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backupFile="1" codeName="ЭтаКнига1" defaultThemeVersion="124226"/>
  <bookViews>
    <workbookView xWindow="4845" yWindow="1155" windowWidth="14220" windowHeight="13620" tabRatio="831" activeTab="3"/>
  </bookViews>
  <sheets>
    <sheet name="Жильцы" sheetId="123" r:id="rId1"/>
    <sheet name="Квитанции_с долгами" sheetId="124" state="hidden" r:id="rId2"/>
    <sheet name="Оплата" sheetId="125" r:id="rId3"/>
    <sheet name="Квитанции_чистые" sheetId="126" r:id="rId4"/>
    <sheet name="Квитанции_капремонт" sheetId="127" r:id="rId5"/>
    <sheet name="Оборотка" sheetId="128" r:id="rId6"/>
    <sheet name="Лист1" sheetId="129" state="hidden" r:id="rId7"/>
    <sheet name="р_и_с" sheetId="130" state="hidden" r:id="rId8"/>
    <sheet name="т_тех" sheetId="131" state="hidden" r:id="rId9"/>
    <sheet name="пас_с" sheetId="132" state="hidden" r:id="rId10"/>
    <sheet name="кап" sheetId="133" state="hidden" r:id="rId11"/>
    <sheet name="э_э" sheetId="134" state="hidden" r:id="rId12"/>
    <sheet name="Реестр начислений" sheetId="1" r:id="rId13"/>
    <sheet name="Настройки" sheetId="6" r:id="rId14"/>
    <sheet name="Шаблон ДШК" sheetId="4" state="hidden" r:id="rId15"/>
    <sheet name="Шаблон ПД4" sheetId="7" state="hidden" r:id="rId16"/>
    <sheet name="вер. 3.00 от 21.12.2016" sheetId="3" state="hidden" r:id="rId17"/>
    <sheet name="Квитанция ПД4" sheetId="121" state="hidden" r:id="rId18"/>
    <sheet name="Лист2" sheetId="234" state="hidden" r:id="rId19"/>
    <sheet name="сч_24кв" sheetId="245" state="hidden" r:id="rId20"/>
    <sheet name="Лист3" sheetId="248" r:id="rId21"/>
    <sheet name="Карточки ДШК" sheetId="252" r:id="rId22"/>
  </sheets>
  <functionGroups/>
  <definedNames>
    <definedName name="_xlnm._FilterDatabase" localSheetId="0" hidden="1">Жильцы!$A$1:$AP$143</definedName>
    <definedName name="_xlnm._FilterDatabase" localSheetId="20" hidden="1">Лист3!$A$14:$D$122</definedName>
    <definedName name="_xlnm._FilterDatabase" localSheetId="5" hidden="1">Оборотка!$A$3:$AF$131</definedName>
    <definedName name="_xlnm._FilterDatabase" localSheetId="2" hidden="1">Оплата!$A$4:$H$2985</definedName>
    <definedName name="_xlnm._FilterDatabase" localSheetId="12" hidden="1">'Реестр начислений'!$G$8:$J$134</definedName>
    <definedName name="BankName">Настройки!$B$8</definedName>
    <definedName name="BIC">Настройки!$B$6</definedName>
    <definedName name="BlankNameNew">#REF!</definedName>
    <definedName name="CorrespAcc">Настройки!$B$7</definedName>
    <definedName name="DopParShk">Настройки!$B$12</definedName>
    <definedName name="ExportPath">Настройки!$B$11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Shanlon">'Шаблон ПД4'!$A$1:$C$27</definedName>
    <definedName name="PD4Sum">'Шаблон ПД4'!$C$10</definedName>
    <definedName name="PersonalAcc">Настройки!$B$9</definedName>
    <definedName name="ReestrName">'Реестр начислений'!$B$1</definedName>
    <definedName name="Shablon">Настройки!$B$2</definedName>
    <definedName name="Жильцы">Жильцы!$A$1:$J$129</definedName>
    <definedName name="_xlnm.Print_Titles" localSheetId="5">Оборотка!$1:$3</definedName>
    <definedName name="_xlnm.Print_Area" localSheetId="0">Жильцы!$A$1:$AC$143</definedName>
    <definedName name="_xlnm.Print_Area" localSheetId="4">Квитанции_капремонт!$A$1:$V$2304</definedName>
    <definedName name="_xlnm.Print_Area" localSheetId="1">'Квитанции_с долгами'!$A$1:$U$719</definedName>
    <definedName name="_xlnm.Print_Area" localSheetId="3">Квитанции_чистые!$A$1:$V$2496</definedName>
    <definedName name="СorrespAcc">Настройки!$B$7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370" i="252"/>
  <c r="B1370"/>
  <c r="X1367"/>
  <c r="A1367"/>
  <c r="Y1349"/>
  <c r="B1349"/>
  <c r="X1346"/>
  <c r="A1346"/>
  <c r="Y1328"/>
  <c r="B1328"/>
  <c r="X1325"/>
  <c r="A1325"/>
  <c r="Y1307"/>
  <c r="B1307"/>
  <c r="X1304"/>
  <c r="A1304"/>
  <c r="Y1286"/>
  <c r="B1286"/>
  <c r="X1283"/>
  <c r="A1283"/>
  <c r="Y1265"/>
  <c r="B1265"/>
  <c r="X1262"/>
  <c r="A1262"/>
  <c r="Y1244"/>
  <c r="B1244"/>
  <c r="X1241"/>
  <c r="A1241"/>
  <c r="Y1223"/>
  <c r="B1223"/>
  <c r="X1220"/>
  <c r="A1220"/>
  <c r="Y1202"/>
  <c r="B1202"/>
  <c r="X1199"/>
  <c r="A1199"/>
  <c r="Y1181"/>
  <c r="B1181"/>
  <c r="X1178"/>
  <c r="A1178"/>
  <c r="Y1160"/>
  <c r="B1160"/>
  <c r="X1157"/>
  <c r="A1157"/>
  <c r="Y1139"/>
  <c r="B1139"/>
  <c r="X1136"/>
  <c r="A1136"/>
  <c r="Y1118"/>
  <c r="B1118"/>
  <c r="X1115"/>
  <c r="A1115"/>
  <c r="Y1097"/>
  <c r="B1097"/>
  <c r="X1094"/>
  <c r="A1094"/>
  <c r="Y1076"/>
  <c r="B1076"/>
  <c r="X1073"/>
  <c r="A1073"/>
  <c r="Y1055"/>
  <c r="B1055"/>
  <c r="X1052"/>
  <c r="A1052"/>
  <c r="Y1034"/>
  <c r="B1034"/>
  <c r="X1031"/>
  <c r="A1031"/>
  <c r="Y1013"/>
  <c r="B1013"/>
  <c r="X1010"/>
  <c r="A1010"/>
  <c r="Y992"/>
  <c r="B992"/>
  <c r="X989"/>
  <c r="A989"/>
  <c r="Y971"/>
  <c r="B971"/>
  <c r="X968"/>
  <c r="A968"/>
  <c r="Y950"/>
  <c r="B950"/>
  <c r="X947"/>
  <c r="A947"/>
  <c r="Y929"/>
  <c r="B929"/>
  <c r="X926"/>
  <c r="A926"/>
  <c r="Y908"/>
  <c r="B908"/>
  <c r="X905"/>
  <c r="A905"/>
  <c r="Y887"/>
  <c r="B887"/>
  <c r="X884"/>
  <c r="A884"/>
  <c r="Y866"/>
  <c r="B866"/>
  <c r="X863"/>
  <c r="A863"/>
  <c r="Y845"/>
  <c r="B845"/>
  <c r="X842"/>
  <c r="A842"/>
  <c r="Y824"/>
  <c r="B824"/>
  <c r="X821"/>
  <c r="A821"/>
  <c r="Y803"/>
  <c r="B803"/>
  <c r="X800"/>
  <c r="A800"/>
  <c r="Y782"/>
  <c r="B782"/>
  <c r="X779"/>
  <c r="A779"/>
  <c r="Y761"/>
  <c r="B761"/>
  <c r="X758"/>
  <c r="A758"/>
  <c r="Y740"/>
  <c r="B740"/>
  <c r="X737"/>
  <c r="A737"/>
  <c r="Y719"/>
  <c r="B719"/>
  <c r="X716"/>
  <c r="A716"/>
  <c r="Y698"/>
  <c r="B698"/>
  <c r="X695"/>
  <c r="A695"/>
  <c r="Y677"/>
  <c r="B677"/>
  <c r="X674"/>
  <c r="A674"/>
  <c r="Y656"/>
  <c r="B656"/>
  <c r="X653"/>
  <c r="A653"/>
  <c r="Y635"/>
  <c r="B635"/>
  <c r="X632"/>
  <c r="A632"/>
  <c r="Y614"/>
  <c r="B614"/>
  <c r="X611"/>
  <c r="A611"/>
  <c r="Y593"/>
  <c r="B593"/>
  <c r="X590"/>
  <c r="A590"/>
  <c r="Y572"/>
  <c r="B572"/>
  <c r="X569"/>
  <c r="A569"/>
  <c r="Y551"/>
  <c r="B551"/>
  <c r="X548"/>
  <c r="A548"/>
  <c r="Y530"/>
  <c r="B530"/>
  <c r="X527"/>
  <c r="A527"/>
  <c r="Y509"/>
  <c r="B509"/>
  <c r="X506"/>
  <c r="A506"/>
  <c r="Y488"/>
  <c r="B488"/>
  <c r="X485"/>
  <c r="A485"/>
  <c r="Y467"/>
  <c r="B467"/>
  <c r="X464"/>
  <c r="A464"/>
  <c r="Y446"/>
  <c r="B446"/>
  <c r="X443"/>
  <c r="A443"/>
  <c r="Y425"/>
  <c r="B425"/>
  <c r="X422"/>
  <c r="A422"/>
  <c r="Y404"/>
  <c r="B404"/>
  <c r="X401"/>
  <c r="A401"/>
  <c r="Y383"/>
  <c r="B383"/>
  <c r="X380"/>
  <c r="A380"/>
  <c r="Y362"/>
  <c r="B362"/>
  <c r="X359"/>
  <c r="A359"/>
  <c r="Y341"/>
  <c r="B341"/>
  <c r="X338"/>
  <c r="A338"/>
  <c r="Y320"/>
  <c r="B320"/>
  <c r="X317"/>
  <c r="A317"/>
  <c r="Y299"/>
  <c r="B299"/>
  <c r="X296"/>
  <c r="A296"/>
  <c r="Y278"/>
  <c r="B278"/>
  <c r="X275"/>
  <c r="A275"/>
  <c r="Y257"/>
  <c r="B257"/>
  <c r="X254"/>
  <c r="A254"/>
  <c r="Y236"/>
  <c r="B236"/>
  <c r="X233"/>
  <c r="A233"/>
  <c r="Y215"/>
  <c r="B215"/>
  <c r="X212"/>
  <c r="A212"/>
  <c r="Y194"/>
  <c r="B194"/>
  <c r="X191"/>
  <c r="A191"/>
  <c r="Y173"/>
  <c r="B173"/>
  <c r="X170"/>
  <c r="A170"/>
  <c r="Y152"/>
  <c r="B152"/>
  <c r="X149"/>
  <c r="A149"/>
  <c r="Y131"/>
  <c r="B131"/>
  <c r="X128"/>
  <c r="A128"/>
  <c r="Y110"/>
  <c r="B110"/>
  <c r="X107"/>
  <c r="A107"/>
  <c r="Y89"/>
  <c r="B89"/>
  <c r="X86"/>
  <c r="A86"/>
  <c r="Y68"/>
  <c r="B68"/>
  <c r="X65"/>
  <c r="A65"/>
  <c r="Y47"/>
  <c r="B47"/>
  <c r="X44"/>
  <c r="A44"/>
  <c r="Y26"/>
  <c r="B26"/>
  <c r="X23"/>
  <c r="A23"/>
  <c r="Y5"/>
  <c r="B5"/>
  <c r="X2"/>
  <c r="A2"/>
  <c r="I17" i="126" l="1"/>
  <c r="I37" s="1"/>
  <c r="K9" i="248" l="1"/>
  <c r="C6"/>
  <c r="B6"/>
  <c r="D6"/>
  <c r="E6"/>
  <c r="F6"/>
  <c r="G6"/>
  <c r="H6"/>
  <c r="I6"/>
  <c r="J6"/>
  <c r="I8" s="1"/>
  <c r="K6"/>
  <c r="J50" i="123"/>
  <c r="J51"/>
  <c r="E7" i="245"/>
  <c r="F7"/>
  <c r="G7"/>
  <c r="H7"/>
  <c r="I7"/>
  <c r="J7"/>
  <c r="K7"/>
  <c r="J8" s="1"/>
  <c r="L7"/>
  <c r="I8" l="1"/>
  <c r="H8" s="1"/>
  <c r="G8" s="1"/>
  <c r="F8" s="1"/>
  <c r="E8" s="1"/>
  <c r="D8" s="1"/>
  <c r="H8" i="248"/>
  <c r="I9" s="1"/>
  <c r="J9"/>
  <c r="E38" i="126"/>
  <c r="P38"/>
  <c r="O133" i="130"/>
  <c r="N133"/>
  <c r="M133"/>
  <c r="L133"/>
  <c r="K133"/>
  <c r="J133"/>
  <c r="I133"/>
  <c r="E133"/>
  <c r="D8" i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C4" i="234"/>
  <c r="D4"/>
  <c r="E7" i="129"/>
  <c r="H133" i="130"/>
  <c r="G133"/>
  <c r="F133"/>
  <c r="D133"/>
  <c r="C133"/>
  <c r="G8" i="248" l="1"/>
  <c r="H9" s="1"/>
  <c r="D106" i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C2506" i="126"/>
  <c r="C2507"/>
  <c r="C2505"/>
  <c r="C2504"/>
  <c r="F8" i="248" l="1"/>
  <c r="G9" s="1"/>
  <c r="S133" i="130"/>
  <c r="T133"/>
  <c r="U133"/>
  <c r="V133"/>
  <c r="R133"/>
  <c r="E8" i="248" l="1"/>
  <c r="F9" s="1"/>
  <c r="E13" i="129"/>
  <c r="E4"/>
  <c r="D8" i="248" l="1"/>
  <c r="E9"/>
  <c r="I145" i="134"/>
  <c r="C8" i="248" l="1"/>
  <c r="D9"/>
  <c r="F2491" i="126"/>
  <c r="F2490"/>
  <c r="F2489"/>
  <c r="F2488"/>
  <c r="B8" i="248" l="1"/>
  <c r="C9" s="1"/>
  <c r="F1" i="128"/>
  <c r="E5" i="1" s="1"/>
  <c r="E66" i="128"/>
  <c r="O64" i="131"/>
  <c r="E4" i="128"/>
  <c r="O2" i="131"/>
  <c r="E5" i="128"/>
  <c r="Y5" s="1"/>
  <c r="O3" i="131"/>
  <c r="E6" i="128"/>
  <c r="Y6" s="1"/>
  <c r="O4" i="131"/>
  <c r="E7" i="128"/>
  <c r="O5" i="131"/>
  <c r="E8" i="128"/>
  <c r="O6" i="131"/>
  <c r="E9" i="128"/>
  <c r="O7" i="131"/>
  <c r="E10" i="128"/>
  <c r="Y10" s="1"/>
  <c r="O8" i="131"/>
  <c r="E11" i="128"/>
  <c r="O9" i="131"/>
  <c r="E12" i="128"/>
  <c r="O10" i="131"/>
  <c r="E13" i="128"/>
  <c r="Y13" s="1"/>
  <c r="O11" i="131"/>
  <c r="E14" i="128"/>
  <c r="O12" i="131"/>
  <c r="E15" i="128"/>
  <c r="O13" i="131"/>
  <c r="E16" i="128"/>
  <c r="O14" i="131"/>
  <c r="E17" i="128"/>
  <c r="Y17" s="1"/>
  <c r="O15" i="131"/>
  <c r="E18" i="128"/>
  <c r="O16" i="131"/>
  <c r="E19" i="128"/>
  <c r="O17" i="131"/>
  <c r="E20" i="128"/>
  <c r="O18" i="131"/>
  <c r="E21" i="128"/>
  <c r="O19" i="131"/>
  <c r="E22" i="128"/>
  <c r="Y22" s="1"/>
  <c r="O20" i="131"/>
  <c r="E23" i="128"/>
  <c r="O21" i="131"/>
  <c r="E24" i="128"/>
  <c r="O22" i="131"/>
  <c r="E25" i="128"/>
  <c r="Y25" s="1"/>
  <c r="O23" i="131"/>
  <c r="E26" i="128"/>
  <c r="Y26" s="1"/>
  <c r="O24" i="131"/>
  <c r="E27" i="128"/>
  <c r="O25" i="131"/>
  <c r="E28" i="128"/>
  <c r="O26" i="131"/>
  <c r="E29" i="128"/>
  <c r="O27" i="131"/>
  <c r="E30" i="128"/>
  <c r="Y30" s="1"/>
  <c r="O28" i="131"/>
  <c r="E31" i="128"/>
  <c r="O29" i="131"/>
  <c r="E32" i="128"/>
  <c r="O30" i="131"/>
  <c r="E33" i="128"/>
  <c r="O31" i="131"/>
  <c r="E34" i="128"/>
  <c r="O32" i="131"/>
  <c r="E35" i="128"/>
  <c r="O33" i="131"/>
  <c r="E36" i="128"/>
  <c r="O34" i="131"/>
  <c r="E37" i="128"/>
  <c r="Y37" s="1"/>
  <c r="O35" i="131"/>
  <c r="E38" i="128"/>
  <c r="O36" i="131"/>
  <c r="E39" i="128"/>
  <c r="O37" i="131"/>
  <c r="E40" i="128"/>
  <c r="O38" i="131"/>
  <c r="E41" i="128"/>
  <c r="Y41" s="1"/>
  <c r="O39" i="131"/>
  <c r="E42" i="128"/>
  <c r="O40" i="131"/>
  <c r="E43" i="128"/>
  <c r="O41" i="131"/>
  <c r="E44" i="128"/>
  <c r="O42" i="131"/>
  <c r="E45" i="128"/>
  <c r="O43" i="131"/>
  <c r="E46" i="128"/>
  <c r="O44" i="131"/>
  <c r="E47" i="128"/>
  <c r="O45" i="131"/>
  <c r="E48" i="128"/>
  <c r="O46" i="131"/>
  <c r="E49" i="128"/>
  <c r="O47" i="131"/>
  <c r="E50" i="128"/>
  <c r="O48" i="131"/>
  <c r="E51" i="128"/>
  <c r="O49" i="131"/>
  <c r="E52" i="128"/>
  <c r="O50" i="131"/>
  <c r="E53" i="128"/>
  <c r="Y53" s="1"/>
  <c r="O51" i="131"/>
  <c r="E54" i="128"/>
  <c r="O52" i="131"/>
  <c r="E55" i="128"/>
  <c r="O53" i="131"/>
  <c r="E56" i="128"/>
  <c r="O54" i="131"/>
  <c r="E57" i="128"/>
  <c r="Y57" s="1"/>
  <c r="O55" i="131"/>
  <c r="E58" i="128"/>
  <c r="Y58" s="1"/>
  <c r="O56" i="131"/>
  <c r="E59" i="128"/>
  <c r="O57" i="131"/>
  <c r="E60" i="128"/>
  <c r="O58" i="131"/>
  <c r="E61" i="128"/>
  <c r="O59" i="131"/>
  <c r="E62" i="128"/>
  <c r="O60" i="131"/>
  <c r="E63" i="128"/>
  <c r="O61" i="131"/>
  <c r="E64" i="128"/>
  <c r="O62" i="131"/>
  <c r="E65" i="128"/>
  <c r="O63" i="131"/>
  <c r="E67" i="128"/>
  <c r="Y67" s="1"/>
  <c r="O65" i="131"/>
  <c r="E68" i="128"/>
  <c r="O66" i="131"/>
  <c r="E69" i="128"/>
  <c r="O67" i="131"/>
  <c r="E70" i="128"/>
  <c r="Y70" s="1"/>
  <c r="O68" i="131"/>
  <c r="E71" i="128"/>
  <c r="O69" i="131"/>
  <c r="E72" i="128"/>
  <c r="O70" i="131"/>
  <c r="E73" i="128"/>
  <c r="O71" i="131"/>
  <c r="E74" i="128"/>
  <c r="O72" i="131"/>
  <c r="E75" i="128"/>
  <c r="O73" i="131"/>
  <c r="E76" i="128"/>
  <c r="O74" i="131"/>
  <c r="E77" i="128"/>
  <c r="O75" i="131"/>
  <c r="E78" i="128"/>
  <c r="Y78" s="1"/>
  <c r="O76" i="131"/>
  <c r="E79" i="128"/>
  <c r="O77" i="131"/>
  <c r="E80" i="128"/>
  <c r="O78" i="131"/>
  <c r="E81" i="128"/>
  <c r="O79" i="131"/>
  <c r="E82" i="128"/>
  <c r="Y82" s="1"/>
  <c r="O80" i="131"/>
  <c r="E83" i="128"/>
  <c r="O81" i="131"/>
  <c r="E84" i="128"/>
  <c r="O82" i="131"/>
  <c r="E85" i="128"/>
  <c r="O83" i="131"/>
  <c r="E86" i="128"/>
  <c r="Y86" s="1"/>
  <c r="O84" i="131"/>
  <c r="E87" i="128"/>
  <c r="O85" i="131"/>
  <c r="E88" i="128"/>
  <c r="O86" i="131"/>
  <c r="E89" i="128"/>
  <c r="O87" i="131"/>
  <c r="E90" i="128"/>
  <c r="O88" i="131"/>
  <c r="E91" i="128"/>
  <c r="Y91" s="1"/>
  <c r="O89" i="131"/>
  <c r="E92" i="128"/>
  <c r="O90" i="131"/>
  <c r="E93" i="128"/>
  <c r="O91" i="131"/>
  <c r="E94" i="128"/>
  <c r="Y94" s="1"/>
  <c r="O92" i="131"/>
  <c r="E95" i="128"/>
  <c r="Y95" s="1"/>
  <c r="O93" i="131"/>
  <c r="E96" i="128"/>
  <c r="O94" i="131"/>
  <c r="E97" i="128"/>
  <c r="O95" i="131"/>
  <c r="E98" i="128"/>
  <c r="O96" i="131"/>
  <c r="E99" i="128"/>
  <c r="O97" i="131"/>
  <c r="E100" i="128"/>
  <c r="O98" i="131"/>
  <c r="E101" i="128"/>
  <c r="O99" i="131"/>
  <c r="E102" i="128"/>
  <c r="Y102" s="1"/>
  <c r="O100" i="131"/>
  <c r="E103" i="128"/>
  <c r="O101" i="131"/>
  <c r="E104" i="128"/>
  <c r="O102" i="131"/>
  <c r="E105" i="128"/>
  <c r="O103" i="131"/>
  <c r="E106" i="128"/>
  <c r="Y106" s="1"/>
  <c r="O104" i="131"/>
  <c r="E107" i="128"/>
  <c r="O105" i="131"/>
  <c r="E108" i="128"/>
  <c r="O106" i="131"/>
  <c r="E109" i="128"/>
  <c r="O107" i="131"/>
  <c r="E110" i="128"/>
  <c r="Y110" s="1"/>
  <c r="O108" i="131"/>
  <c r="E111" i="128"/>
  <c r="O109" i="131"/>
  <c r="E112" i="128"/>
  <c r="O110" i="131"/>
  <c r="E113" i="128"/>
  <c r="O111" i="131"/>
  <c r="E114" i="128"/>
  <c r="O112" i="131"/>
  <c r="E115" i="128"/>
  <c r="Y115" s="1"/>
  <c r="O113" i="131"/>
  <c r="E116" i="128"/>
  <c r="O114" i="131"/>
  <c r="E117" i="128"/>
  <c r="O115" i="131"/>
  <c r="E118" i="128"/>
  <c r="O116" i="131"/>
  <c r="E119" i="128"/>
  <c r="Y119" s="1"/>
  <c r="O117" i="131"/>
  <c r="E120" i="128"/>
  <c r="O118" i="131"/>
  <c r="E121" i="128"/>
  <c r="O119" i="131"/>
  <c r="E122" i="128"/>
  <c r="O120" i="131"/>
  <c r="E123" i="128"/>
  <c r="Y123" s="1"/>
  <c r="O121" i="131"/>
  <c r="E124" i="128"/>
  <c r="O122" i="131"/>
  <c r="E125" i="128"/>
  <c r="O123" i="131"/>
  <c r="E126" i="128"/>
  <c r="O124" i="131"/>
  <c r="E127" i="128"/>
  <c r="O125" i="131"/>
  <c r="E128" i="128"/>
  <c r="O126" i="131"/>
  <c r="E129" i="128"/>
  <c r="O127" i="131"/>
  <c r="E130" i="128"/>
  <c r="O128" i="131"/>
  <c r="E131" i="128"/>
  <c r="Y131" s="1"/>
  <c r="O129" i="131"/>
  <c r="S3" i="130"/>
  <c r="T3"/>
  <c r="U3"/>
  <c r="V3"/>
  <c r="W3"/>
  <c r="S4"/>
  <c r="T4"/>
  <c r="U4"/>
  <c r="V4"/>
  <c r="W4"/>
  <c r="S5"/>
  <c r="T5"/>
  <c r="U5"/>
  <c r="V5"/>
  <c r="W5"/>
  <c r="S6"/>
  <c r="T6"/>
  <c r="U6"/>
  <c r="V6"/>
  <c r="W6"/>
  <c r="S7"/>
  <c r="T7"/>
  <c r="U7"/>
  <c r="V7"/>
  <c r="W7"/>
  <c r="S8"/>
  <c r="T8"/>
  <c r="U8"/>
  <c r="V8"/>
  <c r="W8"/>
  <c r="S9"/>
  <c r="T9"/>
  <c r="U9"/>
  <c r="V9"/>
  <c r="W9"/>
  <c r="S10"/>
  <c r="T10"/>
  <c r="U10"/>
  <c r="V10"/>
  <c r="W10"/>
  <c r="S11"/>
  <c r="T11"/>
  <c r="U11"/>
  <c r="V11"/>
  <c r="W11"/>
  <c r="S12"/>
  <c r="T12"/>
  <c r="U12"/>
  <c r="V12"/>
  <c r="W12"/>
  <c r="S13"/>
  <c r="T13"/>
  <c r="U13"/>
  <c r="V13"/>
  <c r="W13"/>
  <c r="S14"/>
  <c r="T14"/>
  <c r="U14"/>
  <c r="V14"/>
  <c r="W14"/>
  <c r="S15"/>
  <c r="T15"/>
  <c r="U15"/>
  <c r="V15"/>
  <c r="W15"/>
  <c r="S16"/>
  <c r="T16"/>
  <c r="U16"/>
  <c r="V16"/>
  <c r="W16"/>
  <c r="S17"/>
  <c r="T17"/>
  <c r="U17"/>
  <c r="V17"/>
  <c r="W17"/>
  <c r="S18"/>
  <c r="T18"/>
  <c r="U18"/>
  <c r="V18"/>
  <c r="W18"/>
  <c r="S19"/>
  <c r="T19"/>
  <c r="U19"/>
  <c r="V19"/>
  <c r="W19"/>
  <c r="S20"/>
  <c r="T20"/>
  <c r="U20"/>
  <c r="V20"/>
  <c r="W20"/>
  <c r="S21"/>
  <c r="T21"/>
  <c r="U21"/>
  <c r="V21"/>
  <c r="W21"/>
  <c r="S22"/>
  <c r="T22"/>
  <c r="U22"/>
  <c r="V22"/>
  <c r="W22"/>
  <c r="S23"/>
  <c r="T23"/>
  <c r="U23"/>
  <c r="V23"/>
  <c r="W23"/>
  <c r="S24"/>
  <c r="T24"/>
  <c r="U24"/>
  <c r="V24"/>
  <c r="W24"/>
  <c r="S25"/>
  <c r="T25"/>
  <c r="U25"/>
  <c r="V25"/>
  <c r="W25"/>
  <c r="S26"/>
  <c r="T26"/>
  <c r="U26"/>
  <c r="V26"/>
  <c r="W26"/>
  <c r="S27"/>
  <c r="T27"/>
  <c r="U27"/>
  <c r="V27"/>
  <c r="W27"/>
  <c r="S28"/>
  <c r="T28"/>
  <c r="U28"/>
  <c r="V28"/>
  <c r="W28"/>
  <c r="S29"/>
  <c r="T29"/>
  <c r="U29"/>
  <c r="V29"/>
  <c r="W29"/>
  <c r="S30"/>
  <c r="T30"/>
  <c r="U30"/>
  <c r="V30"/>
  <c r="W30"/>
  <c r="S31"/>
  <c r="T31"/>
  <c r="U31"/>
  <c r="V31"/>
  <c r="W31"/>
  <c r="S32"/>
  <c r="T32"/>
  <c r="U32"/>
  <c r="V32"/>
  <c r="W32"/>
  <c r="S33"/>
  <c r="T33"/>
  <c r="U33"/>
  <c r="V33"/>
  <c r="W33"/>
  <c r="S34"/>
  <c r="T34"/>
  <c r="U34"/>
  <c r="V34"/>
  <c r="W34"/>
  <c r="S35"/>
  <c r="T35"/>
  <c r="U35"/>
  <c r="V35"/>
  <c r="W35"/>
  <c r="S36"/>
  <c r="T36"/>
  <c r="U36"/>
  <c r="V36"/>
  <c r="W36"/>
  <c r="S37"/>
  <c r="T37"/>
  <c r="U37"/>
  <c r="V37"/>
  <c r="W37"/>
  <c r="S38"/>
  <c r="T38"/>
  <c r="U38"/>
  <c r="V38"/>
  <c r="W38"/>
  <c r="S39"/>
  <c r="T39"/>
  <c r="U39"/>
  <c r="V39"/>
  <c r="W39"/>
  <c r="S40"/>
  <c r="T40"/>
  <c r="U40"/>
  <c r="V40"/>
  <c r="W40"/>
  <c r="S41"/>
  <c r="T41"/>
  <c r="U41"/>
  <c r="V41"/>
  <c r="W41"/>
  <c r="S42"/>
  <c r="T42"/>
  <c r="U42"/>
  <c r="V42"/>
  <c r="W42"/>
  <c r="S43"/>
  <c r="T43"/>
  <c r="U43"/>
  <c r="V43"/>
  <c r="W43"/>
  <c r="S44"/>
  <c r="T44"/>
  <c r="U44"/>
  <c r="V44"/>
  <c r="W44"/>
  <c r="S45"/>
  <c r="T45"/>
  <c r="U45"/>
  <c r="V45"/>
  <c r="W45"/>
  <c r="S46"/>
  <c r="T46"/>
  <c r="U46"/>
  <c r="V46"/>
  <c r="W46"/>
  <c r="S47"/>
  <c r="T47"/>
  <c r="U47"/>
  <c r="V47"/>
  <c r="W47"/>
  <c r="S48"/>
  <c r="T48"/>
  <c r="U48"/>
  <c r="V48"/>
  <c r="W48"/>
  <c r="S49"/>
  <c r="T49"/>
  <c r="U49"/>
  <c r="V49"/>
  <c r="W49"/>
  <c r="S50"/>
  <c r="T50"/>
  <c r="U50"/>
  <c r="V50"/>
  <c r="W50"/>
  <c r="S51"/>
  <c r="T51"/>
  <c r="U51"/>
  <c r="V51"/>
  <c r="W51"/>
  <c r="S52"/>
  <c r="T52"/>
  <c r="U52"/>
  <c r="V52"/>
  <c r="W52"/>
  <c r="S53"/>
  <c r="T53"/>
  <c r="U53"/>
  <c r="V53"/>
  <c r="W53"/>
  <c r="S54"/>
  <c r="T54"/>
  <c r="U54"/>
  <c r="V54"/>
  <c r="W54"/>
  <c r="S55"/>
  <c r="T55"/>
  <c r="U55"/>
  <c r="V55"/>
  <c r="W55"/>
  <c r="S56"/>
  <c r="T56"/>
  <c r="U56"/>
  <c r="V56"/>
  <c r="W56"/>
  <c r="S57"/>
  <c r="T57"/>
  <c r="U57"/>
  <c r="V57"/>
  <c r="W57"/>
  <c r="S58"/>
  <c r="T58"/>
  <c r="U58"/>
  <c r="V58"/>
  <c r="W58"/>
  <c r="S59"/>
  <c r="T59"/>
  <c r="U59"/>
  <c r="V59"/>
  <c r="W59"/>
  <c r="S60"/>
  <c r="T60"/>
  <c r="U60"/>
  <c r="V60"/>
  <c r="W60"/>
  <c r="S61"/>
  <c r="T61"/>
  <c r="U61"/>
  <c r="V61"/>
  <c r="W61"/>
  <c r="S62"/>
  <c r="T62"/>
  <c r="U62"/>
  <c r="V62"/>
  <c r="W62"/>
  <c r="S63"/>
  <c r="T63"/>
  <c r="U63"/>
  <c r="V63"/>
  <c r="W63"/>
  <c r="S64"/>
  <c r="T64"/>
  <c r="U64"/>
  <c r="V64"/>
  <c r="W64"/>
  <c r="S65"/>
  <c r="T65"/>
  <c r="U65"/>
  <c r="V65"/>
  <c r="W65"/>
  <c r="S66"/>
  <c r="T66"/>
  <c r="U66"/>
  <c r="V66"/>
  <c r="W66"/>
  <c r="S67"/>
  <c r="T67"/>
  <c r="U67"/>
  <c r="V67"/>
  <c r="W67"/>
  <c r="S68"/>
  <c r="T68"/>
  <c r="U68"/>
  <c r="V68"/>
  <c r="W68"/>
  <c r="S69"/>
  <c r="T69"/>
  <c r="U69"/>
  <c r="V69"/>
  <c r="W69"/>
  <c r="S70"/>
  <c r="T70"/>
  <c r="U70"/>
  <c r="V70"/>
  <c r="W70"/>
  <c r="S71"/>
  <c r="T71"/>
  <c r="U71"/>
  <c r="V71"/>
  <c r="W71"/>
  <c r="S72"/>
  <c r="T72"/>
  <c r="U72"/>
  <c r="V72"/>
  <c r="W72"/>
  <c r="S73"/>
  <c r="T73"/>
  <c r="U73"/>
  <c r="V73"/>
  <c r="W73"/>
  <c r="S74"/>
  <c r="T74"/>
  <c r="U74"/>
  <c r="V74"/>
  <c r="W74"/>
  <c r="S75"/>
  <c r="T75"/>
  <c r="U75"/>
  <c r="V75"/>
  <c r="W75"/>
  <c r="S76"/>
  <c r="T76"/>
  <c r="U76"/>
  <c r="V76"/>
  <c r="W76"/>
  <c r="S77"/>
  <c r="T77"/>
  <c r="U77"/>
  <c r="V77"/>
  <c r="W77"/>
  <c r="S78"/>
  <c r="T78"/>
  <c r="U78"/>
  <c r="V78"/>
  <c r="W78"/>
  <c r="S79"/>
  <c r="T79"/>
  <c r="U79"/>
  <c r="V79"/>
  <c r="W79"/>
  <c r="S80"/>
  <c r="T80"/>
  <c r="U80"/>
  <c r="V80"/>
  <c r="W80"/>
  <c r="S81"/>
  <c r="T81"/>
  <c r="U81"/>
  <c r="V81"/>
  <c r="W81"/>
  <c r="S82"/>
  <c r="T82"/>
  <c r="U82"/>
  <c r="V82"/>
  <c r="W82"/>
  <c r="S83"/>
  <c r="T83"/>
  <c r="U83"/>
  <c r="V83"/>
  <c r="W83"/>
  <c r="S84"/>
  <c r="T84"/>
  <c r="U84"/>
  <c r="V84"/>
  <c r="W84"/>
  <c r="S85"/>
  <c r="T85"/>
  <c r="U85"/>
  <c r="V85"/>
  <c r="W85"/>
  <c r="S86"/>
  <c r="T86"/>
  <c r="U86"/>
  <c r="V86"/>
  <c r="W86"/>
  <c r="S87"/>
  <c r="T87"/>
  <c r="U87"/>
  <c r="V87"/>
  <c r="W87"/>
  <c r="S88"/>
  <c r="T88"/>
  <c r="U88"/>
  <c r="V88"/>
  <c r="W88"/>
  <c r="S89"/>
  <c r="T89"/>
  <c r="U89"/>
  <c r="V89"/>
  <c r="W89"/>
  <c r="S90"/>
  <c r="T90"/>
  <c r="U90"/>
  <c r="V90"/>
  <c r="W90"/>
  <c r="S91"/>
  <c r="T91"/>
  <c r="U91"/>
  <c r="V91"/>
  <c r="W91"/>
  <c r="S92"/>
  <c r="T92"/>
  <c r="U92"/>
  <c r="V92"/>
  <c r="W92"/>
  <c r="S93"/>
  <c r="T93"/>
  <c r="U93"/>
  <c r="V93"/>
  <c r="W93"/>
  <c r="S94"/>
  <c r="T94"/>
  <c r="U94"/>
  <c r="V94"/>
  <c r="W94"/>
  <c r="S95"/>
  <c r="T95"/>
  <c r="U95"/>
  <c r="V95"/>
  <c r="W95"/>
  <c r="S96"/>
  <c r="T96"/>
  <c r="U96"/>
  <c r="V96"/>
  <c r="W96"/>
  <c r="S97"/>
  <c r="T97"/>
  <c r="U97"/>
  <c r="V97"/>
  <c r="W97"/>
  <c r="S98"/>
  <c r="T98"/>
  <c r="U98"/>
  <c r="V98"/>
  <c r="W98"/>
  <c r="S99"/>
  <c r="T99"/>
  <c r="U99"/>
  <c r="V99"/>
  <c r="W99"/>
  <c r="S100"/>
  <c r="T100"/>
  <c r="U100"/>
  <c r="V100"/>
  <c r="W100"/>
  <c r="S101"/>
  <c r="T101"/>
  <c r="U101"/>
  <c r="V101"/>
  <c r="W101"/>
  <c r="S102"/>
  <c r="T102"/>
  <c r="U102"/>
  <c r="V102"/>
  <c r="W102"/>
  <c r="S103"/>
  <c r="T103"/>
  <c r="U103"/>
  <c r="V103"/>
  <c r="W103"/>
  <c r="S104"/>
  <c r="T104"/>
  <c r="U104"/>
  <c r="V104"/>
  <c r="W104"/>
  <c r="S105"/>
  <c r="T105"/>
  <c r="U105"/>
  <c r="V105"/>
  <c r="W105"/>
  <c r="S106"/>
  <c r="T106"/>
  <c r="U106"/>
  <c r="V106"/>
  <c r="W106"/>
  <c r="S107"/>
  <c r="T107"/>
  <c r="U107"/>
  <c r="V107"/>
  <c r="W107"/>
  <c r="S108"/>
  <c r="T108"/>
  <c r="U108"/>
  <c r="V108"/>
  <c r="W108"/>
  <c r="S109"/>
  <c r="T109"/>
  <c r="U109"/>
  <c r="V109"/>
  <c r="W109"/>
  <c r="S110"/>
  <c r="T110"/>
  <c r="U110"/>
  <c r="V110"/>
  <c r="W110"/>
  <c r="S111"/>
  <c r="T111"/>
  <c r="U111"/>
  <c r="V111"/>
  <c r="W111"/>
  <c r="S112"/>
  <c r="T112"/>
  <c r="U112"/>
  <c r="V112"/>
  <c r="W112"/>
  <c r="S113"/>
  <c r="T113"/>
  <c r="U113"/>
  <c r="V113"/>
  <c r="W113"/>
  <c r="S114"/>
  <c r="T114"/>
  <c r="U114"/>
  <c r="V114"/>
  <c r="W114"/>
  <c r="S115"/>
  <c r="T115"/>
  <c r="U115"/>
  <c r="V115"/>
  <c r="W115"/>
  <c r="S116"/>
  <c r="T116"/>
  <c r="U116"/>
  <c r="V116"/>
  <c r="W116"/>
  <c r="S117"/>
  <c r="T117"/>
  <c r="U117"/>
  <c r="V117"/>
  <c r="W117"/>
  <c r="S118"/>
  <c r="T118"/>
  <c r="U118"/>
  <c r="V118"/>
  <c r="W118"/>
  <c r="S119"/>
  <c r="T119"/>
  <c r="U119"/>
  <c r="V119"/>
  <c r="W119"/>
  <c r="S120"/>
  <c r="T120"/>
  <c r="U120"/>
  <c r="V120"/>
  <c r="W120"/>
  <c r="S121"/>
  <c r="T121"/>
  <c r="U121"/>
  <c r="V121"/>
  <c r="W121"/>
  <c r="S122"/>
  <c r="T122"/>
  <c r="U122"/>
  <c r="V122"/>
  <c r="W122"/>
  <c r="S123"/>
  <c r="T123"/>
  <c r="U123"/>
  <c r="V123"/>
  <c r="W123"/>
  <c r="S124"/>
  <c r="T124"/>
  <c r="U124"/>
  <c r="V124"/>
  <c r="W124"/>
  <c r="S125"/>
  <c r="T125"/>
  <c r="U125"/>
  <c r="V125"/>
  <c r="W125"/>
  <c r="S126"/>
  <c r="T126"/>
  <c r="U126"/>
  <c r="V126"/>
  <c r="W126"/>
  <c r="S127"/>
  <c r="T127"/>
  <c r="U127"/>
  <c r="V127"/>
  <c r="W127"/>
  <c r="S128"/>
  <c r="T128"/>
  <c r="U128"/>
  <c r="V128"/>
  <c r="W128"/>
  <c r="S129"/>
  <c r="T129"/>
  <c r="U129"/>
  <c r="V129"/>
  <c r="W129"/>
  <c r="W2"/>
  <c r="V2"/>
  <c r="U2"/>
  <c r="T2"/>
  <c r="S2"/>
  <c r="R129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3"/>
  <c r="R4"/>
  <c r="R5"/>
  <c r="R6"/>
  <c r="R7"/>
  <c r="R8"/>
  <c r="R9"/>
  <c r="R10"/>
  <c r="R11"/>
  <c r="R12"/>
  <c r="R13"/>
  <c r="R14"/>
  <c r="R15"/>
  <c r="R16"/>
  <c r="R2"/>
  <c r="Y14"/>
  <c r="Z32"/>
  <c r="AA106"/>
  <c r="AB122"/>
  <c r="AC123"/>
  <c r="X5"/>
  <c r="F121" i="128"/>
  <c r="B124" i="1" s="1"/>
  <c r="F122" i="128"/>
  <c r="B125" i="1" s="1"/>
  <c r="F123" i="128"/>
  <c r="B126" i="1" s="1"/>
  <c r="F124" i="128"/>
  <c r="B127" i="1" s="1"/>
  <c r="F125" i="128"/>
  <c r="B128" i="1" s="1"/>
  <c r="F126" i="128"/>
  <c r="B129" i="1" s="1"/>
  <c r="F127" i="128"/>
  <c r="B130" i="1" s="1"/>
  <c r="F128" i="128"/>
  <c r="B131" i="1" s="1"/>
  <c r="F129" i="128"/>
  <c r="B132" i="1" s="1"/>
  <c r="F130" i="128"/>
  <c r="B133" i="1" s="1"/>
  <c r="F131" i="128"/>
  <c r="B134" i="1" s="1"/>
  <c r="O127" i="134"/>
  <c r="O127" i="133"/>
  <c r="O128" i="134"/>
  <c r="O128" i="133"/>
  <c r="O129" i="134"/>
  <c r="O129" i="133"/>
  <c r="O120" i="134"/>
  <c r="O120" i="133"/>
  <c r="O121" i="134"/>
  <c r="O121" i="133"/>
  <c r="O122" i="134"/>
  <c r="O122" i="133"/>
  <c r="O123" i="134"/>
  <c r="O123" i="133"/>
  <c r="O124" i="134"/>
  <c r="O124" i="133"/>
  <c r="O145" i="134"/>
  <c r="O146"/>
  <c r="O125" i="133"/>
  <c r="O126" i="134"/>
  <c r="O126" i="133"/>
  <c r="F6" i="128"/>
  <c r="B9" i="1" s="1"/>
  <c r="F7" i="128"/>
  <c r="B10" i="1" s="1"/>
  <c r="F8" i="128"/>
  <c r="B11" i="1" s="1"/>
  <c r="F9" i="128"/>
  <c r="B12" i="1" s="1"/>
  <c r="F10" i="128"/>
  <c r="B13" i="1" s="1"/>
  <c r="F11" i="128"/>
  <c r="B14" i="1" s="1"/>
  <c r="F12" i="128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B123" i="1" s="1"/>
  <c r="F5" i="128"/>
  <c r="B8" i="1" s="1"/>
  <c r="F4" i="128"/>
  <c r="B7" i="1" s="1"/>
  <c r="O112" i="134"/>
  <c r="O112" i="133"/>
  <c r="O113" i="134"/>
  <c r="O113" i="133"/>
  <c r="O114" i="134"/>
  <c r="O114" i="133"/>
  <c r="O115" i="134"/>
  <c r="O115" i="133"/>
  <c r="O116" i="134"/>
  <c r="O116" i="133"/>
  <c r="O117" i="134"/>
  <c r="O117" i="133"/>
  <c r="O118" i="134"/>
  <c r="O118" i="133"/>
  <c r="O119" i="134"/>
  <c r="O119" i="133"/>
  <c r="O56" i="134"/>
  <c r="O56" i="133"/>
  <c r="O57" i="134"/>
  <c r="O57" i="133"/>
  <c r="O58" i="134"/>
  <c r="O58" i="133"/>
  <c r="O59" i="134"/>
  <c r="O59" i="133"/>
  <c r="O60" i="134"/>
  <c r="O60" i="133"/>
  <c r="O61" i="134"/>
  <c r="O61" i="133"/>
  <c r="O62" i="134"/>
  <c r="O62" i="133"/>
  <c r="O63" i="134"/>
  <c r="O63" i="133"/>
  <c r="O64" i="134"/>
  <c r="O64" i="133"/>
  <c r="O65" i="134"/>
  <c r="O65" i="133"/>
  <c r="O66" i="134"/>
  <c r="O66" i="133"/>
  <c r="O67" i="134"/>
  <c r="O67" i="133"/>
  <c r="O68" i="134"/>
  <c r="O68" i="133"/>
  <c r="O69" i="134"/>
  <c r="O69" i="133"/>
  <c r="O70" i="134"/>
  <c r="O70" i="133"/>
  <c r="O71" i="134"/>
  <c r="O71" i="133"/>
  <c r="O72" i="134"/>
  <c r="O72" i="133"/>
  <c r="O73" i="134"/>
  <c r="O73" i="133"/>
  <c r="O74" i="134"/>
  <c r="O74" i="133"/>
  <c r="O75" i="134"/>
  <c r="O75" i="133"/>
  <c r="O76" i="134"/>
  <c r="O76" i="133"/>
  <c r="O77" i="134"/>
  <c r="O77" i="133"/>
  <c r="O78" i="134"/>
  <c r="O78" i="133"/>
  <c r="O79" i="134"/>
  <c r="O79" i="133"/>
  <c r="O80" i="134"/>
  <c r="O80" i="133"/>
  <c r="O81" i="134"/>
  <c r="O81" i="133"/>
  <c r="O82" i="134"/>
  <c r="O82" i="133"/>
  <c r="O83" i="134"/>
  <c r="O83" i="133"/>
  <c r="O84" i="134"/>
  <c r="O84" i="133"/>
  <c r="O85" i="134"/>
  <c r="O85" i="133"/>
  <c r="O86" i="134"/>
  <c r="O86" i="133"/>
  <c r="O87" i="134"/>
  <c r="O87" i="133"/>
  <c r="O88" i="134"/>
  <c r="O88" i="133"/>
  <c r="O143" i="134"/>
  <c r="O144"/>
  <c r="O89" i="133"/>
  <c r="O139" i="134"/>
  <c r="O140"/>
  <c r="O90" i="133"/>
  <c r="O91" i="134"/>
  <c r="O91" i="133"/>
  <c r="O92" i="134"/>
  <c r="O92" i="133"/>
  <c r="O93" i="134"/>
  <c r="O93" i="133"/>
  <c r="O94" i="134"/>
  <c r="O94" i="133"/>
  <c r="O95" i="134"/>
  <c r="O95" i="133"/>
  <c r="O96" i="134"/>
  <c r="O96" i="133"/>
  <c r="O97" i="134"/>
  <c r="O97" i="133"/>
  <c r="O98" i="134"/>
  <c r="O98" i="133"/>
  <c r="O99" i="134"/>
  <c r="O99" i="133"/>
  <c r="O100" i="134"/>
  <c r="O100" i="133"/>
  <c r="O101" i="134"/>
  <c r="O101" i="133"/>
  <c r="O102" i="134"/>
  <c r="O102" i="133"/>
  <c r="O103" i="134"/>
  <c r="O103" i="133"/>
  <c r="O104" i="134"/>
  <c r="O104" i="133"/>
  <c r="O105" i="134"/>
  <c r="O105" i="133"/>
  <c r="O106" i="134"/>
  <c r="O106" i="133"/>
  <c r="O107" i="134"/>
  <c r="O107" i="133"/>
  <c r="O141" i="134"/>
  <c r="O142"/>
  <c r="O108" i="133"/>
  <c r="O109" i="134"/>
  <c r="O109" i="133"/>
  <c r="O110" i="134"/>
  <c r="O110" i="133"/>
  <c r="O111" i="134"/>
  <c r="O111" i="133"/>
  <c r="O37" i="134"/>
  <c r="O37" i="133"/>
  <c r="O38" i="134"/>
  <c r="O38" i="133"/>
  <c r="O39" i="134"/>
  <c r="O39" i="133"/>
  <c r="O40" i="134"/>
  <c r="O40" i="133"/>
  <c r="O41" i="134"/>
  <c r="O41" i="133"/>
  <c r="O42" i="134"/>
  <c r="O42" i="133"/>
  <c r="O43" i="134"/>
  <c r="O43" i="133"/>
  <c r="O44" i="134"/>
  <c r="O44" i="133"/>
  <c r="O45" i="134"/>
  <c r="O45" i="133"/>
  <c r="O46" i="134"/>
  <c r="O46" i="133"/>
  <c r="O47" i="134"/>
  <c r="O47" i="133"/>
  <c r="O48" i="134"/>
  <c r="O48" i="133"/>
  <c r="O49" i="134"/>
  <c r="O49" i="133"/>
  <c r="O50" i="134"/>
  <c r="O50" i="133"/>
  <c r="O51" i="134"/>
  <c r="O51" i="133"/>
  <c r="O52" i="134"/>
  <c r="O52" i="133"/>
  <c r="O53" i="134"/>
  <c r="O53" i="133"/>
  <c r="O54" i="134"/>
  <c r="O54" i="133"/>
  <c r="O55" i="134"/>
  <c r="O55" i="133"/>
  <c r="O9" i="134"/>
  <c r="O9" i="133"/>
  <c r="O10" i="134"/>
  <c r="O10" i="133"/>
  <c r="O11" i="134"/>
  <c r="O11" i="133"/>
  <c r="O12" i="134"/>
  <c r="O12" i="133"/>
  <c r="O13" i="134"/>
  <c r="O13" i="133"/>
  <c r="O14" i="134"/>
  <c r="O14" i="133"/>
  <c r="O15" i="134"/>
  <c r="O15" i="133"/>
  <c r="O16" i="134"/>
  <c r="O16" i="133"/>
  <c r="O17" i="134"/>
  <c r="O17" i="133"/>
  <c r="O18" i="134"/>
  <c r="O18" i="133"/>
  <c r="O19" i="134"/>
  <c r="O19" i="133"/>
  <c r="O20" i="134"/>
  <c r="O20" i="133"/>
  <c r="O21" i="134"/>
  <c r="O21" i="133"/>
  <c r="O22" i="134"/>
  <c r="O22" i="133"/>
  <c r="O23" i="134"/>
  <c r="O23" i="133"/>
  <c r="O24" i="134"/>
  <c r="O24" i="133"/>
  <c r="O25" i="134"/>
  <c r="O25" i="133"/>
  <c r="O26" i="134"/>
  <c r="O26" i="133"/>
  <c r="O27" i="134"/>
  <c r="O27" i="133"/>
  <c r="O28" i="134"/>
  <c r="O28" i="133"/>
  <c r="O29" i="134"/>
  <c r="O29" i="133"/>
  <c r="O30" i="134"/>
  <c r="O30" i="133"/>
  <c r="O31" i="134"/>
  <c r="O31" i="133"/>
  <c r="O32" i="134"/>
  <c r="O32" i="133"/>
  <c r="O33" i="134"/>
  <c r="O33" i="133"/>
  <c r="O34" i="134"/>
  <c r="O34" i="133"/>
  <c r="K35" i="134"/>
  <c r="O35"/>
  <c r="O35" i="133"/>
  <c r="O36" i="134"/>
  <c r="O36" i="133"/>
  <c r="O3" i="134"/>
  <c r="O3" i="133"/>
  <c r="O4" i="134"/>
  <c r="O4" i="133"/>
  <c r="O5" i="134"/>
  <c r="O5" i="133"/>
  <c r="O6" i="134"/>
  <c r="O6" i="133"/>
  <c r="O7" i="134"/>
  <c r="O7" i="133"/>
  <c r="O137" i="134"/>
  <c r="O138"/>
  <c r="O8" i="133"/>
  <c r="O2" i="134"/>
  <c r="O2" i="133"/>
  <c r="N146" i="134"/>
  <c r="M146"/>
  <c r="L146"/>
  <c r="K146"/>
  <c r="J146"/>
  <c r="I146"/>
  <c r="I125" s="1"/>
  <c r="H146"/>
  <c r="G146"/>
  <c r="F146"/>
  <c r="E146"/>
  <c r="D146"/>
  <c r="N145"/>
  <c r="M145"/>
  <c r="L145"/>
  <c r="K145"/>
  <c r="J145"/>
  <c r="H145"/>
  <c r="G145"/>
  <c r="F145"/>
  <c r="E145"/>
  <c r="D145"/>
  <c r="N144"/>
  <c r="M144"/>
  <c r="L144"/>
  <c r="K144"/>
  <c r="J144"/>
  <c r="I144"/>
  <c r="H144"/>
  <c r="G144"/>
  <c r="F144"/>
  <c r="E144"/>
  <c r="D144"/>
  <c r="N143"/>
  <c r="M143"/>
  <c r="L143"/>
  <c r="K143"/>
  <c r="J143"/>
  <c r="I143"/>
  <c r="H143"/>
  <c r="G143"/>
  <c r="F143"/>
  <c r="E143"/>
  <c r="D143"/>
  <c r="N142"/>
  <c r="M142"/>
  <c r="L142"/>
  <c r="K142"/>
  <c r="J142"/>
  <c r="I142"/>
  <c r="H142"/>
  <c r="G142"/>
  <c r="F142"/>
  <c r="E142"/>
  <c r="D142"/>
  <c r="N141"/>
  <c r="M141"/>
  <c r="L141"/>
  <c r="K141"/>
  <c r="J141"/>
  <c r="I141"/>
  <c r="H141"/>
  <c r="G141"/>
  <c r="F141"/>
  <c r="E141"/>
  <c r="D141"/>
  <c r="N140"/>
  <c r="M140"/>
  <c r="L140"/>
  <c r="K140"/>
  <c r="J140"/>
  <c r="I140"/>
  <c r="H140"/>
  <c r="G140"/>
  <c r="F140"/>
  <c r="E140"/>
  <c r="D140"/>
  <c r="N139"/>
  <c r="M139"/>
  <c r="L139"/>
  <c r="K139"/>
  <c r="J139"/>
  <c r="I139"/>
  <c r="H139"/>
  <c r="G139"/>
  <c r="F139"/>
  <c r="E139"/>
  <c r="D139"/>
  <c r="N138"/>
  <c r="M138"/>
  <c r="L138"/>
  <c r="K138"/>
  <c r="J138"/>
  <c r="I138"/>
  <c r="H138"/>
  <c r="G138"/>
  <c r="F138"/>
  <c r="E138"/>
  <c r="D138"/>
  <c r="N137"/>
  <c r="M137"/>
  <c r="L137"/>
  <c r="K137"/>
  <c r="J137"/>
  <c r="I137"/>
  <c r="H137"/>
  <c r="G137"/>
  <c r="F137"/>
  <c r="E137"/>
  <c r="D137"/>
  <c r="N129"/>
  <c r="M129"/>
  <c r="L129"/>
  <c r="K129"/>
  <c r="J129"/>
  <c r="I129"/>
  <c r="H129"/>
  <c r="G129"/>
  <c r="F129"/>
  <c r="E129"/>
  <c r="D129"/>
  <c r="N128"/>
  <c r="M128"/>
  <c r="L128"/>
  <c r="K128"/>
  <c r="J128"/>
  <c r="I128"/>
  <c r="H128"/>
  <c r="G128"/>
  <c r="F128"/>
  <c r="E128"/>
  <c r="D128"/>
  <c r="N127"/>
  <c r="M127"/>
  <c r="L127"/>
  <c r="K127"/>
  <c r="J127"/>
  <c r="I127"/>
  <c r="H127"/>
  <c r="G127"/>
  <c r="F127"/>
  <c r="E127"/>
  <c r="D127"/>
  <c r="N126"/>
  <c r="M126"/>
  <c r="L126"/>
  <c r="K126"/>
  <c r="J126"/>
  <c r="I126"/>
  <c r="H126"/>
  <c r="G126"/>
  <c r="F126"/>
  <c r="E126"/>
  <c r="D126"/>
  <c r="N124"/>
  <c r="M124"/>
  <c r="L124"/>
  <c r="K124"/>
  <c r="J124"/>
  <c r="I124"/>
  <c r="H124"/>
  <c r="G124"/>
  <c r="F124"/>
  <c r="E124"/>
  <c r="D124"/>
  <c r="N123"/>
  <c r="M123"/>
  <c r="L123"/>
  <c r="K123"/>
  <c r="J123"/>
  <c r="I123"/>
  <c r="H123"/>
  <c r="G123"/>
  <c r="F123"/>
  <c r="E123"/>
  <c r="D123"/>
  <c r="N122"/>
  <c r="M122"/>
  <c r="L122"/>
  <c r="K122"/>
  <c r="J122"/>
  <c r="I122"/>
  <c r="H122"/>
  <c r="G122"/>
  <c r="F122"/>
  <c r="E122"/>
  <c r="D122"/>
  <c r="N121"/>
  <c r="M121"/>
  <c r="L121"/>
  <c r="K121"/>
  <c r="J121"/>
  <c r="I121"/>
  <c r="H121"/>
  <c r="G121"/>
  <c r="F121"/>
  <c r="E121"/>
  <c r="D121"/>
  <c r="N120"/>
  <c r="M120"/>
  <c r="L120"/>
  <c r="K120"/>
  <c r="J120"/>
  <c r="I120"/>
  <c r="H120"/>
  <c r="G120"/>
  <c r="F120"/>
  <c r="E120"/>
  <c r="D120"/>
  <c r="N119"/>
  <c r="M119"/>
  <c r="L119"/>
  <c r="K119"/>
  <c r="J119"/>
  <c r="I119"/>
  <c r="H119"/>
  <c r="G119"/>
  <c r="F119"/>
  <c r="E119"/>
  <c r="D119"/>
  <c r="N118"/>
  <c r="M118"/>
  <c r="L118"/>
  <c r="K118"/>
  <c r="J118"/>
  <c r="I118"/>
  <c r="H118"/>
  <c r="G118"/>
  <c r="F118"/>
  <c r="E118"/>
  <c r="D118"/>
  <c r="N117"/>
  <c r="M117"/>
  <c r="L117"/>
  <c r="K117"/>
  <c r="J117"/>
  <c r="I117"/>
  <c r="H117"/>
  <c r="G117"/>
  <c r="F117"/>
  <c r="E117"/>
  <c r="D117"/>
  <c r="N116"/>
  <c r="M116"/>
  <c r="L116"/>
  <c r="K116"/>
  <c r="J116"/>
  <c r="I116"/>
  <c r="H116"/>
  <c r="G116"/>
  <c r="F116"/>
  <c r="E116"/>
  <c r="D116"/>
  <c r="N115"/>
  <c r="M115"/>
  <c r="L115"/>
  <c r="K115"/>
  <c r="J115"/>
  <c r="I115"/>
  <c r="H115"/>
  <c r="G115"/>
  <c r="F115"/>
  <c r="E115"/>
  <c r="D115"/>
  <c r="N114"/>
  <c r="M114"/>
  <c r="L114"/>
  <c r="K114"/>
  <c r="J114"/>
  <c r="I114"/>
  <c r="H114"/>
  <c r="G114"/>
  <c r="F114"/>
  <c r="E114"/>
  <c r="D114"/>
  <c r="N113"/>
  <c r="M113"/>
  <c r="L113"/>
  <c r="K113"/>
  <c r="J113"/>
  <c r="I113"/>
  <c r="H113"/>
  <c r="G113"/>
  <c r="F113"/>
  <c r="E113"/>
  <c r="D113"/>
  <c r="N112"/>
  <c r="M112"/>
  <c r="L112"/>
  <c r="K112"/>
  <c r="J112"/>
  <c r="I112"/>
  <c r="H112"/>
  <c r="G112"/>
  <c r="F112"/>
  <c r="E112"/>
  <c r="D112"/>
  <c r="N111"/>
  <c r="M111"/>
  <c r="L111"/>
  <c r="K111"/>
  <c r="J111"/>
  <c r="I111"/>
  <c r="H111"/>
  <c r="G111"/>
  <c r="F111"/>
  <c r="E111"/>
  <c r="D111"/>
  <c r="N110"/>
  <c r="M110"/>
  <c r="L110"/>
  <c r="K110"/>
  <c r="J110"/>
  <c r="I110"/>
  <c r="H110"/>
  <c r="G110"/>
  <c r="F110"/>
  <c r="E110"/>
  <c r="D110"/>
  <c r="N109"/>
  <c r="M109"/>
  <c r="L109"/>
  <c r="K109"/>
  <c r="J109"/>
  <c r="I109"/>
  <c r="H109"/>
  <c r="G109"/>
  <c r="F109"/>
  <c r="E109"/>
  <c r="D109"/>
  <c r="N107"/>
  <c r="M107"/>
  <c r="L107"/>
  <c r="K107"/>
  <c r="J107"/>
  <c r="I107"/>
  <c r="H107"/>
  <c r="G107"/>
  <c r="F107"/>
  <c r="E107"/>
  <c r="D107"/>
  <c r="N106"/>
  <c r="M106"/>
  <c r="L106"/>
  <c r="K106"/>
  <c r="J106"/>
  <c r="I106"/>
  <c r="H106"/>
  <c r="G106"/>
  <c r="F106"/>
  <c r="E106"/>
  <c r="D106"/>
  <c r="N105"/>
  <c r="M105"/>
  <c r="L105"/>
  <c r="K105"/>
  <c r="J105"/>
  <c r="I105"/>
  <c r="H105"/>
  <c r="G105"/>
  <c r="F105"/>
  <c r="E105"/>
  <c r="D105"/>
  <c r="N104"/>
  <c r="M104"/>
  <c r="L104"/>
  <c r="K104"/>
  <c r="J104"/>
  <c r="I104"/>
  <c r="H104"/>
  <c r="G104"/>
  <c r="F104"/>
  <c r="E104"/>
  <c r="D104"/>
  <c r="N103"/>
  <c r="M103"/>
  <c r="L103"/>
  <c r="K103"/>
  <c r="J103"/>
  <c r="I103"/>
  <c r="H103"/>
  <c r="G103"/>
  <c r="F103"/>
  <c r="E103"/>
  <c r="D103"/>
  <c r="N102"/>
  <c r="M102"/>
  <c r="L102"/>
  <c r="K102"/>
  <c r="J102"/>
  <c r="I102"/>
  <c r="H102"/>
  <c r="G102"/>
  <c r="F102"/>
  <c r="E102"/>
  <c r="D102"/>
  <c r="N101"/>
  <c r="M101"/>
  <c r="L101"/>
  <c r="K101"/>
  <c r="J101"/>
  <c r="I101"/>
  <c r="H101"/>
  <c r="G101"/>
  <c r="F101"/>
  <c r="E101"/>
  <c r="D101"/>
  <c r="N100"/>
  <c r="M100"/>
  <c r="L100"/>
  <c r="K100"/>
  <c r="J100"/>
  <c r="I100"/>
  <c r="H100"/>
  <c r="G100"/>
  <c r="F100"/>
  <c r="E100"/>
  <c r="D100"/>
  <c r="N99"/>
  <c r="M99"/>
  <c r="L99"/>
  <c r="K99"/>
  <c r="J99"/>
  <c r="I99"/>
  <c r="H99"/>
  <c r="G99"/>
  <c r="F99"/>
  <c r="E99"/>
  <c r="D99"/>
  <c r="N98"/>
  <c r="M98"/>
  <c r="L98"/>
  <c r="K98"/>
  <c r="J98"/>
  <c r="I98"/>
  <c r="H98"/>
  <c r="G98"/>
  <c r="F98"/>
  <c r="E98"/>
  <c r="D98"/>
  <c r="N97"/>
  <c r="M97"/>
  <c r="L97"/>
  <c r="K97"/>
  <c r="J97"/>
  <c r="I97"/>
  <c r="H97"/>
  <c r="G97"/>
  <c r="F97"/>
  <c r="E97"/>
  <c r="D97"/>
  <c r="N96"/>
  <c r="M96"/>
  <c r="L96"/>
  <c r="K96"/>
  <c r="J96"/>
  <c r="I96"/>
  <c r="H96"/>
  <c r="G96"/>
  <c r="F96"/>
  <c r="E96"/>
  <c r="D96"/>
  <c r="N95"/>
  <c r="M95"/>
  <c r="L95"/>
  <c r="K95"/>
  <c r="J95"/>
  <c r="I95"/>
  <c r="H95"/>
  <c r="G95"/>
  <c r="F95"/>
  <c r="E95"/>
  <c r="D95"/>
  <c r="N94"/>
  <c r="M94"/>
  <c r="L94"/>
  <c r="K94"/>
  <c r="J94"/>
  <c r="I94"/>
  <c r="H94"/>
  <c r="G94"/>
  <c r="F94"/>
  <c r="E94"/>
  <c r="D94"/>
  <c r="N93"/>
  <c r="M93"/>
  <c r="L93"/>
  <c r="K93"/>
  <c r="J93"/>
  <c r="I93"/>
  <c r="H93"/>
  <c r="G93"/>
  <c r="F93"/>
  <c r="E93"/>
  <c r="D93"/>
  <c r="N92"/>
  <c r="M92"/>
  <c r="L92"/>
  <c r="K92"/>
  <c r="J92"/>
  <c r="I92"/>
  <c r="H92"/>
  <c r="G92"/>
  <c r="F92"/>
  <c r="E92"/>
  <c r="D92"/>
  <c r="N91"/>
  <c r="M91"/>
  <c r="L91"/>
  <c r="K91"/>
  <c r="J91"/>
  <c r="I91"/>
  <c r="H91"/>
  <c r="G91"/>
  <c r="F91"/>
  <c r="E91"/>
  <c r="D91"/>
  <c r="N88"/>
  <c r="M88"/>
  <c r="L88"/>
  <c r="K88"/>
  <c r="J88"/>
  <c r="I88"/>
  <c r="H88"/>
  <c r="G88"/>
  <c r="F88"/>
  <c r="E88"/>
  <c r="D88"/>
  <c r="N87"/>
  <c r="M87"/>
  <c r="L87"/>
  <c r="K87"/>
  <c r="J87"/>
  <c r="I87"/>
  <c r="H87"/>
  <c r="G87"/>
  <c r="F87"/>
  <c r="E87"/>
  <c r="D87"/>
  <c r="N86"/>
  <c r="M86"/>
  <c r="L86"/>
  <c r="K86"/>
  <c r="J86"/>
  <c r="I86"/>
  <c r="H86"/>
  <c r="G86"/>
  <c r="F86"/>
  <c r="E86"/>
  <c r="D86"/>
  <c r="N85"/>
  <c r="M85"/>
  <c r="L85"/>
  <c r="K85"/>
  <c r="J85"/>
  <c r="I85"/>
  <c r="H85"/>
  <c r="G85"/>
  <c r="F85"/>
  <c r="E85"/>
  <c r="D85"/>
  <c r="N84"/>
  <c r="M84"/>
  <c r="L84"/>
  <c r="K84"/>
  <c r="J84"/>
  <c r="I84"/>
  <c r="H84"/>
  <c r="G84"/>
  <c r="F84"/>
  <c r="E84"/>
  <c r="D84"/>
  <c r="N83"/>
  <c r="M83"/>
  <c r="L83"/>
  <c r="K83"/>
  <c r="J83"/>
  <c r="I83"/>
  <c r="H83"/>
  <c r="G83"/>
  <c r="F83"/>
  <c r="E83"/>
  <c r="D83"/>
  <c r="N82"/>
  <c r="M82"/>
  <c r="L82"/>
  <c r="K82"/>
  <c r="J82"/>
  <c r="I82"/>
  <c r="H82"/>
  <c r="G82"/>
  <c r="F82"/>
  <c r="E82"/>
  <c r="D82"/>
  <c r="N81"/>
  <c r="M81"/>
  <c r="L81"/>
  <c r="K81"/>
  <c r="J81"/>
  <c r="I81"/>
  <c r="H81"/>
  <c r="G81"/>
  <c r="F81"/>
  <c r="E81"/>
  <c r="D81"/>
  <c r="N80"/>
  <c r="M80"/>
  <c r="L80"/>
  <c r="K80"/>
  <c r="J80"/>
  <c r="I80"/>
  <c r="H80"/>
  <c r="G80"/>
  <c r="F80"/>
  <c r="E80"/>
  <c r="D80"/>
  <c r="N79"/>
  <c r="M79"/>
  <c r="L79"/>
  <c r="K79"/>
  <c r="J79"/>
  <c r="I79"/>
  <c r="H79"/>
  <c r="G79"/>
  <c r="F79"/>
  <c r="E79"/>
  <c r="D79"/>
  <c r="N78"/>
  <c r="M78"/>
  <c r="L78"/>
  <c r="K78"/>
  <c r="J78"/>
  <c r="I78"/>
  <c r="H78"/>
  <c r="G78"/>
  <c r="F78"/>
  <c r="E78"/>
  <c r="D78"/>
  <c r="N77"/>
  <c r="M77"/>
  <c r="L77"/>
  <c r="K77"/>
  <c r="J77"/>
  <c r="I77"/>
  <c r="H77"/>
  <c r="G77"/>
  <c r="F77"/>
  <c r="E77"/>
  <c r="D77"/>
  <c r="N76"/>
  <c r="M76"/>
  <c r="L76"/>
  <c r="K76"/>
  <c r="J76"/>
  <c r="I76"/>
  <c r="H76"/>
  <c r="G76"/>
  <c r="F76"/>
  <c r="E76"/>
  <c r="D76"/>
  <c r="N75"/>
  <c r="M75"/>
  <c r="L75"/>
  <c r="K75"/>
  <c r="J75"/>
  <c r="I75"/>
  <c r="H75"/>
  <c r="G75"/>
  <c r="F75"/>
  <c r="E75"/>
  <c r="D75"/>
  <c r="N74"/>
  <c r="M74"/>
  <c r="L74"/>
  <c r="K74"/>
  <c r="J74"/>
  <c r="I74"/>
  <c r="H74"/>
  <c r="G74"/>
  <c r="F74"/>
  <c r="E74"/>
  <c r="D74"/>
  <c r="N73"/>
  <c r="M73"/>
  <c r="L73"/>
  <c r="K73"/>
  <c r="J73"/>
  <c r="I73"/>
  <c r="H73"/>
  <c r="G73"/>
  <c r="F73"/>
  <c r="E73"/>
  <c r="D73"/>
  <c r="N72"/>
  <c r="M72"/>
  <c r="L72"/>
  <c r="K72"/>
  <c r="J72"/>
  <c r="I72"/>
  <c r="H72"/>
  <c r="G72"/>
  <c r="F72"/>
  <c r="E72"/>
  <c r="D72"/>
  <c r="N71"/>
  <c r="M71"/>
  <c r="L71"/>
  <c r="K71"/>
  <c r="J71"/>
  <c r="I71"/>
  <c r="H71"/>
  <c r="G71"/>
  <c r="F71"/>
  <c r="E71"/>
  <c r="D71"/>
  <c r="N70"/>
  <c r="M70"/>
  <c r="L70"/>
  <c r="K70"/>
  <c r="J70"/>
  <c r="I70"/>
  <c r="H70"/>
  <c r="G70"/>
  <c r="F70"/>
  <c r="E70"/>
  <c r="D70"/>
  <c r="N69"/>
  <c r="M69"/>
  <c r="L69"/>
  <c r="K69"/>
  <c r="J69"/>
  <c r="I69"/>
  <c r="H69"/>
  <c r="G69"/>
  <c r="F69"/>
  <c r="E69"/>
  <c r="D69"/>
  <c r="N68"/>
  <c r="M68"/>
  <c r="L68"/>
  <c r="K68"/>
  <c r="J68"/>
  <c r="I68"/>
  <c r="H68"/>
  <c r="G68"/>
  <c r="F68"/>
  <c r="E68"/>
  <c r="D68"/>
  <c r="N67"/>
  <c r="M67"/>
  <c r="L67"/>
  <c r="K67"/>
  <c r="J67"/>
  <c r="I67"/>
  <c r="H67"/>
  <c r="G67"/>
  <c r="F67"/>
  <c r="E67"/>
  <c r="D67"/>
  <c r="N66"/>
  <c r="M66"/>
  <c r="L66"/>
  <c r="K66"/>
  <c r="J66"/>
  <c r="I66"/>
  <c r="H66"/>
  <c r="G66"/>
  <c r="F66"/>
  <c r="E66"/>
  <c r="D66"/>
  <c r="N65"/>
  <c r="M65"/>
  <c r="L65"/>
  <c r="K65"/>
  <c r="J65"/>
  <c r="I65"/>
  <c r="H65"/>
  <c r="G65"/>
  <c r="F65"/>
  <c r="E65"/>
  <c r="D65"/>
  <c r="N64"/>
  <c r="M64"/>
  <c r="L64"/>
  <c r="K64"/>
  <c r="J64"/>
  <c r="I64"/>
  <c r="H64"/>
  <c r="G64"/>
  <c r="F64"/>
  <c r="E64"/>
  <c r="D64"/>
  <c r="N63"/>
  <c r="M63"/>
  <c r="L63"/>
  <c r="K63"/>
  <c r="J63"/>
  <c r="I63"/>
  <c r="H63"/>
  <c r="G63"/>
  <c r="F63"/>
  <c r="E63"/>
  <c r="D63"/>
  <c r="N62"/>
  <c r="M62"/>
  <c r="L62"/>
  <c r="K62"/>
  <c r="J62"/>
  <c r="I62"/>
  <c r="H62"/>
  <c r="G62"/>
  <c r="F62"/>
  <c r="E62"/>
  <c r="D62"/>
  <c r="N61"/>
  <c r="M61"/>
  <c r="L61"/>
  <c r="K61"/>
  <c r="J61"/>
  <c r="I61"/>
  <c r="H61"/>
  <c r="G61"/>
  <c r="F61"/>
  <c r="E61"/>
  <c r="D61"/>
  <c r="N60"/>
  <c r="M60"/>
  <c r="L60"/>
  <c r="K60"/>
  <c r="J60"/>
  <c r="I60"/>
  <c r="H60"/>
  <c r="G60"/>
  <c r="F60"/>
  <c r="E60"/>
  <c r="D60"/>
  <c r="N59"/>
  <c r="M59"/>
  <c r="L59"/>
  <c r="K59"/>
  <c r="J59"/>
  <c r="I59"/>
  <c r="H59"/>
  <c r="G59"/>
  <c r="F59"/>
  <c r="E59"/>
  <c r="D59"/>
  <c r="N58"/>
  <c r="M58"/>
  <c r="L58"/>
  <c r="K58"/>
  <c r="J58"/>
  <c r="I58"/>
  <c r="H58"/>
  <c r="G58"/>
  <c r="F58"/>
  <c r="E58"/>
  <c r="D58"/>
  <c r="N57"/>
  <c r="M57"/>
  <c r="L57"/>
  <c r="K57"/>
  <c r="J57"/>
  <c r="I57"/>
  <c r="H57"/>
  <c r="G57"/>
  <c r="F57"/>
  <c r="E57"/>
  <c r="D57"/>
  <c r="N56"/>
  <c r="M56"/>
  <c r="L56"/>
  <c r="K56"/>
  <c r="J56"/>
  <c r="I56"/>
  <c r="H56"/>
  <c r="G56"/>
  <c r="F56"/>
  <c r="E56"/>
  <c r="D56"/>
  <c r="N55"/>
  <c r="M55"/>
  <c r="L55"/>
  <c r="K55"/>
  <c r="J55"/>
  <c r="I55"/>
  <c r="H55"/>
  <c r="G55"/>
  <c r="F55"/>
  <c r="E55"/>
  <c r="D55"/>
  <c r="N54"/>
  <c r="M54"/>
  <c r="L54"/>
  <c r="K54"/>
  <c r="J54"/>
  <c r="I54"/>
  <c r="H54"/>
  <c r="G54"/>
  <c r="F54"/>
  <c r="E54"/>
  <c r="D54"/>
  <c r="N53"/>
  <c r="M53"/>
  <c r="L53"/>
  <c r="K53"/>
  <c r="J53"/>
  <c r="I53"/>
  <c r="H53"/>
  <c r="G53"/>
  <c r="F53"/>
  <c r="E53"/>
  <c r="D53"/>
  <c r="N52"/>
  <c r="M52"/>
  <c r="L52"/>
  <c r="K52"/>
  <c r="J52"/>
  <c r="I52"/>
  <c r="H52"/>
  <c r="G52"/>
  <c r="F52"/>
  <c r="E52"/>
  <c r="D52"/>
  <c r="N51"/>
  <c r="M51"/>
  <c r="L51"/>
  <c r="K51"/>
  <c r="J51"/>
  <c r="I51"/>
  <c r="H51"/>
  <c r="G51"/>
  <c r="F51"/>
  <c r="E51"/>
  <c r="D51"/>
  <c r="N50"/>
  <c r="M50"/>
  <c r="L50"/>
  <c r="K50"/>
  <c r="J50"/>
  <c r="I50"/>
  <c r="H50"/>
  <c r="G50"/>
  <c r="F50"/>
  <c r="E50"/>
  <c r="D50"/>
  <c r="N49"/>
  <c r="M49"/>
  <c r="L49"/>
  <c r="K49"/>
  <c r="J49"/>
  <c r="I49"/>
  <c r="H49"/>
  <c r="G49"/>
  <c r="F49"/>
  <c r="E49"/>
  <c r="D49"/>
  <c r="N48"/>
  <c r="M48"/>
  <c r="L48"/>
  <c r="K48"/>
  <c r="J48"/>
  <c r="I48"/>
  <c r="H48"/>
  <c r="G48"/>
  <c r="F48"/>
  <c r="E48"/>
  <c r="D48"/>
  <c r="N47"/>
  <c r="M47"/>
  <c r="L47"/>
  <c r="K47"/>
  <c r="J47"/>
  <c r="I47"/>
  <c r="H47"/>
  <c r="G47"/>
  <c r="F47"/>
  <c r="E47"/>
  <c r="D47"/>
  <c r="N46"/>
  <c r="M46"/>
  <c r="L46"/>
  <c r="K46"/>
  <c r="J46"/>
  <c r="I46"/>
  <c r="H46"/>
  <c r="G46"/>
  <c r="F46"/>
  <c r="E46"/>
  <c r="D46"/>
  <c r="N45"/>
  <c r="M45"/>
  <c r="L45"/>
  <c r="K45"/>
  <c r="J45"/>
  <c r="I45"/>
  <c r="H45"/>
  <c r="G45"/>
  <c r="F45"/>
  <c r="E45"/>
  <c r="D45"/>
  <c r="N44"/>
  <c r="M44"/>
  <c r="L44"/>
  <c r="K44"/>
  <c r="J44"/>
  <c r="I44"/>
  <c r="H44"/>
  <c r="G44"/>
  <c r="F44"/>
  <c r="E44"/>
  <c r="D44"/>
  <c r="N43"/>
  <c r="M43"/>
  <c r="L43"/>
  <c r="K43"/>
  <c r="J43"/>
  <c r="I43"/>
  <c r="H43"/>
  <c r="G43"/>
  <c r="F43"/>
  <c r="E43"/>
  <c r="D43"/>
  <c r="N42"/>
  <c r="M42"/>
  <c r="L42"/>
  <c r="K42"/>
  <c r="J42"/>
  <c r="I42"/>
  <c r="H42"/>
  <c r="G42"/>
  <c r="F42"/>
  <c r="E42"/>
  <c r="D42"/>
  <c r="N41"/>
  <c r="M41"/>
  <c r="L41"/>
  <c r="K41"/>
  <c r="J41"/>
  <c r="I41"/>
  <c r="H41"/>
  <c r="G41"/>
  <c r="F41"/>
  <c r="E41"/>
  <c r="D41"/>
  <c r="N40"/>
  <c r="M40"/>
  <c r="L40"/>
  <c r="K40"/>
  <c r="J40"/>
  <c r="I40"/>
  <c r="H40"/>
  <c r="G40"/>
  <c r="F40"/>
  <c r="E40"/>
  <c r="D40"/>
  <c r="N39"/>
  <c r="M39"/>
  <c r="L39"/>
  <c r="K39"/>
  <c r="J39"/>
  <c r="I39"/>
  <c r="H39"/>
  <c r="G39"/>
  <c r="F39"/>
  <c r="E39"/>
  <c r="D39"/>
  <c r="N38"/>
  <c r="M38"/>
  <c r="L38"/>
  <c r="K38"/>
  <c r="J38"/>
  <c r="I38"/>
  <c r="H38"/>
  <c r="G38"/>
  <c r="F38"/>
  <c r="E38"/>
  <c r="D38"/>
  <c r="N37"/>
  <c r="M37"/>
  <c r="L37"/>
  <c r="K37"/>
  <c r="J37"/>
  <c r="I37"/>
  <c r="H37"/>
  <c r="G37"/>
  <c r="F37"/>
  <c r="E37"/>
  <c r="D37"/>
  <c r="N36"/>
  <c r="M36"/>
  <c r="L36"/>
  <c r="K36"/>
  <c r="J36"/>
  <c r="I36"/>
  <c r="H36"/>
  <c r="G36"/>
  <c r="F36"/>
  <c r="E36"/>
  <c r="D36"/>
  <c r="N35"/>
  <c r="M35"/>
  <c r="L35"/>
  <c r="J35"/>
  <c r="I35"/>
  <c r="H35"/>
  <c r="G35"/>
  <c r="F35"/>
  <c r="E35"/>
  <c r="D35"/>
  <c r="N34"/>
  <c r="M34"/>
  <c r="L34"/>
  <c r="K34"/>
  <c r="J34"/>
  <c r="I34"/>
  <c r="H34"/>
  <c r="G34"/>
  <c r="F34"/>
  <c r="E34"/>
  <c r="D34"/>
  <c r="N33"/>
  <c r="M33"/>
  <c r="L33"/>
  <c r="K33"/>
  <c r="J33"/>
  <c r="I33"/>
  <c r="H33"/>
  <c r="G33"/>
  <c r="F33"/>
  <c r="E33"/>
  <c r="D33"/>
  <c r="N32"/>
  <c r="M32"/>
  <c r="L32"/>
  <c r="K32"/>
  <c r="J32"/>
  <c r="I32"/>
  <c r="H32"/>
  <c r="G32"/>
  <c r="F32"/>
  <c r="E32"/>
  <c r="D32"/>
  <c r="N31"/>
  <c r="M31"/>
  <c r="L31"/>
  <c r="K31"/>
  <c r="J31"/>
  <c r="I31"/>
  <c r="H31"/>
  <c r="G31"/>
  <c r="F31"/>
  <c r="E31"/>
  <c r="D31"/>
  <c r="N30"/>
  <c r="M30"/>
  <c r="L30"/>
  <c r="K30"/>
  <c r="J30"/>
  <c r="I30"/>
  <c r="H30"/>
  <c r="G30"/>
  <c r="F30"/>
  <c r="E30"/>
  <c r="D30"/>
  <c r="N29"/>
  <c r="M29"/>
  <c r="L29"/>
  <c r="K29"/>
  <c r="J29"/>
  <c r="I29"/>
  <c r="H29"/>
  <c r="G29"/>
  <c r="F29"/>
  <c r="E29"/>
  <c r="D29"/>
  <c r="N28"/>
  <c r="M28"/>
  <c r="L28"/>
  <c r="K28"/>
  <c r="J28"/>
  <c r="I28"/>
  <c r="H28"/>
  <c r="G28"/>
  <c r="F28"/>
  <c r="E28"/>
  <c r="D28"/>
  <c r="N27"/>
  <c r="M27"/>
  <c r="L27"/>
  <c r="K27"/>
  <c r="J27"/>
  <c r="I27"/>
  <c r="H27"/>
  <c r="G27"/>
  <c r="F27"/>
  <c r="E27"/>
  <c r="D27"/>
  <c r="N26"/>
  <c r="M26"/>
  <c r="L26"/>
  <c r="K26"/>
  <c r="J26"/>
  <c r="I26"/>
  <c r="H26"/>
  <c r="G26"/>
  <c r="F26"/>
  <c r="E26"/>
  <c r="D26"/>
  <c r="N25"/>
  <c r="M25"/>
  <c r="L25"/>
  <c r="K25"/>
  <c r="J25"/>
  <c r="I25"/>
  <c r="H25"/>
  <c r="G25"/>
  <c r="F25"/>
  <c r="E25"/>
  <c r="D25"/>
  <c r="N24"/>
  <c r="M24"/>
  <c r="L24"/>
  <c r="K24"/>
  <c r="J24"/>
  <c r="I24"/>
  <c r="H24"/>
  <c r="G24"/>
  <c r="F24"/>
  <c r="E24"/>
  <c r="D24"/>
  <c r="N23"/>
  <c r="M23"/>
  <c r="L23"/>
  <c r="K23"/>
  <c r="J23"/>
  <c r="I23"/>
  <c r="H23"/>
  <c r="G23"/>
  <c r="F23"/>
  <c r="E23"/>
  <c r="D23"/>
  <c r="N22"/>
  <c r="M22"/>
  <c r="L22"/>
  <c r="K22"/>
  <c r="J22"/>
  <c r="I22"/>
  <c r="H22"/>
  <c r="G22"/>
  <c r="F22"/>
  <c r="E22"/>
  <c r="D22"/>
  <c r="N21"/>
  <c r="M21"/>
  <c r="L21"/>
  <c r="K21"/>
  <c r="J21"/>
  <c r="I21"/>
  <c r="H21"/>
  <c r="G21"/>
  <c r="F21"/>
  <c r="E21"/>
  <c r="D21"/>
  <c r="N20"/>
  <c r="M20"/>
  <c r="L20"/>
  <c r="K20"/>
  <c r="J20"/>
  <c r="I20"/>
  <c r="H20"/>
  <c r="G20"/>
  <c r="F20"/>
  <c r="E20"/>
  <c r="D20"/>
  <c r="N19"/>
  <c r="M19"/>
  <c r="L19"/>
  <c r="K19"/>
  <c r="J19"/>
  <c r="I19"/>
  <c r="H19"/>
  <c r="G19"/>
  <c r="F19"/>
  <c r="E19"/>
  <c r="D19"/>
  <c r="N18"/>
  <c r="M18"/>
  <c r="L18"/>
  <c r="K18"/>
  <c r="J18"/>
  <c r="I18"/>
  <c r="H18"/>
  <c r="G18"/>
  <c r="F18"/>
  <c r="E18"/>
  <c r="D18"/>
  <c r="N17"/>
  <c r="M17"/>
  <c r="L17"/>
  <c r="K17"/>
  <c r="J17"/>
  <c r="I17"/>
  <c r="H17"/>
  <c r="G17"/>
  <c r="F17"/>
  <c r="E17"/>
  <c r="D17"/>
  <c r="N16"/>
  <c r="M16"/>
  <c r="L16"/>
  <c r="K16"/>
  <c r="J16"/>
  <c r="I16"/>
  <c r="H16"/>
  <c r="G16"/>
  <c r="F16"/>
  <c r="E16"/>
  <c r="D16"/>
  <c r="N15"/>
  <c r="M15"/>
  <c r="L15"/>
  <c r="K15"/>
  <c r="J15"/>
  <c r="I15"/>
  <c r="H15"/>
  <c r="G15"/>
  <c r="F15"/>
  <c r="E15"/>
  <c r="D15"/>
  <c r="N14"/>
  <c r="M14"/>
  <c r="L14"/>
  <c r="K14"/>
  <c r="J14"/>
  <c r="I14"/>
  <c r="H14"/>
  <c r="G14"/>
  <c r="F14"/>
  <c r="E14"/>
  <c r="D14"/>
  <c r="N13"/>
  <c r="M13"/>
  <c r="L13"/>
  <c r="K13"/>
  <c r="J13"/>
  <c r="I13"/>
  <c r="H13"/>
  <c r="G13"/>
  <c r="F13"/>
  <c r="E13"/>
  <c r="D13"/>
  <c r="N12"/>
  <c r="M12"/>
  <c r="L12"/>
  <c r="K12"/>
  <c r="J12"/>
  <c r="I12"/>
  <c r="H12"/>
  <c r="G12"/>
  <c r="F12"/>
  <c r="E12"/>
  <c r="D12"/>
  <c r="N11"/>
  <c r="M11"/>
  <c r="L11"/>
  <c r="K11"/>
  <c r="J11"/>
  <c r="I11"/>
  <c r="H11"/>
  <c r="G11"/>
  <c r="F11"/>
  <c r="E11"/>
  <c r="D11"/>
  <c r="N10"/>
  <c r="M10"/>
  <c r="L10"/>
  <c r="K10"/>
  <c r="J10"/>
  <c r="I10"/>
  <c r="H10"/>
  <c r="G10"/>
  <c r="F10"/>
  <c r="E10"/>
  <c r="D10"/>
  <c r="N9"/>
  <c r="M9"/>
  <c r="L9"/>
  <c r="K9"/>
  <c r="J9"/>
  <c r="I9"/>
  <c r="H9"/>
  <c r="G9"/>
  <c r="F9"/>
  <c r="E9"/>
  <c r="D9"/>
  <c r="N7"/>
  <c r="M7"/>
  <c r="L7"/>
  <c r="K7"/>
  <c r="J7"/>
  <c r="I7"/>
  <c r="H7"/>
  <c r="G7"/>
  <c r="F7"/>
  <c r="E7"/>
  <c r="D7"/>
  <c r="N6"/>
  <c r="M6"/>
  <c r="L6"/>
  <c r="K6"/>
  <c r="J6"/>
  <c r="I6"/>
  <c r="H6"/>
  <c r="G6"/>
  <c r="F6"/>
  <c r="E6"/>
  <c r="D6"/>
  <c r="N5"/>
  <c r="M5"/>
  <c r="L5"/>
  <c r="K5"/>
  <c r="J5"/>
  <c r="I5"/>
  <c r="H5"/>
  <c r="G5"/>
  <c r="F5"/>
  <c r="E5"/>
  <c r="D5"/>
  <c r="N4"/>
  <c r="M4"/>
  <c r="L4"/>
  <c r="K4"/>
  <c r="J4"/>
  <c r="I4"/>
  <c r="H4"/>
  <c r="G4"/>
  <c r="F4"/>
  <c r="E4"/>
  <c r="D4"/>
  <c r="N3"/>
  <c r="M3"/>
  <c r="L3"/>
  <c r="K3"/>
  <c r="J3"/>
  <c r="I3"/>
  <c r="H3"/>
  <c r="G3"/>
  <c r="F3"/>
  <c r="E3"/>
  <c r="D3"/>
  <c r="N2"/>
  <c r="M2"/>
  <c r="L2"/>
  <c r="K2"/>
  <c r="J2"/>
  <c r="I2"/>
  <c r="H2"/>
  <c r="G2"/>
  <c r="F2"/>
  <c r="E2"/>
  <c r="D2"/>
  <c r="N129" i="133"/>
  <c r="M129"/>
  <c r="L129"/>
  <c r="K129"/>
  <c r="J129"/>
  <c r="I129"/>
  <c r="H129"/>
  <c r="G129"/>
  <c r="F129"/>
  <c r="E129"/>
  <c r="D129"/>
  <c r="N128"/>
  <c r="M128"/>
  <c r="L128"/>
  <c r="K128"/>
  <c r="J128"/>
  <c r="I128"/>
  <c r="H128"/>
  <c r="G128"/>
  <c r="F128"/>
  <c r="E128"/>
  <c r="D128"/>
  <c r="N127"/>
  <c r="M127"/>
  <c r="L127"/>
  <c r="K127"/>
  <c r="J127"/>
  <c r="I127"/>
  <c r="H127"/>
  <c r="G127"/>
  <c r="F127"/>
  <c r="E127"/>
  <c r="D127"/>
  <c r="N126"/>
  <c r="M126"/>
  <c r="L126"/>
  <c r="K126"/>
  <c r="J126"/>
  <c r="I126"/>
  <c r="H126"/>
  <c r="G126"/>
  <c r="F126"/>
  <c r="E126"/>
  <c r="D126"/>
  <c r="N125"/>
  <c r="M125"/>
  <c r="L125"/>
  <c r="K125"/>
  <c r="J125"/>
  <c r="I125"/>
  <c r="H125"/>
  <c r="G125"/>
  <c r="F125"/>
  <c r="E125"/>
  <c r="D125"/>
  <c r="N124"/>
  <c r="M124"/>
  <c r="L124"/>
  <c r="K124"/>
  <c r="J124"/>
  <c r="I124"/>
  <c r="H124"/>
  <c r="G124"/>
  <c r="F124"/>
  <c r="E124"/>
  <c r="D124"/>
  <c r="N123"/>
  <c r="M123"/>
  <c r="L123"/>
  <c r="K123"/>
  <c r="J123"/>
  <c r="I123"/>
  <c r="H123"/>
  <c r="G123"/>
  <c r="F123"/>
  <c r="E123"/>
  <c r="D123"/>
  <c r="N122"/>
  <c r="M122"/>
  <c r="L122"/>
  <c r="K122"/>
  <c r="J122"/>
  <c r="I122"/>
  <c r="H122"/>
  <c r="G122"/>
  <c r="F122"/>
  <c r="E122"/>
  <c r="D122"/>
  <c r="N121"/>
  <c r="M121"/>
  <c r="L121"/>
  <c r="K121"/>
  <c r="J121"/>
  <c r="I121"/>
  <c r="H121"/>
  <c r="G121"/>
  <c r="F121"/>
  <c r="E121"/>
  <c r="D121"/>
  <c r="N120"/>
  <c r="M120"/>
  <c r="L120"/>
  <c r="K120"/>
  <c r="J120"/>
  <c r="I120"/>
  <c r="H120"/>
  <c r="G120"/>
  <c r="F120"/>
  <c r="E120"/>
  <c r="D120"/>
  <c r="N119"/>
  <c r="M119"/>
  <c r="L119"/>
  <c r="K119"/>
  <c r="J119"/>
  <c r="I119"/>
  <c r="H119"/>
  <c r="G119"/>
  <c r="F119"/>
  <c r="E119"/>
  <c r="D119"/>
  <c r="N118"/>
  <c r="M118"/>
  <c r="L118"/>
  <c r="K118"/>
  <c r="J118"/>
  <c r="I118"/>
  <c r="H118"/>
  <c r="G118"/>
  <c r="F118"/>
  <c r="E118"/>
  <c r="D118"/>
  <c r="N117"/>
  <c r="M117"/>
  <c r="L117"/>
  <c r="K117"/>
  <c r="J117"/>
  <c r="I117"/>
  <c r="H117"/>
  <c r="G117"/>
  <c r="F117"/>
  <c r="E117"/>
  <c r="D117"/>
  <c r="N116"/>
  <c r="M116"/>
  <c r="L116"/>
  <c r="K116"/>
  <c r="J116"/>
  <c r="I116"/>
  <c r="H116"/>
  <c r="G116"/>
  <c r="F116"/>
  <c r="E116"/>
  <c r="D116"/>
  <c r="N115"/>
  <c r="M115"/>
  <c r="L115"/>
  <c r="K115"/>
  <c r="J115"/>
  <c r="I115"/>
  <c r="H115"/>
  <c r="G115"/>
  <c r="F115"/>
  <c r="E115"/>
  <c r="D115"/>
  <c r="N114"/>
  <c r="M114"/>
  <c r="L114"/>
  <c r="K114"/>
  <c r="J114"/>
  <c r="I114"/>
  <c r="H114"/>
  <c r="G114"/>
  <c r="F114"/>
  <c r="E114"/>
  <c r="D114"/>
  <c r="N113"/>
  <c r="M113"/>
  <c r="L113"/>
  <c r="K113"/>
  <c r="J113"/>
  <c r="I113"/>
  <c r="H113"/>
  <c r="G113"/>
  <c r="F113"/>
  <c r="E113"/>
  <c r="D113"/>
  <c r="N112"/>
  <c r="M112"/>
  <c r="L112"/>
  <c r="K112"/>
  <c r="J112"/>
  <c r="I112"/>
  <c r="H112"/>
  <c r="G112"/>
  <c r="F112"/>
  <c r="E112"/>
  <c r="D112"/>
  <c r="N111"/>
  <c r="M111"/>
  <c r="L111"/>
  <c r="K111"/>
  <c r="J111"/>
  <c r="I111"/>
  <c r="H111"/>
  <c r="G111"/>
  <c r="F111"/>
  <c r="E111"/>
  <c r="D111"/>
  <c r="N110"/>
  <c r="M110"/>
  <c r="L110"/>
  <c r="K110"/>
  <c r="J110"/>
  <c r="I110"/>
  <c r="H110"/>
  <c r="G110"/>
  <c r="F110"/>
  <c r="E110"/>
  <c r="D110"/>
  <c r="N109"/>
  <c r="M109"/>
  <c r="L109"/>
  <c r="K109"/>
  <c r="J109"/>
  <c r="I109"/>
  <c r="H109"/>
  <c r="G109"/>
  <c r="F109"/>
  <c r="E109"/>
  <c r="D109"/>
  <c r="N108"/>
  <c r="M108"/>
  <c r="L108"/>
  <c r="K108"/>
  <c r="J108"/>
  <c r="I108"/>
  <c r="H108"/>
  <c r="G108"/>
  <c r="F108"/>
  <c r="E108"/>
  <c r="D108"/>
  <c r="N107"/>
  <c r="M107"/>
  <c r="L107"/>
  <c r="K107"/>
  <c r="J107"/>
  <c r="I107"/>
  <c r="H107"/>
  <c r="G107"/>
  <c r="F107"/>
  <c r="E107"/>
  <c r="D107"/>
  <c r="N106"/>
  <c r="M106"/>
  <c r="L106"/>
  <c r="K106"/>
  <c r="J106"/>
  <c r="I106"/>
  <c r="H106"/>
  <c r="G106"/>
  <c r="F106"/>
  <c r="E106"/>
  <c r="D106"/>
  <c r="N105"/>
  <c r="M105"/>
  <c r="L105"/>
  <c r="K105"/>
  <c r="J105"/>
  <c r="I105"/>
  <c r="H105"/>
  <c r="G105"/>
  <c r="F105"/>
  <c r="E105"/>
  <c r="D105"/>
  <c r="N104"/>
  <c r="M104"/>
  <c r="L104"/>
  <c r="K104"/>
  <c r="J104"/>
  <c r="I104"/>
  <c r="H104"/>
  <c r="G104"/>
  <c r="F104"/>
  <c r="E104"/>
  <c r="D104"/>
  <c r="N103"/>
  <c r="M103"/>
  <c r="L103"/>
  <c r="K103"/>
  <c r="J103"/>
  <c r="I103"/>
  <c r="H103"/>
  <c r="G103"/>
  <c r="F103"/>
  <c r="E103"/>
  <c r="D103"/>
  <c r="N102"/>
  <c r="M102"/>
  <c r="L102"/>
  <c r="K102"/>
  <c r="J102"/>
  <c r="I102"/>
  <c r="H102"/>
  <c r="G102"/>
  <c r="F102"/>
  <c r="E102"/>
  <c r="D102"/>
  <c r="N101"/>
  <c r="M101"/>
  <c r="L101"/>
  <c r="K101"/>
  <c r="J101"/>
  <c r="I101"/>
  <c r="H101"/>
  <c r="G101"/>
  <c r="F101"/>
  <c r="E101"/>
  <c r="D101"/>
  <c r="N100"/>
  <c r="M100"/>
  <c r="L100"/>
  <c r="K100"/>
  <c r="J100"/>
  <c r="I100"/>
  <c r="H100"/>
  <c r="G100"/>
  <c r="F100"/>
  <c r="E100"/>
  <c r="D100"/>
  <c r="N99"/>
  <c r="M99"/>
  <c r="L99"/>
  <c r="K99"/>
  <c r="J99"/>
  <c r="I99"/>
  <c r="H99"/>
  <c r="G99"/>
  <c r="F99"/>
  <c r="E99"/>
  <c r="D99"/>
  <c r="N98"/>
  <c r="M98"/>
  <c r="L98"/>
  <c r="K98"/>
  <c r="J98"/>
  <c r="I98"/>
  <c r="H98"/>
  <c r="G98"/>
  <c r="F98"/>
  <c r="E98"/>
  <c r="D98"/>
  <c r="N97"/>
  <c r="M97"/>
  <c r="L97"/>
  <c r="K97"/>
  <c r="J97"/>
  <c r="I97"/>
  <c r="H97"/>
  <c r="G97"/>
  <c r="F97"/>
  <c r="E97"/>
  <c r="D97"/>
  <c r="N96"/>
  <c r="M96"/>
  <c r="L96"/>
  <c r="K96"/>
  <c r="J96"/>
  <c r="I96"/>
  <c r="H96"/>
  <c r="G96"/>
  <c r="F96"/>
  <c r="E96"/>
  <c r="D96"/>
  <c r="N95"/>
  <c r="M95"/>
  <c r="L95"/>
  <c r="K95"/>
  <c r="J95"/>
  <c r="I95"/>
  <c r="H95"/>
  <c r="G95"/>
  <c r="F95"/>
  <c r="E95"/>
  <c r="D95"/>
  <c r="N94"/>
  <c r="M94"/>
  <c r="L94"/>
  <c r="K94"/>
  <c r="J94"/>
  <c r="I94"/>
  <c r="H94"/>
  <c r="G94"/>
  <c r="F94"/>
  <c r="E94"/>
  <c r="D94"/>
  <c r="N93"/>
  <c r="M93"/>
  <c r="L93"/>
  <c r="K93"/>
  <c r="J93"/>
  <c r="I93"/>
  <c r="H93"/>
  <c r="G93"/>
  <c r="F93"/>
  <c r="E93"/>
  <c r="D93"/>
  <c r="N92"/>
  <c r="M92"/>
  <c r="L92"/>
  <c r="K92"/>
  <c r="J92"/>
  <c r="I92"/>
  <c r="H92"/>
  <c r="G92"/>
  <c r="F92"/>
  <c r="E92"/>
  <c r="D92"/>
  <c r="N91"/>
  <c r="M91"/>
  <c r="L91"/>
  <c r="K91"/>
  <c r="J91"/>
  <c r="I91"/>
  <c r="H91"/>
  <c r="G91"/>
  <c r="F91"/>
  <c r="E91"/>
  <c r="D91"/>
  <c r="N90"/>
  <c r="M90"/>
  <c r="L90"/>
  <c r="K90"/>
  <c r="J90"/>
  <c r="I90"/>
  <c r="H90"/>
  <c r="G90"/>
  <c r="F90"/>
  <c r="E90"/>
  <c r="D90"/>
  <c r="N89"/>
  <c r="M89"/>
  <c r="L89"/>
  <c r="K89"/>
  <c r="J89"/>
  <c r="I89"/>
  <c r="H89"/>
  <c r="G89"/>
  <c r="F89"/>
  <c r="E89"/>
  <c r="D89"/>
  <c r="N88"/>
  <c r="M88"/>
  <c r="L88"/>
  <c r="K88"/>
  <c r="J88"/>
  <c r="I88"/>
  <c r="H88"/>
  <c r="G88"/>
  <c r="F88"/>
  <c r="E88"/>
  <c r="D88"/>
  <c r="N87"/>
  <c r="M87"/>
  <c r="L87"/>
  <c r="K87"/>
  <c r="J87"/>
  <c r="I87"/>
  <c r="H87"/>
  <c r="G87"/>
  <c r="F87"/>
  <c r="E87"/>
  <c r="D87"/>
  <c r="N86"/>
  <c r="M86"/>
  <c r="L86"/>
  <c r="K86"/>
  <c r="J86"/>
  <c r="I86"/>
  <c r="H86"/>
  <c r="G86"/>
  <c r="F86"/>
  <c r="E86"/>
  <c r="D86"/>
  <c r="N85"/>
  <c r="M85"/>
  <c r="L85"/>
  <c r="K85"/>
  <c r="J85"/>
  <c r="I85"/>
  <c r="H85"/>
  <c r="G85"/>
  <c r="F85"/>
  <c r="E85"/>
  <c r="D85"/>
  <c r="N84"/>
  <c r="M84"/>
  <c r="L84"/>
  <c r="K84"/>
  <c r="J84"/>
  <c r="I84"/>
  <c r="H84"/>
  <c r="G84"/>
  <c r="F84"/>
  <c r="E84"/>
  <c r="D84"/>
  <c r="N83"/>
  <c r="M83"/>
  <c r="L83"/>
  <c r="K83"/>
  <c r="J83"/>
  <c r="I83"/>
  <c r="H83"/>
  <c r="G83"/>
  <c r="F83"/>
  <c r="E83"/>
  <c r="D83"/>
  <c r="N82"/>
  <c r="M82"/>
  <c r="L82"/>
  <c r="K82"/>
  <c r="J82"/>
  <c r="I82"/>
  <c r="H82"/>
  <c r="G82"/>
  <c r="F82"/>
  <c r="E82"/>
  <c r="D82"/>
  <c r="N81"/>
  <c r="M81"/>
  <c r="L81"/>
  <c r="K81"/>
  <c r="J81"/>
  <c r="I81"/>
  <c r="H81"/>
  <c r="G81"/>
  <c r="F81"/>
  <c r="E81"/>
  <c r="D81"/>
  <c r="N80"/>
  <c r="M80"/>
  <c r="L80"/>
  <c r="K80"/>
  <c r="J80"/>
  <c r="I80"/>
  <c r="H80"/>
  <c r="G80"/>
  <c r="F80"/>
  <c r="E80"/>
  <c r="D80"/>
  <c r="N79"/>
  <c r="M79"/>
  <c r="L79"/>
  <c r="K79"/>
  <c r="J79"/>
  <c r="I79"/>
  <c r="H79"/>
  <c r="G79"/>
  <c r="F79"/>
  <c r="E79"/>
  <c r="D79"/>
  <c r="N78"/>
  <c r="M78"/>
  <c r="L78"/>
  <c r="K78"/>
  <c r="J78"/>
  <c r="I78"/>
  <c r="H78"/>
  <c r="G78"/>
  <c r="F78"/>
  <c r="E78"/>
  <c r="D78"/>
  <c r="N77"/>
  <c r="M77"/>
  <c r="L77"/>
  <c r="K77"/>
  <c r="J77"/>
  <c r="I77"/>
  <c r="H77"/>
  <c r="G77"/>
  <c r="F77"/>
  <c r="E77"/>
  <c r="D77"/>
  <c r="N76"/>
  <c r="M76"/>
  <c r="L76"/>
  <c r="K76"/>
  <c r="J76"/>
  <c r="I76"/>
  <c r="H76"/>
  <c r="G76"/>
  <c r="F76"/>
  <c r="E76"/>
  <c r="D76"/>
  <c r="N75"/>
  <c r="M75"/>
  <c r="L75"/>
  <c r="K75"/>
  <c r="J75"/>
  <c r="I75"/>
  <c r="H75"/>
  <c r="G75"/>
  <c r="F75"/>
  <c r="E75"/>
  <c r="D75"/>
  <c r="N74"/>
  <c r="M74"/>
  <c r="L74"/>
  <c r="K74"/>
  <c r="J74"/>
  <c r="I74"/>
  <c r="H74"/>
  <c r="G74"/>
  <c r="F74"/>
  <c r="E74"/>
  <c r="D74"/>
  <c r="N73"/>
  <c r="M73"/>
  <c r="L73"/>
  <c r="K73"/>
  <c r="J73"/>
  <c r="I73"/>
  <c r="H73"/>
  <c r="G73"/>
  <c r="F73"/>
  <c r="E73"/>
  <c r="D73"/>
  <c r="N72"/>
  <c r="M72"/>
  <c r="L72"/>
  <c r="K72"/>
  <c r="J72"/>
  <c r="I72"/>
  <c r="H72"/>
  <c r="G72"/>
  <c r="F72"/>
  <c r="E72"/>
  <c r="D72"/>
  <c r="N71"/>
  <c r="M71"/>
  <c r="L71"/>
  <c r="K71"/>
  <c r="J71"/>
  <c r="I71"/>
  <c r="H71"/>
  <c r="G71"/>
  <c r="F71"/>
  <c r="E71"/>
  <c r="D71"/>
  <c r="N70"/>
  <c r="M70"/>
  <c r="L70"/>
  <c r="K70"/>
  <c r="J70"/>
  <c r="I70"/>
  <c r="H70"/>
  <c r="G70"/>
  <c r="F70"/>
  <c r="E70"/>
  <c r="D70"/>
  <c r="N69"/>
  <c r="M69"/>
  <c r="L69"/>
  <c r="K69"/>
  <c r="J69"/>
  <c r="I69"/>
  <c r="H69"/>
  <c r="G69"/>
  <c r="F69"/>
  <c r="E69"/>
  <c r="D69"/>
  <c r="N68"/>
  <c r="M68"/>
  <c r="L68"/>
  <c r="K68"/>
  <c r="J68"/>
  <c r="I68"/>
  <c r="H68"/>
  <c r="G68"/>
  <c r="F68"/>
  <c r="E68"/>
  <c r="D68"/>
  <c r="N67"/>
  <c r="M67"/>
  <c r="L67"/>
  <c r="K67"/>
  <c r="J67"/>
  <c r="I67"/>
  <c r="H67"/>
  <c r="G67"/>
  <c r="F67"/>
  <c r="E67"/>
  <c r="D67"/>
  <c r="N66"/>
  <c r="M66"/>
  <c r="L66"/>
  <c r="K66"/>
  <c r="J66"/>
  <c r="I66"/>
  <c r="H66"/>
  <c r="G66"/>
  <c r="F66"/>
  <c r="E66"/>
  <c r="D66"/>
  <c r="N65"/>
  <c r="M65"/>
  <c r="L65"/>
  <c r="K65"/>
  <c r="J65"/>
  <c r="I65"/>
  <c r="H65"/>
  <c r="G65"/>
  <c r="F65"/>
  <c r="E65"/>
  <c r="D65"/>
  <c r="N64"/>
  <c r="M64"/>
  <c r="L64"/>
  <c r="K64"/>
  <c r="J64"/>
  <c r="I64"/>
  <c r="H64"/>
  <c r="G64"/>
  <c r="F64"/>
  <c r="E64"/>
  <c r="D64"/>
  <c r="N63"/>
  <c r="M63"/>
  <c r="L63"/>
  <c r="K63"/>
  <c r="J63"/>
  <c r="I63"/>
  <c r="H63"/>
  <c r="G63"/>
  <c r="F63"/>
  <c r="E63"/>
  <c r="D63"/>
  <c r="N62"/>
  <c r="M62"/>
  <c r="L62"/>
  <c r="K62"/>
  <c r="J62"/>
  <c r="I62"/>
  <c r="H62"/>
  <c r="G62"/>
  <c r="F62"/>
  <c r="E62"/>
  <c r="D62"/>
  <c r="N61"/>
  <c r="M61"/>
  <c r="L61"/>
  <c r="K61"/>
  <c r="J61"/>
  <c r="I61"/>
  <c r="H61"/>
  <c r="G61"/>
  <c r="F61"/>
  <c r="E61"/>
  <c r="D61"/>
  <c r="N60"/>
  <c r="M60"/>
  <c r="L60"/>
  <c r="K60"/>
  <c r="J60"/>
  <c r="I60"/>
  <c r="H60"/>
  <c r="G60"/>
  <c r="F60"/>
  <c r="E60"/>
  <c r="D60"/>
  <c r="N59"/>
  <c r="M59"/>
  <c r="L59"/>
  <c r="K59"/>
  <c r="J59"/>
  <c r="I59"/>
  <c r="H59"/>
  <c r="G59"/>
  <c r="F59"/>
  <c r="E59"/>
  <c r="D59"/>
  <c r="N58"/>
  <c r="M58"/>
  <c r="L58"/>
  <c r="K58"/>
  <c r="J58"/>
  <c r="I58"/>
  <c r="H58"/>
  <c r="G58"/>
  <c r="F58"/>
  <c r="E58"/>
  <c r="D58"/>
  <c r="N57"/>
  <c r="M57"/>
  <c r="L57"/>
  <c r="K57"/>
  <c r="J57"/>
  <c r="I57"/>
  <c r="H57"/>
  <c r="G57"/>
  <c r="F57"/>
  <c r="E57"/>
  <c r="D57"/>
  <c r="N56"/>
  <c r="M56"/>
  <c r="L56"/>
  <c r="K56"/>
  <c r="J56"/>
  <c r="I56"/>
  <c r="H56"/>
  <c r="G56"/>
  <c r="F56"/>
  <c r="E56"/>
  <c r="D56"/>
  <c r="N55"/>
  <c r="M55"/>
  <c r="L55"/>
  <c r="K55"/>
  <c r="J55"/>
  <c r="I55"/>
  <c r="H55"/>
  <c r="G55"/>
  <c r="F55"/>
  <c r="E55"/>
  <c r="D55"/>
  <c r="N54"/>
  <c r="M54"/>
  <c r="L54"/>
  <c r="K54"/>
  <c r="J54"/>
  <c r="I54"/>
  <c r="H54"/>
  <c r="G54"/>
  <c r="F54"/>
  <c r="E54"/>
  <c r="D54"/>
  <c r="N53"/>
  <c r="M53"/>
  <c r="L53"/>
  <c r="K53"/>
  <c r="J53"/>
  <c r="I53"/>
  <c r="H53"/>
  <c r="G53"/>
  <c r="F53"/>
  <c r="E53"/>
  <c r="D53"/>
  <c r="N52"/>
  <c r="M52"/>
  <c r="L52"/>
  <c r="K52"/>
  <c r="J52"/>
  <c r="I52"/>
  <c r="H52"/>
  <c r="G52"/>
  <c r="F52"/>
  <c r="E52"/>
  <c r="D52"/>
  <c r="N51"/>
  <c r="M51"/>
  <c r="L51"/>
  <c r="K51"/>
  <c r="J51"/>
  <c r="I51"/>
  <c r="H51"/>
  <c r="G51"/>
  <c r="F51"/>
  <c r="E51"/>
  <c r="D51"/>
  <c r="N50"/>
  <c r="M50"/>
  <c r="L50"/>
  <c r="K50"/>
  <c r="J50"/>
  <c r="I50"/>
  <c r="H50"/>
  <c r="G50"/>
  <c r="F50"/>
  <c r="E50"/>
  <c r="D50"/>
  <c r="N49"/>
  <c r="M49"/>
  <c r="L49"/>
  <c r="K49"/>
  <c r="J49"/>
  <c r="I49"/>
  <c r="H49"/>
  <c r="G49"/>
  <c r="F49"/>
  <c r="E49"/>
  <c r="D49"/>
  <c r="N48"/>
  <c r="M48"/>
  <c r="L48"/>
  <c r="K48"/>
  <c r="J48"/>
  <c r="I48"/>
  <c r="H48"/>
  <c r="G48"/>
  <c r="F48"/>
  <c r="E48"/>
  <c r="D48"/>
  <c r="N47"/>
  <c r="M47"/>
  <c r="L47"/>
  <c r="K47"/>
  <c r="J47"/>
  <c r="I47"/>
  <c r="H47"/>
  <c r="G47"/>
  <c r="F47"/>
  <c r="E47"/>
  <c r="D47"/>
  <c r="N46"/>
  <c r="M46"/>
  <c r="L46"/>
  <c r="K46"/>
  <c r="J46"/>
  <c r="I46"/>
  <c r="H46"/>
  <c r="G46"/>
  <c r="F46"/>
  <c r="E46"/>
  <c r="D46"/>
  <c r="N45"/>
  <c r="M45"/>
  <c r="L45"/>
  <c r="K45"/>
  <c r="J45"/>
  <c r="I45"/>
  <c r="H45"/>
  <c r="G45"/>
  <c r="F45"/>
  <c r="E45"/>
  <c r="D45"/>
  <c r="N44"/>
  <c r="M44"/>
  <c r="L44"/>
  <c r="K44"/>
  <c r="J44"/>
  <c r="I44"/>
  <c r="H44"/>
  <c r="G44"/>
  <c r="F44"/>
  <c r="E44"/>
  <c r="D44"/>
  <c r="N43"/>
  <c r="M43"/>
  <c r="L43"/>
  <c r="K43"/>
  <c r="J43"/>
  <c r="I43"/>
  <c r="H43"/>
  <c r="G43"/>
  <c r="F43"/>
  <c r="E43"/>
  <c r="D43"/>
  <c r="N42"/>
  <c r="M42"/>
  <c r="L42"/>
  <c r="K42"/>
  <c r="J42"/>
  <c r="I42"/>
  <c r="H42"/>
  <c r="G42"/>
  <c r="F42"/>
  <c r="E42"/>
  <c r="D42"/>
  <c r="N41"/>
  <c r="M41"/>
  <c r="L41"/>
  <c r="K41"/>
  <c r="J41"/>
  <c r="I41"/>
  <c r="H41"/>
  <c r="G41"/>
  <c r="F41"/>
  <c r="E41"/>
  <c r="D41"/>
  <c r="N40"/>
  <c r="M40"/>
  <c r="L40"/>
  <c r="K40"/>
  <c r="J40"/>
  <c r="I40"/>
  <c r="H40"/>
  <c r="G40"/>
  <c r="F40"/>
  <c r="E40"/>
  <c r="D40"/>
  <c r="N39"/>
  <c r="M39"/>
  <c r="L39"/>
  <c r="K39"/>
  <c r="J39"/>
  <c r="I39"/>
  <c r="H39"/>
  <c r="G39"/>
  <c r="F39"/>
  <c r="E39"/>
  <c r="D39"/>
  <c r="N38"/>
  <c r="M38"/>
  <c r="L38"/>
  <c r="K38"/>
  <c r="J38"/>
  <c r="I38"/>
  <c r="H38"/>
  <c r="G38"/>
  <c r="F38"/>
  <c r="E38"/>
  <c r="D38"/>
  <c r="N37"/>
  <c r="M37"/>
  <c r="L37"/>
  <c r="K37"/>
  <c r="J37"/>
  <c r="I37"/>
  <c r="H37"/>
  <c r="G37"/>
  <c r="F37"/>
  <c r="E37"/>
  <c r="D37"/>
  <c r="N36"/>
  <c r="M36"/>
  <c r="L36"/>
  <c r="K36"/>
  <c r="J36"/>
  <c r="I36"/>
  <c r="H36"/>
  <c r="G36"/>
  <c r="F36"/>
  <c r="E36"/>
  <c r="D36"/>
  <c r="N35"/>
  <c r="M35"/>
  <c r="L35"/>
  <c r="K35"/>
  <c r="J35"/>
  <c r="I35"/>
  <c r="H35"/>
  <c r="G35"/>
  <c r="F35"/>
  <c r="E35"/>
  <c r="D35"/>
  <c r="N34"/>
  <c r="M34"/>
  <c r="L34"/>
  <c r="K34"/>
  <c r="J34"/>
  <c r="I34"/>
  <c r="H34"/>
  <c r="G34"/>
  <c r="F34"/>
  <c r="E34"/>
  <c r="D34"/>
  <c r="N33"/>
  <c r="M33"/>
  <c r="L33"/>
  <c r="K33"/>
  <c r="J33"/>
  <c r="I33"/>
  <c r="H33"/>
  <c r="G33"/>
  <c r="F33"/>
  <c r="E33"/>
  <c r="D33"/>
  <c r="N32"/>
  <c r="M32"/>
  <c r="L32"/>
  <c r="K32"/>
  <c r="J32"/>
  <c r="I32"/>
  <c r="H32"/>
  <c r="G32"/>
  <c r="F32"/>
  <c r="E32"/>
  <c r="D32"/>
  <c r="N31"/>
  <c r="M31"/>
  <c r="L31"/>
  <c r="K31"/>
  <c r="J31"/>
  <c r="I31"/>
  <c r="H31"/>
  <c r="G31"/>
  <c r="F31"/>
  <c r="E31"/>
  <c r="D31"/>
  <c r="N30"/>
  <c r="M30"/>
  <c r="L30"/>
  <c r="K30"/>
  <c r="J30"/>
  <c r="I30"/>
  <c r="H30"/>
  <c r="G30"/>
  <c r="F30"/>
  <c r="E30"/>
  <c r="D30"/>
  <c r="N29"/>
  <c r="M29"/>
  <c r="L29"/>
  <c r="K29"/>
  <c r="J29"/>
  <c r="I29"/>
  <c r="H29"/>
  <c r="G29"/>
  <c r="F29"/>
  <c r="E29"/>
  <c r="D29"/>
  <c r="N28"/>
  <c r="M28"/>
  <c r="L28"/>
  <c r="K28"/>
  <c r="J28"/>
  <c r="I28"/>
  <c r="H28"/>
  <c r="G28"/>
  <c r="F28"/>
  <c r="E28"/>
  <c r="D28"/>
  <c r="N27"/>
  <c r="M27"/>
  <c r="L27"/>
  <c r="K27"/>
  <c r="J27"/>
  <c r="I27"/>
  <c r="H27"/>
  <c r="G27"/>
  <c r="F27"/>
  <c r="E27"/>
  <c r="D27"/>
  <c r="N26"/>
  <c r="M26"/>
  <c r="L26"/>
  <c r="K26"/>
  <c r="J26"/>
  <c r="I26"/>
  <c r="H26"/>
  <c r="G26"/>
  <c r="F26"/>
  <c r="E26"/>
  <c r="D26"/>
  <c r="N25"/>
  <c r="M25"/>
  <c r="L25"/>
  <c r="K25"/>
  <c r="J25"/>
  <c r="I25"/>
  <c r="H25"/>
  <c r="G25"/>
  <c r="F25"/>
  <c r="E25"/>
  <c r="D25"/>
  <c r="N24"/>
  <c r="M24"/>
  <c r="L24"/>
  <c r="K24"/>
  <c r="J24"/>
  <c r="I24"/>
  <c r="H24"/>
  <c r="G24"/>
  <c r="F24"/>
  <c r="E24"/>
  <c r="D24"/>
  <c r="N23"/>
  <c r="M23"/>
  <c r="L23"/>
  <c r="K23"/>
  <c r="J23"/>
  <c r="I23"/>
  <c r="H23"/>
  <c r="G23"/>
  <c r="F23"/>
  <c r="E23"/>
  <c r="D23"/>
  <c r="N22"/>
  <c r="M22"/>
  <c r="L22"/>
  <c r="K22"/>
  <c r="J22"/>
  <c r="I22"/>
  <c r="H22"/>
  <c r="G22"/>
  <c r="F22"/>
  <c r="E22"/>
  <c r="D22"/>
  <c r="N21"/>
  <c r="M21"/>
  <c r="L21"/>
  <c r="K21"/>
  <c r="J21"/>
  <c r="I21"/>
  <c r="H21"/>
  <c r="G21"/>
  <c r="F21"/>
  <c r="E21"/>
  <c r="D21"/>
  <c r="N20"/>
  <c r="M20"/>
  <c r="L20"/>
  <c r="K20"/>
  <c r="J20"/>
  <c r="I20"/>
  <c r="H20"/>
  <c r="G20"/>
  <c r="F20"/>
  <c r="E20"/>
  <c r="D20"/>
  <c r="N19"/>
  <c r="M19"/>
  <c r="L19"/>
  <c r="K19"/>
  <c r="J19"/>
  <c r="I19"/>
  <c r="H19"/>
  <c r="G19"/>
  <c r="F19"/>
  <c r="E19"/>
  <c r="D19"/>
  <c r="N18"/>
  <c r="M18"/>
  <c r="L18"/>
  <c r="K18"/>
  <c r="J18"/>
  <c r="I18"/>
  <c r="H18"/>
  <c r="G18"/>
  <c r="F18"/>
  <c r="E18"/>
  <c r="D18"/>
  <c r="N17"/>
  <c r="M17"/>
  <c r="L17"/>
  <c r="K17"/>
  <c r="J17"/>
  <c r="I17"/>
  <c r="H17"/>
  <c r="G17"/>
  <c r="F17"/>
  <c r="E17"/>
  <c r="D17"/>
  <c r="N16"/>
  <c r="M16"/>
  <c r="L16"/>
  <c r="K16"/>
  <c r="J16"/>
  <c r="I16"/>
  <c r="H16"/>
  <c r="G16"/>
  <c r="F16"/>
  <c r="E16"/>
  <c r="D16"/>
  <c r="N15"/>
  <c r="M15"/>
  <c r="L15"/>
  <c r="K15"/>
  <c r="J15"/>
  <c r="I15"/>
  <c r="H15"/>
  <c r="G15"/>
  <c r="F15"/>
  <c r="E15"/>
  <c r="D15"/>
  <c r="N14"/>
  <c r="M14"/>
  <c r="L14"/>
  <c r="K14"/>
  <c r="J14"/>
  <c r="I14"/>
  <c r="H14"/>
  <c r="G14"/>
  <c r="F14"/>
  <c r="E14"/>
  <c r="D14"/>
  <c r="N13"/>
  <c r="M13"/>
  <c r="L13"/>
  <c r="K13"/>
  <c r="J13"/>
  <c r="I13"/>
  <c r="H13"/>
  <c r="G13"/>
  <c r="F13"/>
  <c r="E13"/>
  <c r="D13"/>
  <c r="N12"/>
  <c r="M12"/>
  <c r="L12"/>
  <c r="K12"/>
  <c r="J12"/>
  <c r="I12"/>
  <c r="H12"/>
  <c r="G12"/>
  <c r="F12"/>
  <c r="E12"/>
  <c r="D12"/>
  <c r="N11"/>
  <c r="M11"/>
  <c r="L11"/>
  <c r="K11"/>
  <c r="J11"/>
  <c r="I11"/>
  <c r="H11"/>
  <c r="G11"/>
  <c r="F11"/>
  <c r="E11"/>
  <c r="D11"/>
  <c r="N10"/>
  <c r="M10"/>
  <c r="L10"/>
  <c r="K10"/>
  <c r="J10"/>
  <c r="I10"/>
  <c r="H10"/>
  <c r="G10"/>
  <c r="F10"/>
  <c r="E10"/>
  <c r="D10"/>
  <c r="N9"/>
  <c r="M9"/>
  <c r="L9"/>
  <c r="K9"/>
  <c r="J9"/>
  <c r="I9"/>
  <c r="H9"/>
  <c r="G9"/>
  <c r="F9"/>
  <c r="E9"/>
  <c r="D9"/>
  <c r="N8"/>
  <c r="M8"/>
  <c r="L8"/>
  <c r="K8"/>
  <c r="J8"/>
  <c r="I8"/>
  <c r="H8"/>
  <c r="G8"/>
  <c r="F8"/>
  <c r="E8"/>
  <c r="D8"/>
  <c r="N7"/>
  <c r="M7"/>
  <c r="L7"/>
  <c r="K7"/>
  <c r="J7"/>
  <c r="I7"/>
  <c r="H7"/>
  <c r="G7"/>
  <c r="F7"/>
  <c r="E7"/>
  <c r="D7"/>
  <c r="N6"/>
  <c r="M6"/>
  <c r="L6"/>
  <c r="K6"/>
  <c r="J6"/>
  <c r="I6"/>
  <c r="H6"/>
  <c r="G6"/>
  <c r="F6"/>
  <c r="E6"/>
  <c r="D6"/>
  <c r="N5"/>
  <c r="M5"/>
  <c r="L5"/>
  <c r="K5"/>
  <c r="J5"/>
  <c r="I5"/>
  <c r="H5"/>
  <c r="G5"/>
  <c r="F5"/>
  <c r="E5"/>
  <c r="D5"/>
  <c r="N4"/>
  <c r="M4"/>
  <c r="L4"/>
  <c r="K4"/>
  <c r="J4"/>
  <c r="I4"/>
  <c r="H4"/>
  <c r="G4"/>
  <c r="F4"/>
  <c r="E4"/>
  <c r="D4"/>
  <c r="N3"/>
  <c r="M3"/>
  <c r="L3"/>
  <c r="K3"/>
  <c r="J3"/>
  <c r="I3"/>
  <c r="H3"/>
  <c r="G3"/>
  <c r="F3"/>
  <c r="E3"/>
  <c r="D3"/>
  <c r="N2"/>
  <c r="M2"/>
  <c r="L2"/>
  <c r="K2"/>
  <c r="J2"/>
  <c r="I2"/>
  <c r="H2"/>
  <c r="G2"/>
  <c r="F2"/>
  <c r="E2"/>
  <c r="D2"/>
  <c r="O129" i="132"/>
  <c r="N129"/>
  <c r="M129"/>
  <c r="L129"/>
  <c r="K129"/>
  <c r="J129"/>
  <c r="I129"/>
  <c r="H129"/>
  <c r="G129"/>
  <c r="F129"/>
  <c r="E129"/>
  <c r="D129"/>
  <c r="O128"/>
  <c r="N128"/>
  <c r="M128"/>
  <c r="L128"/>
  <c r="K128"/>
  <c r="J128"/>
  <c r="I128"/>
  <c r="H128"/>
  <c r="G128"/>
  <c r="F128"/>
  <c r="E128"/>
  <c r="D128"/>
  <c r="O127"/>
  <c r="N127"/>
  <c r="M127"/>
  <c r="L127"/>
  <c r="K127"/>
  <c r="J127"/>
  <c r="I127"/>
  <c r="H127"/>
  <c r="G127"/>
  <c r="F127"/>
  <c r="E127"/>
  <c r="D127"/>
  <c r="O126"/>
  <c r="N126"/>
  <c r="M126"/>
  <c r="L126"/>
  <c r="K126"/>
  <c r="J126"/>
  <c r="I126"/>
  <c r="H126"/>
  <c r="G126"/>
  <c r="F126"/>
  <c r="E126"/>
  <c r="D126"/>
  <c r="O125"/>
  <c r="N125"/>
  <c r="M125"/>
  <c r="L125"/>
  <c r="K125"/>
  <c r="J125"/>
  <c r="I125"/>
  <c r="H125"/>
  <c r="G125"/>
  <c r="F125"/>
  <c r="E125"/>
  <c r="D125"/>
  <c r="O124"/>
  <c r="N124"/>
  <c r="M124"/>
  <c r="L124"/>
  <c r="K124"/>
  <c r="J124"/>
  <c r="I124"/>
  <c r="H124"/>
  <c r="G124"/>
  <c r="F124"/>
  <c r="E124"/>
  <c r="D124"/>
  <c r="O123"/>
  <c r="N123"/>
  <c r="M123"/>
  <c r="L123"/>
  <c r="K123"/>
  <c r="J123"/>
  <c r="I123"/>
  <c r="H123"/>
  <c r="G123"/>
  <c r="F123"/>
  <c r="E123"/>
  <c r="D123"/>
  <c r="O122"/>
  <c r="N122"/>
  <c r="M122"/>
  <c r="L122"/>
  <c r="K122"/>
  <c r="J122"/>
  <c r="I122"/>
  <c r="H122"/>
  <c r="G122"/>
  <c r="F122"/>
  <c r="E122"/>
  <c r="D122"/>
  <c r="O121"/>
  <c r="N121"/>
  <c r="M121"/>
  <c r="L121"/>
  <c r="K121"/>
  <c r="J121"/>
  <c r="I121"/>
  <c r="H121"/>
  <c r="G121"/>
  <c r="F121"/>
  <c r="E121"/>
  <c r="D121"/>
  <c r="O120"/>
  <c r="N120"/>
  <c r="M120"/>
  <c r="L120"/>
  <c r="K120"/>
  <c r="J120"/>
  <c r="I120"/>
  <c r="H120"/>
  <c r="G120"/>
  <c r="F120"/>
  <c r="E120"/>
  <c r="D120"/>
  <c r="O119"/>
  <c r="N119"/>
  <c r="M119"/>
  <c r="L119"/>
  <c r="K119"/>
  <c r="J119"/>
  <c r="I119"/>
  <c r="H119"/>
  <c r="G119"/>
  <c r="F119"/>
  <c r="E119"/>
  <c r="D119"/>
  <c r="O118"/>
  <c r="N118"/>
  <c r="M118"/>
  <c r="L118"/>
  <c r="K118"/>
  <c r="J118"/>
  <c r="I118"/>
  <c r="H118"/>
  <c r="G118"/>
  <c r="F118"/>
  <c r="E118"/>
  <c r="D118"/>
  <c r="O117"/>
  <c r="N117"/>
  <c r="M117"/>
  <c r="L117"/>
  <c r="K117"/>
  <c r="J117"/>
  <c r="I117"/>
  <c r="H117"/>
  <c r="G117"/>
  <c r="F117"/>
  <c r="E117"/>
  <c r="D117"/>
  <c r="O116"/>
  <c r="N116"/>
  <c r="M116"/>
  <c r="L116"/>
  <c r="K116"/>
  <c r="J116"/>
  <c r="I116"/>
  <c r="H116"/>
  <c r="G116"/>
  <c r="F116"/>
  <c r="E116"/>
  <c r="D116"/>
  <c r="O115"/>
  <c r="N115"/>
  <c r="M115"/>
  <c r="L115"/>
  <c r="K115"/>
  <c r="J115"/>
  <c r="I115"/>
  <c r="H115"/>
  <c r="G115"/>
  <c r="F115"/>
  <c r="E115"/>
  <c r="D115"/>
  <c r="O114"/>
  <c r="N114"/>
  <c r="M114"/>
  <c r="L114"/>
  <c r="K114"/>
  <c r="J114"/>
  <c r="I114"/>
  <c r="H114"/>
  <c r="G114"/>
  <c r="F114"/>
  <c r="E114"/>
  <c r="D114"/>
  <c r="O113"/>
  <c r="N113"/>
  <c r="M113"/>
  <c r="L113"/>
  <c r="K113"/>
  <c r="J113"/>
  <c r="I113"/>
  <c r="H113"/>
  <c r="G113"/>
  <c r="F113"/>
  <c r="E113"/>
  <c r="D113"/>
  <c r="O112"/>
  <c r="N112"/>
  <c r="M112"/>
  <c r="L112"/>
  <c r="K112"/>
  <c r="J112"/>
  <c r="I112"/>
  <c r="H112"/>
  <c r="G112"/>
  <c r="F112"/>
  <c r="E112"/>
  <c r="D112"/>
  <c r="O111"/>
  <c r="N111"/>
  <c r="M111"/>
  <c r="L111"/>
  <c r="K111"/>
  <c r="J111"/>
  <c r="I111"/>
  <c r="H111"/>
  <c r="G111"/>
  <c r="F111"/>
  <c r="E111"/>
  <c r="D111"/>
  <c r="O110"/>
  <c r="N110"/>
  <c r="M110"/>
  <c r="L110"/>
  <c r="K110"/>
  <c r="J110"/>
  <c r="I110"/>
  <c r="H110"/>
  <c r="G110"/>
  <c r="F110"/>
  <c r="E110"/>
  <c r="D110"/>
  <c r="O109"/>
  <c r="N109"/>
  <c r="M109"/>
  <c r="L109"/>
  <c r="K109"/>
  <c r="J109"/>
  <c r="I109"/>
  <c r="H109"/>
  <c r="G109"/>
  <c r="F109"/>
  <c r="E109"/>
  <c r="D109"/>
  <c r="O108"/>
  <c r="N108"/>
  <c r="M108"/>
  <c r="L108"/>
  <c r="K108"/>
  <c r="J108"/>
  <c r="I108"/>
  <c r="H108"/>
  <c r="G108"/>
  <c r="F108"/>
  <c r="E108"/>
  <c r="D108"/>
  <c r="O107"/>
  <c r="N107"/>
  <c r="M107"/>
  <c r="L107"/>
  <c r="K107"/>
  <c r="J107"/>
  <c r="I107"/>
  <c r="H107"/>
  <c r="G107"/>
  <c r="F107"/>
  <c r="E107"/>
  <c r="D107"/>
  <c r="O106"/>
  <c r="N106"/>
  <c r="M106"/>
  <c r="L106"/>
  <c r="K106"/>
  <c r="J106"/>
  <c r="I106"/>
  <c r="H106"/>
  <c r="G106"/>
  <c r="F106"/>
  <c r="E106"/>
  <c r="D106"/>
  <c r="O105"/>
  <c r="N105"/>
  <c r="M105"/>
  <c r="L105"/>
  <c r="K105"/>
  <c r="J105"/>
  <c r="I105"/>
  <c r="H105"/>
  <c r="G105"/>
  <c r="F105"/>
  <c r="E105"/>
  <c r="D105"/>
  <c r="O104"/>
  <c r="N104"/>
  <c r="M104"/>
  <c r="L104"/>
  <c r="K104"/>
  <c r="J104"/>
  <c r="I104"/>
  <c r="H104"/>
  <c r="G104"/>
  <c r="F104"/>
  <c r="E104"/>
  <c r="D104"/>
  <c r="O103"/>
  <c r="N103"/>
  <c r="M103"/>
  <c r="L103"/>
  <c r="K103"/>
  <c r="J103"/>
  <c r="I103"/>
  <c r="H103"/>
  <c r="G103"/>
  <c r="F103"/>
  <c r="E103"/>
  <c r="D103"/>
  <c r="O102"/>
  <c r="N102"/>
  <c r="M102"/>
  <c r="L102"/>
  <c r="K102"/>
  <c r="J102"/>
  <c r="I102"/>
  <c r="H102"/>
  <c r="G102"/>
  <c r="F102"/>
  <c r="E102"/>
  <c r="D102"/>
  <c r="O101"/>
  <c r="N101"/>
  <c r="M101"/>
  <c r="L101"/>
  <c r="K101"/>
  <c r="J101"/>
  <c r="I101"/>
  <c r="H101"/>
  <c r="G101"/>
  <c r="F101"/>
  <c r="E101"/>
  <c r="D101"/>
  <c r="O100"/>
  <c r="N100"/>
  <c r="M100"/>
  <c r="L100"/>
  <c r="K100"/>
  <c r="J100"/>
  <c r="I100"/>
  <c r="H100"/>
  <c r="G100"/>
  <c r="F100"/>
  <c r="E100"/>
  <c r="D100"/>
  <c r="O99"/>
  <c r="N99"/>
  <c r="M99"/>
  <c r="L99"/>
  <c r="K99"/>
  <c r="J99"/>
  <c r="I99"/>
  <c r="H99"/>
  <c r="G99"/>
  <c r="F99"/>
  <c r="E99"/>
  <c r="D99"/>
  <c r="O98"/>
  <c r="N98"/>
  <c r="M98"/>
  <c r="L98"/>
  <c r="K98"/>
  <c r="J98"/>
  <c r="I98"/>
  <c r="H98"/>
  <c r="G98"/>
  <c r="F98"/>
  <c r="E98"/>
  <c r="D98"/>
  <c r="O97"/>
  <c r="N97"/>
  <c r="M97"/>
  <c r="L97"/>
  <c r="K97"/>
  <c r="J97"/>
  <c r="I97"/>
  <c r="H97"/>
  <c r="G97"/>
  <c r="F97"/>
  <c r="E97"/>
  <c r="D97"/>
  <c r="O96"/>
  <c r="N96"/>
  <c r="M96"/>
  <c r="L96"/>
  <c r="K96"/>
  <c r="J96"/>
  <c r="I96"/>
  <c r="H96"/>
  <c r="G96"/>
  <c r="F96"/>
  <c r="E96"/>
  <c r="D96"/>
  <c r="O95"/>
  <c r="N95"/>
  <c r="M95"/>
  <c r="L95"/>
  <c r="K95"/>
  <c r="J95"/>
  <c r="I95"/>
  <c r="H95"/>
  <c r="G95"/>
  <c r="F95"/>
  <c r="E95"/>
  <c r="D95"/>
  <c r="O94"/>
  <c r="N94"/>
  <c r="M94"/>
  <c r="L94"/>
  <c r="K94"/>
  <c r="J94"/>
  <c r="I94"/>
  <c r="H94"/>
  <c r="G94"/>
  <c r="F94"/>
  <c r="E94"/>
  <c r="D94"/>
  <c r="O93"/>
  <c r="N93"/>
  <c r="M93"/>
  <c r="L93"/>
  <c r="K93"/>
  <c r="J93"/>
  <c r="I93"/>
  <c r="H93"/>
  <c r="G93"/>
  <c r="F93"/>
  <c r="E93"/>
  <c r="D93"/>
  <c r="O92"/>
  <c r="N92"/>
  <c r="M92"/>
  <c r="L92"/>
  <c r="K92"/>
  <c r="J92"/>
  <c r="I92"/>
  <c r="H92"/>
  <c r="G92"/>
  <c r="F92"/>
  <c r="E92"/>
  <c r="D92"/>
  <c r="O91"/>
  <c r="N91"/>
  <c r="M91"/>
  <c r="L91"/>
  <c r="K91"/>
  <c r="J91"/>
  <c r="I91"/>
  <c r="H91"/>
  <c r="G91"/>
  <c r="F91"/>
  <c r="E91"/>
  <c r="D91"/>
  <c r="O90"/>
  <c r="N90"/>
  <c r="M90"/>
  <c r="L90"/>
  <c r="K90"/>
  <c r="J90"/>
  <c r="I90"/>
  <c r="H90"/>
  <c r="G90"/>
  <c r="F90"/>
  <c r="E90"/>
  <c r="D90"/>
  <c r="O89"/>
  <c r="N89"/>
  <c r="M89"/>
  <c r="L89"/>
  <c r="K89"/>
  <c r="J89"/>
  <c r="I89"/>
  <c r="H89"/>
  <c r="G89"/>
  <c r="F89"/>
  <c r="E89"/>
  <c r="D89"/>
  <c r="O88"/>
  <c r="N88"/>
  <c r="M88"/>
  <c r="L88"/>
  <c r="K88"/>
  <c r="J88"/>
  <c r="I88"/>
  <c r="H88"/>
  <c r="G88"/>
  <c r="F88"/>
  <c r="E88"/>
  <c r="D88"/>
  <c r="O87"/>
  <c r="N87"/>
  <c r="M87"/>
  <c r="L87"/>
  <c r="K87"/>
  <c r="J87"/>
  <c r="I87"/>
  <c r="H87"/>
  <c r="G87"/>
  <c r="F87"/>
  <c r="E87"/>
  <c r="D87"/>
  <c r="O86"/>
  <c r="N86"/>
  <c r="M86"/>
  <c r="L86"/>
  <c r="K86"/>
  <c r="J86"/>
  <c r="I86"/>
  <c r="H86"/>
  <c r="G86"/>
  <c r="F86"/>
  <c r="E86"/>
  <c r="D86"/>
  <c r="O85"/>
  <c r="N85"/>
  <c r="M85"/>
  <c r="L85"/>
  <c r="K85"/>
  <c r="J85"/>
  <c r="I85"/>
  <c r="H85"/>
  <c r="G85"/>
  <c r="F85"/>
  <c r="E85"/>
  <c r="D85"/>
  <c r="O84"/>
  <c r="N84"/>
  <c r="M84"/>
  <c r="L84"/>
  <c r="K84"/>
  <c r="J84"/>
  <c r="I84"/>
  <c r="H84"/>
  <c r="G84"/>
  <c r="F84"/>
  <c r="E84"/>
  <c r="D84"/>
  <c r="O83"/>
  <c r="N83"/>
  <c r="M83"/>
  <c r="L83"/>
  <c r="K83"/>
  <c r="J83"/>
  <c r="I83"/>
  <c r="H83"/>
  <c r="G83"/>
  <c r="F83"/>
  <c r="E83"/>
  <c r="D83"/>
  <c r="O82"/>
  <c r="N82"/>
  <c r="M82"/>
  <c r="L82"/>
  <c r="K82"/>
  <c r="J82"/>
  <c r="I82"/>
  <c r="H82"/>
  <c r="G82"/>
  <c r="F82"/>
  <c r="E82"/>
  <c r="D82"/>
  <c r="O81"/>
  <c r="N81"/>
  <c r="M81"/>
  <c r="L81"/>
  <c r="K81"/>
  <c r="J81"/>
  <c r="I81"/>
  <c r="H81"/>
  <c r="G81"/>
  <c r="F81"/>
  <c r="E81"/>
  <c r="D81"/>
  <c r="O80"/>
  <c r="N80"/>
  <c r="M80"/>
  <c r="L80"/>
  <c r="K80"/>
  <c r="J80"/>
  <c r="I80"/>
  <c r="H80"/>
  <c r="G80"/>
  <c r="F80"/>
  <c r="E80"/>
  <c r="D80"/>
  <c r="O79"/>
  <c r="N79"/>
  <c r="M79"/>
  <c r="L79"/>
  <c r="K79"/>
  <c r="J79"/>
  <c r="I79"/>
  <c r="H79"/>
  <c r="G79"/>
  <c r="F79"/>
  <c r="E79"/>
  <c r="D79"/>
  <c r="O78"/>
  <c r="N78"/>
  <c r="M78"/>
  <c r="L78"/>
  <c r="K78"/>
  <c r="J78"/>
  <c r="I78"/>
  <c r="H78"/>
  <c r="G78"/>
  <c r="F78"/>
  <c r="E78"/>
  <c r="D78"/>
  <c r="O77"/>
  <c r="N77"/>
  <c r="M77"/>
  <c r="L77"/>
  <c r="K77"/>
  <c r="J77"/>
  <c r="I77"/>
  <c r="H77"/>
  <c r="G77"/>
  <c r="F77"/>
  <c r="E77"/>
  <c r="D77"/>
  <c r="O76"/>
  <c r="N76"/>
  <c r="M76"/>
  <c r="L76"/>
  <c r="K76"/>
  <c r="J76"/>
  <c r="I76"/>
  <c r="H76"/>
  <c r="G76"/>
  <c r="F76"/>
  <c r="E76"/>
  <c r="D76"/>
  <c r="O75"/>
  <c r="N75"/>
  <c r="M75"/>
  <c r="L75"/>
  <c r="K75"/>
  <c r="J75"/>
  <c r="I75"/>
  <c r="H75"/>
  <c r="G75"/>
  <c r="F75"/>
  <c r="E75"/>
  <c r="D75"/>
  <c r="O74"/>
  <c r="N74"/>
  <c r="M74"/>
  <c r="L74"/>
  <c r="K74"/>
  <c r="J74"/>
  <c r="I74"/>
  <c r="H74"/>
  <c r="G74"/>
  <c r="F74"/>
  <c r="E74"/>
  <c r="D74"/>
  <c r="O73"/>
  <c r="N73"/>
  <c r="M73"/>
  <c r="L73"/>
  <c r="K73"/>
  <c r="J73"/>
  <c r="I73"/>
  <c r="H73"/>
  <c r="G73"/>
  <c r="F73"/>
  <c r="E73"/>
  <c r="D73"/>
  <c r="O72"/>
  <c r="N72"/>
  <c r="M72"/>
  <c r="L72"/>
  <c r="K72"/>
  <c r="J72"/>
  <c r="I72"/>
  <c r="H72"/>
  <c r="G72"/>
  <c r="F72"/>
  <c r="E72"/>
  <c r="D72"/>
  <c r="O71"/>
  <c r="N71"/>
  <c r="M71"/>
  <c r="L71"/>
  <c r="K71"/>
  <c r="J71"/>
  <c r="I71"/>
  <c r="H71"/>
  <c r="G71"/>
  <c r="F71"/>
  <c r="E71"/>
  <c r="D71"/>
  <c r="O70"/>
  <c r="N70"/>
  <c r="M70"/>
  <c r="L70"/>
  <c r="K70"/>
  <c r="J70"/>
  <c r="I70"/>
  <c r="H70"/>
  <c r="G70"/>
  <c r="F70"/>
  <c r="E70"/>
  <c r="D70"/>
  <c r="O69"/>
  <c r="N69"/>
  <c r="M69"/>
  <c r="L69"/>
  <c r="K69"/>
  <c r="J69"/>
  <c r="I69"/>
  <c r="H69"/>
  <c r="G69"/>
  <c r="F69"/>
  <c r="E69"/>
  <c r="D69"/>
  <c r="O68"/>
  <c r="N68"/>
  <c r="M68"/>
  <c r="L68"/>
  <c r="K68"/>
  <c r="J68"/>
  <c r="I68"/>
  <c r="H68"/>
  <c r="G68"/>
  <c r="F68"/>
  <c r="E68"/>
  <c r="D68"/>
  <c r="O67"/>
  <c r="N67"/>
  <c r="M67"/>
  <c r="L67"/>
  <c r="K67"/>
  <c r="J67"/>
  <c r="I67"/>
  <c r="H67"/>
  <c r="G67"/>
  <c r="F67"/>
  <c r="E67"/>
  <c r="D67"/>
  <c r="O66"/>
  <c r="N66"/>
  <c r="M66"/>
  <c r="L66"/>
  <c r="K66"/>
  <c r="J66"/>
  <c r="I66"/>
  <c r="H66"/>
  <c r="G66"/>
  <c r="F66"/>
  <c r="E66"/>
  <c r="D66"/>
  <c r="O65"/>
  <c r="N65"/>
  <c r="M65"/>
  <c r="L65"/>
  <c r="K65"/>
  <c r="J65"/>
  <c r="I65"/>
  <c r="H65"/>
  <c r="G65"/>
  <c r="F65"/>
  <c r="E65"/>
  <c r="D65"/>
  <c r="O64"/>
  <c r="N64"/>
  <c r="M64"/>
  <c r="L64"/>
  <c r="K64"/>
  <c r="J64"/>
  <c r="I64"/>
  <c r="H64"/>
  <c r="G64"/>
  <c r="F64"/>
  <c r="E64"/>
  <c r="D64"/>
  <c r="O63"/>
  <c r="N63"/>
  <c r="M63"/>
  <c r="L63"/>
  <c r="K63"/>
  <c r="J63"/>
  <c r="I63"/>
  <c r="H63"/>
  <c r="G63"/>
  <c r="F63"/>
  <c r="E63"/>
  <c r="D63"/>
  <c r="O62"/>
  <c r="N62"/>
  <c r="M62"/>
  <c r="L62"/>
  <c r="K62"/>
  <c r="J62"/>
  <c r="I62"/>
  <c r="H62"/>
  <c r="G62"/>
  <c r="F62"/>
  <c r="E62"/>
  <c r="D62"/>
  <c r="O61"/>
  <c r="N61"/>
  <c r="M61"/>
  <c r="L61"/>
  <c r="K61"/>
  <c r="J61"/>
  <c r="I61"/>
  <c r="H61"/>
  <c r="G61"/>
  <c r="F61"/>
  <c r="E61"/>
  <c r="D61"/>
  <c r="O60"/>
  <c r="N60"/>
  <c r="M60"/>
  <c r="L60"/>
  <c r="K60"/>
  <c r="J60"/>
  <c r="I60"/>
  <c r="H60"/>
  <c r="G60"/>
  <c r="F60"/>
  <c r="E60"/>
  <c r="D60"/>
  <c r="O59"/>
  <c r="N59"/>
  <c r="M59"/>
  <c r="L59"/>
  <c r="K59"/>
  <c r="J59"/>
  <c r="I59"/>
  <c r="H59"/>
  <c r="G59"/>
  <c r="F59"/>
  <c r="E59"/>
  <c r="D59"/>
  <c r="O58"/>
  <c r="N58"/>
  <c r="M58"/>
  <c r="L58"/>
  <c r="K58"/>
  <c r="J58"/>
  <c r="I58"/>
  <c r="H58"/>
  <c r="G58"/>
  <c r="F58"/>
  <c r="E58"/>
  <c r="D58"/>
  <c r="O57"/>
  <c r="N57"/>
  <c r="M57"/>
  <c r="L57"/>
  <c r="K57"/>
  <c r="J57"/>
  <c r="I57"/>
  <c r="H57"/>
  <c r="G57"/>
  <c r="F57"/>
  <c r="E57"/>
  <c r="D57"/>
  <c r="O56"/>
  <c r="N56"/>
  <c r="M56"/>
  <c r="L56"/>
  <c r="K56"/>
  <c r="J56"/>
  <c r="I56"/>
  <c r="H56"/>
  <c r="G56"/>
  <c r="F56"/>
  <c r="E56"/>
  <c r="D56"/>
  <c r="O55"/>
  <c r="N55"/>
  <c r="M55"/>
  <c r="L55"/>
  <c r="K55"/>
  <c r="J55"/>
  <c r="I55"/>
  <c r="H55"/>
  <c r="G55"/>
  <c r="F55"/>
  <c r="E55"/>
  <c r="D55"/>
  <c r="O54"/>
  <c r="N54"/>
  <c r="M54"/>
  <c r="L54"/>
  <c r="K54"/>
  <c r="J54"/>
  <c r="I54"/>
  <c r="H54"/>
  <c r="G54"/>
  <c r="F54"/>
  <c r="E54"/>
  <c r="D54"/>
  <c r="O53"/>
  <c r="N53"/>
  <c r="M53"/>
  <c r="L53"/>
  <c r="K53"/>
  <c r="J53"/>
  <c r="I53"/>
  <c r="H53"/>
  <c r="G53"/>
  <c r="F53"/>
  <c r="E53"/>
  <c r="D53"/>
  <c r="O52"/>
  <c r="N52"/>
  <c r="M52"/>
  <c r="L52"/>
  <c r="K52"/>
  <c r="J52"/>
  <c r="I52"/>
  <c r="H52"/>
  <c r="G52"/>
  <c r="F52"/>
  <c r="E52"/>
  <c r="D52"/>
  <c r="O51"/>
  <c r="N51"/>
  <c r="M51"/>
  <c r="L51"/>
  <c r="K51"/>
  <c r="J51"/>
  <c r="I51"/>
  <c r="H51"/>
  <c r="G51"/>
  <c r="F51"/>
  <c r="E51"/>
  <c r="D51"/>
  <c r="O50"/>
  <c r="N50"/>
  <c r="M50"/>
  <c r="L50"/>
  <c r="K50"/>
  <c r="J50"/>
  <c r="I50"/>
  <c r="H50"/>
  <c r="G50"/>
  <c r="F50"/>
  <c r="E50"/>
  <c r="D50"/>
  <c r="O49"/>
  <c r="N49"/>
  <c r="M49"/>
  <c r="L49"/>
  <c r="K49"/>
  <c r="J49"/>
  <c r="I49"/>
  <c r="H49"/>
  <c r="G49"/>
  <c r="F49"/>
  <c r="E49"/>
  <c r="D49"/>
  <c r="O48"/>
  <c r="N48"/>
  <c r="M48"/>
  <c r="L48"/>
  <c r="K48"/>
  <c r="J48"/>
  <c r="I48"/>
  <c r="H48"/>
  <c r="G48"/>
  <c r="F48"/>
  <c r="E48"/>
  <c r="D48"/>
  <c r="O47"/>
  <c r="N47"/>
  <c r="M47"/>
  <c r="L47"/>
  <c r="K47"/>
  <c r="J47"/>
  <c r="I47"/>
  <c r="H47"/>
  <c r="G47"/>
  <c r="F47"/>
  <c r="E47"/>
  <c r="D47"/>
  <c r="O46"/>
  <c r="N46"/>
  <c r="M46"/>
  <c r="L46"/>
  <c r="K46"/>
  <c r="J46"/>
  <c r="I46"/>
  <c r="H46"/>
  <c r="G46"/>
  <c r="F46"/>
  <c r="E46"/>
  <c r="D46"/>
  <c r="O45"/>
  <c r="N45"/>
  <c r="M45"/>
  <c r="L45"/>
  <c r="K45"/>
  <c r="J45"/>
  <c r="I45"/>
  <c r="H45"/>
  <c r="G45"/>
  <c r="F45"/>
  <c r="E45"/>
  <c r="D45"/>
  <c r="O44"/>
  <c r="N44"/>
  <c r="M44"/>
  <c r="L44"/>
  <c r="K44"/>
  <c r="J44"/>
  <c r="I44"/>
  <c r="H44"/>
  <c r="G44"/>
  <c r="F44"/>
  <c r="E44"/>
  <c r="D44"/>
  <c r="O43"/>
  <c r="N43"/>
  <c r="M43"/>
  <c r="L43"/>
  <c r="K43"/>
  <c r="J43"/>
  <c r="I43"/>
  <c r="H43"/>
  <c r="G43"/>
  <c r="F43"/>
  <c r="E43"/>
  <c r="D43"/>
  <c r="O42"/>
  <c r="N42"/>
  <c r="M42"/>
  <c r="L42"/>
  <c r="K42"/>
  <c r="J42"/>
  <c r="I42"/>
  <c r="H42"/>
  <c r="G42"/>
  <c r="F42"/>
  <c r="E42"/>
  <c r="D42"/>
  <c r="O41"/>
  <c r="N41"/>
  <c r="M41"/>
  <c r="L41"/>
  <c r="K41"/>
  <c r="J41"/>
  <c r="I41"/>
  <c r="H41"/>
  <c r="G41"/>
  <c r="F41"/>
  <c r="E41"/>
  <c r="D41"/>
  <c r="O40"/>
  <c r="N40"/>
  <c r="M40"/>
  <c r="L40"/>
  <c r="K40"/>
  <c r="J40"/>
  <c r="I40"/>
  <c r="H40"/>
  <c r="G40"/>
  <c r="F40"/>
  <c r="E40"/>
  <c r="D40"/>
  <c r="O39"/>
  <c r="N39"/>
  <c r="M39"/>
  <c r="L39"/>
  <c r="K39"/>
  <c r="J39"/>
  <c r="I39"/>
  <c r="H39"/>
  <c r="G39"/>
  <c r="F39"/>
  <c r="E39"/>
  <c r="D39"/>
  <c r="O38"/>
  <c r="N38"/>
  <c r="M38"/>
  <c r="L38"/>
  <c r="K38"/>
  <c r="J38"/>
  <c r="I38"/>
  <c r="H38"/>
  <c r="G38"/>
  <c r="F38"/>
  <c r="E38"/>
  <c r="D38"/>
  <c r="O37"/>
  <c r="N37"/>
  <c r="M37"/>
  <c r="L37"/>
  <c r="K37"/>
  <c r="J37"/>
  <c r="I37"/>
  <c r="H37"/>
  <c r="G37"/>
  <c r="F37"/>
  <c r="E37"/>
  <c r="D37"/>
  <c r="O36"/>
  <c r="N36"/>
  <c r="M36"/>
  <c r="L36"/>
  <c r="K36"/>
  <c r="J36"/>
  <c r="I36"/>
  <c r="H36"/>
  <c r="G36"/>
  <c r="F36"/>
  <c r="E36"/>
  <c r="D36"/>
  <c r="O35"/>
  <c r="N35"/>
  <c r="M35"/>
  <c r="L35"/>
  <c r="K35"/>
  <c r="J35"/>
  <c r="I35"/>
  <c r="H35"/>
  <c r="G35"/>
  <c r="F35"/>
  <c r="E35"/>
  <c r="D35"/>
  <c r="O34"/>
  <c r="N34"/>
  <c r="M34"/>
  <c r="L34"/>
  <c r="K34"/>
  <c r="J34"/>
  <c r="I34"/>
  <c r="H34"/>
  <c r="G34"/>
  <c r="F34"/>
  <c r="E34"/>
  <c r="D34"/>
  <c r="O33"/>
  <c r="N33"/>
  <c r="M33"/>
  <c r="L33"/>
  <c r="K33"/>
  <c r="J33"/>
  <c r="I33"/>
  <c r="H33"/>
  <c r="G33"/>
  <c r="F33"/>
  <c r="E33"/>
  <c r="D33"/>
  <c r="O32"/>
  <c r="N32"/>
  <c r="M32"/>
  <c r="L32"/>
  <c r="K32"/>
  <c r="J32"/>
  <c r="I32"/>
  <c r="H32"/>
  <c r="G32"/>
  <c r="F32"/>
  <c r="E32"/>
  <c r="D32"/>
  <c r="O31"/>
  <c r="N31"/>
  <c r="M31"/>
  <c r="L31"/>
  <c r="K31"/>
  <c r="J31"/>
  <c r="I31"/>
  <c r="H31"/>
  <c r="G31"/>
  <c r="F31"/>
  <c r="E31"/>
  <c r="D31"/>
  <c r="O30"/>
  <c r="N30"/>
  <c r="M30"/>
  <c r="L30"/>
  <c r="K30"/>
  <c r="J30"/>
  <c r="I30"/>
  <c r="H30"/>
  <c r="G30"/>
  <c r="F30"/>
  <c r="E30"/>
  <c r="D30"/>
  <c r="O29"/>
  <c r="N29"/>
  <c r="M29"/>
  <c r="L29"/>
  <c r="K29"/>
  <c r="J29"/>
  <c r="I29"/>
  <c r="H29"/>
  <c r="G29"/>
  <c r="F29"/>
  <c r="E29"/>
  <c r="D29"/>
  <c r="O28"/>
  <c r="N28"/>
  <c r="M28"/>
  <c r="L28"/>
  <c r="K28"/>
  <c r="J28"/>
  <c r="I28"/>
  <c r="H28"/>
  <c r="G28"/>
  <c r="F28"/>
  <c r="E28"/>
  <c r="D28"/>
  <c r="O27"/>
  <c r="N27"/>
  <c r="M27"/>
  <c r="L27"/>
  <c r="K27"/>
  <c r="J27"/>
  <c r="I27"/>
  <c r="H27"/>
  <c r="G27"/>
  <c r="F27"/>
  <c r="E27"/>
  <c r="D27"/>
  <c r="O26"/>
  <c r="N26"/>
  <c r="M26"/>
  <c r="L26"/>
  <c r="K26"/>
  <c r="J26"/>
  <c r="I26"/>
  <c r="H26"/>
  <c r="G26"/>
  <c r="F26"/>
  <c r="E26"/>
  <c r="D26"/>
  <c r="O25"/>
  <c r="N25"/>
  <c r="M25"/>
  <c r="L25"/>
  <c r="K25"/>
  <c r="J25"/>
  <c r="I25"/>
  <c r="H25"/>
  <c r="G25"/>
  <c r="F25"/>
  <c r="E25"/>
  <c r="D25"/>
  <c r="O24"/>
  <c r="N24"/>
  <c r="M24"/>
  <c r="L24"/>
  <c r="K24"/>
  <c r="J24"/>
  <c r="I24"/>
  <c r="H24"/>
  <c r="G24"/>
  <c r="F24"/>
  <c r="E24"/>
  <c r="D24"/>
  <c r="O23"/>
  <c r="N23"/>
  <c r="M23"/>
  <c r="L23"/>
  <c r="K23"/>
  <c r="J23"/>
  <c r="I23"/>
  <c r="H23"/>
  <c r="G23"/>
  <c r="F23"/>
  <c r="E23"/>
  <c r="D23"/>
  <c r="O22"/>
  <c r="N22"/>
  <c r="M22"/>
  <c r="L22"/>
  <c r="K22"/>
  <c r="J22"/>
  <c r="I22"/>
  <c r="H22"/>
  <c r="G22"/>
  <c r="F22"/>
  <c r="E22"/>
  <c r="D22"/>
  <c r="O21"/>
  <c r="N21"/>
  <c r="M21"/>
  <c r="L21"/>
  <c r="K21"/>
  <c r="J21"/>
  <c r="I21"/>
  <c r="H21"/>
  <c r="G21"/>
  <c r="F21"/>
  <c r="E21"/>
  <c r="D21"/>
  <c r="O20"/>
  <c r="N20"/>
  <c r="M20"/>
  <c r="L20"/>
  <c r="K20"/>
  <c r="J20"/>
  <c r="I20"/>
  <c r="H20"/>
  <c r="G20"/>
  <c r="F20"/>
  <c r="E20"/>
  <c r="D20"/>
  <c r="O19"/>
  <c r="N19"/>
  <c r="M19"/>
  <c r="L19"/>
  <c r="K19"/>
  <c r="J19"/>
  <c r="I19"/>
  <c r="H19"/>
  <c r="G19"/>
  <c r="F19"/>
  <c r="E19"/>
  <c r="D19"/>
  <c r="O18"/>
  <c r="N18"/>
  <c r="M18"/>
  <c r="L18"/>
  <c r="K18"/>
  <c r="J18"/>
  <c r="I18"/>
  <c r="H18"/>
  <c r="G18"/>
  <c r="F18"/>
  <c r="E18"/>
  <c r="D18"/>
  <c r="O17"/>
  <c r="N17"/>
  <c r="M17"/>
  <c r="L17"/>
  <c r="K17"/>
  <c r="J17"/>
  <c r="I17"/>
  <c r="H17"/>
  <c r="G17"/>
  <c r="F17"/>
  <c r="E17"/>
  <c r="D17"/>
  <c r="O16"/>
  <c r="N16"/>
  <c r="M16"/>
  <c r="L16"/>
  <c r="K16"/>
  <c r="J16"/>
  <c r="I16"/>
  <c r="H16"/>
  <c r="G16"/>
  <c r="F16"/>
  <c r="E16"/>
  <c r="D16"/>
  <c r="O15"/>
  <c r="N15"/>
  <c r="M15"/>
  <c r="L15"/>
  <c r="K15"/>
  <c r="J15"/>
  <c r="I15"/>
  <c r="H15"/>
  <c r="G15"/>
  <c r="F15"/>
  <c r="E15"/>
  <c r="D15"/>
  <c r="O14"/>
  <c r="N14"/>
  <c r="M14"/>
  <c r="L14"/>
  <c r="K14"/>
  <c r="J14"/>
  <c r="I14"/>
  <c r="H14"/>
  <c r="G14"/>
  <c r="F14"/>
  <c r="E14"/>
  <c r="D14"/>
  <c r="O13"/>
  <c r="N13"/>
  <c r="M13"/>
  <c r="L13"/>
  <c r="K13"/>
  <c r="J13"/>
  <c r="I13"/>
  <c r="H13"/>
  <c r="G13"/>
  <c r="F13"/>
  <c r="E13"/>
  <c r="D13"/>
  <c r="O12"/>
  <c r="N12"/>
  <c r="M12"/>
  <c r="L12"/>
  <c r="K12"/>
  <c r="J12"/>
  <c r="I12"/>
  <c r="H12"/>
  <c r="G12"/>
  <c r="F12"/>
  <c r="E12"/>
  <c r="D12"/>
  <c r="O11"/>
  <c r="N11"/>
  <c r="M11"/>
  <c r="L11"/>
  <c r="K11"/>
  <c r="J11"/>
  <c r="I11"/>
  <c r="H11"/>
  <c r="G11"/>
  <c r="F11"/>
  <c r="E11"/>
  <c r="D11"/>
  <c r="O10"/>
  <c r="N10"/>
  <c r="M10"/>
  <c r="L10"/>
  <c r="K10"/>
  <c r="J10"/>
  <c r="I10"/>
  <c r="H10"/>
  <c r="G10"/>
  <c r="F10"/>
  <c r="E10"/>
  <c r="D10"/>
  <c r="O9"/>
  <c r="N9"/>
  <c r="M9"/>
  <c r="L9"/>
  <c r="K9"/>
  <c r="J9"/>
  <c r="I9"/>
  <c r="H9"/>
  <c r="G9"/>
  <c r="F9"/>
  <c r="E9"/>
  <c r="D9"/>
  <c r="O8"/>
  <c r="N8"/>
  <c r="M8"/>
  <c r="L8"/>
  <c r="K8"/>
  <c r="J8"/>
  <c r="I8"/>
  <c r="H8"/>
  <c r="G8"/>
  <c r="F8"/>
  <c r="E8"/>
  <c r="D8"/>
  <c r="O7"/>
  <c r="N7"/>
  <c r="M7"/>
  <c r="L7"/>
  <c r="K7"/>
  <c r="J7"/>
  <c r="I7"/>
  <c r="H7"/>
  <c r="G7"/>
  <c r="F7"/>
  <c r="E7"/>
  <c r="D7"/>
  <c r="O6"/>
  <c r="N6"/>
  <c r="M6"/>
  <c r="L6"/>
  <c r="K6"/>
  <c r="J6"/>
  <c r="I6"/>
  <c r="H6"/>
  <c r="G6"/>
  <c r="F6"/>
  <c r="E6"/>
  <c r="D6"/>
  <c r="O5"/>
  <c r="N5"/>
  <c r="M5"/>
  <c r="L5"/>
  <c r="K5"/>
  <c r="J5"/>
  <c r="I5"/>
  <c r="H5"/>
  <c r="G5"/>
  <c r="F5"/>
  <c r="E5"/>
  <c r="D5"/>
  <c r="O4"/>
  <c r="N4"/>
  <c r="M4"/>
  <c r="L4"/>
  <c r="K4"/>
  <c r="J4"/>
  <c r="I4"/>
  <c r="H4"/>
  <c r="G4"/>
  <c r="F4"/>
  <c r="E4"/>
  <c r="D4"/>
  <c r="O3"/>
  <c r="N3"/>
  <c r="M3"/>
  <c r="L3"/>
  <c r="K3"/>
  <c r="J3"/>
  <c r="I3"/>
  <c r="H3"/>
  <c r="G3"/>
  <c r="F3"/>
  <c r="E3"/>
  <c r="D3"/>
  <c r="O2"/>
  <c r="N2"/>
  <c r="M2"/>
  <c r="L2"/>
  <c r="K2"/>
  <c r="J2"/>
  <c r="I2"/>
  <c r="H2"/>
  <c r="G2"/>
  <c r="F2"/>
  <c r="E2"/>
  <c r="D2"/>
  <c r="N129" i="131"/>
  <c r="M129"/>
  <c r="L129"/>
  <c r="K129"/>
  <c r="J129"/>
  <c r="I129"/>
  <c r="H129"/>
  <c r="G129"/>
  <c r="F129"/>
  <c r="E129"/>
  <c r="D129"/>
  <c r="N128"/>
  <c r="M128"/>
  <c r="L128"/>
  <c r="K128"/>
  <c r="J128"/>
  <c r="I128"/>
  <c r="H128"/>
  <c r="G128"/>
  <c r="F128"/>
  <c r="E128"/>
  <c r="D128"/>
  <c r="N127"/>
  <c r="M127"/>
  <c r="L127"/>
  <c r="K127"/>
  <c r="J127"/>
  <c r="I127"/>
  <c r="H127"/>
  <c r="G127"/>
  <c r="F127"/>
  <c r="E127"/>
  <c r="D127"/>
  <c r="N126"/>
  <c r="M126"/>
  <c r="L126"/>
  <c r="K126"/>
  <c r="J126"/>
  <c r="I126"/>
  <c r="H126"/>
  <c r="G126"/>
  <c r="F126"/>
  <c r="E126"/>
  <c r="D126"/>
  <c r="N125"/>
  <c r="M125"/>
  <c r="L125"/>
  <c r="K125"/>
  <c r="J125"/>
  <c r="I125"/>
  <c r="H125"/>
  <c r="G125"/>
  <c r="F125"/>
  <c r="E125"/>
  <c r="D125"/>
  <c r="N124"/>
  <c r="M124"/>
  <c r="L124"/>
  <c r="K124"/>
  <c r="J124"/>
  <c r="I124"/>
  <c r="H124"/>
  <c r="G124"/>
  <c r="F124"/>
  <c r="E124"/>
  <c r="D124"/>
  <c r="N123"/>
  <c r="M123"/>
  <c r="L123"/>
  <c r="K123"/>
  <c r="J123"/>
  <c r="I123"/>
  <c r="H123"/>
  <c r="G123"/>
  <c r="F123"/>
  <c r="E123"/>
  <c r="D123"/>
  <c r="N122"/>
  <c r="M122"/>
  <c r="L122"/>
  <c r="K122"/>
  <c r="J122"/>
  <c r="I122"/>
  <c r="H122"/>
  <c r="G122"/>
  <c r="F122"/>
  <c r="E122"/>
  <c r="D122"/>
  <c r="N121"/>
  <c r="M121"/>
  <c r="L121"/>
  <c r="K121"/>
  <c r="J121"/>
  <c r="I121"/>
  <c r="H121"/>
  <c r="G121"/>
  <c r="F121"/>
  <c r="E121"/>
  <c r="D121"/>
  <c r="N120"/>
  <c r="M120"/>
  <c r="L120"/>
  <c r="K120"/>
  <c r="J120"/>
  <c r="I120"/>
  <c r="H120"/>
  <c r="G120"/>
  <c r="F120"/>
  <c r="E120"/>
  <c r="D120"/>
  <c r="N119"/>
  <c r="M119"/>
  <c r="L119"/>
  <c r="K119"/>
  <c r="J119"/>
  <c r="I119"/>
  <c r="H119"/>
  <c r="G119"/>
  <c r="F119"/>
  <c r="E119"/>
  <c r="D119"/>
  <c r="N118"/>
  <c r="M118"/>
  <c r="L118"/>
  <c r="K118"/>
  <c r="J118"/>
  <c r="I118"/>
  <c r="H118"/>
  <c r="G118"/>
  <c r="F118"/>
  <c r="E118"/>
  <c r="D118"/>
  <c r="N117"/>
  <c r="M117"/>
  <c r="L117"/>
  <c r="K117"/>
  <c r="J117"/>
  <c r="I117"/>
  <c r="H117"/>
  <c r="G117"/>
  <c r="F117"/>
  <c r="E117"/>
  <c r="D117"/>
  <c r="N116"/>
  <c r="M116"/>
  <c r="L116"/>
  <c r="K116"/>
  <c r="J116"/>
  <c r="I116"/>
  <c r="H116"/>
  <c r="G116"/>
  <c r="F116"/>
  <c r="E116"/>
  <c r="D116"/>
  <c r="N115"/>
  <c r="M115"/>
  <c r="L115"/>
  <c r="K115"/>
  <c r="J115"/>
  <c r="I115"/>
  <c r="H115"/>
  <c r="G115"/>
  <c r="F115"/>
  <c r="E115"/>
  <c r="D115"/>
  <c r="N114"/>
  <c r="M114"/>
  <c r="L114"/>
  <c r="K114"/>
  <c r="J114"/>
  <c r="I114"/>
  <c r="H114"/>
  <c r="G114"/>
  <c r="F114"/>
  <c r="E114"/>
  <c r="D114"/>
  <c r="N113"/>
  <c r="M113"/>
  <c r="L113"/>
  <c r="K113"/>
  <c r="J113"/>
  <c r="I113"/>
  <c r="H113"/>
  <c r="G113"/>
  <c r="F113"/>
  <c r="E113"/>
  <c r="D113"/>
  <c r="N112"/>
  <c r="M112"/>
  <c r="L112"/>
  <c r="K112"/>
  <c r="J112"/>
  <c r="I112"/>
  <c r="H112"/>
  <c r="G112"/>
  <c r="F112"/>
  <c r="E112"/>
  <c r="D112"/>
  <c r="N111"/>
  <c r="M111"/>
  <c r="L111"/>
  <c r="K111"/>
  <c r="J111"/>
  <c r="I111"/>
  <c r="H111"/>
  <c r="G111"/>
  <c r="F111"/>
  <c r="E111"/>
  <c r="D111"/>
  <c r="N110"/>
  <c r="M110"/>
  <c r="L110"/>
  <c r="K110"/>
  <c r="J110"/>
  <c r="I110"/>
  <c r="H110"/>
  <c r="G110"/>
  <c r="F110"/>
  <c r="E110"/>
  <c r="D110"/>
  <c r="N109"/>
  <c r="M109"/>
  <c r="L109"/>
  <c r="K109"/>
  <c r="J109"/>
  <c r="I109"/>
  <c r="H109"/>
  <c r="G109"/>
  <c r="F109"/>
  <c r="E109"/>
  <c r="D109"/>
  <c r="N108"/>
  <c r="M108"/>
  <c r="L108"/>
  <c r="K108"/>
  <c r="J108"/>
  <c r="I108"/>
  <c r="H108"/>
  <c r="G108"/>
  <c r="F108"/>
  <c r="E108"/>
  <c r="D108"/>
  <c r="N107"/>
  <c r="M107"/>
  <c r="L107"/>
  <c r="K107"/>
  <c r="J107"/>
  <c r="I107"/>
  <c r="H107"/>
  <c r="G107"/>
  <c r="F107"/>
  <c r="E107"/>
  <c r="D107"/>
  <c r="N106"/>
  <c r="M106"/>
  <c r="L106"/>
  <c r="K106"/>
  <c r="J106"/>
  <c r="I106"/>
  <c r="H106"/>
  <c r="G106"/>
  <c r="F106"/>
  <c r="E106"/>
  <c r="D106"/>
  <c r="N105"/>
  <c r="M105"/>
  <c r="L105"/>
  <c r="K105"/>
  <c r="J105"/>
  <c r="I105"/>
  <c r="H105"/>
  <c r="G105"/>
  <c r="F105"/>
  <c r="E105"/>
  <c r="D105"/>
  <c r="N104"/>
  <c r="M104"/>
  <c r="L104"/>
  <c r="K104"/>
  <c r="J104"/>
  <c r="I104"/>
  <c r="H104"/>
  <c r="G104"/>
  <c r="F104"/>
  <c r="E104"/>
  <c r="D104"/>
  <c r="N103"/>
  <c r="M103"/>
  <c r="L103"/>
  <c r="K103"/>
  <c r="J103"/>
  <c r="I103"/>
  <c r="H103"/>
  <c r="G103"/>
  <c r="F103"/>
  <c r="E103"/>
  <c r="D103"/>
  <c r="N102"/>
  <c r="M102"/>
  <c r="L102"/>
  <c r="K102"/>
  <c r="J102"/>
  <c r="I102"/>
  <c r="H102"/>
  <c r="G102"/>
  <c r="F102"/>
  <c r="E102"/>
  <c r="D102"/>
  <c r="N101"/>
  <c r="M101"/>
  <c r="L101"/>
  <c r="K101"/>
  <c r="J101"/>
  <c r="I101"/>
  <c r="H101"/>
  <c r="G101"/>
  <c r="F101"/>
  <c r="E101"/>
  <c r="D101"/>
  <c r="N100"/>
  <c r="M100"/>
  <c r="L100"/>
  <c r="K100"/>
  <c r="J100"/>
  <c r="I100"/>
  <c r="H100"/>
  <c r="G100"/>
  <c r="F100"/>
  <c r="E100"/>
  <c r="D100"/>
  <c r="N99"/>
  <c r="M99"/>
  <c r="L99"/>
  <c r="K99"/>
  <c r="J99"/>
  <c r="I99"/>
  <c r="H99"/>
  <c r="G99"/>
  <c r="F99"/>
  <c r="E99"/>
  <c r="D99"/>
  <c r="N98"/>
  <c r="M98"/>
  <c r="L98"/>
  <c r="K98"/>
  <c r="J98"/>
  <c r="I98"/>
  <c r="H98"/>
  <c r="G98"/>
  <c r="F98"/>
  <c r="E98"/>
  <c r="D98"/>
  <c r="N97"/>
  <c r="M97"/>
  <c r="L97"/>
  <c r="K97"/>
  <c r="J97"/>
  <c r="I97"/>
  <c r="H97"/>
  <c r="G97"/>
  <c r="F97"/>
  <c r="E97"/>
  <c r="D97"/>
  <c r="N96"/>
  <c r="M96"/>
  <c r="L96"/>
  <c r="K96"/>
  <c r="J96"/>
  <c r="I96"/>
  <c r="H96"/>
  <c r="G96"/>
  <c r="F96"/>
  <c r="E96"/>
  <c r="D96"/>
  <c r="N95"/>
  <c r="M95"/>
  <c r="L95"/>
  <c r="K95"/>
  <c r="J95"/>
  <c r="I95"/>
  <c r="H95"/>
  <c r="G95"/>
  <c r="F95"/>
  <c r="E95"/>
  <c r="D95"/>
  <c r="N94"/>
  <c r="M94"/>
  <c r="L94"/>
  <c r="K94"/>
  <c r="J94"/>
  <c r="I94"/>
  <c r="H94"/>
  <c r="G94"/>
  <c r="F94"/>
  <c r="E94"/>
  <c r="D94"/>
  <c r="N93"/>
  <c r="M93"/>
  <c r="L93"/>
  <c r="K93"/>
  <c r="J93"/>
  <c r="I93"/>
  <c r="H93"/>
  <c r="G93"/>
  <c r="F93"/>
  <c r="E93"/>
  <c r="D93"/>
  <c r="N92"/>
  <c r="M92"/>
  <c r="L92"/>
  <c r="K92"/>
  <c r="J92"/>
  <c r="I92"/>
  <c r="H92"/>
  <c r="G92"/>
  <c r="F92"/>
  <c r="E92"/>
  <c r="D92"/>
  <c r="N91"/>
  <c r="M91"/>
  <c r="L91"/>
  <c r="K91"/>
  <c r="J91"/>
  <c r="I91"/>
  <c r="H91"/>
  <c r="G91"/>
  <c r="F91"/>
  <c r="E91"/>
  <c r="D91"/>
  <c r="N90"/>
  <c r="M90"/>
  <c r="L90"/>
  <c r="K90"/>
  <c r="J90"/>
  <c r="I90"/>
  <c r="H90"/>
  <c r="G90"/>
  <c r="F90"/>
  <c r="E90"/>
  <c r="D90"/>
  <c r="N89"/>
  <c r="M89"/>
  <c r="L89"/>
  <c r="K89"/>
  <c r="J89"/>
  <c r="I89"/>
  <c r="H89"/>
  <c r="G89"/>
  <c r="F89"/>
  <c r="E89"/>
  <c r="D89"/>
  <c r="N88"/>
  <c r="M88"/>
  <c r="L88"/>
  <c r="K88"/>
  <c r="J88"/>
  <c r="I88"/>
  <c r="H88"/>
  <c r="G88"/>
  <c r="F88"/>
  <c r="E88"/>
  <c r="D88"/>
  <c r="N87"/>
  <c r="M87"/>
  <c r="L87"/>
  <c r="K87"/>
  <c r="J87"/>
  <c r="I87"/>
  <c r="H87"/>
  <c r="G87"/>
  <c r="F87"/>
  <c r="E87"/>
  <c r="D87"/>
  <c r="N86"/>
  <c r="M86"/>
  <c r="L86"/>
  <c r="K86"/>
  <c r="J86"/>
  <c r="I86"/>
  <c r="H86"/>
  <c r="G86"/>
  <c r="F86"/>
  <c r="E86"/>
  <c r="D86"/>
  <c r="N85"/>
  <c r="M85"/>
  <c r="L85"/>
  <c r="K85"/>
  <c r="J85"/>
  <c r="I85"/>
  <c r="H85"/>
  <c r="G85"/>
  <c r="F85"/>
  <c r="E85"/>
  <c r="D85"/>
  <c r="N84"/>
  <c r="M84"/>
  <c r="L84"/>
  <c r="K84"/>
  <c r="J84"/>
  <c r="I84"/>
  <c r="H84"/>
  <c r="G84"/>
  <c r="F84"/>
  <c r="E84"/>
  <c r="D84"/>
  <c r="N83"/>
  <c r="M83"/>
  <c r="L83"/>
  <c r="K83"/>
  <c r="J83"/>
  <c r="I83"/>
  <c r="H83"/>
  <c r="G83"/>
  <c r="F83"/>
  <c r="E83"/>
  <c r="D83"/>
  <c r="N82"/>
  <c r="M82"/>
  <c r="L82"/>
  <c r="K82"/>
  <c r="J82"/>
  <c r="I82"/>
  <c r="H82"/>
  <c r="G82"/>
  <c r="F82"/>
  <c r="E82"/>
  <c r="D82"/>
  <c r="N81"/>
  <c r="M81"/>
  <c r="L81"/>
  <c r="K81"/>
  <c r="J81"/>
  <c r="I81"/>
  <c r="H81"/>
  <c r="G81"/>
  <c r="F81"/>
  <c r="E81"/>
  <c r="D81"/>
  <c r="N80"/>
  <c r="M80"/>
  <c r="L80"/>
  <c r="K80"/>
  <c r="J80"/>
  <c r="I80"/>
  <c r="H80"/>
  <c r="G80"/>
  <c r="F80"/>
  <c r="E80"/>
  <c r="D80"/>
  <c r="N79"/>
  <c r="M79"/>
  <c r="L79"/>
  <c r="K79"/>
  <c r="J79"/>
  <c r="I79"/>
  <c r="H79"/>
  <c r="G79"/>
  <c r="F79"/>
  <c r="E79"/>
  <c r="D79"/>
  <c r="N78"/>
  <c r="M78"/>
  <c r="L78"/>
  <c r="K78"/>
  <c r="J78"/>
  <c r="I78"/>
  <c r="H78"/>
  <c r="G78"/>
  <c r="F78"/>
  <c r="E78"/>
  <c r="D78"/>
  <c r="N77"/>
  <c r="M77"/>
  <c r="L77"/>
  <c r="K77"/>
  <c r="J77"/>
  <c r="I77"/>
  <c r="H77"/>
  <c r="G77"/>
  <c r="F77"/>
  <c r="E77"/>
  <c r="D77"/>
  <c r="N76"/>
  <c r="M76"/>
  <c r="L76"/>
  <c r="K76"/>
  <c r="J76"/>
  <c r="I76"/>
  <c r="H76"/>
  <c r="G76"/>
  <c r="F76"/>
  <c r="E76"/>
  <c r="D76"/>
  <c r="N75"/>
  <c r="M75"/>
  <c r="L75"/>
  <c r="K75"/>
  <c r="J75"/>
  <c r="I75"/>
  <c r="H75"/>
  <c r="G75"/>
  <c r="F75"/>
  <c r="E75"/>
  <c r="D75"/>
  <c r="N74"/>
  <c r="M74"/>
  <c r="L74"/>
  <c r="K74"/>
  <c r="J74"/>
  <c r="I74"/>
  <c r="H74"/>
  <c r="G74"/>
  <c r="F74"/>
  <c r="E74"/>
  <c r="D74"/>
  <c r="N73"/>
  <c r="M73"/>
  <c r="L73"/>
  <c r="K73"/>
  <c r="J73"/>
  <c r="I73"/>
  <c r="H73"/>
  <c r="G73"/>
  <c r="F73"/>
  <c r="E73"/>
  <c r="D73"/>
  <c r="N72"/>
  <c r="M72"/>
  <c r="L72"/>
  <c r="K72"/>
  <c r="J72"/>
  <c r="I72"/>
  <c r="H72"/>
  <c r="G72"/>
  <c r="F72"/>
  <c r="E72"/>
  <c r="D72"/>
  <c r="N71"/>
  <c r="M71"/>
  <c r="L71"/>
  <c r="K71"/>
  <c r="J71"/>
  <c r="I71"/>
  <c r="H71"/>
  <c r="G71"/>
  <c r="F71"/>
  <c r="E71"/>
  <c r="D71"/>
  <c r="N70"/>
  <c r="M70"/>
  <c r="L70"/>
  <c r="K70"/>
  <c r="J70"/>
  <c r="I70"/>
  <c r="H70"/>
  <c r="G70"/>
  <c r="F70"/>
  <c r="E70"/>
  <c r="D70"/>
  <c r="N69"/>
  <c r="M69"/>
  <c r="L69"/>
  <c r="K69"/>
  <c r="J69"/>
  <c r="I69"/>
  <c r="H69"/>
  <c r="G69"/>
  <c r="F69"/>
  <c r="E69"/>
  <c r="D69"/>
  <c r="N68"/>
  <c r="M68"/>
  <c r="L68"/>
  <c r="K68"/>
  <c r="J68"/>
  <c r="I68"/>
  <c r="H68"/>
  <c r="G68"/>
  <c r="F68"/>
  <c r="E68"/>
  <c r="D68"/>
  <c r="N67"/>
  <c r="M67"/>
  <c r="L67"/>
  <c r="K67"/>
  <c r="J67"/>
  <c r="I67"/>
  <c r="H67"/>
  <c r="G67"/>
  <c r="F67"/>
  <c r="E67"/>
  <c r="D67"/>
  <c r="N66"/>
  <c r="M66"/>
  <c r="L66"/>
  <c r="K66"/>
  <c r="J66"/>
  <c r="I66"/>
  <c r="H66"/>
  <c r="G66"/>
  <c r="F66"/>
  <c r="E66"/>
  <c r="D66"/>
  <c r="N65"/>
  <c r="M65"/>
  <c r="L65"/>
  <c r="K65"/>
  <c r="J65"/>
  <c r="I65"/>
  <c r="H65"/>
  <c r="G65"/>
  <c r="F65"/>
  <c r="E65"/>
  <c r="D65"/>
  <c r="N64"/>
  <c r="M64"/>
  <c r="L64"/>
  <c r="K64"/>
  <c r="J64"/>
  <c r="I64"/>
  <c r="H64"/>
  <c r="G64"/>
  <c r="F64"/>
  <c r="E64"/>
  <c r="D64"/>
  <c r="N63"/>
  <c r="M63"/>
  <c r="L63"/>
  <c r="K63"/>
  <c r="J63"/>
  <c r="I63"/>
  <c r="H63"/>
  <c r="G63"/>
  <c r="F63"/>
  <c r="E63"/>
  <c r="D63"/>
  <c r="N62"/>
  <c r="M62"/>
  <c r="L62"/>
  <c r="K62"/>
  <c r="J62"/>
  <c r="I62"/>
  <c r="H62"/>
  <c r="G62"/>
  <c r="F62"/>
  <c r="E62"/>
  <c r="D62"/>
  <c r="N61"/>
  <c r="M61"/>
  <c r="L61"/>
  <c r="K61"/>
  <c r="J61"/>
  <c r="I61"/>
  <c r="H61"/>
  <c r="G61"/>
  <c r="F61"/>
  <c r="E61"/>
  <c r="D61"/>
  <c r="N60"/>
  <c r="M60"/>
  <c r="L60"/>
  <c r="K60"/>
  <c r="J60"/>
  <c r="I60"/>
  <c r="H60"/>
  <c r="G60"/>
  <c r="F60"/>
  <c r="E60"/>
  <c r="D60"/>
  <c r="N59"/>
  <c r="M59"/>
  <c r="L59"/>
  <c r="K59"/>
  <c r="J59"/>
  <c r="I59"/>
  <c r="H59"/>
  <c r="G59"/>
  <c r="F59"/>
  <c r="E59"/>
  <c r="D59"/>
  <c r="N58"/>
  <c r="M58"/>
  <c r="L58"/>
  <c r="K58"/>
  <c r="J58"/>
  <c r="I58"/>
  <c r="H58"/>
  <c r="G58"/>
  <c r="F58"/>
  <c r="E58"/>
  <c r="D58"/>
  <c r="N57"/>
  <c r="M57"/>
  <c r="L57"/>
  <c r="K57"/>
  <c r="J57"/>
  <c r="I57"/>
  <c r="H57"/>
  <c r="G57"/>
  <c r="F57"/>
  <c r="E57"/>
  <c r="D57"/>
  <c r="N56"/>
  <c r="M56"/>
  <c r="L56"/>
  <c r="K56"/>
  <c r="J56"/>
  <c r="I56"/>
  <c r="H56"/>
  <c r="G56"/>
  <c r="F56"/>
  <c r="E56"/>
  <c r="D56"/>
  <c r="N55"/>
  <c r="M55"/>
  <c r="L55"/>
  <c r="K55"/>
  <c r="J55"/>
  <c r="I55"/>
  <c r="H55"/>
  <c r="G55"/>
  <c r="F55"/>
  <c r="E55"/>
  <c r="D55"/>
  <c r="N54"/>
  <c r="M54"/>
  <c r="L54"/>
  <c r="K54"/>
  <c r="J54"/>
  <c r="I54"/>
  <c r="H54"/>
  <c r="G54"/>
  <c r="F54"/>
  <c r="E54"/>
  <c r="D54"/>
  <c r="N53"/>
  <c r="M53"/>
  <c r="L53"/>
  <c r="K53"/>
  <c r="J53"/>
  <c r="I53"/>
  <c r="H53"/>
  <c r="G53"/>
  <c r="F53"/>
  <c r="E53"/>
  <c r="D53"/>
  <c r="N52"/>
  <c r="M52"/>
  <c r="L52"/>
  <c r="K52"/>
  <c r="J52"/>
  <c r="I52"/>
  <c r="H52"/>
  <c r="G52"/>
  <c r="F52"/>
  <c r="E52"/>
  <c r="D52"/>
  <c r="N51"/>
  <c r="M51"/>
  <c r="L51"/>
  <c r="K51"/>
  <c r="J51"/>
  <c r="I51"/>
  <c r="H51"/>
  <c r="G51"/>
  <c r="F51"/>
  <c r="E51"/>
  <c r="D51"/>
  <c r="N50"/>
  <c r="M50"/>
  <c r="L50"/>
  <c r="K50"/>
  <c r="J50"/>
  <c r="I50"/>
  <c r="H50"/>
  <c r="G50"/>
  <c r="F50"/>
  <c r="E50"/>
  <c r="D50"/>
  <c r="N49"/>
  <c r="M49"/>
  <c r="L49"/>
  <c r="K49"/>
  <c r="J49"/>
  <c r="I49"/>
  <c r="H49"/>
  <c r="G49"/>
  <c r="F49"/>
  <c r="E49"/>
  <c r="D49"/>
  <c r="N48"/>
  <c r="M48"/>
  <c r="L48"/>
  <c r="K48"/>
  <c r="J48"/>
  <c r="I48"/>
  <c r="H48"/>
  <c r="G48"/>
  <c r="F48"/>
  <c r="E48"/>
  <c r="D48"/>
  <c r="N47"/>
  <c r="M47"/>
  <c r="L47"/>
  <c r="K47"/>
  <c r="J47"/>
  <c r="I47"/>
  <c r="H47"/>
  <c r="G47"/>
  <c r="F47"/>
  <c r="E47"/>
  <c r="D47"/>
  <c r="N46"/>
  <c r="M46"/>
  <c r="L46"/>
  <c r="K46"/>
  <c r="J46"/>
  <c r="I46"/>
  <c r="H46"/>
  <c r="G46"/>
  <c r="F46"/>
  <c r="E46"/>
  <c r="D46"/>
  <c r="N45"/>
  <c r="M45"/>
  <c r="L45"/>
  <c r="K45"/>
  <c r="J45"/>
  <c r="I45"/>
  <c r="H45"/>
  <c r="G45"/>
  <c r="F45"/>
  <c r="E45"/>
  <c r="D45"/>
  <c r="N44"/>
  <c r="M44"/>
  <c r="L44"/>
  <c r="K44"/>
  <c r="J44"/>
  <c r="I44"/>
  <c r="H44"/>
  <c r="G44"/>
  <c r="F44"/>
  <c r="E44"/>
  <c r="D44"/>
  <c r="N43"/>
  <c r="M43"/>
  <c r="L43"/>
  <c r="K43"/>
  <c r="J43"/>
  <c r="I43"/>
  <c r="H43"/>
  <c r="G43"/>
  <c r="F43"/>
  <c r="E43"/>
  <c r="D43"/>
  <c r="N42"/>
  <c r="M42"/>
  <c r="L42"/>
  <c r="K42"/>
  <c r="J42"/>
  <c r="I42"/>
  <c r="H42"/>
  <c r="G42"/>
  <c r="F42"/>
  <c r="E42"/>
  <c r="D42"/>
  <c r="N41"/>
  <c r="M41"/>
  <c r="L41"/>
  <c r="K41"/>
  <c r="J41"/>
  <c r="I41"/>
  <c r="H41"/>
  <c r="G41"/>
  <c r="F41"/>
  <c r="E41"/>
  <c r="D41"/>
  <c r="N40"/>
  <c r="M40"/>
  <c r="L40"/>
  <c r="K40"/>
  <c r="J40"/>
  <c r="I40"/>
  <c r="H40"/>
  <c r="G40"/>
  <c r="F40"/>
  <c r="E40"/>
  <c r="D40"/>
  <c r="N39"/>
  <c r="M39"/>
  <c r="L39"/>
  <c r="K39"/>
  <c r="J39"/>
  <c r="I39"/>
  <c r="H39"/>
  <c r="G39"/>
  <c r="F39"/>
  <c r="E39"/>
  <c r="D39"/>
  <c r="N38"/>
  <c r="M38"/>
  <c r="L38"/>
  <c r="K38"/>
  <c r="J38"/>
  <c r="I38"/>
  <c r="H38"/>
  <c r="G38"/>
  <c r="F38"/>
  <c r="E38"/>
  <c r="D38"/>
  <c r="N37"/>
  <c r="M37"/>
  <c r="L37"/>
  <c r="K37"/>
  <c r="J37"/>
  <c r="I37"/>
  <c r="H37"/>
  <c r="G37"/>
  <c r="F37"/>
  <c r="E37"/>
  <c r="D37"/>
  <c r="N36"/>
  <c r="M36"/>
  <c r="L36"/>
  <c r="K36"/>
  <c r="J36"/>
  <c r="I36"/>
  <c r="H36"/>
  <c r="G36"/>
  <c r="F36"/>
  <c r="E36"/>
  <c r="D36"/>
  <c r="N35"/>
  <c r="M35"/>
  <c r="L35"/>
  <c r="K35"/>
  <c r="J35"/>
  <c r="I35"/>
  <c r="H35"/>
  <c r="G35"/>
  <c r="F35"/>
  <c r="E35"/>
  <c r="D35"/>
  <c r="N34"/>
  <c r="M34"/>
  <c r="L34"/>
  <c r="K34"/>
  <c r="J34"/>
  <c r="I34"/>
  <c r="H34"/>
  <c r="G34"/>
  <c r="F34"/>
  <c r="E34"/>
  <c r="D34"/>
  <c r="N33"/>
  <c r="M33"/>
  <c r="L33"/>
  <c r="K33"/>
  <c r="J33"/>
  <c r="I33"/>
  <c r="H33"/>
  <c r="G33"/>
  <c r="F33"/>
  <c r="E33"/>
  <c r="D33"/>
  <c r="N32"/>
  <c r="M32"/>
  <c r="L32"/>
  <c r="K32"/>
  <c r="J32"/>
  <c r="I32"/>
  <c r="H32"/>
  <c r="G32"/>
  <c r="F32"/>
  <c r="E32"/>
  <c r="D32"/>
  <c r="N31"/>
  <c r="M31"/>
  <c r="L31"/>
  <c r="K31"/>
  <c r="J31"/>
  <c r="I31"/>
  <c r="H31"/>
  <c r="G31"/>
  <c r="F31"/>
  <c r="E31"/>
  <c r="D31"/>
  <c r="N30"/>
  <c r="M30"/>
  <c r="L30"/>
  <c r="K30"/>
  <c r="J30"/>
  <c r="I30"/>
  <c r="H30"/>
  <c r="G30"/>
  <c r="F30"/>
  <c r="E30"/>
  <c r="D30"/>
  <c r="N29"/>
  <c r="M29"/>
  <c r="L29"/>
  <c r="K29"/>
  <c r="J29"/>
  <c r="I29"/>
  <c r="H29"/>
  <c r="G29"/>
  <c r="F29"/>
  <c r="E29"/>
  <c r="D29"/>
  <c r="N28"/>
  <c r="M28"/>
  <c r="L28"/>
  <c r="K28"/>
  <c r="J28"/>
  <c r="I28"/>
  <c r="H28"/>
  <c r="G28"/>
  <c r="F28"/>
  <c r="E28"/>
  <c r="D28"/>
  <c r="N27"/>
  <c r="M27"/>
  <c r="L27"/>
  <c r="K27"/>
  <c r="J27"/>
  <c r="I27"/>
  <c r="H27"/>
  <c r="G27"/>
  <c r="F27"/>
  <c r="E27"/>
  <c r="D27"/>
  <c r="N26"/>
  <c r="M26"/>
  <c r="L26"/>
  <c r="K26"/>
  <c r="J26"/>
  <c r="I26"/>
  <c r="H26"/>
  <c r="G26"/>
  <c r="F26"/>
  <c r="E26"/>
  <c r="D26"/>
  <c r="N25"/>
  <c r="M25"/>
  <c r="L25"/>
  <c r="K25"/>
  <c r="J25"/>
  <c r="I25"/>
  <c r="H25"/>
  <c r="G25"/>
  <c r="F25"/>
  <c r="E25"/>
  <c r="D25"/>
  <c r="N24"/>
  <c r="M24"/>
  <c r="L24"/>
  <c r="K24"/>
  <c r="J24"/>
  <c r="I24"/>
  <c r="H24"/>
  <c r="G24"/>
  <c r="F24"/>
  <c r="E24"/>
  <c r="D24"/>
  <c r="N23"/>
  <c r="M23"/>
  <c r="L23"/>
  <c r="K23"/>
  <c r="J23"/>
  <c r="I23"/>
  <c r="H23"/>
  <c r="G23"/>
  <c r="F23"/>
  <c r="E23"/>
  <c r="D23"/>
  <c r="N22"/>
  <c r="M22"/>
  <c r="L22"/>
  <c r="K22"/>
  <c r="J22"/>
  <c r="I22"/>
  <c r="H22"/>
  <c r="G22"/>
  <c r="F22"/>
  <c r="E22"/>
  <c r="D22"/>
  <c r="N21"/>
  <c r="M21"/>
  <c r="L21"/>
  <c r="K21"/>
  <c r="J21"/>
  <c r="I21"/>
  <c r="H21"/>
  <c r="G21"/>
  <c r="F21"/>
  <c r="E21"/>
  <c r="D21"/>
  <c r="N20"/>
  <c r="M20"/>
  <c r="L20"/>
  <c r="K20"/>
  <c r="J20"/>
  <c r="I20"/>
  <c r="H20"/>
  <c r="G20"/>
  <c r="F20"/>
  <c r="E20"/>
  <c r="D20"/>
  <c r="N19"/>
  <c r="M19"/>
  <c r="L19"/>
  <c r="K19"/>
  <c r="J19"/>
  <c r="I19"/>
  <c r="H19"/>
  <c r="G19"/>
  <c r="F19"/>
  <c r="E19"/>
  <c r="D19"/>
  <c r="N18"/>
  <c r="M18"/>
  <c r="L18"/>
  <c r="K18"/>
  <c r="J18"/>
  <c r="I18"/>
  <c r="H18"/>
  <c r="G18"/>
  <c r="F18"/>
  <c r="E18"/>
  <c r="D18"/>
  <c r="N17"/>
  <c r="M17"/>
  <c r="L17"/>
  <c r="K17"/>
  <c r="J17"/>
  <c r="I17"/>
  <c r="H17"/>
  <c r="G17"/>
  <c r="F17"/>
  <c r="E17"/>
  <c r="D17"/>
  <c r="N16"/>
  <c r="M16"/>
  <c r="L16"/>
  <c r="K16"/>
  <c r="J16"/>
  <c r="I16"/>
  <c r="H16"/>
  <c r="G16"/>
  <c r="F16"/>
  <c r="E16"/>
  <c r="D16"/>
  <c r="N15"/>
  <c r="M15"/>
  <c r="L15"/>
  <c r="K15"/>
  <c r="J15"/>
  <c r="I15"/>
  <c r="H15"/>
  <c r="G15"/>
  <c r="F15"/>
  <c r="E15"/>
  <c r="D15"/>
  <c r="N14"/>
  <c r="M14"/>
  <c r="L14"/>
  <c r="K14"/>
  <c r="J14"/>
  <c r="I14"/>
  <c r="H14"/>
  <c r="G14"/>
  <c r="F14"/>
  <c r="E14"/>
  <c r="D14"/>
  <c r="N13"/>
  <c r="M13"/>
  <c r="L13"/>
  <c r="K13"/>
  <c r="J13"/>
  <c r="I13"/>
  <c r="H13"/>
  <c r="G13"/>
  <c r="F13"/>
  <c r="E13"/>
  <c r="D13"/>
  <c r="N12"/>
  <c r="M12"/>
  <c r="L12"/>
  <c r="K12"/>
  <c r="J12"/>
  <c r="I12"/>
  <c r="H12"/>
  <c r="G12"/>
  <c r="F12"/>
  <c r="E12"/>
  <c r="D12"/>
  <c r="N11"/>
  <c r="M11"/>
  <c r="L11"/>
  <c r="K11"/>
  <c r="J11"/>
  <c r="I11"/>
  <c r="H11"/>
  <c r="G11"/>
  <c r="F11"/>
  <c r="E11"/>
  <c r="D11"/>
  <c r="N10"/>
  <c r="M10"/>
  <c r="L10"/>
  <c r="K10"/>
  <c r="J10"/>
  <c r="I10"/>
  <c r="H10"/>
  <c r="G10"/>
  <c r="F10"/>
  <c r="E10"/>
  <c r="D10"/>
  <c r="N9"/>
  <c r="M9"/>
  <c r="L9"/>
  <c r="K9"/>
  <c r="J9"/>
  <c r="I9"/>
  <c r="H9"/>
  <c r="G9"/>
  <c r="F9"/>
  <c r="E9"/>
  <c r="D9"/>
  <c r="N8"/>
  <c r="M8"/>
  <c r="L8"/>
  <c r="K8"/>
  <c r="J8"/>
  <c r="I8"/>
  <c r="H8"/>
  <c r="G8"/>
  <c r="F8"/>
  <c r="E8"/>
  <c r="D8"/>
  <c r="N7"/>
  <c r="M7"/>
  <c r="L7"/>
  <c r="K7"/>
  <c r="J7"/>
  <c r="I7"/>
  <c r="H7"/>
  <c r="G7"/>
  <c r="F7"/>
  <c r="E7"/>
  <c r="D7"/>
  <c r="N6"/>
  <c r="M6"/>
  <c r="L6"/>
  <c r="K6"/>
  <c r="J6"/>
  <c r="I6"/>
  <c r="H6"/>
  <c r="G6"/>
  <c r="F6"/>
  <c r="E6"/>
  <c r="D6"/>
  <c r="N5"/>
  <c r="M5"/>
  <c r="L5"/>
  <c r="K5"/>
  <c r="J5"/>
  <c r="I5"/>
  <c r="H5"/>
  <c r="G5"/>
  <c r="F5"/>
  <c r="E5"/>
  <c r="D5"/>
  <c r="N4"/>
  <c r="M4"/>
  <c r="L4"/>
  <c r="K4"/>
  <c r="J4"/>
  <c r="I4"/>
  <c r="H4"/>
  <c r="G4"/>
  <c r="F4"/>
  <c r="E4"/>
  <c r="D4"/>
  <c r="N3"/>
  <c r="M3"/>
  <c r="L3"/>
  <c r="K3"/>
  <c r="J3"/>
  <c r="I3"/>
  <c r="H3"/>
  <c r="G3"/>
  <c r="F3"/>
  <c r="E3"/>
  <c r="D3"/>
  <c r="N2"/>
  <c r="M2"/>
  <c r="L2"/>
  <c r="K2"/>
  <c r="J2"/>
  <c r="I2"/>
  <c r="H2"/>
  <c r="G2"/>
  <c r="F2"/>
  <c r="E2"/>
  <c r="D2"/>
  <c r="N99" i="130"/>
  <c r="I129"/>
  <c r="E127"/>
  <c r="E129"/>
  <c r="I128"/>
  <c r="E128"/>
  <c r="I127"/>
  <c r="I126"/>
  <c r="E126"/>
  <c r="M125"/>
  <c r="I125"/>
  <c r="E125"/>
  <c r="M124"/>
  <c r="I124"/>
  <c r="E124"/>
  <c r="M123"/>
  <c r="I123"/>
  <c r="E123"/>
  <c r="I122"/>
  <c r="E122"/>
  <c r="M121"/>
  <c r="I121"/>
  <c r="E121"/>
  <c r="M120"/>
  <c r="I120"/>
  <c r="E120"/>
  <c r="I119"/>
  <c r="E119"/>
  <c r="I118"/>
  <c r="E118"/>
  <c r="M117"/>
  <c r="I117"/>
  <c r="E117"/>
  <c r="I116"/>
  <c r="E116"/>
  <c r="M115"/>
  <c r="L115"/>
  <c r="I115"/>
  <c r="H115"/>
  <c r="F115"/>
  <c r="E115"/>
  <c r="D115"/>
  <c r="L114"/>
  <c r="I114"/>
  <c r="H114"/>
  <c r="F114"/>
  <c r="E114"/>
  <c r="D114"/>
  <c r="L113"/>
  <c r="I113"/>
  <c r="H113"/>
  <c r="F113"/>
  <c r="E113"/>
  <c r="D113"/>
  <c r="L112"/>
  <c r="I112"/>
  <c r="H112"/>
  <c r="F112"/>
  <c r="E112"/>
  <c r="D112"/>
  <c r="L111"/>
  <c r="I111"/>
  <c r="H111"/>
  <c r="F111"/>
  <c r="E111"/>
  <c r="D111"/>
  <c r="M110"/>
  <c r="L110"/>
  <c r="I110"/>
  <c r="H110"/>
  <c r="F110"/>
  <c r="E110"/>
  <c r="D110"/>
  <c r="M109"/>
  <c r="L109"/>
  <c r="I109"/>
  <c r="H109"/>
  <c r="F109"/>
  <c r="E109"/>
  <c r="D109"/>
  <c r="L108"/>
  <c r="I108"/>
  <c r="H108"/>
  <c r="F108"/>
  <c r="E108"/>
  <c r="D108"/>
  <c r="M107"/>
  <c r="L107"/>
  <c r="I107"/>
  <c r="H107"/>
  <c r="F107"/>
  <c r="E107"/>
  <c r="D107"/>
  <c r="M106"/>
  <c r="L106"/>
  <c r="I106"/>
  <c r="H106"/>
  <c r="F106"/>
  <c r="E106"/>
  <c r="D106"/>
  <c r="M105"/>
  <c r="L105"/>
  <c r="I105"/>
  <c r="H105"/>
  <c r="F105"/>
  <c r="E105"/>
  <c r="D105"/>
  <c r="L104"/>
  <c r="I104"/>
  <c r="H104"/>
  <c r="F104"/>
  <c r="E104"/>
  <c r="D104"/>
  <c r="M103"/>
  <c r="L103"/>
  <c r="I103"/>
  <c r="H103"/>
  <c r="F103"/>
  <c r="E103"/>
  <c r="D103"/>
  <c r="M102"/>
  <c r="L102"/>
  <c r="I102"/>
  <c r="H102"/>
  <c r="F102"/>
  <c r="E102"/>
  <c r="D102"/>
  <c r="M101"/>
  <c r="L101"/>
  <c r="I101"/>
  <c r="H101"/>
  <c r="F101"/>
  <c r="E101"/>
  <c r="D101"/>
  <c r="L100"/>
  <c r="I100"/>
  <c r="H100"/>
  <c r="F100"/>
  <c r="E100"/>
  <c r="D100"/>
  <c r="M99"/>
  <c r="L99"/>
  <c r="I99"/>
  <c r="H99"/>
  <c r="F99"/>
  <c r="E99"/>
  <c r="D99"/>
  <c r="M98"/>
  <c r="L98"/>
  <c r="J98"/>
  <c r="I98"/>
  <c r="H98"/>
  <c r="F98"/>
  <c r="E98"/>
  <c r="D98"/>
  <c r="M97"/>
  <c r="L97"/>
  <c r="I97"/>
  <c r="H97"/>
  <c r="F97"/>
  <c r="E97"/>
  <c r="D97"/>
  <c r="L96"/>
  <c r="I96"/>
  <c r="H96"/>
  <c r="F96"/>
  <c r="E96"/>
  <c r="D96"/>
  <c r="M95"/>
  <c r="L95"/>
  <c r="I95"/>
  <c r="H95"/>
  <c r="F95"/>
  <c r="E95"/>
  <c r="D95"/>
  <c r="M94"/>
  <c r="L94"/>
  <c r="I94"/>
  <c r="H94"/>
  <c r="F94"/>
  <c r="E94"/>
  <c r="D94"/>
  <c r="M93"/>
  <c r="L93"/>
  <c r="J93"/>
  <c r="I93"/>
  <c r="H93"/>
  <c r="F93"/>
  <c r="E93"/>
  <c r="D93"/>
  <c r="L92"/>
  <c r="I92"/>
  <c r="H92"/>
  <c r="F92"/>
  <c r="E92"/>
  <c r="D92"/>
  <c r="M91"/>
  <c r="L91"/>
  <c r="I91"/>
  <c r="H91"/>
  <c r="F91"/>
  <c r="E91"/>
  <c r="D91"/>
  <c r="M90"/>
  <c r="L90"/>
  <c r="I90"/>
  <c r="H90"/>
  <c r="F90"/>
  <c r="E90"/>
  <c r="D90"/>
  <c r="M89"/>
  <c r="L89"/>
  <c r="I89"/>
  <c r="H89"/>
  <c r="F89"/>
  <c r="E89"/>
  <c r="D89"/>
  <c r="L88"/>
  <c r="I88"/>
  <c r="H88"/>
  <c r="F88"/>
  <c r="E88"/>
  <c r="D88"/>
  <c r="M87"/>
  <c r="L87"/>
  <c r="I87"/>
  <c r="H87"/>
  <c r="F87"/>
  <c r="E87"/>
  <c r="D87"/>
  <c r="M86"/>
  <c r="L86"/>
  <c r="I86"/>
  <c r="H86"/>
  <c r="F86"/>
  <c r="E86"/>
  <c r="D86"/>
  <c r="M85"/>
  <c r="L85"/>
  <c r="I85"/>
  <c r="H85"/>
  <c r="F85"/>
  <c r="E85"/>
  <c r="D85"/>
  <c r="L84"/>
  <c r="I84"/>
  <c r="H84"/>
  <c r="F84"/>
  <c r="E84"/>
  <c r="D84"/>
  <c r="M83"/>
  <c r="L83"/>
  <c r="I83"/>
  <c r="H83"/>
  <c r="F83"/>
  <c r="E83"/>
  <c r="D83"/>
  <c r="M82"/>
  <c r="L82"/>
  <c r="J82"/>
  <c r="I82"/>
  <c r="H82"/>
  <c r="F82"/>
  <c r="E82"/>
  <c r="D82"/>
  <c r="M81"/>
  <c r="L81"/>
  <c r="I81"/>
  <c r="H81"/>
  <c r="F81"/>
  <c r="E81"/>
  <c r="D81"/>
  <c r="L80"/>
  <c r="I80"/>
  <c r="H80"/>
  <c r="F80"/>
  <c r="E80"/>
  <c r="D80"/>
  <c r="M79"/>
  <c r="L79"/>
  <c r="I79"/>
  <c r="H79"/>
  <c r="F79"/>
  <c r="E79"/>
  <c r="D79"/>
  <c r="M78"/>
  <c r="L78"/>
  <c r="I78"/>
  <c r="H78"/>
  <c r="F78"/>
  <c r="E78"/>
  <c r="D78"/>
  <c r="M77"/>
  <c r="L77"/>
  <c r="J77"/>
  <c r="I77"/>
  <c r="H77"/>
  <c r="F77"/>
  <c r="E77"/>
  <c r="D77"/>
  <c r="L76"/>
  <c r="I76"/>
  <c r="H76"/>
  <c r="F76"/>
  <c r="E76"/>
  <c r="D76"/>
  <c r="M75"/>
  <c r="L75"/>
  <c r="I75"/>
  <c r="H75"/>
  <c r="F75"/>
  <c r="E75"/>
  <c r="D75"/>
  <c r="M74"/>
  <c r="L74"/>
  <c r="I74"/>
  <c r="H74"/>
  <c r="F74"/>
  <c r="E74"/>
  <c r="D74"/>
  <c r="M73"/>
  <c r="L73"/>
  <c r="I73"/>
  <c r="H73"/>
  <c r="F73"/>
  <c r="E73"/>
  <c r="D73"/>
  <c r="L72"/>
  <c r="I72"/>
  <c r="H72"/>
  <c r="F72"/>
  <c r="E72"/>
  <c r="D72"/>
  <c r="M71"/>
  <c r="L71"/>
  <c r="I71"/>
  <c r="H71"/>
  <c r="F71"/>
  <c r="E71"/>
  <c r="D71"/>
  <c r="M70"/>
  <c r="L70"/>
  <c r="I70"/>
  <c r="H70"/>
  <c r="F70"/>
  <c r="E70"/>
  <c r="D70"/>
  <c r="M69"/>
  <c r="L69"/>
  <c r="I69"/>
  <c r="H69"/>
  <c r="F69"/>
  <c r="E69"/>
  <c r="D69"/>
  <c r="L68"/>
  <c r="I68"/>
  <c r="H68"/>
  <c r="F68"/>
  <c r="E68"/>
  <c r="D68"/>
  <c r="M67"/>
  <c r="L67"/>
  <c r="I67"/>
  <c r="H67"/>
  <c r="F67"/>
  <c r="E67"/>
  <c r="D67"/>
  <c r="M66"/>
  <c r="L66"/>
  <c r="J66"/>
  <c r="I66"/>
  <c r="H66"/>
  <c r="F66"/>
  <c r="E66"/>
  <c r="D66"/>
  <c r="M65"/>
  <c r="L65"/>
  <c r="I65"/>
  <c r="H65"/>
  <c r="F65"/>
  <c r="E65"/>
  <c r="D65"/>
  <c r="L64"/>
  <c r="I64"/>
  <c r="H64"/>
  <c r="F64"/>
  <c r="E64"/>
  <c r="D64"/>
  <c r="M63"/>
  <c r="L63"/>
  <c r="I63"/>
  <c r="H63"/>
  <c r="F63"/>
  <c r="E63"/>
  <c r="D63"/>
  <c r="M62"/>
  <c r="L62"/>
  <c r="I62"/>
  <c r="H62"/>
  <c r="F62"/>
  <c r="E62"/>
  <c r="D62"/>
  <c r="M61"/>
  <c r="L61"/>
  <c r="J61"/>
  <c r="I61"/>
  <c r="H61"/>
  <c r="F61"/>
  <c r="E61"/>
  <c r="D61"/>
  <c r="L60"/>
  <c r="I60"/>
  <c r="H60"/>
  <c r="F60"/>
  <c r="E60"/>
  <c r="D60"/>
  <c r="M59"/>
  <c r="L59"/>
  <c r="I59"/>
  <c r="H59"/>
  <c r="F59"/>
  <c r="E59"/>
  <c r="D59"/>
  <c r="M58"/>
  <c r="L58"/>
  <c r="I58"/>
  <c r="H58"/>
  <c r="F58"/>
  <c r="E58"/>
  <c r="D58"/>
  <c r="M57"/>
  <c r="L57"/>
  <c r="I57"/>
  <c r="H57"/>
  <c r="F57"/>
  <c r="E57"/>
  <c r="D57"/>
  <c r="L56"/>
  <c r="I56"/>
  <c r="H56"/>
  <c r="F56"/>
  <c r="E56"/>
  <c r="D56"/>
  <c r="M55"/>
  <c r="L55"/>
  <c r="I55"/>
  <c r="H55"/>
  <c r="F55"/>
  <c r="E55"/>
  <c r="D55"/>
  <c r="M54"/>
  <c r="L54"/>
  <c r="I54"/>
  <c r="H54"/>
  <c r="F54"/>
  <c r="E54"/>
  <c r="D54"/>
  <c r="M53"/>
  <c r="L53"/>
  <c r="I53"/>
  <c r="H53"/>
  <c r="F53"/>
  <c r="E53"/>
  <c r="D53"/>
  <c r="L52"/>
  <c r="I52"/>
  <c r="H52"/>
  <c r="F52"/>
  <c r="E52"/>
  <c r="D52"/>
  <c r="M51"/>
  <c r="L51"/>
  <c r="I51"/>
  <c r="H51"/>
  <c r="F51"/>
  <c r="E51"/>
  <c r="D51"/>
  <c r="M50"/>
  <c r="L50"/>
  <c r="J50"/>
  <c r="I50"/>
  <c r="H50"/>
  <c r="F50"/>
  <c r="E50"/>
  <c r="D50"/>
  <c r="M49"/>
  <c r="L49"/>
  <c r="I49"/>
  <c r="H49"/>
  <c r="F49"/>
  <c r="E49"/>
  <c r="D49"/>
  <c r="L48"/>
  <c r="I48"/>
  <c r="H48"/>
  <c r="F48"/>
  <c r="E48"/>
  <c r="D48"/>
  <c r="M47"/>
  <c r="L47"/>
  <c r="I47"/>
  <c r="H47"/>
  <c r="F47"/>
  <c r="E47"/>
  <c r="D47"/>
  <c r="M46"/>
  <c r="L46"/>
  <c r="I46"/>
  <c r="H46"/>
  <c r="F46"/>
  <c r="E46"/>
  <c r="D46"/>
  <c r="M45"/>
  <c r="L45"/>
  <c r="J45"/>
  <c r="I45"/>
  <c r="H45"/>
  <c r="F45"/>
  <c r="E45"/>
  <c r="D45"/>
  <c r="L44"/>
  <c r="I44"/>
  <c r="H44"/>
  <c r="F44"/>
  <c r="E44"/>
  <c r="D44"/>
  <c r="M43"/>
  <c r="L43"/>
  <c r="I43"/>
  <c r="H43"/>
  <c r="F43"/>
  <c r="E43"/>
  <c r="D43"/>
  <c r="M42"/>
  <c r="L42"/>
  <c r="I42"/>
  <c r="H42"/>
  <c r="F42"/>
  <c r="E42"/>
  <c r="D42"/>
  <c r="M41"/>
  <c r="L41"/>
  <c r="I41"/>
  <c r="H41"/>
  <c r="F41"/>
  <c r="E41"/>
  <c r="D41"/>
  <c r="L40"/>
  <c r="I40"/>
  <c r="H40"/>
  <c r="F40"/>
  <c r="E40"/>
  <c r="D40"/>
  <c r="M39"/>
  <c r="L39"/>
  <c r="I39"/>
  <c r="H39"/>
  <c r="F39"/>
  <c r="E39"/>
  <c r="D39"/>
  <c r="M38"/>
  <c r="L38"/>
  <c r="I38"/>
  <c r="H38"/>
  <c r="F38"/>
  <c r="E38"/>
  <c r="D38"/>
  <c r="M37"/>
  <c r="L37"/>
  <c r="I37"/>
  <c r="H37"/>
  <c r="F37"/>
  <c r="E37"/>
  <c r="D37"/>
  <c r="L36"/>
  <c r="I36"/>
  <c r="H36"/>
  <c r="F36"/>
  <c r="E36"/>
  <c r="D36"/>
  <c r="M35"/>
  <c r="L35"/>
  <c r="I35"/>
  <c r="H35"/>
  <c r="F35"/>
  <c r="E35"/>
  <c r="D35"/>
  <c r="M34"/>
  <c r="L34"/>
  <c r="J34"/>
  <c r="I34"/>
  <c r="H34"/>
  <c r="F34"/>
  <c r="E34"/>
  <c r="D34"/>
  <c r="M33"/>
  <c r="L33"/>
  <c r="I33"/>
  <c r="H33"/>
  <c r="F33"/>
  <c r="E33"/>
  <c r="D33"/>
  <c r="L32"/>
  <c r="I32"/>
  <c r="H32"/>
  <c r="F32"/>
  <c r="E32"/>
  <c r="D32"/>
  <c r="M31"/>
  <c r="L31"/>
  <c r="I31"/>
  <c r="H31"/>
  <c r="F31"/>
  <c r="E31"/>
  <c r="D31"/>
  <c r="M30"/>
  <c r="L30"/>
  <c r="I30"/>
  <c r="H30"/>
  <c r="F30"/>
  <c r="E30"/>
  <c r="D30"/>
  <c r="M29"/>
  <c r="L29"/>
  <c r="J29"/>
  <c r="I29"/>
  <c r="H29"/>
  <c r="F29"/>
  <c r="E29"/>
  <c r="D29"/>
  <c r="L28"/>
  <c r="I28"/>
  <c r="H28"/>
  <c r="F28"/>
  <c r="E28"/>
  <c r="D28"/>
  <c r="M27"/>
  <c r="L27"/>
  <c r="I27"/>
  <c r="H27"/>
  <c r="F27"/>
  <c r="E27"/>
  <c r="D27"/>
  <c r="M26"/>
  <c r="L26"/>
  <c r="I26"/>
  <c r="H26"/>
  <c r="F26"/>
  <c r="E26"/>
  <c r="D26"/>
  <c r="M25"/>
  <c r="L25"/>
  <c r="I25"/>
  <c r="H25"/>
  <c r="F25"/>
  <c r="E25"/>
  <c r="D25"/>
  <c r="L24"/>
  <c r="I24"/>
  <c r="H24"/>
  <c r="F24"/>
  <c r="E24"/>
  <c r="D24"/>
  <c r="M23"/>
  <c r="L23"/>
  <c r="I23"/>
  <c r="H23"/>
  <c r="F23"/>
  <c r="E23"/>
  <c r="D23"/>
  <c r="M22"/>
  <c r="L22"/>
  <c r="I22"/>
  <c r="H22"/>
  <c r="F22"/>
  <c r="E22"/>
  <c r="D22"/>
  <c r="M21"/>
  <c r="L21"/>
  <c r="I21"/>
  <c r="H21"/>
  <c r="F21"/>
  <c r="E21"/>
  <c r="D21"/>
  <c r="L20"/>
  <c r="I20"/>
  <c r="H20"/>
  <c r="F20"/>
  <c r="E20"/>
  <c r="D20"/>
  <c r="M19"/>
  <c r="L19"/>
  <c r="I19"/>
  <c r="H19"/>
  <c r="F19"/>
  <c r="E19"/>
  <c r="D19"/>
  <c r="M18"/>
  <c r="L18"/>
  <c r="J18"/>
  <c r="I18"/>
  <c r="H18"/>
  <c r="F18"/>
  <c r="E18"/>
  <c r="D18"/>
  <c r="M17"/>
  <c r="L17"/>
  <c r="I17"/>
  <c r="H17"/>
  <c r="F17"/>
  <c r="E17"/>
  <c r="D17"/>
  <c r="L16"/>
  <c r="I16"/>
  <c r="H16"/>
  <c r="F16"/>
  <c r="E16"/>
  <c r="D16"/>
  <c r="M15"/>
  <c r="L15"/>
  <c r="I15"/>
  <c r="H15"/>
  <c r="F15"/>
  <c r="E15"/>
  <c r="D15"/>
  <c r="M14"/>
  <c r="L14"/>
  <c r="I14"/>
  <c r="H14"/>
  <c r="F14"/>
  <c r="E14"/>
  <c r="D14"/>
  <c r="M13"/>
  <c r="L13"/>
  <c r="J13"/>
  <c r="I13"/>
  <c r="H13"/>
  <c r="F13"/>
  <c r="E13"/>
  <c r="D13"/>
  <c r="L12"/>
  <c r="I12"/>
  <c r="H12"/>
  <c r="F12"/>
  <c r="E12"/>
  <c r="D12"/>
  <c r="M11"/>
  <c r="L11"/>
  <c r="I11"/>
  <c r="H11"/>
  <c r="F11"/>
  <c r="E11"/>
  <c r="D11"/>
  <c r="M10"/>
  <c r="L10"/>
  <c r="I10"/>
  <c r="H10"/>
  <c r="F10"/>
  <c r="E10"/>
  <c r="D10"/>
  <c r="M9"/>
  <c r="L9"/>
  <c r="I9"/>
  <c r="H9"/>
  <c r="F9"/>
  <c r="E9"/>
  <c r="D9"/>
  <c r="L8"/>
  <c r="I8"/>
  <c r="H8"/>
  <c r="F8"/>
  <c r="E8"/>
  <c r="D8"/>
  <c r="M7"/>
  <c r="L7"/>
  <c r="I7"/>
  <c r="H7"/>
  <c r="F7"/>
  <c r="E7"/>
  <c r="D7"/>
  <c r="M6"/>
  <c r="L6"/>
  <c r="I6"/>
  <c r="H6"/>
  <c r="F6"/>
  <c r="E6"/>
  <c r="D6"/>
  <c r="M5"/>
  <c r="L5"/>
  <c r="I5"/>
  <c r="H5"/>
  <c r="F5"/>
  <c r="E5"/>
  <c r="D5"/>
  <c r="L4"/>
  <c r="I4"/>
  <c r="H4"/>
  <c r="F4"/>
  <c r="E4"/>
  <c r="D4"/>
  <c r="M3"/>
  <c r="L3"/>
  <c r="I3"/>
  <c r="H3"/>
  <c r="F3"/>
  <c r="E3"/>
  <c r="D3"/>
  <c r="M2"/>
  <c r="L2"/>
  <c r="J2"/>
  <c r="I2"/>
  <c r="H2"/>
  <c r="F2"/>
  <c r="E2"/>
  <c r="D2"/>
  <c r="D13" i="129"/>
  <c r="E12"/>
  <c r="D12"/>
  <c r="E11"/>
  <c r="D11"/>
  <c r="E10"/>
  <c r="D10"/>
  <c r="E9"/>
  <c r="D9"/>
  <c r="E8"/>
  <c r="D8"/>
  <c r="D7"/>
  <c r="E6"/>
  <c r="D6"/>
  <c r="E5"/>
  <c r="D5"/>
  <c r="D4"/>
  <c r="E3"/>
  <c r="D3"/>
  <c r="D2"/>
  <c r="Y129" i="128"/>
  <c r="Y127"/>
  <c r="Y125"/>
  <c r="Y121"/>
  <c r="Y117"/>
  <c r="Y113"/>
  <c r="Y111"/>
  <c r="Y108"/>
  <c r="Y104"/>
  <c r="Y100"/>
  <c r="Y98"/>
  <c r="Y96"/>
  <c r="Y93"/>
  <c r="Y92"/>
  <c r="Y90"/>
  <c r="Y89"/>
  <c r="Y88"/>
  <c r="Y84"/>
  <c r="Y80"/>
  <c r="Y76"/>
  <c r="Y74"/>
  <c r="Y72"/>
  <c r="Y69"/>
  <c r="Y68"/>
  <c r="Y66"/>
  <c r="Y65"/>
  <c r="Y63"/>
  <c r="Y61"/>
  <c r="Y59"/>
  <c r="Y55"/>
  <c r="Y51"/>
  <c r="Y49"/>
  <c r="Y47"/>
  <c r="Y45"/>
  <c r="Y43"/>
  <c r="Y39"/>
  <c r="Y35"/>
  <c r="Y33"/>
  <c r="Y31"/>
  <c r="Y29"/>
  <c r="Y28"/>
  <c r="Y27"/>
  <c r="Y24"/>
  <c r="Y23"/>
  <c r="Y21"/>
  <c r="Y19"/>
  <c r="Y15"/>
  <c r="Y11"/>
  <c r="Y9"/>
  <c r="Y8"/>
  <c r="Y7"/>
  <c r="H1"/>
  <c r="P2303" i="127"/>
  <c r="E2303"/>
  <c r="I2284"/>
  <c r="I2302" s="1"/>
  <c r="I2283"/>
  <c r="I2301" s="1"/>
  <c r="Q2298"/>
  <c r="F2298"/>
  <c r="U2293"/>
  <c r="Q2293"/>
  <c r="F2275"/>
  <c r="F2293" s="1"/>
  <c r="S2292"/>
  <c r="Q2292"/>
  <c r="F2274"/>
  <c r="F2292" s="1"/>
  <c r="R2290"/>
  <c r="G2290"/>
  <c r="P2285"/>
  <c r="E2285"/>
  <c r="T2283"/>
  <c r="T2301" s="1"/>
  <c r="Q2274"/>
  <c r="Q2280"/>
  <c r="F2280"/>
  <c r="U2275"/>
  <c r="Q2275"/>
  <c r="J2275"/>
  <c r="J2293" s="1"/>
  <c r="S2274"/>
  <c r="H2274"/>
  <c r="H2292" s="1"/>
  <c r="R2272"/>
  <c r="G2272"/>
  <c r="P2267"/>
  <c r="E2267"/>
  <c r="Q2262"/>
  <c r="Q2238"/>
  <c r="Q2256" s="1"/>
  <c r="F2262"/>
  <c r="R2254"/>
  <c r="G2254"/>
  <c r="P2249"/>
  <c r="E2249"/>
  <c r="T2248"/>
  <c r="T2266" s="1"/>
  <c r="I2248"/>
  <c r="I2266" s="1"/>
  <c r="T2247"/>
  <c r="T2265" s="1"/>
  <c r="I2247"/>
  <c r="I2265" s="1"/>
  <c r="Q2244"/>
  <c r="F2238"/>
  <c r="F2244"/>
  <c r="U2239"/>
  <c r="U2257" s="1"/>
  <c r="Q2239"/>
  <c r="Q2257" s="1"/>
  <c r="J2239"/>
  <c r="J2257" s="1"/>
  <c r="F2239"/>
  <c r="F2257" s="1"/>
  <c r="S2238"/>
  <c r="S2256" s="1"/>
  <c r="H2238"/>
  <c r="H2256" s="1"/>
  <c r="R2236"/>
  <c r="G2236"/>
  <c r="P2231"/>
  <c r="E2231"/>
  <c r="Q2226"/>
  <c r="F2226"/>
  <c r="R2218"/>
  <c r="G2218"/>
  <c r="P2213"/>
  <c r="E2213"/>
  <c r="T2212"/>
  <c r="T2230" s="1"/>
  <c r="I2212"/>
  <c r="I2230" s="1"/>
  <c r="T2211"/>
  <c r="T2229" s="1"/>
  <c r="I2211"/>
  <c r="I2229" s="1"/>
  <c r="Q2202"/>
  <c r="Q2220" s="1"/>
  <c r="Q2208"/>
  <c r="F2202"/>
  <c r="F2220" s="1"/>
  <c r="F2208"/>
  <c r="U2203"/>
  <c r="U2221" s="1"/>
  <c r="Q2203"/>
  <c r="Q2221" s="1"/>
  <c r="J2203"/>
  <c r="J2221" s="1"/>
  <c r="F2203"/>
  <c r="F2221" s="1"/>
  <c r="S2202"/>
  <c r="S2220" s="1"/>
  <c r="H2202"/>
  <c r="H2220" s="1"/>
  <c r="R2200"/>
  <c r="G2200"/>
  <c r="P2195"/>
  <c r="E2195"/>
  <c r="Q2190"/>
  <c r="Q2166"/>
  <c r="Q2184" s="1"/>
  <c r="F2190"/>
  <c r="R2182"/>
  <c r="G2182"/>
  <c r="P2177"/>
  <c r="E2177"/>
  <c r="T2176"/>
  <c r="T2194" s="1"/>
  <c r="I2176"/>
  <c r="I2194" s="1"/>
  <c r="T2175"/>
  <c r="T2193" s="1"/>
  <c r="I2175"/>
  <c r="I2193" s="1"/>
  <c r="Q2172"/>
  <c r="F2166"/>
  <c r="F2184" s="1"/>
  <c r="F2172"/>
  <c r="U2167"/>
  <c r="U2185" s="1"/>
  <c r="Q2167"/>
  <c r="Q2185" s="1"/>
  <c r="J2167"/>
  <c r="J2185" s="1"/>
  <c r="F2167"/>
  <c r="F2185" s="1"/>
  <c r="S2166"/>
  <c r="S2184" s="1"/>
  <c r="H2166"/>
  <c r="H2184" s="1"/>
  <c r="R2164"/>
  <c r="G2164"/>
  <c r="P2159"/>
  <c r="E2159"/>
  <c r="Q2154"/>
  <c r="Q2130"/>
  <c r="Q2148" s="1"/>
  <c r="F2154"/>
  <c r="R2146"/>
  <c r="G2146"/>
  <c r="P2141"/>
  <c r="E2141"/>
  <c r="T2140"/>
  <c r="T2158" s="1"/>
  <c r="I2140"/>
  <c r="I2158" s="1"/>
  <c r="T2139"/>
  <c r="T2157" s="1"/>
  <c r="I2139"/>
  <c r="I2157" s="1"/>
  <c r="Q2136"/>
  <c r="F2130"/>
  <c r="F2148" s="1"/>
  <c r="F2136"/>
  <c r="U2131"/>
  <c r="U2149" s="1"/>
  <c r="Q2131"/>
  <c r="Q2149" s="1"/>
  <c r="J2131"/>
  <c r="J2149" s="1"/>
  <c r="F2131"/>
  <c r="F2149" s="1"/>
  <c r="S2130"/>
  <c r="S2148" s="1"/>
  <c r="H2130"/>
  <c r="H2148" s="1"/>
  <c r="R2128"/>
  <c r="G2128"/>
  <c r="P2123"/>
  <c r="E2123"/>
  <c r="Q2118"/>
  <c r="Q2094"/>
  <c r="Q2112" s="1"/>
  <c r="F2118"/>
  <c r="R2110"/>
  <c r="G2110"/>
  <c r="P2105"/>
  <c r="E2105"/>
  <c r="T2104"/>
  <c r="T2122" s="1"/>
  <c r="I2104"/>
  <c r="I2122" s="1"/>
  <c r="T2103"/>
  <c r="T2121" s="1"/>
  <c r="I2103"/>
  <c r="I2121" s="1"/>
  <c r="Q2100"/>
  <c r="F2094"/>
  <c r="F2100"/>
  <c r="U2095"/>
  <c r="U2113" s="1"/>
  <c r="Q2095"/>
  <c r="Q2113" s="1"/>
  <c r="J2095"/>
  <c r="J2113" s="1"/>
  <c r="F2095"/>
  <c r="F2113" s="1"/>
  <c r="S2094"/>
  <c r="S2112" s="1"/>
  <c r="H2094"/>
  <c r="H2112" s="1"/>
  <c r="R2092"/>
  <c r="G2092"/>
  <c r="P2087"/>
  <c r="E2087"/>
  <c r="Q2082"/>
  <c r="Q2058"/>
  <c r="F2082"/>
  <c r="R2074"/>
  <c r="G2074"/>
  <c r="P2069"/>
  <c r="E2069"/>
  <c r="T2068"/>
  <c r="T2086" s="1"/>
  <c r="I2068"/>
  <c r="I2086" s="1"/>
  <c r="T2067"/>
  <c r="T2085" s="1"/>
  <c r="I2067"/>
  <c r="I2085" s="1"/>
  <c r="Q2064"/>
  <c r="F2058"/>
  <c r="F2076" s="1"/>
  <c r="G2081" s="1"/>
  <c r="I2081" s="1"/>
  <c r="F2064"/>
  <c r="U2059"/>
  <c r="U2077" s="1"/>
  <c r="Q2059"/>
  <c r="Q2077" s="1"/>
  <c r="J2059"/>
  <c r="J2077" s="1"/>
  <c r="F2059"/>
  <c r="F2077" s="1"/>
  <c r="S2058"/>
  <c r="S2076" s="1"/>
  <c r="H2058"/>
  <c r="H2076" s="1"/>
  <c r="R2056"/>
  <c r="G2056"/>
  <c r="P2051"/>
  <c r="E2051"/>
  <c r="Q2046"/>
  <c r="Q2022"/>
  <c r="Q2040" s="1"/>
  <c r="F2046"/>
  <c r="R2038"/>
  <c r="G2038"/>
  <c r="P2033"/>
  <c r="E2033"/>
  <c r="T2032"/>
  <c r="T2050" s="1"/>
  <c r="I2032"/>
  <c r="I2050" s="1"/>
  <c r="T2031"/>
  <c r="T2049" s="1"/>
  <c r="I2031"/>
  <c r="I2049" s="1"/>
  <c r="Q2028"/>
  <c r="F2022"/>
  <c r="F2040" s="1"/>
  <c r="F2028"/>
  <c r="U2023"/>
  <c r="U2041" s="1"/>
  <c r="Q2023"/>
  <c r="Q2041" s="1"/>
  <c r="J2023"/>
  <c r="J2041" s="1"/>
  <c r="F2023"/>
  <c r="F2041" s="1"/>
  <c r="S2022"/>
  <c r="S2040" s="1"/>
  <c r="H2022"/>
  <c r="H2040" s="1"/>
  <c r="R2020"/>
  <c r="G2020"/>
  <c r="P2015"/>
  <c r="E2015"/>
  <c r="Q2010"/>
  <c r="Q1986"/>
  <c r="Q2004" s="1"/>
  <c r="F2010"/>
  <c r="R2002"/>
  <c r="G2002"/>
  <c r="P1997"/>
  <c r="E1997"/>
  <c r="T1996"/>
  <c r="T2014" s="1"/>
  <c r="I1996"/>
  <c r="I2014" s="1"/>
  <c r="T1995"/>
  <c r="T2013" s="1"/>
  <c r="I1995"/>
  <c r="I2013" s="1"/>
  <c r="Q1992"/>
  <c r="F1986"/>
  <c r="F2004" s="1"/>
  <c r="G2009" s="1"/>
  <c r="I2009" s="1"/>
  <c r="F1992"/>
  <c r="U1987"/>
  <c r="U2005" s="1"/>
  <c r="Q1987"/>
  <c r="Q2005" s="1"/>
  <c r="J1987"/>
  <c r="J2005" s="1"/>
  <c r="F1987"/>
  <c r="F2005" s="1"/>
  <c r="S1986"/>
  <c r="S2004" s="1"/>
  <c r="H1986"/>
  <c r="H2004" s="1"/>
  <c r="R1984"/>
  <c r="G1984"/>
  <c r="P1979"/>
  <c r="E1979"/>
  <c r="Q1974"/>
  <c r="Q1950"/>
  <c r="Q1968" s="1"/>
  <c r="F1974"/>
  <c r="R1966"/>
  <c r="G1966"/>
  <c r="P1961"/>
  <c r="E1961"/>
  <c r="T1960"/>
  <c r="T1978" s="1"/>
  <c r="I1960"/>
  <c r="I1978" s="1"/>
  <c r="T1959"/>
  <c r="T1977" s="1"/>
  <c r="I1959"/>
  <c r="I1977" s="1"/>
  <c r="Q1956"/>
  <c r="F1950"/>
  <c r="F1956"/>
  <c r="U1951"/>
  <c r="U1969" s="1"/>
  <c r="Q1951"/>
  <c r="Q1969" s="1"/>
  <c r="J1951"/>
  <c r="J1969" s="1"/>
  <c r="F1951"/>
  <c r="F1969" s="1"/>
  <c r="S1950"/>
  <c r="S1968" s="1"/>
  <c r="H1950"/>
  <c r="H1968" s="1"/>
  <c r="R1948"/>
  <c r="G1948"/>
  <c r="P1943"/>
  <c r="E1943"/>
  <c r="Q1938"/>
  <c r="Q1914"/>
  <c r="F1938"/>
  <c r="R1930"/>
  <c r="G1930"/>
  <c r="P1925"/>
  <c r="E1925"/>
  <c r="T1924"/>
  <c r="T1942" s="1"/>
  <c r="I1924"/>
  <c r="I1942" s="1"/>
  <c r="T1923"/>
  <c r="T1941" s="1"/>
  <c r="I1923"/>
  <c r="I1941" s="1"/>
  <c r="Q1920"/>
  <c r="F1914"/>
  <c r="F1920"/>
  <c r="U1915"/>
  <c r="U1933" s="1"/>
  <c r="Q1915"/>
  <c r="Q1933" s="1"/>
  <c r="J1915"/>
  <c r="J1933" s="1"/>
  <c r="F1915"/>
  <c r="F1933" s="1"/>
  <c r="S1914"/>
  <c r="S1932" s="1"/>
  <c r="H1914"/>
  <c r="H1932" s="1"/>
  <c r="R1912"/>
  <c r="G1912"/>
  <c r="P1907"/>
  <c r="E1907"/>
  <c r="Q1902"/>
  <c r="Q1878"/>
  <c r="Q1896" s="1"/>
  <c r="F1902"/>
  <c r="R1894"/>
  <c r="G1894"/>
  <c r="P1889"/>
  <c r="E1889"/>
  <c r="T1888"/>
  <c r="T1906" s="1"/>
  <c r="I1888"/>
  <c r="I1906" s="1"/>
  <c r="T1887"/>
  <c r="T1905" s="1"/>
  <c r="I1887"/>
  <c r="I1905" s="1"/>
  <c r="Q1884"/>
  <c r="F1878"/>
  <c r="F1896" s="1"/>
  <c r="F1884"/>
  <c r="U1879"/>
  <c r="U1897" s="1"/>
  <c r="Q1879"/>
  <c r="Q1897" s="1"/>
  <c r="J1879"/>
  <c r="J1897" s="1"/>
  <c r="F1879"/>
  <c r="F1897" s="1"/>
  <c r="S1878"/>
  <c r="S1896" s="1"/>
  <c r="H1878"/>
  <c r="H1896" s="1"/>
  <c r="R1876"/>
  <c r="G1876"/>
  <c r="P1871"/>
  <c r="E1871"/>
  <c r="T1870"/>
  <c r="T1869"/>
  <c r="Q1866"/>
  <c r="Q1842"/>
  <c r="F1866"/>
  <c r="H1842"/>
  <c r="H1860" s="1"/>
  <c r="R1858"/>
  <c r="G1858"/>
  <c r="P1853"/>
  <c r="E1853"/>
  <c r="I1852"/>
  <c r="I1870" s="1"/>
  <c r="I1851"/>
  <c r="I1869" s="1"/>
  <c r="Q1848"/>
  <c r="F1842"/>
  <c r="F1848"/>
  <c r="U1843"/>
  <c r="U1861" s="1"/>
  <c r="Q1843"/>
  <c r="Q1861" s="1"/>
  <c r="J1843"/>
  <c r="J1861" s="1"/>
  <c r="F1843"/>
  <c r="F1861" s="1"/>
  <c r="S1842"/>
  <c r="S1860" s="1"/>
  <c r="R1840"/>
  <c r="G1840"/>
  <c r="P1835"/>
  <c r="E1835"/>
  <c r="T1815"/>
  <c r="T1833" s="1"/>
  <c r="Q1830"/>
  <c r="Q1806"/>
  <c r="Q1824" s="1"/>
  <c r="F1830"/>
  <c r="H1806"/>
  <c r="H1824" s="1"/>
  <c r="R1822"/>
  <c r="G1822"/>
  <c r="P1817"/>
  <c r="E1817"/>
  <c r="T1816"/>
  <c r="T1834" s="1"/>
  <c r="I1816"/>
  <c r="I1834" s="1"/>
  <c r="I1815"/>
  <c r="I1833" s="1"/>
  <c r="Q1812"/>
  <c r="F1806"/>
  <c r="F1824" s="1"/>
  <c r="F1812"/>
  <c r="U1807"/>
  <c r="U1825" s="1"/>
  <c r="Q1807"/>
  <c r="Q1825" s="1"/>
  <c r="J1807"/>
  <c r="J1825" s="1"/>
  <c r="F1807"/>
  <c r="F1825" s="1"/>
  <c r="S1806"/>
  <c r="S1824" s="1"/>
  <c r="R1804"/>
  <c r="G1804"/>
  <c r="P1799"/>
  <c r="E1799"/>
  <c r="T1779"/>
  <c r="T1797" s="1"/>
  <c r="Q1794"/>
  <c r="Q1770"/>
  <c r="Q1788" s="1"/>
  <c r="F1794"/>
  <c r="H1770"/>
  <c r="H1788" s="1"/>
  <c r="R1786"/>
  <c r="G1786"/>
  <c r="P1781"/>
  <c r="E1781"/>
  <c r="T1780"/>
  <c r="T1798" s="1"/>
  <c r="I1780"/>
  <c r="I1798" s="1"/>
  <c r="I1779"/>
  <c r="I1797" s="1"/>
  <c r="Q1776"/>
  <c r="F1770"/>
  <c r="F1788" s="1"/>
  <c r="F1776"/>
  <c r="U1771"/>
  <c r="U1789" s="1"/>
  <c r="Q1771"/>
  <c r="Q1789" s="1"/>
  <c r="J1771"/>
  <c r="J1789" s="1"/>
  <c r="F1771"/>
  <c r="F1789" s="1"/>
  <c r="S1770"/>
  <c r="S1788" s="1"/>
  <c r="R1768"/>
  <c r="G1768"/>
  <c r="P1763"/>
  <c r="E1763"/>
  <c r="T1743"/>
  <c r="T1761" s="1"/>
  <c r="Q1758"/>
  <c r="Q1734"/>
  <c r="F1758"/>
  <c r="H1734"/>
  <c r="H1752" s="1"/>
  <c r="R1750"/>
  <c r="G1750"/>
  <c r="P1745"/>
  <c r="E1745"/>
  <c r="T1744"/>
  <c r="T1762" s="1"/>
  <c r="I1744"/>
  <c r="I1762" s="1"/>
  <c r="I1743"/>
  <c r="I1761" s="1"/>
  <c r="Q1740"/>
  <c r="F1734"/>
  <c r="F1740"/>
  <c r="U1735"/>
  <c r="U1753" s="1"/>
  <c r="Q1735"/>
  <c r="Q1753" s="1"/>
  <c r="J1735"/>
  <c r="J1753" s="1"/>
  <c r="F1735"/>
  <c r="F1753" s="1"/>
  <c r="S1734"/>
  <c r="S1752" s="1"/>
  <c r="R1732"/>
  <c r="G1732"/>
  <c r="P1727"/>
  <c r="E1727"/>
  <c r="T1707"/>
  <c r="T1725" s="1"/>
  <c r="Q1722"/>
  <c r="Q1698"/>
  <c r="Q1716" s="1"/>
  <c r="F1722"/>
  <c r="H1698"/>
  <c r="H1716" s="1"/>
  <c r="R1714"/>
  <c r="G1714"/>
  <c r="P1709"/>
  <c r="E1709"/>
  <c r="T1708"/>
  <c r="T1726" s="1"/>
  <c r="I1708"/>
  <c r="I1726" s="1"/>
  <c r="I1707"/>
  <c r="I1725" s="1"/>
  <c r="Q1704"/>
  <c r="F1698"/>
  <c r="F1716" s="1"/>
  <c r="F1704"/>
  <c r="U1699"/>
  <c r="U1717" s="1"/>
  <c r="Q1699"/>
  <c r="Q1717" s="1"/>
  <c r="J1699"/>
  <c r="J1717" s="1"/>
  <c r="F1699"/>
  <c r="F1717" s="1"/>
  <c r="S1698"/>
  <c r="S1716" s="1"/>
  <c r="R1696"/>
  <c r="G1696"/>
  <c r="P1691"/>
  <c r="E1691"/>
  <c r="T1671"/>
  <c r="T1689" s="1"/>
  <c r="Q1686"/>
  <c r="Q1662"/>
  <c r="F1686"/>
  <c r="H1662"/>
  <c r="H1680" s="1"/>
  <c r="R1678"/>
  <c r="G1678"/>
  <c r="P1673"/>
  <c r="E1673"/>
  <c r="T1672"/>
  <c r="T1690" s="1"/>
  <c r="I1672"/>
  <c r="I1690" s="1"/>
  <c r="I1671"/>
  <c r="I1689" s="1"/>
  <c r="Q1668"/>
  <c r="F1662"/>
  <c r="F1680" s="1"/>
  <c r="F1668"/>
  <c r="U1663"/>
  <c r="U1681" s="1"/>
  <c r="Q1663"/>
  <c r="Q1681" s="1"/>
  <c r="J1663"/>
  <c r="J1681" s="1"/>
  <c r="F1663"/>
  <c r="F1681" s="1"/>
  <c r="S1662"/>
  <c r="S1680" s="1"/>
  <c r="R1660"/>
  <c r="G1660"/>
  <c r="P1655"/>
  <c r="E1655"/>
  <c r="T1635"/>
  <c r="T1653" s="1"/>
  <c r="Q1650"/>
  <c r="Q1626"/>
  <c r="Q1644" s="1"/>
  <c r="F1650"/>
  <c r="H1626"/>
  <c r="H1644" s="1"/>
  <c r="R1642"/>
  <c r="G1642"/>
  <c r="P1637"/>
  <c r="E1637"/>
  <c r="T1636"/>
  <c r="T1654" s="1"/>
  <c r="I1636"/>
  <c r="I1654" s="1"/>
  <c r="I1635"/>
  <c r="I1653" s="1"/>
  <c r="Q1632"/>
  <c r="F1626"/>
  <c r="F1644" s="1"/>
  <c r="F1632"/>
  <c r="U1627"/>
  <c r="U1645" s="1"/>
  <c r="Q1627"/>
  <c r="Q1645" s="1"/>
  <c r="J1627"/>
  <c r="J1645" s="1"/>
  <c r="F1627"/>
  <c r="F1645" s="1"/>
  <c r="S1626"/>
  <c r="S1644" s="1"/>
  <c r="R1624"/>
  <c r="G1624"/>
  <c r="P1619"/>
  <c r="E1619"/>
  <c r="T1599"/>
  <c r="T1617" s="1"/>
  <c r="Q1614"/>
  <c r="Q1590"/>
  <c r="F1614"/>
  <c r="H1590"/>
  <c r="H1608" s="1"/>
  <c r="R1606"/>
  <c r="G1606"/>
  <c r="P1601"/>
  <c r="E1601"/>
  <c r="T1600"/>
  <c r="T1618" s="1"/>
  <c r="I1600"/>
  <c r="I1618" s="1"/>
  <c r="I1599"/>
  <c r="I1617" s="1"/>
  <c r="Q1596"/>
  <c r="F1590"/>
  <c r="F1596"/>
  <c r="U1591"/>
  <c r="U1609" s="1"/>
  <c r="Q1591"/>
  <c r="Q1609" s="1"/>
  <c r="J1591"/>
  <c r="J1609" s="1"/>
  <c r="F1591"/>
  <c r="F1609" s="1"/>
  <c r="S1590"/>
  <c r="S1608" s="1"/>
  <c r="R1588"/>
  <c r="G1588"/>
  <c r="P1583"/>
  <c r="E1583"/>
  <c r="T1563"/>
  <c r="T1581" s="1"/>
  <c r="Q1578"/>
  <c r="Q1554"/>
  <c r="F1578"/>
  <c r="H1554"/>
  <c r="H1572" s="1"/>
  <c r="R1570"/>
  <c r="G1570"/>
  <c r="P1565"/>
  <c r="E1565"/>
  <c r="T1564"/>
  <c r="T1582" s="1"/>
  <c r="I1564"/>
  <c r="I1582" s="1"/>
  <c r="I1563"/>
  <c r="I1581" s="1"/>
  <c r="Q1560"/>
  <c r="F1554"/>
  <c r="F1560"/>
  <c r="U1555"/>
  <c r="U1573" s="1"/>
  <c r="Q1555"/>
  <c r="Q1573" s="1"/>
  <c r="J1555"/>
  <c r="J1573" s="1"/>
  <c r="F1555"/>
  <c r="F1573" s="1"/>
  <c r="S1554"/>
  <c r="S1572" s="1"/>
  <c r="R1552"/>
  <c r="G1552"/>
  <c r="P1547"/>
  <c r="E1547"/>
  <c r="T1527"/>
  <c r="T1545" s="1"/>
  <c r="Q1542"/>
  <c r="Q1518"/>
  <c r="F1542"/>
  <c r="H1518"/>
  <c r="H1536" s="1"/>
  <c r="R1534"/>
  <c r="G1534"/>
  <c r="P1529"/>
  <c r="E1529"/>
  <c r="T1528"/>
  <c r="T1546" s="1"/>
  <c r="I1528"/>
  <c r="I1546" s="1"/>
  <c r="I1527"/>
  <c r="I1545" s="1"/>
  <c r="Q1524"/>
  <c r="F1518"/>
  <c r="F1524"/>
  <c r="U1519"/>
  <c r="U1537" s="1"/>
  <c r="Q1519"/>
  <c r="Q1537" s="1"/>
  <c r="J1519"/>
  <c r="J1537" s="1"/>
  <c r="F1519"/>
  <c r="F1537" s="1"/>
  <c r="S1518"/>
  <c r="S1536" s="1"/>
  <c r="R1516"/>
  <c r="G1516"/>
  <c r="P1511"/>
  <c r="E1511"/>
  <c r="T1491"/>
  <c r="T1509" s="1"/>
  <c r="Q1506"/>
  <c r="Q1482"/>
  <c r="F1506"/>
  <c r="H1482"/>
  <c r="H1500" s="1"/>
  <c r="R1498"/>
  <c r="G1498"/>
  <c r="P1493"/>
  <c r="E1493"/>
  <c r="T1492"/>
  <c r="T1510" s="1"/>
  <c r="I1492"/>
  <c r="I1510" s="1"/>
  <c r="I1491"/>
  <c r="I1509" s="1"/>
  <c r="Q1488"/>
  <c r="F1482"/>
  <c r="F1488"/>
  <c r="U1483"/>
  <c r="U1501" s="1"/>
  <c r="Q1483"/>
  <c r="Q1501" s="1"/>
  <c r="J1483"/>
  <c r="J1501" s="1"/>
  <c r="F1483"/>
  <c r="F1501" s="1"/>
  <c r="S1482"/>
  <c r="S1500" s="1"/>
  <c r="R1480"/>
  <c r="G1480"/>
  <c r="P1475"/>
  <c r="E1475"/>
  <c r="T1455"/>
  <c r="T1473" s="1"/>
  <c r="Q1470"/>
  <c r="Q1446"/>
  <c r="F1470"/>
  <c r="H1446"/>
  <c r="H1464" s="1"/>
  <c r="R1462"/>
  <c r="G1462"/>
  <c r="P1457"/>
  <c r="E1457"/>
  <c r="T1456"/>
  <c r="T1474" s="1"/>
  <c r="I1456"/>
  <c r="I1474" s="1"/>
  <c r="I1455"/>
  <c r="I1473" s="1"/>
  <c r="Q1452"/>
  <c r="F1446"/>
  <c r="F1452"/>
  <c r="U1447"/>
  <c r="U1465" s="1"/>
  <c r="Q1447"/>
  <c r="Q1465" s="1"/>
  <c r="J1447"/>
  <c r="J1465" s="1"/>
  <c r="F1447"/>
  <c r="F1465" s="1"/>
  <c r="S1446"/>
  <c r="S1464" s="1"/>
  <c r="R1444"/>
  <c r="G1444"/>
  <c r="P1439"/>
  <c r="E1439"/>
  <c r="T1419"/>
  <c r="T1437" s="1"/>
  <c r="Q1434"/>
  <c r="Q1410"/>
  <c r="F1434"/>
  <c r="H1410"/>
  <c r="H1428" s="1"/>
  <c r="R1426"/>
  <c r="G1426"/>
  <c r="P1421"/>
  <c r="E1421"/>
  <c r="T1420"/>
  <c r="T1438" s="1"/>
  <c r="I1420"/>
  <c r="I1438" s="1"/>
  <c r="I1419"/>
  <c r="I1437" s="1"/>
  <c r="Q1416"/>
  <c r="F1410"/>
  <c r="F1416"/>
  <c r="U1411"/>
  <c r="U1429" s="1"/>
  <c r="Q1411"/>
  <c r="Q1429" s="1"/>
  <c r="J1411"/>
  <c r="J1429" s="1"/>
  <c r="F1411"/>
  <c r="F1429" s="1"/>
  <c r="S1410"/>
  <c r="S1428" s="1"/>
  <c r="R1408"/>
  <c r="G1408"/>
  <c r="P1403"/>
  <c r="E1403"/>
  <c r="T1383"/>
  <c r="T1401" s="1"/>
  <c r="Q1398"/>
  <c r="Q1374"/>
  <c r="F1398"/>
  <c r="H1374"/>
  <c r="H1392" s="1"/>
  <c r="R1390"/>
  <c r="G1390"/>
  <c r="P1385"/>
  <c r="E1385"/>
  <c r="T1384"/>
  <c r="T1402" s="1"/>
  <c r="I1384"/>
  <c r="I1402" s="1"/>
  <c r="I1383"/>
  <c r="I1401" s="1"/>
  <c r="Q1380"/>
  <c r="F1374"/>
  <c r="F1380"/>
  <c r="U1375"/>
  <c r="U1393" s="1"/>
  <c r="Q1375"/>
  <c r="Q1393" s="1"/>
  <c r="J1375"/>
  <c r="J1393" s="1"/>
  <c r="F1375"/>
  <c r="F1393" s="1"/>
  <c r="S1374"/>
  <c r="S1392" s="1"/>
  <c r="R1372"/>
  <c r="G1372"/>
  <c r="P1367"/>
  <c r="E1367"/>
  <c r="T1347"/>
  <c r="T1365" s="1"/>
  <c r="Q1362"/>
  <c r="Q1338"/>
  <c r="F1362"/>
  <c r="H1338"/>
  <c r="H1356" s="1"/>
  <c r="R1354"/>
  <c r="G1354"/>
  <c r="P1349"/>
  <c r="E1349"/>
  <c r="T1348"/>
  <c r="T1366" s="1"/>
  <c r="I1348"/>
  <c r="I1366" s="1"/>
  <c r="I1347"/>
  <c r="I1365" s="1"/>
  <c r="Q1344"/>
  <c r="F1338"/>
  <c r="F1344"/>
  <c r="U1339"/>
  <c r="U1357" s="1"/>
  <c r="Q1339"/>
  <c r="Q1357" s="1"/>
  <c r="J1339"/>
  <c r="J1357" s="1"/>
  <c r="F1339"/>
  <c r="F1357" s="1"/>
  <c r="S1338"/>
  <c r="S1356" s="1"/>
  <c r="R1336"/>
  <c r="G1336"/>
  <c r="P1331"/>
  <c r="E1331"/>
  <c r="T1311"/>
  <c r="T1329" s="1"/>
  <c r="Q1326"/>
  <c r="Q1302"/>
  <c r="F1326"/>
  <c r="H1302"/>
  <c r="H1320" s="1"/>
  <c r="R1318"/>
  <c r="G1318"/>
  <c r="P1313"/>
  <c r="E1313"/>
  <c r="T1312"/>
  <c r="T1330" s="1"/>
  <c r="I1312"/>
  <c r="I1330" s="1"/>
  <c r="I1311"/>
  <c r="I1329" s="1"/>
  <c r="Q1308"/>
  <c r="F1302"/>
  <c r="F1308"/>
  <c r="U1303"/>
  <c r="U1321" s="1"/>
  <c r="Q1303"/>
  <c r="Q1321" s="1"/>
  <c r="J1303"/>
  <c r="J1321" s="1"/>
  <c r="F1303"/>
  <c r="F1321" s="1"/>
  <c r="S1302"/>
  <c r="S1320" s="1"/>
  <c r="R1300"/>
  <c r="G1300"/>
  <c r="P1295"/>
  <c r="E1295"/>
  <c r="T1275"/>
  <c r="T1293" s="1"/>
  <c r="Q1290"/>
  <c r="Q1266"/>
  <c r="F1290"/>
  <c r="H1266"/>
  <c r="H1284" s="1"/>
  <c r="R1282"/>
  <c r="G1282"/>
  <c r="P1277"/>
  <c r="E1277"/>
  <c r="T1276"/>
  <c r="T1294" s="1"/>
  <c r="I1276"/>
  <c r="I1294" s="1"/>
  <c r="I1275"/>
  <c r="I1293" s="1"/>
  <c r="Q1272"/>
  <c r="F1266"/>
  <c r="F1272"/>
  <c r="U1267"/>
  <c r="U1285" s="1"/>
  <c r="Q1267"/>
  <c r="Q1285" s="1"/>
  <c r="J1267"/>
  <c r="J1285" s="1"/>
  <c r="F1267"/>
  <c r="F1285" s="1"/>
  <c r="S1266"/>
  <c r="S1284" s="1"/>
  <c r="R1264"/>
  <c r="G1264"/>
  <c r="P1259"/>
  <c r="E1259"/>
  <c r="T1239"/>
  <c r="T1257" s="1"/>
  <c r="Q1254"/>
  <c r="Q1230"/>
  <c r="F1254"/>
  <c r="H1230"/>
  <c r="H1248" s="1"/>
  <c r="R1246"/>
  <c r="G1246"/>
  <c r="P1241"/>
  <c r="E1241"/>
  <c r="T1240"/>
  <c r="T1258" s="1"/>
  <c r="I1240"/>
  <c r="I1258" s="1"/>
  <c r="I1239"/>
  <c r="I1257" s="1"/>
  <c r="Q1236"/>
  <c r="F1230"/>
  <c r="F1236"/>
  <c r="U1231"/>
  <c r="U1249" s="1"/>
  <c r="Q1231"/>
  <c r="Q1249" s="1"/>
  <c r="J1231"/>
  <c r="J1249" s="1"/>
  <c r="F1231"/>
  <c r="F1249" s="1"/>
  <c r="S1230"/>
  <c r="S1248" s="1"/>
  <c r="R1228"/>
  <c r="G1228"/>
  <c r="P1223"/>
  <c r="E1223"/>
  <c r="T1203"/>
  <c r="T1221" s="1"/>
  <c r="Q1218"/>
  <c r="Q1194"/>
  <c r="F1218"/>
  <c r="H1194"/>
  <c r="H1212" s="1"/>
  <c r="R1210"/>
  <c r="G1210"/>
  <c r="P1205"/>
  <c r="E1205"/>
  <c r="T1204"/>
  <c r="T1222" s="1"/>
  <c r="I1204"/>
  <c r="I1222" s="1"/>
  <c r="I1203"/>
  <c r="I1221" s="1"/>
  <c r="Q1200"/>
  <c r="F1194"/>
  <c r="F1200"/>
  <c r="U1195"/>
  <c r="U1213" s="1"/>
  <c r="Q1195"/>
  <c r="Q1213" s="1"/>
  <c r="J1195"/>
  <c r="J1213" s="1"/>
  <c r="F1195"/>
  <c r="F1213" s="1"/>
  <c r="S1194"/>
  <c r="S1212" s="1"/>
  <c r="R1192"/>
  <c r="G1192"/>
  <c r="P1187"/>
  <c r="E1187"/>
  <c r="T1167"/>
  <c r="T1185" s="1"/>
  <c r="Q1182"/>
  <c r="Q1158"/>
  <c r="F1182"/>
  <c r="H1158"/>
  <c r="H1176" s="1"/>
  <c r="R1174"/>
  <c r="G1174"/>
  <c r="P1169"/>
  <c r="E1169"/>
  <c r="T1168"/>
  <c r="T1186" s="1"/>
  <c r="I1168"/>
  <c r="I1186" s="1"/>
  <c r="I1167"/>
  <c r="I1185" s="1"/>
  <c r="Q1164"/>
  <c r="F1158"/>
  <c r="F1164"/>
  <c r="U1159"/>
  <c r="U1177" s="1"/>
  <c r="Q1159"/>
  <c r="Q1177" s="1"/>
  <c r="J1159"/>
  <c r="J1177" s="1"/>
  <c r="F1159"/>
  <c r="F1177" s="1"/>
  <c r="S1158"/>
  <c r="S1176" s="1"/>
  <c r="R1156"/>
  <c r="G1156"/>
  <c r="P1151"/>
  <c r="E1151"/>
  <c r="T1131"/>
  <c r="T1149" s="1"/>
  <c r="Q1146"/>
  <c r="Q1122"/>
  <c r="F1146"/>
  <c r="H1122"/>
  <c r="H1140" s="1"/>
  <c r="R1138"/>
  <c r="G1138"/>
  <c r="P1133"/>
  <c r="E1133"/>
  <c r="T1132"/>
  <c r="T1150" s="1"/>
  <c r="I1132"/>
  <c r="I1150" s="1"/>
  <c r="I1131"/>
  <c r="I1149" s="1"/>
  <c r="Q1128"/>
  <c r="F1122"/>
  <c r="F1128"/>
  <c r="U1123"/>
  <c r="U1141" s="1"/>
  <c r="Q1123"/>
  <c r="Q1141" s="1"/>
  <c r="J1123"/>
  <c r="J1141" s="1"/>
  <c r="F1123"/>
  <c r="F1141" s="1"/>
  <c r="S1122"/>
  <c r="S1140" s="1"/>
  <c r="R1120"/>
  <c r="G1120"/>
  <c r="P1115"/>
  <c r="E1115"/>
  <c r="T1095"/>
  <c r="T1113" s="1"/>
  <c r="Q1110"/>
  <c r="Q1086"/>
  <c r="F1110"/>
  <c r="H1086"/>
  <c r="H1104" s="1"/>
  <c r="R1102"/>
  <c r="G1102"/>
  <c r="P1097"/>
  <c r="E1097"/>
  <c r="T1096"/>
  <c r="T1114" s="1"/>
  <c r="I1096"/>
  <c r="I1114" s="1"/>
  <c r="I1095"/>
  <c r="I1113" s="1"/>
  <c r="Q1092"/>
  <c r="F1086"/>
  <c r="F1092"/>
  <c r="U1087"/>
  <c r="U1105" s="1"/>
  <c r="Q1087"/>
  <c r="Q1105" s="1"/>
  <c r="J1087"/>
  <c r="J1105" s="1"/>
  <c r="F1087"/>
  <c r="F1105" s="1"/>
  <c r="S1086"/>
  <c r="S1104" s="1"/>
  <c r="R1084"/>
  <c r="G1084"/>
  <c r="P1079"/>
  <c r="E1079"/>
  <c r="T1059"/>
  <c r="T1077" s="1"/>
  <c r="Q1075"/>
  <c r="Q1050"/>
  <c r="Q1068" s="1"/>
  <c r="R1073" s="1"/>
  <c r="T1073" s="1"/>
  <c r="Q1074"/>
  <c r="F1074"/>
  <c r="T1060"/>
  <c r="T1078" s="1"/>
  <c r="Q1051"/>
  <c r="Q1069" s="1"/>
  <c r="R1066"/>
  <c r="G1066"/>
  <c r="P1061"/>
  <c r="E1061"/>
  <c r="I1060"/>
  <c r="I1078" s="1"/>
  <c r="I1059"/>
  <c r="I1077" s="1"/>
  <c r="Q1056"/>
  <c r="F1050"/>
  <c r="F1068" s="1"/>
  <c r="G1073" s="1"/>
  <c r="I1073" s="1"/>
  <c r="F1056"/>
  <c r="U1051"/>
  <c r="U1069" s="1"/>
  <c r="J1051"/>
  <c r="J1069" s="1"/>
  <c r="F1051"/>
  <c r="F1069" s="1"/>
  <c r="S1050"/>
  <c r="S1068" s="1"/>
  <c r="H1050"/>
  <c r="H1068" s="1"/>
  <c r="R1048"/>
  <c r="G1048"/>
  <c r="P1043"/>
  <c r="E1043"/>
  <c r="T1024"/>
  <c r="T1042" s="1"/>
  <c r="Q1038"/>
  <c r="F1038"/>
  <c r="U1015"/>
  <c r="U1033" s="1"/>
  <c r="S1014"/>
  <c r="S1032" s="1"/>
  <c r="R1030"/>
  <c r="G1030"/>
  <c r="P1025"/>
  <c r="E1025"/>
  <c r="I1024"/>
  <c r="I1042" s="1"/>
  <c r="T1023"/>
  <c r="T1041" s="1"/>
  <c r="I1023"/>
  <c r="I1041" s="1"/>
  <c r="Q1020"/>
  <c r="Q1014"/>
  <c r="F1014"/>
  <c r="F1032" s="1"/>
  <c r="F1020"/>
  <c r="Q1015"/>
  <c r="Q1033" s="1"/>
  <c r="J1015"/>
  <c r="J1033" s="1"/>
  <c r="F1015"/>
  <c r="F1033" s="1"/>
  <c r="H1014"/>
  <c r="H1032" s="1"/>
  <c r="R1012"/>
  <c r="G1012"/>
  <c r="P1007"/>
  <c r="E1007"/>
  <c r="T988"/>
  <c r="T1006" s="1"/>
  <c r="Q1002"/>
  <c r="F1002"/>
  <c r="U979"/>
  <c r="U997" s="1"/>
  <c r="S978"/>
  <c r="S996" s="1"/>
  <c r="R994"/>
  <c r="G994"/>
  <c r="P989"/>
  <c r="E989"/>
  <c r="I988"/>
  <c r="I1006" s="1"/>
  <c r="T987"/>
  <c r="T1005" s="1"/>
  <c r="I987"/>
  <c r="I1005" s="1"/>
  <c r="Q984"/>
  <c r="Q978"/>
  <c r="Q996" s="1"/>
  <c r="R1001" s="1"/>
  <c r="T1001" s="1"/>
  <c r="F978"/>
  <c r="F984"/>
  <c r="Q979"/>
  <c r="Q997" s="1"/>
  <c r="J979"/>
  <c r="J997" s="1"/>
  <c r="F979"/>
  <c r="F997" s="1"/>
  <c r="H978"/>
  <c r="H996" s="1"/>
  <c r="R976"/>
  <c r="G976"/>
  <c r="P971"/>
  <c r="E971"/>
  <c r="T952"/>
  <c r="T970" s="1"/>
  <c r="Q966"/>
  <c r="F966"/>
  <c r="U943"/>
  <c r="U961" s="1"/>
  <c r="S942"/>
  <c r="S960" s="1"/>
  <c r="R958"/>
  <c r="G958"/>
  <c r="P953"/>
  <c r="E953"/>
  <c r="I952"/>
  <c r="I970" s="1"/>
  <c r="T951"/>
  <c r="T969" s="1"/>
  <c r="I951"/>
  <c r="I969" s="1"/>
  <c r="Q948"/>
  <c r="Q942"/>
  <c r="Q960" s="1"/>
  <c r="R965" s="1"/>
  <c r="T965" s="1"/>
  <c r="F942"/>
  <c r="F948"/>
  <c r="Q943"/>
  <c r="Q961" s="1"/>
  <c r="J943"/>
  <c r="J961" s="1"/>
  <c r="F943"/>
  <c r="F961" s="1"/>
  <c r="H942"/>
  <c r="H960" s="1"/>
  <c r="R940"/>
  <c r="G940"/>
  <c r="P935"/>
  <c r="E935"/>
  <c r="T916"/>
  <c r="T934" s="1"/>
  <c r="Q930"/>
  <c r="R930" s="1"/>
  <c r="T930" s="1"/>
  <c r="F930"/>
  <c r="U907"/>
  <c r="U925" s="1"/>
  <c r="S906"/>
  <c r="S924" s="1"/>
  <c r="R922"/>
  <c r="G922"/>
  <c r="P917"/>
  <c r="E917"/>
  <c r="I916"/>
  <c r="I934" s="1"/>
  <c r="T915"/>
  <c r="T933" s="1"/>
  <c r="I915"/>
  <c r="I933" s="1"/>
  <c r="Q912"/>
  <c r="Q906"/>
  <c r="Q924" s="1"/>
  <c r="R929" s="1"/>
  <c r="T929" s="1"/>
  <c r="F906"/>
  <c r="F924" s="1"/>
  <c r="G929" s="1"/>
  <c r="I929" s="1"/>
  <c r="F912"/>
  <c r="Q907"/>
  <c r="Q925" s="1"/>
  <c r="J907"/>
  <c r="J925" s="1"/>
  <c r="F907"/>
  <c r="F925" s="1"/>
  <c r="H906"/>
  <c r="H924" s="1"/>
  <c r="R904"/>
  <c r="G904"/>
  <c r="P899"/>
  <c r="E899"/>
  <c r="T880"/>
  <c r="T898" s="1"/>
  <c r="Q894"/>
  <c r="F894"/>
  <c r="U871"/>
  <c r="U889" s="1"/>
  <c r="S870"/>
  <c r="S888" s="1"/>
  <c r="R886"/>
  <c r="G886"/>
  <c r="P881"/>
  <c r="E881"/>
  <c r="I880"/>
  <c r="I898" s="1"/>
  <c r="T879"/>
  <c r="T897" s="1"/>
  <c r="I879"/>
  <c r="I897" s="1"/>
  <c r="Q876"/>
  <c r="Q870"/>
  <c r="Q888" s="1"/>
  <c r="R893" s="1"/>
  <c r="T893" s="1"/>
  <c r="F870"/>
  <c r="F888" s="1"/>
  <c r="F876"/>
  <c r="Q871"/>
  <c r="Q889" s="1"/>
  <c r="J871"/>
  <c r="J889" s="1"/>
  <c r="F871"/>
  <c r="F889" s="1"/>
  <c r="H870"/>
  <c r="H888" s="1"/>
  <c r="R868"/>
  <c r="G868"/>
  <c r="P863"/>
  <c r="E863"/>
  <c r="T844"/>
  <c r="T862" s="1"/>
  <c r="Q858"/>
  <c r="F858"/>
  <c r="U835"/>
  <c r="U853" s="1"/>
  <c r="S834"/>
  <c r="S852" s="1"/>
  <c r="R850"/>
  <c r="G850"/>
  <c r="P845"/>
  <c r="E845"/>
  <c r="I844"/>
  <c r="I862" s="1"/>
  <c r="T843"/>
  <c r="T861" s="1"/>
  <c r="I843"/>
  <c r="I861" s="1"/>
  <c r="Q840"/>
  <c r="Q834"/>
  <c r="F834"/>
  <c r="F852" s="1"/>
  <c r="F840"/>
  <c r="Q835"/>
  <c r="Q853" s="1"/>
  <c r="J835"/>
  <c r="J853" s="1"/>
  <c r="F835"/>
  <c r="F853" s="1"/>
  <c r="H834"/>
  <c r="H852" s="1"/>
  <c r="R832"/>
  <c r="G832"/>
  <c r="P827"/>
  <c r="E827"/>
  <c r="T808"/>
  <c r="T826" s="1"/>
  <c r="Q822"/>
  <c r="F822"/>
  <c r="U799"/>
  <c r="U817" s="1"/>
  <c r="S798"/>
  <c r="S816" s="1"/>
  <c r="R814"/>
  <c r="G814"/>
  <c r="P809"/>
  <c r="E809"/>
  <c r="I808"/>
  <c r="I826" s="1"/>
  <c r="T807"/>
  <c r="T825" s="1"/>
  <c r="I807"/>
  <c r="I825" s="1"/>
  <c r="Q804"/>
  <c r="Q798"/>
  <c r="Q816" s="1"/>
  <c r="F798"/>
  <c r="F816" s="1"/>
  <c r="F804"/>
  <c r="Q799"/>
  <c r="Q817" s="1"/>
  <c r="J799"/>
  <c r="J817" s="1"/>
  <c r="F799"/>
  <c r="F817" s="1"/>
  <c r="H798"/>
  <c r="H816" s="1"/>
  <c r="R796"/>
  <c r="G796"/>
  <c r="P791"/>
  <c r="E791"/>
  <c r="T772"/>
  <c r="T790" s="1"/>
  <c r="Q786"/>
  <c r="F786"/>
  <c r="U763"/>
  <c r="U781" s="1"/>
  <c r="S762"/>
  <c r="S780" s="1"/>
  <c r="R778"/>
  <c r="G778"/>
  <c r="P773"/>
  <c r="E773"/>
  <c r="I772"/>
  <c r="I790" s="1"/>
  <c r="T771"/>
  <c r="T789" s="1"/>
  <c r="I771"/>
  <c r="I789" s="1"/>
  <c r="Q768"/>
  <c r="Q762"/>
  <c r="Q780" s="1"/>
  <c r="R785" s="1"/>
  <c r="T785" s="1"/>
  <c r="F762"/>
  <c r="F780" s="1"/>
  <c r="G785" s="1"/>
  <c r="I785" s="1"/>
  <c r="F768"/>
  <c r="Q763"/>
  <c r="Q781" s="1"/>
  <c r="J763"/>
  <c r="J781" s="1"/>
  <c r="F763"/>
  <c r="F781" s="1"/>
  <c r="H762"/>
  <c r="H780" s="1"/>
  <c r="R760"/>
  <c r="G760"/>
  <c r="P755"/>
  <c r="E755"/>
  <c r="T736"/>
  <c r="T754" s="1"/>
  <c r="Q750"/>
  <c r="F750"/>
  <c r="U727"/>
  <c r="U745" s="1"/>
  <c r="S726"/>
  <c r="S744" s="1"/>
  <c r="R742"/>
  <c r="G742"/>
  <c r="P737"/>
  <c r="E737"/>
  <c r="I736"/>
  <c r="I754" s="1"/>
  <c r="T735"/>
  <c r="T753" s="1"/>
  <c r="I735"/>
  <c r="I753" s="1"/>
  <c r="Q732"/>
  <c r="Q726"/>
  <c r="Q744" s="1"/>
  <c r="F726"/>
  <c r="F744" s="1"/>
  <c r="F732"/>
  <c r="Q727"/>
  <c r="Q745" s="1"/>
  <c r="J727"/>
  <c r="J745" s="1"/>
  <c r="F727"/>
  <c r="F745" s="1"/>
  <c r="H726"/>
  <c r="H744" s="1"/>
  <c r="R724"/>
  <c r="G724"/>
  <c r="P719"/>
  <c r="E719"/>
  <c r="T700"/>
  <c r="T718" s="1"/>
  <c r="Q714"/>
  <c r="F714"/>
  <c r="U691"/>
  <c r="U709" s="1"/>
  <c r="S690"/>
  <c r="S708" s="1"/>
  <c r="R706"/>
  <c r="G706"/>
  <c r="P701"/>
  <c r="E701"/>
  <c r="I700"/>
  <c r="I718" s="1"/>
  <c r="T699"/>
  <c r="T717" s="1"/>
  <c r="I699"/>
  <c r="I717" s="1"/>
  <c r="Q696"/>
  <c r="Q690"/>
  <c r="Q708" s="1"/>
  <c r="F690"/>
  <c r="F708" s="1"/>
  <c r="G713" s="1"/>
  <c r="I713" s="1"/>
  <c r="F696"/>
  <c r="Q691"/>
  <c r="Q709" s="1"/>
  <c r="J691"/>
  <c r="J709" s="1"/>
  <c r="F691"/>
  <c r="F709" s="1"/>
  <c r="H690"/>
  <c r="H708" s="1"/>
  <c r="R688"/>
  <c r="G688"/>
  <c r="P683"/>
  <c r="E683"/>
  <c r="T664"/>
  <c r="T682" s="1"/>
  <c r="Q678"/>
  <c r="F678"/>
  <c r="U655"/>
  <c r="U673" s="1"/>
  <c r="S654"/>
  <c r="S672" s="1"/>
  <c r="R670"/>
  <c r="G670"/>
  <c r="P665"/>
  <c r="E665"/>
  <c r="I664"/>
  <c r="I682" s="1"/>
  <c r="T663"/>
  <c r="T681" s="1"/>
  <c r="I663"/>
  <c r="I681" s="1"/>
  <c r="Q660"/>
  <c r="Q654"/>
  <c r="Q672" s="1"/>
  <c r="R677" s="1"/>
  <c r="T677" s="1"/>
  <c r="F654"/>
  <c r="F672" s="1"/>
  <c r="F660"/>
  <c r="Q655"/>
  <c r="Q673" s="1"/>
  <c r="J655"/>
  <c r="J673" s="1"/>
  <c r="F655"/>
  <c r="F673" s="1"/>
  <c r="H654"/>
  <c r="H672" s="1"/>
  <c r="R652"/>
  <c r="G652"/>
  <c r="P647"/>
  <c r="E647"/>
  <c r="T628"/>
  <c r="T646" s="1"/>
  <c r="Q642"/>
  <c r="F642"/>
  <c r="U619"/>
  <c r="U637" s="1"/>
  <c r="S618"/>
  <c r="S636" s="1"/>
  <c r="R634"/>
  <c r="G634"/>
  <c r="P629"/>
  <c r="E629"/>
  <c r="I628"/>
  <c r="I646" s="1"/>
  <c r="T627"/>
  <c r="T645" s="1"/>
  <c r="I627"/>
  <c r="I645" s="1"/>
  <c r="Q624"/>
  <c r="Q618"/>
  <c r="Q636" s="1"/>
  <c r="R641" s="1"/>
  <c r="T641" s="1"/>
  <c r="F618"/>
  <c r="F636" s="1"/>
  <c r="F624"/>
  <c r="Q619"/>
  <c r="Q637" s="1"/>
  <c r="J619"/>
  <c r="J637" s="1"/>
  <c r="F619"/>
  <c r="F637" s="1"/>
  <c r="H618"/>
  <c r="H636" s="1"/>
  <c r="R616"/>
  <c r="G616"/>
  <c r="P611"/>
  <c r="E611"/>
  <c r="T592"/>
  <c r="T610" s="1"/>
  <c r="Q606"/>
  <c r="F606"/>
  <c r="U583"/>
  <c r="U601" s="1"/>
  <c r="S582"/>
  <c r="S600" s="1"/>
  <c r="R598"/>
  <c r="G598"/>
  <c r="P593"/>
  <c r="E593"/>
  <c r="I592"/>
  <c r="I610" s="1"/>
  <c r="T591"/>
  <c r="T609" s="1"/>
  <c r="I591"/>
  <c r="I609" s="1"/>
  <c r="Q588"/>
  <c r="Q582"/>
  <c r="Q600" s="1"/>
  <c r="R605" s="1"/>
  <c r="T605" s="1"/>
  <c r="F582"/>
  <c r="F600" s="1"/>
  <c r="F588"/>
  <c r="Q583"/>
  <c r="Q601" s="1"/>
  <c r="J583"/>
  <c r="J601" s="1"/>
  <c r="F583"/>
  <c r="F601" s="1"/>
  <c r="H582"/>
  <c r="H600" s="1"/>
  <c r="R580"/>
  <c r="G580"/>
  <c r="P575"/>
  <c r="E575"/>
  <c r="T556"/>
  <c r="T574" s="1"/>
  <c r="Q570"/>
  <c r="F570"/>
  <c r="U547"/>
  <c r="U565" s="1"/>
  <c r="S546"/>
  <c r="S564" s="1"/>
  <c r="R562"/>
  <c r="G562"/>
  <c r="P557"/>
  <c r="E557"/>
  <c r="I556"/>
  <c r="I574" s="1"/>
  <c r="T555"/>
  <c r="T573" s="1"/>
  <c r="I555"/>
  <c r="I573" s="1"/>
  <c r="Q552"/>
  <c r="Q546"/>
  <c r="F546"/>
  <c r="F564" s="1"/>
  <c r="F552"/>
  <c r="Q547"/>
  <c r="Q565" s="1"/>
  <c r="J547"/>
  <c r="J565" s="1"/>
  <c r="F547"/>
  <c r="F565" s="1"/>
  <c r="H546"/>
  <c r="H564" s="1"/>
  <c r="R544"/>
  <c r="G544"/>
  <c r="P539"/>
  <c r="E539"/>
  <c r="T520"/>
  <c r="T538" s="1"/>
  <c r="Q534"/>
  <c r="F534"/>
  <c r="U511"/>
  <c r="U529" s="1"/>
  <c r="S510"/>
  <c r="S528" s="1"/>
  <c r="R526"/>
  <c r="G526"/>
  <c r="P521"/>
  <c r="E521"/>
  <c r="I520"/>
  <c r="I538" s="1"/>
  <c r="T519"/>
  <c r="T537" s="1"/>
  <c r="I519"/>
  <c r="I537" s="1"/>
  <c r="Q516"/>
  <c r="Q510"/>
  <c r="Q528" s="1"/>
  <c r="R533" s="1"/>
  <c r="T533" s="1"/>
  <c r="F510"/>
  <c r="F528" s="1"/>
  <c r="G533" s="1"/>
  <c r="I533" s="1"/>
  <c r="F516"/>
  <c r="Q511"/>
  <c r="Q529" s="1"/>
  <c r="J511"/>
  <c r="J529" s="1"/>
  <c r="F511"/>
  <c r="F529" s="1"/>
  <c r="H510"/>
  <c r="H528" s="1"/>
  <c r="R508"/>
  <c r="G508"/>
  <c r="P503"/>
  <c r="E503"/>
  <c r="T484"/>
  <c r="T502" s="1"/>
  <c r="Q498"/>
  <c r="F498"/>
  <c r="U475"/>
  <c r="U493" s="1"/>
  <c r="S474"/>
  <c r="S492" s="1"/>
  <c r="R490"/>
  <c r="G490"/>
  <c r="P485"/>
  <c r="E485"/>
  <c r="I484"/>
  <c r="I502" s="1"/>
  <c r="T483"/>
  <c r="T501" s="1"/>
  <c r="I483"/>
  <c r="I501" s="1"/>
  <c r="Q480"/>
  <c r="Q474"/>
  <c r="Q492" s="1"/>
  <c r="R497" s="1"/>
  <c r="T497" s="1"/>
  <c r="F474"/>
  <c r="F492" s="1"/>
  <c r="F480"/>
  <c r="Q475"/>
  <c r="Q493" s="1"/>
  <c r="J475"/>
  <c r="J493" s="1"/>
  <c r="F475"/>
  <c r="F493" s="1"/>
  <c r="H474"/>
  <c r="H492" s="1"/>
  <c r="R472"/>
  <c r="G472"/>
  <c r="P467"/>
  <c r="E467"/>
  <c r="T448"/>
  <c r="T466" s="1"/>
  <c r="Q462"/>
  <c r="F462"/>
  <c r="U439"/>
  <c r="U457" s="1"/>
  <c r="S438"/>
  <c r="S456" s="1"/>
  <c r="R454"/>
  <c r="G454"/>
  <c r="P449"/>
  <c r="E449"/>
  <c r="I448"/>
  <c r="I466" s="1"/>
  <c r="T447"/>
  <c r="T465" s="1"/>
  <c r="I447"/>
  <c r="I465" s="1"/>
  <c r="Q444"/>
  <c r="Q438"/>
  <c r="Q456" s="1"/>
  <c r="F438"/>
  <c r="F456" s="1"/>
  <c r="F444"/>
  <c r="Q439"/>
  <c r="Q457" s="1"/>
  <c r="J439"/>
  <c r="J457" s="1"/>
  <c r="F439"/>
  <c r="F457" s="1"/>
  <c r="H438"/>
  <c r="H456" s="1"/>
  <c r="R436"/>
  <c r="G436"/>
  <c r="P431"/>
  <c r="E431"/>
  <c r="T412"/>
  <c r="T430" s="1"/>
  <c r="Q426"/>
  <c r="F426"/>
  <c r="U403"/>
  <c r="U421" s="1"/>
  <c r="S402"/>
  <c r="S420" s="1"/>
  <c r="R418"/>
  <c r="G418"/>
  <c r="P413"/>
  <c r="E413"/>
  <c r="I412"/>
  <c r="I430" s="1"/>
  <c r="T411"/>
  <c r="T429" s="1"/>
  <c r="I411"/>
  <c r="I429" s="1"/>
  <c r="Q408"/>
  <c r="Q402"/>
  <c r="F402"/>
  <c r="F420" s="1"/>
  <c r="F408"/>
  <c r="Q407"/>
  <c r="Q403"/>
  <c r="Q421" s="1"/>
  <c r="J403"/>
  <c r="J421" s="1"/>
  <c r="F403"/>
  <c r="F421" s="1"/>
  <c r="H402"/>
  <c r="H420" s="1"/>
  <c r="R400"/>
  <c r="G400"/>
  <c r="P395"/>
  <c r="E395"/>
  <c r="T376"/>
  <c r="T394" s="1"/>
  <c r="Q390"/>
  <c r="F390"/>
  <c r="U367"/>
  <c r="U385" s="1"/>
  <c r="S366"/>
  <c r="S384" s="1"/>
  <c r="R382"/>
  <c r="G382"/>
  <c r="P377"/>
  <c r="E377"/>
  <c r="I376"/>
  <c r="I394" s="1"/>
  <c r="T375"/>
  <c r="T393" s="1"/>
  <c r="I375"/>
  <c r="I393" s="1"/>
  <c r="Q372"/>
  <c r="Q366"/>
  <c r="Q384" s="1"/>
  <c r="F366"/>
  <c r="F384" s="1"/>
  <c r="F372"/>
  <c r="Q367"/>
  <c r="Q385" s="1"/>
  <c r="J367"/>
  <c r="J385" s="1"/>
  <c r="F367"/>
  <c r="F385" s="1"/>
  <c r="H366"/>
  <c r="H384" s="1"/>
  <c r="R364"/>
  <c r="G364"/>
  <c r="P359"/>
  <c r="E359"/>
  <c r="T340"/>
  <c r="T358" s="1"/>
  <c r="Q354"/>
  <c r="F354"/>
  <c r="U331"/>
  <c r="U349" s="1"/>
  <c r="S330"/>
  <c r="S348" s="1"/>
  <c r="R346"/>
  <c r="G346"/>
  <c r="P341"/>
  <c r="E341"/>
  <c r="I340"/>
  <c r="I358" s="1"/>
  <c r="T339"/>
  <c r="T357" s="1"/>
  <c r="I339"/>
  <c r="I357" s="1"/>
  <c r="Q336"/>
  <c r="Q330"/>
  <c r="Q348" s="1"/>
  <c r="F330"/>
  <c r="F348" s="1"/>
  <c r="G353" s="1"/>
  <c r="I353" s="1"/>
  <c r="F336"/>
  <c r="Q331"/>
  <c r="Q349" s="1"/>
  <c r="J331"/>
  <c r="J349" s="1"/>
  <c r="F331"/>
  <c r="F349" s="1"/>
  <c r="H330"/>
  <c r="H348" s="1"/>
  <c r="R328"/>
  <c r="G328"/>
  <c r="P323"/>
  <c r="E323"/>
  <c r="T304"/>
  <c r="T322" s="1"/>
  <c r="Q318"/>
  <c r="F318"/>
  <c r="U295"/>
  <c r="U313" s="1"/>
  <c r="S294"/>
  <c r="S312" s="1"/>
  <c r="R310"/>
  <c r="G310"/>
  <c r="P305"/>
  <c r="E305"/>
  <c r="I304"/>
  <c r="I322" s="1"/>
  <c r="T303"/>
  <c r="T321" s="1"/>
  <c r="I303"/>
  <c r="I321" s="1"/>
  <c r="Q300"/>
  <c r="Q294"/>
  <c r="Q312" s="1"/>
  <c r="F294"/>
  <c r="F312" s="1"/>
  <c r="F300"/>
  <c r="Q295"/>
  <c r="Q313" s="1"/>
  <c r="J295"/>
  <c r="J313" s="1"/>
  <c r="F295"/>
  <c r="F313" s="1"/>
  <c r="H294"/>
  <c r="H312" s="1"/>
  <c r="R292"/>
  <c r="G292"/>
  <c r="P287"/>
  <c r="E287"/>
  <c r="T268"/>
  <c r="T286" s="1"/>
  <c r="Q282"/>
  <c r="F282"/>
  <c r="U259"/>
  <c r="U277" s="1"/>
  <c r="S258"/>
  <c r="S276" s="1"/>
  <c r="R274"/>
  <c r="G274"/>
  <c r="P269"/>
  <c r="E269"/>
  <c r="I268"/>
  <c r="I286" s="1"/>
  <c r="T267"/>
  <c r="T285" s="1"/>
  <c r="I267"/>
  <c r="I285" s="1"/>
  <c r="Q264"/>
  <c r="Q258"/>
  <c r="Q276" s="1"/>
  <c r="F258"/>
  <c r="F276" s="1"/>
  <c r="G281" s="1"/>
  <c r="I281" s="1"/>
  <c r="F264"/>
  <c r="Q259"/>
  <c r="Q277" s="1"/>
  <c r="J259"/>
  <c r="J277" s="1"/>
  <c r="F259"/>
  <c r="F277" s="1"/>
  <c r="H258"/>
  <c r="H276" s="1"/>
  <c r="R256"/>
  <c r="G256"/>
  <c r="P251"/>
  <c r="E251"/>
  <c r="T232"/>
  <c r="T250" s="1"/>
  <c r="Q246"/>
  <c r="F246"/>
  <c r="U223"/>
  <c r="U241" s="1"/>
  <c r="S222"/>
  <c r="S240" s="1"/>
  <c r="R238"/>
  <c r="G238"/>
  <c r="P233"/>
  <c r="E233"/>
  <c r="I232"/>
  <c r="I250" s="1"/>
  <c r="T231"/>
  <c r="T249" s="1"/>
  <c r="I231"/>
  <c r="I249" s="1"/>
  <c r="Q228"/>
  <c r="Q222"/>
  <c r="F222"/>
  <c r="F228"/>
  <c r="Q223"/>
  <c r="Q241" s="1"/>
  <c r="J223"/>
  <c r="J241" s="1"/>
  <c r="F223"/>
  <c r="F241" s="1"/>
  <c r="H222"/>
  <c r="H240" s="1"/>
  <c r="R220"/>
  <c r="G220"/>
  <c r="P215"/>
  <c r="E215"/>
  <c r="T196"/>
  <c r="T214" s="1"/>
  <c r="T195"/>
  <c r="T213" s="1"/>
  <c r="F211"/>
  <c r="Q210"/>
  <c r="F210"/>
  <c r="F187"/>
  <c r="F205" s="1"/>
  <c r="F186"/>
  <c r="F204" s="1"/>
  <c r="G209" s="1"/>
  <c r="I209" s="1"/>
  <c r="R202"/>
  <c r="G202"/>
  <c r="P197"/>
  <c r="E197"/>
  <c r="I196"/>
  <c r="I214" s="1"/>
  <c r="I195"/>
  <c r="I213" s="1"/>
  <c r="Q186"/>
  <c r="Q192"/>
  <c r="F192"/>
  <c r="U187"/>
  <c r="U205" s="1"/>
  <c r="Q187"/>
  <c r="J187"/>
  <c r="J205" s="1"/>
  <c r="S186"/>
  <c r="S204" s="1"/>
  <c r="H186"/>
  <c r="H204" s="1"/>
  <c r="R184"/>
  <c r="G184"/>
  <c r="P179"/>
  <c r="E179"/>
  <c r="I159"/>
  <c r="I177" s="1"/>
  <c r="Q174"/>
  <c r="F174"/>
  <c r="F151"/>
  <c r="F169" s="1"/>
  <c r="F150"/>
  <c r="F168" s="1"/>
  <c r="R166"/>
  <c r="G166"/>
  <c r="P161"/>
  <c r="E161"/>
  <c r="T160"/>
  <c r="T178" s="1"/>
  <c r="I160"/>
  <c r="I178" s="1"/>
  <c r="T159"/>
  <c r="T177" s="1"/>
  <c r="Q150"/>
  <c r="Q168" s="1"/>
  <c r="Q156"/>
  <c r="F156"/>
  <c r="U151"/>
  <c r="U169" s="1"/>
  <c r="Q151"/>
  <c r="Q169" s="1"/>
  <c r="J151"/>
  <c r="J169" s="1"/>
  <c r="S150"/>
  <c r="S168" s="1"/>
  <c r="H150"/>
  <c r="H168" s="1"/>
  <c r="R148"/>
  <c r="G148"/>
  <c r="P143"/>
  <c r="I123"/>
  <c r="I141" s="1"/>
  <c r="Q138"/>
  <c r="F138"/>
  <c r="F115"/>
  <c r="F133" s="1"/>
  <c r="F114"/>
  <c r="F132" s="1"/>
  <c r="G137" s="1"/>
  <c r="I137" s="1"/>
  <c r="R130"/>
  <c r="P125"/>
  <c r="T124"/>
  <c r="T142" s="1"/>
  <c r="I124"/>
  <c r="I142" s="1"/>
  <c r="T123"/>
  <c r="T141" s="1"/>
  <c r="Q114"/>
  <c r="Q132" s="1"/>
  <c r="Q120"/>
  <c r="F120"/>
  <c r="G120" s="1"/>
  <c r="I120" s="1"/>
  <c r="U115"/>
  <c r="U133" s="1"/>
  <c r="Q115"/>
  <c r="Q133" s="1"/>
  <c r="J115"/>
  <c r="J133" s="1"/>
  <c r="S114"/>
  <c r="S132" s="1"/>
  <c r="H114"/>
  <c r="H132" s="1"/>
  <c r="R112"/>
  <c r="P107"/>
  <c r="E107"/>
  <c r="I87"/>
  <c r="I105" s="1"/>
  <c r="Q102"/>
  <c r="F102"/>
  <c r="F79"/>
  <c r="F97" s="1"/>
  <c r="F78"/>
  <c r="F96" s="1"/>
  <c r="R94"/>
  <c r="G94"/>
  <c r="P89"/>
  <c r="E89"/>
  <c r="T88"/>
  <c r="T106" s="1"/>
  <c r="I88"/>
  <c r="I106" s="1"/>
  <c r="T87"/>
  <c r="T105" s="1"/>
  <c r="Q78"/>
  <c r="Q84"/>
  <c r="F84"/>
  <c r="U79"/>
  <c r="U97" s="1"/>
  <c r="Q79"/>
  <c r="Q97" s="1"/>
  <c r="J79"/>
  <c r="J97" s="1"/>
  <c r="S78"/>
  <c r="S96" s="1"/>
  <c r="H78"/>
  <c r="H96" s="1"/>
  <c r="R76"/>
  <c r="G76"/>
  <c r="P71"/>
  <c r="E71"/>
  <c r="I51"/>
  <c r="I69" s="1"/>
  <c r="Q66"/>
  <c r="F66"/>
  <c r="U61"/>
  <c r="Q61"/>
  <c r="J61"/>
  <c r="F61"/>
  <c r="S60"/>
  <c r="Q60"/>
  <c r="H60"/>
  <c r="F60"/>
  <c r="R58"/>
  <c r="G58"/>
  <c r="P53"/>
  <c r="E53"/>
  <c r="T52"/>
  <c r="T70" s="1"/>
  <c r="I52"/>
  <c r="I70" s="1"/>
  <c r="T51"/>
  <c r="T69" s="1"/>
  <c r="Q42"/>
  <c r="Q48"/>
  <c r="F48"/>
  <c r="U43"/>
  <c r="Q43"/>
  <c r="J43"/>
  <c r="F43"/>
  <c r="S42"/>
  <c r="H42"/>
  <c r="F42"/>
  <c r="G47" s="1"/>
  <c r="I47" s="1"/>
  <c r="R40"/>
  <c r="G40"/>
  <c r="P35"/>
  <c r="E35"/>
  <c r="I16"/>
  <c r="I34" s="1"/>
  <c r="I15"/>
  <c r="I33" s="1"/>
  <c r="Q30"/>
  <c r="F30"/>
  <c r="U25"/>
  <c r="Q25"/>
  <c r="J25"/>
  <c r="F25"/>
  <c r="S24"/>
  <c r="Q24"/>
  <c r="H24"/>
  <c r="F24"/>
  <c r="G29" s="1"/>
  <c r="I29" s="1"/>
  <c r="R22"/>
  <c r="G22"/>
  <c r="B18"/>
  <c r="M882" s="1"/>
  <c r="P17"/>
  <c r="T16"/>
  <c r="T34" s="1"/>
  <c r="T15"/>
  <c r="T33" s="1"/>
  <c r="Q12"/>
  <c r="Q6"/>
  <c r="F6"/>
  <c r="F12"/>
  <c r="U7"/>
  <c r="Q7"/>
  <c r="J7"/>
  <c r="F7"/>
  <c r="S6"/>
  <c r="H6"/>
  <c r="R4"/>
  <c r="P2495" i="126"/>
  <c r="E2495"/>
  <c r="Q2491"/>
  <c r="R2491" s="1"/>
  <c r="T2491" s="1"/>
  <c r="Q2490"/>
  <c r="R2490" s="1"/>
  <c r="T2490" s="1"/>
  <c r="Q2489"/>
  <c r="R2489" s="1"/>
  <c r="T2489" s="1"/>
  <c r="Q2488"/>
  <c r="R2488" s="1"/>
  <c r="T2488" s="1"/>
  <c r="Q2487"/>
  <c r="F2487"/>
  <c r="R2480"/>
  <c r="G2480"/>
  <c r="P2475"/>
  <c r="E2475"/>
  <c r="Q2471"/>
  <c r="R2471" s="1"/>
  <c r="T2471" s="1"/>
  <c r="F2471"/>
  <c r="Q2470"/>
  <c r="R2470" s="1"/>
  <c r="T2470" s="1"/>
  <c r="F2470"/>
  <c r="Q2469"/>
  <c r="R2469" s="1"/>
  <c r="T2469" s="1"/>
  <c r="F2469"/>
  <c r="Q2468"/>
  <c r="R2468" s="1"/>
  <c r="T2468" s="1"/>
  <c r="F2468"/>
  <c r="Q2467"/>
  <c r="F2467"/>
  <c r="J2463"/>
  <c r="G2473" s="1"/>
  <c r="G2493" s="1"/>
  <c r="F2463"/>
  <c r="F2483" s="1"/>
  <c r="H2462"/>
  <c r="H2482" s="1"/>
  <c r="F2462"/>
  <c r="F2482" s="1"/>
  <c r="G2487" s="1"/>
  <c r="I2487" s="1"/>
  <c r="R2460"/>
  <c r="G2460"/>
  <c r="P2456"/>
  <c r="E2456"/>
  <c r="Q2452"/>
  <c r="F2452"/>
  <c r="Q2451"/>
  <c r="F2451"/>
  <c r="Q2450"/>
  <c r="F2450"/>
  <c r="Q2449"/>
  <c r="F2449"/>
  <c r="Q2448"/>
  <c r="F2448"/>
  <c r="R2441"/>
  <c r="G2441"/>
  <c r="P2436"/>
  <c r="E2436"/>
  <c r="Q2432"/>
  <c r="F2432"/>
  <c r="Q2431"/>
  <c r="F2431"/>
  <c r="Q2430"/>
  <c r="F2430"/>
  <c r="Q2429"/>
  <c r="F2429"/>
  <c r="G2429" s="1"/>
  <c r="I2429" s="1"/>
  <c r="Q2428"/>
  <c r="F2428"/>
  <c r="U2424"/>
  <c r="U2444" s="1"/>
  <c r="Q2424"/>
  <c r="Q2444" s="1"/>
  <c r="J2424"/>
  <c r="J2444" s="1"/>
  <c r="F2424"/>
  <c r="F2444" s="1"/>
  <c r="S2423"/>
  <c r="S2443" s="1"/>
  <c r="Q2423"/>
  <c r="R2428" s="1"/>
  <c r="T2428" s="1"/>
  <c r="H2423"/>
  <c r="H2443" s="1"/>
  <c r="F2423"/>
  <c r="F2443" s="1"/>
  <c r="R2421"/>
  <c r="G2421"/>
  <c r="P2417"/>
  <c r="E2417"/>
  <c r="Q2413"/>
  <c r="F2413"/>
  <c r="Q2412"/>
  <c r="F2412"/>
  <c r="Q2411"/>
  <c r="F2411"/>
  <c r="Q2410"/>
  <c r="F2410"/>
  <c r="Q2409"/>
  <c r="F2409"/>
  <c r="R2402"/>
  <c r="G2402"/>
  <c r="P2397"/>
  <c r="E2397"/>
  <c r="J2385"/>
  <c r="F2395" s="1"/>
  <c r="F2415" s="1"/>
  <c r="Q2393"/>
  <c r="F2393"/>
  <c r="Q2392"/>
  <c r="F2392"/>
  <c r="Q2391"/>
  <c r="F2391"/>
  <c r="Q2390"/>
  <c r="F2390"/>
  <c r="Q2389"/>
  <c r="F2389"/>
  <c r="U2385"/>
  <c r="U2405" s="1"/>
  <c r="Q2385"/>
  <c r="Q2405" s="1"/>
  <c r="F2385"/>
  <c r="F2405" s="1"/>
  <c r="S2384"/>
  <c r="S2404" s="1"/>
  <c r="Q2384"/>
  <c r="Q2404" s="1"/>
  <c r="H2384"/>
  <c r="H2404" s="1"/>
  <c r="F2384"/>
  <c r="F2404" s="1"/>
  <c r="G2412" s="1"/>
  <c r="I2412" s="1"/>
  <c r="R2382"/>
  <c r="G2382"/>
  <c r="P2378"/>
  <c r="E2378"/>
  <c r="Q2374"/>
  <c r="F2374"/>
  <c r="Q2373"/>
  <c r="F2373"/>
  <c r="Q2372"/>
  <c r="F2372"/>
  <c r="Q2371"/>
  <c r="F2371"/>
  <c r="Q2370"/>
  <c r="F2370"/>
  <c r="R2363"/>
  <c r="G2363"/>
  <c r="P2358"/>
  <c r="E2358"/>
  <c r="R2357"/>
  <c r="R2377" s="1"/>
  <c r="Q2357"/>
  <c r="Q2377" s="1"/>
  <c r="R2356"/>
  <c r="R2376" s="1"/>
  <c r="Q2356"/>
  <c r="Q2376" s="1"/>
  <c r="Q2354"/>
  <c r="F2354"/>
  <c r="Q2353"/>
  <c r="F2353"/>
  <c r="Q2352"/>
  <c r="F2352"/>
  <c r="G2352" s="1"/>
  <c r="I2352" s="1"/>
  <c r="Q2351"/>
  <c r="F2351"/>
  <c r="Q2350"/>
  <c r="F2350"/>
  <c r="U2346"/>
  <c r="U2366" s="1"/>
  <c r="Q2346"/>
  <c r="Q2366" s="1"/>
  <c r="J2346"/>
  <c r="J2366" s="1"/>
  <c r="F2346"/>
  <c r="F2366" s="1"/>
  <c r="S2345"/>
  <c r="S2365" s="1"/>
  <c r="Q2345"/>
  <c r="Q2365" s="1"/>
  <c r="R2372" s="1"/>
  <c r="T2372" s="1"/>
  <c r="H2345"/>
  <c r="H2365" s="1"/>
  <c r="F2345"/>
  <c r="F2365" s="1"/>
  <c r="R2343"/>
  <c r="G2343"/>
  <c r="P2339"/>
  <c r="E2339"/>
  <c r="Q2335"/>
  <c r="F2335"/>
  <c r="Q2334"/>
  <c r="F2334"/>
  <c r="Q2333"/>
  <c r="F2333"/>
  <c r="Q2332"/>
  <c r="F2332"/>
  <c r="Q2331"/>
  <c r="F2331"/>
  <c r="R2324"/>
  <c r="G2324"/>
  <c r="P2319"/>
  <c r="E2319"/>
  <c r="Q2315"/>
  <c r="F2315"/>
  <c r="Q2314"/>
  <c r="F2314"/>
  <c r="Q2313"/>
  <c r="F2313"/>
  <c r="Q2312"/>
  <c r="F2312"/>
  <c r="Q2311"/>
  <c r="F2311"/>
  <c r="U2307"/>
  <c r="Q2307"/>
  <c r="Q2327" s="1"/>
  <c r="J2307"/>
  <c r="J2327" s="1"/>
  <c r="F2307"/>
  <c r="F2327" s="1"/>
  <c r="S2306"/>
  <c r="S2326" s="1"/>
  <c r="Q2306"/>
  <c r="H2306"/>
  <c r="H2326" s="1"/>
  <c r="F2306"/>
  <c r="F2326" s="1"/>
  <c r="G2332" s="1"/>
  <c r="I2332" s="1"/>
  <c r="R2304"/>
  <c r="G2304"/>
  <c r="P2300"/>
  <c r="E2300"/>
  <c r="Q2296"/>
  <c r="F2296"/>
  <c r="Q2295"/>
  <c r="F2295"/>
  <c r="Q2294"/>
  <c r="F2294"/>
  <c r="Q2293"/>
  <c r="F2293"/>
  <c r="Q2292"/>
  <c r="F2292"/>
  <c r="R2285"/>
  <c r="G2285"/>
  <c r="P2280"/>
  <c r="E2280"/>
  <c r="Q2276"/>
  <c r="F2276"/>
  <c r="Q2275"/>
  <c r="F2275"/>
  <c r="Q2274"/>
  <c r="F2274"/>
  <c r="Q2273"/>
  <c r="F2273"/>
  <c r="Q2272"/>
  <c r="F2272"/>
  <c r="U2268"/>
  <c r="U2288" s="1"/>
  <c r="Q2268"/>
  <c r="Q2288" s="1"/>
  <c r="J2268"/>
  <c r="J2288" s="1"/>
  <c r="F2268"/>
  <c r="F2288" s="1"/>
  <c r="S2267"/>
  <c r="S2287" s="1"/>
  <c r="Q2267"/>
  <c r="H2267"/>
  <c r="H2287" s="1"/>
  <c r="F2267"/>
  <c r="F2287" s="1"/>
  <c r="R2265"/>
  <c r="G2265"/>
  <c r="P2261"/>
  <c r="E2261"/>
  <c r="Q2257"/>
  <c r="F2257"/>
  <c r="Q2256"/>
  <c r="F2256"/>
  <c r="Q2255"/>
  <c r="F2255"/>
  <c r="Q2254"/>
  <c r="F2254"/>
  <c r="Q2253"/>
  <c r="F2253"/>
  <c r="R2246"/>
  <c r="G2246"/>
  <c r="P2241"/>
  <c r="E2241"/>
  <c r="Q2237"/>
  <c r="F2237"/>
  <c r="Q2236"/>
  <c r="Q2228"/>
  <c r="Q2248" s="1"/>
  <c r="F2236"/>
  <c r="Q2235"/>
  <c r="F2235"/>
  <c r="Q2234"/>
  <c r="F2234"/>
  <c r="Q2233"/>
  <c r="R2233" s="1"/>
  <c r="T2233" s="1"/>
  <c r="F2233"/>
  <c r="U2229"/>
  <c r="U2249" s="1"/>
  <c r="Q2229"/>
  <c r="Q2249" s="1"/>
  <c r="J2229"/>
  <c r="J2249" s="1"/>
  <c r="F2229"/>
  <c r="F2249" s="1"/>
  <c r="S2228"/>
  <c r="S2248" s="1"/>
  <c r="H2228"/>
  <c r="H2248" s="1"/>
  <c r="F2228"/>
  <c r="F2248" s="1"/>
  <c r="R2226"/>
  <c r="G2226"/>
  <c r="P2222"/>
  <c r="E2222"/>
  <c r="Q2218"/>
  <c r="F2218"/>
  <c r="Q2217"/>
  <c r="F2217"/>
  <c r="Q2216"/>
  <c r="F2216"/>
  <c r="Q2215"/>
  <c r="F2215"/>
  <c r="Q2214"/>
  <c r="F2214"/>
  <c r="R2207"/>
  <c r="G2207"/>
  <c r="P2202"/>
  <c r="E2202"/>
  <c r="Q2198"/>
  <c r="F2198"/>
  <c r="Q2197"/>
  <c r="F2197"/>
  <c r="Q2196"/>
  <c r="F2196"/>
  <c r="Q2195"/>
  <c r="F2195"/>
  <c r="Q2194"/>
  <c r="F2194"/>
  <c r="U2190"/>
  <c r="U2210" s="1"/>
  <c r="Q2190"/>
  <c r="Q2210" s="1"/>
  <c r="J2190"/>
  <c r="J2210" s="1"/>
  <c r="F2190"/>
  <c r="F2210" s="1"/>
  <c r="S2189"/>
  <c r="S2209" s="1"/>
  <c r="Q2189"/>
  <c r="R2198" s="1"/>
  <c r="T2198" s="1"/>
  <c r="H2189"/>
  <c r="H2209" s="1"/>
  <c r="F2189"/>
  <c r="F2209" s="1"/>
  <c r="R2187"/>
  <c r="G2187"/>
  <c r="P2183"/>
  <c r="E2183"/>
  <c r="Q2179"/>
  <c r="F2179"/>
  <c r="Q2178"/>
  <c r="F2178"/>
  <c r="Q2177"/>
  <c r="F2177"/>
  <c r="Q2176"/>
  <c r="F2176"/>
  <c r="Q2175"/>
  <c r="F2175"/>
  <c r="R2168"/>
  <c r="G2168"/>
  <c r="P2163"/>
  <c r="E2163"/>
  <c r="Q2159"/>
  <c r="F2159"/>
  <c r="Q2158"/>
  <c r="F2158"/>
  <c r="Q2157"/>
  <c r="F2157"/>
  <c r="Q2156"/>
  <c r="F2156"/>
  <c r="Q2155"/>
  <c r="F2155"/>
  <c r="U2151"/>
  <c r="U2171" s="1"/>
  <c r="Q2151"/>
  <c r="Q2171" s="1"/>
  <c r="J2151"/>
  <c r="J2171" s="1"/>
  <c r="F2151"/>
  <c r="F2171" s="1"/>
  <c r="S2150"/>
  <c r="S2170" s="1"/>
  <c r="Q2150"/>
  <c r="H2150"/>
  <c r="H2170" s="1"/>
  <c r="F2150"/>
  <c r="F2170" s="1"/>
  <c r="G2176" s="1"/>
  <c r="I2176" s="1"/>
  <c r="R2148"/>
  <c r="G2148"/>
  <c r="P2144"/>
  <c r="E2144"/>
  <c r="Q2140"/>
  <c r="F2140"/>
  <c r="Q2139"/>
  <c r="F2139"/>
  <c r="G2139" s="1"/>
  <c r="I2139" s="1"/>
  <c r="Q2138"/>
  <c r="F2138"/>
  <c r="Q2137"/>
  <c r="F2137"/>
  <c r="Q2136"/>
  <c r="F2136"/>
  <c r="R2129"/>
  <c r="G2129"/>
  <c r="P2124"/>
  <c r="E2124"/>
  <c r="Q2120"/>
  <c r="F2120"/>
  <c r="Q2119"/>
  <c r="F2119"/>
  <c r="Q2118"/>
  <c r="R2118" s="1"/>
  <c r="T2118" s="1"/>
  <c r="F2118"/>
  <c r="Q2117"/>
  <c r="R2117" s="1"/>
  <c r="T2117" s="1"/>
  <c r="F2117"/>
  <c r="Q2116"/>
  <c r="R2116" s="1"/>
  <c r="T2116" s="1"/>
  <c r="F2116"/>
  <c r="U2112"/>
  <c r="Q2112"/>
  <c r="Q2132" s="1"/>
  <c r="J2112"/>
  <c r="J2132" s="1"/>
  <c r="F2112"/>
  <c r="F2132" s="1"/>
  <c r="S2111"/>
  <c r="S2131" s="1"/>
  <c r="Q2111"/>
  <c r="H2111"/>
  <c r="H2131" s="1"/>
  <c r="F2111"/>
  <c r="F2131" s="1"/>
  <c r="R2109"/>
  <c r="G2109"/>
  <c r="P2105"/>
  <c r="E2105"/>
  <c r="Q2101"/>
  <c r="F2101"/>
  <c r="Q2100"/>
  <c r="F2100"/>
  <c r="Q2099"/>
  <c r="F2099"/>
  <c r="Q2098"/>
  <c r="F2098"/>
  <c r="Q2097"/>
  <c r="F2097"/>
  <c r="R2090"/>
  <c r="G2090"/>
  <c r="M2086"/>
  <c r="P2085"/>
  <c r="E2085"/>
  <c r="G2084"/>
  <c r="G2104" s="1"/>
  <c r="F2084"/>
  <c r="F2104" s="1"/>
  <c r="G2083"/>
  <c r="G2103" s="1"/>
  <c r="F2083"/>
  <c r="F2103" s="1"/>
  <c r="Q2081"/>
  <c r="F2081"/>
  <c r="Q2080"/>
  <c r="F2080"/>
  <c r="Q2079"/>
  <c r="F2079"/>
  <c r="Q2078"/>
  <c r="F2078"/>
  <c r="Q2077"/>
  <c r="F2077"/>
  <c r="U2073"/>
  <c r="Q2073"/>
  <c r="Q2093" s="1"/>
  <c r="J2073"/>
  <c r="J2093" s="1"/>
  <c r="F2073"/>
  <c r="F2093" s="1"/>
  <c r="S2072"/>
  <c r="S2092" s="1"/>
  <c r="Q2072"/>
  <c r="H2072"/>
  <c r="H2092" s="1"/>
  <c r="F2072"/>
  <c r="F2092" s="1"/>
  <c r="G2097" s="1"/>
  <c r="I2097" s="1"/>
  <c r="R2070"/>
  <c r="G2070"/>
  <c r="P2066"/>
  <c r="E2066"/>
  <c r="Q2062"/>
  <c r="F2062"/>
  <c r="Q2061"/>
  <c r="F2061"/>
  <c r="Q2060"/>
  <c r="F2060"/>
  <c r="Q2059"/>
  <c r="F2059"/>
  <c r="Q2058"/>
  <c r="F2058"/>
  <c r="R2051"/>
  <c r="G2051"/>
  <c r="P2046"/>
  <c r="E2046"/>
  <c r="Q2042"/>
  <c r="F2042"/>
  <c r="Q2041"/>
  <c r="F2041"/>
  <c r="Q2040"/>
  <c r="F2040"/>
  <c r="Q2039"/>
  <c r="F2039"/>
  <c r="Q2038"/>
  <c r="F2038"/>
  <c r="U2034"/>
  <c r="Q2044" s="1"/>
  <c r="Q2064" s="1"/>
  <c r="Q2034"/>
  <c r="Q2054" s="1"/>
  <c r="J2034"/>
  <c r="F2044" s="1"/>
  <c r="F2064" s="1"/>
  <c r="F2034"/>
  <c r="F2054" s="1"/>
  <c r="S2033"/>
  <c r="S2053" s="1"/>
  <c r="Q2033"/>
  <c r="H2033"/>
  <c r="H2053" s="1"/>
  <c r="F2033"/>
  <c r="F2053" s="1"/>
  <c r="R2031"/>
  <c r="G2031"/>
  <c r="P2027"/>
  <c r="E2027"/>
  <c r="Q2023"/>
  <c r="F2023"/>
  <c r="Q2022"/>
  <c r="F2022"/>
  <c r="Q2021"/>
  <c r="F2021"/>
  <c r="F1994"/>
  <c r="Q2020"/>
  <c r="F2020"/>
  <c r="Q2019"/>
  <c r="F2019"/>
  <c r="R2012"/>
  <c r="G2012"/>
  <c r="P2007"/>
  <c r="E2007"/>
  <c r="Q2003"/>
  <c r="F2003"/>
  <c r="Q2002"/>
  <c r="F2002"/>
  <c r="Q2001"/>
  <c r="R2001" s="1"/>
  <c r="T2001" s="1"/>
  <c r="F2001"/>
  <c r="Q2000"/>
  <c r="F2000"/>
  <c r="Q1999"/>
  <c r="F1999"/>
  <c r="U1995"/>
  <c r="Q1995"/>
  <c r="Q2015" s="1"/>
  <c r="J1995"/>
  <c r="J2015" s="1"/>
  <c r="F1995"/>
  <c r="F2015" s="1"/>
  <c r="S1994"/>
  <c r="S2014" s="1"/>
  <c r="Q1994"/>
  <c r="Q2014" s="1"/>
  <c r="H1994"/>
  <c r="H2014" s="1"/>
  <c r="R1992"/>
  <c r="G1992"/>
  <c r="P1988"/>
  <c r="E1988"/>
  <c r="Q1984"/>
  <c r="F1984"/>
  <c r="Q1983"/>
  <c r="F1983"/>
  <c r="Q1982"/>
  <c r="F1982"/>
  <c r="Q1981"/>
  <c r="F1981"/>
  <c r="G1981" s="1"/>
  <c r="I1981" s="1"/>
  <c r="Q1980"/>
  <c r="F1980"/>
  <c r="R1973"/>
  <c r="G1973"/>
  <c r="P1968"/>
  <c r="E1968"/>
  <c r="Q1964"/>
  <c r="F1964"/>
  <c r="Q1963"/>
  <c r="F1963"/>
  <c r="Q1962"/>
  <c r="F1962"/>
  <c r="Q1961"/>
  <c r="F1961"/>
  <c r="G1961" s="1"/>
  <c r="I1961" s="1"/>
  <c r="Q1960"/>
  <c r="F1960"/>
  <c r="F1955"/>
  <c r="U1956"/>
  <c r="U1976" s="1"/>
  <c r="Q1956"/>
  <c r="Q1976" s="1"/>
  <c r="J1956"/>
  <c r="F1956"/>
  <c r="F1976" s="1"/>
  <c r="S1955"/>
  <c r="S1975" s="1"/>
  <c r="Q1955"/>
  <c r="Q1975" s="1"/>
  <c r="H1955"/>
  <c r="H1975" s="1"/>
  <c r="F1975"/>
  <c r="R1953"/>
  <c r="G1953"/>
  <c r="P1949"/>
  <c r="E1949"/>
  <c r="Q1945"/>
  <c r="F1945"/>
  <c r="Q1944"/>
  <c r="F1944"/>
  <c r="Q1943"/>
  <c r="F1943"/>
  <c r="Q1942"/>
  <c r="F1942"/>
  <c r="Q1941"/>
  <c r="F1941"/>
  <c r="R1934"/>
  <c r="G1934"/>
  <c r="P1929"/>
  <c r="E1929"/>
  <c r="Q1925"/>
  <c r="F1925"/>
  <c r="F1916"/>
  <c r="F1936" s="1"/>
  <c r="Q1924"/>
  <c r="F1924"/>
  <c r="Q1923"/>
  <c r="F1923"/>
  <c r="Q1922"/>
  <c r="F1922"/>
  <c r="G1922" s="1"/>
  <c r="I1922" s="1"/>
  <c r="Q1921"/>
  <c r="F1921"/>
  <c r="U1917"/>
  <c r="Q1927" s="1"/>
  <c r="Q1947" s="1"/>
  <c r="Q1917"/>
  <c r="Q1937" s="1"/>
  <c r="J1917"/>
  <c r="F1927" s="1"/>
  <c r="F1947" s="1"/>
  <c r="F1917"/>
  <c r="F1937" s="1"/>
  <c r="S1916"/>
  <c r="S1936" s="1"/>
  <c r="Q1916"/>
  <c r="Q1936" s="1"/>
  <c r="R1944" s="1"/>
  <c r="T1944" s="1"/>
  <c r="H1916"/>
  <c r="H1936" s="1"/>
  <c r="R1914"/>
  <c r="G1914"/>
  <c r="P1910"/>
  <c r="E1910"/>
  <c r="Q1906"/>
  <c r="F1906"/>
  <c r="Q1905"/>
  <c r="F1905"/>
  <c r="Q1904"/>
  <c r="F1904"/>
  <c r="Q1903"/>
  <c r="F1903"/>
  <c r="Q1902"/>
  <c r="F1902"/>
  <c r="R1895"/>
  <c r="G1895"/>
  <c r="P1890"/>
  <c r="E1890"/>
  <c r="R1888"/>
  <c r="R1908" s="1"/>
  <c r="Q1888"/>
  <c r="Q1908" s="1"/>
  <c r="Q1886"/>
  <c r="Q1877"/>
  <c r="F1886"/>
  <c r="F1877"/>
  <c r="F1897" s="1"/>
  <c r="Q1885"/>
  <c r="F1885"/>
  <c r="Q1884"/>
  <c r="F1884"/>
  <c r="Q1883"/>
  <c r="R1883" s="1"/>
  <c r="T1883" s="1"/>
  <c r="F1883"/>
  <c r="Q1882"/>
  <c r="F1882"/>
  <c r="G1882" s="1"/>
  <c r="I1882" s="1"/>
  <c r="Q1878"/>
  <c r="Q1898" s="1"/>
  <c r="J1878"/>
  <c r="F1878"/>
  <c r="F1898" s="1"/>
  <c r="S1877"/>
  <c r="S1897" s="1"/>
  <c r="H1877"/>
  <c r="H1897" s="1"/>
  <c r="R1875"/>
  <c r="G1875"/>
  <c r="P1871"/>
  <c r="E1871"/>
  <c r="Q1867"/>
  <c r="F1867"/>
  <c r="Q1866"/>
  <c r="F1866"/>
  <c r="Q1865"/>
  <c r="F1865"/>
  <c r="Q1864"/>
  <c r="F1864"/>
  <c r="Q1863"/>
  <c r="F1863"/>
  <c r="R1856"/>
  <c r="G1856"/>
  <c r="P1851"/>
  <c r="E1851"/>
  <c r="Q1847"/>
  <c r="F1847"/>
  <c r="F1838"/>
  <c r="Q1846"/>
  <c r="R1846" s="1"/>
  <c r="T1846" s="1"/>
  <c r="F1846"/>
  <c r="Q1845"/>
  <c r="F1845"/>
  <c r="Q1844"/>
  <c r="F1844"/>
  <c r="Q1843"/>
  <c r="F1843"/>
  <c r="U1839"/>
  <c r="Q1849" s="1"/>
  <c r="Q1869" s="1"/>
  <c r="Q1839"/>
  <c r="Q1859" s="1"/>
  <c r="J1839"/>
  <c r="F1849" s="1"/>
  <c r="F1839"/>
  <c r="F1859" s="1"/>
  <c r="S1838"/>
  <c r="S1858" s="1"/>
  <c r="Q1838"/>
  <c r="Q1858" s="1"/>
  <c r="H1838"/>
  <c r="H1858" s="1"/>
  <c r="R1836"/>
  <c r="G1836"/>
  <c r="P1832"/>
  <c r="E1832"/>
  <c r="Q1828"/>
  <c r="F1828"/>
  <c r="Q1827"/>
  <c r="F1827"/>
  <c r="Q1826"/>
  <c r="F1826"/>
  <c r="Q1825"/>
  <c r="F1825"/>
  <c r="Q1824"/>
  <c r="F1824"/>
  <c r="R1817"/>
  <c r="G1817"/>
  <c r="P1812"/>
  <c r="E1812"/>
  <c r="Q1808"/>
  <c r="F1808"/>
  <c r="Q1807"/>
  <c r="F1807"/>
  <c r="Q1806"/>
  <c r="F1806"/>
  <c r="Q1805"/>
  <c r="F1805"/>
  <c r="Q1804"/>
  <c r="F1804"/>
  <c r="U1800"/>
  <c r="Q1810" s="1"/>
  <c r="Q1830" s="1"/>
  <c r="Q1800"/>
  <c r="Q1820" s="1"/>
  <c r="J1800"/>
  <c r="F1810" s="1"/>
  <c r="F1830" s="1"/>
  <c r="F1800"/>
  <c r="F1820" s="1"/>
  <c r="S1799"/>
  <c r="S1819" s="1"/>
  <c r="Q1799"/>
  <c r="H1799"/>
  <c r="H1819" s="1"/>
  <c r="F1799"/>
  <c r="F1819" s="1"/>
  <c r="R1797"/>
  <c r="G1797"/>
  <c r="P1793"/>
  <c r="E1793"/>
  <c r="Q1789"/>
  <c r="F1789"/>
  <c r="Q1788"/>
  <c r="F1788"/>
  <c r="Q1787"/>
  <c r="F1787"/>
  <c r="Q1786"/>
  <c r="F1786"/>
  <c r="Q1785"/>
  <c r="F1785"/>
  <c r="R1778"/>
  <c r="G1778"/>
  <c r="P1773"/>
  <c r="E1773"/>
  <c r="Q1769"/>
  <c r="F1769"/>
  <c r="Q1768"/>
  <c r="F1768"/>
  <c r="Q1767"/>
  <c r="Q1760"/>
  <c r="Q1780" s="1"/>
  <c r="F1767"/>
  <c r="Q1766"/>
  <c r="R1766" s="1"/>
  <c r="T1766" s="1"/>
  <c r="F1766"/>
  <c r="Q1765"/>
  <c r="F1765"/>
  <c r="U1761"/>
  <c r="Q1761"/>
  <c r="Q1781" s="1"/>
  <c r="J1761"/>
  <c r="F1761"/>
  <c r="F1781" s="1"/>
  <c r="S1760"/>
  <c r="S1780" s="1"/>
  <c r="H1760"/>
  <c r="H1780" s="1"/>
  <c r="F1760"/>
  <c r="R1758"/>
  <c r="G1758"/>
  <c r="P1754"/>
  <c r="E1754"/>
  <c r="Q1750"/>
  <c r="F1750"/>
  <c r="Q1749"/>
  <c r="F1749"/>
  <c r="Q1748"/>
  <c r="F1748"/>
  <c r="F1721"/>
  <c r="F1741" s="1"/>
  <c r="Q1747"/>
  <c r="F1747"/>
  <c r="Q1746"/>
  <c r="R1746" s="1"/>
  <c r="T1746" s="1"/>
  <c r="F1746"/>
  <c r="R1739"/>
  <c r="G1739"/>
  <c r="P1734"/>
  <c r="E1734"/>
  <c r="Q1730"/>
  <c r="R1730" s="1"/>
  <c r="T1730" s="1"/>
  <c r="F1730"/>
  <c r="Q1729"/>
  <c r="F1729"/>
  <c r="Q1728"/>
  <c r="F1728"/>
  <c r="Q1727"/>
  <c r="F1727"/>
  <c r="Q1726"/>
  <c r="R1726" s="1"/>
  <c r="T1726" s="1"/>
  <c r="F1726"/>
  <c r="U1722"/>
  <c r="Q1722"/>
  <c r="Q1742" s="1"/>
  <c r="J1722"/>
  <c r="F1732" s="1"/>
  <c r="F1752" s="1"/>
  <c r="F1722"/>
  <c r="F1742" s="1"/>
  <c r="S1721"/>
  <c r="S1741" s="1"/>
  <c r="Q1721"/>
  <c r="Q1741" s="1"/>
  <c r="H1721"/>
  <c r="H1741" s="1"/>
  <c r="R1719"/>
  <c r="G1719"/>
  <c r="P1715"/>
  <c r="E1715"/>
  <c r="Q1711"/>
  <c r="F1711"/>
  <c r="Q1710"/>
  <c r="F1710"/>
  <c r="Q1709"/>
  <c r="F1709"/>
  <c r="Q1708"/>
  <c r="F1708"/>
  <c r="Q1707"/>
  <c r="F1707"/>
  <c r="R1700"/>
  <c r="G1700"/>
  <c r="P1695"/>
  <c r="E1695"/>
  <c r="R1694"/>
  <c r="R1714" s="1"/>
  <c r="Q1694"/>
  <c r="Q1714" s="1"/>
  <c r="R1693"/>
  <c r="R1713" s="1"/>
  <c r="Q1693"/>
  <c r="Q1713" s="1"/>
  <c r="Q1691"/>
  <c r="F1691"/>
  <c r="F1682"/>
  <c r="Q1690"/>
  <c r="F1690"/>
  <c r="Q1689"/>
  <c r="F1689"/>
  <c r="Q1688"/>
  <c r="R1688" s="1"/>
  <c r="T1688" s="1"/>
  <c r="F1688"/>
  <c r="Q1687"/>
  <c r="F1687"/>
  <c r="U1683"/>
  <c r="U1703" s="1"/>
  <c r="Q1683"/>
  <c r="Q1703" s="1"/>
  <c r="J1683"/>
  <c r="F1683"/>
  <c r="F1703" s="1"/>
  <c r="S1682"/>
  <c r="S1702" s="1"/>
  <c r="Q1682"/>
  <c r="Q1702" s="1"/>
  <c r="H1682"/>
  <c r="H1702" s="1"/>
  <c r="R1680"/>
  <c r="G1680"/>
  <c r="P1676"/>
  <c r="E1676"/>
  <c r="Q1672"/>
  <c r="F1672"/>
  <c r="Q1671"/>
  <c r="F1671"/>
  <c r="Q1670"/>
  <c r="F1670"/>
  <c r="Q1669"/>
  <c r="F1669"/>
  <c r="Q1668"/>
  <c r="F1668"/>
  <c r="R1661"/>
  <c r="G1661"/>
  <c r="P1656"/>
  <c r="E1656"/>
  <c r="R1655"/>
  <c r="R1675" s="1"/>
  <c r="Q1655"/>
  <c r="R1654"/>
  <c r="R1674" s="1"/>
  <c r="Q1654"/>
  <c r="Q1674" s="1"/>
  <c r="Q1652"/>
  <c r="F1643"/>
  <c r="F1663" s="1"/>
  <c r="G1671" s="1"/>
  <c r="I1671" s="1"/>
  <c r="F1652"/>
  <c r="Q1651"/>
  <c r="F1651"/>
  <c r="Q1650"/>
  <c r="F1650"/>
  <c r="Q1649"/>
  <c r="F1649"/>
  <c r="Q1648"/>
  <c r="F1648"/>
  <c r="U1644"/>
  <c r="U1664" s="1"/>
  <c r="Q1644"/>
  <c r="Q1664" s="1"/>
  <c r="J1644"/>
  <c r="F1654" s="1"/>
  <c r="F1674" s="1"/>
  <c r="F1644"/>
  <c r="F1664" s="1"/>
  <c r="S1643"/>
  <c r="S1663" s="1"/>
  <c r="Q1643"/>
  <c r="Q1663" s="1"/>
  <c r="H1643"/>
  <c r="H1663" s="1"/>
  <c r="R1641"/>
  <c r="G1641"/>
  <c r="P1637"/>
  <c r="E1637"/>
  <c r="Q1633"/>
  <c r="F1633"/>
  <c r="Q1632"/>
  <c r="F1632"/>
  <c r="Q1631"/>
  <c r="F1631"/>
  <c r="Q1630"/>
  <c r="F1630"/>
  <c r="Q1629"/>
  <c r="F1629"/>
  <c r="R1622"/>
  <c r="G1622"/>
  <c r="P1617"/>
  <c r="E1617"/>
  <c r="Q1613"/>
  <c r="F1613"/>
  <c r="Q1612"/>
  <c r="Q1604"/>
  <c r="F1612"/>
  <c r="Q1611"/>
  <c r="F1611"/>
  <c r="F1604"/>
  <c r="F1624" s="1"/>
  <c r="G1629" s="1"/>
  <c r="I1629" s="1"/>
  <c r="Q1610"/>
  <c r="F1610"/>
  <c r="Q1609"/>
  <c r="F1609"/>
  <c r="U1605"/>
  <c r="Q1605"/>
  <c r="Q1625" s="1"/>
  <c r="J1605"/>
  <c r="F1605"/>
  <c r="F1625" s="1"/>
  <c r="S1604"/>
  <c r="S1624" s="1"/>
  <c r="H1604"/>
  <c r="H1624" s="1"/>
  <c r="R1602"/>
  <c r="G1602"/>
  <c r="P1598"/>
  <c r="E1598"/>
  <c r="Q1594"/>
  <c r="F1594"/>
  <c r="Q1593"/>
  <c r="F1593"/>
  <c r="Q1592"/>
  <c r="F1592"/>
  <c r="Q1591"/>
  <c r="F1591"/>
  <c r="Q1590"/>
  <c r="F1590"/>
  <c r="R1583"/>
  <c r="G1583"/>
  <c r="P1578"/>
  <c r="E1578"/>
  <c r="Q1574"/>
  <c r="F1574"/>
  <c r="Q1573"/>
  <c r="F1573"/>
  <c r="Q1572"/>
  <c r="F1572"/>
  <c r="Q1571"/>
  <c r="F1571"/>
  <c r="Q1570"/>
  <c r="F1570"/>
  <c r="U1566"/>
  <c r="Q1576" s="1"/>
  <c r="Q1596" s="1"/>
  <c r="Q1566"/>
  <c r="Q1586" s="1"/>
  <c r="J1566"/>
  <c r="F1576" s="1"/>
  <c r="F1596" s="1"/>
  <c r="F1566"/>
  <c r="F1586" s="1"/>
  <c r="S1565"/>
  <c r="S1585" s="1"/>
  <c r="Q1565"/>
  <c r="H1565"/>
  <c r="H1585" s="1"/>
  <c r="F1565"/>
  <c r="F1585" s="1"/>
  <c r="G1592" s="1"/>
  <c r="I1592" s="1"/>
  <c r="R1563"/>
  <c r="G1563"/>
  <c r="P1559"/>
  <c r="E1559"/>
  <c r="Q1555"/>
  <c r="F1555"/>
  <c r="Q1554"/>
  <c r="F1554"/>
  <c r="Q1553"/>
  <c r="F1553"/>
  <c r="Q1552"/>
  <c r="F1552"/>
  <c r="Q1551"/>
  <c r="F1551"/>
  <c r="R1544"/>
  <c r="G1544"/>
  <c r="P1539"/>
  <c r="E1539"/>
  <c r="Q1535"/>
  <c r="Q1526"/>
  <c r="F1535"/>
  <c r="F1526"/>
  <c r="Q1534"/>
  <c r="F1534"/>
  <c r="Q1533"/>
  <c r="F1533"/>
  <c r="Q1532"/>
  <c r="F1532"/>
  <c r="Q1531"/>
  <c r="F1531"/>
  <c r="U1527"/>
  <c r="R1537" s="1"/>
  <c r="R1557" s="1"/>
  <c r="Q1527"/>
  <c r="Q1547" s="1"/>
  <c r="J1527"/>
  <c r="G1537" s="1"/>
  <c r="G1557" s="1"/>
  <c r="F1527"/>
  <c r="F1547" s="1"/>
  <c r="H1526"/>
  <c r="H1546" s="1"/>
  <c r="R1524"/>
  <c r="G1524"/>
  <c r="P1520"/>
  <c r="E1520"/>
  <c r="Q1516"/>
  <c r="F1516"/>
  <c r="Q1515"/>
  <c r="F1515"/>
  <c r="Q1514"/>
  <c r="F1514"/>
  <c r="Q1513"/>
  <c r="F1513"/>
  <c r="Q1512"/>
  <c r="F1512"/>
  <c r="R1505"/>
  <c r="G1505"/>
  <c r="P1500"/>
  <c r="E1500"/>
  <c r="Q1496"/>
  <c r="F1496"/>
  <c r="F1487"/>
  <c r="Q1495"/>
  <c r="F1495"/>
  <c r="Q1494"/>
  <c r="F1494"/>
  <c r="Q1493"/>
  <c r="F1493"/>
  <c r="Q1492"/>
  <c r="F1492"/>
  <c r="G1492" s="1"/>
  <c r="I1492" s="1"/>
  <c r="U1488"/>
  <c r="Q1498" s="1"/>
  <c r="Q1518" s="1"/>
  <c r="Q1488"/>
  <c r="Q1508" s="1"/>
  <c r="J1488"/>
  <c r="F1498" s="1"/>
  <c r="F1518" s="1"/>
  <c r="F1488"/>
  <c r="F1508" s="1"/>
  <c r="S1487"/>
  <c r="S1507" s="1"/>
  <c r="Q1487"/>
  <c r="H1487"/>
  <c r="H1507" s="1"/>
  <c r="R1485"/>
  <c r="G1485"/>
  <c r="P1481"/>
  <c r="E1481"/>
  <c r="Q1477"/>
  <c r="R1477" s="1"/>
  <c r="T1477" s="1"/>
  <c r="F1477"/>
  <c r="Q1476"/>
  <c r="F1476"/>
  <c r="Q1475"/>
  <c r="F1475"/>
  <c r="Q1474"/>
  <c r="F1474"/>
  <c r="Q1473"/>
  <c r="R1473" s="1"/>
  <c r="T1473" s="1"/>
  <c r="F1473"/>
  <c r="R1466"/>
  <c r="G1466"/>
  <c r="P1461"/>
  <c r="E1461"/>
  <c r="Q1457"/>
  <c r="R1457" s="1"/>
  <c r="T1457" s="1"/>
  <c r="F1457"/>
  <c r="Q1456"/>
  <c r="F1456"/>
  <c r="Q1455"/>
  <c r="F1455"/>
  <c r="Q1454"/>
  <c r="F1454"/>
  <c r="Q1453"/>
  <c r="R1453" s="1"/>
  <c r="T1453" s="1"/>
  <c r="F1453"/>
  <c r="U1449"/>
  <c r="Q1449"/>
  <c r="Q1469" s="1"/>
  <c r="J1449"/>
  <c r="F1459" s="1"/>
  <c r="F1479" s="1"/>
  <c r="F1449"/>
  <c r="F1469" s="1"/>
  <c r="S1448"/>
  <c r="S1468" s="1"/>
  <c r="Q1448"/>
  <c r="Q1468" s="1"/>
  <c r="H1448"/>
  <c r="H1468" s="1"/>
  <c r="F1448"/>
  <c r="F1468" s="1"/>
  <c r="R1446"/>
  <c r="G1446"/>
  <c r="P1442"/>
  <c r="E1442"/>
  <c r="Q1438"/>
  <c r="F1438"/>
  <c r="Q1437"/>
  <c r="F1437"/>
  <c r="Q1436"/>
  <c r="F1436"/>
  <c r="Q1435"/>
  <c r="F1435"/>
  <c r="Q1434"/>
  <c r="F1434"/>
  <c r="R1427"/>
  <c r="G1427"/>
  <c r="P1422"/>
  <c r="E1422"/>
  <c r="Q1418"/>
  <c r="F1418"/>
  <c r="Q1417"/>
  <c r="F1417"/>
  <c r="Q1416"/>
  <c r="Q1409"/>
  <c r="Q1429" s="1"/>
  <c r="F1416"/>
  <c r="Q1415"/>
  <c r="F1415"/>
  <c r="Q1414"/>
  <c r="F1414"/>
  <c r="G1414" s="1"/>
  <c r="I1414" s="1"/>
  <c r="U1410"/>
  <c r="Q1420" s="1"/>
  <c r="Q1440" s="1"/>
  <c r="Q1410"/>
  <c r="Q1430" s="1"/>
  <c r="J1410"/>
  <c r="F1420" s="1"/>
  <c r="F1440" s="1"/>
  <c r="F1410"/>
  <c r="F1430" s="1"/>
  <c r="S1409"/>
  <c r="S1429" s="1"/>
  <c r="H1409"/>
  <c r="H1429" s="1"/>
  <c r="F1409"/>
  <c r="R1407"/>
  <c r="G1407"/>
  <c r="P1403"/>
  <c r="E1403"/>
  <c r="Q1399"/>
  <c r="F1399"/>
  <c r="Q1398"/>
  <c r="F1398"/>
  <c r="Q1397"/>
  <c r="F1397"/>
  <c r="F1370"/>
  <c r="F1390" s="1"/>
  <c r="Q1396"/>
  <c r="F1396"/>
  <c r="Q1395"/>
  <c r="F1395"/>
  <c r="R1388"/>
  <c r="G1388"/>
  <c r="P1383"/>
  <c r="E1383"/>
  <c r="Q1379"/>
  <c r="F1379"/>
  <c r="Q1378"/>
  <c r="F1378"/>
  <c r="Q1377"/>
  <c r="F1377"/>
  <c r="Q1376"/>
  <c r="F1376"/>
  <c r="G1376" s="1"/>
  <c r="I1376" s="1"/>
  <c r="Q1375"/>
  <c r="F1375"/>
  <c r="U1371"/>
  <c r="Q1381" s="1"/>
  <c r="Q1401" s="1"/>
  <c r="Q1371"/>
  <c r="Q1391" s="1"/>
  <c r="J1371"/>
  <c r="F1381" s="1"/>
  <c r="F1401" s="1"/>
  <c r="F1371"/>
  <c r="F1391" s="1"/>
  <c r="S1370"/>
  <c r="S1390" s="1"/>
  <c r="Q1370"/>
  <c r="Q1390" s="1"/>
  <c r="H1370"/>
  <c r="H1390" s="1"/>
  <c r="R1368"/>
  <c r="G1368"/>
  <c r="P1364"/>
  <c r="E1364"/>
  <c r="Q1360"/>
  <c r="F1360"/>
  <c r="Q1359"/>
  <c r="F1359"/>
  <c r="Q1358"/>
  <c r="R1358" s="1"/>
  <c r="T1358" s="1"/>
  <c r="F1358"/>
  <c r="Q1357"/>
  <c r="F1357"/>
  <c r="Q1356"/>
  <c r="F1356"/>
  <c r="R1349"/>
  <c r="G1349"/>
  <c r="P1344"/>
  <c r="E1344"/>
  <c r="Q1340"/>
  <c r="F1340"/>
  <c r="F1331"/>
  <c r="Q1339"/>
  <c r="F1339"/>
  <c r="Q1338"/>
  <c r="F1338"/>
  <c r="Q1337"/>
  <c r="F1337"/>
  <c r="Q1336"/>
  <c r="F1336"/>
  <c r="G1336" s="1"/>
  <c r="I1336" s="1"/>
  <c r="U1332"/>
  <c r="Q1342" s="1"/>
  <c r="Q1362" s="1"/>
  <c r="Q1332"/>
  <c r="Q1352" s="1"/>
  <c r="J1332"/>
  <c r="G1342" s="1"/>
  <c r="G1362" s="1"/>
  <c r="F1332"/>
  <c r="F1352" s="1"/>
  <c r="S1331"/>
  <c r="S1351" s="1"/>
  <c r="Q1331"/>
  <c r="Q1351" s="1"/>
  <c r="H1331"/>
  <c r="H1351" s="1"/>
  <c r="F1351"/>
  <c r="R1329"/>
  <c r="G1329"/>
  <c r="P1325"/>
  <c r="E1325"/>
  <c r="Q1321"/>
  <c r="F1321"/>
  <c r="Q1320"/>
  <c r="F1320"/>
  <c r="Q1319"/>
  <c r="F1319"/>
  <c r="Q1318"/>
  <c r="F1318"/>
  <c r="Q1317"/>
  <c r="F1317"/>
  <c r="F1292"/>
  <c r="F1312" s="1"/>
  <c r="R1310"/>
  <c r="G1310"/>
  <c r="P1305"/>
  <c r="E1305"/>
  <c r="Q1301"/>
  <c r="F1301"/>
  <c r="G1301" s="1"/>
  <c r="I1301" s="1"/>
  <c r="Q1300"/>
  <c r="F1300"/>
  <c r="Q1299"/>
  <c r="F1299"/>
  <c r="Q1298"/>
  <c r="R1298" s="1"/>
  <c r="T1298" s="1"/>
  <c r="F1298"/>
  <c r="Q1297"/>
  <c r="F1297"/>
  <c r="G1297" s="1"/>
  <c r="I1297" s="1"/>
  <c r="U1293"/>
  <c r="Q1303" s="1"/>
  <c r="Q1323" s="1"/>
  <c r="Q1293"/>
  <c r="Q1313" s="1"/>
  <c r="J1293"/>
  <c r="F1293"/>
  <c r="F1313" s="1"/>
  <c r="S1292"/>
  <c r="S1312" s="1"/>
  <c r="Q1292"/>
  <c r="Q1312" s="1"/>
  <c r="H1292"/>
  <c r="H1312" s="1"/>
  <c r="R1290"/>
  <c r="G1290"/>
  <c r="P1286"/>
  <c r="E1286"/>
  <c r="Q1282"/>
  <c r="F1282"/>
  <c r="Q1281"/>
  <c r="F1281"/>
  <c r="Q1280"/>
  <c r="F1280"/>
  <c r="Q1279"/>
  <c r="F1279"/>
  <c r="Q1278"/>
  <c r="F1278"/>
  <c r="G1278" s="1"/>
  <c r="I1278" s="1"/>
  <c r="R1271"/>
  <c r="G1271"/>
  <c r="P1266"/>
  <c r="E1266"/>
  <c r="Q1262"/>
  <c r="F1262"/>
  <c r="Q1261"/>
  <c r="F1261"/>
  <c r="F1253"/>
  <c r="F1273" s="1"/>
  <c r="Q1260"/>
  <c r="F1260"/>
  <c r="Q1259"/>
  <c r="F1259"/>
  <c r="Q1258"/>
  <c r="R1258" s="1"/>
  <c r="T1258" s="1"/>
  <c r="F1258"/>
  <c r="U1254"/>
  <c r="Q1254"/>
  <c r="Q1274" s="1"/>
  <c r="J1254"/>
  <c r="G1264" s="1"/>
  <c r="G1284" s="1"/>
  <c r="F1254"/>
  <c r="F1274" s="1"/>
  <c r="S1253"/>
  <c r="S1273" s="1"/>
  <c r="Q1253"/>
  <c r="H1253"/>
  <c r="H1273" s="1"/>
  <c r="R1251"/>
  <c r="G1251"/>
  <c r="P1247"/>
  <c r="E1247"/>
  <c r="Q1243"/>
  <c r="F1214"/>
  <c r="F1234" s="1"/>
  <c r="F1243"/>
  <c r="Q1242"/>
  <c r="R1242" s="1"/>
  <c r="T1242" s="1"/>
  <c r="F1242"/>
  <c r="Q1241"/>
  <c r="F1241"/>
  <c r="Q1240"/>
  <c r="R1240" s="1"/>
  <c r="T1240" s="1"/>
  <c r="F1240"/>
  <c r="Q1239"/>
  <c r="F1239"/>
  <c r="R1232"/>
  <c r="G1232"/>
  <c r="P1227"/>
  <c r="E1227"/>
  <c r="Q1223"/>
  <c r="F1223"/>
  <c r="Q1222"/>
  <c r="F1222"/>
  <c r="Q1221"/>
  <c r="F1221"/>
  <c r="Q1220"/>
  <c r="R1220" s="1"/>
  <c r="T1220" s="1"/>
  <c r="F1220"/>
  <c r="Q1219"/>
  <c r="F1219"/>
  <c r="U1215"/>
  <c r="Q1225" s="1"/>
  <c r="Q1245" s="1"/>
  <c r="Q1215"/>
  <c r="Q1235" s="1"/>
  <c r="J1215"/>
  <c r="F1215"/>
  <c r="F1235" s="1"/>
  <c r="S1214"/>
  <c r="S1234" s="1"/>
  <c r="Q1214"/>
  <c r="Q1234" s="1"/>
  <c r="H1214"/>
  <c r="H1234" s="1"/>
  <c r="R1212"/>
  <c r="G1212"/>
  <c r="P1208"/>
  <c r="E1208"/>
  <c r="Q1204"/>
  <c r="F1204"/>
  <c r="Q1203"/>
  <c r="F1203"/>
  <c r="Q1202"/>
  <c r="F1202"/>
  <c r="Q1201"/>
  <c r="F1201"/>
  <c r="Q1200"/>
  <c r="F1200"/>
  <c r="R1193"/>
  <c r="G1193"/>
  <c r="P1188"/>
  <c r="E1188"/>
  <c r="Q1184"/>
  <c r="F1184"/>
  <c r="Q1183"/>
  <c r="Q1175"/>
  <c r="F1183"/>
  <c r="Q1182"/>
  <c r="F1175"/>
  <c r="F1195" s="1"/>
  <c r="F1182"/>
  <c r="Q1181"/>
  <c r="F1181"/>
  <c r="Q1180"/>
  <c r="F1180"/>
  <c r="U1176"/>
  <c r="Q1176"/>
  <c r="Q1196" s="1"/>
  <c r="J1176"/>
  <c r="F1186" s="1"/>
  <c r="F1206" s="1"/>
  <c r="F1176"/>
  <c r="F1196" s="1"/>
  <c r="S1175"/>
  <c r="S1195" s="1"/>
  <c r="H1175"/>
  <c r="H1195" s="1"/>
  <c r="R1173"/>
  <c r="G1173"/>
  <c r="P1169"/>
  <c r="E1169"/>
  <c r="Q1165"/>
  <c r="F1165"/>
  <c r="Q1164"/>
  <c r="F1164"/>
  <c r="Q1163"/>
  <c r="F1163"/>
  <c r="Q1162"/>
  <c r="R1162" s="1"/>
  <c r="T1162" s="1"/>
  <c r="F1162"/>
  <c r="Q1161"/>
  <c r="F1161"/>
  <c r="R1154"/>
  <c r="G1154"/>
  <c r="P1149"/>
  <c r="E1149"/>
  <c r="Q1145"/>
  <c r="F1145"/>
  <c r="Q1144"/>
  <c r="F1144"/>
  <c r="Q1143"/>
  <c r="F1143"/>
  <c r="Q1142"/>
  <c r="R1142" s="1"/>
  <c r="T1142" s="1"/>
  <c r="F1142"/>
  <c r="Q1141"/>
  <c r="F1141"/>
  <c r="U1137"/>
  <c r="Q1147" s="1"/>
  <c r="Q1167" s="1"/>
  <c r="Q1137"/>
  <c r="Q1157" s="1"/>
  <c r="J1137"/>
  <c r="F1137"/>
  <c r="F1157" s="1"/>
  <c r="S1136"/>
  <c r="S1156" s="1"/>
  <c r="Q1136"/>
  <c r="Q1156" s="1"/>
  <c r="H1136"/>
  <c r="H1156" s="1"/>
  <c r="F1136"/>
  <c r="R1134"/>
  <c r="G1134"/>
  <c r="P1130"/>
  <c r="E1130"/>
  <c r="Q1126"/>
  <c r="F1126"/>
  <c r="Q1125"/>
  <c r="F1125"/>
  <c r="Q1124"/>
  <c r="F1124"/>
  <c r="Q1123"/>
  <c r="F1123"/>
  <c r="Q1122"/>
  <c r="F1122"/>
  <c r="R1115"/>
  <c r="G1115"/>
  <c r="P1110"/>
  <c r="E1110"/>
  <c r="Q1106"/>
  <c r="F1106"/>
  <c r="Q1105"/>
  <c r="F1105"/>
  <c r="Q1104"/>
  <c r="R1104" s="1"/>
  <c r="T1104" s="1"/>
  <c r="F1104"/>
  <c r="Q1103"/>
  <c r="Q1097"/>
  <c r="F1103"/>
  <c r="Q1102"/>
  <c r="F1102"/>
  <c r="U1098"/>
  <c r="Q1098"/>
  <c r="Q1118" s="1"/>
  <c r="J1098"/>
  <c r="F1108" s="1"/>
  <c r="F1128" s="1"/>
  <c r="F1098"/>
  <c r="F1118" s="1"/>
  <c r="S1097"/>
  <c r="S1117" s="1"/>
  <c r="H1097"/>
  <c r="H1117" s="1"/>
  <c r="F1097"/>
  <c r="R1095"/>
  <c r="G1095"/>
  <c r="P1091"/>
  <c r="E1091"/>
  <c r="Q1087"/>
  <c r="F1087"/>
  <c r="Q1086"/>
  <c r="F1086"/>
  <c r="Q1085"/>
  <c r="F1085"/>
  <c r="F1058"/>
  <c r="F1078" s="1"/>
  <c r="Q1084"/>
  <c r="F1084"/>
  <c r="Q1083"/>
  <c r="F1083"/>
  <c r="R1076"/>
  <c r="G1076"/>
  <c r="P1071"/>
  <c r="E1071"/>
  <c r="Q1067"/>
  <c r="F1067"/>
  <c r="Q1066"/>
  <c r="F1066"/>
  <c r="Q1065"/>
  <c r="F1065"/>
  <c r="Q1064"/>
  <c r="F1064"/>
  <c r="Q1063"/>
  <c r="F1063"/>
  <c r="U1059"/>
  <c r="Q1069" s="1"/>
  <c r="Q1089" s="1"/>
  <c r="Q1059"/>
  <c r="Q1079" s="1"/>
  <c r="J1059"/>
  <c r="F1069" s="1"/>
  <c r="F1089" s="1"/>
  <c r="F1059"/>
  <c r="F1079" s="1"/>
  <c r="S1058"/>
  <c r="S1078" s="1"/>
  <c r="Q1058"/>
  <c r="H1058"/>
  <c r="H1078" s="1"/>
  <c r="R1056"/>
  <c r="G1056"/>
  <c r="P1052"/>
  <c r="E1052"/>
  <c r="Q1048"/>
  <c r="F1048"/>
  <c r="Q1047"/>
  <c r="F1047"/>
  <c r="Q1046"/>
  <c r="F1046"/>
  <c r="Q1045"/>
  <c r="F1045"/>
  <c r="Q1044"/>
  <c r="F1044"/>
  <c r="R1037"/>
  <c r="G1037"/>
  <c r="P1032"/>
  <c r="E1032"/>
  <c r="Q1028"/>
  <c r="F1028"/>
  <c r="F1019"/>
  <c r="Q1027"/>
  <c r="F1027"/>
  <c r="Q1026"/>
  <c r="F1026"/>
  <c r="Q1025"/>
  <c r="F1025"/>
  <c r="G1025" s="1"/>
  <c r="I1025" s="1"/>
  <c r="Q1024"/>
  <c r="F1024"/>
  <c r="U1020"/>
  <c r="Q1020"/>
  <c r="Q1040" s="1"/>
  <c r="J1020"/>
  <c r="F1020"/>
  <c r="F1040" s="1"/>
  <c r="S1019"/>
  <c r="S1039" s="1"/>
  <c r="Q1019"/>
  <c r="Q1039" s="1"/>
  <c r="H1019"/>
  <c r="H1039" s="1"/>
  <c r="R1017"/>
  <c r="G1017"/>
  <c r="P1013"/>
  <c r="E1013"/>
  <c r="Q1009"/>
  <c r="F1009"/>
  <c r="Q1008"/>
  <c r="F1008"/>
  <c r="Q1007"/>
  <c r="F1007"/>
  <c r="Q1006"/>
  <c r="F1006"/>
  <c r="Q1005"/>
  <c r="F1005"/>
  <c r="F980"/>
  <c r="R998"/>
  <c r="G998"/>
  <c r="P993"/>
  <c r="E993"/>
  <c r="Q989"/>
  <c r="F989"/>
  <c r="G989" s="1"/>
  <c r="I989" s="1"/>
  <c r="Q988"/>
  <c r="F988"/>
  <c r="Q987"/>
  <c r="F987"/>
  <c r="Q986"/>
  <c r="F986"/>
  <c r="Q985"/>
  <c r="F985"/>
  <c r="G985" s="1"/>
  <c r="I985" s="1"/>
  <c r="U981"/>
  <c r="Q991" s="1"/>
  <c r="Q1011" s="1"/>
  <c r="Q981"/>
  <c r="Q1001" s="1"/>
  <c r="J981"/>
  <c r="F991" s="1"/>
  <c r="F1011" s="1"/>
  <c r="F981"/>
  <c r="F1001" s="1"/>
  <c r="S980"/>
  <c r="S1000" s="1"/>
  <c r="Q980"/>
  <c r="H980"/>
  <c r="H1000" s="1"/>
  <c r="R978"/>
  <c r="G978"/>
  <c r="P974"/>
  <c r="E974"/>
  <c r="Q970"/>
  <c r="F970"/>
  <c r="Q969"/>
  <c r="F969"/>
  <c r="Q968"/>
  <c r="F968"/>
  <c r="Q967"/>
  <c r="F967"/>
  <c r="Q966"/>
  <c r="F966"/>
  <c r="R959"/>
  <c r="G959"/>
  <c r="P954"/>
  <c r="E954"/>
  <c r="Q950"/>
  <c r="F950"/>
  <c r="Q949"/>
  <c r="F949"/>
  <c r="F941"/>
  <c r="F961" s="1"/>
  <c r="Q948"/>
  <c r="F948"/>
  <c r="Q947"/>
  <c r="F947"/>
  <c r="Q946"/>
  <c r="F946"/>
  <c r="U942"/>
  <c r="Q942"/>
  <c r="Q962" s="1"/>
  <c r="J942"/>
  <c r="F952" s="1"/>
  <c r="F972" s="1"/>
  <c r="F942"/>
  <c r="F962" s="1"/>
  <c r="S941"/>
  <c r="S961" s="1"/>
  <c r="Q941"/>
  <c r="R946" s="1"/>
  <c r="T946" s="1"/>
  <c r="H941"/>
  <c r="H961" s="1"/>
  <c r="R939"/>
  <c r="G939"/>
  <c r="P935"/>
  <c r="E935"/>
  <c r="Q931"/>
  <c r="F931"/>
  <c r="Q930"/>
  <c r="R930" s="1"/>
  <c r="T930" s="1"/>
  <c r="F930"/>
  <c r="Q929"/>
  <c r="F929"/>
  <c r="Q928"/>
  <c r="F928"/>
  <c r="Q927"/>
  <c r="F927"/>
  <c r="R920"/>
  <c r="G920"/>
  <c r="P915"/>
  <c r="E915"/>
  <c r="Q911"/>
  <c r="F911"/>
  <c r="Q910"/>
  <c r="R910" s="1"/>
  <c r="T910" s="1"/>
  <c r="F910"/>
  <c r="Q909"/>
  <c r="F909"/>
  <c r="Q908"/>
  <c r="F908"/>
  <c r="Q907"/>
  <c r="F907"/>
  <c r="U903"/>
  <c r="Q913" s="1"/>
  <c r="Q933" s="1"/>
  <c r="Q903"/>
  <c r="Q923" s="1"/>
  <c r="J903"/>
  <c r="F903"/>
  <c r="F923" s="1"/>
  <c r="S902"/>
  <c r="S922" s="1"/>
  <c r="Q902"/>
  <c r="Q922" s="1"/>
  <c r="H902"/>
  <c r="H922" s="1"/>
  <c r="F902"/>
  <c r="R900"/>
  <c r="G900"/>
  <c r="P896"/>
  <c r="E896"/>
  <c r="Q892"/>
  <c r="F892"/>
  <c r="Q891"/>
  <c r="F891"/>
  <c r="Q890"/>
  <c r="F890"/>
  <c r="Q889"/>
  <c r="F889"/>
  <c r="Q888"/>
  <c r="F888"/>
  <c r="J864"/>
  <c r="R881"/>
  <c r="G881"/>
  <c r="P876"/>
  <c r="E876"/>
  <c r="Q872"/>
  <c r="F872"/>
  <c r="Q871"/>
  <c r="F871"/>
  <c r="G871" s="1"/>
  <c r="I871" s="1"/>
  <c r="Q870"/>
  <c r="F870"/>
  <c r="Q869"/>
  <c r="F869"/>
  <c r="G869" s="1"/>
  <c r="I869" s="1"/>
  <c r="Q868"/>
  <c r="F868"/>
  <c r="U864"/>
  <c r="Q874" s="1"/>
  <c r="Q894" s="1"/>
  <c r="Q864"/>
  <c r="Q884" s="1"/>
  <c r="F864"/>
  <c r="F884" s="1"/>
  <c r="S863"/>
  <c r="S883" s="1"/>
  <c r="Q863"/>
  <c r="H863"/>
  <c r="H883" s="1"/>
  <c r="F863"/>
  <c r="R861"/>
  <c r="G861"/>
  <c r="P857"/>
  <c r="E857"/>
  <c r="Q853"/>
  <c r="F853"/>
  <c r="Q852"/>
  <c r="F852"/>
  <c r="Q851"/>
  <c r="F851"/>
  <c r="Q850"/>
  <c r="R850" s="1"/>
  <c r="T850" s="1"/>
  <c r="F850"/>
  <c r="Q849"/>
  <c r="F849"/>
  <c r="R842"/>
  <c r="G842"/>
  <c r="P837"/>
  <c r="E837"/>
  <c r="Q833"/>
  <c r="F833"/>
  <c r="Q832"/>
  <c r="F832"/>
  <c r="Q831"/>
  <c r="F831"/>
  <c r="Q830"/>
  <c r="R830" s="1"/>
  <c r="T830" s="1"/>
  <c r="F830"/>
  <c r="Q829"/>
  <c r="F829"/>
  <c r="U825"/>
  <c r="Q835" s="1"/>
  <c r="Q855" s="1"/>
  <c r="Q825"/>
  <c r="Q845" s="1"/>
  <c r="J825"/>
  <c r="F825"/>
  <c r="F845" s="1"/>
  <c r="S824"/>
  <c r="S844" s="1"/>
  <c r="Q824"/>
  <c r="Q844" s="1"/>
  <c r="H824"/>
  <c r="H844" s="1"/>
  <c r="F824"/>
  <c r="F844" s="1"/>
  <c r="R822"/>
  <c r="G822"/>
  <c r="P818"/>
  <c r="E818"/>
  <c r="Q814"/>
  <c r="F814"/>
  <c r="Q813"/>
  <c r="F813"/>
  <c r="Q812"/>
  <c r="F812"/>
  <c r="Q811"/>
  <c r="F811"/>
  <c r="Q810"/>
  <c r="F810"/>
  <c r="R803"/>
  <c r="G803"/>
  <c r="P798"/>
  <c r="E798"/>
  <c r="Q794"/>
  <c r="R794" s="1"/>
  <c r="T794" s="1"/>
  <c r="F794"/>
  <c r="Q793"/>
  <c r="F793"/>
  <c r="Q792"/>
  <c r="Q785"/>
  <c r="Q805" s="1"/>
  <c r="F792"/>
  <c r="Q791"/>
  <c r="F791"/>
  <c r="G791" s="1"/>
  <c r="I791" s="1"/>
  <c r="Q790"/>
  <c r="F790"/>
  <c r="U786"/>
  <c r="Q796" s="1"/>
  <c r="Q816" s="1"/>
  <c r="Q786"/>
  <c r="Q806" s="1"/>
  <c r="J786"/>
  <c r="F786"/>
  <c r="F806" s="1"/>
  <c r="S785"/>
  <c r="S805" s="1"/>
  <c r="H785"/>
  <c r="H805" s="1"/>
  <c r="F785"/>
  <c r="R783"/>
  <c r="G783"/>
  <c r="P779"/>
  <c r="E779"/>
  <c r="Q775"/>
  <c r="F775"/>
  <c r="Q774"/>
  <c r="F774"/>
  <c r="Q773"/>
  <c r="F773"/>
  <c r="Q772"/>
  <c r="F772"/>
  <c r="Q771"/>
  <c r="F771"/>
  <c r="R764"/>
  <c r="G764"/>
  <c r="P759"/>
  <c r="E759"/>
  <c r="Q755"/>
  <c r="F755"/>
  <c r="Q754"/>
  <c r="F754"/>
  <c r="Q753"/>
  <c r="F753"/>
  <c r="Q752"/>
  <c r="R752" s="1"/>
  <c r="T752" s="1"/>
  <c r="F752"/>
  <c r="Q751"/>
  <c r="F751"/>
  <c r="U747"/>
  <c r="Q757" s="1"/>
  <c r="Q777" s="1"/>
  <c r="Q747"/>
  <c r="Q767" s="1"/>
  <c r="J747"/>
  <c r="F747"/>
  <c r="F767" s="1"/>
  <c r="S746"/>
  <c r="S766" s="1"/>
  <c r="Q746"/>
  <c r="Q766" s="1"/>
  <c r="H746"/>
  <c r="H766" s="1"/>
  <c r="F746"/>
  <c r="R744"/>
  <c r="G744"/>
  <c r="P740"/>
  <c r="E740"/>
  <c r="Q736"/>
  <c r="F736"/>
  <c r="Q735"/>
  <c r="F735"/>
  <c r="Q734"/>
  <c r="F734"/>
  <c r="Q733"/>
  <c r="F733"/>
  <c r="Q732"/>
  <c r="F732"/>
  <c r="R725"/>
  <c r="G725"/>
  <c r="P720"/>
  <c r="E720"/>
  <c r="Q716"/>
  <c r="R716" s="1"/>
  <c r="T716" s="1"/>
  <c r="F716"/>
  <c r="Q715"/>
  <c r="Q707"/>
  <c r="Q727" s="1"/>
  <c r="F715"/>
  <c r="Q714"/>
  <c r="F714"/>
  <c r="F707"/>
  <c r="F727" s="1"/>
  <c r="Q713"/>
  <c r="F713"/>
  <c r="Q712"/>
  <c r="F712"/>
  <c r="U708"/>
  <c r="Q718" s="1"/>
  <c r="Q738" s="1"/>
  <c r="Q708"/>
  <c r="Q728" s="1"/>
  <c r="J708"/>
  <c r="F708"/>
  <c r="F728" s="1"/>
  <c r="S707"/>
  <c r="S727" s="1"/>
  <c r="H707"/>
  <c r="H727" s="1"/>
  <c r="R705"/>
  <c r="G705"/>
  <c r="P701"/>
  <c r="E701"/>
  <c r="Q697"/>
  <c r="F697"/>
  <c r="Q696"/>
  <c r="F696"/>
  <c r="Q695"/>
  <c r="F695"/>
  <c r="Q694"/>
  <c r="R694" s="1"/>
  <c r="T694" s="1"/>
  <c r="F694"/>
  <c r="Q693"/>
  <c r="F693"/>
  <c r="R686"/>
  <c r="G686"/>
  <c r="P681"/>
  <c r="E681"/>
  <c r="Q677"/>
  <c r="F677"/>
  <c r="Q676"/>
  <c r="F676"/>
  <c r="Q675"/>
  <c r="F675"/>
  <c r="Q674"/>
  <c r="F674"/>
  <c r="Q673"/>
  <c r="F673"/>
  <c r="U669"/>
  <c r="Q679" s="1"/>
  <c r="Q699" s="1"/>
  <c r="Q669"/>
  <c r="Q689" s="1"/>
  <c r="J669"/>
  <c r="F669"/>
  <c r="F689" s="1"/>
  <c r="S668"/>
  <c r="S688" s="1"/>
  <c r="Q668"/>
  <c r="Q688" s="1"/>
  <c r="H668"/>
  <c r="H688" s="1"/>
  <c r="F668"/>
  <c r="R666"/>
  <c r="G666"/>
  <c r="P662"/>
  <c r="E662"/>
  <c r="Q658"/>
  <c r="F658"/>
  <c r="Q657"/>
  <c r="F657"/>
  <c r="Q656"/>
  <c r="F656"/>
  <c r="Q655"/>
  <c r="F655"/>
  <c r="Q654"/>
  <c r="F654"/>
  <c r="J630"/>
  <c r="J650" s="1"/>
  <c r="R647"/>
  <c r="G647"/>
  <c r="P642"/>
  <c r="E642"/>
  <c r="Q638"/>
  <c r="F638"/>
  <c r="Q637"/>
  <c r="F637"/>
  <c r="Q636"/>
  <c r="F636"/>
  <c r="Q635"/>
  <c r="F629"/>
  <c r="G637" s="1"/>
  <c r="I637" s="1"/>
  <c r="F635"/>
  <c r="Q634"/>
  <c r="F634"/>
  <c r="U630"/>
  <c r="Q640" s="1"/>
  <c r="Q660" s="1"/>
  <c r="Q630"/>
  <c r="Q650" s="1"/>
  <c r="F630"/>
  <c r="F650" s="1"/>
  <c r="S629"/>
  <c r="S649" s="1"/>
  <c r="Q629"/>
  <c r="Q649" s="1"/>
  <c r="R655" s="1"/>
  <c r="T655" s="1"/>
  <c r="H629"/>
  <c r="H649" s="1"/>
  <c r="R627"/>
  <c r="G627"/>
  <c r="P623"/>
  <c r="E623"/>
  <c r="Q619"/>
  <c r="F590"/>
  <c r="F610" s="1"/>
  <c r="F619"/>
  <c r="Q618"/>
  <c r="F618"/>
  <c r="Q617"/>
  <c r="F617"/>
  <c r="Q616"/>
  <c r="F616"/>
  <c r="Q615"/>
  <c r="F615"/>
  <c r="R608"/>
  <c r="G608"/>
  <c r="P603"/>
  <c r="E603"/>
  <c r="Q599"/>
  <c r="F599"/>
  <c r="Q598"/>
  <c r="F598"/>
  <c r="Q597"/>
  <c r="F597"/>
  <c r="Q596"/>
  <c r="F596"/>
  <c r="Q595"/>
  <c r="F595"/>
  <c r="U591"/>
  <c r="Q601" s="1"/>
  <c r="Q621" s="1"/>
  <c r="Q591"/>
  <c r="Q611" s="1"/>
  <c r="J591"/>
  <c r="F601" s="1"/>
  <c r="F621" s="1"/>
  <c r="F591"/>
  <c r="F611" s="1"/>
  <c r="S590"/>
  <c r="S610" s="1"/>
  <c r="Q590"/>
  <c r="H590"/>
  <c r="H610" s="1"/>
  <c r="R588"/>
  <c r="G588"/>
  <c r="P584"/>
  <c r="E584"/>
  <c r="Q580"/>
  <c r="F580"/>
  <c r="Q579"/>
  <c r="F579"/>
  <c r="Q578"/>
  <c r="F578"/>
  <c r="Q577"/>
  <c r="F577"/>
  <c r="Q576"/>
  <c r="F576"/>
  <c r="R569"/>
  <c r="G569"/>
  <c r="P564"/>
  <c r="E564"/>
  <c r="Q560"/>
  <c r="F560"/>
  <c r="Q559"/>
  <c r="F559"/>
  <c r="F551"/>
  <c r="F571" s="1"/>
  <c r="G577" s="1"/>
  <c r="I577" s="1"/>
  <c r="Q558"/>
  <c r="F558"/>
  <c r="Q557"/>
  <c r="Q551"/>
  <c r="F557"/>
  <c r="Q556"/>
  <c r="F556"/>
  <c r="U552"/>
  <c r="Q562" s="1"/>
  <c r="Q582" s="1"/>
  <c r="Q552"/>
  <c r="Q572" s="1"/>
  <c r="J552"/>
  <c r="F552"/>
  <c r="F572" s="1"/>
  <c r="S551"/>
  <c r="S571" s="1"/>
  <c r="H551"/>
  <c r="H571" s="1"/>
  <c r="R549"/>
  <c r="G549"/>
  <c r="P545"/>
  <c r="E545"/>
  <c r="Q541"/>
  <c r="F541"/>
  <c r="Q540"/>
  <c r="F540"/>
  <c r="Q539"/>
  <c r="F539"/>
  <c r="Q538"/>
  <c r="F512"/>
  <c r="F538"/>
  <c r="Q537"/>
  <c r="F537"/>
  <c r="R530"/>
  <c r="G530"/>
  <c r="P525"/>
  <c r="E525"/>
  <c r="Q521"/>
  <c r="F521"/>
  <c r="Q520"/>
  <c r="Q512"/>
  <c r="F520"/>
  <c r="Q519"/>
  <c r="F519"/>
  <c r="Q518"/>
  <c r="F518"/>
  <c r="Q517"/>
  <c r="F517"/>
  <c r="U513"/>
  <c r="Q523" s="1"/>
  <c r="Q543" s="1"/>
  <c r="Q513"/>
  <c r="Q533" s="1"/>
  <c r="J513"/>
  <c r="F523" s="1"/>
  <c r="F543" s="1"/>
  <c r="F513"/>
  <c r="F533" s="1"/>
  <c r="S512"/>
  <c r="S532" s="1"/>
  <c r="H512"/>
  <c r="H532" s="1"/>
  <c r="R510"/>
  <c r="G510"/>
  <c r="P506"/>
  <c r="E506"/>
  <c r="Q502"/>
  <c r="F502"/>
  <c r="Q501"/>
  <c r="F501"/>
  <c r="Q500"/>
  <c r="F500"/>
  <c r="Q499"/>
  <c r="F499"/>
  <c r="Q498"/>
  <c r="F498"/>
  <c r="R491"/>
  <c r="G491"/>
  <c r="P486"/>
  <c r="E486"/>
  <c r="Q482"/>
  <c r="F482"/>
  <c r="Q481"/>
  <c r="F481"/>
  <c r="F473"/>
  <c r="F493" s="1"/>
  <c r="Q480"/>
  <c r="F480"/>
  <c r="Q479"/>
  <c r="F479"/>
  <c r="Q478"/>
  <c r="F478"/>
  <c r="U474"/>
  <c r="Q484" s="1"/>
  <c r="Q504" s="1"/>
  <c r="Q474"/>
  <c r="Q494" s="1"/>
  <c r="J474"/>
  <c r="F484" s="1"/>
  <c r="F504" s="1"/>
  <c r="F474"/>
  <c r="F494" s="1"/>
  <c r="S473"/>
  <c r="S493" s="1"/>
  <c r="Q473"/>
  <c r="Q493" s="1"/>
  <c r="R499" s="1"/>
  <c r="T499" s="1"/>
  <c r="H473"/>
  <c r="H493" s="1"/>
  <c r="R471"/>
  <c r="G471"/>
  <c r="P467"/>
  <c r="E467"/>
  <c r="Q463"/>
  <c r="F434"/>
  <c r="F454" s="1"/>
  <c r="F463"/>
  <c r="Q462"/>
  <c r="F462"/>
  <c r="Q461"/>
  <c r="F461"/>
  <c r="G461" s="1"/>
  <c r="I461" s="1"/>
  <c r="Q460"/>
  <c r="F460"/>
  <c r="Q459"/>
  <c r="F459"/>
  <c r="R452"/>
  <c r="G452"/>
  <c r="P447"/>
  <c r="E447"/>
  <c r="Q443"/>
  <c r="F443"/>
  <c r="Q442"/>
  <c r="F442"/>
  <c r="Q441"/>
  <c r="F441"/>
  <c r="G441" s="1"/>
  <c r="I441" s="1"/>
  <c r="Q440"/>
  <c r="F440"/>
  <c r="Q439"/>
  <c r="F439"/>
  <c r="G439" s="1"/>
  <c r="I439" s="1"/>
  <c r="U435"/>
  <c r="Q445" s="1"/>
  <c r="Q465" s="1"/>
  <c r="Q435"/>
  <c r="Q455" s="1"/>
  <c r="J435"/>
  <c r="F445" s="1"/>
  <c r="F465" s="1"/>
  <c r="F435"/>
  <c r="F455" s="1"/>
  <c r="S434"/>
  <c r="S454" s="1"/>
  <c r="Q434"/>
  <c r="H434"/>
  <c r="H454" s="1"/>
  <c r="R432"/>
  <c r="G432"/>
  <c r="P428"/>
  <c r="E428"/>
  <c r="Q424"/>
  <c r="F424"/>
  <c r="Q423"/>
  <c r="F423"/>
  <c r="Q422"/>
  <c r="R422" s="1"/>
  <c r="T422" s="1"/>
  <c r="F422"/>
  <c r="Q421"/>
  <c r="F421"/>
  <c r="Q420"/>
  <c r="F420"/>
  <c r="R413"/>
  <c r="G413"/>
  <c r="P408"/>
  <c r="E408"/>
  <c r="Q404"/>
  <c r="F404"/>
  <c r="Q403"/>
  <c r="Q395"/>
  <c r="Q415" s="1"/>
  <c r="F403"/>
  <c r="Q402"/>
  <c r="F395"/>
  <c r="F415" s="1"/>
  <c r="F402"/>
  <c r="Q401"/>
  <c r="F401"/>
  <c r="Q400"/>
  <c r="F400"/>
  <c r="U396"/>
  <c r="R406" s="1"/>
  <c r="R426" s="1"/>
  <c r="Q396"/>
  <c r="Q416" s="1"/>
  <c r="J396"/>
  <c r="G406" s="1"/>
  <c r="G426" s="1"/>
  <c r="F396"/>
  <c r="F416" s="1"/>
  <c r="S395"/>
  <c r="S415" s="1"/>
  <c r="H395"/>
  <c r="H415" s="1"/>
  <c r="R393"/>
  <c r="G393"/>
  <c r="P389"/>
  <c r="E389"/>
  <c r="Q385"/>
  <c r="F385"/>
  <c r="Q384"/>
  <c r="F384"/>
  <c r="Q383"/>
  <c r="F383"/>
  <c r="Q382"/>
  <c r="F382"/>
  <c r="Q381"/>
  <c r="F381"/>
  <c r="R374"/>
  <c r="G374"/>
  <c r="P369"/>
  <c r="E369"/>
  <c r="Q365"/>
  <c r="F365"/>
  <c r="Q364"/>
  <c r="F364"/>
  <c r="Q363"/>
  <c r="F363"/>
  <c r="Q362"/>
  <c r="F362"/>
  <c r="Q361"/>
  <c r="F361"/>
  <c r="U357"/>
  <c r="Q357"/>
  <c r="Q377" s="1"/>
  <c r="J357"/>
  <c r="F367" s="1"/>
  <c r="F387" s="1"/>
  <c r="F357"/>
  <c r="F377" s="1"/>
  <c r="S356"/>
  <c r="S376" s="1"/>
  <c r="Q356"/>
  <c r="H356"/>
  <c r="H376" s="1"/>
  <c r="F356"/>
  <c r="F376" s="1"/>
  <c r="G381" s="1"/>
  <c r="I381" s="1"/>
  <c r="R354"/>
  <c r="G354"/>
  <c r="P350"/>
  <c r="E350"/>
  <c r="Q346"/>
  <c r="F346"/>
  <c r="Q345"/>
  <c r="F345"/>
  <c r="Q344"/>
  <c r="F344"/>
  <c r="Q343"/>
  <c r="F343"/>
  <c r="Q342"/>
  <c r="F342"/>
  <c r="R335"/>
  <c r="G335"/>
  <c r="P330"/>
  <c r="E330"/>
  <c r="Q326"/>
  <c r="R326" s="1"/>
  <c r="T326" s="1"/>
  <c r="F326"/>
  <c r="Q325"/>
  <c r="F325"/>
  <c r="Q324"/>
  <c r="F324"/>
  <c r="Q323"/>
  <c r="Q317"/>
  <c r="F323"/>
  <c r="Q322"/>
  <c r="F322"/>
  <c r="U318"/>
  <c r="Q328" s="1"/>
  <c r="Q348" s="1"/>
  <c r="Q318"/>
  <c r="Q338" s="1"/>
  <c r="J318"/>
  <c r="F328" s="1"/>
  <c r="F348" s="1"/>
  <c r="F318"/>
  <c r="F338" s="1"/>
  <c r="S317"/>
  <c r="S337" s="1"/>
  <c r="H317"/>
  <c r="H337" s="1"/>
  <c r="F317"/>
  <c r="R315"/>
  <c r="G315"/>
  <c r="P311"/>
  <c r="E311"/>
  <c r="Q307"/>
  <c r="F307"/>
  <c r="Q306"/>
  <c r="F306"/>
  <c r="Q305"/>
  <c r="F305"/>
  <c r="F278"/>
  <c r="F298" s="1"/>
  <c r="Q304"/>
  <c r="F304"/>
  <c r="Q303"/>
  <c r="F303"/>
  <c r="R296"/>
  <c r="G296"/>
  <c r="P291"/>
  <c r="E291"/>
  <c r="Q287"/>
  <c r="F287"/>
  <c r="Q286"/>
  <c r="F286"/>
  <c r="Q285"/>
  <c r="F285"/>
  <c r="Q284"/>
  <c r="F284"/>
  <c r="Q283"/>
  <c r="F283"/>
  <c r="U279"/>
  <c r="Q289" s="1"/>
  <c r="Q309" s="1"/>
  <c r="Q279"/>
  <c r="Q299" s="1"/>
  <c r="J279"/>
  <c r="F289" s="1"/>
  <c r="F309" s="1"/>
  <c r="F279"/>
  <c r="F299" s="1"/>
  <c r="S278"/>
  <c r="S298" s="1"/>
  <c r="Q278"/>
  <c r="R287" s="1"/>
  <c r="T287" s="1"/>
  <c r="H278"/>
  <c r="H298" s="1"/>
  <c r="R276"/>
  <c r="G276"/>
  <c r="P272"/>
  <c r="E272"/>
  <c r="Q268"/>
  <c r="F268"/>
  <c r="Q267"/>
  <c r="F267"/>
  <c r="Q266"/>
  <c r="F266"/>
  <c r="Q265"/>
  <c r="F265"/>
  <c r="Q264"/>
  <c r="F264"/>
  <c r="R257"/>
  <c r="G257"/>
  <c r="P252"/>
  <c r="E252"/>
  <c r="Q248"/>
  <c r="F248"/>
  <c r="F239"/>
  <c r="Q247"/>
  <c r="F247"/>
  <c r="Q246"/>
  <c r="F246"/>
  <c r="Q245"/>
  <c r="F245"/>
  <c r="Q244"/>
  <c r="F244"/>
  <c r="G244" s="1"/>
  <c r="I244" s="1"/>
  <c r="U240"/>
  <c r="Q250" s="1"/>
  <c r="Q270" s="1"/>
  <c r="Q240"/>
  <c r="Q260" s="1"/>
  <c r="J240"/>
  <c r="F240"/>
  <c r="F260" s="1"/>
  <c r="S239"/>
  <c r="S259" s="1"/>
  <c r="Q239"/>
  <c r="Q259" s="1"/>
  <c r="H239"/>
  <c r="H259" s="1"/>
  <c r="F259"/>
  <c r="R237"/>
  <c r="G237"/>
  <c r="P233"/>
  <c r="E233"/>
  <c r="Q229"/>
  <c r="F229"/>
  <c r="Q228"/>
  <c r="F228"/>
  <c r="Q227"/>
  <c r="F227"/>
  <c r="Q226"/>
  <c r="F226"/>
  <c r="Q225"/>
  <c r="F225"/>
  <c r="F200"/>
  <c r="F220" s="1"/>
  <c r="R218"/>
  <c r="G218"/>
  <c r="P213"/>
  <c r="E213"/>
  <c r="Q209"/>
  <c r="F209"/>
  <c r="G209" s="1"/>
  <c r="I209" s="1"/>
  <c r="Q208"/>
  <c r="F208"/>
  <c r="Q207"/>
  <c r="R207" s="1"/>
  <c r="T207" s="1"/>
  <c r="F207"/>
  <c r="Q206"/>
  <c r="F206"/>
  <c r="Q205"/>
  <c r="F205"/>
  <c r="U201"/>
  <c r="Q201"/>
  <c r="Q221" s="1"/>
  <c r="J201"/>
  <c r="F211" s="1"/>
  <c r="F231" s="1"/>
  <c r="F201"/>
  <c r="F221" s="1"/>
  <c r="S200"/>
  <c r="S220" s="1"/>
  <c r="Q200"/>
  <c r="Q220" s="1"/>
  <c r="H200"/>
  <c r="H220" s="1"/>
  <c r="R198"/>
  <c r="G198"/>
  <c r="P194"/>
  <c r="E194"/>
  <c r="Q190"/>
  <c r="F190"/>
  <c r="Q189"/>
  <c r="F189"/>
  <c r="Q188"/>
  <c r="F188"/>
  <c r="Q187"/>
  <c r="F187"/>
  <c r="Q186"/>
  <c r="F186"/>
  <c r="R179"/>
  <c r="G179"/>
  <c r="P174"/>
  <c r="E174"/>
  <c r="Q170"/>
  <c r="F170"/>
  <c r="Q169"/>
  <c r="F169"/>
  <c r="F161"/>
  <c r="Q168"/>
  <c r="F168"/>
  <c r="Q167"/>
  <c r="R167" s="1"/>
  <c r="T167" s="1"/>
  <c r="F167"/>
  <c r="Q166"/>
  <c r="F166"/>
  <c r="U162"/>
  <c r="Q172" s="1"/>
  <c r="Q192" s="1"/>
  <c r="Q162"/>
  <c r="Q182" s="1"/>
  <c r="J162"/>
  <c r="F162"/>
  <c r="F182" s="1"/>
  <c r="S161"/>
  <c r="S181" s="1"/>
  <c r="Q161"/>
  <c r="Q181" s="1"/>
  <c r="H161"/>
  <c r="H181" s="1"/>
  <c r="R159"/>
  <c r="G159"/>
  <c r="P155"/>
  <c r="E155"/>
  <c r="Q151"/>
  <c r="F151"/>
  <c r="Q150"/>
  <c r="F150"/>
  <c r="F122"/>
  <c r="F142" s="1"/>
  <c r="Q149"/>
  <c r="F149"/>
  <c r="Q148"/>
  <c r="F148"/>
  <c r="Q147"/>
  <c r="F147"/>
  <c r="R140"/>
  <c r="G140"/>
  <c r="M136"/>
  <c r="P135"/>
  <c r="E135"/>
  <c r="G134"/>
  <c r="G154" s="1"/>
  <c r="F134"/>
  <c r="F154" s="1"/>
  <c r="G133"/>
  <c r="G153" s="1"/>
  <c r="F133"/>
  <c r="F153" s="1"/>
  <c r="Q131"/>
  <c r="F131"/>
  <c r="Q130"/>
  <c r="Q122"/>
  <c r="Q142" s="1"/>
  <c r="R151" s="1"/>
  <c r="T151" s="1"/>
  <c r="F130"/>
  <c r="Q129"/>
  <c r="F129"/>
  <c r="Q128"/>
  <c r="F128"/>
  <c r="Q127"/>
  <c r="F127"/>
  <c r="U123"/>
  <c r="R133" s="1"/>
  <c r="R153" s="1"/>
  <c r="Q123"/>
  <c r="Q143" s="1"/>
  <c r="J123"/>
  <c r="J143" s="1"/>
  <c r="F123"/>
  <c r="F143" s="1"/>
  <c r="S122"/>
  <c r="S142" s="1"/>
  <c r="H122"/>
  <c r="H142" s="1"/>
  <c r="R120"/>
  <c r="G120"/>
  <c r="P116"/>
  <c r="E116"/>
  <c r="Q112"/>
  <c r="F112"/>
  <c r="Q111"/>
  <c r="F111"/>
  <c r="Q110"/>
  <c r="F110"/>
  <c r="Q109"/>
  <c r="R109" s="1"/>
  <c r="T109" s="1"/>
  <c r="F109"/>
  <c r="Q108"/>
  <c r="F108"/>
  <c r="R101"/>
  <c r="G101"/>
  <c r="P96"/>
  <c r="E96"/>
  <c r="Q92"/>
  <c r="F92"/>
  <c r="Q91"/>
  <c r="F91"/>
  <c r="Q90"/>
  <c r="F90"/>
  <c r="Q89"/>
  <c r="R89" s="1"/>
  <c r="T89" s="1"/>
  <c r="F89"/>
  <c r="Q88"/>
  <c r="F88"/>
  <c r="U84"/>
  <c r="Q94" s="1"/>
  <c r="Q114" s="1"/>
  <c r="Q84"/>
  <c r="Q104" s="1"/>
  <c r="J84"/>
  <c r="J104" s="1"/>
  <c r="F84"/>
  <c r="F104" s="1"/>
  <c r="S83"/>
  <c r="S103" s="1"/>
  <c r="Q83"/>
  <c r="Q103" s="1"/>
  <c r="H83"/>
  <c r="H103" s="1"/>
  <c r="F83"/>
  <c r="F103" s="1"/>
  <c r="R81"/>
  <c r="G81"/>
  <c r="P77"/>
  <c r="E77"/>
  <c r="Q73"/>
  <c r="F73"/>
  <c r="Q72"/>
  <c r="F72"/>
  <c r="Q71"/>
  <c r="F71"/>
  <c r="Q70"/>
  <c r="R70" s="1"/>
  <c r="T70" s="1"/>
  <c r="F70"/>
  <c r="Q69"/>
  <c r="F69"/>
  <c r="U65"/>
  <c r="Q65"/>
  <c r="J65"/>
  <c r="F65"/>
  <c r="S64"/>
  <c r="Q64"/>
  <c r="H64"/>
  <c r="F64"/>
  <c r="R62"/>
  <c r="G62"/>
  <c r="P57"/>
  <c r="E57"/>
  <c r="I56"/>
  <c r="I76" s="1"/>
  <c r="Q53"/>
  <c r="F53"/>
  <c r="G53" s="1"/>
  <c r="I53" s="1"/>
  <c r="Q52"/>
  <c r="F52"/>
  <c r="Q51"/>
  <c r="F51"/>
  <c r="Q50"/>
  <c r="F50"/>
  <c r="Q49"/>
  <c r="F49"/>
  <c r="U45"/>
  <c r="Q45"/>
  <c r="J45"/>
  <c r="F45"/>
  <c r="S44"/>
  <c r="Q44"/>
  <c r="H44"/>
  <c r="F44"/>
  <c r="R42"/>
  <c r="G42"/>
  <c r="Q34"/>
  <c r="F34"/>
  <c r="Q33"/>
  <c r="F33"/>
  <c r="Q32"/>
  <c r="F32"/>
  <c r="Q31"/>
  <c r="F31"/>
  <c r="Q30"/>
  <c r="F30"/>
  <c r="U26"/>
  <c r="Q26"/>
  <c r="J26"/>
  <c r="F26"/>
  <c r="S25"/>
  <c r="Q25"/>
  <c r="H25"/>
  <c r="F25"/>
  <c r="R23"/>
  <c r="G23"/>
  <c r="P18"/>
  <c r="Q14"/>
  <c r="F14"/>
  <c r="Q13"/>
  <c r="F13"/>
  <c r="Q12"/>
  <c r="F12"/>
  <c r="Q11"/>
  <c r="F11"/>
  <c r="Q10"/>
  <c r="F10"/>
  <c r="U6"/>
  <c r="Q6"/>
  <c r="J6"/>
  <c r="F6"/>
  <c r="S5"/>
  <c r="Q5"/>
  <c r="H5"/>
  <c r="F5"/>
  <c r="G12" s="1"/>
  <c r="I12" s="1"/>
  <c r="R3"/>
  <c r="B2949" i="125"/>
  <c r="B2948"/>
  <c r="B2947"/>
  <c r="B2946"/>
  <c r="B2945"/>
  <c r="B2944"/>
  <c r="B2943"/>
  <c r="B2942"/>
  <c r="B2941"/>
  <c r="B2940"/>
  <c r="B2939"/>
  <c r="B2938"/>
  <c r="B2937"/>
  <c r="B2936"/>
  <c r="B2935"/>
  <c r="B2934"/>
  <c r="B2933"/>
  <c r="B2932"/>
  <c r="B2931"/>
  <c r="B2930"/>
  <c r="B2929"/>
  <c r="B2928"/>
  <c r="B2927"/>
  <c r="B2926"/>
  <c r="B2925"/>
  <c r="B2924"/>
  <c r="B2923"/>
  <c r="B2922"/>
  <c r="B2921"/>
  <c r="B2920"/>
  <c r="B2919"/>
  <c r="B2918"/>
  <c r="B2917"/>
  <c r="B2916"/>
  <c r="B2915"/>
  <c r="B2914"/>
  <c r="B2913"/>
  <c r="B2912"/>
  <c r="B2911"/>
  <c r="B2910"/>
  <c r="B2909"/>
  <c r="B2908"/>
  <c r="B2907"/>
  <c r="B2906"/>
  <c r="B2905"/>
  <c r="B2904"/>
  <c r="B2903"/>
  <c r="B2902"/>
  <c r="B2901"/>
  <c r="B2900"/>
  <c r="B2899"/>
  <c r="B2898"/>
  <c r="B2897"/>
  <c r="B2896"/>
  <c r="B2895"/>
  <c r="B2894"/>
  <c r="B2893"/>
  <c r="B2892"/>
  <c r="B2891"/>
  <c r="B2890"/>
  <c r="B2889"/>
  <c r="B2888"/>
  <c r="B2887"/>
  <c r="B2886"/>
  <c r="B2885"/>
  <c r="B2884"/>
  <c r="B2883"/>
  <c r="B2882"/>
  <c r="B2881"/>
  <c r="B2880"/>
  <c r="B2879"/>
  <c r="B2878"/>
  <c r="B2877"/>
  <c r="B2876"/>
  <c r="B2875"/>
  <c r="B2874"/>
  <c r="B2873"/>
  <c r="B2872"/>
  <c r="B2871"/>
  <c r="B2870"/>
  <c r="B2869"/>
  <c r="B2868"/>
  <c r="B2867"/>
  <c r="B2866"/>
  <c r="B2865"/>
  <c r="B2864"/>
  <c r="B2863"/>
  <c r="B2862"/>
  <c r="B2861"/>
  <c r="B2860"/>
  <c r="B2859"/>
  <c r="B2858"/>
  <c r="B2857"/>
  <c r="B2856"/>
  <c r="B2855"/>
  <c r="B2854"/>
  <c r="B2853"/>
  <c r="B2852"/>
  <c r="B2851"/>
  <c r="B2850"/>
  <c r="B2849"/>
  <c r="B2848"/>
  <c r="B2847"/>
  <c r="B2846"/>
  <c r="B2845"/>
  <c r="B2844"/>
  <c r="B2843"/>
  <c r="B2842"/>
  <c r="B2841"/>
  <c r="B2840"/>
  <c r="B2839"/>
  <c r="B2838"/>
  <c r="B2837"/>
  <c r="B2836"/>
  <c r="B2835"/>
  <c r="B2834"/>
  <c r="B2833"/>
  <c r="B2832"/>
  <c r="B2831"/>
  <c r="B2830"/>
  <c r="B2829"/>
  <c r="B2828"/>
  <c r="B2827"/>
  <c r="B2826"/>
  <c r="B2825"/>
  <c r="B2824"/>
  <c r="B2823"/>
  <c r="B2822"/>
  <c r="B2821"/>
  <c r="B2820"/>
  <c r="B2819"/>
  <c r="B2818"/>
  <c r="B2817"/>
  <c r="B2816"/>
  <c r="B2815"/>
  <c r="B2814"/>
  <c r="B2813"/>
  <c r="B2812"/>
  <c r="B2811"/>
  <c r="B2810"/>
  <c r="B2809"/>
  <c r="B2808"/>
  <c r="B2807"/>
  <c r="B2806"/>
  <c r="B2805"/>
  <c r="B2804"/>
  <c r="B2803"/>
  <c r="B2802"/>
  <c r="B2801"/>
  <c r="B2800"/>
  <c r="B2799"/>
  <c r="B2798"/>
  <c r="B2797"/>
  <c r="B2796"/>
  <c r="B2795"/>
  <c r="B2794"/>
  <c r="B2793"/>
  <c r="B2792"/>
  <c r="B2791"/>
  <c r="B2790"/>
  <c r="B2789"/>
  <c r="B2788"/>
  <c r="B2787"/>
  <c r="B2786"/>
  <c r="B2785"/>
  <c r="B2784"/>
  <c r="B2783"/>
  <c r="B2782"/>
  <c r="B2781"/>
  <c r="B2780"/>
  <c r="B2779"/>
  <c r="B2778"/>
  <c r="B2777"/>
  <c r="B2776"/>
  <c r="B2775"/>
  <c r="B2774"/>
  <c r="B2773"/>
  <c r="B2772"/>
  <c r="B2771"/>
  <c r="B2770"/>
  <c r="B2769"/>
  <c r="B2768"/>
  <c r="B2767"/>
  <c r="B2766"/>
  <c r="B2765"/>
  <c r="B2764"/>
  <c r="B2763"/>
  <c r="B2762"/>
  <c r="B2761"/>
  <c r="B2760"/>
  <c r="B2759"/>
  <c r="B2758"/>
  <c r="B2757"/>
  <c r="B2756"/>
  <c r="B2755"/>
  <c r="B2754"/>
  <c r="B2753"/>
  <c r="B2752"/>
  <c r="B2751"/>
  <c r="B2750"/>
  <c r="B2749"/>
  <c r="B2748"/>
  <c r="B2747"/>
  <c r="B2746"/>
  <c r="B2745"/>
  <c r="B2744"/>
  <c r="B2743"/>
  <c r="B2742"/>
  <c r="B2741"/>
  <c r="B2740"/>
  <c r="B2739"/>
  <c r="B2738"/>
  <c r="B2737"/>
  <c r="B2736"/>
  <c r="B2735"/>
  <c r="B2734"/>
  <c r="B2733"/>
  <c r="B2732"/>
  <c r="B2731"/>
  <c r="B2730"/>
  <c r="B2729"/>
  <c r="B2728"/>
  <c r="B2727"/>
  <c r="B2726"/>
  <c r="B2725"/>
  <c r="B2724"/>
  <c r="B2723"/>
  <c r="B2722"/>
  <c r="B2721"/>
  <c r="B2720"/>
  <c r="B2719"/>
  <c r="B2718"/>
  <c r="B2717"/>
  <c r="B2716"/>
  <c r="B2715"/>
  <c r="B2714"/>
  <c r="B2713"/>
  <c r="B2712"/>
  <c r="B2711"/>
  <c r="B2710"/>
  <c r="B2709"/>
  <c r="B2708"/>
  <c r="B2707"/>
  <c r="B2706"/>
  <c r="B2705"/>
  <c r="B2704"/>
  <c r="B2703"/>
  <c r="B2702"/>
  <c r="B2701"/>
  <c r="B2700"/>
  <c r="B2699"/>
  <c r="B2698"/>
  <c r="B2697"/>
  <c r="B2696"/>
  <c r="B2695"/>
  <c r="B2694"/>
  <c r="B2693"/>
  <c r="B2692"/>
  <c r="B2691"/>
  <c r="B2690"/>
  <c r="B2689"/>
  <c r="B2688"/>
  <c r="B2687"/>
  <c r="B2686"/>
  <c r="B2685"/>
  <c r="B2684"/>
  <c r="B2683"/>
  <c r="B2682"/>
  <c r="B2681"/>
  <c r="B2680"/>
  <c r="B2679"/>
  <c r="B2678"/>
  <c r="B2677"/>
  <c r="B2676"/>
  <c r="B2675"/>
  <c r="B2674"/>
  <c r="B2673"/>
  <c r="B2672"/>
  <c r="B2671"/>
  <c r="B2670"/>
  <c r="B2669"/>
  <c r="B2668"/>
  <c r="B2667"/>
  <c r="B2666"/>
  <c r="B2665"/>
  <c r="B2664"/>
  <c r="B2663"/>
  <c r="B2662"/>
  <c r="B2661"/>
  <c r="B2660"/>
  <c r="B2659"/>
  <c r="B2658"/>
  <c r="B2657"/>
  <c r="B2656"/>
  <c r="B2655"/>
  <c r="B2654"/>
  <c r="B2653"/>
  <c r="B2652"/>
  <c r="B2651"/>
  <c r="B2650"/>
  <c r="B2649"/>
  <c r="B2648"/>
  <c r="B2647"/>
  <c r="B2646"/>
  <c r="B2645"/>
  <c r="B2644"/>
  <c r="B2643"/>
  <c r="B2642"/>
  <c r="B2641"/>
  <c r="B2640"/>
  <c r="B2639"/>
  <c r="B2638"/>
  <c r="B2637"/>
  <c r="B2636"/>
  <c r="B2635"/>
  <c r="B2634"/>
  <c r="B2633"/>
  <c r="B2632"/>
  <c r="B2631"/>
  <c r="B2630"/>
  <c r="B2629"/>
  <c r="B2628"/>
  <c r="B2627"/>
  <c r="B2626"/>
  <c r="B2625"/>
  <c r="B2624"/>
  <c r="B2623"/>
  <c r="B2622"/>
  <c r="B2621"/>
  <c r="B2620"/>
  <c r="B2619"/>
  <c r="B2618"/>
  <c r="B2617"/>
  <c r="B2616"/>
  <c r="B2615"/>
  <c r="B2614"/>
  <c r="B2613"/>
  <c r="B2612"/>
  <c r="B2611"/>
  <c r="B2610"/>
  <c r="B2609"/>
  <c r="B2608"/>
  <c r="B2607"/>
  <c r="B2606"/>
  <c r="B2605"/>
  <c r="B2604"/>
  <c r="B2603"/>
  <c r="B2602"/>
  <c r="B2601"/>
  <c r="B2600"/>
  <c r="B2599"/>
  <c r="B2598"/>
  <c r="B2597"/>
  <c r="B2596"/>
  <c r="B2595"/>
  <c r="B2594"/>
  <c r="B2593"/>
  <c r="B2592"/>
  <c r="B2591"/>
  <c r="B2590"/>
  <c r="B2589"/>
  <c r="B2588"/>
  <c r="B2587"/>
  <c r="B2586"/>
  <c r="B2585"/>
  <c r="B2584"/>
  <c r="B2583"/>
  <c r="B2582"/>
  <c r="B2581"/>
  <c r="B2580"/>
  <c r="B2579"/>
  <c r="B2578"/>
  <c r="B2577"/>
  <c r="B2576"/>
  <c r="B2575"/>
  <c r="B2574"/>
  <c r="B2573"/>
  <c r="B2572"/>
  <c r="B2571"/>
  <c r="B2570"/>
  <c r="B2569"/>
  <c r="B2568"/>
  <c r="B2567"/>
  <c r="B2566"/>
  <c r="B2565"/>
  <c r="B2564"/>
  <c r="B2563"/>
  <c r="B2562"/>
  <c r="B2561"/>
  <c r="B2560"/>
  <c r="B2559"/>
  <c r="B2558"/>
  <c r="B2557"/>
  <c r="B2556"/>
  <c r="B2555"/>
  <c r="B2554"/>
  <c r="B2553"/>
  <c r="B2552"/>
  <c r="B2551"/>
  <c r="B2550"/>
  <c r="B2549"/>
  <c r="B2548"/>
  <c r="B2547"/>
  <c r="B2546"/>
  <c r="B2545"/>
  <c r="B2544"/>
  <c r="B2543"/>
  <c r="B2542"/>
  <c r="B2541"/>
  <c r="B2540"/>
  <c r="B2539"/>
  <c r="B2538"/>
  <c r="B2537"/>
  <c r="B2536"/>
  <c r="B2535"/>
  <c r="B2534"/>
  <c r="B2533"/>
  <c r="B2532"/>
  <c r="B2531"/>
  <c r="B2530"/>
  <c r="B2529"/>
  <c r="B2528"/>
  <c r="B2527"/>
  <c r="B2526"/>
  <c r="B2525"/>
  <c r="B2524"/>
  <c r="B2523"/>
  <c r="B2522"/>
  <c r="B2521"/>
  <c r="B2520"/>
  <c r="B2519"/>
  <c r="B2518"/>
  <c r="B2517"/>
  <c r="B2516"/>
  <c r="B2515"/>
  <c r="B2514"/>
  <c r="B2513"/>
  <c r="B2512"/>
  <c r="B2511"/>
  <c r="B2510"/>
  <c r="B2509"/>
  <c r="B2508"/>
  <c r="B2507"/>
  <c r="B2506"/>
  <c r="B2505"/>
  <c r="B2504"/>
  <c r="B2503"/>
  <c r="B2502"/>
  <c r="B2501"/>
  <c r="B2500"/>
  <c r="B2499"/>
  <c r="B2498"/>
  <c r="B2497"/>
  <c r="B2496"/>
  <c r="B2495"/>
  <c r="B2494"/>
  <c r="B2493"/>
  <c r="B2492"/>
  <c r="B2491"/>
  <c r="B2490"/>
  <c r="B2489"/>
  <c r="B2488"/>
  <c r="B2487"/>
  <c r="B2486"/>
  <c r="B2485"/>
  <c r="B2484"/>
  <c r="B2483"/>
  <c r="B2482"/>
  <c r="B2481"/>
  <c r="B2480"/>
  <c r="B2479"/>
  <c r="B2478"/>
  <c r="B2477"/>
  <c r="B2476"/>
  <c r="B2475"/>
  <c r="B2474"/>
  <c r="B2473"/>
  <c r="B2472"/>
  <c r="B2471"/>
  <c r="B2470"/>
  <c r="B2469"/>
  <c r="B2468"/>
  <c r="B2467"/>
  <c r="B2466"/>
  <c r="B2465"/>
  <c r="B2464"/>
  <c r="B2463"/>
  <c r="B2462"/>
  <c r="B2461"/>
  <c r="B2460"/>
  <c r="B2459"/>
  <c r="B2458"/>
  <c r="B2457"/>
  <c r="B2456"/>
  <c r="B2455"/>
  <c r="B2454"/>
  <c r="B2453"/>
  <c r="B2452"/>
  <c r="B2451"/>
  <c r="B2450"/>
  <c r="B2449"/>
  <c r="B2448"/>
  <c r="B2447"/>
  <c r="B2446"/>
  <c r="B2445"/>
  <c r="B2444"/>
  <c r="B2443"/>
  <c r="B2442"/>
  <c r="B2441"/>
  <c r="B2440"/>
  <c r="B2439"/>
  <c r="B2438"/>
  <c r="B2437"/>
  <c r="B2436"/>
  <c r="B2435"/>
  <c r="B2434"/>
  <c r="B2433"/>
  <c r="B2432"/>
  <c r="B2431"/>
  <c r="B2430"/>
  <c r="B2429"/>
  <c r="B2428"/>
  <c r="B2427"/>
  <c r="B2426"/>
  <c r="B2425"/>
  <c r="B2424"/>
  <c r="B2423"/>
  <c r="B2422"/>
  <c r="B2421"/>
  <c r="B2420"/>
  <c r="B2419"/>
  <c r="B2418"/>
  <c r="B2417"/>
  <c r="B2416"/>
  <c r="B2415"/>
  <c r="B2414"/>
  <c r="B2413"/>
  <c r="B2412"/>
  <c r="B2411"/>
  <c r="B2410"/>
  <c r="B2409"/>
  <c r="B2408"/>
  <c r="B2407"/>
  <c r="B2406"/>
  <c r="B2405"/>
  <c r="B2404"/>
  <c r="B2403"/>
  <c r="B2402"/>
  <c r="B2401"/>
  <c r="B2400"/>
  <c r="B2399"/>
  <c r="B2398"/>
  <c r="B2397"/>
  <c r="B2396"/>
  <c r="B2395"/>
  <c r="B2394"/>
  <c r="B2393"/>
  <c r="B2392"/>
  <c r="B2391"/>
  <c r="B2390"/>
  <c r="B2389"/>
  <c r="B2388"/>
  <c r="B2387"/>
  <c r="B2386"/>
  <c r="B2385"/>
  <c r="B2384"/>
  <c r="B2383"/>
  <c r="B2382"/>
  <c r="B2381"/>
  <c r="B2380"/>
  <c r="B2379"/>
  <c r="B2378"/>
  <c r="B2377"/>
  <c r="B2376"/>
  <c r="B2375"/>
  <c r="B2374"/>
  <c r="B2373"/>
  <c r="B2372"/>
  <c r="B2371"/>
  <c r="B2370"/>
  <c r="B2369"/>
  <c r="B2368"/>
  <c r="B2367"/>
  <c r="B2366"/>
  <c r="B2365"/>
  <c r="B2364"/>
  <c r="B2363"/>
  <c r="B2362"/>
  <c r="B2361"/>
  <c r="B2360"/>
  <c r="B2359"/>
  <c r="B2358"/>
  <c r="B2357"/>
  <c r="B2356"/>
  <c r="B2355"/>
  <c r="B2354"/>
  <c r="B2353"/>
  <c r="B2352"/>
  <c r="B2351"/>
  <c r="B2350"/>
  <c r="B2349"/>
  <c r="B2348"/>
  <c r="B2347"/>
  <c r="B2346"/>
  <c r="B2345"/>
  <c r="B2344"/>
  <c r="B2343"/>
  <c r="B2342"/>
  <c r="B2341"/>
  <c r="B2340"/>
  <c r="B2339"/>
  <c r="B2338"/>
  <c r="B2337"/>
  <c r="B2336"/>
  <c r="B2335"/>
  <c r="B2334"/>
  <c r="B2333"/>
  <c r="B2332"/>
  <c r="B2331"/>
  <c r="B2330"/>
  <c r="B2329"/>
  <c r="B2328"/>
  <c r="B2327"/>
  <c r="B2326"/>
  <c r="B2325"/>
  <c r="B2324"/>
  <c r="B2323"/>
  <c r="B2322"/>
  <c r="B2321"/>
  <c r="B2320"/>
  <c r="B2319"/>
  <c r="B2318"/>
  <c r="B2317"/>
  <c r="B2316"/>
  <c r="B2315"/>
  <c r="B2314"/>
  <c r="B2313"/>
  <c r="B2312"/>
  <c r="B2311"/>
  <c r="B2310"/>
  <c r="B2309"/>
  <c r="B2308"/>
  <c r="B2307"/>
  <c r="B2306"/>
  <c r="B2305"/>
  <c r="B2304"/>
  <c r="B2303"/>
  <c r="B2302"/>
  <c r="B2301"/>
  <c r="B2300"/>
  <c r="B2299"/>
  <c r="B2298"/>
  <c r="B2297"/>
  <c r="B2296"/>
  <c r="B2295"/>
  <c r="B2294"/>
  <c r="B2293"/>
  <c r="B2292"/>
  <c r="B2291"/>
  <c r="B2290"/>
  <c r="B2289"/>
  <c r="B2288"/>
  <c r="B2287"/>
  <c r="B2286"/>
  <c r="B2285"/>
  <c r="B2284"/>
  <c r="B2283"/>
  <c r="B2282"/>
  <c r="B2281"/>
  <c r="B2280"/>
  <c r="B2279"/>
  <c r="B2278"/>
  <c r="B2277"/>
  <c r="B2276"/>
  <c r="B2275"/>
  <c r="B2274"/>
  <c r="B2273"/>
  <c r="B2272"/>
  <c r="B2271"/>
  <c r="B2270"/>
  <c r="B2269"/>
  <c r="B2268"/>
  <c r="B2267"/>
  <c r="B2266"/>
  <c r="B2265"/>
  <c r="B2264"/>
  <c r="B2263"/>
  <c r="B2262"/>
  <c r="B2261"/>
  <c r="B2260"/>
  <c r="B2259"/>
  <c r="B2258"/>
  <c r="B2257"/>
  <c r="B2256"/>
  <c r="B2255"/>
  <c r="B2254"/>
  <c r="B2253"/>
  <c r="B2252"/>
  <c r="B2251"/>
  <c r="B2250"/>
  <c r="B2249"/>
  <c r="B2248"/>
  <c r="B2247"/>
  <c r="B2246"/>
  <c r="B2245"/>
  <c r="B2244"/>
  <c r="B2243"/>
  <c r="B2242"/>
  <c r="B2241"/>
  <c r="B2240"/>
  <c r="B2239"/>
  <c r="B2238"/>
  <c r="B2237"/>
  <c r="B2236"/>
  <c r="B2235"/>
  <c r="B2234"/>
  <c r="B2233"/>
  <c r="B2232"/>
  <c r="B2231"/>
  <c r="B2230"/>
  <c r="B2229"/>
  <c r="B2228"/>
  <c r="B2227"/>
  <c r="B2226"/>
  <c r="B2225"/>
  <c r="B2224"/>
  <c r="B2223"/>
  <c r="B2222"/>
  <c r="B2221"/>
  <c r="B2220"/>
  <c r="B2219"/>
  <c r="B2218"/>
  <c r="B2217"/>
  <c r="B2216"/>
  <c r="B2215"/>
  <c r="B2214"/>
  <c r="B2213"/>
  <c r="B2212"/>
  <c r="B2211"/>
  <c r="B2210"/>
  <c r="B2209"/>
  <c r="B2208"/>
  <c r="B2207"/>
  <c r="B2206"/>
  <c r="B2205"/>
  <c r="B2204"/>
  <c r="B2203"/>
  <c r="B2202"/>
  <c r="B2201"/>
  <c r="B2200"/>
  <c r="B2199"/>
  <c r="B2198"/>
  <c r="B2197"/>
  <c r="B2196"/>
  <c r="B2195"/>
  <c r="B2194"/>
  <c r="B2193"/>
  <c r="B2192"/>
  <c r="B2191"/>
  <c r="B2190"/>
  <c r="B2189"/>
  <c r="B2188"/>
  <c r="B2187"/>
  <c r="B2186"/>
  <c r="B2185"/>
  <c r="B2184"/>
  <c r="B2183"/>
  <c r="B2182"/>
  <c r="B2181"/>
  <c r="B2180"/>
  <c r="B2179"/>
  <c r="B2178"/>
  <c r="B2177"/>
  <c r="B2176"/>
  <c r="B2175"/>
  <c r="B2174"/>
  <c r="B2173"/>
  <c r="B2172"/>
  <c r="B2171"/>
  <c r="B2170"/>
  <c r="B2169"/>
  <c r="B2168"/>
  <c r="B2167"/>
  <c r="B2166"/>
  <c r="B2165"/>
  <c r="B2164"/>
  <c r="B2163"/>
  <c r="B2162"/>
  <c r="B2161"/>
  <c r="B2160"/>
  <c r="B2159"/>
  <c r="B2158"/>
  <c r="B2157"/>
  <c r="B2156"/>
  <c r="B2155"/>
  <c r="B2154"/>
  <c r="B2153"/>
  <c r="B2152"/>
  <c r="B2151"/>
  <c r="B2150"/>
  <c r="B2149"/>
  <c r="B2148"/>
  <c r="B2147"/>
  <c r="B2146"/>
  <c r="B2145"/>
  <c r="B2144"/>
  <c r="B2143"/>
  <c r="B2142"/>
  <c r="B2141"/>
  <c r="B2140"/>
  <c r="B2139"/>
  <c r="B2138"/>
  <c r="B2137"/>
  <c r="B2136"/>
  <c r="B2135"/>
  <c r="B2134"/>
  <c r="B2133"/>
  <c r="B2132"/>
  <c r="B2131"/>
  <c r="B2130"/>
  <c r="B2129"/>
  <c r="B2128"/>
  <c r="B2127"/>
  <c r="B2126"/>
  <c r="B2125"/>
  <c r="B2124"/>
  <c r="B2123"/>
  <c r="B2122"/>
  <c r="B2121"/>
  <c r="B2120"/>
  <c r="B2119"/>
  <c r="B2118"/>
  <c r="B2117"/>
  <c r="B2116"/>
  <c r="B2115"/>
  <c r="B2114"/>
  <c r="B2113"/>
  <c r="B2112"/>
  <c r="B2111"/>
  <c r="B2110"/>
  <c r="B2109"/>
  <c r="B2108"/>
  <c r="B2107"/>
  <c r="B2106"/>
  <c r="B2105"/>
  <c r="B2104"/>
  <c r="B2103"/>
  <c r="B2102"/>
  <c r="B2101"/>
  <c r="B2100"/>
  <c r="B2099"/>
  <c r="B2098"/>
  <c r="B2097"/>
  <c r="B2096"/>
  <c r="B2095"/>
  <c r="B2094"/>
  <c r="B2093"/>
  <c r="B2092"/>
  <c r="B2091"/>
  <c r="B2090"/>
  <c r="B2089"/>
  <c r="B2088"/>
  <c r="B2087"/>
  <c r="B2086"/>
  <c r="B2085"/>
  <c r="B2084"/>
  <c r="B2083"/>
  <c r="B2082"/>
  <c r="B2081"/>
  <c r="B2080"/>
  <c r="B2079"/>
  <c r="B2078"/>
  <c r="B2077"/>
  <c r="B2076"/>
  <c r="B2075"/>
  <c r="B2074"/>
  <c r="B2073"/>
  <c r="B2072"/>
  <c r="B2071"/>
  <c r="B2070"/>
  <c r="B2069"/>
  <c r="B2068"/>
  <c r="B2067"/>
  <c r="B2066"/>
  <c r="B2065"/>
  <c r="B2064"/>
  <c r="B2063"/>
  <c r="B2062"/>
  <c r="B2061"/>
  <c r="B2060"/>
  <c r="B2059"/>
  <c r="B2058"/>
  <c r="B2057"/>
  <c r="B2056"/>
  <c r="B2055"/>
  <c r="B2054"/>
  <c r="B2053"/>
  <c r="B2052"/>
  <c r="B2051"/>
  <c r="B2050"/>
  <c r="B2049"/>
  <c r="B2048"/>
  <c r="B2047"/>
  <c r="B2046"/>
  <c r="B2045"/>
  <c r="B2044"/>
  <c r="B2043"/>
  <c r="B2042"/>
  <c r="B2041"/>
  <c r="B2040"/>
  <c r="B2039"/>
  <c r="B2038"/>
  <c r="B2037"/>
  <c r="B2036"/>
  <c r="B2035"/>
  <c r="B2034"/>
  <c r="B2033"/>
  <c r="B2032"/>
  <c r="B2031"/>
  <c r="B2030"/>
  <c r="B2029"/>
  <c r="B2028"/>
  <c r="B2027"/>
  <c r="B2026"/>
  <c r="B2025"/>
  <c r="B2024"/>
  <c r="B2023"/>
  <c r="B2022"/>
  <c r="B2021"/>
  <c r="B2020"/>
  <c r="B2019"/>
  <c r="B2018"/>
  <c r="B2017"/>
  <c r="B2016"/>
  <c r="B2015"/>
  <c r="B2014"/>
  <c r="B2013"/>
  <c r="B2012"/>
  <c r="B2011"/>
  <c r="B2010"/>
  <c r="B2009"/>
  <c r="B2008"/>
  <c r="B2007"/>
  <c r="B2006"/>
  <c r="B2005"/>
  <c r="B2004"/>
  <c r="B2003"/>
  <c r="B2002"/>
  <c r="B2001"/>
  <c r="B2000"/>
  <c r="B1999"/>
  <c r="B1998"/>
  <c r="B1997"/>
  <c r="B1996"/>
  <c r="B1995"/>
  <c r="B1994"/>
  <c r="B1993"/>
  <c r="B1992"/>
  <c r="B1991"/>
  <c r="B1990"/>
  <c r="B1989"/>
  <c r="B1988"/>
  <c r="B1987"/>
  <c r="B1986"/>
  <c r="B1985"/>
  <c r="B1984"/>
  <c r="B1983"/>
  <c r="B1982"/>
  <c r="B1981"/>
  <c r="B1980"/>
  <c r="B1979"/>
  <c r="B1978"/>
  <c r="B1977"/>
  <c r="B1976"/>
  <c r="B1975"/>
  <c r="B1974"/>
  <c r="B1973"/>
  <c r="B1972"/>
  <c r="B1971"/>
  <c r="B1970"/>
  <c r="B1969"/>
  <c r="B1968"/>
  <c r="B1967"/>
  <c r="B1966"/>
  <c r="B1965"/>
  <c r="B1964"/>
  <c r="B1963"/>
  <c r="B1962"/>
  <c r="B1961"/>
  <c r="B1960"/>
  <c r="B1959"/>
  <c r="B1958"/>
  <c r="B1957"/>
  <c r="B1956"/>
  <c r="B1955"/>
  <c r="B1954"/>
  <c r="B1953"/>
  <c r="B1952"/>
  <c r="B1951"/>
  <c r="B1950"/>
  <c r="B1949"/>
  <c r="B1948"/>
  <c r="B1947"/>
  <c r="B1946"/>
  <c r="B1945"/>
  <c r="B1944"/>
  <c r="B1943"/>
  <c r="B1942"/>
  <c r="B1941"/>
  <c r="B1940"/>
  <c r="B1939"/>
  <c r="B1938"/>
  <c r="B1937"/>
  <c r="B1936"/>
  <c r="B1935"/>
  <c r="B1934"/>
  <c r="B1933"/>
  <c r="B1932"/>
  <c r="B1931"/>
  <c r="B1930"/>
  <c r="B1929"/>
  <c r="B1928"/>
  <c r="B1927"/>
  <c r="B1926"/>
  <c r="B1925"/>
  <c r="B1924"/>
  <c r="B1923"/>
  <c r="B1922"/>
  <c r="B1921"/>
  <c r="B1920"/>
  <c r="B1919"/>
  <c r="B1918"/>
  <c r="B1917"/>
  <c r="B1916"/>
  <c r="B1915"/>
  <c r="B1914"/>
  <c r="B1913"/>
  <c r="B1912"/>
  <c r="B1911"/>
  <c r="B1910"/>
  <c r="B1909"/>
  <c r="B1908"/>
  <c r="B1907"/>
  <c r="B1906"/>
  <c r="B1905"/>
  <c r="B1904"/>
  <c r="B1903"/>
  <c r="B1902"/>
  <c r="B1901"/>
  <c r="B1900"/>
  <c r="B1899"/>
  <c r="B1898"/>
  <c r="B1897"/>
  <c r="B1896"/>
  <c r="B1895"/>
  <c r="B1894"/>
  <c r="B1893"/>
  <c r="B1892"/>
  <c r="B1891"/>
  <c r="B1890"/>
  <c r="B1889"/>
  <c r="B1888"/>
  <c r="B1887"/>
  <c r="B1886"/>
  <c r="B1885"/>
  <c r="B1884"/>
  <c r="B1883"/>
  <c r="B1882"/>
  <c r="B1881"/>
  <c r="B1880"/>
  <c r="B1879"/>
  <c r="B1878"/>
  <c r="B1877"/>
  <c r="B1876"/>
  <c r="B1875"/>
  <c r="B1874"/>
  <c r="B1873"/>
  <c r="B1872"/>
  <c r="B1871"/>
  <c r="B1870"/>
  <c r="B1869"/>
  <c r="B1868"/>
  <c r="B1867"/>
  <c r="B1866"/>
  <c r="B1865"/>
  <c r="B1864"/>
  <c r="B1863"/>
  <c r="B1862"/>
  <c r="B1861"/>
  <c r="B1860"/>
  <c r="B1859"/>
  <c r="B1858"/>
  <c r="B1857"/>
  <c r="B1856"/>
  <c r="B1855"/>
  <c r="B1854"/>
  <c r="B1853"/>
  <c r="B1852"/>
  <c r="B1851"/>
  <c r="B1850"/>
  <c r="B1849"/>
  <c r="B1848"/>
  <c r="B1847"/>
  <c r="B1846"/>
  <c r="B1845"/>
  <c r="B1844"/>
  <c r="B1843"/>
  <c r="B1842"/>
  <c r="B1841"/>
  <c r="B1840"/>
  <c r="B1839"/>
  <c r="B1838"/>
  <c r="B1837"/>
  <c r="B1836"/>
  <c r="B1835"/>
  <c r="B1834"/>
  <c r="B1833"/>
  <c r="B1832"/>
  <c r="B1831"/>
  <c r="B1830"/>
  <c r="B1829"/>
  <c r="B1828"/>
  <c r="B1827"/>
  <c r="B1826"/>
  <c r="B1825"/>
  <c r="B1824"/>
  <c r="B1823"/>
  <c r="B1822"/>
  <c r="B1821"/>
  <c r="B1820"/>
  <c r="B1819"/>
  <c r="B1818"/>
  <c r="B1817"/>
  <c r="B1816"/>
  <c r="B1815"/>
  <c r="B1814"/>
  <c r="B1813"/>
  <c r="B1812"/>
  <c r="B1811"/>
  <c r="B1810"/>
  <c r="B1809"/>
  <c r="B1808"/>
  <c r="B1807"/>
  <c r="B1806"/>
  <c r="B1805"/>
  <c r="B1804"/>
  <c r="B1803"/>
  <c r="B1802"/>
  <c r="B1801"/>
  <c r="B1800"/>
  <c r="B1799"/>
  <c r="B1798"/>
  <c r="B1797"/>
  <c r="B1796"/>
  <c r="B1795"/>
  <c r="B1794"/>
  <c r="B1793"/>
  <c r="B1792"/>
  <c r="B1791"/>
  <c r="B1790"/>
  <c r="B1789"/>
  <c r="B1788"/>
  <c r="B1787"/>
  <c r="B1786"/>
  <c r="B1785"/>
  <c r="B1784"/>
  <c r="B1783"/>
  <c r="B1782"/>
  <c r="B1781"/>
  <c r="B1780"/>
  <c r="B1779"/>
  <c r="B1778"/>
  <c r="B1777"/>
  <c r="B1776"/>
  <c r="B1775"/>
  <c r="B1774"/>
  <c r="B1773"/>
  <c r="B1772"/>
  <c r="B1771"/>
  <c r="B1770"/>
  <c r="B1769"/>
  <c r="B1768"/>
  <c r="B1767"/>
  <c r="B1766"/>
  <c r="B1765"/>
  <c r="B1764"/>
  <c r="B1763"/>
  <c r="B1762"/>
  <c r="B1761"/>
  <c r="B1760"/>
  <c r="B1759"/>
  <c r="B1758"/>
  <c r="B1757"/>
  <c r="B1756"/>
  <c r="B1755"/>
  <c r="B1754"/>
  <c r="B1753"/>
  <c r="B1752"/>
  <c r="B1751"/>
  <c r="B1750"/>
  <c r="B1749"/>
  <c r="B1748"/>
  <c r="B1747"/>
  <c r="B1746"/>
  <c r="B1745"/>
  <c r="B1744"/>
  <c r="B1743"/>
  <c r="B1742"/>
  <c r="B1741"/>
  <c r="B1740"/>
  <c r="B1739"/>
  <c r="B1738"/>
  <c r="B1737"/>
  <c r="B1736"/>
  <c r="B1735"/>
  <c r="B1734"/>
  <c r="B1733"/>
  <c r="B1732"/>
  <c r="B1731"/>
  <c r="B1730"/>
  <c r="B1729"/>
  <c r="B1728"/>
  <c r="B1727"/>
  <c r="B1726"/>
  <c r="B1725"/>
  <c r="B1724"/>
  <c r="B1723"/>
  <c r="B1722"/>
  <c r="B1721"/>
  <c r="B1720"/>
  <c r="B1719"/>
  <c r="B1718"/>
  <c r="B1717"/>
  <c r="B1716"/>
  <c r="B1715"/>
  <c r="B1714"/>
  <c r="B1713"/>
  <c r="B1712"/>
  <c r="B1711"/>
  <c r="B1710"/>
  <c r="B1709"/>
  <c r="B1708"/>
  <c r="B1707"/>
  <c r="B1706"/>
  <c r="B1705"/>
  <c r="B1704"/>
  <c r="B1703"/>
  <c r="B1702"/>
  <c r="B1701"/>
  <c r="B1700"/>
  <c r="B1699"/>
  <c r="B1698"/>
  <c r="B1697"/>
  <c r="B1696"/>
  <c r="B1695"/>
  <c r="B1694"/>
  <c r="B1693"/>
  <c r="B1692"/>
  <c r="B1691"/>
  <c r="B1690"/>
  <c r="B1689"/>
  <c r="B1688"/>
  <c r="B1687"/>
  <c r="B1686"/>
  <c r="B1685"/>
  <c r="B1684"/>
  <c r="B1683"/>
  <c r="B1682"/>
  <c r="B1681"/>
  <c r="B1680"/>
  <c r="B1679"/>
  <c r="B1678"/>
  <c r="B1677"/>
  <c r="B1676"/>
  <c r="B1675"/>
  <c r="B1674"/>
  <c r="B1673"/>
  <c r="B1672"/>
  <c r="B1671"/>
  <c r="B1670"/>
  <c r="B1669"/>
  <c r="B1668"/>
  <c r="B1667"/>
  <c r="B1666"/>
  <c r="B1665"/>
  <c r="B1664"/>
  <c r="B1663"/>
  <c r="B1662"/>
  <c r="B1661"/>
  <c r="B1660"/>
  <c r="B1659"/>
  <c r="B1658"/>
  <c r="B1657"/>
  <c r="B1656"/>
  <c r="B1655"/>
  <c r="B1654"/>
  <c r="B1653"/>
  <c r="B1652"/>
  <c r="B1651"/>
  <c r="B1650"/>
  <c r="B1649"/>
  <c r="B1648"/>
  <c r="B1647"/>
  <c r="B1646"/>
  <c r="B1645"/>
  <c r="B1644"/>
  <c r="B1643"/>
  <c r="B1642"/>
  <c r="B1641"/>
  <c r="B1640"/>
  <c r="B1639"/>
  <c r="B1638"/>
  <c r="B1637"/>
  <c r="B1636"/>
  <c r="B1635"/>
  <c r="B1634"/>
  <c r="B1633"/>
  <c r="B1632"/>
  <c r="B1631"/>
  <c r="B1630"/>
  <c r="B1629"/>
  <c r="B1628"/>
  <c r="B1627"/>
  <c r="B1626"/>
  <c r="B1625"/>
  <c r="B1624"/>
  <c r="B1623"/>
  <c r="B1622"/>
  <c r="B1621"/>
  <c r="B1620"/>
  <c r="B1619"/>
  <c r="B1618"/>
  <c r="B1617"/>
  <c r="B1616"/>
  <c r="B1615"/>
  <c r="B1614"/>
  <c r="B1613"/>
  <c r="B1612"/>
  <c r="B1611"/>
  <c r="B1610"/>
  <c r="B1609"/>
  <c r="B1608"/>
  <c r="B1607"/>
  <c r="B1606"/>
  <c r="B1605"/>
  <c r="B1604"/>
  <c r="B1603"/>
  <c r="B1602"/>
  <c r="B1601"/>
  <c r="B1600"/>
  <c r="B1599"/>
  <c r="B1598"/>
  <c r="B1597"/>
  <c r="B1596"/>
  <c r="B1595"/>
  <c r="B1594"/>
  <c r="B1593"/>
  <c r="B1592"/>
  <c r="B1591"/>
  <c r="B1590"/>
  <c r="B1589"/>
  <c r="B1588"/>
  <c r="B1587"/>
  <c r="B1586"/>
  <c r="B1585"/>
  <c r="B1584"/>
  <c r="B1583"/>
  <c r="B1582"/>
  <c r="B1581"/>
  <c r="B1580"/>
  <c r="B1579"/>
  <c r="B1578"/>
  <c r="B1577"/>
  <c r="B1576"/>
  <c r="B1575"/>
  <c r="B1574"/>
  <c r="B1573"/>
  <c r="B1572"/>
  <c r="B1571"/>
  <c r="B1570"/>
  <c r="B1569"/>
  <c r="B1568"/>
  <c r="B1567"/>
  <c r="B1566"/>
  <c r="B1565"/>
  <c r="B1564"/>
  <c r="B1563"/>
  <c r="B1562"/>
  <c r="B1561"/>
  <c r="B1560"/>
  <c r="B1559"/>
  <c r="B1558"/>
  <c r="B1557"/>
  <c r="B1556"/>
  <c r="B1555"/>
  <c r="B1554"/>
  <c r="B1553"/>
  <c r="B1552"/>
  <c r="B1551"/>
  <c r="B1550"/>
  <c r="B1549"/>
  <c r="B1548"/>
  <c r="B1547"/>
  <c r="B1546"/>
  <c r="B1545"/>
  <c r="B1544"/>
  <c r="B1543"/>
  <c r="B1542"/>
  <c r="B1541"/>
  <c r="B1540"/>
  <c r="B1539"/>
  <c r="B1538"/>
  <c r="B1537"/>
  <c r="B1536"/>
  <c r="B1535"/>
  <c r="B1534"/>
  <c r="B1533"/>
  <c r="B1532"/>
  <c r="B1531"/>
  <c r="B1530"/>
  <c r="B1529"/>
  <c r="B1528"/>
  <c r="B1527"/>
  <c r="B1526"/>
  <c r="B1525"/>
  <c r="B1524"/>
  <c r="B1523"/>
  <c r="B1522"/>
  <c r="B1521"/>
  <c r="B1520"/>
  <c r="B1519"/>
  <c r="B1518"/>
  <c r="B1517"/>
  <c r="B1516"/>
  <c r="B1515"/>
  <c r="B1514"/>
  <c r="B1513"/>
  <c r="B1512"/>
  <c r="B1511"/>
  <c r="B1510"/>
  <c r="B1509"/>
  <c r="B1508"/>
  <c r="B1507"/>
  <c r="B1506"/>
  <c r="B1505"/>
  <c r="B1504"/>
  <c r="B1503"/>
  <c r="B1502"/>
  <c r="B1501"/>
  <c r="B1500"/>
  <c r="B1499"/>
  <c r="B1498"/>
  <c r="B1497"/>
  <c r="B1496"/>
  <c r="B1495"/>
  <c r="B1494"/>
  <c r="B1493"/>
  <c r="B1492"/>
  <c r="B1491"/>
  <c r="B1490"/>
  <c r="B1489"/>
  <c r="B1488"/>
  <c r="B1487"/>
  <c r="B1486"/>
  <c r="B1485"/>
  <c r="B1484"/>
  <c r="B1483"/>
  <c r="B1482"/>
  <c r="B1481"/>
  <c r="B1480"/>
  <c r="B1479"/>
  <c r="B1478"/>
  <c r="B1477"/>
  <c r="B1476"/>
  <c r="B1475"/>
  <c r="B1474"/>
  <c r="B1473"/>
  <c r="B1472"/>
  <c r="B1471"/>
  <c r="B1470"/>
  <c r="B1469"/>
  <c r="B1468"/>
  <c r="B1467"/>
  <c r="B1466"/>
  <c r="B1465"/>
  <c r="B1464"/>
  <c r="B1463"/>
  <c r="B1462"/>
  <c r="B1461"/>
  <c r="B1460"/>
  <c r="B1459"/>
  <c r="B1458"/>
  <c r="B1457"/>
  <c r="B1456"/>
  <c r="B1455"/>
  <c r="B1454"/>
  <c r="B1453"/>
  <c r="B1452"/>
  <c r="B1451"/>
  <c r="B1450"/>
  <c r="B1449"/>
  <c r="B1448"/>
  <c r="B1447"/>
  <c r="B1446"/>
  <c r="B1445"/>
  <c r="B1444"/>
  <c r="B1443"/>
  <c r="B1442"/>
  <c r="B1441"/>
  <c r="B1440"/>
  <c r="B1439"/>
  <c r="B1438"/>
  <c r="B1437"/>
  <c r="B1436"/>
  <c r="B1435"/>
  <c r="B1434"/>
  <c r="B1433"/>
  <c r="B1432"/>
  <c r="B1431"/>
  <c r="B1430"/>
  <c r="B1429"/>
  <c r="B1428"/>
  <c r="B1427"/>
  <c r="B1426"/>
  <c r="B1425"/>
  <c r="B1424"/>
  <c r="B1423"/>
  <c r="B1422"/>
  <c r="B1421"/>
  <c r="B1420"/>
  <c r="B1419"/>
  <c r="B1418"/>
  <c r="B1417"/>
  <c r="B1416"/>
  <c r="B1415"/>
  <c r="B1414"/>
  <c r="B1413"/>
  <c r="B1412"/>
  <c r="B1411"/>
  <c r="B1410"/>
  <c r="B1409"/>
  <c r="B1408"/>
  <c r="B1407"/>
  <c r="B1406"/>
  <c r="B1405"/>
  <c r="B1404"/>
  <c r="B1403"/>
  <c r="B1402"/>
  <c r="B1401"/>
  <c r="B1400"/>
  <c r="B1399"/>
  <c r="B1398"/>
  <c r="B1397"/>
  <c r="B1396"/>
  <c r="B1395"/>
  <c r="B1394"/>
  <c r="B1393"/>
  <c r="B1392"/>
  <c r="B1391"/>
  <c r="B1390"/>
  <c r="B1389"/>
  <c r="B1388"/>
  <c r="B1387"/>
  <c r="B1386"/>
  <c r="B1385"/>
  <c r="B1384"/>
  <c r="B1383"/>
  <c r="B1382"/>
  <c r="B1381"/>
  <c r="B1380"/>
  <c r="B1379"/>
  <c r="B1378"/>
  <c r="B1377"/>
  <c r="B1376"/>
  <c r="B1375"/>
  <c r="B1374"/>
  <c r="B1373"/>
  <c r="B1372"/>
  <c r="B1371"/>
  <c r="B1370"/>
  <c r="B1369"/>
  <c r="B1368"/>
  <c r="B1367"/>
  <c r="B1366"/>
  <c r="B1365"/>
  <c r="B1364"/>
  <c r="B1363"/>
  <c r="B1362"/>
  <c r="B1361"/>
  <c r="B1360"/>
  <c r="B1359"/>
  <c r="B1358"/>
  <c r="B1357"/>
  <c r="B1356"/>
  <c r="B1355"/>
  <c r="B1354"/>
  <c r="B1353"/>
  <c r="B1352"/>
  <c r="B1351"/>
  <c r="B1350"/>
  <c r="B1349"/>
  <c r="B1348"/>
  <c r="B1347"/>
  <c r="B1346"/>
  <c r="B1345"/>
  <c r="B1344"/>
  <c r="B1343"/>
  <c r="B1342"/>
  <c r="B1341"/>
  <c r="B1340"/>
  <c r="B1339"/>
  <c r="B1338"/>
  <c r="B1337"/>
  <c r="B1336"/>
  <c r="B1335"/>
  <c r="B1334"/>
  <c r="B1333"/>
  <c r="B1332"/>
  <c r="B1331"/>
  <c r="B1330"/>
  <c r="B1329"/>
  <c r="B1328"/>
  <c r="B1327"/>
  <c r="B1326"/>
  <c r="B1325"/>
  <c r="B1324"/>
  <c r="B1323"/>
  <c r="B1322"/>
  <c r="B1321"/>
  <c r="B1320"/>
  <c r="B1319"/>
  <c r="B1318"/>
  <c r="B1317"/>
  <c r="B1316"/>
  <c r="B1315"/>
  <c r="B1314"/>
  <c r="B1313"/>
  <c r="B1312"/>
  <c r="B1311"/>
  <c r="B1310"/>
  <c r="B1309"/>
  <c r="B1308"/>
  <c r="B1307"/>
  <c r="B1306"/>
  <c r="B1305"/>
  <c r="B1304"/>
  <c r="B1303"/>
  <c r="B1302"/>
  <c r="B1301"/>
  <c r="B1300"/>
  <c r="B1299"/>
  <c r="B1298"/>
  <c r="B1297"/>
  <c r="B1296"/>
  <c r="B1295"/>
  <c r="B1294"/>
  <c r="B1293"/>
  <c r="B1292"/>
  <c r="B1291"/>
  <c r="B1290"/>
  <c r="B1289"/>
  <c r="B1288"/>
  <c r="B1287"/>
  <c r="B1286"/>
  <c r="B1285"/>
  <c r="B1284"/>
  <c r="B1283"/>
  <c r="B1282"/>
  <c r="B1281"/>
  <c r="B1280"/>
  <c r="B1279"/>
  <c r="B1278"/>
  <c r="B1277"/>
  <c r="B1276"/>
  <c r="B1275"/>
  <c r="B1274"/>
  <c r="B1273"/>
  <c r="B1272"/>
  <c r="B1271"/>
  <c r="B1270"/>
  <c r="B1269"/>
  <c r="B1268"/>
  <c r="B1267"/>
  <c r="B1266"/>
  <c r="B1265"/>
  <c r="B1264"/>
  <c r="B1263"/>
  <c r="B1262"/>
  <c r="B1261"/>
  <c r="B1260"/>
  <c r="B1259"/>
  <c r="B1258"/>
  <c r="B1257"/>
  <c r="B1256"/>
  <c r="B1255"/>
  <c r="B1254"/>
  <c r="B1253"/>
  <c r="B1252"/>
  <c r="B1251"/>
  <c r="B1250"/>
  <c r="B1249"/>
  <c r="B1248"/>
  <c r="B1247"/>
  <c r="B1246"/>
  <c r="B1245"/>
  <c r="B1244"/>
  <c r="B1243"/>
  <c r="B1242"/>
  <c r="B1241"/>
  <c r="B1240"/>
  <c r="B1239"/>
  <c r="B1238"/>
  <c r="B1237"/>
  <c r="B1236"/>
  <c r="B1235"/>
  <c r="B1234"/>
  <c r="B1233"/>
  <c r="B1232"/>
  <c r="B1231"/>
  <c r="B1230"/>
  <c r="B1229"/>
  <c r="B1228"/>
  <c r="B1227"/>
  <c r="B1226"/>
  <c r="B1225"/>
  <c r="B1224"/>
  <c r="B1223"/>
  <c r="B1222"/>
  <c r="B1221"/>
  <c r="B1220"/>
  <c r="B1219"/>
  <c r="B1218"/>
  <c r="B1217"/>
  <c r="B1216"/>
  <c r="B1215"/>
  <c r="B1214"/>
  <c r="B1213"/>
  <c r="B1212"/>
  <c r="B1211"/>
  <c r="B1210"/>
  <c r="B1209"/>
  <c r="B1208"/>
  <c r="B1207"/>
  <c r="B1206"/>
  <c r="B1205"/>
  <c r="B1204"/>
  <c r="B1203"/>
  <c r="B1202"/>
  <c r="B1201"/>
  <c r="B1200"/>
  <c r="B1199"/>
  <c r="B1198"/>
  <c r="B1197"/>
  <c r="B1196"/>
  <c r="B1195"/>
  <c r="B1194"/>
  <c r="B1193"/>
  <c r="B1192"/>
  <c r="B1191"/>
  <c r="B1190"/>
  <c r="B1189"/>
  <c r="B1188"/>
  <c r="B1187"/>
  <c r="B1186"/>
  <c r="B1185"/>
  <c r="B1184"/>
  <c r="B1183"/>
  <c r="B1182"/>
  <c r="B1181"/>
  <c r="B1180"/>
  <c r="B1179"/>
  <c r="B1178"/>
  <c r="B1177"/>
  <c r="B1176"/>
  <c r="B1175"/>
  <c r="B1174"/>
  <c r="B1173"/>
  <c r="B1172"/>
  <c r="B1171"/>
  <c r="B1170"/>
  <c r="B1169"/>
  <c r="B1168"/>
  <c r="B1167"/>
  <c r="B1166"/>
  <c r="B1165"/>
  <c r="B1164"/>
  <c r="B1163"/>
  <c r="B1162"/>
  <c r="B1161"/>
  <c r="B1160"/>
  <c r="B1159"/>
  <c r="B1158"/>
  <c r="B1157"/>
  <c r="B1156"/>
  <c r="B1155"/>
  <c r="B1154"/>
  <c r="B1153"/>
  <c r="B1152"/>
  <c r="B1151"/>
  <c r="B1150"/>
  <c r="B1149"/>
  <c r="B1148"/>
  <c r="B1147"/>
  <c r="B1146"/>
  <c r="B1145"/>
  <c r="B1144"/>
  <c r="B1143"/>
  <c r="B1142"/>
  <c r="B1141"/>
  <c r="B1140"/>
  <c r="B1139"/>
  <c r="B1138"/>
  <c r="B1137"/>
  <c r="B1136"/>
  <c r="B1135"/>
  <c r="B1134"/>
  <c r="B1133"/>
  <c r="B1132"/>
  <c r="B1131"/>
  <c r="B1130"/>
  <c r="B1129"/>
  <c r="B1128"/>
  <c r="B1127"/>
  <c r="B1126"/>
  <c r="B1125"/>
  <c r="B1124"/>
  <c r="B1123"/>
  <c r="B1122"/>
  <c r="B1121"/>
  <c r="B1120"/>
  <c r="B1119"/>
  <c r="B1118"/>
  <c r="B1117"/>
  <c r="B1116"/>
  <c r="B1115"/>
  <c r="B1114"/>
  <c r="B1113"/>
  <c r="B1112"/>
  <c r="B1111"/>
  <c r="B1110"/>
  <c r="B1109"/>
  <c r="B1108"/>
  <c r="B1107"/>
  <c r="B1106"/>
  <c r="B1105"/>
  <c r="B1104"/>
  <c r="B1103"/>
  <c r="B1102"/>
  <c r="B1101"/>
  <c r="B1100"/>
  <c r="B1099"/>
  <c r="B1098"/>
  <c r="B1097"/>
  <c r="B1096"/>
  <c r="B1095"/>
  <c r="B1094"/>
  <c r="B1093"/>
  <c r="B1092"/>
  <c r="B1091"/>
  <c r="B1090"/>
  <c r="B1089"/>
  <c r="B1088"/>
  <c r="B1087"/>
  <c r="B1086"/>
  <c r="B1085"/>
  <c r="B1084"/>
  <c r="B1083"/>
  <c r="B1082"/>
  <c r="B1081"/>
  <c r="B1080"/>
  <c r="B1079"/>
  <c r="B1078"/>
  <c r="B1077"/>
  <c r="B1076"/>
  <c r="B1075"/>
  <c r="B1074"/>
  <c r="B1073"/>
  <c r="B1072"/>
  <c r="B1071"/>
  <c r="B1070"/>
  <c r="B1069"/>
  <c r="B1068"/>
  <c r="B1067"/>
  <c r="B1066"/>
  <c r="B1065"/>
  <c r="B1064"/>
  <c r="B1063"/>
  <c r="B1062"/>
  <c r="B1061"/>
  <c r="B1060"/>
  <c r="B1059"/>
  <c r="B1058"/>
  <c r="B1057"/>
  <c r="B1056"/>
  <c r="B1055"/>
  <c r="B1054"/>
  <c r="B1053"/>
  <c r="B1052"/>
  <c r="B1051"/>
  <c r="B1050"/>
  <c r="B1049"/>
  <c r="B1048"/>
  <c r="B1047"/>
  <c r="B1046"/>
  <c r="B1045"/>
  <c r="B1044"/>
  <c r="B1043"/>
  <c r="B1042"/>
  <c r="B1041"/>
  <c r="B1040"/>
  <c r="B1039"/>
  <c r="B1038"/>
  <c r="B1037"/>
  <c r="B1036"/>
  <c r="B1035"/>
  <c r="B1034"/>
  <c r="B1033"/>
  <c r="B1032"/>
  <c r="B1031"/>
  <c r="B1030"/>
  <c r="B1029"/>
  <c r="B1028"/>
  <c r="B1027"/>
  <c r="B1026"/>
  <c r="B1025"/>
  <c r="B1024"/>
  <c r="B1023"/>
  <c r="B1022"/>
  <c r="B1021"/>
  <c r="B1020"/>
  <c r="B1019"/>
  <c r="B1018"/>
  <c r="B1017"/>
  <c r="B1016"/>
  <c r="B1015"/>
  <c r="B1014"/>
  <c r="B1013"/>
  <c r="B1012"/>
  <c r="B1011"/>
  <c r="B1010"/>
  <c r="B1009"/>
  <c r="B1008"/>
  <c r="B1007"/>
  <c r="B1006"/>
  <c r="B1005"/>
  <c r="B1004"/>
  <c r="B1003"/>
  <c r="B1002"/>
  <c r="B1001"/>
  <c r="B1000"/>
  <c r="B999"/>
  <c r="B998"/>
  <c r="B997"/>
  <c r="B996"/>
  <c r="B995"/>
  <c r="B994"/>
  <c r="B993"/>
  <c r="B992"/>
  <c r="B991"/>
  <c r="B990"/>
  <c r="B989"/>
  <c r="B988"/>
  <c r="B987"/>
  <c r="B986"/>
  <c r="B985"/>
  <c r="B984"/>
  <c r="B983"/>
  <c r="B982"/>
  <c r="B981"/>
  <c r="B980"/>
  <c r="B979"/>
  <c r="B978"/>
  <c r="B977"/>
  <c r="B976"/>
  <c r="B975"/>
  <c r="B974"/>
  <c r="B973"/>
  <c r="B972"/>
  <c r="B971"/>
  <c r="B970"/>
  <c r="B969"/>
  <c r="B968"/>
  <c r="B967"/>
  <c r="B966"/>
  <c r="B965"/>
  <c r="B964"/>
  <c r="B963"/>
  <c r="B962"/>
  <c r="B961"/>
  <c r="B960"/>
  <c r="B959"/>
  <c r="B958"/>
  <c r="B957"/>
  <c r="B956"/>
  <c r="B955"/>
  <c r="B954"/>
  <c r="B953"/>
  <c r="B952"/>
  <c r="B951"/>
  <c r="B950"/>
  <c r="B949"/>
  <c r="B948"/>
  <c r="B947"/>
  <c r="B946"/>
  <c r="B945"/>
  <c r="B944"/>
  <c r="B943"/>
  <c r="B942"/>
  <c r="B941"/>
  <c r="B940"/>
  <c r="B939"/>
  <c r="B938"/>
  <c r="B937"/>
  <c r="B936"/>
  <c r="B935"/>
  <c r="B934"/>
  <c r="B933"/>
  <c r="B932"/>
  <c r="B931"/>
  <c r="B930"/>
  <c r="B929"/>
  <c r="B928"/>
  <c r="B927"/>
  <c r="B926"/>
  <c r="B925"/>
  <c r="B924"/>
  <c r="B923"/>
  <c r="B922"/>
  <c r="B921"/>
  <c r="B920"/>
  <c r="B919"/>
  <c r="B918"/>
  <c r="B917"/>
  <c r="B916"/>
  <c r="B915"/>
  <c r="B914"/>
  <c r="B913"/>
  <c r="B912"/>
  <c r="B911"/>
  <c r="B910"/>
  <c r="B909"/>
  <c r="B908"/>
  <c r="B907"/>
  <c r="B906"/>
  <c r="B905"/>
  <c r="B904"/>
  <c r="B903"/>
  <c r="B902"/>
  <c r="B901"/>
  <c r="B900"/>
  <c r="B899"/>
  <c r="B898"/>
  <c r="B897"/>
  <c r="B896"/>
  <c r="B895"/>
  <c r="B894"/>
  <c r="B893"/>
  <c r="B892"/>
  <c r="B891"/>
  <c r="B890"/>
  <c r="B889"/>
  <c r="B888"/>
  <c r="B887"/>
  <c r="B886"/>
  <c r="B885"/>
  <c r="B884"/>
  <c r="B883"/>
  <c r="B882"/>
  <c r="B881"/>
  <c r="B880"/>
  <c r="B879"/>
  <c r="B878"/>
  <c r="B877"/>
  <c r="B876"/>
  <c r="B875"/>
  <c r="B874"/>
  <c r="B873"/>
  <c r="B872"/>
  <c r="B871"/>
  <c r="B870"/>
  <c r="B869"/>
  <c r="B868"/>
  <c r="B867"/>
  <c r="B866"/>
  <c r="B865"/>
  <c r="B864"/>
  <c r="B863"/>
  <c r="B862"/>
  <c r="B861"/>
  <c r="B860"/>
  <c r="B859"/>
  <c r="B858"/>
  <c r="B857"/>
  <c r="B856"/>
  <c r="B855"/>
  <c r="B854"/>
  <c r="B853"/>
  <c r="B852"/>
  <c r="B851"/>
  <c r="B850"/>
  <c r="B849"/>
  <c r="B848"/>
  <c r="B847"/>
  <c r="B846"/>
  <c r="B845"/>
  <c r="B844"/>
  <c r="B843"/>
  <c r="B842"/>
  <c r="B841"/>
  <c r="B840"/>
  <c r="B839"/>
  <c r="B838"/>
  <c r="B837"/>
  <c r="B836"/>
  <c r="B835"/>
  <c r="B834"/>
  <c r="B833"/>
  <c r="B832"/>
  <c r="B831"/>
  <c r="B830"/>
  <c r="B829"/>
  <c r="B828"/>
  <c r="B827"/>
  <c r="B826"/>
  <c r="B825"/>
  <c r="B824"/>
  <c r="B823"/>
  <c r="B822"/>
  <c r="B821"/>
  <c r="B820"/>
  <c r="B819"/>
  <c r="B818"/>
  <c r="B817"/>
  <c r="B816"/>
  <c r="B815"/>
  <c r="B814"/>
  <c r="B813"/>
  <c r="B812"/>
  <c r="B811"/>
  <c r="B810"/>
  <c r="B809"/>
  <c r="B808"/>
  <c r="B807"/>
  <c r="B806"/>
  <c r="B805"/>
  <c r="B804"/>
  <c r="B803"/>
  <c r="B802"/>
  <c r="B801"/>
  <c r="B800"/>
  <c r="B799"/>
  <c r="B798"/>
  <c r="B797"/>
  <c r="B796"/>
  <c r="B795"/>
  <c r="B794"/>
  <c r="B793"/>
  <c r="B792"/>
  <c r="B791"/>
  <c r="B790"/>
  <c r="B789"/>
  <c r="B788"/>
  <c r="B787"/>
  <c r="B786"/>
  <c r="B785"/>
  <c r="B784"/>
  <c r="B783"/>
  <c r="B782"/>
  <c r="B781"/>
  <c r="B780"/>
  <c r="B779"/>
  <c r="B778"/>
  <c r="B777"/>
  <c r="B776"/>
  <c r="B775"/>
  <c r="B774"/>
  <c r="B773"/>
  <c r="B772"/>
  <c r="B771"/>
  <c r="B770"/>
  <c r="B769"/>
  <c r="B768"/>
  <c r="B767"/>
  <c r="B766"/>
  <c r="B765"/>
  <c r="B764"/>
  <c r="B763"/>
  <c r="B762"/>
  <c r="B761"/>
  <c r="B760"/>
  <c r="B759"/>
  <c r="B758"/>
  <c r="B757"/>
  <c r="B756"/>
  <c r="B755"/>
  <c r="B754"/>
  <c r="B753"/>
  <c r="B752"/>
  <c r="B751"/>
  <c r="B750"/>
  <c r="B749"/>
  <c r="B748"/>
  <c r="B747"/>
  <c r="B746"/>
  <c r="B745"/>
  <c r="B744"/>
  <c r="B743"/>
  <c r="B742"/>
  <c r="B741"/>
  <c r="B740"/>
  <c r="B739"/>
  <c r="B738"/>
  <c r="B737"/>
  <c r="B736"/>
  <c r="B735"/>
  <c r="B734"/>
  <c r="B733"/>
  <c r="B732"/>
  <c r="B731"/>
  <c r="B730"/>
  <c r="B729"/>
  <c r="B728"/>
  <c r="B727"/>
  <c r="B726"/>
  <c r="B725"/>
  <c r="B724"/>
  <c r="B723"/>
  <c r="B722"/>
  <c r="B721"/>
  <c r="B720"/>
  <c r="B719"/>
  <c r="B718"/>
  <c r="B717"/>
  <c r="B716"/>
  <c r="B715"/>
  <c r="B714"/>
  <c r="B713"/>
  <c r="B712"/>
  <c r="B711"/>
  <c r="B710"/>
  <c r="B709"/>
  <c r="B708"/>
  <c r="B707"/>
  <c r="B706"/>
  <c r="B705"/>
  <c r="B704"/>
  <c r="B703"/>
  <c r="B702"/>
  <c r="B701"/>
  <c r="B700"/>
  <c r="B699"/>
  <c r="B698"/>
  <c r="B697"/>
  <c r="B696"/>
  <c r="B695"/>
  <c r="B694"/>
  <c r="B693"/>
  <c r="B692"/>
  <c r="B691"/>
  <c r="B690"/>
  <c r="B689"/>
  <c r="B688"/>
  <c r="B687"/>
  <c r="B686"/>
  <c r="B685"/>
  <c r="B684"/>
  <c r="B683"/>
  <c r="B682"/>
  <c r="B681"/>
  <c r="B680"/>
  <c r="B679"/>
  <c r="B678"/>
  <c r="B677"/>
  <c r="B676"/>
  <c r="B675"/>
  <c r="B674"/>
  <c r="B673"/>
  <c r="B672"/>
  <c r="B671"/>
  <c r="B670"/>
  <c r="B669"/>
  <c r="B668"/>
  <c r="B667"/>
  <c r="B666"/>
  <c r="B665"/>
  <c r="B664"/>
  <c r="B663"/>
  <c r="B662"/>
  <c r="B661"/>
  <c r="B660"/>
  <c r="B659"/>
  <c r="B658"/>
  <c r="B657"/>
  <c r="B656"/>
  <c r="B655"/>
  <c r="B654"/>
  <c r="B653"/>
  <c r="B652"/>
  <c r="B651"/>
  <c r="B650"/>
  <c r="B649"/>
  <c r="B648"/>
  <c r="B647"/>
  <c r="B646"/>
  <c r="B645"/>
  <c r="B644"/>
  <c r="B643"/>
  <c r="B642"/>
  <c r="B641"/>
  <c r="B640"/>
  <c r="B639"/>
  <c r="B638"/>
  <c r="B637"/>
  <c r="B636"/>
  <c r="B635"/>
  <c r="B634"/>
  <c r="B633"/>
  <c r="B632"/>
  <c r="B631"/>
  <c r="B630"/>
  <c r="B629"/>
  <c r="B628"/>
  <c r="B627"/>
  <c r="B626"/>
  <c r="B625"/>
  <c r="B624"/>
  <c r="B623"/>
  <c r="B622"/>
  <c r="B621"/>
  <c r="B620"/>
  <c r="B619"/>
  <c r="B618"/>
  <c r="B617"/>
  <c r="B616"/>
  <c r="B615"/>
  <c r="B614"/>
  <c r="B613"/>
  <c r="B612"/>
  <c r="B611"/>
  <c r="B610"/>
  <c r="B609"/>
  <c r="B608"/>
  <c r="B607"/>
  <c r="B606"/>
  <c r="B605"/>
  <c r="B604"/>
  <c r="B603"/>
  <c r="B602"/>
  <c r="B601"/>
  <c r="B600"/>
  <c r="B599"/>
  <c r="B598"/>
  <c r="B597"/>
  <c r="B596"/>
  <c r="B595"/>
  <c r="B594"/>
  <c r="B593"/>
  <c r="B592"/>
  <c r="B591"/>
  <c r="B590"/>
  <c r="B589"/>
  <c r="B588"/>
  <c r="B587"/>
  <c r="B586"/>
  <c r="B585"/>
  <c r="B584"/>
  <c r="B583"/>
  <c r="B582"/>
  <c r="B581"/>
  <c r="B580"/>
  <c r="B579"/>
  <c r="B578"/>
  <c r="B577"/>
  <c r="B576"/>
  <c r="B575"/>
  <c r="B574"/>
  <c r="B573"/>
  <c r="B572"/>
  <c r="B571"/>
  <c r="B570"/>
  <c r="B569"/>
  <c r="B568"/>
  <c r="B567"/>
  <c r="B566"/>
  <c r="B565"/>
  <c r="B564"/>
  <c r="B563"/>
  <c r="B562"/>
  <c r="B561"/>
  <c r="B560"/>
  <c r="B559"/>
  <c r="B558"/>
  <c r="B557"/>
  <c r="B556"/>
  <c r="B555"/>
  <c r="B554"/>
  <c r="B553"/>
  <c r="B552"/>
  <c r="B551"/>
  <c r="B550"/>
  <c r="B549"/>
  <c r="B548"/>
  <c r="B547"/>
  <c r="B546"/>
  <c r="B545"/>
  <c r="B544"/>
  <c r="B543"/>
  <c r="B542"/>
  <c r="B541"/>
  <c r="B540"/>
  <c r="B539"/>
  <c r="B538"/>
  <c r="B537"/>
  <c r="B536"/>
  <c r="B535"/>
  <c r="B534"/>
  <c r="B533"/>
  <c r="B532"/>
  <c r="B531"/>
  <c r="B530"/>
  <c r="B529"/>
  <c r="B528"/>
  <c r="B527"/>
  <c r="B526"/>
  <c r="B525"/>
  <c r="B524"/>
  <c r="B523"/>
  <c r="B522"/>
  <c r="B521"/>
  <c r="B520"/>
  <c r="B519"/>
  <c r="B518"/>
  <c r="B517"/>
  <c r="B516"/>
  <c r="B515"/>
  <c r="B514"/>
  <c r="B513"/>
  <c r="B512"/>
  <c r="B511"/>
  <c r="B510"/>
  <c r="B509"/>
  <c r="B508"/>
  <c r="B507"/>
  <c r="B506"/>
  <c r="B505"/>
  <c r="B504"/>
  <c r="B503"/>
  <c r="B502"/>
  <c r="B501"/>
  <c r="B500"/>
  <c r="B499"/>
  <c r="B498"/>
  <c r="B497"/>
  <c r="B496"/>
  <c r="B495"/>
  <c r="B494"/>
  <c r="B493"/>
  <c r="B492"/>
  <c r="B491"/>
  <c r="B490"/>
  <c r="B489"/>
  <c r="B488"/>
  <c r="B487"/>
  <c r="B486"/>
  <c r="B485"/>
  <c r="B484"/>
  <c r="B483"/>
  <c r="B482"/>
  <c r="B481"/>
  <c r="B480"/>
  <c r="B479"/>
  <c r="B478"/>
  <c r="B477"/>
  <c r="B476"/>
  <c r="B475"/>
  <c r="B474"/>
  <c r="B473"/>
  <c r="B472"/>
  <c r="B471"/>
  <c r="B470"/>
  <c r="B469"/>
  <c r="B468"/>
  <c r="B467"/>
  <c r="B466"/>
  <c r="B465"/>
  <c r="B464"/>
  <c r="B463"/>
  <c r="B462"/>
  <c r="B461"/>
  <c r="B460"/>
  <c r="B459"/>
  <c r="B458"/>
  <c r="B457"/>
  <c r="B456"/>
  <c r="B455"/>
  <c r="B454"/>
  <c r="B453"/>
  <c r="B452"/>
  <c r="B451"/>
  <c r="B450"/>
  <c r="B449"/>
  <c r="B448"/>
  <c r="B447"/>
  <c r="B446"/>
  <c r="B445"/>
  <c r="B444"/>
  <c r="B443"/>
  <c r="B442"/>
  <c r="B441"/>
  <c r="B440"/>
  <c r="B439"/>
  <c r="B438"/>
  <c r="B437"/>
  <c r="B436"/>
  <c r="B435"/>
  <c r="B434"/>
  <c r="B433"/>
  <c r="B432"/>
  <c r="B431"/>
  <c r="B430"/>
  <c r="B429"/>
  <c r="B428"/>
  <c r="B427"/>
  <c r="B426"/>
  <c r="B425"/>
  <c r="B424"/>
  <c r="B423"/>
  <c r="B422"/>
  <c r="B421"/>
  <c r="B420"/>
  <c r="B419"/>
  <c r="B418"/>
  <c r="B417"/>
  <c r="B416"/>
  <c r="B415"/>
  <c r="B414"/>
  <c r="B413"/>
  <c r="B412"/>
  <c r="B411"/>
  <c r="B410"/>
  <c r="B409"/>
  <c r="B408"/>
  <c r="B407"/>
  <c r="B406"/>
  <c r="B405"/>
  <c r="B404"/>
  <c r="B403"/>
  <c r="B402"/>
  <c r="B401"/>
  <c r="B400"/>
  <c r="B399"/>
  <c r="B398"/>
  <c r="B397"/>
  <c r="B396"/>
  <c r="B395"/>
  <c r="B394"/>
  <c r="B393"/>
  <c r="B392"/>
  <c r="B391"/>
  <c r="B390"/>
  <c r="B389"/>
  <c r="B388"/>
  <c r="B387"/>
  <c r="B386"/>
  <c r="B385"/>
  <c r="B384"/>
  <c r="B383"/>
  <c r="B382"/>
  <c r="B381"/>
  <c r="B380"/>
  <c r="B379"/>
  <c r="B378"/>
  <c r="B377"/>
  <c r="B376"/>
  <c r="B375"/>
  <c r="B374"/>
  <c r="B373"/>
  <c r="B372"/>
  <c r="B371"/>
  <c r="B370"/>
  <c r="B369"/>
  <c r="B368"/>
  <c r="B367"/>
  <c r="B366"/>
  <c r="B365"/>
  <c r="B364"/>
  <c r="B363"/>
  <c r="B362"/>
  <c r="B361"/>
  <c r="B360"/>
  <c r="B359"/>
  <c r="B358"/>
  <c r="B357"/>
  <c r="B356"/>
  <c r="B355"/>
  <c r="B354"/>
  <c r="B353"/>
  <c r="B352"/>
  <c r="B351"/>
  <c r="B350"/>
  <c r="B349"/>
  <c r="B348"/>
  <c r="B347"/>
  <c r="B346"/>
  <c r="B345"/>
  <c r="B344"/>
  <c r="B343"/>
  <c r="B342"/>
  <c r="B341"/>
  <c r="B340"/>
  <c r="B339"/>
  <c r="B338"/>
  <c r="B337"/>
  <c r="B336"/>
  <c r="B335"/>
  <c r="B334"/>
  <c r="B333"/>
  <c r="B332"/>
  <c r="B331"/>
  <c r="B330"/>
  <c r="B329"/>
  <c r="B328"/>
  <c r="B327"/>
  <c r="B326"/>
  <c r="B325"/>
  <c r="B324"/>
  <c r="B323"/>
  <c r="B322"/>
  <c r="B321"/>
  <c r="B320"/>
  <c r="B319"/>
  <c r="B318"/>
  <c r="B317"/>
  <c r="B316"/>
  <c r="B315"/>
  <c r="B314"/>
  <c r="B313"/>
  <c r="B312"/>
  <c r="B311"/>
  <c r="B310"/>
  <c r="B309"/>
  <c r="B308"/>
  <c r="B307"/>
  <c r="B306"/>
  <c r="B305"/>
  <c r="B304"/>
  <c r="B30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62"/>
  <c r="B261"/>
  <c r="B260"/>
  <c r="B259"/>
  <c r="B258"/>
  <c r="B257"/>
  <c r="B256"/>
  <c r="B255"/>
  <c r="B254"/>
  <c r="B253"/>
  <c r="B252"/>
  <c r="B251"/>
  <c r="B250"/>
  <c r="B249"/>
  <c r="B248"/>
  <c r="B247"/>
  <c r="B246"/>
  <c r="B245"/>
  <c r="B244"/>
  <c r="B243"/>
  <c r="B242"/>
  <c r="B241"/>
  <c r="B240"/>
  <c r="B239"/>
  <c r="B238"/>
  <c r="B237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S716" i="124"/>
  <c r="H716"/>
  <c r="U709"/>
  <c r="Q709"/>
  <c r="J709"/>
  <c r="F709"/>
  <c r="S708"/>
  <c r="Q708"/>
  <c r="R714" s="1"/>
  <c r="T714" s="1"/>
  <c r="H708"/>
  <c r="F708"/>
  <c r="G714" s="1"/>
  <c r="I714" s="1"/>
  <c r="R706"/>
  <c r="G706"/>
  <c r="M702"/>
  <c r="B702"/>
  <c r="P701"/>
  <c r="E701"/>
  <c r="S698"/>
  <c r="H698"/>
  <c r="U691"/>
  <c r="Q691"/>
  <c r="J691"/>
  <c r="F691"/>
  <c r="S690"/>
  <c r="Q690"/>
  <c r="R696" s="1"/>
  <c r="T696" s="1"/>
  <c r="H690"/>
  <c r="F690"/>
  <c r="G696" s="1"/>
  <c r="R688"/>
  <c r="G688"/>
  <c r="S680"/>
  <c r="H680"/>
  <c r="Q672"/>
  <c r="U673"/>
  <c r="Q673"/>
  <c r="J673"/>
  <c r="F673"/>
  <c r="S672"/>
  <c r="H672"/>
  <c r="F672"/>
  <c r="G678" s="1"/>
  <c r="I678" s="1"/>
  <c r="R670"/>
  <c r="G670"/>
  <c r="M666"/>
  <c r="B666"/>
  <c r="P665"/>
  <c r="E665"/>
  <c r="S662"/>
  <c r="H662"/>
  <c r="Q654"/>
  <c r="R660" s="1"/>
  <c r="T660" s="1"/>
  <c r="U655"/>
  <c r="Q655"/>
  <c r="J655"/>
  <c r="F655"/>
  <c r="S654"/>
  <c r="H654"/>
  <c r="F654"/>
  <c r="G660" s="1"/>
  <c r="I660" s="1"/>
  <c r="R652"/>
  <c r="G652"/>
  <c r="S644"/>
  <c r="H644"/>
  <c r="U637"/>
  <c r="Q637"/>
  <c r="J637"/>
  <c r="F637"/>
  <c r="S636"/>
  <c r="Q636"/>
  <c r="R642" s="1"/>
  <c r="T642" s="1"/>
  <c r="H636"/>
  <c r="F636"/>
  <c r="G642" s="1"/>
  <c r="I642" s="1"/>
  <c r="R634"/>
  <c r="G634"/>
  <c r="M630"/>
  <c r="B630"/>
  <c r="P629"/>
  <c r="E629"/>
  <c r="S626"/>
  <c r="H626"/>
  <c r="U619"/>
  <c r="Q619"/>
  <c r="J619"/>
  <c r="F619"/>
  <c r="S618"/>
  <c r="Q618"/>
  <c r="R624" s="1"/>
  <c r="T624" s="1"/>
  <c r="H618"/>
  <c r="F618"/>
  <c r="G624" s="1"/>
  <c r="I624" s="1"/>
  <c r="R616"/>
  <c r="G616"/>
  <c r="S608"/>
  <c r="H608"/>
  <c r="Q600"/>
  <c r="R606" s="1"/>
  <c r="T606" s="1"/>
  <c r="U601"/>
  <c r="Q601"/>
  <c r="J601"/>
  <c r="F601"/>
  <c r="S600"/>
  <c r="H600"/>
  <c r="F600"/>
  <c r="G606" s="1"/>
  <c r="I606" s="1"/>
  <c r="R598"/>
  <c r="G598"/>
  <c r="M594"/>
  <c r="B594"/>
  <c r="P593"/>
  <c r="E593"/>
  <c r="S590"/>
  <c r="H590"/>
  <c r="Q582"/>
  <c r="R588" s="1"/>
  <c r="T588" s="1"/>
  <c r="U583"/>
  <c r="Q583"/>
  <c r="J583"/>
  <c r="F583"/>
  <c r="S582"/>
  <c r="H582"/>
  <c r="F582"/>
  <c r="G588" s="1"/>
  <c r="I588" s="1"/>
  <c r="R580"/>
  <c r="G580"/>
  <c r="S572"/>
  <c r="H572"/>
  <c r="U565"/>
  <c r="Q565"/>
  <c r="J565"/>
  <c r="F565"/>
  <c r="S564"/>
  <c r="Q564"/>
  <c r="R570" s="1"/>
  <c r="T570" s="1"/>
  <c r="H564"/>
  <c r="F564"/>
  <c r="G570" s="1"/>
  <c r="I570" s="1"/>
  <c r="R562"/>
  <c r="G562"/>
  <c r="M558"/>
  <c r="B558"/>
  <c r="P557"/>
  <c r="E557"/>
  <c r="S554"/>
  <c r="H554"/>
  <c r="U547"/>
  <c r="Q547"/>
  <c r="J547"/>
  <c r="F547"/>
  <c r="S546"/>
  <c r="Q546"/>
  <c r="R552" s="1"/>
  <c r="T552" s="1"/>
  <c r="H546"/>
  <c r="F546"/>
  <c r="G552" s="1"/>
  <c r="I552" s="1"/>
  <c r="R544"/>
  <c r="G544"/>
  <c r="S536"/>
  <c r="H536"/>
  <c r="Q528"/>
  <c r="U529"/>
  <c r="Q529"/>
  <c r="J529"/>
  <c r="F529"/>
  <c r="S528"/>
  <c r="H528"/>
  <c r="F528"/>
  <c r="G534" s="1"/>
  <c r="I534" s="1"/>
  <c r="R526"/>
  <c r="G526"/>
  <c r="M522"/>
  <c r="B522"/>
  <c r="P521"/>
  <c r="E521"/>
  <c r="S518"/>
  <c r="H518"/>
  <c r="Q510"/>
  <c r="R516" s="1"/>
  <c r="T516" s="1"/>
  <c r="U511"/>
  <c r="Q511"/>
  <c r="J511"/>
  <c r="F511"/>
  <c r="S510"/>
  <c r="H510"/>
  <c r="F510"/>
  <c r="G516" s="1"/>
  <c r="I516" s="1"/>
  <c r="R508"/>
  <c r="G508"/>
  <c r="S500"/>
  <c r="H500"/>
  <c r="U493"/>
  <c r="Q493"/>
  <c r="J493"/>
  <c r="F493"/>
  <c r="S492"/>
  <c r="Q492"/>
  <c r="R498" s="1"/>
  <c r="T498" s="1"/>
  <c r="H492"/>
  <c r="F492"/>
  <c r="G498" s="1"/>
  <c r="I498" s="1"/>
  <c r="R490"/>
  <c r="G490"/>
  <c r="M486"/>
  <c r="B486"/>
  <c r="P485"/>
  <c r="E485"/>
  <c r="S482"/>
  <c r="H482"/>
  <c r="U475"/>
  <c r="Q475"/>
  <c r="J475"/>
  <c r="F475"/>
  <c r="S474"/>
  <c r="Q474"/>
  <c r="R480" s="1"/>
  <c r="T480" s="1"/>
  <c r="H474"/>
  <c r="F474"/>
  <c r="G480" s="1"/>
  <c r="I480" s="1"/>
  <c r="R472"/>
  <c r="G472"/>
  <c r="S464"/>
  <c r="H464"/>
  <c r="Q456"/>
  <c r="U457"/>
  <c r="Q457"/>
  <c r="J457"/>
  <c r="F457"/>
  <c r="S456"/>
  <c r="H456"/>
  <c r="F456"/>
  <c r="G462" s="1"/>
  <c r="I462" s="1"/>
  <c r="R454"/>
  <c r="G454"/>
  <c r="M450"/>
  <c r="B450"/>
  <c r="P449"/>
  <c r="E449"/>
  <c r="S446"/>
  <c r="H446"/>
  <c r="Q438"/>
  <c r="R444" s="1"/>
  <c r="T444" s="1"/>
  <c r="U439"/>
  <c r="Q439"/>
  <c r="J439"/>
  <c r="F439"/>
  <c r="S438"/>
  <c r="H438"/>
  <c r="F438"/>
  <c r="G444" s="1"/>
  <c r="I444" s="1"/>
  <c r="R436"/>
  <c r="G436"/>
  <c r="S428"/>
  <c r="H428"/>
  <c r="U421"/>
  <c r="Q421"/>
  <c r="J421"/>
  <c r="F421"/>
  <c r="S420"/>
  <c r="Q420"/>
  <c r="R426" s="1"/>
  <c r="T426" s="1"/>
  <c r="H420"/>
  <c r="F420"/>
  <c r="G426" s="1"/>
  <c r="R418"/>
  <c r="G418"/>
  <c r="M414"/>
  <c r="B414"/>
  <c r="P413"/>
  <c r="E413"/>
  <c r="S410"/>
  <c r="H410"/>
  <c r="U403"/>
  <c r="Q403"/>
  <c r="J403"/>
  <c r="F403"/>
  <c r="S402"/>
  <c r="Q402"/>
  <c r="R408" s="1"/>
  <c r="T408" s="1"/>
  <c r="H402"/>
  <c r="F402"/>
  <c r="G408" s="1"/>
  <c r="I408" s="1"/>
  <c r="R400"/>
  <c r="G400"/>
  <c r="S392"/>
  <c r="H392"/>
  <c r="Q384"/>
  <c r="U385"/>
  <c r="Q385"/>
  <c r="J385"/>
  <c r="F385"/>
  <c r="S384"/>
  <c r="H384"/>
  <c r="F384"/>
  <c r="G390" s="1"/>
  <c r="I390" s="1"/>
  <c r="R382"/>
  <c r="G382"/>
  <c r="M378"/>
  <c r="B378"/>
  <c r="P377"/>
  <c r="E377"/>
  <c r="S374"/>
  <c r="H374"/>
  <c r="Q366"/>
  <c r="R372" s="1"/>
  <c r="T372" s="1"/>
  <c r="U367"/>
  <c r="Q367"/>
  <c r="J367"/>
  <c r="F367"/>
  <c r="S366"/>
  <c r="H366"/>
  <c r="F366"/>
  <c r="G372" s="1"/>
  <c r="I372" s="1"/>
  <c r="R364"/>
  <c r="G364"/>
  <c r="S356"/>
  <c r="H356"/>
  <c r="U349"/>
  <c r="Q349"/>
  <c r="J349"/>
  <c r="F349"/>
  <c r="S348"/>
  <c r="Q348"/>
  <c r="R354" s="1"/>
  <c r="T354" s="1"/>
  <c r="H348"/>
  <c r="F348"/>
  <c r="G354" s="1"/>
  <c r="I354" s="1"/>
  <c r="R346"/>
  <c r="G346"/>
  <c r="M342"/>
  <c r="B342"/>
  <c r="P341"/>
  <c r="E341"/>
  <c r="S338"/>
  <c r="H338"/>
  <c r="U331"/>
  <c r="Q331"/>
  <c r="J331"/>
  <c r="F331"/>
  <c r="S330"/>
  <c r="Q330"/>
  <c r="R336" s="1"/>
  <c r="T336" s="1"/>
  <c r="H330"/>
  <c r="F330"/>
  <c r="G336" s="1"/>
  <c r="I336" s="1"/>
  <c r="R328"/>
  <c r="G328"/>
  <c r="S320"/>
  <c r="H320"/>
  <c r="Q312"/>
  <c r="R318" s="1"/>
  <c r="T318" s="1"/>
  <c r="U313"/>
  <c r="Q313"/>
  <c r="J313"/>
  <c r="F313"/>
  <c r="S312"/>
  <c r="H312"/>
  <c r="F312"/>
  <c r="G318" s="1"/>
  <c r="I318" s="1"/>
  <c r="R310"/>
  <c r="G310"/>
  <c r="M306"/>
  <c r="B306"/>
  <c r="P305"/>
  <c r="E305"/>
  <c r="S302"/>
  <c r="H302"/>
  <c r="Q294"/>
  <c r="U295"/>
  <c r="Q295"/>
  <c r="J295"/>
  <c r="F295"/>
  <c r="S294"/>
  <c r="H294"/>
  <c r="F294"/>
  <c r="G300" s="1"/>
  <c r="I300" s="1"/>
  <c r="R292"/>
  <c r="G292"/>
  <c r="S284"/>
  <c r="H284"/>
  <c r="U277"/>
  <c r="Q277"/>
  <c r="J277"/>
  <c r="F277"/>
  <c r="S276"/>
  <c r="Q276"/>
  <c r="R282" s="1"/>
  <c r="T282" s="1"/>
  <c r="H276"/>
  <c r="F276"/>
  <c r="G282" s="1"/>
  <c r="I282" s="1"/>
  <c r="R274"/>
  <c r="G274"/>
  <c r="M270"/>
  <c r="B270"/>
  <c r="P269"/>
  <c r="E269"/>
  <c r="S266"/>
  <c r="H266"/>
  <c r="U259"/>
  <c r="Q259"/>
  <c r="J259"/>
  <c r="F259"/>
  <c r="S258"/>
  <c r="Q258"/>
  <c r="R264" s="1"/>
  <c r="T264" s="1"/>
  <c r="H258"/>
  <c r="F258"/>
  <c r="G264" s="1"/>
  <c r="I264" s="1"/>
  <c r="R256"/>
  <c r="G256"/>
  <c r="S248"/>
  <c r="H248"/>
  <c r="Q240"/>
  <c r="R246" s="1"/>
  <c r="T246" s="1"/>
  <c r="U241"/>
  <c r="Q241"/>
  <c r="J241"/>
  <c r="F241"/>
  <c r="S240"/>
  <c r="H240"/>
  <c r="F240"/>
  <c r="G246" s="1"/>
  <c r="I246" s="1"/>
  <c r="R238"/>
  <c r="G238"/>
  <c r="M234"/>
  <c r="B234"/>
  <c r="P233"/>
  <c r="E233"/>
  <c r="S230"/>
  <c r="H230"/>
  <c r="Q222"/>
  <c r="U223"/>
  <c r="Q223"/>
  <c r="J223"/>
  <c r="F223"/>
  <c r="S222"/>
  <c r="H222"/>
  <c r="F222"/>
  <c r="G228" s="1"/>
  <c r="I228" s="1"/>
  <c r="R220"/>
  <c r="G220"/>
  <c r="S212"/>
  <c r="H212"/>
  <c r="U205"/>
  <c r="Q205"/>
  <c r="J205"/>
  <c r="F205"/>
  <c r="S204"/>
  <c r="Q204"/>
  <c r="R210" s="1"/>
  <c r="T210" s="1"/>
  <c r="H204"/>
  <c r="F204"/>
  <c r="G210" s="1"/>
  <c r="I210" s="1"/>
  <c r="R202"/>
  <c r="G202"/>
  <c r="M198"/>
  <c r="B198"/>
  <c r="P197"/>
  <c r="E197"/>
  <c r="S194"/>
  <c r="H194"/>
  <c r="U187"/>
  <c r="Q187"/>
  <c r="J187"/>
  <c r="F187"/>
  <c r="S186"/>
  <c r="Q186"/>
  <c r="R192" s="1"/>
  <c r="T192" s="1"/>
  <c r="H186"/>
  <c r="F186"/>
  <c r="G192" s="1"/>
  <c r="I192" s="1"/>
  <c r="R184"/>
  <c r="G184"/>
  <c r="S176"/>
  <c r="H176"/>
  <c r="Q168"/>
  <c r="U169"/>
  <c r="Q169"/>
  <c r="J169"/>
  <c r="F169"/>
  <c r="S168"/>
  <c r="H168"/>
  <c r="F168"/>
  <c r="G174" s="1"/>
  <c r="I174" s="1"/>
  <c r="R166"/>
  <c r="G166"/>
  <c r="M162"/>
  <c r="B162"/>
  <c r="P161"/>
  <c r="E161"/>
  <c r="S158"/>
  <c r="H158"/>
  <c r="Q150"/>
  <c r="R156" s="1"/>
  <c r="T156" s="1"/>
  <c r="U151"/>
  <c r="Q151"/>
  <c r="J151"/>
  <c r="F151"/>
  <c r="S150"/>
  <c r="H150"/>
  <c r="F150"/>
  <c r="G156" s="1"/>
  <c r="I156" s="1"/>
  <c r="R148"/>
  <c r="G148"/>
  <c r="S140"/>
  <c r="H140"/>
  <c r="U133"/>
  <c r="Q133"/>
  <c r="J133"/>
  <c r="F133"/>
  <c r="S132"/>
  <c r="Q132"/>
  <c r="R138" s="1"/>
  <c r="T138" s="1"/>
  <c r="H132"/>
  <c r="F132"/>
  <c r="G138" s="1"/>
  <c r="I138" s="1"/>
  <c r="R130"/>
  <c r="G130"/>
  <c r="M126"/>
  <c r="B126"/>
  <c r="P125"/>
  <c r="E125"/>
  <c r="S122"/>
  <c r="H122"/>
  <c r="U115"/>
  <c r="Q115"/>
  <c r="J115"/>
  <c r="F115"/>
  <c r="S114"/>
  <c r="Q114"/>
  <c r="R120" s="1"/>
  <c r="T120" s="1"/>
  <c r="H114"/>
  <c r="F114"/>
  <c r="G120" s="1"/>
  <c r="I120" s="1"/>
  <c r="R112"/>
  <c r="G112"/>
  <c r="S104"/>
  <c r="H104"/>
  <c r="Q96"/>
  <c r="U97"/>
  <c r="Q97"/>
  <c r="J97"/>
  <c r="F97"/>
  <c r="S96"/>
  <c r="H96"/>
  <c r="F96"/>
  <c r="G102" s="1"/>
  <c r="I102" s="1"/>
  <c r="R94"/>
  <c r="G94"/>
  <c r="M90"/>
  <c r="B90"/>
  <c r="P89"/>
  <c r="E89"/>
  <c r="S86"/>
  <c r="H86"/>
  <c r="Q78"/>
  <c r="R84" s="1"/>
  <c r="T84" s="1"/>
  <c r="U79"/>
  <c r="Q79"/>
  <c r="J79"/>
  <c r="F79"/>
  <c r="S78"/>
  <c r="H78"/>
  <c r="F78"/>
  <c r="G84" s="1"/>
  <c r="I84" s="1"/>
  <c r="R76"/>
  <c r="G76"/>
  <c r="S68"/>
  <c r="H68"/>
  <c r="Q60"/>
  <c r="R66" s="1"/>
  <c r="T66" s="1"/>
  <c r="U61"/>
  <c r="Q61"/>
  <c r="J61"/>
  <c r="F61"/>
  <c r="S60"/>
  <c r="H60"/>
  <c r="F60"/>
  <c r="G66" s="1"/>
  <c r="I66" s="1"/>
  <c r="R58"/>
  <c r="G58"/>
  <c r="P53"/>
  <c r="E53"/>
  <c r="S51"/>
  <c r="Q42"/>
  <c r="R48" s="1"/>
  <c r="T48" s="1"/>
  <c r="H51"/>
  <c r="F42"/>
  <c r="G48" s="1"/>
  <c r="I48" s="1"/>
  <c r="S50"/>
  <c r="H50"/>
  <c r="U43"/>
  <c r="V48" s="1" a="1"/>
  <c r="V48" s="1"/>
  <c r="Q43"/>
  <c r="J43"/>
  <c r="K48" s="1" a="1"/>
  <c r="K48" s="1"/>
  <c r="F43"/>
  <c r="S42"/>
  <c r="H42"/>
  <c r="R40"/>
  <c r="G40"/>
  <c r="S32"/>
  <c r="H32"/>
  <c r="Q24"/>
  <c r="R30" s="1"/>
  <c r="T30" s="1"/>
  <c r="U25"/>
  <c r="Q25"/>
  <c r="J25"/>
  <c r="F25"/>
  <c r="S24"/>
  <c r="H24"/>
  <c r="F24"/>
  <c r="G30" s="1"/>
  <c r="I30" s="1"/>
  <c r="R22"/>
  <c r="G22"/>
  <c r="B18"/>
  <c r="P17"/>
  <c r="S15"/>
  <c r="H15"/>
  <c r="F6"/>
  <c r="G11" s="1"/>
  <c r="I11" s="1"/>
  <c r="S14"/>
  <c r="H14"/>
  <c r="U7"/>
  <c r="V12" s="1" a="1"/>
  <c r="V12" s="1"/>
  <c r="J7"/>
  <c r="K12" s="1" a="1"/>
  <c r="K12" s="1"/>
  <c r="Q6"/>
  <c r="Q7"/>
  <c r="F7"/>
  <c r="S6"/>
  <c r="H6"/>
  <c r="R4"/>
  <c r="AD143" i="123"/>
  <c r="AE143" s="1"/>
  <c r="AF143" s="1"/>
  <c r="AG143" s="1"/>
  <c r="AH143" s="1"/>
  <c r="AI143" s="1"/>
  <c r="AJ143" s="1"/>
  <c r="AK143" s="1"/>
  <c r="AL143" s="1"/>
  <c r="AM143" s="1"/>
  <c r="AN143" s="1"/>
  <c r="AO143" s="1"/>
  <c r="AD142"/>
  <c r="AE142" s="1"/>
  <c r="AF142" s="1"/>
  <c r="AG142" s="1"/>
  <c r="AH142" s="1"/>
  <c r="AI142" s="1"/>
  <c r="AJ142" s="1"/>
  <c r="AK142" s="1"/>
  <c r="AL142" s="1"/>
  <c r="AM142" s="1"/>
  <c r="AN142" s="1"/>
  <c r="AO142" s="1"/>
  <c r="I142"/>
  <c r="H142"/>
  <c r="G142"/>
  <c r="F142"/>
  <c r="E142"/>
  <c r="D142"/>
  <c r="C142"/>
  <c r="B142"/>
  <c r="A142"/>
  <c r="AD141"/>
  <c r="AE141" s="1"/>
  <c r="AF141" s="1"/>
  <c r="AG141" s="1"/>
  <c r="AH141" s="1"/>
  <c r="AI141" s="1"/>
  <c r="AJ141" s="1"/>
  <c r="AK141" s="1"/>
  <c r="AL141" s="1"/>
  <c r="AM141" s="1"/>
  <c r="AN141" s="1"/>
  <c r="AO141" s="1"/>
  <c r="AD140"/>
  <c r="AE140" s="1"/>
  <c r="AF140" s="1"/>
  <c r="AG140" s="1"/>
  <c r="AH140" s="1"/>
  <c r="AI140" s="1"/>
  <c r="AJ140" s="1"/>
  <c r="AK140" s="1"/>
  <c r="AL140" s="1"/>
  <c r="AM140" s="1"/>
  <c r="AN140" s="1"/>
  <c r="AO140" s="1"/>
  <c r="I140"/>
  <c r="H140"/>
  <c r="G140"/>
  <c r="F140"/>
  <c r="E140"/>
  <c r="D140"/>
  <c r="C140"/>
  <c r="B140"/>
  <c r="A140"/>
  <c r="AD139"/>
  <c r="AE139" s="1"/>
  <c r="AF139" s="1"/>
  <c r="AG139" s="1"/>
  <c r="AH139" s="1"/>
  <c r="AI139" s="1"/>
  <c r="AJ139" s="1"/>
  <c r="AK139" s="1"/>
  <c r="AL139" s="1"/>
  <c r="AM139" s="1"/>
  <c r="AN139" s="1"/>
  <c r="AO139" s="1"/>
  <c r="AD138"/>
  <c r="AE138" s="1"/>
  <c r="AF138" s="1"/>
  <c r="AG138" s="1"/>
  <c r="AH138" s="1"/>
  <c r="AI138" s="1"/>
  <c r="AJ138" s="1"/>
  <c r="AK138" s="1"/>
  <c r="AL138" s="1"/>
  <c r="AM138" s="1"/>
  <c r="AN138" s="1"/>
  <c r="AO138" s="1"/>
  <c r="I138"/>
  <c r="H138"/>
  <c r="G138"/>
  <c r="F138"/>
  <c r="E138"/>
  <c r="D138"/>
  <c r="C138"/>
  <c r="B138"/>
  <c r="A138"/>
  <c r="AD137"/>
  <c r="AE137" s="1"/>
  <c r="AF137" s="1"/>
  <c r="AG137" s="1"/>
  <c r="AH137" s="1"/>
  <c r="AI137" s="1"/>
  <c r="AJ137" s="1"/>
  <c r="AD136"/>
  <c r="AE136" s="1"/>
  <c r="AF136" s="1"/>
  <c r="AG136" s="1"/>
  <c r="AH136" s="1"/>
  <c r="AI136" s="1"/>
  <c r="AJ136" s="1"/>
  <c r="I136"/>
  <c r="H136"/>
  <c r="G136"/>
  <c r="F136"/>
  <c r="E136"/>
  <c r="D136"/>
  <c r="C136"/>
  <c r="B136"/>
  <c r="A136"/>
  <c r="AD135"/>
  <c r="AE135" s="1"/>
  <c r="AF135" s="1"/>
  <c r="AG135" s="1"/>
  <c r="AH135" s="1"/>
  <c r="AI135" s="1"/>
  <c r="AJ135" s="1"/>
  <c r="AK135" s="1"/>
  <c r="AL135" s="1"/>
  <c r="AM135" s="1"/>
  <c r="AN135" s="1"/>
  <c r="AO135" s="1"/>
  <c r="AD134"/>
  <c r="AE134" s="1"/>
  <c r="AF134" s="1"/>
  <c r="AG134" s="1"/>
  <c r="AH134" s="1"/>
  <c r="AI134" s="1"/>
  <c r="AJ134" s="1"/>
  <c r="AK134" s="1"/>
  <c r="AL134" s="1"/>
  <c r="AM134" s="1"/>
  <c r="AN134" s="1"/>
  <c r="AO134" s="1"/>
  <c r="I134"/>
  <c r="H134"/>
  <c r="G134"/>
  <c r="F134"/>
  <c r="E134"/>
  <c r="D134"/>
  <c r="C134"/>
  <c r="B134"/>
  <c r="A134"/>
  <c r="Z130"/>
  <c r="AA130"/>
  <c r="W130"/>
  <c r="V130"/>
  <c r="S130"/>
  <c r="R130"/>
  <c r="AB130"/>
  <c r="Y130"/>
  <c r="X130"/>
  <c r="U130"/>
  <c r="T130"/>
  <c r="Q130"/>
  <c r="P130"/>
  <c r="K130"/>
  <c r="J130"/>
  <c r="I130"/>
  <c r="F130"/>
  <c r="E130"/>
  <c r="AD129"/>
  <c r="AE129" s="1"/>
  <c r="AF129" s="1"/>
  <c r="AG129" s="1"/>
  <c r="AH129" s="1"/>
  <c r="AI129" s="1"/>
  <c r="AJ129" s="1"/>
  <c r="AK129" s="1"/>
  <c r="AL129" s="1"/>
  <c r="AM129" s="1"/>
  <c r="AN129" s="1"/>
  <c r="AO129" s="1"/>
  <c r="AD128"/>
  <c r="AE128" s="1"/>
  <c r="AF128" s="1"/>
  <c r="AG128" s="1"/>
  <c r="AH128" s="1"/>
  <c r="AI128" s="1"/>
  <c r="AJ128" s="1"/>
  <c r="AK128" s="1"/>
  <c r="AL128" s="1"/>
  <c r="AM128" s="1"/>
  <c r="AN128" s="1"/>
  <c r="AO128" s="1"/>
  <c r="AD127"/>
  <c r="AE127" s="1"/>
  <c r="AF127" s="1"/>
  <c r="AG127" s="1"/>
  <c r="AH127" s="1"/>
  <c r="AI127" s="1"/>
  <c r="AJ127" s="1"/>
  <c r="AK127" s="1"/>
  <c r="AL127" s="1"/>
  <c r="AM127" s="1"/>
  <c r="AN127" s="1"/>
  <c r="AO127" s="1"/>
  <c r="AD126"/>
  <c r="AE126" s="1"/>
  <c r="AF126" s="1"/>
  <c r="AG126" s="1"/>
  <c r="AH126" s="1"/>
  <c r="AI126" s="1"/>
  <c r="AJ126" s="1"/>
  <c r="AK126" s="1"/>
  <c r="AL126" s="1"/>
  <c r="AM126" s="1"/>
  <c r="AN126" s="1"/>
  <c r="AO126" s="1"/>
  <c r="AD125"/>
  <c r="AE125" s="1"/>
  <c r="AF125" s="1"/>
  <c r="AG125" s="1"/>
  <c r="AH125" s="1"/>
  <c r="AI125" s="1"/>
  <c r="AJ125" s="1"/>
  <c r="AK125" s="1"/>
  <c r="AL125" s="1"/>
  <c r="AM125" s="1"/>
  <c r="AN125" s="1"/>
  <c r="AO125" s="1"/>
  <c r="AD124"/>
  <c r="AE124" s="1"/>
  <c r="AF124" s="1"/>
  <c r="AG124" s="1"/>
  <c r="AH124" s="1"/>
  <c r="AI124" s="1"/>
  <c r="AJ124" s="1"/>
  <c r="AK124" s="1"/>
  <c r="AL124" s="1"/>
  <c r="AM124" s="1"/>
  <c r="AN124" s="1"/>
  <c r="AO124" s="1"/>
  <c r="AD123"/>
  <c r="AE123" s="1"/>
  <c r="AF123" s="1"/>
  <c r="AG123" s="1"/>
  <c r="AH123" s="1"/>
  <c r="AI123" s="1"/>
  <c r="AJ123" s="1"/>
  <c r="AK123" s="1"/>
  <c r="AL123" s="1"/>
  <c r="AM123" s="1"/>
  <c r="AN123" s="1"/>
  <c r="AO123" s="1"/>
  <c r="AD122"/>
  <c r="AE122" s="1"/>
  <c r="AF122" s="1"/>
  <c r="AG122" s="1"/>
  <c r="AH122" s="1"/>
  <c r="AI122" s="1"/>
  <c r="AJ122" s="1"/>
  <c r="AK122" s="1"/>
  <c r="AL122" s="1"/>
  <c r="AM122" s="1"/>
  <c r="AN122" s="1"/>
  <c r="AO122" s="1"/>
  <c r="AD121"/>
  <c r="AE121" s="1"/>
  <c r="AF121" s="1"/>
  <c r="AG121" s="1"/>
  <c r="AH121" s="1"/>
  <c r="AI121" s="1"/>
  <c r="AJ121" s="1"/>
  <c r="AK121" s="1"/>
  <c r="AL121" s="1"/>
  <c r="AM121" s="1"/>
  <c r="AN121" s="1"/>
  <c r="AO121" s="1"/>
  <c r="AD120"/>
  <c r="AE120" s="1"/>
  <c r="AF120" s="1"/>
  <c r="AG120" s="1"/>
  <c r="AH120" s="1"/>
  <c r="AI120" s="1"/>
  <c r="AJ120" s="1"/>
  <c r="AK120" s="1"/>
  <c r="AL120" s="1"/>
  <c r="AM120" s="1"/>
  <c r="AN120" s="1"/>
  <c r="AO120" s="1"/>
  <c r="AD119"/>
  <c r="AE119" s="1"/>
  <c r="AF119" s="1"/>
  <c r="AG119" s="1"/>
  <c r="AH119" s="1"/>
  <c r="AI119" s="1"/>
  <c r="AJ119" s="1"/>
  <c r="AK119" s="1"/>
  <c r="AL119" s="1"/>
  <c r="AM119" s="1"/>
  <c r="AN119" s="1"/>
  <c r="AO119" s="1"/>
  <c r="AD118"/>
  <c r="AE118" s="1"/>
  <c r="AF118" s="1"/>
  <c r="AG118" s="1"/>
  <c r="AH118" s="1"/>
  <c r="AI118" s="1"/>
  <c r="AJ118" s="1"/>
  <c r="AK118" s="1"/>
  <c r="AL118" s="1"/>
  <c r="AM118" s="1"/>
  <c r="AN118" s="1"/>
  <c r="AO118" s="1"/>
  <c r="AD117"/>
  <c r="AE117" s="1"/>
  <c r="AF117" s="1"/>
  <c r="AG117" s="1"/>
  <c r="AH117" s="1"/>
  <c r="AI117" s="1"/>
  <c r="AJ117" s="1"/>
  <c r="AK117" s="1"/>
  <c r="AL117" s="1"/>
  <c r="AM117" s="1"/>
  <c r="AN117" s="1"/>
  <c r="AO117" s="1"/>
  <c r="AD116"/>
  <c r="AE116" s="1"/>
  <c r="AF116" s="1"/>
  <c r="AG116" s="1"/>
  <c r="AH116" s="1"/>
  <c r="AI116" s="1"/>
  <c r="AJ116" s="1"/>
  <c r="AK116" s="1"/>
  <c r="AL116" s="1"/>
  <c r="AM116" s="1"/>
  <c r="AN116" s="1"/>
  <c r="AO116" s="1"/>
  <c r="AD115"/>
  <c r="AE115" s="1"/>
  <c r="AF115" s="1"/>
  <c r="AG115" s="1"/>
  <c r="AH115" s="1"/>
  <c r="AI115" s="1"/>
  <c r="AJ115" s="1"/>
  <c r="AK115" s="1"/>
  <c r="AL115" s="1"/>
  <c r="AM115" s="1"/>
  <c r="AN115" s="1"/>
  <c r="AO115" s="1"/>
  <c r="AD114"/>
  <c r="AE114" s="1"/>
  <c r="AF114" s="1"/>
  <c r="AG114" s="1"/>
  <c r="AH114" s="1"/>
  <c r="AI114" s="1"/>
  <c r="AJ114" s="1"/>
  <c r="AK114" s="1"/>
  <c r="AL114" s="1"/>
  <c r="AM114" s="1"/>
  <c r="AN114" s="1"/>
  <c r="AO114" s="1"/>
  <c r="AD113"/>
  <c r="AE113" s="1"/>
  <c r="AF113" s="1"/>
  <c r="AG113" s="1"/>
  <c r="AH113" s="1"/>
  <c r="AI113" s="1"/>
  <c r="AJ113" s="1"/>
  <c r="AK113" s="1"/>
  <c r="AL113" s="1"/>
  <c r="AM113" s="1"/>
  <c r="AN113" s="1"/>
  <c r="AO113" s="1"/>
  <c r="AD112"/>
  <c r="AE112" s="1"/>
  <c r="AF112" s="1"/>
  <c r="AG112" s="1"/>
  <c r="AH112" s="1"/>
  <c r="AI112" s="1"/>
  <c r="AJ112" s="1"/>
  <c r="AK112" s="1"/>
  <c r="AL112" s="1"/>
  <c r="AM112" s="1"/>
  <c r="AN112" s="1"/>
  <c r="AO112" s="1"/>
  <c r="AD111"/>
  <c r="AE111" s="1"/>
  <c r="AF111" s="1"/>
  <c r="AG111" s="1"/>
  <c r="AH111" s="1"/>
  <c r="AI111" s="1"/>
  <c r="AJ111" s="1"/>
  <c r="AK111" s="1"/>
  <c r="AL111" s="1"/>
  <c r="AM111" s="1"/>
  <c r="AN111" s="1"/>
  <c r="AO111" s="1"/>
  <c r="AD110"/>
  <c r="AE110" s="1"/>
  <c r="AF110" s="1"/>
  <c r="AG110" s="1"/>
  <c r="AH110" s="1"/>
  <c r="AI110" s="1"/>
  <c r="AJ110" s="1"/>
  <c r="AK110" s="1"/>
  <c r="AL110" s="1"/>
  <c r="AM110" s="1"/>
  <c r="AN110" s="1"/>
  <c r="AO110" s="1"/>
  <c r="AD109"/>
  <c r="AE109" s="1"/>
  <c r="AF109" s="1"/>
  <c r="AG109" s="1"/>
  <c r="AH109" s="1"/>
  <c r="AI109" s="1"/>
  <c r="AJ109" s="1"/>
  <c r="AK109" s="1"/>
  <c r="AL109" s="1"/>
  <c r="AM109" s="1"/>
  <c r="AN109" s="1"/>
  <c r="AO109" s="1"/>
  <c r="AD108"/>
  <c r="AE108" s="1"/>
  <c r="AF108" s="1"/>
  <c r="AG108" s="1"/>
  <c r="AH108" s="1"/>
  <c r="AI108" s="1"/>
  <c r="AJ108" s="1"/>
  <c r="AK108" s="1"/>
  <c r="AL108" s="1"/>
  <c r="AM108" s="1"/>
  <c r="AN108" s="1"/>
  <c r="AO108" s="1"/>
  <c r="AD107"/>
  <c r="AE107" s="1"/>
  <c r="AF107" s="1"/>
  <c r="AG107" s="1"/>
  <c r="AH107" s="1"/>
  <c r="AI107" s="1"/>
  <c r="AJ107" s="1"/>
  <c r="AK107" s="1"/>
  <c r="AL107" s="1"/>
  <c r="AM107" s="1"/>
  <c r="AN107" s="1"/>
  <c r="AO107" s="1"/>
  <c r="AD106"/>
  <c r="AE106" s="1"/>
  <c r="AF106" s="1"/>
  <c r="AG106" s="1"/>
  <c r="AH106" s="1"/>
  <c r="AI106" s="1"/>
  <c r="AJ106" s="1"/>
  <c r="AK106" s="1"/>
  <c r="AL106" s="1"/>
  <c r="AM106" s="1"/>
  <c r="AN106" s="1"/>
  <c r="AO106" s="1"/>
  <c r="AD105"/>
  <c r="AE105" s="1"/>
  <c r="AF105" s="1"/>
  <c r="AG105" s="1"/>
  <c r="AH105" s="1"/>
  <c r="AI105" s="1"/>
  <c r="AJ105" s="1"/>
  <c r="AK105" s="1"/>
  <c r="AL105" s="1"/>
  <c r="AM105" s="1"/>
  <c r="AN105" s="1"/>
  <c r="AO105" s="1"/>
  <c r="AD104"/>
  <c r="AE104" s="1"/>
  <c r="AF104" s="1"/>
  <c r="AG104" s="1"/>
  <c r="AH104" s="1"/>
  <c r="AI104" s="1"/>
  <c r="AJ104" s="1"/>
  <c r="AK104" s="1"/>
  <c r="AL104" s="1"/>
  <c r="AM104" s="1"/>
  <c r="AN104" s="1"/>
  <c r="AO104" s="1"/>
  <c r="AD103"/>
  <c r="AE103" s="1"/>
  <c r="AF103" s="1"/>
  <c r="AG103" s="1"/>
  <c r="AH103" s="1"/>
  <c r="AI103" s="1"/>
  <c r="AJ103" s="1"/>
  <c r="AK103" s="1"/>
  <c r="AL103" s="1"/>
  <c r="AM103" s="1"/>
  <c r="AN103" s="1"/>
  <c r="AO103" s="1"/>
  <c r="AD102"/>
  <c r="AE102" s="1"/>
  <c r="AF102" s="1"/>
  <c r="AG102" s="1"/>
  <c r="AH102" s="1"/>
  <c r="AI102" s="1"/>
  <c r="AJ102" s="1"/>
  <c r="AK102" s="1"/>
  <c r="AL102" s="1"/>
  <c r="AM102" s="1"/>
  <c r="AN102" s="1"/>
  <c r="AO102" s="1"/>
  <c r="AD101"/>
  <c r="AE101" s="1"/>
  <c r="AF101" s="1"/>
  <c r="AG101" s="1"/>
  <c r="AH101" s="1"/>
  <c r="AI101" s="1"/>
  <c r="AJ101" s="1"/>
  <c r="AK101" s="1"/>
  <c r="AL101" s="1"/>
  <c r="AM101" s="1"/>
  <c r="AN101" s="1"/>
  <c r="AO101" s="1"/>
  <c r="AD100"/>
  <c r="AE100" s="1"/>
  <c r="AF100" s="1"/>
  <c r="AG100" s="1"/>
  <c r="AH100" s="1"/>
  <c r="AI100" s="1"/>
  <c r="AJ100" s="1"/>
  <c r="AK100" s="1"/>
  <c r="AL100" s="1"/>
  <c r="AM100" s="1"/>
  <c r="AN100" s="1"/>
  <c r="AO100" s="1"/>
  <c r="AD99"/>
  <c r="AE99" s="1"/>
  <c r="AF99" s="1"/>
  <c r="AG99" s="1"/>
  <c r="AH99" s="1"/>
  <c r="AI99" s="1"/>
  <c r="AJ99" s="1"/>
  <c r="AK99" s="1"/>
  <c r="AL99" s="1"/>
  <c r="AM99" s="1"/>
  <c r="AN99" s="1"/>
  <c r="AO99" s="1"/>
  <c r="AD98"/>
  <c r="AE98" s="1"/>
  <c r="AF98" s="1"/>
  <c r="AG98" s="1"/>
  <c r="AH98" s="1"/>
  <c r="AI98" s="1"/>
  <c r="AJ98" s="1"/>
  <c r="AK98" s="1"/>
  <c r="AL98" s="1"/>
  <c r="AM98" s="1"/>
  <c r="AN98" s="1"/>
  <c r="AO98" s="1"/>
  <c r="AD97"/>
  <c r="AE97" s="1"/>
  <c r="AF97" s="1"/>
  <c r="AG97" s="1"/>
  <c r="AH97" s="1"/>
  <c r="AI97" s="1"/>
  <c r="AJ97" s="1"/>
  <c r="AK97" s="1"/>
  <c r="AL97" s="1"/>
  <c r="AM97" s="1"/>
  <c r="AN97" s="1"/>
  <c r="AO97" s="1"/>
  <c r="AD96"/>
  <c r="AE96" s="1"/>
  <c r="AF96" s="1"/>
  <c r="AG96" s="1"/>
  <c r="AH96" s="1"/>
  <c r="AI96" s="1"/>
  <c r="AJ96" s="1"/>
  <c r="AK96" s="1"/>
  <c r="AL96" s="1"/>
  <c r="AM96" s="1"/>
  <c r="AN96" s="1"/>
  <c r="AO96" s="1"/>
  <c r="AD95"/>
  <c r="AE95" s="1"/>
  <c r="AF95" s="1"/>
  <c r="AG95" s="1"/>
  <c r="AH95" s="1"/>
  <c r="AI95" s="1"/>
  <c r="AJ95" s="1"/>
  <c r="AK95" s="1"/>
  <c r="AL95" s="1"/>
  <c r="AM95" s="1"/>
  <c r="AN95" s="1"/>
  <c r="AO95" s="1"/>
  <c r="AD94"/>
  <c r="AE94" s="1"/>
  <c r="AF94" s="1"/>
  <c r="AG94" s="1"/>
  <c r="AH94" s="1"/>
  <c r="AI94" s="1"/>
  <c r="AJ94" s="1"/>
  <c r="AK94" s="1"/>
  <c r="AL94" s="1"/>
  <c r="AM94" s="1"/>
  <c r="AN94" s="1"/>
  <c r="AO94" s="1"/>
  <c r="AD93"/>
  <c r="AE93" s="1"/>
  <c r="AF93" s="1"/>
  <c r="AG93" s="1"/>
  <c r="AH93" s="1"/>
  <c r="AI93" s="1"/>
  <c r="AJ93" s="1"/>
  <c r="AK93" s="1"/>
  <c r="AL93" s="1"/>
  <c r="AM93" s="1"/>
  <c r="AN93" s="1"/>
  <c r="AO93" s="1"/>
  <c r="AD92"/>
  <c r="AE92" s="1"/>
  <c r="AF92" s="1"/>
  <c r="AG92" s="1"/>
  <c r="AH92" s="1"/>
  <c r="AI92" s="1"/>
  <c r="AJ92" s="1"/>
  <c r="AK92" s="1"/>
  <c r="AL92" s="1"/>
  <c r="AM92" s="1"/>
  <c r="AN92" s="1"/>
  <c r="AO92" s="1"/>
  <c r="AD91"/>
  <c r="AE91" s="1"/>
  <c r="AF91" s="1"/>
  <c r="AG91" s="1"/>
  <c r="AH91" s="1"/>
  <c r="AI91" s="1"/>
  <c r="AJ91" s="1"/>
  <c r="AK91" s="1"/>
  <c r="AL91" s="1"/>
  <c r="AM91" s="1"/>
  <c r="AN91" s="1"/>
  <c r="AO91" s="1"/>
  <c r="AD90"/>
  <c r="AE90" s="1"/>
  <c r="AF90" s="1"/>
  <c r="AG90" s="1"/>
  <c r="AH90" s="1"/>
  <c r="AI90" s="1"/>
  <c r="AJ90" s="1"/>
  <c r="AK90" s="1"/>
  <c r="AL90" s="1"/>
  <c r="AM90" s="1"/>
  <c r="AN90" s="1"/>
  <c r="AO90" s="1"/>
  <c r="AE89"/>
  <c r="AF89" s="1"/>
  <c r="AG89" s="1"/>
  <c r="AH89" s="1"/>
  <c r="AI89" s="1"/>
  <c r="AJ89" s="1"/>
  <c r="AK89" s="1"/>
  <c r="AL89" s="1"/>
  <c r="AM89" s="1"/>
  <c r="AN89" s="1"/>
  <c r="AO89" s="1"/>
  <c r="AD89"/>
  <c r="AD88"/>
  <c r="AE88" s="1"/>
  <c r="AF88" s="1"/>
  <c r="AG88" s="1"/>
  <c r="AH88" s="1"/>
  <c r="AI88" s="1"/>
  <c r="AJ88" s="1"/>
  <c r="AK88" s="1"/>
  <c r="AL88" s="1"/>
  <c r="AM88" s="1"/>
  <c r="AN88" s="1"/>
  <c r="AO88" s="1"/>
  <c r="AD87"/>
  <c r="AE87" s="1"/>
  <c r="AF87" s="1"/>
  <c r="AG87" s="1"/>
  <c r="AH87" s="1"/>
  <c r="AI87" s="1"/>
  <c r="AJ87" s="1"/>
  <c r="AK87" s="1"/>
  <c r="AL87" s="1"/>
  <c r="AM87" s="1"/>
  <c r="AN87" s="1"/>
  <c r="AO87" s="1"/>
  <c r="AD86"/>
  <c r="AE86" s="1"/>
  <c r="AF86" s="1"/>
  <c r="AG86" s="1"/>
  <c r="AH86" s="1"/>
  <c r="AI86" s="1"/>
  <c r="AJ86" s="1"/>
  <c r="AK86" s="1"/>
  <c r="AL86" s="1"/>
  <c r="AM86" s="1"/>
  <c r="AN86" s="1"/>
  <c r="AO86" s="1"/>
  <c r="AD85"/>
  <c r="AE85" s="1"/>
  <c r="AF85" s="1"/>
  <c r="AG85" s="1"/>
  <c r="AH85" s="1"/>
  <c r="AI85" s="1"/>
  <c r="AJ85" s="1"/>
  <c r="AK85" s="1"/>
  <c r="AL85" s="1"/>
  <c r="AM85" s="1"/>
  <c r="AN85" s="1"/>
  <c r="AO85" s="1"/>
  <c r="AD84"/>
  <c r="AE84" s="1"/>
  <c r="AF84" s="1"/>
  <c r="AG84" s="1"/>
  <c r="AH84" s="1"/>
  <c r="AI84" s="1"/>
  <c r="AJ84" s="1"/>
  <c r="AK84" s="1"/>
  <c r="AL84" s="1"/>
  <c r="AM84" s="1"/>
  <c r="AN84" s="1"/>
  <c r="AO84" s="1"/>
  <c r="AD83"/>
  <c r="AE83" s="1"/>
  <c r="AF83" s="1"/>
  <c r="AG83" s="1"/>
  <c r="AH83" s="1"/>
  <c r="AI83" s="1"/>
  <c r="AJ83" s="1"/>
  <c r="AK83" s="1"/>
  <c r="AL83" s="1"/>
  <c r="AM83" s="1"/>
  <c r="AN83" s="1"/>
  <c r="AO83" s="1"/>
  <c r="AD82"/>
  <c r="AE82" s="1"/>
  <c r="AF82" s="1"/>
  <c r="AG82" s="1"/>
  <c r="AH82" s="1"/>
  <c r="AI82" s="1"/>
  <c r="AJ82" s="1"/>
  <c r="AK82" s="1"/>
  <c r="AL82" s="1"/>
  <c r="AM82" s="1"/>
  <c r="AN82" s="1"/>
  <c r="AO82" s="1"/>
  <c r="AD81"/>
  <c r="AE81" s="1"/>
  <c r="AF81" s="1"/>
  <c r="AG81" s="1"/>
  <c r="AH81" s="1"/>
  <c r="AI81" s="1"/>
  <c r="AJ81" s="1"/>
  <c r="AK81" s="1"/>
  <c r="AL81" s="1"/>
  <c r="AM81" s="1"/>
  <c r="AN81" s="1"/>
  <c r="AO81" s="1"/>
  <c r="AD80"/>
  <c r="AE80" s="1"/>
  <c r="AF80" s="1"/>
  <c r="AG80" s="1"/>
  <c r="AH80" s="1"/>
  <c r="AI80" s="1"/>
  <c r="AJ80" s="1"/>
  <c r="AK80" s="1"/>
  <c r="AL80" s="1"/>
  <c r="AM80" s="1"/>
  <c r="AN80" s="1"/>
  <c r="AO80" s="1"/>
  <c r="AD79"/>
  <c r="AE79" s="1"/>
  <c r="AF79" s="1"/>
  <c r="AG79" s="1"/>
  <c r="AH79" s="1"/>
  <c r="AI79" s="1"/>
  <c r="AJ79" s="1"/>
  <c r="AK79" s="1"/>
  <c r="AL79" s="1"/>
  <c r="AM79" s="1"/>
  <c r="AN79" s="1"/>
  <c r="AO79" s="1"/>
  <c r="AD78"/>
  <c r="AE78" s="1"/>
  <c r="AF78" s="1"/>
  <c r="AG78" s="1"/>
  <c r="AH78" s="1"/>
  <c r="AI78" s="1"/>
  <c r="AJ78" s="1"/>
  <c r="AK78" s="1"/>
  <c r="AL78" s="1"/>
  <c r="AM78" s="1"/>
  <c r="AN78" s="1"/>
  <c r="AO78" s="1"/>
  <c r="AD77"/>
  <c r="AE77" s="1"/>
  <c r="AF77" s="1"/>
  <c r="AG77" s="1"/>
  <c r="AH77" s="1"/>
  <c r="AI77" s="1"/>
  <c r="AJ77" s="1"/>
  <c r="AK77" s="1"/>
  <c r="AL77" s="1"/>
  <c r="AM77" s="1"/>
  <c r="AN77" s="1"/>
  <c r="AO77" s="1"/>
  <c r="AD76"/>
  <c r="AE76" s="1"/>
  <c r="AF76" s="1"/>
  <c r="AG76" s="1"/>
  <c r="AH76" s="1"/>
  <c r="AI76" s="1"/>
  <c r="AJ76" s="1"/>
  <c r="AK76" s="1"/>
  <c r="AL76" s="1"/>
  <c r="AM76" s="1"/>
  <c r="AN76" s="1"/>
  <c r="AO76" s="1"/>
  <c r="AD75"/>
  <c r="AE75" s="1"/>
  <c r="AF75" s="1"/>
  <c r="AG75" s="1"/>
  <c r="AH75" s="1"/>
  <c r="AI75" s="1"/>
  <c r="AJ75" s="1"/>
  <c r="AK75" s="1"/>
  <c r="AL75" s="1"/>
  <c r="AM75" s="1"/>
  <c r="AN75" s="1"/>
  <c r="AO75" s="1"/>
  <c r="AD74"/>
  <c r="AE74" s="1"/>
  <c r="AF74" s="1"/>
  <c r="AG74" s="1"/>
  <c r="AH74" s="1"/>
  <c r="AI74" s="1"/>
  <c r="AJ74" s="1"/>
  <c r="AK74" s="1"/>
  <c r="AL74" s="1"/>
  <c r="AM74" s="1"/>
  <c r="AN74" s="1"/>
  <c r="AO74" s="1"/>
  <c r="AD73"/>
  <c r="AE73" s="1"/>
  <c r="AF73" s="1"/>
  <c r="AG73" s="1"/>
  <c r="AH73" s="1"/>
  <c r="AI73" s="1"/>
  <c r="AJ73" s="1"/>
  <c r="AK73" s="1"/>
  <c r="AL73" s="1"/>
  <c r="AM73" s="1"/>
  <c r="AN73" s="1"/>
  <c r="AO73" s="1"/>
  <c r="AD72"/>
  <c r="AE72" s="1"/>
  <c r="AF72" s="1"/>
  <c r="AG72" s="1"/>
  <c r="AH72" s="1"/>
  <c r="AI72" s="1"/>
  <c r="AJ72" s="1"/>
  <c r="AK72" s="1"/>
  <c r="AL72" s="1"/>
  <c r="AM72" s="1"/>
  <c r="AN72" s="1"/>
  <c r="AO72" s="1"/>
  <c r="AD71"/>
  <c r="AE71" s="1"/>
  <c r="AF71" s="1"/>
  <c r="AG71" s="1"/>
  <c r="AH71" s="1"/>
  <c r="AI71" s="1"/>
  <c r="AJ71" s="1"/>
  <c r="AK71" s="1"/>
  <c r="AL71" s="1"/>
  <c r="AM71" s="1"/>
  <c r="AN71" s="1"/>
  <c r="AO71" s="1"/>
  <c r="AD70"/>
  <c r="AE70" s="1"/>
  <c r="AF70" s="1"/>
  <c r="AG70" s="1"/>
  <c r="AH70" s="1"/>
  <c r="AI70" s="1"/>
  <c r="AJ70" s="1"/>
  <c r="AK70" s="1"/>
  <c r="AL70" s="1"/>
  <c r="AM70" s="1"/>
  <c r="AN70" s="1"/>
  <c r="AO70" s="1"/>
  <c r="AD69"/>
  <c r="AE69" s="1"/>
  <c r="AF69" s="1"/>
  <c r="AG69" s="1"/>
  <c r="AH69" s="1"/>
  <c r="AI69" s="1"/>
  <c r="AJ69" s="1"/>
  <c r="AK69" s="1"/>
  <c r="AL69" s="1"/>
  <c r="AM69" s="1"/>
  <c r="AN69" s="1"/>
  <c r="AO69" s="1"/>
  <c r="AD68"/>
  <c r="AE68" s="1"/>
  <c r="AF68" s="1"/>
  <c r="AG68" s="1"/>
  <c r="AH68" s="1"/>
  <c r="AI68" s="1"/>
  <c r="AJ68" s="1"/>
  <c r="AK68" s="1"/>
  <c r="AL68" s="1"/>
  <c r="AM68" s="1"/>
  <c r="AN68" s="1"/>
  <c r="AO68" s="1"/>
  <c r="AD67"/>
  <c r="AE67" s="1"/>
  <c r="AF67" s="1"/>
  <c r="AG67" s="1"/>
  <c r="AH67" s="1"/>
  <c r="AI67" s="1"/>
  <c r="AJ67" s="1"/>
  <c r="AK67" s="1"/>
  <c r="AL67" s="1"/>
  <c r="AM67" s="1"/>
  <c r="AN67" s="1"/>
  <c r="AO67" s="1"/>
  <c r="AD66"/>
  <c r="AE66" s="1"/>
  <c r="AF66" s="1"/>
  <c r="AG66" s="1"/>
  <c r="AH66" s="1"/>
  <c r="AI66" s="1"/>
  <c r="AJ66" s="1"/>
  <c r="AK66" s="1"/>
  <c r="AL66" s="1"/>
  <c r="AM66" s="1"/>
  <c r="AN66" s="1"/>
  <c r="AO66" s="1"/>
  <c r="AD65"/>
  <c r="AE65" s="1"/>
  <c r="AF65" s="1"/>
  <c r="AG65" s="1"/>
  <c r="AH65" s="1"/>
  <c r="AI65" s="1"/>
  <c r="AJ65" s="1"/>
  <c r="AK65" s="1"/>
  <c r="AL65" s="1"/>
  <c r="AM65" s="1"/>
  <c r="AN65" s="1"/>
  <c r="AO65" s="1"/>
  <c r="AD64"/>
  <c r="AE64" s="1"/>
  <c r="AF64" s="1"/>
  <c r="AG64" s="1"/>
  <c r="AH64" s="1"/>
  <c r="AI64" s="1"/>
  <c r="AJ64" s="1"/>
  <c r="AK64" s="1"/>
  <c r="AL64" s="1"/>
  <c r="AM64" s="1"/>
  <c r="AN64" s="1"/>
  <c r="AO64" s="1"/>
  <c r="AD63"/>
  <c r="AE63" s="1"/>
  <c r="AF63" s="1"/>
  <c r="AG63" s="1"/>
  <c r="AH63" s="1"/>
  <c r="AI63" s="1"/>
  <c r="AJ63" s="1"/>
  <c r="AK63" s="1"/>
  <c r="AL63" s="1"/>
  <c r="AM63" s="1"/>
  <c r="AN63" s="1"/>
  <c r="AO63" s="1"/>
  <c r="AD62"/>
  <c r="AE62" s="1"/>
  <c r="AF62" s="1"/>
  <c r="AG62" s="1"/>
  <c r="AH62" s="1"/>
  <c r="AI62" s="1"/>
  <c r="AJ62" s="1"/>
  <c r="AK62" s="1"/>
  <c r="AL62" s="1"/>
  <c r="AM62" s="1"/>
  <c r="AN62" s="1"/>
  <c r="AO62" s="1"/>
  <c r="AD61"/>
  <c r="AE61" s="1"/>
  <c r="AF61" s="1"/>
  <c r="AG61" s="1"/>
  <c r="AH61" s="1"/>
  <c r="AI61" s="1"/>
  <c r="AJ61" s="1"/>
  <c r="AK61" s="1"/>
  <c r="AL61" s="1"/>
  <c r="AM61" s="1"/>
  <c r="AN61" s="1"/>
  <c r="AO61" s="1"/>
  <c r="AD60"/>
  <c r="AE60" s="1"/>
  <c r="AF60" s="1"/>
  <c r="AG60" s="1"/>
  <c r="AH60" s="1"/>
  <c r="AI60" s="1"/>
  <c r="AJ60" s="1"/>
  <c r="AK60" s="1"/>
  <c r="AL60" s="1"/>
  <c r="AM60" s="1"/>
  <c r="AN60" s="1"/>
  <c r="AO60" s="1"/>
  <c r="AD59"/>
  <c r="AE59" s="1"/>
  <c r="AF59" s="1"/>
  <c r="AG59" s="1"/>
  <c r="AH59" s="1"/>
  <c r="AI59" s="1"/>
  <c r="AJ59" s="1"/>
  <c r="AK59" s="1"/>
  <c r="AL59" s="1"/>
  <c r="AM59" s="1"/>
  <c r="AN59" s="1"/>
  <c r="AO59" s="1"/>
  <c r="AD58"/>
  <c r="AE58" s="1"/>
  <c r="AF58" s="1"/>
  <c r="AG58" s="1"/>
  <c r="AH58" s="1"/>
  <c r="AI58" s="1"/>
  <c r="AJ58" s="1"/>
  <c r="AK58" s="1"/>
  <c r="AL58" s="1"/>
  <c r="AM58" s="1"/>
  <c r="AN58" s="1"/>
  <c r="AO58" s="1"/>
  <c r="AD57"/>
  <c r="AE57" s="1"/>
  <c r="AF57" s="1"/>
  <c r="AG57" s="1"/>
  <c r="AH57" s="1"/>
  <c r="AI57" s="1"/>
  <c r="AJ57" s="1"/>
  <c r="AK57" s="1"/>
  <c r="AL57" s="1"/>
  <c r="AM57" s="1"/>
  <c r="AN57" s="1"/>
  <c r="AO57" s="1"/>
  <c r="AD56"/>
  <c r="AE56" s="1"/>
  <c r="AF56" s="1"/>
  <c r="AG56" s="1"/>
  <c r="AH56" s="1"/>
  <c r="AI56" s="1"/>
  <c r="AJ56" s="1"/>
  <c r="AK56" s="1"/>
  <c r="AL56" s="1"/>
  <c r="AM56" s="1"/>
  <c r="AN56" s="1"/>
  <c r="AO56" s="1"/>
  <c r="AD55"/>
  <c r="AE55" s="1"/>
  <c r="AF55" s="1"/>
  <c r="AG55" s="1"/>
  <c r="AH55" s="1"/>
  <c r="AI55" s="1"/>
  <c r="AJ55" s="1"/>
  <c r="AK55" s="1"/>
  <c r="AL55" s="1"/>
  <c r="AM55" s="1"/>
  <c r="AN55" s="1"/>
  <c r="AO55" s="1"/>
  <c r="AD54"/>
  <c r="AE54" s="1"/>
  <c r="AF54" s="1"/>
  <c r="AG54" s="1"/>
  <c r="AH54" s="1"/>
  <c r="AI54" s="1"/>
  <c r="AJ54" s="1"/>
  <c r="AK54" s="1"/>
  <c r="AL54" s="1"/>
  <c r="AM54" s="1"/>
  <c r="AN54" s="1"/>
  <c r="AO54" s="1"/>
  <c r="AD53"/>
  <c r="AE53" s="1"/>
  <c r="AF53" s="1"/>
  <c r="AG53" s="1"/>
  <c r="AH53" s="1"/>
  <c r="AI53" s="1"/>
  <c r="AJ53" s="1"/>
  <c r="AK53" s="1"/>
  <c r="AL53" s="1"/>
  <c r="AM53" s="1"/>
  <c r="AN53" s="1"/>
  <c r="AO53" s="1"/>
  <c r="AD52"/>
  <c r="AE52" s="1"/>
  <c r="AF52" s="1"/>
  <c r="AG52" s="1"/>
  <c r="AH52" s="1"/>
  <c r="AI52" s="1"/>
  <c r="AJ52" s="1"/>
  <c r="AK52" s="1"/>
  <c r="AL52" s="1"/>
  <c r="AM52" s="1"/>
  <c r="AN52" s="1"/>
  <c r="AO52" s="1"/>
  <c r="AD51"/>
  <c r="AE51" s="1"/>
  <c r="AF51" s="1"/>
  <c r="AG51" s="1"/>
  <c r="AH51" s="1"/>
  <c r="AI51" s="1"/>
  <c r="AJ51" s="1"/>
  <c r="AK51" s="1"/>
  <c r="AL51" s="1"/>
  <c r="AM51" s="1"/>
  <c r="AN51" s="1"/>
  <c r="AO51" s="1"/>
  <c r="AD50"/>
  <c r="AE50" s="1"/>
  <c r="AF50" s="1"/>
  <c r="AG50" s="1"/>
  <c r="AH50" s="1"/>
  <c r="AI50" s="1"/>
  <c r="AJ50" s="1"/>
  <c r="AK50" s="1"/>
  <c r="AL50" s="1"/>
  <c r="AM50" s="1"/>
  <c r="AN50" s="1"/>
  <c r="AO50" s="1"/>
  <c r="AD49"/>
  <c r="AE49" s="1"/>
  <c r="AF49" s="1"/>
  <c r="AG49" s="1"/>
  <c r="AH49" s="1"/>
  <c r="AI49" s="1"/>
  <c r="AJ49" s="1"/>
  <c r="AK49" s="1"/>
  <c r="AL49" s="1"/>
  <c r="AM49" s="1"/>
  <c r="AN49" s="1"/>
  <c r="AO49" s="1"/>
  <c r="AD48"/>
  <c r="AE48" s="1"/>
  <c r="AF48" s="1"/>
  <c r="AG48" s="1"/>
  <c r="AH48" s="1"/>
  <c r="AI48" s="1"/>
  <c r="AJ48" s="1"/>
  <c r="AK48" s="1"/>
  <c r="AL48" s="1"/>
  <c r="AM48" s="1"/>
  <c r="AN48" s="1"/>
  <c r="AO48" s="1"/>
  <c r="AD47"/>
  <c r="AE47" s="1"/>
  <c r="AF47" s="1"/>
  <c r="AG47" s="1"/>
  <c r="AH47" s="1"/>
  <c r="AI47" s="1"/>
  <c r="AJ47" s="1"/>
  <c r="AK47" s="1"/>
  <c r="AL47" s="1"/>
  <c r="AM47" s="1"/>
  <c r="AN47" s="1"/>
  <c r="AO47" s="1"/>
  <c r="AD46"/>
  <c r="AE46" s="1"/>
  <c r="AF46" s="1"/>
  <c r="AG46" s="1"/>
  <c r="AH46" s="1"/>
  <c r="AI46" s="1"/>
  <c r="AJ46" s="1"/>
  <c r="AK46" s="1"/>
  <c r="AL46" s="1"/>
  <c r="AM46" s="1"/>
  <c r="AN46" s="1"/>
  <c r="AO46" s="1"/>
  <c r="AD45"/>
  <c r="AE45" s="1"/>
  <c r="AF45" s="1"/>
  <c r="AG45" s="1"/>
  <c r="AH45" s="1"/>
  <c r="AI45" s="1"/>
  <c r="AJ45" s="1"/>
  <c r="AK45" s="1"/>
  <c r="AL45" s="1"/>
  <c r="AM45" s="1"/>
  <c r="AN45" s="1"/>
  <c r="AO45" s="1"/>
  <c r="AD44"/>
  <c r="AE44" s="1"/>
  <c r="AF44" s="1"/>
  <c r="AG44" s="1"/>
  <c r="AH44" s="1"/>
  <c r="AI44" s="1"/>
  <c r="AJ44" s="1"/>
  <c r="AK44" s="1"/>
  <c r="AL44" s="1"/>
  <c r="AM44" s="1"/>
  <c r="AN44" s="1"/>
  <c r="AO44" s="1"/>
  <c r="AD43"/>
  <c r="AE43" s="1"/>
  <c r="AF43" s="1"/>
  <c r="AG43" s="1"/>
  <c r="AH43" s="1"/>
  <c r="AI43" s="1"/>
  <c r="AJ43" s="1"/>
  <c r="AK43" s="1"/>
  <c r="AL43" s="1"/>
  <c r="AM43" s="1"/>
  <c r="AN43" s="1"/>
  <c r="AO43" s="1"/>
  <c r="AD42"/>
  <c r="AE42" s="1"/>
  <c r="AF42" s="1"/>
  <c r="AG42" s="1"/>
  <c r="AH42" s="1"/>
  <c r="AI42" s="1"/>
  <c r="AJ42" s="1"/>
  <c r="AK42" s="1"/>
  <c r="AL42" s="1"/>
  <c r="AM42" s="1"/>
  <c r="AN42" s="1"/>
  <c r="AO42" s="1"/>
  <c r="AD41"/>
  <c r="AE41" s="1"/>
  <c r="AF41" s="1"/>
  <c r="AG41" s="1"/>
  <c r="AH41" s="1"/>
  <c r="AI41" s="1"/>
  <c r="AJ41" s="1"/>
  <c r="AK41" s="1"/>
  <c r="AL41" s="1"/>
  <c r="AM41" s="1"/>
  <c r="AN41" s="1"/>
  <c r="AO41" s="1"/>
  <c r="AD40"/>
  <c r="AE40" s="1"/>
  <c r="AF40" s="1"/>
  <c r="AG40" s="1"/>
  <c r="AH40" s="1"/>
  <c r="AI40" s="1"/>
  <c r="AJ40" s="1"/>
  <c r="AK40" s="1"/>
  <c r="AL40" s="1"/>
  <c r="AM40" s="1"/>
  <c r="AN40" s="1"/>
  <c r="AO40" s="1"/>
  <c r="AD39"/>
  <c r="AE39" s="1"/>
  <c r="AF39" s="1"/>
  <c r="AG39" s="1"/>
  <c r="AH39" s="1"/>
  <c r="AI39" s="1"/>
  <c r="AJ39" s="1"/>
  <c r="AK39" s="1"/>
  <c r="AL39" s="1"/>
  <c r="AM39" s="1"/>
  <c r="AN39" s="1"/>
  <c r="AO39" s="1"/>
  <c r="AD38"/>
  <c r="AE38" s="1"/>
  <c r="AF38" s="1"/>
  <c r="AG38" s="1"/>
  <c r="AH38" s="1"/>
  <c r="AI38" s="1"/>
  <c r="AJ38" s="1"/>
  <c r="AK38" s="1"/>
  <c r="AL38" s="1"/>
  <c r="AM38" s="1"/>
  <c r="AN38" s="1"/>
  <c r="AO38" s="1"/>
  <c r="AD37"/>
  <c r="AE37" s="1"/>
  <c r="AF37" s="1"/>
  <c r="AG37" s="1"/>
  <c r="AH37" s="1"/>
  <c r="AI37" s="1"/>
  <c r="AJ37" s="1"/>
  <c r="AK37" s="1"/>
  <c r="AL37" s="1"/>
  <c r="AM37" s="1"/>
  <c r="AN37" s="1"/>
  <c r="AO37" s="1"/>
  <c r="AD36"/>
  <c r="AE36" s="1"/>
  <c r="AF36" s="1"/>
  <c r="AG36" s="1"/>
  <c r="AH36" s="1"/>
  <c r="AI36" s="1"/>
  <c r="AJ36" s="1"/>
  <c r="AK36" s="1"/>
  <c r="AL36" s="1"/>
  <c r="AM36" s="1"/>
  <c r="AN36" s="1"/>
  <c r="AO36" s="1"/>
  <c r="AD35"/>
  <c r="AE35" s="1"/>
  <c r="AF35" s="1"/>
  <c r="AG35" s="1"/>
  <c r="AH35" s="1"/>
  <c r="AI35" s="1"/>
  <c r="AJ35" s="1"/>
  <c r="AK35" s="1"/>
  <c r="AL35" s="1"/>
  <c r="AM35" s="1"/>
  <c r="AN35" s="1"/>
  <c r="AO35" s="1"/>
  <c r="AD34"/>
  <c r="AE34" s="1"/>
  <c r="AF34" s="1"/>
  <c r="AG34" s="1"/>
  <c r="AH34" s="1"/>
  <c r="AI34" s="1"/>
  <c r="AJ34" s="1"/>
  <c r="AK34" s="1"/>
  <c r="AL34" s="1"/>
  <c r="AM34" s="1"/>
  <c r="AN34" s="1"/>
  <c r="AO34" s="1"/>
  <c r="AD33"/>
  <c r="AE33" s="1"/>
  <c r="AF33" s="1"/>
  <c r="AG33" s="1"/>
  <c r="AH33" s="1"/>
  <c r="AI33" s="1"/>
  <c r="AJ33" s="1"/>
  <c r="AK33" s="1"/>
  <c r="AL33" s="1"/>
  <c r="AM33" s="1"/>
  <c r="AN33" s="1"/>
  <c r="AO33" s="1"/>
  <c r="AD32"/>
  <c r="AE32" s="1"/>
  <c r="AF32" s="1"/>
  <c r="AG32" s="1"/>
  <c r="AH32" s="1"/>
  <c r="AI32" s="1"/>
  <c r="AJ32" s="1"/>
  <c r="AK32" s="1"/>
  <c r="AL32" s="1"/>
  <c r="AM32" s="1"/>
  <c r="AN32" s="1"/>
  <c r="AO32" s="1"/>
  <c r="AD31"/>
  <c r="AE31" s="1"/>
  <c r="AF31" s="1"/>
  <c r="AG31" s="1"/>
  <c r="AH31" s="1"/>
  <c r="AI31" s="1"/>
  <c r="AJ31" s="1"/>
  <c r="AK31" s="1"/>
  <c r="AL31" s="1"/>
  <c r="AM31" s="1"/>
  <c r="AN31" s="1"/>
  <c r="AO31" s="1"/>
  <c r="AD30"/>
  <c r="AE30" s="1"/>
  <c r="AF30" s="1"/>
  <c r="AG30" s="1"/>
  <c r="AH30" s="1"/>
  <c r="AI30" s="1"/>
  <c r="AJ30" s="1"/>
  <c r="AK30" s="1"/>
  <c r="AL30" s="1"/>
  <c r="AM30" s="1"/>
  <c r="AN30" s="1"/>
  <c r="AO30" s="1"/>
  <c r="AD29"/>
  <c r="AE29" s="1"/>
  <c r="AF29" s="1"/>
  <c r="AG29" s="1"/>
  <c r="AH29" s="1"/>
  <c r="AI29" s="1"/>
  <c r="AJ29" s="1"/>
  <c r="AK29" s="1"/>
  <c r="AL29" s="1"/>
  <c r="AM29" s="1"/>
  <c r="AN29" s="1"/>
  <c r="AO29" s="1"/>
  <c r="AD28"/>
  <c r="AE28" s="1"/>
  <c r="AF28" s="1"/>
  <c r="AG28" s="1"/>
  <c r="AH28" s="1"/>
  <c r="AI28" s="1"/>
  <c r="AJ28" s="1"/>
  <c r="AK28" s="1"/>
  <c r="AL28" s="1"/>
  <c r="AM28" s="1"/>
  <c r="AN28" s="1"/>
  <c r="AO28" s="1"/>
  <c r="AD27"/>
  <c r="AE27" s="1"/>
  <c r="AF27" s="1"/>
  <c r="AG27" s="1"/>
  <c r="AH27" s="1"/>
  <c r="AI27" s="1"/>
  <c r="AJ27" s="1"/>
  <c r="AK27" s="1"/>
  <c r="AL27" s="1"/>
  <c r="AM27" s="1"/>
  <c r="AN27" s="1"/>
  <c r="AO27" s="1"/>
  <c r="AD26"/>
  <c r="AE26" s="1"/>
  <c r="AF26" s="1"/>
  <c r="AG26" s="1"/>
  <c r="AH26" s="1"/>
  <c r="AI26" s="1"/>
  <c r="AJ26" s="1"/>
  <c r="AK26" s="1"/>
  <c r="AL26" s="1"/>
  <c r="AM26" s="1"/>
  <c r="AN26" s="1"/>
  <c r="AO26" s="1"/>
  <c r="AD25"/>
  <c r="AE25" s="1"/>
  <c r="AF25" s="1"/>
  <c r="AG25" s="1"/>
  <c r="AH25" s="1"/>
  <c r="AI25" s="1"/>
  <c r="AJ25" s="1"/>
  <c r="AK25" s="1"/>
  <c r="AL25" s="1"/>
  <c r="AM25" s="1"/>
  <c r="AN25" s="1"/>
  <c r="AO25" s="1"/>
  <c r="AD24"/>
  <c r="AE24" s="1"/>
  <c r="AF24" s="1"/>
  <c r="AG24" s="1"/>
  <c r="AH24" s="1"/>
  <c r="AI24" s="1"/>
  <c r="AJ24" s="1"/>
  <c r="AK24" s="1"/>
  <c r="AL24" s="1"/>
  <c r="AM24" s="1"/>
  <c r="AN24" s="1"/>
  <c r="AO24" s="1"/>
  <c r="AD23"/>
  <c r="AE23" s="1"/>
  <c r="AF23" s="1"/>
  <c r="AG23" s="1"/>
  <c r="AH23" s="1"/>
  <c r="AI23" s="1"/>
  <c r="AJ23" s="1"/>
  <c r="AK23" s="1"/>
  <c r="AL23" s="1"/>
  <c r="AM23" s="1"/>
  <c r="AN23" s="1"/>
  <c r="AO23" s="1"/>
  <c r="AD22"/>
  <c r="AE22" s="1"/>
  <c r="AF22" s="1"/>
  <c r="AG22" s="1"/>
  <c r="AH22" s="1"/>
  <c r="AI22" s="1"/>
  <c r="AJ22" s="1"/>
  <c r="AK22" s="1"/>
  <c r="AL22" s="1"/>
  <c r="AM22" s="1"/>
  <c r="AN22" s="1"/>
  <c r="AO22" s="1"/>
  <c r="AD21"/>
  <c r="AE21" s="1"/>
  <c r="AF21" s="1"/>
  <c r="AG21" s="1"/>
  <c r="AH21" s="1"/>
  <c r="AI21" s="1"/>
  <c r="AJ21" s="1"/>
  <c r="AK21" s="1"/>
  <c r="AL21" s="1"/>
  <c r="AM21" s="1"/>
  <c r="AN21" s="1"/>
  <c r="AO21" s="1"/>
  <c r="AD20"/>
  <c r="AE20" s="1"/>
  <c r="AF20" s="1"/>
  <c r="AG20" s="1"/>
  <c r="AH20" s="1"/>
  <c r="AI20" s="1"/>
  <c r="AJ20" s="1"/>
  <c r="AK20" s="1"/>
  <c r="AL20" s="1"/>
  <c r="AM20" s="1"/>
  <c r="AN20" s="1"/>
  <c r="AO20" s="1"/>
  <c r="AD19"/>
  <c r="AE19" s="1"/>
  <c r="AF19" s="1"/>
  <c r="AG19" s="1"/>
  <c r="AH19" s="1"/>
  <c r="AI19" s="1"/>
  <c r="AJ19" s="1"/>
  <c r="AK19" s="1"/>
  <c r="AL19" s="1"/>
  <c r="AM19" s="1"/>
  <c r="AN19" s="1"/>
  <c r="AO19" s="1"/>
  <c r="AD18"/>
  <c r="AE18" s="1"/>
  <c r="AF18" s="1"/>
  <c r="AG18" s="1"/>
  <c r="AH18" s="1"/>
  <c r="AI18" s="1"/>
  <c r="AJ18" s="1"/>
  <c r="AK18" s="1"/>
  <c r="AL18" s="1"/>
  <c r="AM18" s="1"/>
  <c r="AN18" s="1"/>
  <c r="AO18" s="1"/>
  <c r="AD17"/>
  <c r="AE17" s="1"/>
  <c r="AF17" s="1"/>
  <c r="AG17" s="1"/>
  <c r="AH17" s="1"/>
  <c r="AI17" s="1"/>
  <c r="AJ17" s="1"/>
  <c r="AK17" s="1"/>
  <c r="AL17" s="1"/>
  <c r="AM17" s="1"/>
  <c r="AN17" s="1"/>
  <c r="AO17" s="1"/>
  <c r="AD16"/>
  <c r="AE16" s="1"/>
  <c r="AF16" s="1"/>
  <c r="AG16" s="1"/>
  <c r="AH16" s="1"/>
  <c r="AI16" s="1"/>
  <c r="AJ16" s="1"/>
  <c r="AK16" s="1"/>
  <c r="AL16" s="1"/>
  <c r="AM16" s="1"/>
  <c r="AN16" s="1"/>
  <c r="AO16" s="1"/>
  <c r="AD15"/>
  <c r="AE15" s="1"/>
  <c r="AF15" s="1"/>
  <c r="AG15" s="1"/>
  <c r="AH15" s="1"/>
  <c r="AI15" s="1"/>
  <c r="AJ15" s="1"/>
  <c r="AK15" s="1"/>
  <c r="AL15" s="1"/>
  <c r="AM15" s="1"/>
  <c r="AN15" s="1"/>
  <c r="AO15" s="1"/>
  <c r="AD14"/>
  <c r="AE14" s="1"/>
  <c r="AF14" s="1"/>
  <c r="AG14" s="1"/>
  <c r="AH14" s="1"/>
  <c r="AI14" s="1"/>
  <c r="AJ14" s="1"/>
  <c r="AK14" s="1"/>
  <c r="AL14" s="1"/>
  <c r="AM14" s="1"/>
  <c r="AN14" s="1"/>
  <c r="AO14" s="1"/>
  <c r="AD13"/>
  <c r="AE13" s="1"/>
  <c r="AF13" s="1"/>
  <c r="AG13" s="1"/>
  <c r="AH13" s="1"/>
  <c r="AI13" s="1"/>
  <c r="AJ13" s="1"/>
  <c r="AK13" s="1"/>
  <c r="AL13" s="1"/>
  <c r="AM13" s="1"/>
  <c r="AN13" s="1"/>
  <c r="AO13" s="1"/>
  <c r="AD12"/>
  <c r="AE12" s="1"/>
  <c r="AF12" s="1"/>
  <c r="AG12" s="1"/>
  <c r="AH12" s="1"/>
  <c r="AI12" s="1"/>
  <c r="AJ12" s="1"/>
  <c r="AK12" s="1"/>
  <c r="AL12" s="1"/>
  <c r="AM12" s="1"/>
  <c r="AN12" s="1"/>
  <c r="AO12" s="1"/>
  <c r="AD11"/>
  <c r="AE11" s="1"/>
  <c r="AF11" s="1"/>
  <c r="AG11" s="1"/>
  <c r="AH11" s="1"/>
  <c r="AI11" s="1"/>
  <c r="AJ11" s="1"/>
  <c r="AK11" s="1"/>
  <c r="AL11" s="1"/>
  <c r="AM11" s="1"/>
  <c r="AN11" s="1"/>
  <c r="AO11" s="1"/>
  <c r="AD10"/>
  <c r="AE10" s="1"/>
  <c r="AF10" s="1"/>
  <c r="AG10" s="1"/>
  <c r="AH10" s="1"/>
  <c r="AI10" s="1"/>
  <c r="AJ10" s="1"/>
  <c r="AK10" s="1"/>
  <c r="AL10" s="1"/>
  <c r="AM10" s="1"/>
  <c r="AN10" s="1"/>
  <c r="AO10" s="1"/>
  <c r="AD9"/>
  <c r="AE9" s="1"/>
  <c r="AF9" s="1"/>
  <c r="AG9" s="1"/>
  <c r="AH9" s="1"/>
  <c r="AI9" s="1"/>
  <c r="AJ9" s="1"/>
  <c r="AK9" s="1"/>
  <c r="AL9" s="1"/>
  <c r="AM9" s="1"/>
  <c r="AN9" s="1"/>
  <c r="AO9" s="1"/>
  <c r="AD8"/>
  <c r="AE8" s="1"/>
  <c r="AF8" s="1"/>
  <c r="AG8" s="1"/>
  <c r="AH8" s="1"/>
  <c r="AI8" s="1"/>
  <c r="AJ8" s="1"/>
  <c r="AK8" s="1"/>
  <c r="AL8" s="1"/>
  <c r="AM8" s="1"/>
  <c r="AN8" s="1"/>
  <c r="AO8" s="1"/>
  <c r="AD7"/>
  <c r="AE7" s="1"/>
  <c r="AF7" s="1"/>
  <c r="AG7" s="1"/>
  <c r="AH7" s="1"/>
  <c r="AI7" s="1"/>
  <c r="AJ7" s="1"/>
  <c r="AK7" s="1"/>
  <c r="AL7" s="1"/>
  <c r="AM7" s="1"/>
  <c r="AN7" s="1"/>
  <c r="AO7" s="1"/>
  <c r="AD6"/>
  <c r="AE6" s="1"/>
  <c r="AF6" s="1"/>
  <c r="AG6" s="1"/>
  <c r="AH6" s="1"/>
  <c r="AI6" s="1"/>
  <c r="AJ6" s="1"/>
  <c r="AK6" s="1"/>
  <c r="AL6" s="1"/>
  <c r="AM6" s="1"/>
  <c r="AN6" s="1"/>
  <c r="AO6" s="1"/>
  <c r="AD5"/>
  <c r="AE5" s="1"/>
  <c r="AF5" s="1"/>
  <c r="AG5" s="1"/>
  <c r="AH5" s="1"/>
  <c r="AI5" s="1"/>
  <c r="AJ5" s="1"/>
  <c r="AK5" s="1"/>
  <c r="AL5" s="1"/>
  <c r="AM5" s="1"/>
  <c r="AN5" s="1"/>
  <c r="AO5" s="1"/>
  <c r="AD4"/>
  <c r="AE4" s="1"/>
  <c r="AF4" s="1"/>
  <c r="AG4" s="1"/>
  <c r="AH4" s="1"/>
  <c r="AI4" s="1"/>
  <c r="AJ4" s="1"/>
  <c r="AK4" s="1"/>
  <c r="AL4" s="1"/>
  <c r="AM4" s="1"/>
  <c r="AN4" s="1"/>
  <c r="AO4" s="1"/>
  <c r="AD3"/>
  <c r="AE3" s="1"/>
  <c r="AF3" s="1"/>
  <c r="AG3" s="1"/>
  <c r="AH3" s="1"/>
  <c r="AI3" s="1"/>
  <c r="AJ3" s="1"/>
  <c r="AK3" s="1"/>
  <c r="AL3" s="1"/>
  <c r="AM3" s="1"/>
  <c r="AN3" s="1"/>
  <c r="AO3" s="1"/>
  <c r="AD2"/>
  <c r="AE2" s="1"/>
  <c r="AF2" s="1"/>
  <c r="AG2" s="1"/>
  <c r="AH2" s="1"/>
  <c r="AI2" s="1"/>
  <c r="AJ2" s="1"/>
  <c r="AK2" s="1"/>
  <c r="AL2" s="1"/>
  <c r="AM2" s="1"/>
  <c r="AN2" s="1"/>
  <c r="AO2" s="1"/>
  <c r="C77" i="121"/>
  <c r="C75"/>
  <c r="C60"/>
  <c r="C73" s="1"/>
  <c r="C58"/>
  <c r="C71" s="1"/>
  <c r="C56"/>
  <c r="C69" s="1"/>
  <c r="C50"/>
  <c r="C48"/>
  <c r="C33"/>
  <c r="C46" s="1"/>
  <c r="C31"/>
  <c r="C44" s="1"/>
  <c r="C29"/>
  <c r="C42" s="1"/>
  <c r="C23"/>
  <c r="C21"/>
  <c r="C6"/>
  <c r="C19" s="1"/>
  <c r="C4"/>
  <c r="C17" s="1"/>
  <c r="C2"/>
  <c r="C15" s="1"/>
  <c r="R640" i="126"/>
  <c r="R660" s="1"/>
  <c r="R1670"/>
  <c r="T1670" s="1"/>
  <c r="G1727"/>
  <c r="I1727" s="1"/>
  <c r="Q2161"/>
  <c r="Q2181" s="1"/>
  <c r="R170"/>
  <c r="T170" s="1"/>
  <c r="R871"/>
  <c r="T871" s="1"/>
  <c r="J1430"/>
  <c r="J1781"/>
  <c r="J2054"/>
  <c r="G172"/>
  <c r="J338"/>
  <c r="R401"/>
  <c r="T401" s="1"/>
  <c r="G484"/>
  <c r="J494"/>
  <c r="R796"/>
  <c r="G952"/>
  <c r="G972" s="1"/>
  <c r="J1118"/>
  <c r="G1186"/>
  <c r="G1206" s="1"/>
  <c r="J1196"/>
  <c r="R1420"/>
  <c r="R1440" s="1"/>
  <c r="Q1546"/>
  <c r="R1552" s="1"/>
  <c r="T1552" s="1"/>
  <c r="R1669"/>
  <c r="T1669" s="1"/>
  <c r="R1671"/>
  <c r="T1671" s="1"/>
  <c r="Q1897"/>
  <c r="R2044"/>
  <c r="G229"/>
  <c r="I229" s="1"/>
  <c r="R328"/>
  <c r="G1086"/>
  <c r="I1086" s="1"/>
  <c r="G1498"/>
  <c r="Q1537"/>
  <c r="Q1557" s="1"/>
  <c r="U1547"/>
  <c r="G1728"/>
  <c r="I1728" s="1"/>
  <c r="G2001"/>
  <c r="I2001" s="1"/>
  <c r="Q2434"/>
  <c r="Q2454" s="1"/>
  <c r="R13"/>
  <c r="T13" s="1"/>
  <c r="F337"/>
  <c r="G346" s="1"/>
  <c r="I346" s="1"/>
  <c r="G324"/>
  <c r="I324" s="1"/>
  <c r="G325"/>
  <c r="I325" s="1"/>
  <c r="G326"/>
  <c r="I326" s="1"/>
  <c r="F688"/>
  <c r="G693" s="1"/>
  <c r="I693" s="1"/>
  <c r="G674"/>
  <c r="I674" s="1"/>
  <c r="G673"/>
  <c r="I673" s="1"/>
  <c r="G363"/>
  <c r="I363" s="1"/>
  <c r="F250"/>
  <c r="F270" s="1"/>
  <c r="J260"/>
  <c r="G250"/>
  <c r="G849"/>
  <c r="I849" s="1"/>
  <c r="F1030"/>
  <c r="F1050" s="1"/>
  <c r="J1040"/>
  <c r="G1030"/>
  <c r="G1050" s="1"/>
  <c r="R595"/>
  <c r="T595" s="1"/>
  <c r="G713"/>
  <c r="I713" s="1"/>
  <c r="G754"/>
  <c r="I754" s="1"/>
  <c r="F805"/>
  <c r="G811" s="1"/>
  <c r="I811" s="1"/>
  <c r="G833"/>
  <c r="I833" s="1"/>
  <c r="F883"/>
  <c r="R988"/>
  <c r="T988" s="1"/>
  <c r="Q1186"/>
  <c r="Q1206" s="1"/>
  <c r="R1186"/>
  <c r="R1206" s="1"/>
  <c r="R1262"/>
  <c r="T1262" s="1"/>
  <c r="R1299"/>
  <c r="T1299" s="1"/>
  <c r="G167"/>
  <c r="I167" s="1"/>
  <c r="R322"/>
  <c r="T322" s="1"/>
  <c r="G400"/>
  <c r="I400" s="1"/>
  <c r="R677"/>
  <c r="T677" s="1"/>
  <c r="G751"/>
  <c r="I751" s="1"/>
  <c r="G753"/>
  <c r="I753" s="1"/>
  <c r="F796"/>
  <c r="R874"/>
  <c r="R894" s="1"/>
  <c r="G911"/>
  <c r="I911" s="1"/>
  <c r="G910"/>
  <c r="I910" s="1"/>
  <c r="G907"/>
  <c r="I907" s="1"/>
  <c r="F1117"/>
  <c r="G1123" s="1"/>
  <c r="I1123" s="1"/>
  <c r="G1106"/>
  <c r="I1106" s="1"/>
  <c r="G1104"/>
  <c r="I1104" s="1"/>
  <c r="F1342"/>
  <c r="F1362" s="1"/>
  <c r="J1352"/>
  <c r="G205"/>
  <c r="I205" s="1"/>
  <c r="G206"/>
  <c r="I206" s="1"/>
  <c r="R250"/>
  <c r="G328"/>
  <c r="G348" s="1"/>
  <c r="R441"/>
  <c r="T441" s="1"/>
  <c r="G519"/>
  <c r="I519" s="1"/>
  <c r="G520"/>
  <c r="I520" s="1"/>
  <c r="G640"/>
  <c r="Q952"/>
  <c r="Q972" s="1"/>
  <c r="R952"/>
  <c r="R989"/>
  <c r="T989" s="1"/>
  <c r="F1156"/>
  <c r="G1163" s="1"/>
  <c r="I1163" s="1"/>
  <c r="G1144"/>
  <c r="I1144" s="1"/>
  <c r="J962"/>
  <c r="R1102"/>
  <c r="T1102" s="1"/>
  <c r="G1222"/>
  <c r="I1222" s="1"/>
  <c r="G1417"/>
  <c r="I1417" s="1"/>
  <c r="R1456"/>
  <c r="T1456" s="1"/>
  <c r="G1474"/>
  <c r="I1474" s="1"/>
  <c r="R872"/>
  <c r="T872" s="1"/>
  <c r="R911"/>
  <c r="T911" s="1"/>
  <c r="G1108"/>
  <c r="G1128" s="1"/>
  <c r="G1183"/>
  <c r="I1183" s="1"/>
  <c r="G1258"/>
  <c r="I1258" s="1"/>
  <c r="G1298"/>
  <c r="I1298" s="1"/>
  <c r="G1299"/>
  <c r="I1299" s="1"/>
  <c r="R1342"/>
  <c r="R1362" s="1"/>
  <c r="G1420"/>
  <c r="G1473"/>
  <c r="I1473" s="1"/>
  <c r="R1570"/>
  <c r="T1570" s="1"/>
  <c r="F1615"/>
  <c r="F1635" s="1"/>
  <c r="J1625"/>
  <c r="G1615"/>
  <c r="G1635" s="1"/>
  <c r="G1903"/>
  <c r="I1903" s="1"/>
  <c r="G1904"/>
  <c r="I1904" s="1"/>
  <c r="G1902"/>
  <c r="I1902" s="1"/>
  <c r="G1181"/>
  <c r="I1181" s="1"/>
  <c r="R1415"/>
  <c r="T1415" s="1"/>
  <c r="G1453"/>
  <c r="I1453" s="1"/>
  <c r="G1454"/>
  <c r="I1454" s="1"/>
  <c r="G1455"/>
  <c r="I1455" s="1"/>
  <c r="G1457"/>
  <c r="I1457" s="1"/>
  <c r="R1498"/>
  <c r="R1518" s="1"/>
  <c r="J1508"/>
  <c r="J1547"/>
  <c r="Q1615"/>
  <c r="Q1635" s="1"/>
  <c r="R1615"/>
  <c r="R1635" s="1"/>
  <c r="R1609"/>
  <c r="T1609" s="1"/>
  <c r="R1652"/>
  <c r="T1652" s="1"/>
  <c r="R1691"/>
  <c r="T1691" s="1"/>
  <c r="R1728"/>
  <c r="T1728" s="1"/>
  <c r="G1807"/>
  <c r="I1807" s="1"/>
  <c r="G1844"/>
  <c r="I1844" s="1"/>
  <c r="J1859"/>
  <c r="G1885"/>
  <c r="I1885" s="1"/>
  <c r="G1924"/>
  <c r="I1924" s="1"/>
  <c r="R1960"/>
  <c r="T1960" s="1"/>
  <c r="R1962"/>
  <c r="T1962" s="1"/>
  <c r="R1980"/>
  <c r="T1980" s="1"/>
  <c r="R1982"/>
  <c r="T1982" s="1"/>
  <c r="R1984"/>
  <c r="T1984" s="1"/>
  <c r="R2000"/>
  <c r="T2000" s="1"/>
  <c r="F2200"/>
  <c r="F2220" s="1"/>
  <c r="F2278"/>
  <c r="F2298" s="1"/>
  <c r="R2312"/>
  <c r="T2312" s="1"/>
  <c r="F2356"/>
  <c r="F2376" s="1"/>
  <c r="Q2395"/>
  <c r="F2434"/>
  <c r="F2454" s="1"/>
  <c r="R1709"/>
  <c r="T1709" s="1"/>
  <c r="R1711"/>
  <c r="T1711" s="1"/>
  <c r="R1805"/>
  <c r="T1805" s="1"/>
  <c r="G1927"/>
  <c r="R2077"/>
  <c r="T2077" s="1"/>
  <c r="R2155"/>
  <c r="T2155" s="1"/>
  <c r="Q2200"/>
  <c r="Q2220" s="1"/>
  <c r="Q2278"/>
  <c r="Q2298" s="1"/>
  <c r="J2483"/>
  <c r="G1846"/>
  <c r="I1846" s="1"/>
  <c r="R1847"/>
  <c r="T1847" s="1"/>
  <c r="R1927"/>
  <c r="R1947" s="1"/>
  <c r="J1937"/>
  <c r="R1981"/>
  <c r="T1981" s="1"/>
  <c r="G2044"/>
  <c r="G2064" s="1"/>
  <c r="F2317"/>
  <c r="F2473"/>
  <c r="R111"/>
  <c r="T111" s="1"/>
  <c r="G69"/>
  <c r="I69" s="1"/>
  <c r="G70"/>
  <c r="I70" s="1"/>
  <c r="G71"/>
  <c r="I71" s="1"/>
  <c r="G73"/>
  <c r="I73" s="1"/>
  <c r="G109"/>
  <c r="I109" s="1"/>
  <c r="G110"/>
  <c r="I110" s="1"/>
  <c r="R186"/>
  <c r="T186" s="1"/>
  <c r="R187"/>
  <c r="T187" s="1"/>
  <c r="R188"/>
  <c r="T188" s="1"/>
  <c r="U221"/>
  <c r="U299"/>
  <c r="U455"/>
  <c r="U533"/>
  <c r="U611"/>
  <c r="U689"/>
  <c r="U1001"/>
  <c r="R1044"/>
  <c r="T1044" s="1"/>
  <c r="U1079"/>
  <c r="R1360"/>
  <c r="T1360" s="1"/>
  <c r="U1391"/>
  <c r="U1469"/>
  <c r="U1586"/>
  <c r="U1742"/>
  <c r="U1820"/>
  <c r="R1863"/>
  <c r="T1863" s="1"/>
  <c r="R1865"/>
  <c r="T1865" s="1"/>
  <c r="R1867"/>
  <c r="T1867" s="1"/>
  <c r="J1898"/>
  <c r="G1888"/>
  <c r="F1888"/>
  <c r="F1908" s="1"/>
  <c r="Q1966"/>
  <c r="Q1986" s="1"/>
  <c r="R2005"/>
  <c r="U2093"/>
  <c r="Q2083"/>
  <c r="Q2103" s="1"/>
  <c r="G2198"/>
  <c r="I2198" s="1"/>
  <c r="G2218"/>
  <c r="I2218" s="1"/>
  <c r="E2987" i="125"/>
  <c r="R50" i="126"/>
  <c r="T50" s="1"/>
  <c r="R88"/>
  <c r="T88" s="1"/>
  <c r="G127"/>
  <c r="I127" s="1"/>
  <c r="G129"/>
  <c r="I129" s="1"/>
  <c r="U182"/>
  <c r="R228"/>
  <c r="T228" s="1"/>
  <c r="U260"/>
  <c r="G289"/>
  <c r="R289"/>
  <c r="R309" s="1"/>
  <c r="J299"/>
  <c r="U338"/>
  <c r="G367"/>
  <c r="G445"/>
  <c r="G465" s="1"/>
  <c r="R445"/>
  <c r="R465" s="1"/>
  <c r="J455"/>
  <c r="U494"/>
  <c r="G601"/>
  <c r="G621" s="1"/>
  <c r="R601"/>
  <c r="R621" s="1"/>
  <c r="J611"/>
  <c r="R695"/>
  <c r="T695" s="1"/>
  <c r="J767"/>
  <c r="U806"/>
  <c r="G835"/>
  <c r="R853"/>
  <c r="T853" s="1"/>
  <c r="U884"/>
  <c r="G913"/>
  <c r="G933" s="1"/>
  <c r="R931"/>
  <c r="T931" s="1"/>
  <c r="U962"/>
  <c r="G991"/>
  <c r="R991"/>
  <c r="J1001"/>
  <c r="U1040"/>
  <c r="G1069"/>
  <c r="R1069"/>
  <c r="R1089" s="1"/>
  <c r="J1079"/>
  <c r="U1118"/>
  <c r="R1147"/>
  <c r="U1196"/>
  <c r="R1241"/>
  <c r="T1241" s="1"/>
  <c r="G1303"/>
  <c r="R1317"/>
  <c r="T1317" s="1"/>
  <c r="R1318"/>
  <c r="T1318" s="1"/>
  <c r="U1352"/>
  <c r="G1357"/>
  <c r="I1357" s="1"/>
  <c r="G1381"/>
  <c r="R1381"/>
  <c r="R1401" s="1"/>
  <c r="J1391"/>
  <c r="R1398"/>
  <c r="T1398" s="1"/>
  <c r="U1430"/>
  <c r="R1474"/>
  <c r="T1474" s="1"/>
  <c r="U1508"/>
  <c r="R1576"/>
  <c r="R1596" s="1"/>
  <c r="J1586"/>
  <c r="U1625"/>
  <c r="G1669"/>
  <c r="I1669" s="1"/>
  <c r="J1742"/>
  <c r="R1749"/>
  <c r="T1749" s="1"/>
  <c r="U1781"/>
  <c r="G1810"/>
  <c r="G1830" s="1"/>
  <c r="R1810"/>
  <c r="J1820"/>
  <c r="G2059"/>
  <c r="I2059" s="1"/>
  <c r="R2083"/>
  <c r="R2103" s="1"/>
  <c r="Q2131"/>
  <c r="R2138" s="1"/>
  <c r="T2138" s="1"/>
  <c r="G2116"/>
  <c r="I2116" s="1"/>
  <c r="G2117"/>
  <c r="I2117" s="1"/>
  <c r="G2118"/>
  <c r="I2118" s="1"/>
  <c r="G2120"/>
  <c r="I2120" s="1"/>
  <c r="R2276"/>
  <c r="T2276" s="1"/>
  <c r="G2272"/>
  <c r="I2272" s="1"/>
  <c r="G2293"/>
  <c r="I2293" s="1"/>
  <c r="R173" i="127"/>
  <c r="T173" s="1"/>
  <c r="G83" i="124"/>
  <c r="I83" s="1"/>
  <c r="R83"/>
  <c r="R86" s="1"/>
  <c r="R119"/>
  <c r="R122" s="1"/>
  <c r="R137"/>
  <c r="R140" s="1"/>
  <c r="R191"/>
  <c r="R194" s="1"/>
  <c r="R209"/>
  <c r="R212" s="1"/>
  <c r="G227"/>
  <c r="I227" s="1"/>
  <c r="R263"/>
  <c r="R266" s="1"/>
  <c r="R281"/>
  <c r="R284" s="1"/>
  <c r="R317"/>
  <c r="R320" s="1"/>
  <c r="R335"/>
  <c r="R338" s="1"/>
  <c r="R353"/>
  <c r="R356" s="1"/>
  <c r="G371"/>
  <c r="I371" s="1"/>
  <c r="R371"/>
  <c r="R374" s="1"/>
  <c r="R407"/>
  <c r="T407" s="1"/>
  <c r="R425"/>
  <c r="R428" s="1"/>
  <c r="R479"/>
  <c r="R482" s="1"/>
  <c r="R497"/>
  <c r="R500" s="1"/>
  <c r="R515"/>
  <c r="R518" s="1"/>
  <c r="R551"/>
  <c r="R554" s="1"/>
  <c r="R569"/>
  <c r="R572" s="1"/>
  <c r="R623"/>
  <c r="R626" s="1"/>
  <c r="R641"/>
  <c r="R644" s="1"/>
  <c r="R695"/>
  <c r="R698" s="1"/>
  <c r="T698" s="1"/>
  <c r="T701" s="1"/>
  <c r="R713"/>
  <c r="R716" s="1"/>
  <c r="R94" i="126"/>
  <c r="R114" s="1"/>
  <c r="G1980"/>
  <c r="I1980" s="1"/>
  <c r="R2021"/>
  <c r="T2021" s="1"/>
  <c r="R2022"/>
  <c r="T2022" s="1"/>
  <c r="R2023"/>
  <c r="T2023" s="1"/>
  <c r="U2054"/>
  <c r="G2234"/>
  <c r="I2234" s="1"/>
  <c r="G2253"/>
  <c r="I2253" s="1"/>
  <c r="G2372"/>
  <c r="I2372" s="1"/>
  <c r="R2390"/>
  <c r="T2390" s="1"/>
  <c r="G2428"/>
  <c r="I2428" s="1"/>
  <c r="G2430"/>
  <c r="I2430" s="1"/>
  <c r="G2452"/>
  <c r="I2452" s="1"/>
  <c r="B2304" i="127"/>
  <c r="M2286"/>
  <c r="B2268"/>
  <c r="B2250"/>
  <c r="B2232"/>
  <c r="B2214"/>
  <c r="B2178"/>
  <c r="B2160"/>
  <c r="B2142"/>
  <c r="B2124"/>
  <c r="B2106"/>
  <c r="B2088"/>
  <c r="B2070"/>
  <c r="B2034"/>
  <c r="B2016"/>
  <c r="B1998"/>
  <c r="B1980"/>
  <c r="B1962"/>
  <c r="B1944"/>
  <c r="B1926"/>
  <c r="B1890"/>
  <c r="B1872"/>
  <c r="B1854"/>
  <c r="B1836"/>
  <c r="B1818"/>
  <c r="B1800"/>
  <c r="B1782"/>
  <c r="B1746"/>
  <c r="B1728"/>
  <c r="B1710"/>
  <c r="B1692"/>
  <c r="B1674"/>
  <c r="B1656"/>
  <c r="B1638"/>
  <c r="B1602"/>
  <c r="B1584"/>
  <c r="B1566"/>
  <c r="B1548"/>
  <c r="B1530"/>
  <c r="B1512"/>
  <c r="B1494"/>
  <c r="B1458"/>
  <c r="B1440"/>
  <c r="B1422"/>
  <c r="B1404"/>
  <c r="B1386"/>
  <c r="B1368"/>
  <c r="B1350"/>
  <c r="B1314"/>
  <c r="B1296"/>
  <c r="B1278"/>
  <c r="B1260"/>
  <c r="B1242"/>
  <c r="B1224"/>
  <c r="B1206"/>
  <c r="B1170"/>
  <c r="B1152"/>
  <c r="B1134"/>
  <c r="B1116"/>
  <c r="B1098"/>
  <c r="B1080"/>
  <c r="M2304"/>
  <c r="M2214"/>
  <c r="M2178"/>
  <c r="M2142"/>
  <c r="M2106"/>
  <c r="M2070"/>
  <c r="M2034"/>
  <c r="M1998"/>
  <c r="M1926"/>
  <c r="M1890"/>
  <c r="M1854"/>
  <c r="M1818"/>
  <c r="M1782"/>
  <c r="M1746"/>
  <c r="M1710"/>
  <c r="M1638"/>
  <c r="M1602"/>
  <c r="M1566"/>
  <c r="M1530"/>
  <c r="M1494"/>
  <c r="M1458"/>
  <c r="M1422"/>
  <c r="M1350"/>
  <c r="M1314"/>
  <c r="M1278"/>
  <c r="M1242"/>
  <c r="M1206"/>
  <c r="M1170"/>
  <c r="M1134"/>
  <c r="B1062"/>
  <c r="B1044"/>
  <c r="B1026"/>
  <c r="B1008"/>
  <c r="B990"/>
  <c r="B972"/>
  <c r="B954"/>
  <c r="B918"/>
  <c r="B900"/>
  <c r="B882"/>
  <c r="B864"/>
  <c r="B846"/>
  <c r="B828"/>
  <c r="B810"/>
  <c r="B774"/>
  <c r="B756"/>
  <c r="B738"/>
  <c r="B720"/>
  <c r="B702"/>
  <c r="B684"/>
  <c r="B666"/>
  <c r="B630"/>
  <c r="B612"/>
  <c r="B594"/>
  <c r="B576"/>
  <c r="B558"/>
  <c r="B540"/>
  <c r="B522"/>
  <c r="B486"/>
  <c r="B468"/>
  <c r="B450"/>
  <c r="B432"/>
  <c r="B414"/>
  <c r="B396"/>
  <c r="B378"/>
  <c r="B342"/>
  <c r="B324"/>
  <c r="B306"/>
  <c r="B288"/>
  <c r="B270"/>
  <c r="B252"/>
  <c r="B234"/>
  <c r="M198"/>
  <c r="M180"/>
  <c r="M162"/>
  <c r="M144"/>
  <c r="M126"/>
  <c r="M108"/>
  <c r="M90"/>
  <c r="M54"/>
  <c r="M36"/>
  <c r="M18"/>
  <c r="R29"/>
  <c r="T29" s="1"/>
  <c r="B54"/>
  <c r="R65"/>
  <c r="T65" s="1"/>
  <c r="G83"/>
  <c r="I83" s="1"/>
  <c r="G84"/>
  <c r="I84" s="1"/>
  <c r="B90"/>
  <c r="G119"/>
  <c r="I119" s="1"/>
  <c r="B126"/>
  <c r="G155"/>
  <c r="I155" s="1"/>
  <c r="G156"/>
  <c r="I156" s="1"/>
  <c r="B162"/>
  <c r="G191"/>
  <c r="I191" s="1"/>
  <c r="B198"/>
  <c r="Q204"/>
  <c r="R210" s="1"/>
  <c r="T210" s="1"/>
  <c r="M216"/>
  <c r="M252"/>
  <c r="R281"/>
  <c r="T281" s="1"/>
  <c r="R282"/>
  <c r="T282" s="1"/>
  <c r="M288"/>
  <c r="M324"/>
  <c r="R353"/>
  <c r="T353" s="1"/>
  <c r="R354"/>
  <c r="T354" s="1"/>
  <c r="M360"/>
  <c r="M396"/>
  <c r="M468"/>
  <c r="M504"/>
  <c r="M540"/>
  <c r="M612"/>
  <c r="M648"/>
  <c r="M684"/>
  <c r="R713"/>
  <c r="T713" s="1"/>
  <c r="M720"/>
  <c r="R749"/>
  <c r="T749" s="1"/>
  <c r="M756"/>
  <c r="M792"/>
  <c r="M828"/>
  <c r="M864"/>
  <c r="M900"/>
  <c r="M936"/>
  <c r="M972"/>
  <c r="M1044"/>
  <c r="M1080"/>
  <c r="M1116"/>
  <c r="M1152"/>
  <c r="M1188"/>
  <c r="M1224"/>
  <c r="M1260"/>
  <c r="M1332"/>
  <c r="M1368"/>
  <c r="M1404"/>
  <c r="M1440"/>
  <c r="M1476"/>
  <c r="M1512"/>
  <c r="M1548"/>
  <c r="M1620"/>
  <c r="M1656"/>
  <c r="M1692"/>
  <c r="M1728"/>
  <c r="M1764"/>
  <c r="M1800"/>
  <c r="M1836"/>
  <c r="Y4" i="128"/>
  <c r="G2350" i="126"/>
  <c r="I2350" s="1"/>
  <c r="G2354"/>
  <c r="I2354" s="1"/>
  <c r="G2488"/>
  <c r="I2488" s="1"/>
  <c r="G2490"/>
  <c r="I2490" s="1"/>
  <c r="G65" i="127"/>
  <c r="I65" s="1"/>
  <c r="G66"/>
  <c r="I66" s="1"/>
  <c r="G101"/>
  <c r="I101" s="1"/>
  <c r="G102"/>
  <c r="I102" s="1"/>
  <c r="G138"/>
  <c r="I138" s="1"/>
  <c r="G173"/>
  <c r="I173" s="1"/>
  <c r="G174"/>
  <c r="I174" s="1"/>
  <c r="G317"/>
  <c r="I317" s="1"/>
  <c r="G389"/>
  <c r="I389" s="1"/>
  <c r="G425"/>
  <c r="I425" s="1"/>
  <c r="G461"/>
  <c r="I461" s="1"/>
  <c r="G497"/>
  <c r="I497" s="1"/>
  <c r="G569"/>
  <c r="I569" s="1"/>
  <c r="G605"/>
  <c r="I605" s="1"/>
  <c r="G677"/>
  <c r="I677" s="1"/>
  <c r="G749"/>
  <c r="I749" s="1"/>
  <c r="G821"/>
  <c r="I821" s="1"/>
  <c r="G893"/>
  <c r="I893" s="1"/>
  <c r="R2297"/>
  <c r="T2297" s="1"/>
  <c r="G2161" i="126"/>
  <c r="G2181" s="1"/>
  <c r="R2161"/>
  <c r="R2181" s="1"/>
  <c r="G2200"/>
  <c r="G2220" s="1"/>
  <c r="R2200"/>
  <c r="R2239"/>
  <c r="R2259" s="1"/>
  <c r="G2278"/>
  <c r="G2298" s="1"/>
  <c r="R2278"/>
  <c r="G2317"/>
  <c r="G2337" s="1"/>
  <c r="R2317"/>
  <c r="R2337" s="1"/>
  <c r="G2356"/>
  <c r="G2395"/>
  <c r="G2434"/>
  <c r="G2454" s="1"/>
  <c r="R2434"/>
  <c r="R2454" s="1"/>
  <c r="G1649" i="127"/>
  <c r="I1649" s="1"/>
  <c r="G1721"/>
  <c r="I1721" s="1"/>
  <c r="G1793"/>
  <c r="I1793" s="1"/>
  <c r="G1829"/>
  <c r="I1829" s="1"/>
  <c r="G1901"/>
  <c r="I1901" s="1"/>
  <c r="G2045"/>
  <c r="I2045" s="1"/>
  <c r="G2225"/>
  <c r="I2225" s="1"/>
  <c r="Y12" i="128"/>
  <c r="Y16"/>
  <c r="Y20"/>
  <c r="N115" i="130"/>
  <c r="Y14" i="128"/>
  <c r="Y18"/>
  <c r="Y34"/>
  <c r="Y36"/>
  <c r="Y40"/>
  <c r="Y44"/>
  <c r="Y48"/>
  <c r="Y52"/>
  <c r="Y56"/>
  <c r="Y60"/>
  <c r="Y64"/>
  <c r="Y32"/>
  <c r="Y38"/>
  <c r="Y42"/>
  <c r="Y46"/>
  <c r="Y50"/>
  <c r="Y54"/>
  <c r="Y62"/>
  <c r="Y71"/>
  <c r="Y75"/>
  <c r="Y79"/>
  <c r="Y83"/>
  <c r="Y87"/>
  <c r="Y73"/>
  <c r="Y77"/>
  <c r="Y81"/>
  <c r="Y85"/>
  <c r="Y99"/>
  <c r="Y97"/>
  <c r="Y101"/>
  <c r="Y105"/>
  <c r="Y109"/>
  <c r="Y114"/>
  <c r="Y118"/>
  <c r="Y120"/>
  <c r="Y103"/>
  <c r="Y107"/>
  <c r="Y112"/>
  <c r="Y116"/>
  <c r="Y124"/>
  <c r="Y128"/>
  <c r="D129" i="130"/>
  <c r="F129"/>
  <c r="H129"/>
  <c r="J129"/>
  <c r="L129"/>
  <c r="N129"/>
  <c r="D128"/>
  <c r="F128"/>
  <c r="H128"/>
  <c r="J128"/>
  <c r="L128"/>
  <c r="N128"/>
  <c r="D127"/>
  <c r="F127"/>
  <c r="H127"/>
  <c r="J127"/>
  <c r="L127"/>
  <c r="N127"/>
  <c r="D126"/>
  <c r="F126"/>
  <c r="H126"/>
  <c r="J126"/>
  <c r="L126"/>
  <c r="N126"/>
  <c r="D125"/>
  <c r="F125"/>
  <c r="H125"/>
  <c r="J125"/>
  <c r="L125"/>
  <c r="N125"/>
  <c r="D124"/>
  <c r="F124"/>
  <c r="H124"/>
  <c r="J124"/>
  <c r="L124"/>
  <c r="N124"/>
  <c r="D123"/>
  <c r="F123"/>
  <c r="H123"/>
  <c r="J123"/>
  <c r="L123"/>
  <c r="N123"/>
  <c r="D122"/>
  <c r="F122"/>
  <c r="H122"/>
  <c r="J122"/>
  <c r="L122"/>
  <c r="N122"/>
  <c r="D121"/>
  <c r="F121"/>
  <c r="H121"/>
  <c r="J121"/>
  <c r="L121"/>
  <c r="N121"/>
  <c r="D120"/>
  <c r="F120"/>
  <c r="H120"/>
  <c r="J120"/>
  <c r="L120"/>
  <c r="N120"/>
  <c r="D119"/>
  <c r="F119"/>
  <c r="H119"/>
  <c r="J119"/>
  <c r="L119"/>
  <c r="N119"/>
  <c r="D118"/>
  <c r="F118"/>
  <c r="H118"/>
  <c r="J118"/>
  <c r="L118"/>
  <c r="N118"/>
  <c r="D117"/>
  <c r="F117"/>
  <c r="H117"/>
  <c r="J117"/>
  <c r="L117"/>
  <c r="N117"/>
  <c r="D116"/>
  <c r="F116"/>
  <c r="H116"/>
  <c r="J116"/>
  <c r="L116"/>
  <c r="N116"/>
  <c r="Y122" i="128"/>
  <c r="Y126"/>
  <c r="Y130"/>
  <c r="Y47" i="4"/>
  <c r="B47"/>
  <c r="X44"/>
  <c r="A44"/>
  <c r="Y26"/>
  <c r="B26"/>
  <c r="X23"/>
  <c r="A23"/>
  <c r="Y5"/>
  <c r="B5"/>
  <c r="X2"/>
  <c r="A2"/>
  <c r="C4" i="7"/>
  <c r="C17" s="1"/>
  <c r="C23"/>
  <c r="C6"/>
  <c r="C19" s="1"/>
  <c r="C21"/>
  <c r="C2"/>
  <c r="C15" s="1"/>
  <c r="B1" i="1"/>
  <c r="G2413" i="126" l="1"/>
  <c r="I2413" s="1"/>
  <c r="Q406"/>
  <c r="S406" s="1"/>
  <c r="R51"/>
  <c r="T51" s="1"/>
  <c r="R90"/>
  <c r="T90" s="1"/>
  <c r="R110"/>
  <c r="T110" s="1"/>
  <c r="G131"/>
  <c r="I131" s="1"/>
  <c r="G266"/>
  <c r="I266" s="1"/>
  <c r="R400"/>
  <c r="T400" s="1"/>
  <c r="G732"/>
  <c r="I732" s="1"/>
  <c r="R851"/>
  <c r="T851" s="1"/>
  <c r="R1047"/>
  <c r="T1047" s="1"/>
  <c r="G1180"/>
  <c r="I1180" s="1"/>
  <c r="R1223"/>
  <c r="T1223" s="1"/>
  <c r="R1259"/>
  <c r="T1259" s="1"/>
  <c r="G1279"/>
  <c r="I1279" s="1"/>
  <c r="R1454"/>
  <c r="T1454" s="1"/>
  <c r="R1531"/>
  <c r="T1531" s="1"/>
  <c r="R1727"/>
  <c r="T1727" s="1"/>
  <c r="R1884"/>
  <c r="T1884" s="1"/>
  <c r="G1962"/>
  <c r="I1962" s="1"/>
  <c r="G2042"/>
  <c r="I2042" s="1"/>
  <c r="G2140"/>
  <c r="I2140" s="1"/>
  <c r="G2216"/>
  <c r="I2216" s="1"/>
  <c r="G2276"/>
  <c r="I2276" s="1"/>
  <c r="G2296"/>
  <c r="I2296" s="1"/>
  <c r="G2374"/>
  <c r="I2374" s="1"/>
  <c r="R91"/>
  <c r="T91" s="1"/>
  <c r="R209"/>
  <c r="T209" s="1"/>
  <c r="R268"/>
  <c r="T268" s="1"/>
  <c r="R364"/>
  <c r="T364" s="1"/>
  <c r="R676"/>
  <c r="T676" s="1"/>
  <c r="R696"/>
  <c r="T696" s="1"/>
  <c r="R832"/>
  <c r="T832" s="1"/>
  <c r="R852"/>
  <c r="T852" s="1"/>
  <c r="R908"/>
  <c r="T908" s="1"/>
  <c r="R928"/>
  <c r="T928" s="1"/>
  <c r="G966"/>
  <c r="I966" s="1"/>
  <c r="G1184"/>
  <c r="I1184" s="1"/>
  <c r="G1200"/>
  <c r="I1200" s="1"/>
  <c r="G1280"/>
  <c r="I1280" s="1"/>
  <c r="G1320"/>
  <c r="I1320" s="1"/>
  <c r="R1475"/>
  <c r="T1475" s="1"/>
  <c r="R1690"/>
  <c r="T1690" s="1"/>
  <c r="R1844"/>
  <c r="T1844" s="1"/>
  <c r="G1963"/>
  <c r="I1963" s="1"/>
  <c r="G1983"/>
  <c r="I1983" s="1"/>
  <c r="G518"/>
  <c r="I518" s="1"/>
  <c r="R166"/>
  <c r="T166" s="1"/>
  <c r="R361"/>
  <c r="T361" s="1"/>
  <c r="R365"/>
  <c r="T365" s="1"/>
  <c r="R421"/>
  <c r="T421" s="1"/>
  <c r="G478"/>
  <c r="I478" s="1"/>
  <c r="G618"/>
  <c r="I618" s="1"/>
  <c r="R697"/>
  <c r="T697" s="1"/>
  <c r="R753"/>
  <c r="T753" s="1"/>
  <c r="R833"/>
  <c r="T833" s="1"/>
  <c r="G870"/>
  <c r="I870" s="1"/>
  <c r="R909"/>
  <c r="T909" s="1"/>
  <c r="R929"/>
  <c r="T929" s="1"/>
  <c r="R1145"/>
  <c r="T1145" s="1"/>
  <c r="R1165"/>
  <c r="T1165" s="1"/>
  <c r="G1201"/>
  <c r="I1201" s="1"/>
  <c r="R1221"/>
  <c r="T1221" s="1"/>
  <c r="R1301"/>
  <c r="T1301" s="1"/>
  <c r="R1476"/>
  <c r="T1476" s="1"/>
  <c r="R1649"/>
  <c r="T1649" s="1"/>
  <c r="G1769"/>
  <c r="I1769" s="1"/>
  <c r="R1845"/>
  <c r="T1845" s="1"/>
  <c r="R1882"/>
  <c r="T1882" s="1"/>
  <c r="G1964"/>
  <c r="I1964" s="1"/>
  <c r="R2020"/>
  <c r="T2020" s="1"/>
  <c r="G2138"/>
  <c r="I2138" s="1"/>
  <c r="G2254"/>
  <c r="I2254" s="1"/>
  <c r="R2392"/>
  <c r="T2392" s="1"/>
  <c r="G2448"/>
  <c r="I2448" s="1"/>
  <c r="R174" i="127"/>
  <c r="T174" s="1"/>
  <c r="G2312" i="126"/>
  <c r="I2312" s="1"/>
  <c r="R1923"/>
  <c r="T1923" s="1"/>
  <c r="G49"/>
  <c r="I49" s="1"/>
  <c r="G1202"/>
  <c r="I1202" s="1"/>
  <c r="R102" i="124"/>
  <c r="T102" s="1"/>
  <c r="R101"/>
  <c r="R174"/>
  <c r="T174" s="1"/>
  <c r="R173"/>
  <c r="R300"/>
  <c r="T300" s="1"/>
  <c r="R299"/>
  <c r="G50" i="126"/>
  <c r="I50" s="1"/>
  <c r="F172"/>
  <c r="F192" s="1"/>
  <c r="J182"/>
  <c r="R264"/>
  <c r="T264" s="1"/>
  <c r="Q367"/>
  <c r="Q387" s="1"/>
  <c r="R367"/>
  <c r="R387" s="1"/>
  <c r="Q454"/>
  <c r="R440"/>
  <c r="T440" s="1"/>
  <c r="R443"/>
  <c r="T443" s="1"/>
  <c r="J572"/>
  <c r="F562"/>
  <c r="F582" s="1"/>
  <c r="Q610"/>
  <c r="R596"/>
  <c r="T596" s="1"/>
  <c r="R599"/>
  <c r="T599" s="1"/>
  <c r="F835"/>
  <c r="F855" s="1"/>
  <c r="J845"/>
  <c r="F913"/>
  <c r="F933" s="1"/>
  <c r="J923"/>
  <c r="Q1000"/>
  <c r="R986"/>
  <c r="T986" s="1"/>
  <c r="R1009"/>
  <c r="T1009" s="1"/>
  <c r="F1147"/>
  <c r="F1167" s="1"/>
  <c r="G1147"/>
  <c r="J1157"/>
  <c r="Q1195"/>
  <c r="R1181"/>
  <c r="T1181" s="1"/>
  <c r="F1303"/>
  <c r="F1323" s="1"/>
  <c r="J1313"/>
  <c r="R228" i="124"/>
  <c r="T228" s="1"/>
  <c r="R227"/>
  <c r="R390"/>
  <c r="T390" s="1"/>
  <c r="R389"/>
  <c r="R462"/>
  <c r="T462" s="1"/>
  <c r="R461"/>
  <c r="R534"/>
  <c r="T534" s="1"/>
  <c r="R533"/>
  <c r="R678"/>
  <c r="T678" s="1"/>
  <c r="R677"/>
  <c r="G33" i="126"/>
  <c r="I33" s="1"/>
  <c r="Q211"/>
  <c r="Q231" s="1"/>
  <c r="R211"/>
  <c r="R231" s="1"/>
  <c r="Q571"/>
  <c r="R577" s="1"/>
  <c r="T577" s="1"/>
  <c r="R558"/>
  <c r="T558" s="1"/>
  <c r="G638"/>
  <c r="I638" s="1"/>
  <c r="F679"/>
  <c r="F699" s="1"/>
  <c r="G679"/>
  <c r="G699" s="1"/>
  <c r="J689"/>
  <c r="F718"/>
  <c r="F738" s="1"/>
  <c r="G718"/>
  <c r="G738" s="1"/>
  <c r="J728"/>
  <c r="F757"/>
  <c r="F777" s="1"/>
  <c r="G757"/>
  <c r="G777" s="1"/>
  <c r="R1045"/>
  <c r="T1045" s="1"/>
  <c r="Q1078"/>
  <c r="R1063"/>
  <c r="T1063" s="1"/>
  <c r="R1067"/>
  <c r="T1067" s="1"/>
  <c r="R1087"/>
  <c r="T1087" s="1"/>
  <c r="R1182"/>
  <c r="T1182" s="1"/>
  <c r="F1225"/>
  <c r="F1245" s="1"/>
  <c r="J1235"/>
  <c r="Q1264"/>
  <c r="Q1284" s="1"/>
  <c r="R1264"/>
  <c r="R1284" s="1"/>
  <c r="U1274"/>
  <c r="G1356"/>
  <c r="I1356" s="1"/>
  <c r="G1358"/>
  <c r="I1358" s="1"/>
  <c r="G1337"/>
  <c r="I1337" s="1"/>
  <c r="R1340"/>
  <c r="T1340" s="1"/>
  <c r="R1359"/>
  <c r="T1359" s="1"/>
  <c r="R1395"/>
  <c r="T1395" s="1"/>
  <c r="R1396"/>
  <c r="T1396" s="1"/>
  <c r="R1399"/>
  <c r="T1399" s="1"/>
  <c r="Q1459"/>
  <c r="Q1479" s="1"/>
  <c r="R1459"/>
  <c r="R1479" s="1"/>
  <c r="Q1507"/>
  <c r="R1493"/>
  <c r="T1493" s="1"/>
  <c r="R1495"/>
  <c r="T1495" s="1"/>
  <c r="G1493"/>
  <c r="I1493" s="1"/>
  <c r="R1496"/>
  <c r="T1496" s="1"/>
  <c r="Q1585"/>
  <c r="R1573"/>
  <c r="T1573" s="1"/>
  <c r="Q1624"/>
  <c r="R1632" s="1"/>
  <c r="T1632" s="1"/>
  <c r="R1613"/>
  <c r="T1613" s="1"/>
  <c r="G1670"/>
  <c r="I1670" s="1"/>
  <c r="F1693"/>
  <c r="F1713" s="1"/>
  <c r="J1703"/>
  <c r="Q1732"/>
  <c r="Q1752" s="1"/>
  <c r="R1732"/>
  <c r="R1752" s="1"/>
  <c r="F1780"/>
  <c r="G1787" s="1"/>
  <c r="I1787" s="1"/>
  <c r="G1765"/>
  <c r="I1765" s="1"/>
  <c r="F1771"/>
  <c r="F1791" s="1"/>
  <c r="G1771"/>
  <c r="Q1819"/>
  <c r="R1808"/>
  <c r="T1808" s="1"/>
  <c r="G1805"/>
  <c r="I1805" s="1"/>
  <c r="G1808"/>
  <c r="I1808" s="1"/>
  <c r="F1966"/>
  <c r="F1986" s="1"/>
  <c r="G1966"/>
  <c r="G1986" s="1"/>
  <c r="J1976"/>
  <c r="Q2005"/>
  <c r="Q2025" s="1"/>
  <c r="U2015"/>
  <c r="Q2053"/>
  <c r="R2058" s="1"/>
  <c r="T2058" s="1"/>
  <c r="R2039"/>
  <c r="T2039" s="1"/>
  <c r="R2038"/>
  <c r="T2038" s="1"/>
  <c r="G2039"/>
  <c r="I2039" s="1"/>
  <c r="G2058"/>
  <c r="I2058" s="1"/>
  <c r="Q2092"/>
  <c r="R2100" s="1"/>
  <c r="T2100" s="1"/>
  <c r="R2078"/>
  <c r="T2078" s="1"/>
  <c r="U2132"/>
  <c r="Q2122"/>
  <c r="Q2142" s="1"/>
  <c r="Q2170"/>
  <c r="R2157"/>
  <c r="T2157" s="1"/>
  <c r="R2156"/>
  <c r="T2156" s="1"/>
  <c r="R2159"/>
  <c r="T2159" s="1"/>
  <c r="R2158"/>
  <c r="T2158" s="1"/>
  <c r="G2178"/>
  <c r="I2178" s="1"/>
  <c r="G2194"/>
  <c r="I2194" s="1"/>
  <c r="G2214"/>
  <c r="I2214" s="1"/>
  <c r="G2217"/>
  <c r="I2217" s="1"/>
  <c r="Q2287"/>
  <c r="R2274"/>
  <c r="T2274" s="1"/>
  <c r="R2272"/>
  <c r="T2272" s="1"/>
  <c r="G2274"/>
  <c r="I2274" s="1"/>
  <c r="G2292"/>
  <c r="I2292" s="1"/>
  <c r="G2294"/>
  <c r="I2294" s="1"/>
  <c r="Q2326"/>
  <c r="R2314"/>
  <c r="T2314" s="1"/>
  <c r="B122" i="1"/>
  <c r="B122" i="248"/>
  <c r="B120" i="1"/>
  <c r="B120" i="248"/>
  <c r="B118" i="1"/>
  <c r="B118" i="248"/>
  <c r="B116" i="1"/>
  <c r="B116" i="248"/>
  <c r="B114" i="1"/>
  <c r="B114" i="248"/>
  <c r="B112" i="1"/>
  <c r="B112" i="248"/>
  <c r="B110" i="1"/>
  <c r="B110" i="248"/>
  <c r="B108" i="1"/>
  <c r="B108" i="248"/>
  <c r="B106" i="1"/>
  <c r="B106" i="248"/>
  <c r="B104" i="1"/>
  <c r="B104" i="248"/>
  <c r="B102" i="1"/>
  <c r="B102" i="248"/>
  <c r="B100" i="1"/>
  <c r="B100" i="248"/>
  <c r="B98" i="1"/>
  <c r="B98" i="248"/>
  <c r="B96" i="1"/>
  <c r="B96" i="248"/>
  <c r="B94" i="1"/>
  <c r="B94" i="248"/>
  <c r="B92" i="1"/>
  <c r="B92" i="248"/>
  <c r="B90" i="1"/>
  <c r="B90" i="248"/>
  <c r="B88" i="1"/>
  <c r="B88" i="248"/>
  <c r="B86" i="1"/>
  <c r="B86" i="248"/>
  <c r="B84" i="1"/>
  <c r="B84" i="248"/>
  <c r="B82" i="1"/>
  <c r="B82" i="248"/>
  <c r="B80" i="1"/>
  <c r="B80" i="248"/>
  <c r="B78" i="1"/>
  <c r="B78" i="248"/>
  <c r="B76" i="1"/>
  <c r="B76" i="248"/>
  <c r="B74" i="1"/>
  <c r="B74" i="248"/>
  <c r="B72" i="1"/>
  <c r="B72" i="248"/>
  <c r="B70" i="1"/>
  <c r="B70" i="248"/>
  <c r="B68" i="1"/>
  <c r="B68" i="248"/>
  <c r="B66" i="1"/>
  <c r="B66" i="248"/>
  <c r="B64" i="1"/>
  <c r="B64" i="248"/>
  <c r="B62" i="1"/>
  <c r="B62" i="248"/>
  <c r="B60" i="1"/>
  <c r="B60" i="248"/>
  <c r="B58" i="1"/>
  <c r="B58" i="248"/>
  <c r="B56" i="1"/>
  <c r="B56" i="248"/>
  <c r="B54" i="1"/>
  <c r="B54" i="248"/>
  <c r="B52" i="1"/>
  <c r="B52" i="248"/>
  <c r="B50" i="1"/>
  <c r="B50" i="248"/>
  <c r="B48" i="1"/>
  <c r="B48" i="248"/>
  <c r="B46" i="1"/>
  <c r="B46" i="248"/>
  <c r="B44" i="1"/>
  <c r="B44" i="248"/>
  <c r="B42" i="1"/>
  <c r="B42" i="248"/>
  <c r="B40" i="1"/>
  <c r="B40" i="248"/>
  <c r="B38" i="1"/>
  <c r="B38" i="248"/>
  <c r="B36" i="1"/>
  <c r="B36" i="248"/>
  <c r="B34" i="1"/>
  <c r="B34" i="248"/>
  <c r="B32" i="1"/>
  <c r="B32" i="248"/>
  <c r="B30" i="1"/>
  <c r="B30" i="248"/>
  <c r="B28" i="1"/>
  <c r="B28" i="248"/>
  <c r="B26" i="1"/>
  <c r="B26" i="248"/>
  <c r="B24" i="1"/>
  <c r="B24" i="248"/>
  <c r="B22" i="1"/>
  <c r="B22" i="248"/>
  <c r="B20" i="1"/>
  <c r="B20" i="248"/>
  <c r="B18" i="1"/>
  <c r="B18" i="248"/>
  <c r="B16" i="1"/>
  <c r="B16" i="248"/>
  <c r="Z70" i="128"/>
  <c r="R2395" i="126"/>
  <c r="R2415" s="1"/>
  <c r="R2122"/>
  <c r="R2142" s="1"/>
  <c r="G2489"/>
  <c r="I2489" s="1"/>
  <c r="G192" i="127"/>
  <c r="I192" s="1"/>
  <c r="R2354" i="126"/>
  <c r="T2354" s="1"/>
  <c r="G2235"/>
  <c r="I2235" s="1"/>
  <c r="R605" i="124"/>
  <c r="R608" s="1"/>
  <c r="R443"/>
  <c r="R446" s="1"/>
  <c r="T446" s="1"/>
  <c r="T449" s="1"/>
  <c r="R245"/>
  <c r="R248" s="1"/>
  <c r="T248" s="1"/>
  <c r="T251" s="1"/>
  <c r="R155"/>
  <c r="R158" s="1"/>
  <c r="R2273" i="126"/>
  <c r="T2273" s="1"/>
  <c r="R1966"/>
  <c r="R1986" s="1"/>
  <c r="G1693"/>
  <c r="G1225"/>
  <c r="G1245" s="1"/>
  <c r="R679"/>
  <c r="R699" s="1"/>
  <c r="R523"/>
  <c r="R543" s="1"/>
  <c r="J377"/>
  <c r="G264"/>
  <c r="I264" s="1"/>
  <c r="R52"/>
  <c r="T52" s="1"/>
  <c r="Q2209"/>
  <c r="R2218" s="1"/>
  <c r="T2218" s="1"/>
  <c r="F2005"/>
  <c r="F2025" s="1"/>
  <c r="J1664"/>
  <c r="U377"/>
  <c r="Q2239"/>
  <c r="Q2259" s="1"/>
  <c r="G1767"/>
  <c r="I1767" s="1"/>
  <c r="R2311"/>
  <c r="T2311" s="1"/>
  <c r="R2080"/>
  <c r="T2080" s="1"/>
  <c r="R1066"/>
  <c r="T1066" s="1"/>
  <c r="R1492"/>
  <c r="T1492" s="1"/>
  <c r="R1338"/>
  <c r="T1338" s="1"/>
  <c r="R1180"/>
  <c r="T1180" s="1"/>
  <c r="R1026"/>
  <c r="T1026" s="1"/>
  <c r="R439"/>
  <c r="T439" s="1"/>
  <c r="R597"/>
  <c r="T597" s="1"/>
  <c r="R244"/>
  <c r="T244" s="1"/>
  <c r="U104"/>
  <c r="R172"/>
  <c r="S172" s="1"/>
  <c r="S192" s="1"/>
  <c r="G562"/>
  <c r="G582" s="1"/>
  <c r="G1849"/>
  <c r="G1869" s="1"/>
  <c r="R1571"/>
  <c r="T1571" s="1"/>
  <c r="R1337"/>
  <c r="T1337" s="1"/>
  <c r="R245"/>
  <c r="T245" s="1"/>
  <c r="T572" i="124"/>
  <c r="T575" s="1"/>
  <c r="T500"/>
  <c r="T503" s="1"/>
  <c r="G892" i="126"/>
  <c r="I892" s="1"/>
  <c r="R1436"/>
  <c r="T1436" s="1"/>
  <c r="B121" i="1"/>
  <c r="B121" i="248"/>
  <c r="B119" i="1"/>
  <c r="B119" i="248"/>
  <c r="B117" i="1"/>
  <c r="B117" i="248"/>
  <c r="B115" i="1"/>
  <c r="B115" i="248"/>
  <c r="B113" i="1"/>
  <c r="B113" i="248"/>
  <c r="B111" i="1"/>
  <c r="B111" i="248"/>
  <c r="B109" i="1"/>
  <c r="B109" i="248"/>
  <c r="B107" i="1"/>
  <c r="B107" i="248"/>
  <c r="B105" i="1"/>
  <c r="B105" i="248"/>
  <c r="B103" i="1"/>
  <c r="B103" i="248"/>
  <c r="B101" i="1"/>
  <c r="B101" i="248"/>
  <c r="B99" i="1"/>
  <c r="B99" i="248"/>
  <c r="B97" i="1"/>
  <c r="B97" i="248"/>
  <c r="B95" i="1"/>
  <c r="B95" i="248"/>
  <c r="B93" i="1"/>
  <c r="B93" i="248"/>
  <c r="B91" i="1"/>
  <c r="B91" i="248"/>
  <c r="B89" i="1"/>
  <c r="B89" i="248"/>
  <c r="B87" i="1"/>
  <c r="B87" i="248"/>
  <c r="B85" i="1"/>
  <c r="B85" i="248"/>
  <c r="B83" i="1"/>
  <c r="B83" i="248"/>
  <c r="B81" i="1"/>
  <c r="B81" i="248"/>
  <c r="B79" i="1"/>
  <c r="B79" i="248"/>
  <c r="B77" i="1"/>
  <c r="B77" i="248"/>
  <c r="B75" i="1"/>
  <c r="B75" i="248"/>
  <c r="B73" i="1"/>
  <c r="B73" i="248"/>
  <c r="B71" i="1"/>
  <c r="B71" i="248"/>
  <c r="B69" i="1"/>
  <c r="B69" i="248"/>
  <c r="B67" i="1"/>
  <c r="B67" i="248"/>
  <c r="B65" i="1"/>
  <c r="B65" i="248"/>
  <c r="B63" i="1"/>
  <c r="B63" i="248"/>
  <c r="B61" i="1"/>
  <c r="B61" i="248"/>
  <c r="B59" i="1"/>
  <c r="B59" i="248"/>
  <c r="B57" i="1"/>
  <c r="B57" i="248"/>
  <c r="B55" i="1"/>
  <c r="B55" i="248"/>
  <c r="B53" i="1"/>
  <c r="B53" i="248"/>
  <c r="B51" i="1"/>
  <c r="B51" i="248"/>
  <c r="B49" i="1"/>
  <c r="B49" i="248"/>
  <c r="B47" i="1"/>
  <c r="B47" i="248"/>
  <c r="B45" i="1"/>
  <c r="B45" i="248"/>
  <c r="B43" i="1"/>
  <c r="B43" i="248"/>
  <c r="B41" i="1"/>
  <c r="B41" i="248"/>
  <c r="B39" i="1"/>
  <c r="B39" i="248"/>
  <c r="B37" i="1"/>
  <c r="B37" i="248"/>
  <c r="B35" i="1"/>
  <c r="B35" i="248"/>
  <c r="B33" i="1"/>
  <c r="B33" i="248"/>
  <c r="B31" i="1"/>
  <c r="B31" i="248"/>
  <c r="B29" i="1"/>
  <c r="B29" i="248"/>
  <c r="B27" i="1"/>
  <c r="B27" i="248"/>
  <c r="B25" i="1"/>
  <c r="B25" i="248"/>
  <c r="B23" i="1"/>
  <c r="B23" i="248"/>
  <c r="B21" i="1"/>
  <c r="B21" i="248"/>
  <c r="B19" i="1"/>
  <c r="B19" i="248"/>
  <c r="B17" i="1"/>
  <c r="B17" i="248"/>
  <c r="B15" i="1"/>
  <c r="B15" i="248"/>
  <c r="G31" i="126"/>
  <c r="I31" s="1"/>
  <c r="G52"/>
  <c r="I52" s="1"/>
  <c r="R1336"/>
  <c r="T1336" s="1"/>
  <c r="R1804"/>
  <c r="T1804" s="1"/>
  <c r="R266"/>
  <c r="T266" s="1"/>
  <c r="G403"/>
  <c r="I403" s="1"/>
  <c r="R482"/>
  <c r="T482" s="1"/>
  <c r="R498"/>
  <c r="T498" s="1"/>
  <c r="R502"/>
  <c r="T502" s="1"/>
  <c r="R654"/>
  <c r="T654" s="1"/>
  <c r="R1006"/>
  <c r="T1006" s="1"/>
  <c r="R1046"/>
  <c r="T1046" s="1"/>
  <c r="R1086"/>
  <c r="T1086" s="1"/>
  <c r="R1357"/>
  <c r="T1357" s="1"/>
  <c r="R1397"/>
  <c r="T1397" s="1"/>
  <c r="G1574"/>
  <c r="I1574" s="1"/>
  <c r="R1630"/>
  <c r="T1630" s="1"/>
  <c r="G1668"/>
  <c r="I1668" s="1"/>
  <c r="G1768"/>
  <c r="I1768" s="1"/>
  <c r="G1806"/>
  <c r="I1806" s="1"/>
  <c r="R1941"/>
  <c r="T1941" s="1"/>
  <c r="G2041"/>
  <c r="I2041" s="1"/>
  <c r="G2061"/>
  <c r="I2061" s="1"/>
  <c r="G2077"/>
  <c r="I2077" s="1"/>
  <c r="G2081"/>
  <c r="I2081" s="1"/>
  <c r="G2155"/>
  <c r="I2155" s="1"/>
  <c r="G2175"/>
  <c r="I2175" s="1"/>
  <c r="G2179"/>
  <c r="I2179" s="1"/>
  <c r="G2195"/>
  <c r="I2195" s="1"/>
  <c r="G2197"/>
  <c r="I2197" s="1"/>
  <c r="G2255"/>
  <c r="I2255" s="1"/>
  <c r="G2273"/>
  <c r="I2273" s="1"/>
  <c r="G2275"/>
  <c r="I2275" s="1"/>
  <c r="G2295"/>
  <c r="I2295" s="1"/>
  <c r="G2311"/>
  <c r="I2311" s="1"/>
  <c r="G2315"/>
  <c r="I2315" s="1"/>
  <c r="G2331"/>
  <c r="I2331" s="1"/>
  <c r="G2351"/>
  <c r="I2351" s="1"/>
  <c r="G2353"/>
  <c r="I2353" s="1"/>
  <c r="G2373"/>
  <c r="I2373" s="1"/>
  <c r="R2389"/>
  <c r="T2389" s="1"/>
  <c r="R2391"/>
  <c r="T2391" s="1"/>
  <c r="G2409"/>
  <c r="I2409" s="1"/>
  <c r="G2449"/>
  <c r="I2449" s="1"/>
  <c r="G30" i="127"/>
  <c r="I30" s="1"/>
  <c r="G210"/>
  <c r="I210" s="1"/>
  <c r="R498"/>
  <c r="T498" s="1"/>
  <c r="R606"/>
  <c r="T606" s="1"/>
  <c r="R642"/>
  <c r="T642" s="1"/>
  <c r="R714"/>
  <c r="T714" s="1"/>
  <c r="R786"/>
  <c r="T786" s="1"/>
  <c r="T791" s="1"/>
  <c r="R966"/>
  <c r="T966" s="1"/>
  <c r="G2410" i="126"/>
  <c r="I2410" s="1"/>
  <c r="G2334"/>
  <c r="I2334" s="1"/>
  <c r="G1632"/>
  <c r="I1632" s="1"/>
  <c r="U1235"/>
  <c r="R501"/>
  <c r="T501" s="1"/>
  <c r="R480"/>
  <c r="T480" s="1"/>
  <c r="R2429"/>
  <c r="T2429" s="1"/>
  <c r="G48" i="127"/>
  <c r="I48" s="1"/>
  <c r="R2350" i="126"/>
  <c r="T2350" s="1"/>
  <c r="R2370"/>
  <c r="T2370" s="1"/>
  <c r="U923"/>
  <c r="G2157"/>
  <c r="I2157" s="1"/>
  <c r="R404"/>
  <c r="T404" s="1"/>
  <c r="R420"/>
  <c r="T420" s="1"/>
  <c r="G986"/>
  <c r="I986" s="1"/>
  <c r="R1008"/>
  <c r="T1008" s="1"/>
  <c r="R1164"/>
  <c r="T1164" s="1"/>
  <c r="R1260"/>
  <c r="T1260" s="1"/>
  <c r="R1300"/>
  <c r="T1300" s="1"/>
  <c r="G1396"/>
  <c r="I1396" s="1"/>
  <c r="R1435"/>
  <c r="T1435" s="1"/>
  <c r="R1648"/>
  <c r="T1648" s="1"/>
  <c r="R1999"/>
  <c r="T1999" s="1"/>
  <c r="R2019"/>
  <c r="T2019" s="1"/>
  <c r="G2137"/>
  <c r="I2137" s="1"/>
  <c r="G2371"/>
  <c r="I2371" s="1"/>
  <c r="G2411"/>
  <c r="I2411" s="1"/>
  <c r="R534" i="127"/>
  <c r="T534" s="1"/>
  <c r="R750"/>
  <c r="T750" s="1"/>
  <c r="T755" s="1"/>
  <c r="R894"/>
  <c r="T894" s="1"/>
  <c r="R65" i="124"/>
  <c r="R68" s="1"/>
  <c r="T68" s="1"/>
  <c r="G2122" i="126"/>
  <c r="G2142" s="1"/>
  <c r="G2391"/>
  <c r="I2391" s="1"/>
  <c r="G2333"/>
  <c r="I2333" s="1"/>
  <c r="G2156"/>
  <c r="I2156" s="1"/>
  <c r="G1630"/>
  <c r="I1630" s="1"/>
  <c r="R757"/>
  <c r="R777" s="1"/>
  <c r="G579"/>
  <c r="I579" s="1"/>
  <c r="R149"/>
  <c r="T149" s="1"/>
  <c r="R2374"/>
  <c r="T2374" s="1"/>
  <c r="R2194"/>
  <c r="T2194" s="1"/>
  <c r="R1943"/>
  <c r="T1943" s="1"/>
  <c r="R500"/>
  <c r="T500" s="1"/>
  <c r="G2079"/>
  <c r="I2079" s="1"/>
  <c r="G557"/>
  <c r="I557" s="1"/>
  <c r="Q133"/>
  <c r="Q153" s="1"/>
  <c r="G2390"/>
  <c r="I2390" s="1"/>
  <c r="R148"/>
  <c r="T148" s="1"/>
  <c r="R2195"/>
  <c r="T2195" s="1"/>
  <c r="R1942"/>
  <c r="T1942" s="1"/>
  <c r="R656"/>
  <c r="T656" s="1"/>
  <c r="G2078"/>
  <c r="I2078" s="1"/>
  <c r="R1849"/>
  <c r="S1849" s="1"/>
  <c r="T1849" s="1"/>
  <c r="G1571"/>
  <c r="I1571" s="1"/>
  <c r="R481"/>
  <c r="T481" s="1"/>
  <c r="G72"/>
  <c r="I72" s="1"/>
  <c r="G166"/>
  <c r="I166" s="1"/>
  <c r="G322"/>
  <c r="I322" s="1"/>
  <c r="G1654"/>
  <c r="G1674" s="1"/>
  <c r="R1225"/>
  <c r="R1245" s="1"/>
  <c r="F2239"/>
  <c r="F2259" s="1"/>
  <c r="F2122"/>
  <c r="F2142" s="1"/>
  <c r="R562"/>
  <c r="R582" s="1"/>
  <c r="R638"/>
  <c r="T638" s="1"/>
  <c r="G636"/>
  <c r="I636" s="1"/>
  <c r="G1613"/>
  <c r="I1613" s="1"/>
  <c r="U416"/>
  <c r="U767"/>
  <c r="R2431"/>
  <c r="T2431" s="1"/>
  <c r="F649"/>
  <c r="G656" s="1"/>
  <c r="I656" s="1"/>
  <c r="G2239"/>
  <c r="G2259" s="1"/>
  <c r="G2389"/>
  <c r="I2389" s="1"/>
  <c r="G2098"/>
  <c r="I2098" s="1"/>
  <c r="U572"/>
  <c r="R2196"/>
  <c r="T2196" s="1"/>
  <c r="G2005"/>
  <c r="G1610"/>
  <c r="I1610" s="1"/>
  <c r="R949"/>
  <c r="T949" s="1"/>
  <c r="U1859"/>
  <c r="U728"/>
  <c r="J533"/>
  <c r="J221"/>
  <c r="R479"/>
  <c r="T479" s="1"/>
  <c r="U143"/>
  <c r="R718"/>
  <c r="R738" s="1"/>
  <c r="G634"/>
  <c r="I634" s="1"/>
  <c r="R1905"/>
  <c r="T1905" s="1"/>
  <c r="R2352"/>
  <c r="T2352" s="1"/>
  <c r="R913"/>
  <c r="R933" s="1"/>
  <c r="G523"/>
  <c r="G543" s="1"/>
  <c r="G211"/>
  <c r="G231" s="1"/>
  <c r="Q2443"/>
  <c r="R2452" s="1"/>
  <c r="T2452" s="1"/>
  <c r="R1921"/>
  <c r="T1921" s="1"/>
  <c r="A8" i="248"/>
  <c r="B9" s="1"/>
  <c r="R517" i="126"/>
  <c r="T517" s="1"/>
  <c r="G1084"/>
  <c r="I1084" s="1"/>
  <c r="G2469"/>
  <c r="I2469" s="1"/>
  <c r="R30"/>
  <c r="T30" s="1"/>
  <c r="G265"/>
  <c r="I265" s="1"/>
  <c r="G677"/>
  <c r="I677" s="1"/>
  <c r="R869"/>
  <c r="T869" s="1"/>
  <c r="G1142"/>
  <c r="I1142" s="1"/>
  <c r="G1221"/>
  <c r="I1221" s="1"/>
  <c r="R1572"/>
  <c r="T1572" s="1"/>
  <c r="R1668"/>
  <c r="T1668" s="1"/>
  <c r="G1905"/>
  <c r="I1905" s="1"/>
  <c r="G1982"/>
  <c r="I1982" s="1"/>
  <c r="R2371"/>
  <c r="T2371" s="1"/>
  <c r="H2083"/>
  <c r="I2083" s="1"/>
  <c r="I2103" s="1"/>
  <c r="G422"/>
  <c r="I422" s="1"/>
  <c r="G421"/>
  <c r="I421" s="1"/>
  <c r="G88"/>
  <c r="I88" s="1"/>
  <c r="G108"/>
  <c r="I108" s="1"/>
  <c r="G361"/>
  <c r="I361" s="1"/>
  <c r="R576"/>
  <c r="T576" s="1"/>
  <c r="G1065"/>
  <c r="I1065" s="1"/>
  <c r="G1804"/>
  <c r="I1804" s="1"/>
  <c r="G29" i="124"/>
  <c r="I29" s="1"/>
  <c r="G968" i="126"/>
  <c r="I968" s="1"/>
  <c r="U1313"/>
  <c r="G90"/>
  <c r="I90" s="1"/>
  <c r="M1584" i="127"/>
  <c r="M1296"/>
  <c r="M1008"/>
  <c r="R678"/>
  <c r="T678" s="1"/>
  <c r="T683" s="1"/>
  <c r="M576"/>
  <c r="M432"/>
  <c r="M72"/>
  <c r="B216"/>
  <c r="B360"/>
  <c r="B504"/>
  <c r="B648"/>
  <c r="B792"/>
  <c r="B936"/>
  <c r="M1098"/>
  <c r="M1386"/>
  <c r="M1674"/>
  <c r="M1962"/>
  <c r="M2250"/>
  <c r="B1188"/>
  <c r="B1332"/>
  <c r="B1476"/>
  <c r="B1620"/>
  <c r="B1764"/>
  <c r="B1908"/>
  <c r="B2052"/>
  <c r="B2196"/>
  <c r="G2471" i="126"/>
  <c r="I2471" s="1"/>
  <c r="G2233"/>
  <c r="I2233" s="1"/>
  <c r="U1937"/>
  <c r="G1732"/>
  <c r="H1732" s="1"/>
  <c r="I1732" s="1"/>
  <c r="G1576"/>
  <c r="G1596" s="1"/>
  <c r="G967"/>
  <c r="I967" s="1"/>
  <c r="R835"/>
  <c r="R855" s="1"/>
  <c r="R579"/>
  <c r="T579" s="1"/>
  <c r="G89"/>
  <c r="I89" s="1"/>
  <c r="R1375"/>
  <c r="T1375" s="1"/>
  <c r="G987"/>
  <c r="I987" s="1"/>
  <c r="G1083"/>
  <c r="I1083" s="1"/>
  <c r="R484"/>
  <c r="S484" s="1"/>
  <c r="R1672"/>
  <c r="T1672" s="1"/>
  <c r="G1162"/>
  <c r="I1162" s="1"/>
  <c r="U650"/>
  <c r="G1074" i="127"/>
  <c r="I1074" s="1"/>
  <c r="I1079" s="1"/>
  <c r="R1002"/>
  <c r="T1002" s="1"/>
  <c r="T1007" s="1"/>
  <c r="G533" i="124"/>
  <c r="I533" s="1"/>
  <c r="G1459" i="126"/>
  <c r="G1479" s="1"/>
  <c r="U1157"/>
  <c r="U845"/>
  <c r="R578"/>
  <c r="T578" s="1"/>
  <c r="R33"/>
  <c r="T33" s="1"/>
  <c r="J1469"/>
  <c r="R1377"/>
  <c r="T1377" s="1"/>
  <c r="R1024"/>
  <c r="T1024" s="1"/>
  <c r="G2468"/>
  <c r="I2468" s="1"/>
  <c r="R1303"/>
  <c r="S1303" s="1"/>
  <c r="S1323" s="1"/>
  <c r="F2161"/>
  <c r="F2181" s="1"/>
  <c r="R2042"/>
  <c r="T2042" s="1"/>
  <c r="R1651"/>
  <c r="T1651" s="1"/>
  <c r="F1537"/>
  <c r="F1557" s="1"/>
  <c r="G1300"/>
  <c r="I1300" s="1"/>
  <c r="G947"/>
  <c r="I947" s="1"/>
  <c r="G479"/>
  <c r="I479" s="1"/>
  <c r="G830"/>
  <c r="I830" s="1"/>
  <c r="G362"/>
  <c r="I362" s="1"/>
  <c r="G1064"/>
  <c r="I1064" s="1"/>
  <c r="R2040"/>
  <c r="T2040" s="1"/>
  <c r="G1067"/>
  <c r="I1067" s="1"/>
  <c r="G1338"/>
  <c r="I1338" s="1"/>
  <c r="G1494"/>
  <c r="I1494" s="1"/>
  <c r="U131" i="123"/>
  <c r="R47" i="124"/>
  <c r="R50" s="1"/>
  <c r="T50" s="1"/>
  <c r="G946" i="126"/>
  <c r="I946" s="1"/>
  <c r="G1026"/>
  <c r="I1026" s="1"/>
  <c r="R1765"/>
  <c r="T1765" s="1"/>
  <c r="R2234"/>
  <c r="T2234" s="1"/>
  <c r="G303"/>
  <c r="I303" s="1"/>
  <c r="G712"/>
  <c r="I712" s="1"/>
  <c r="G1259"/>
  <c r="I1259" s="1"/>
  <c r="R1414"/>
  <c r="T1414" s="1"/>
  <c r="G1689"/>
  <c r="I1689" s="1"/>
  <c r="G1884"/>
  <c r="I1884" s="1"/>
  <c r="R2041"/>
  <c r="T2041" s="1"/>
  <c r="H2103"/>
  <c r="R317" i="127"/>
  <c r="T317" s="1"/>
  <c r="R318"/>
  <c r="T318" s="1"/>
  <c r="R402" i="126"/>
  <c r="T402" s="1"/>
  <c r="R790"/>
  <c r="T790" s="1"/>
  <c r="G1475"/>
  <c r="I1475" s="1"/>
  <c r="G128"/>
  <c r="I128" s="1"/>
  <c r="R2351"/>
  <c r="T2351" s="1"/>
  <c r="G517"/>
  <c r="I517" s="1"/>
  <c r="F640"/>
  <c r="F660" s="1"/>
  <c r="G1395"/>
  <c r="I1395" s="1"/>
  <c r="G1923"/>
  <c r="I1923" s="1"/>
  <c r="R29" i="124"/>
  <c r="R32" s="1"/>
  <c r="T32" s="1"/>
  <c r="G246" i="126"/>
  <c r="I246" s="1"/>
  <c r="G1533"/>
  <c r="I1533" s="1"/>
  <c r="G1609"/>
  <c r="I1609" s="1"/>
  <c r="G130"/>
  <c r="I130" s="1"/>
  <c r="G207"/>
  <c r="I207" s="1"/>
  <c r="R2197"/>
  <c r="T2197" s="1"/>
  <c r="R92"/>
  <c r="T92" s="1"/>
  <c r="G170"/>
  <c r="I170" s="1"/>
  <c r="G401"/>
  <c r="I401" s="1"/>
  <c r="G404"/>
  <c r="I404" s="1"/>
  <c r="G420"/>
  <c r="I420" s="1"/>
  <c r="R442"/>
  <c r="T442" s="1"/>
  <c r="R712"/>
  <c r="T712" s="1"/>
  <c r="R821" i="127"/>
  <c r="T821" s="1"/>
  <c r="R822"/>
  <c r="T822" s="1"/>
  <c r="G695" i="124"/>
  <c r="I695" s="1"/>
  <c r="G407"/>
  <c r="I407" s="1"/>
  <c r="G263"/>
  <c r="I263" s="1"/>
  <c r="G119"/>
  <c r="I119" s="1"/>
  <c r="G659"/>
  <c r="I659" s="1"/>
  <c r="G335"/>
  <c r="I335" s="1"/>
  <c r="G191"/>
  <c r="I191" s="1"/>
  <c r="G47"/>
  <c r="I47" s="1"/>
  <c r="R987" i="126"/>
  <c r="T987" s="1"/>
  <c r="G1223"/>
  <c r="I1223" s="1"/>
  <c r="G1398"/>
  <c r="I1398" s="1"/>
  <c r="R1806"/>
  <c r="T1806" s="1"/>
  <c r="R1922"/>
  <c r="T1922" s="1"/>
  <c r="R2313"/>
  <c r="T2313" s="1"/>
  <c r="G1399"/>
  <c r="I1399" s="1"/>
  <c r="R479" i="127"/>
  <c r="T479" s="1"/>
  <c r="R2298"/>
  <c r="T2298" s="1"/>
  <c r="T2303" s="1"/>
  <c r="G569" i="124"/>
  <c r="I569" s="1"/>
  <c r="G623"/>
  <c r="I623" s="1"/>
  <c r="G443"/>
  <c r="I443" s="1"/>
  <c r="G299"/>
  <c r="I299" s="1"/>
  <c r="G155"/>
  <c r="I155" s="1"/>
  <c r="R1812" i="127"/>
  <c r="T1812" s="1"/>
  <c r="R1434" i="126"/>
  <c r="T1434" s="1"/>
  <c r="R1629"/>
  <c r="T1629" s="1"/>
  <c r="T461" i="124"/>
  <c r="R34" i="126"/>
  <c r="T34" s="1"/>
  <c r="G91"/>
  <c r="I91" s="1"/>
  <c r="R150"/>
  <c r="T150" s="1"/>
  <c r="G382"/>
  <c r="I382" s="1"/>
  <c r="R423"/>
  <c r="T423" s="1"/>
  <c r="G440"/>
  <c r="I440" s="1"/>
  <c r="R635"/>
  <c r="T635" s="1"/>
  <c r="G675"/>
  <c r="I675" s="1"/>
  <c r="G716"/>
  <c r="I716" s="1"/>
  <c r="G851"/>
  <c r="I851" s="1"/>
  <c r="G909"/>
  <c r="I909" s="1"/>
  <c r="G1143"/>
  <c r="I1143" s="1"/>
  <c r="R1320"/>
  <c r="T1320" s="1"/>
  <c r="R1708"/>
  <c r="T1708" s="1"/>
  <c r="R1864"/>
  <c r="T1864" s="1"/>
  <c r="R1964"/>
  <c r="T1964" s="1"/>
  <c r="R2296"/>
  <c r="T2296" s="1"/>
  <c r="R11"/>
  <c r="T11" s="1"/>
  <c r="R461" i="127"/>
  <c r="T461" s="1"/>
  <c r="R462"/>
  <c r="T462" s="1"/>
  <c r="R72" i="126"/>
  <c r="T72" s="1"/>
  <c r="R108"/>
  <c r="T108" s="1"/>
  <c r="R1884" i="127"/>
  <c r="T1884" s="1"/>
  <c r="R1956"/>
  <c r="T1956" s="1"/>
  <c r="R2136"/>
  <c r="T2136" s="1"/>
  <c r="R2244"/>
  <c r="T2244" s="1"/>
  <c r="R209"/>
  <c r="T209" s="1"/>
  <c r="T215" s="1"/>
  <c r="R556" i="126"/>
  <c r="T556" s="1"/>
  <c r="R1650" i="127"/>
  <c r="T1650" s="1"/>
  <c r="T227" i="124"/>
  <c r="R49" i="126"/>
  <c r="T49" s="1"/>
  <c r="R69"/>
  <c r="T69" s="1"/>
  <c r="R205"/>
  <c r="T205" s="1"/>
  <c r="R324"/>
  <c r="T324" s="1"/>
  <c r="G560"/>
  <c r="I560" s="1"/>
  <c r="G576"/>
  <c r="I576" s="1"/>
  <c r="R634"/>
  <c r="T634" s="1"/>
  <c r="R673"/>
  <c r="T673" s="1"/>
  <c r="R693"/>
  <c r="T693" s="1"/>
  <c r="R751"/>
  <c r="T751" s="1"/>
  <c r="G790"/>
  <c r="I790" s="1"/>
  <c r="G868"/>
  <c r="I868" s="1"/>
  <c r="G1102"/>
  <c r="I1102" s="1"/>
  <c r="R1161"/>
  <c r="T1161" s="1"/>
  <c r="R1297"/>
  <c r="T1297" s="1"/>
  <c r="R1687"/>
  <c r="T1687" s="1"/>
  <c r="G1785"/>
  <c r="I1785" s="1"/>
  <c r="Q96" i="127"/>
  <c r="R83"/>
  <c r="T83" s="1"/>
  <c r="Z12" i="128"/>
  <c r="Z111"/>
  <c r="Z28"/>
  <c r="Z58"/>
  <c r="Z91"/>
  <c r="Z26"/>
  <c r="Z37"/>
  <c r="Z109"/>
  <c r="Z119"/>
  <c r="Z44"/>
  <c r="Z51"/>
  <c r="Z107"/>
  <c r="Z60"/>
  <c r="Z68"/>
  <c r="Z59"/>
  <c r="Z78"/>
  <c r="Z127"/>
  <c r="Z21"/>
  <c r="Z29"/>
  <c r="Z77"/>
  <c r="Z92"/>
  <c r="Z104"/>
  <c r="Z30"/>
  <c r="Z11"/>
  <c r="Z32"/>
  <c r="Z71"/>
  <c r="Z41"/>
  <c r="Z61"/>
  <c r="AA92"/>
  <c r="Z82"/>
  <c r="AA110"/>
  <c r="Z120"/>
  <c r="Z113"/>
  <c r="Z129"/>
  <c r="Z40"/>
  <c r="Z19"/>
  <c r="Z50"/>
  <c r="Z87"/>
  <c r="Z49"/>
  <c r="Z69"/>
  <c r="Z105"/>
  <c r="Z90"/>
  <c r="Z98"/>
  <c r="Z102"/>
  <c r="Z126"/>
  <c r="AA10"/>
  <c r="Z34"/>
  <c r="Z52"/>
  <c r="Z13"/>
  <c r="Z23"/>
  <c r="Z42"/>
  <c r="Z62"/>
  <c r="Z75"/>
  <c r="Z33"/>
  <c r="Z43"/>
  <c r="Z53"/>
  <c r="Z65"/>
  <c r="Z81"/>
  <c r="Z94"/>
  <c r="Z74"/>
  <c r="Z84"/>
  <c r="Z93"/>
  <c r="Z118"/>
  <c r="Z112"/>
  <c r="Z124"/>
  <c r="Z106"/>
  <c r="Z117"/>
  <c r="Z121"/>
  <c r="Z131"/>
  <c r="Z18"/>
  <c r="Z22"/>
  <c r="Z36"/>
  <c r="Z56"/>
  <c r="Z15"/>
  <c r="Z27"/>
  <c r="Z46"/>
  <c r="Z64"/>
  <c r="Z83"/>
  <c r="Z35"/>
  <c r="Z45"/>
  <c r="Z57"/>
  <c r="Z67"/>
  <c r="Z85"/>
  <c r="Z101"/>
  <c r="Z76"/>
  <c r="Z86"/>
  <c r="Z97"/>
  <c r="Z96"/>
  <c r="Z116"/>
  <c r="Z128"/>
  <c r="Z110"/>
  <c r="Z122"/>
  <c r="Z123"/>
  <c r="Z14"/>
  <c r="Z24"/>
  <c r="AA35"/>
  <c r="Z48"/>
  <c r="Z10"/>
  <c r="Z17"/>
  <c r="Z25"/>
  <c r="Z38"/>
  <c r="Z54"/>
  <c r="Z66"/>
  <c r="Z79"/>
  <c r="Z31"/>
  <c r="Z39"/>
  <c r="Z47"/>
  <c r="Z55"/>
  <c r="Z63"/>
  <c r="Z73"/>
  <c r="Z89"/>
  <c r="Z99"/>
  <c r="Z72"/>
  <c r="Z80"/>
  <c r="Z88"/>
  <c r="Z95"/>
  <c r="Z114"/>
  <c r="Z103"/>
  <c r="Z100"/>
  <c r="Z108"/>
  <c r="Z115"/>
  <c r="Z130"/>
  <c r="Z125"/>
  <c r="Z16"/>
  <c r="S2356" i="126"/>
  <c r="T2356" s="1"/>
  <c r="T173" i="124"/>
  <c r="G697" i="126"/>
  <c r="I697" s="1"/>
  <c r="G641" i="124"/>
  <c r="I641" s="1"/>
  <c r="G605"/>
  <c r="I605" s="1"/>
  <c r="G479"/>
  <c r="I479" s="1"/>
  <c r="G389"/>
  <c r="I389" s="1"/>
  <c r="G353"/>
  <c r="G317"/>
  <c r="I317" s="1"/>
  <c r="G281"/>
  <c r="I281" s="1"/>
  <c r="G245"/>
  <c r="I245" s="1"/>
  <c r="G209"/>
  <c r="I209" s="1"/>
  <c r="G173"/>
  <c r="I173" s="1"/>
  <c r="G137"/>
  <c r="G101"/>
  <c r="I101" s="1"/>
  <c r="G65"/>
  <c r="G713"/>
  <c r="G716" s="1"/>
  <c r="I716" s="1"/>
  <c r="I719" s="1"/>
  <c r="G677"/>
  <c r="I677" s="1"/>
  <c r="G587"/>
  <c r="I587" s="1"/>
  <c r="G551"/>
  <c r="I551" s="1"/>
  <c r="G515"/>
  <c r="I515" s="1"/>
  <c r="R598" i="126"/>
  <c r="T598" s="1"/>
  <c r="R1830" i="127"/>
  <c r="T1830" s="1"/>
  <c r="G2153"/>
  <c r="I2153" s="1"/>
  <c r="T533" i="124"/>
  <c r="G810" i="126"/>
  <c r="I810" s="1"/>
  <c r="G444" i="127"/>
  <c r="I444" s="1"/>
  <c r="G212" i="124"/>
  <c r="I212" s="1"/>
  <c r="I215" s="1"/>
  <c r="G608"/>
  <c r="I608" s="1"/>
  <c r="I611" s="1"/>
  <c r="T245"/>
  <c r="T551"/>
  <c r="R2136" i="126"/>
  <c r="T2136" s="1"/>
  <c r="T119" i="124"/>
  <c r="T335"/>
  <c r="T677"/>
  <c r="R1554" i="126"/>
  <c r="T1554" s="1"/>
  <c r="G812"/>
  <c r="I812" s="1"/>
  <c r="R551" i="127"/>
  <c r="T551" s="1"/>
  <c r="G1956"/>
  <c r="I1956" s="1"/>
  <c r="R112" i="126"/>
  <c r="T112" s="1"/>
  <c r="G226"/>
  <c r="I226" s="1"/>
  <c r="G2215"/>
  <c r="I2215" s="1"/>
  <c r="G354" i="127"/>
  <c r="I354" s="1"/>
  <c r="I359" s="1"/>
  <c r="G390"/>
  <c r="I390" s="1"/>
  <c r="I395" s="1"/>
  <c r="H153" i="126"/>
  <c r="H133"/>
  <c r="I133" s="1"/>
  <c r="I153" s="1"/>
  <c r="R813"/>
  <c r="T813" s="1"/>
  <c r="R814"/>
  <c r="T814" s="1"/>
  <c r="R810"/>
  <c r="T810" s="1"/>
  <c r="R812"/>
  <c r="T812" s="1"/>
  <c r="R127"/>
  <c r="T127" s="1"/>
  <c r="G245"/>
  <c r="I245" s="1"/>
  <c r="G284"/>
  <c r="I284" s="1"/>
  <c r="G286"/>
  <c r="I286" s="1"/>
  <c r="G304"/>
  <c r="I304" s="1"/>
  <c r="G850"/>
  <c r="I850" s="1"/>
  <c r="T155" i="124"/>
  <c r="T263"/>
  <c r="G676" i="126"/>
  <c r="I676" s="1"/>
  <c r="R1141"/>
  <c r="T1141" s="1"/>
  <c r="R1219"/>
  <c r="T1219" s="1"/>
  <c r="R1239"/>
  <c r="T1239" s="1"/>
  <c r="R2256"/>
  <c r="T2256" s="1"/>
  <c r="R1091" i="127"/>
  <c r="T1091" s="1"/>
  <c r="R1127"/>
  <c r="T1127" s="1"/>
  <c r="R1199"/>
  <c r="T1199" s="1"/>
  <c r="R1235"/>
  <c r="T1235" s="1"/>
  <c r="R1271"/>
  <c r="T1271" s="1"/>
  <c r="T371" i="124"/>
  <c r="R2140" i="126"/>
  <c r="T2140" s="1"/>
  <c r="T83" i="124"/>
  <c r="T191"/>
  <c r="T299"/>
  <c r="T443"/>
  <c r="T623"/>
  <c r="G1955" i="127"/>
  <c r="I1955" s="1"/>
  <c r="G208" i="126"/>
  <c r="I208" s="1"/>
  <c r="R792"/>
  <c r="T792" s="1"/>
  <c r="R1144"/>
  <c r="T1144" s="1"/>
  <c r="R1222"/>
  <c r="T1222" s="1"/>
  <c r="R1650"/>
  <c r="T1650" s="1"/>
  <c r="F1968" i="127"/>
  <c r="G1973" s="1"/>
  <c r="I1973" s="1"/>
  <c r="H1927" i="126"/>
  <c r="I1927" s="1"/>
  <c r="G635"/>
  <c r="I635" s="1"/>
  <c r="R829"/>
  <c r="T829" s="1"/>
  <c r="R2413"/>
  <c r="T2413" s="1"/>
  <c r="R2411"/>
  <c r="T2411" s="1"/>
  <c r="R2412"/>
  <c r="T2412" s="1"/>
  <c r="R2410"/>
  <c r="T2410" s="1"/>
  <c r="R31"/>
  <c r="T31" s="1"/>
  <c r="G442"/>
  <c r="I442" s="1"/>
  <c r="R637"/>
  <c r="T637" s="1"/>
  <c r="R985"/>
  <c r="T985" s="1"/>
  <c r="R1065"/>
  <c r="T1065" s="1"/>
  <c r="R1184"/>
  <c r="T1184" s="1"/>
  <c r="G1219"/>
  <c r="I1219" s="1"/>
  <c r="G1241"/>
  <c r="I1241" s="1"/>
  <c r="R1494"/>
  <c r="T1494" s="1"/>
  <c r="R1532"/>
  <c r="T1532" s="1"/>
  <c r="G1766"/>
  <c r="I1766" s="1"/>
  <c r="G10"/>
  <c r="I10" s="1"/>
  <c r="G11"/>
  <c r="I11" s="1"/>
  <c r="G30"/>
  <c r="I30" s="1"/>
  <c r="R147"/>
  <c r="T147" s="1"/>
  <c r="R206"/>
  <c r="T206" s="1"/>
  <c r="R208"/>
  <c r="T208" s="1"/>
  <c r="R265"/>
  <c r="T265" s="1"/>
  <c r="R478"/>
  <c r="T478" s="1"/>
  <c r="R675"/>
  <c r="T675" s="1"/>
  <c r="R831"/>
  <c r="T831" s="1"/>
  <c r="R849"/>
  <c r="T849" s="1"/>
  <c r="G872"/>
  <c r="I872" s="1"/>
  <c r="R907"/>
  <c r="T907" s="1"/>
  <c r="R927"/>
  <c r="T927" s="1"/>
  <c r="R1005"/>
  <c r="T1005" s="1"/>
  <c r="R1356"/>
  <c r="T1356" s="1"/>
  <c r="G1416"/>
  <c r="I1416" s="1"/>
  <c r="R1455"/>
  <c r="T1455" s="1"/>
  <c r="R1843"/>
  <c r="T1843" s="1"/>
  <c r="G2038"/>
  <c r="I2038" s="1"/>
  <c r="G2040"/>
  <c r="I2040" s="1"/>
  <c r="R2097"/>
  <c r="T2097" s="1"/>
  <c r="G2136"/>
  <c r="I2136" s="1"/>
  <c r="G2196"/>
  <c r="I2196" s="1"/>
  <c r="G2370"/>
  <c r="I2370" s="1"/>
  <c r="R2409"/>
  <c r="T2409" s="1"/>
  <c r="G2431"/>
  <c r="I2431" s="1"/>
  <c r="G2467"/>
  <c r="I2467" s="1"/>
  <c r="S2376"/>
  <c r="T2376" s="1"/>
  <c r="Z20" i="128"/>
  <c r="G147" i="126"/>
  <c r="I147" s="1"/>
  <c r="G32"/>
  <c r="I32" s="1"/>
  <c r="Q298"/>
  <c r="R307" s="1"/>
  <c r="T307" s="1"/>
  <c r="R286"/>
  <c r="T286" s="1"/>
  <c r="Q376"/>
  <c r="R363"/>
  <c r="T363" s="1"/>
  <c r="F406"/>
  <c r="F426" s="1"/>
  <c r="J416"/>
  <c r="Q532"/>
  <c r="R541" s="1"/>
  <c r="T541" s="1"/>
  <c r="R519"/>
  <c r="T519" s="1"/>
  <c r="J806"/>
  <c r="G796"/>
  <c r="G816" s="1"/>
  <c r="G1612"/>
  <c r="I1612" s="1"/>
  <c r="F2014"/>
  <c r="G2019" s="1"/>
  <c r="I2019" s="1"/>
  <c r="G2000"/>
  <c r="I2000" s="1"/>
  <c r="U2327"/>
  <c r="Q2317"/>
  <c r="Q2337" s="1"/>
  <c r="T608" i="124"/>
  <c r="T611" s="1"/>
  <c r="T356"/>
  <c r="T359" s="1"/>
  <c r="T284"/>
  <c r="T287" s="1"/>
  <c r="T212"/>
  <c r="T215" s="1"/>
  <c r="T140"/>
  <c r="T143" s="1"/>
  <c r="G657" i="126"/>
  <c r="I657" s="1"/>
  <c r="R2081"/>
  <c r="T2081" s="1"/>
  <c r="R285"/>
  <c r="T285" s="1"/>
  <c r="R12"/>
  <c r="T12" s="1"/>
  <c r="F532"/>
  <c r="G537" s="1"/>
  <c r="I537" s="1"/>
  <c r="G521"/>
  <c r="I521" s="1"/>
  <c r="F766"/>
  <c r="G775" s="1"/>
  <c r="I775" s="1"/>
  <c r="G752"/>
  <c r="I752" s="1"/>
  <c r="Q961"/>
  <c r="R969" s="1"/>
  <c r="T969" s="1"/>
  <c r="R948"/>
  <c r="T948" s="1"/>
  <c r="F1000"/>
  <c r="G1009" s="1"/>
  <c r="I1009" s="1"/>
  <c r="G988"/>
  <c r="I988" s="1"/>
  <c r="F1264"/>
  <c r="F1284" s="1"/>
  <c r="J1274"/>
  <c r="F1507"/>
  <c r="G1516" s="1"/>
  <c r="I1516" s="1"/>
  <c r="G1495"/>
  <c r="I1495" s="1"/>
  <c r="F1546"/>
  <c r="G1551" s="1"/>
  <c r="I1551" s="1"/>
  <c r="G1534"/>
  <c r="I1534" s="1"/>
  <c r="G1572"/>
  <c r="I1572" s="1"/>
  <c r="Q1771"/>
  <c r="Q1791" s="1"/>
  <c r="R1771"/>
  <c r="R1791" s="1"/>
  <c r="T695" i="124"/>
  <c r="G1161" i="126"/>
  <c r="I1161" s="1"/>
  <c r="T644" i="124"/>
  <c r="T647" s="1"/>
  <c r="T482"/>
  <c r="T485" s="1"/>
  <c r="T320"/>
  <c r="T323" s="1"/>
  <c r="G572"/>
  <c r="I572" s="1"/>
  <c r="I575" s="1"/>
  <c r="T389"/>
  <c r="T479"/>
  <c r="T605"/>
  <c r="G1165" i="126"/>
  <c r="I1165" s="1"/>
  <c r="G1122"/>
  <c r="I1122" s="1"/>
  <c r="T716" i="124"/>
  <c r="T719" s="1"/>
  <c r="T554"/>
  <c r="T557" s="1"/>
  <c r="T518"/>
  <c r="T521" s="1"/>
  <c r="T428"/>
  <c r="T431" s="1"/>
  <c r="R2294" i="126"/>
  <c r="T2294" s="1"/>
  <c r="T317" i="124"/>
  <c r="T515"/>
  <c r="G1164" i="126"/>
  <c r="I1164" s="1"/>
  <c r="T626" i="124"/>
  <c r="T629" s="1"/>
  <c r="R283" i="126"/>
  <c r="T283" s="1"/>
  <c r="R10"/>
  <c r="T10" s="1"/>
  <c r="G267"/>
  <c r="I267" s="1"/>
  <c r="G307"/>
  <c r="I307" s="1"/>
  <c r="Q337"/>
  <c r="R344" s="1"/>
  <c r="T344" s="1"/>
  <c r="R325"/>
  <c r="T325" s="1"/>
  <c r="G829"/>
  <c r="I829" s="1"/>
  <c r="G831"/>
  <c r="I831" s="1"/>
  <c r="Q883"/>
  <c r="R868"/>
  <c r="T868" s="1"/>
  <c r="J884"/>
  <c r="G874"/>
  <c r="G894" s="1"/>
  <c r="F922"/>
  <c r="G931" s="1"/>
  <c r="I931" s="1"/>
  <c r="G908"/>
  <c r="I908" s="1"/>
  <c r="R947"/>
  <c r="T947" s="1"/>
  <c r="G969"/>
  <c r="I969" s="1"/>
  <c r="Q1030"/>
  <c r="Q1050" s="1"/>
  <c r="R1030"/>
  <c r="R1050" s="1"/>
  <c r="R1025"/>
  <c r="T1025" s="1"/>
  <c r="G1087"/>
  <c r="I1087" s="1"/>
  <c r="Q1108"/>
  <c r="Q1128" s="1"/>
  <c r="R1108"/>
  <c r="R1128" s="1"/>
  <c r="G1141"/>
  <c r="I1141" s="1"/>
  <c r="G1145"/>
  <c r="I1145" s="1"/>
  <c r="Q1273"/>
  <c r="R1261"/>
  <c r="T1261" s="1"/>
  <c r="R1376"/>
  <c r="T1376" s="1"/>
  <c r="F1429"/>
  <c r="G1436" s="1"/>
  <c r="I1436" s="1"/>
  <c r="G1415"/>
  <c r="I1415" s="1"/>
  <c r="G1418"/>
  <c r="I1418" s="1"/>
  <c r="R284"/>
  <c r="T284" s="1"/>
  <c r="R791"/>
  <c r="T791" s="1"/>
  <c r="G948"/>
  <c r="I948" s="1"/>
  <c r="G1339"/>
  <c r="I1339" s="1"/>
  <c r="R2045" i="127"/>
  <c r="T2045" s="1"/>
  <c r="R53" i="126"/>
  <c r="T53" s="1"/>
  <c r="R71"/>
  <c r="T71" s="1"/>
  <c r="R73"/>
  <c r="T73" s="1"/>
  <c r="G402"/>
  <c r="I402" s="1"/>
  <c r="G950"/>
  <c r="I950" s="1"/>
  <c r="G1204"/>
  <c r="I1204" s="1"/>
  <c r="G1260"/>
  <c r="I1260" s="1"/>
  <c r="R1611"/>
  <c r="T1611" s="1"/>
  <c r="G2046" i="127"/>
  <c r="I2046" s="1"/>
  <c r="I2051" s="1"/>
  <c r="R2280"/>
  <c r="T2280" s="1"/>
  <c r="R840"/>
  <c r="T840" s="1"/>
  <c r="R1379"/>
  <c r="T1379" s="1"/>
  <c r="R1523"/>
  <c r="T1523" s="1"/>
  <c r="R1559"/>
  <c r="T1559" s="1"/>
  <c r="R2027"/>
  <c r="T2027" s="1"/>
  <c r="R2154"/>
  <c r="T2154" s="1"/>
  <c r="S2377" i="126"/>
  <c r="T2377" s="1"/>
  <c r="T611" i="127"/>
  <c r="S1713" i="126"/>
  <c r="H134"/>
  <c r="I134" s="1"/>
  <c r="I154" s="1"/>
  <c r="T101" i="124"/>
  <c r="D125" i="134"/>
  <c r="S1693" i="126"/>
  <c r="T1693" s="1"/>
  <c r="T1713" s="1"/>
  <c r="H2084"/>
  <c r="I2084" s="1"/>
  <c r="I2104" s="1"/>
  <c r="AB35" i="128"/>
  <c r="G498" i="126"/>
  <c r="I498" s="1"/>
  <c r="G499"/>
  <c r="I499" s="1"/>
  <c r="G500"/>
  <c r="I500" s="1"/>
  <c r="G501"/>
  <c r="I501" s="1"/>
  <c r="G2190" i="127"/>
  <c r="I2190" s="1"/>
  <c r="G2189"/>
  <c r="I2189" s="1"/>
  <c r="R2217" i="126"/>
  <c r="T2217" s="1"/>
  <c r="R2253"/>
  <c r="T2253" s="1"/>
  <c r="G344"/>
  <c r="I344" s="1"/>
  <c r="R1553"/>
  <c r="T1553" s="1"/>
  <c r="R2448"/>
  <c r="T2448" s="1"/>
  <c r="G169"/>
  <c r="I169" s="1"/>
  <c r="R246"/>
  <c r="T246" s="1"/>
  <c r="G480"/>
  <c r="I480" s="1"/>
  <c r="R521"/>
  <c r="T521" s="1"/>
  <c r="G1633"/>
  <c r="I1633" s="1"/>
  <c r="I11" i="127"/>
  <c r="G300"/>
  <c r="I300" s="1"/>
  <c r="R371"/>
  <c r="T371" s="1"/>
  <c r="G732"/>
  <c r="I732" s="1"/>
  <c r="G822"/>
  <c r="I822" s="1"/>
  <c r="I827" s="1"/>
  <c r="G894"/>
  <c r="I894" s="1"/>
  <c r="I899" s="1"/>
  <c r="G1685"/>
  <c r="I1685" s="1"/>
  <c r="R2009"/>
  <c r="T2009" s="1"/>
  <c r="G2136"/>
  <c r="I2136" s="1"/>
  <c r="G86" i="124"/>
  <c r="I86" s="1"/>
  <c r="I89" s="1"/>
  <c r="G158"/>
  <c r="I158" s="1"/>
  <c r="I161" s="1"/>
  <c r="G230"/>
  <c r="I230" s="1"/>
  <c r="I233" s="1"/>
  <c r="G302"/>
  <c r="I302" s="1"/>
  <c r="I305" s="1"/>
  <c r="G374"/>
  <c r="I374" s="1"/>
  <c r="I377" s="1"/>
  <c r="G536"/>
  <c r="I536" s="1"/>
  <c r="I539" s="1"/>
  <c r="R1551" i="126"/>
  <c r="T1551" s="1"/>
  <c r="R2451"/>
  <c r="T2451" s="1"/>
  <c r="G497" i="124"/>
  <c r="G461"/>
  <c r="G425"/>
  <c r="I425" s="1"/>
  <c r="G891" i="126"/>
  <c r="I891" s="1"/>
  <c r="I77"/>
  <c r="R247"/>
  <c r="T247" s="1"/>
  <c r="G299" i="127"/>
  <c r="I299" s="1"/>
  <c r="R623"/>
  <c r="T623" s="1"/>
  <c r="G731"/>
  <c r="I731" s="1"/>
  <c r="R1667"/>
  <c r="T1667" s="1"/>
  <c r="G2135"/>
  <c r="I2135" s="1"/>
  <c r="O59" i="128"/>
  <c r="R2215" i="126"/>
  <c r="T2215" s="1"/>
  <c r="G32" i="124"/>
  <c r="I32" s="1"/>
  <c r="I713"/>
  <c r="R2292" i="126"/>
  <c r="T2292" s="1"/>
  <c r="T65" i="124"/>
  <c r="T137"/>
  <c r="T209"/>
  <c r="T281"/>
  <c r="T353"/>
  <c r="T425"/>
  <c r="T497"/>
  <c r="T569"/>
  <c r="T641"/>
  <c r="T713"/>
  <c r="G694" i="126"/>
  <c r="I694" s="1"/>
  <c r="G1594"/>
  <c r="I1594" s="1"/>
  <c r="R2254"/>
  <c r="T2254" s="1"/>
  <c r="R1906"/>
  <c r="T1906" s="1"/>
  <c r="R2449"/>
  <c r="T2449" s="1"/>
  <c r="R659" i="124"/>
  <c r="R587"/>
  <c r="R410"/>
  <c r="T410" s="1"/>
  <c r="T413" s="1"/>
  <c r="T374"/>
  <c r="T377" s="1"/>
  <c r="T338"/>
  <c r="T341" s="1"/>
  <c r="T266"/>
  <c r="T269" s="1"/>
  <c r="T194"/>
  <c r="T197" s="1"/>
  <c r="T158"/>
  <c r="T161" s="1"/>
  <c r="T122"/>
  <c r="T125" s="1"/>
  <c r="T86"/>
  <c r="T89" s="1"/>
  <c r="G888" i="126"/>
  <c r="I888" s="1"/>
  <c r="R129"/>
  <c r="T129" s="1"/>
  <c r="G2432"/>
  <c r="I2432" s="1"/>
  <c r="G570" i="127"/>
  <c r="I570" s="1"/>
  <c r="I575" s="1"/>
  <c r="G606"/>
  <c r="I606" s="1"/>
  <c r="G1127"/>
  <c r="I1127" s="1"/>
  <c r="G696" i="126"/>
  <c r="I696" s="1"/>
  <c r="G695"/>
  <c r="I695" s="1"/>
  <c r="G383"/>
  <c r="I383" s="1"/>
  <c r="G1591"/>
  <c r="I1591" s="1"/>
  <c r="G1590"/>
  <c r="I1590" s="1"/>
  <c r="R1903"/>
  <c r="T1903" s="1"/>
  <c r="R1902"/>
  <c r="T1902" s="1"/>
  <c r="R1904"/>
  <c r="T1904" s="1"/>
  <c r="G889"/>
  <c r="I889" s="1"/>
  <c r="K125" i="134"/>
  <c r="I426" i="124"/>
  <c r="R1512" i="126"/>
  <c r="T1512" s="1"/>
  <c r="R1514"/>
  <c r="T1514" s="1"/>
  <c r="R1516"/>
  <c r="T1516" s="1"/>
  <c r="R1513"/>
  <c r="T1513" s="1"/>
  <c r="R1515"/>
  <c r="T1515" s="1"/>
  <c r="G1827"/>
  <c r="I1827" s="1"/>
  <c r="G1825"/>
  <c r="I1825" s="1"/>
  <c r="G1824"/>
  <c r="I1824" s="1"/>
  <c r="R771"/>
  <c r="T771" s="1"/>
  <c r="R773"/>
  <c r="T773" s="1"/>
  <c r="R772"/>
  <c r="T772" s="1"/>
  <c r="R2059"/>
  <c r="T2059" s="1"/>
  <c r="R2060"/>
  <c r="T2060" s="1"/>
  <c r="G642" i="127"/>
  <c r="I642" s="1"/>
  <c r="G641"/>
  <c r="I641" s="1"/>
  <c r="G2297"/>
  <c r="I2297" s="1"/>
  <c r="G2298"/>
  <c r="I2298" s="1"/>
  <c r="K51" i="124"/>
  <c r="G443" i="126"/>
  <c r="I443" s="1"/>
  <c r="G598"/>
  <c r="I598" s="1"/>
  <c r="G1085"/>
  <c r="I1085" s="1"/>
  <c r="R1105"/>
  <c r="T1105" s="1"/>
  <c r="R1106"/>
  <c r="T1106" s="1"/>
  <c r="R1143"/>
  <c r="T1143" s="1"/>
  <c r="R1163"/>
  <c r="T1163" s="1"/>
  <c r="G1203"/>
  <c r="I1203" s="1"/>
  <c r="G1262"/>
  <c r="I1262" s="1"/>
  <c r="G1340"/>
  <c r="I1340" s="1"/>
  <c r="R1417"/>
  <c r="T1417" s="1"/>
  <c r="R1418"/>
  <c r="T1418" s="1"/>
  <c r="R1437"/>
  <c r="T1437" s="1"/>
  <c r="R1438"/>
  <c r="T1438" s="1"/>
  <c r="G1531"/>
  <c r="I1531" s="1"/>
  <c r="G1532"/>
  <c r="I1532" s="1"/>
  <c r="R1534"/>
  <c r="T1534" s="1"/>
  <c r="G1847"/>
  <c r="I1847" s="1"/>
  <c r="G2119"/>
  <c r="I2119" s="1"/>
  <c r="R2237"/>
  <c r="T2237" s="1"/>
  <c r="R2275"/>
  <c r="T2275" s="1"/>
  <c r="R228" i="127"/>
  <c r="T228" s="1"/>
  <c r="G263"/>
  <c r="I263" s="1"/>
  <c r="G318"/>
  <c r="I318" s="1"/>
  <c r="R408"/>
  <c r="T408" s="1"/>
  <c r="R552"/>
  <c r="T552" s="1"/>
  <c r="G786"/>
  <c r="I786" s="1"/>
  <c r="I791" s="1"/>
  <c r="R767"/>
  <c r="T767" s="1"/>
  <c r="R803"/>
  <c r="T803" s="1"/>
  <c r="R804"/>
  <c r="T804" s="1"/>
  <c r="Q852"/>
  <c r="R947"/>
  <c r="T947" s="1"/>
  <c r="G1055"/>
  <c r="I1055" s="1"/>
  <c r="G1056"/>
  <c r="I1056" s="1"/>
  <c r="R1343"/>
  <c r="T1343" s="1"/>
  <c r="R1415"/>
  <c r="T1415" s="1"/>
  <c r="R1487"/>
  <c r="T1487" s="1"/>
  <c r="R1632"/>
  <c r="T1632" s="1"/>
  <c r="G1667"/>
  <c r="I1667" s="1"/>
  <c r="R1721"/>
  <c r="T1721" s="1"/>
  <c r="R1883"/>
  <c r="T1883" s="1"/>
  <c r="R1991"/>
  <c r="T1991" s="1"/>
  <c r="R2243"/>
  <c r="T2243" s="1"/>
  <c r="T2249" s="1"/>
  <c r="G2244"/>
  <c r="I2244" s="1"/>
  <c r="G2279"/>
  <c r="I2279" s="1"/>
  <c r="G2280"/>
  <c r="I2280" s="1"/>
  <c r="I611"/>
  <c r="I323"/>
  <c r="R2214" i="126"/>
  <c r="T2214" s="1"/>
  <c r="R2216"/>
  <c r="T2216" s="1"/>
  <c r="R2293"/>
  <c r="T2293" s="1"/>
  <c r="T899" i="127"/>
  <c r="T287"/>
  <c r="I125"/>
  <c r="I89"/>
  <c r="X126" i="130"/>
  <c r="I696" i="124"/>
  <c r="R587" i="127"/>
  <c r="T587" s="1"/>
  <c r="F2256"/>
  <c r="G2261" s="1"/>
  <c r="I2261" s="1"/>
  <c r="T323"/>
  <c r="G1281" i="126"/>
  <c r="I1281" s="1"/>
  <c r="R1610"/>
  <c r="T1610" s="1"/>
  <c r="G1611"/>
  <c r="I1611" s="1"/>
  <c r="G1631"/>
  <c r="I1631" s="1"/>
  <c r="R1689"/>
  <c r="T1689" s="1"/>
  <c r="R1729"/>
  <c r="T1729" s="1"/>
  <c r="R1748"/>
  <c r="T1748" s="1"/>
  <c r="R1750"/>
  <c r="T1750" s="1"/>
  <c r="G2236"/>
  <c r="I2236" s="1"/>
  <c r="R443" i="127"/>
  <c r="T443" s="1"/>
  <c r="G1451"/>
  <c r="I1451" s="1"/>
  <c r="H991" i="126"/>
  <c r="I991" s="1"/>
  <c r="I1011" s="1"/>
  <c r="H2473"/>
  <c r="I2473" s="1"/>
  <c r="H367"/>
  <c r="H387" s="1"/>
  <c r="R1785"/>
  <c r="T1785" s="1"/>
  <c r="R1787"/>
  <c r="T1787" s="1"/>
  <c r="R1786"/>
  <c r="T1786" s="1"/>
  <c r="G13"/>
  <c r="I13" s="1"/>
  <c r="R128"/>
  <c r="T128" s="1"/>
  <c r="R131"/>
  <c r="T131" s="1"/>
  <c r="R169"/>
  <c r="T169" s="1"/>
  <c r="R189"/>
  <c r="T189" s="1"/>
  <c r="R190"/>
  <c r="T190" s="1"/>
  <c r="G306"/>
  <c r="I306" s="1"/>
  <c r="G343"/>
  <c r="I343" s="1"/>
  <c r="R362"/>
  <c r="T362" s="1"/>
  <c r="G423"/>
  <c r="I423" s="1"/>
  <c r="R559"/>
  <c r="T559" s="1"/>
  <c r="R560"/>
  <c r="T560" s="1"/>
  <c r="R580"/>
  <c r="T580" s="1"/>
  <c r="R619"/>
  <c r="T619" s="1"/>
  <c r="R657"/>
  <c r="T657" s="1"/>
  <c r="R658"/>
  <c r="T658" s="1"/>
  <c r="R674"/>
  <c r="T674" s="1"/>
  <c r="G715"/>
  <c r="I715" s="1"/>
  <c r="G735"/>
  <c r="I735" s="1"/>
  <c r="G755"/>
  <c r="I755" s="1"/>
  <c r="G793"/>
  <c r="I793" s="1"/>
  <c r="R811"/>
  <c r="T811" s="1"/>
  <c r="R891"/>
  <c r="T891" s="1"/>
  <c r="R1027"/>
  <c r="T1027" s="1"/>
  <c r="R1064"/>
  <c r="T1064" s="1"/>
  <c r="G1105"/>
  <c r="I1105" s="1"/>
  <c r="G1125"/>
  <c r="I1125" s="1"/>
  <c r="G1220"/>
  <c r="I1220" s="1"/>
  <c r="G1240"/>
  <c r="I1240" s="1"/>
  <c r="R1243"/>
  <c r="T1243" s="1"/>
  <c r="R1319"/>
  <c r="T1319" s="1"/>
  <c r="R1321"/>
  <c r="T1321" s="1"/>
  <c r="R1574"/>
  <c r="T1574" s="1"/>
  <c r="R1593"/>
  <c r="T1593" s="1"/>
  <c r="R1594"/>
  <c r="T1594" s="1"/>
  <c r="G1649"/>
  <c r="I1649" s="1"/>
  <c r="G1726"/>
  <c r="I1726" s="1"/>
  <c r="G1730"/>
  <c r="I1730" s="1"/>
  <c r="R1747"/>
  <c r="T1747" s="1"/>
  <c r="R1768"/>
  <c r="T1768" s="1"/>
  <c r="R1769"/>
  <c r="T1769" s="1"/>
  <c r="R1788"/>
  <c r="T1788" s="1"/>
  <c r="R1789"/>
  <c r="T1789" s="1"/>
  <c r="G1826"/>
  <c r="I1826" s="1"/>
  <c r="R1886"/>
  <c r="T1886" s="1"/>
  <c r="R1925"/>
  <c r="T1925" s="1"/>
  <c r="R1945"/>
  <c r="T1945" s="1"/>
  <c r="R2002"/>
  <c r="T2002" s="1"/>
  <c r="R2003"/>
  <c r="T2003" s="1"/>
  <c r="R2079"/>
  <c r="T2079" s="1"/>
  <c r="G2099"/>
  <c r="I2099" s="1"/>
  <c r="G2100"/>
  <c r="I2100" s="1"/>
  <c r="G2101"/>
  <c r="I2101" s="1"/>
  <c r="R2119"/>
  <c r="T2119" s="1"/>
  <c r="R2120"/>
  <c r="T2120" s="1"/>
  <c r="G2158"/>
  <c r="I2158" s="1"/>
  <c r="G2159"/>
  <c r="I2159" s="1"/>
  <c r="G2177"/>
  <c r="I2177" s="1"/>
  <c r="G2237"/>
  <c r="I2237" s="1"/>
  <c r="G2256"/>
  <c r="I2256" s="1"/>
  <c r="G2257"/>
  <c r="I2257" s="1"/>
  <c r="G2313"/>
  <c r="I2313" s="1"/>
  <c r="G2314"/>
  <c r="I2314" s="1"/>
  <c r="G2335"/>
  <c r="I2335" s="1"/>
  <c r="G2392"/>
  <c r="I2392" s="1"/>
  <c r="G2393"/>
  <c r="I2393" s="1"/>
  <c r="G2450"/>
  <c r="I2450" s="1"/>
  <c r="G2451"/>
  <c r="I2451" s="1"/>
  <c r="G335" i="127"/>
  <c r="I335" s="1"/>
  <c r="G336"/>
  <c r="I336" s="1"/>
  <c r="G372"/>
  <c r="I372" s="1"/>
  <c r="G678"/>
  <c r="I678" s="1"/>
  <c r="I683" s="1"/>
  <c r="G767"/>
  <c r="I767" s="1"/>
  <c r="G948"/>
  <c r="I948" s="1"/>
  <c r="G1091"/>
  <c r="I1091" s="1"/>
  <c r="G1631"/>
  <c r="I1631" s="1"/>
  <c r="I1637" s="1"/>
  <c r="G2063"/>
  <c r="I2063" s="1"/>
  <c r="T539"/>
  <c r="R14" i="126"/>
  <c r="T14" s="1"/>
  <c r="R32"/>
  <c r="T32" s="1"/>
  <c r="G51"/>
  <c r="I51" s="1"/>
  <c r="I57" s="1"/>
  <c r="G92"/>
  <c r="I92" s="1"/>
  <c r="G111"/>
  <c r="I111" s="1"/>
  <c r="G112"/>
  <c r="I112" s="1"/>
  <c r="R168"/>
  <c r="T168" s="1"/>
  <c r="G228"/>
  <c r="I228" s="1"/>
  <c r="R248"/>
  <c r="T248" s="1"/>
  <c r="R267"/>
  <c r="T267" s="1"/>
  <c r="R306"/>
  <c r="T306" s="1"/>
  <c r="G364"/>
  <c r="I364" s="1"/>
  <c r="G365"/>
  <c r="I365" s="1"/>
  <c r="G384"/>
  <c r="I384" s="1"/>
  <c r="G385"/>
  <c r="I385" s="1"/>
  <c r="R424"/>
  <c r="T424" s="1"/>
  <c r="G481"/>
  <c r="I481" s="1"/>
  <c r="G482"/>
  <c r="I482" s="1"/>
  <c r="G502"/>
  <c r="I502" s="1"/>
  <c r="G578"/>
  <c r="I578" s="1"/>
  <c r="R617"/>
  <c r="T617" s="1"/>
  <c r="R636"/>
  <c r="T636" s="1"/>
  <c r="R754"/>
  <c r="T754" s="1"/>
  <c r="R755"/>
  <c r="T755" s="1"/>
  <c r="R774"/>
  <c r="T774" s="1"/>
  <c r="R775"/>
  <c r="T775" s="1"/>
  <c r="G792"/>
  <c r="I792" s="1"/>
  <c r="R793"/>
  <c r="T793" s="1"/>
  <c r="G813"/>
  <c r="I813" s="1"/>
  <c r="G832"/>
  <c r="I832" s="1"/>
  <c r="G852"/>
  <c r="I852" s="1"/>
  <c r="G853"/>
  <c r="I853" s="1"/>
  <c r="R870"/>
  <c r="T870" s="1"/>
  <c r="R950"/>
  <c r="T950" s="1"/>
  <c r="R1007"/>
  <c r="T1007" s="1"/>
  <c r="R1028"/>
  <c r="T1028" s="1"/>
  <c r="R1048"/>
  <c r="T1048" s="1"/>
  <c r="R1339"/>
  <c r="T1339" s="1"/>
  <c r="G1359"/>
  <c r="I1359" s="1"/>
  <c r="R1378"/>
  <c r="T1378" s="1"/>
  <c r="R1379"/>
  <c r="T1379" s="1"/>
  <c r="G1456"/>
  <c r="I1456" s="1"/>
  <c r="G1476"/>
  <c r="I1476" s="1"/>
  <c r="G1477"/>
  <c r="I1477" s="1"/>
  <c r="G1573"/>
  <c r="I1573" s="1"/>
  <c r="G1593"/>
  <c r="I1593" s="1"/>
  <c r="G1672"/>
  <c r="I1672" s="1"/>
  <c r="G1788"/>
  <c r="I1788" s="1"/>
  <c r="R1807"/>
  <c r="T1807" s="1"/>
  <c r="R1827"/>
  <c r="T1827" s="1"/>
  <c r="R1866"/>
  <c r="T1866" s="1"/>
  <c r="G1906"/>
  <c r="I1906" s="1"/>
  <c r="R1924"/>
  <c r="T1924" s="1"/>
  <c r="R1961"/>
  <c r="T1961" s="1"/>
  <c r="R1963"/>
  <c r="T1963" s="1"/>
  <c r="R1983"/>
  <c r="T1983" s="1"/>
  <c r="G2060"/>
  <c r="I2060" s="1"/>
  <c r="G2062"/>
  <c r="I2062" s="1"/>
  <c r="G2080"/>
  <c r="I2080" s="1"/>
  <c r="R2099"/>
  <c r="T2099" s="1"/>
  <c r="R2137"/>
  <c r="T2137" s="1"/>
  <c r="R2139"/>
  <c r="T2139" s="1"/>
  <c r="R2255"/>
  <c r="T2255" s="1"/>
  <c r="R2257"/>
  <c r="T2257" s="1"/>
  <c r="R2295"/>
  <c r="T2295" s="1"/>
  <c r="R2315"/>
  <c r="T2315" s="1"/>
  <c r="R2333"/>
  <c r="T2333" s="1"/>
  <c r="R2353"/>
  <c r="T2353" s="1"/>
  <c r="R2373"/>
  <c r="T2373" s="1"/>
  <c r="R2393"/>
  <c r="T2393" s="1"/>
  <c r="R2430"/>
  <c r="T2430" s="1"/>
  <c r="R2432"/>
  <c r="T2432" s="1"/>
  <c r="R2450"/>
  <c r="T2450" s="1"/>
  <c r="G2470"/>
  <c r="I2470" s="1"/>
  <c r="R119" i="127"/>
  <c r="T119" s="1"/>
  <c r="G1415"/>
  <c r="I1415" s="1"/>
  <c r="G2207"/>
  <c r="I2207" s="1"/>
  <c r="R2208"/>
  <c r="T2208" s="1"/>
  <c r="S1694" i="126"/>
  <c r="T1694" s="1"/>
  <c r="T1714" s="1"/>
  <c r="S1655"/>
  <c r="S1675" s="1"/>
  <c r="H154"/>
  <c r="G1126"/>
  <c r="I1126" s="1"/>
  <c r="G794"/>
  <c r="I794" s="1"/>
  <c r="G1282"/>
  <c r="I1282" s="1"/>
  <c r="G814"/>
  <c r="I814" s="1"/>
  <c r="G268"/>
  <c r="I268" s="1"/>
  <c r="G424"/>
  <c r="I424" s="1"/>
  <c r="G1028"/>
  <c r="I1028" s="1"/>
  <c r="T2475"/>
  <c r="G1038" i="127"/>
  <c r="I1038" s="1"/>
  <c r="G1037"/>
  <c r="I1037" s="1"/>
  <c r="G1747" i="126"/>
  <c r="I1747" s="1"/>
  <c r="G1746"/>
  <c r="I1746" s="1"/>
  <c r="G1750"/>
  <c r="I1750" s="1"/>
  <c r="G1943"/>
  <c r="I1943" s="1"/>
  <c r="G1945"/>
  <c r="I1945" s="1"/>
  <c r="G1941"/>
  <c r="I1941" s="1"/>
  <c r="G1944"/>
  <c r="I1944" s="1"/>
  <c r="G1942"/>
  <c r="I1942" s="1"/>
  <c r="G858" i="127"/>
  <c r="I858" s="1"/>
  <c r="G857"/>
  <c r="I857" s="1"/>
  <c r="R227" i="126"/>
  <c r="T227" s="1"/>
  <c r="R225"/>
  <c r="T225" s="1"/>
  <c r="R229"/>
  <c r="T229" s="1"/>
  <c r="R226"/>
  <c r="T226" s="1"/>
  <c r="R138" i="127"/>
  <c r="T138" s="1"/>
  <c r="R137"/>
  <c r="T137" s="1"/>
  <c r="R389"/>
  <c r="T389" s="1"/>
  <c r="R390"/>
  <c r="T390" s="1"/>
  <c r="G733" i="126"/>
  <c r="I733" s="1"/>
  <c r="G734"/>
  <c r="I734" s="1"/>
  <c r="R733"/>
  <c r="T733" s="1"/>
  <c r="R734"/>
  <c r="T734" s="1"/>
  <c r="R735"/>
  <c r="T735" s="1"/>
  <c r="R732"/>
  <c r="T732" s="1"/>
  <c r="R736"/>
  <c r="T736" s="1"/>
  <c r="R1200"/>
  <c r="T1200" s="1"/>
  <c r="R1204"/>
  <c r="T1204" s="1"/>
  <c r="R1201"/>
  <c r="T1201" s="1"/>
  <c r="R1202"/>
  <c r="T1202" s="1"/>
  <c r="R1203"/>
  <c r="T1203" s="1"/>
  <c r="I107" i="127"/>
  <c r="G345" i="126"/>
  <c r="I345" s="1"/>
  <c r="V51" i="124"/>
  <c r="T51" s="1"/>
  <c r="T69" s="1"/>
  <c r="G616" i="126"/>
  <c r="I616" s="1"/>
  <c r="G970"/>
  <c r="I970" s="1"/>
  <c r="G1066"/>
  <c r="I1066" s="1"/>
  <c r="G1648"/>
  <c r="I1648" s="1"/>
  <c r="G1650"/>
  <c r="I1650" s="1"/>
  <c r="G1690"/>
  <c r="I1690" s="1"/>
  <c r="G1729"/>
  <c r="I1729" s="1"/>
  <c r="G1886"/>
  <c r="I1886" s="1"/>
  <c r="R2235"/>
  <c r="T2235" s="1"/>
  <c r="T2495"/>
  <c r="R191" i="127"/>
  <c r="T191" s="1"/>
  <c r="G228"/>
  <c r="I228" s="1"/>
  <c r="G264"/>
  <c r="I264" s="1"/>
  <c r="G462"/>
  <c r="I462" s="1"/>
  <c r="I467" s="1"/>
  <c r="R515"/>
  <c r="T515" s="1"/>
  <c r="G587"/>
  <c r="I587" s="1"/>
  <c r="R695"/>
  <c r="T695" s="1"/>
  <c r="R696"/>
  <c r="T696" s="1"/>
  <c r="R839"/>
  <c r="T839" s="1"/>
  <c r="R1019"/>
  <c r="T1019" s="1"/>
  <c r="N3" i="130"/>
  <c r="N14"/>
  <c r="N19"/>
  <c r="N30"/>
  <c r="N35"/>
  <c r="N46"/>
  <c r="N51"/>
  <c r="N62"/>
  <c r="K64" i="128" s="1"/>
  <c r="N67" i="130"/>
  <c r="N78"/>
  <c r="N83"/>
  <c r="N94"/>
  <c r="G1124" i="126"/>
  <c r="I1124" s="1"/>
  <c r="G890"/>
  <c r="I890" s="1"/>
  <c r="G342"/>
  <c r="I342" s="1"/>
  <c r="G283"/>
  <c r="I283" s="1"/>
  <c r="G285"/>
  <c r="I285" s="1"/>
  <c r="G287"/>
  <c r="I287" s="1"/>
  <c r="G599"/>
  <c r="I599" s="1"/>
  <c r="G1063"/>
  <c r="I1063" s="1"/>
  <c r="R1533"/>
  <c r="T1533" s="1"/>
  <c r="G1535"/>
  <c r="I1535" s="1"/>
  <c r="R1612"/>
  <c r="T1612" s="1"/>
  <c r="G1652"/>
  <c r="I1652" s="1"/>
  <c r="G1687"/>
  <c r="I1687" s="1"/>
  <c r="G1921"/>
  <c r="I1921" s="1"/>
  <c r="G1984"/>
  <c r="I1984" s="1"/>
  <c r="G2002"/>
  <c r="I2002" s="1"/>
  <c r="R120" i="127"/>
  <c r="T120" s="1"/>
  <c r="R227"/>
  <c r="T227" s="1"/>
  <c r="R480"/>
  <c r="T480" s="1"/>
  <c r="Q564"/>
  <c r="G876"/>
  <c r="I876" s="1"/>
  <c r="G912"/>
  <c r="I912" s="1"/>
  <c r="G1020"/>
  <c r="I1020" s="1"/>
  <c r="G1271"/>
  <c r="I1271" s="1"/>
  <c r="G1343"/>
  <c r="I1343" s="1"/>
  <c r="G1379"/>
  <c r="I1379" s="1"/>
  <c r="G1559"/>
  <c r="I1559" s="1"/>
  <c r="G1595"/>
  <c r="I1595" s="1"/>
  <c r="G1668"/>
  <c r="I1668" s="1"/>
  <c r="J113" i="130"/>
  <c r="J112"/>
  <c r="J109"/>
  <c r="J108"/>
  <c r="J107"/>
  <c r="J102"/>
  <c r="J97"/>
  <c r="J96"/>
  <c r="J91"/>
  <c r="J86"/>
  <c r="J81"/>
  <c r="J80"/>
  <c r="J75"/>
  <c r="J70"/>
  <c r="J65"/>
  <c r="J64"/>
  <c r="J59"/>
  <c r="J54"/>
  <c r="J49"/>
  <c r="J48"/>
  <c r="J43"/>
  <c r="J38"/>
  <c r="J33"/>
  <c r="J32"/>
  <c r="J27"/>
  <c r="J22"/>
  <c r="J17"/>
  <c r="J16"/>
  <c r="J11"/>
  <c r="J6"/>
  <c r="J115"/>
  <c r="J106"/>
  <c r="J101"/>
  <c r="J100"/>
  <c r="J95"/>
  <c r="J90"/>
  <c r="J85"/>
  <c r="J84"/>
  <c r="J79"/>
  <c r="J74"/>
  <c r="J69"/>
  <c r="J68"/>
  <c r="J63"/>
  <c r="J58"/>
  <c r="J53"/>
  <c r="J52"/>
  <c r="J47"/>
  <c r="J42"/>
  <c r="J37"/>
  <c r="J36"/>
  <c r="J31"/>
  <c r="J26"/>
  <c r="J21"/>
  <c r="J20"/>
  <c r="J15"/>
  <c r="J10"/>
  <c r="J5"/>
  <c r="J4"/>
  <c r="J105"/>
  <c r="J104"/>
  <c r="J99"/>
  <c r="J94"/>
  <c r="J89"/>
  <c r="J88"/>
  <c r="J83"/>
  <c r="J78"/>
  <c r="J73"/>
  <c r="J72"/>
  <c r="J67"/>
  <c r="J62"/>
  <c r="J57"/>
  <c r="J56"/>
  <c r="J51"/>
  <c r="J46"/>
  <c r="J41"/>
  <c r="J40"/>
  <c r="J35"/>
  <c r="J30"/>
  <c r="J25"/>
  <c r="J24"/>
  <c r="J19"/>
  <c r="J14"/>
  <c r="J9"/>
  <c r="J8"/>
  <c r="J3"/>
  <c r="N104"/>
  <c r="N103"/>
  <c r="N98"/>
  <c r="N93"/>
  <c r="N88"/>
  <c r="N87"/>
  <c r="N82"/>
  <c r="N77"/>
  <c r="N72"/>
  <c r="N71"/>
  <c r="N66"/>
  <c r="N61"/>
  <c r="N56"/>
  <c r="N55"/>
  <c r="N50"/>
  <c r="N45"/>
  <c r="N40"/>
  <c r="N39"/>
  <c r="N34"/>
  <c r="N29"/>
  <c r="N24"/>
  <c r="N23"/>
  <c r="N18"/>
  <c r="N13"/>
  <c r="N8"/>
  <c r="N7"/>
  <c r="N2"/>
  <c r="N110"/>
  <c r="N109"/>
  <c r="N102"/>
  <c r="N97"/>
  <c r="N92"/>
  <c r="N91"/>
  <c r="N86"/>
  <c r="N81"/>
  <c r="N76"/>
  <c r="N75"/>
  <c r="N70"/>
  <c r="N65"/>
  <c r="N60"/>
  <c r="N59"/>
  <c r="N54"/>
  <c r="N49"/>
  <c r="N44"/>
  <c r="N43"/>
  <c r="N38"/>
  <c r="N33"/>
  <c r="N28"/>
  <c r="N27"/>
  <c r="N22"/>
  <c r="N17"/>
  <c r="N12"/>
  <c r="N11"/>
  <c r="N6"/>
  <c r="N113"/>
  <c r="N112"/>
  <c r="N108"/>
  <c r="N106"/>
  <c r="N101"/>
  <c r="N96"/>
  <c r="N95"/>
  <c r="N90"/>
  <c r="N85"/>
  <c r="N80"/>
  <c r="N79"/>
  <c r="N74"/>
  <c r="N69"/>
  <c r="N64"/>
  <c r="N63"/>
  <c r="N58"/>
  <c r="N53"/>
  <c r="N48"/>
  <c r="N47"/>
  <c r="N42"/>
  <c r="N37"/>
  <c r="N32"/>
  <c r="N31"/>
  <c r="N26"/>
  <c r="N21"/>
  <c r="N16"/>
  <c r="N15"/>
  <c r="N10"/>
  <c r="N5"/>
  <c r="R1535" i="126"/>
  <c r="T1535" s="1"/>
  <c r="G1651"/>
  <c r="I1651" s="1"/>
  <c r="G1688"/>
  <c r="I1688" s="1"/>
  <c r="G1999"/>
  <c r="I1999" s="1"/>
  <c r="G2003"/>
  <c r="I2003" s="1"/>
  <c r="R2236"/>
  <c r="T2236" s="1"/>
  <c r="R11" i="127"/>
  <c r="T11" s="1"/>
  <c r="R12"/>
  <c r="T12" s="1"/>
  <c r="R263"/>
  <c r="T263" s="1"/>
  <c r="G498"/>
  <c r="I498" s="1"/>
  <c r="I503" s="1"/>
  <c r="R659"/>
  <c r="T659" s="1"/>
  <c r="G911"/>
  <c r="I911" s="1"/>
  <c r="G1019"/>
  <c r="I1019" s="1"/>
  <c r="G1523"/>
  <c r="I1523" s="1"/>
  <c r="G1847"/>
  <c r="I1847" s="1"/>
  <c r="F1860"/>
  <c r="G1865" s="1"/>
  <c r="I1865" s="1"/>
  <c r="N4" i="130"/>
  <c r="J7"/>
  <c r="N9"/>
  <c r="J12"/>
  <c r="N20"/>
  <c r="J23"/>
  <c r="N25"/>
  <c r="J28"/>
  <c r="N36"/>
  <c r="J39"/>
  <c r="N41"/>
  <c r="J44"/>
  <c r="N52"/>
  <c r="J55"/>
  <c r="N57"/>
  <c r="J60"/>
  <c r="N68"/>
  <c r="J71"/>
  <c r="N73"/>
  <c r="J76"/>
  <c r="N84"/>
  <c r="J87"/>
  <c r="N89"/>
  <c r="J92"/>
  <c r="N100"/>
  <c r="J103"/>
  <c r="N105"/>
  <c r="J111"/>
  <c r="N114"/>
  <c r="R1811" i="127"/>
  <c r="T1811" s="1"/>
  <c r="G1883"/>
  <c r="I1883" s="1"/>
  <c r="G1919"/>
  <c r="I1919" s="1"/>
  <c r="G1991"/>
  <c r="I1991" s="1"/>
  <c r="R1992"/>
  <c r="T1992" s="1"/>
  <c r="R2118"/>
  <c r="T2118" s="1"/>
  <c r="N22" i="128"/>
  <c r="N41"/>
  <c r="N45"/>
  <c r="N49"/>
  <c r="N57"/>
  <c r="F125" i="134"/>
  <c r="J125"/>
  <c r="N125"/>
  <c r="X128" i="130"/>
  <c r="Y34"/>
  <c r="AA15"/>
  <c r="G1" i="128"/>
  <c r="D131" s="1" a="1"/>
  <c r="N53"/>
  <c r="G1992" i="127"/>
  <c r="I1992" s="1"/>
  <c r="G2028"/>
  <c r="I2028" s="1"/>
  <c r="R2063"/>
  <c r="T2063" s="1"/>
  <c r="G2243"/>
  <c r="I2243" s="1"/>
  <c r="N4" i="128"/>
  <c r="N60"/>
  <c r="N68"/>
  <c r="N76"/>
  <c r="N112"/>
  <c r="N116"/>
  <c r="O67"/>
  <c r="O75"/>
  <c r="O83"/>
  <c r="H125" i="134"/>
  <c r="L125"/>
  <c r="G1239" i="126"/>
  <c r="I1239" s="1"/>
  <c r="G1242"/>
  <c r="I1242" s="1"/>
  <c r="G1318"/>
  <c r="I1318" s="1"/>
  <c r="G1321"/>
  <c r="I1321" s="1"/>
  <c r="I215" i="127"/>
  <c r="I71"/>
  <c r="T971"/>
  <c r="T935"/>
  <c r="T359"/>
  <c r="I197"/>
  <c r="I161"/>
  <c r="I53"/>
  <c r="T647"/>
  <c r="G1103" i="126"/>
  <c r="I1103" s="1"/>
  <c r="R1183"/>
  <c r="T1183" s="1"/>
  <c r="G1317"/>
  <c r="I1317" s="1"/>
  <c r="G1319"/>
  <c r="I1319" s="1"/>
  <c r="G1360"/>
  <c r="I1360" s="1"/>
  <c r="R1416"/>
  <c r="T1416" s="1"/>
  <c r="G1925"/>
  <c r="I1925" s="1"/>
  <c r="G282" i="127"/>
  <c r="I282" s="1"/>
  <c r="I287" s="1"/>
  <c r="R372"/>
  <c r="T372" s="1"/>
  <c r="Q420"/>
  <c r="T407"/>
  <c r="G479"/>
  <c r="I479" s="1"/>
  <c r="G480"/>
  <c r="I480" s="1"/>
  <c r="G515"/>
  <c r="I515" s="1"/>
  <c r="G516"/>
  <c r="I516" s="1"/>
  <c r="R516"/>
  <c r="T516" s="1"/>
  <c r="G534"/>
  <c r="I534" s="1"/>
  <c r="I539" s="1"/>
  <c r="G695"/>
  <c r="I695" s="1"/>
  <c r="G696"/>
  <c r="I696" s="1"/>
  <c r="G839"/>
  <c r="I839" s="1"/>
  <c r="G840"/>
  <c r="I840" s="1"/>
  <c r="R911"/>
  <c r="T911" s="1"/>
  <c r="R912"/>
  <c r="T912" s="1"/>
  <c r="R948"/>
  <c r="T948" s="1"/>
  <c r="T953" s="1"/>
  <c r="R1074"/>
  <c r="T1074" s="1"/>
  <c r="T1079" s="1"/>
  <c r="G1199"/>
  <c r="I1199" s="1"/>
  <c r="G1632"/>
  <c r="I1632" s="1"/>
  <c r="G1650"/>
  <c r="I1650" s="1"/>
  <c r="I1655" s="1"/>
  <c r="G1703"/>
  <c r="I1703" s="1"/>
  <c r="R1722"/>
  <c r="T1722" s="1"/>
  <c r="G1811"/>
  <c r="I1811" s="1"/>
  <c r="G2010"/>
  <c r="I2010" s="1"/>
  <c r="I2015" s="1"/>
  <c r="R2010"/>
  <c r="T2010" s="1"/>
  <c r="G2262"/>
  <c r="I2262" s="1"/>
  <c r="I2267" s="1"/>
  <c r="N70" i="128"/>
  <c r="N118"/>
  <c r="O125" i="134"/>
  <c r="F181" i="126"/>
  <c r="G168"/>
  <c r="I168" s="1"/>
  <c r="G248"/>
  <c r="I248" s="1"/>
  <c r="R713"/>
  <c r="T713" s="1"/>
  <c r="G714"/>
  <c r="I714" s="1"/>
  <c r="R715"/>
  <c r="T715" s="1"/>
  <c r="G736"/>
  <c r="I736" s="1"/>
  <c r="G1496"/>
  <c r="I1496" s="1"/>
  <c r="S1654"/>
  <c r="T1654" s="1"/>
  <c r="T1674" s="1"/>
  <c r="R1767"/>
  <c r="T1767" s="1"/>
  <c r="G12" i="127"/>
  <c r="I12" s="1"/>
  <c r="R30"/>
  <c r="T30" s="1"/>
  <c r="T35" s="1"/>
  <c r="Q205"/>
  <c r="R192"/>
  <c r="T192" s="1"/>
  <c r="F240"/>
  <c r="G245" s="1"/>
  <c r="I245" s="1"/>
  <c r="G227"/>
  <c r="I227" s="1"/>
  <c r="R264"/>
  <c r="T264" s="1"/>
  <c r="R299"/>
  <c r="T299" s="1"/>
  <c r="R300"/>
  <c r="T300" s="1"/>
  <c r="R335"/>
  <c r="T335" s="1"/>
  <c r="R336"/>
  <c r="T336" s="1"/>
  <c r="R444"/>
  <c r="T444" s="1"/>
  <c r="R588"/>
  <c r="T588" s="1"/>
  <c r="T593" s="1"/>
  <c r="G804"/>
  <c r="I804" s="1"/>
  <c r="G1163"/>
  <c r="I1163" s="1"/>
  <c r="G1235"/>
  <c r="I1235" s="1"/>
  <c r="G1487"/>
  <c r="I1487" s="1"/>
  <c r="G1848"/>
  <c r="I1848" s="1"/>
  <c r="G1974"/>
  <c r="I1974" s="1"/>
  <c r="I1979" s="1"/>
  <c r="R2046"/>
  <c r="T2046" s="1"/>
  <c r="N10" i="128"/>
  <c r="N14"/>
  <c r="N18"/>
  <c r="N26"/>
  <c r="N30"/>
  <c r="N34"/>
  <c r="N108"/>
  <c r="N104"/>
  <c r="N100"/>
  <c r="N96"/>
  <c r="N93"/>
  <c r="N78"/>
  <c r="N62"/>
  <c r="N126"/>
  <c r="N124"/>
  <c r="N122"/>
  <c r="N130"/>
  <c r="H1069" i="126"/>
  <c r="H1089" s="1"/>
  <c r="S796"/>
  <c r="S816" s="1"/>
  <c r="G125" i="134"/>
  <c r="R1163" i="127"/>
  <c r="T1163" s="1"/>
  <c r="G983"/>
  <c r="I983" s="1"/>
  <c r="R1793"/>
  <c r="T1793" s="1"/>
  <c r="R2189"/>
  <c r="T2189" s="1"/>
  <c r="O36" i="128"/>
  <c r="O37"/>
  <c r="O51"/>
  <c r="O64"/>
  <c r="O80"/>
  <c r="N111"/>
  <c r="N107"/>
  <c r="O120"/>
  <c r="O129"/>
  <c r="O128"/>
  <c r="O87"/>
  <c r="O24"/>
  <c r="N103"/>
  <c r="O20"/>
  <c r="O12"/>
  <c r="O55"/>
  <c r="O43"/>
  <c r="O16"/>
  <c r="O119"/>
  <c r="O32"/>
  <c r="Q1675" i="126"/>
  <c r="O47" i="128"/>
  <c r="O28"/>
  <c r="S367" i="126"/>
  <c r="S387" s="1"/>
  <c r="O72" i="128"/>
  <c r="O39"/>
  <c r="H2104" i="126"/>
  <c r="H1498"/>
  <c r="H1518" s="1"/>
  <c r="T503" i="127"/>
  <c r="S131" i="123"/>
  <c r="G771" i="126"/>
  <c r="I771" s="1"/>
  <c r="I2303" i="127"/>
  <c r="T719"/>
  <c r="T179"/>
  <c r="G462" i="126"/>
  <c r="I462" s="1"/>
  <c r="G463"/>
  <c r="I463" s="1"/>
  <c r="G460"/>
  <c r="I460" s="1"/>
  <c r="R1710"/>
  <c r="T1710" s="1"/>
  <c r="R1707"/>
  <c r="T1707" s="1"/>
  <c r="I179" i="127"/>
  <c r="I35"/>
  <c r="R1555" i="126"/>
  <c r="T1555" s="1"/>
  <c r="M54" i="124"/>
  <c r="B54"/>
  <c r="G150" i="126"/>
  <c r="I150" s="1"/>
  <c r="G148"/>
  <c r="I148" s="1"/>
  <c r="G149"/>
  <c r="I149" s="1"/>
  <c r="R131" i="123"/>
  <c r="K15" i="124"/>
  <c r="I15" s="1"/>
  <c r="I33" s="1"/>
  <c r="I35" s="1"/>
  <c r="G14" i="126"/>
  <c r="I14" s="1"/>
  <c r="G247"/>
  <c r="I247" s="1"/>
  <c r="G323"/>
  <c r="I323" s="1"/>
  <c r="G459"/>
  <c r="I459" s="1"/>
  <c r="R520"/>
  <c r="T520" s="1"/>
  <c r="G556"/>
  <c r="I556" s="1"/>
  <c r="R557"/>
  <c r="T557" s="1"/>
  <c r="G559"/>
  <c r="I559" s="1"/>
  <c r="G617"/>
  <c r="I617" s="1"/>
  <c r="G619"/>
  <c r="I619" s="1"/>
  <c r="R1103"/>
  <c r="T1103" s="1"/>
  <c r="G1377"/>
  <c r="I1377" s="1"/>
  <c r="G1379"/>
  <c r="I1379" s="1"/>
  <c r="G1570"/>
  <c r="I1570" s="1"/>
  <c r="G1691"/>
  <c r="I1691" s="1"/>
  <c r="G1828"/>
  <c r="I1828" s="1"/>
  <c r="G1843"/>
  <c r="I1843" s="1"/>
  <c r="G1883"/>
  <c r="I1883" s="1"/>
  <c r="R1885"/>
  <c r="T1885" s="1"/>
  <c r="G305"/>
  <c r="I305" s="1"/>
  <c r="G558"/>
  <c r="I558" s="1"/>
  <c r="G615"/>
  <c r="I615" s="1"/>
  <c r="F874"/>
  <c r="F894" s="1"/>
  <c r="G1027"/>
  <c r="I1027" s="1"/>
  <c r="G1748"/>
  <c r="I1748" s="1"/>
  <c r="G2021"/>
  <c r="I2021" s="1"/>
  <c r="V131" i="123"/>
  <c r="G34" i="126"/>
  <c r="I34" s="1"/>
  <c r="R130"/>
  <c r="T130" s="1"/>
  <c r="G151"/>
  <c r="I151" s="1"/>
  <c r="G225"/>
  <c r="I225" s="1"/>
  <c r="G227"/>
  <c r="I227" s="1"/>
  <c r="R323"/>
  <c r="T323" s="1"/>
  <c r="R403"/>
  <c r="T403" s="1"/>
  <c r="R518"/>
  <c r="T518" s="1"/>
  <c r="G596"/>
  <c r="I596" s="1"/>
  <c r="R714"/>
  <c r="T714" s="1"/>
  <c r="G949"/>
  <c r="I949" s="1"/>
  <c r="G1024"/>
  <c r="I1024" s="1"/>
  <c r="G1182"/>
  <c r="I1182" s="1"/>
  <c r="G1243"/>
  <c r="I1243" s="1"/>
  <c r="G1261"/>
  <c r="I1261" s="1"/>
  <c r="G1378"/>
  <c r="I1378" s="1"/>
  <c r="G1397"/>
  <c r="I1397" s="1"/>
  <c r="S1714"/>
  <c r="F1858"/>
  <c r="G1845"/>
  <c r="I1845" s="1"/>
  <c r="G1960"/>
  <c r="I1960" s="1"/>
  <c r="S2357"/>
  <c r="T2357" s="1"/>
  <c r="G426" i="127"/>
  <c r="I426" s="1"/>
  <c r="I431" s="1"/>
  <c r="G1749" i="126"/>
  <c r="I1749" s="1"/>
  <c r="G2022"/>
  <c r="I2022" s="1"/>
  <c r="R47" i="127"/>
  <c r="T47" s="1"/>
  <c r="R66"/>
  <c r="T66" s="1"/>
  <c r="T71" s="1"/>
  <c r="R155"/>
  <c r="T155" s="1"/>
  <c r="Q240"/>
  <c r="R660"/>
  <c r="T660" s="1"/>
  <c r="G1775"/>
  <c r="I1775" s="1"/>
  <c r="R1794"/>
  <c r="T1794" s="1"/>
  <c r="G2491" i="126"/>
  <c r="I2491" s="1"/>
  <c r="B36" i="127"/>
  <c r="G371"/>
  <c r="I371" s="1"/>
  <c r="G443"/>
  <c r="I443" s="1"/>
  <c r="I449" s="1"/>
  <c r="G551"/>
  <c r="I551" s="1"/>
  <c r="G552"/>
  <c r="I552" s="1"/>
  <c r="R624"/>
  <c r="T624" s="1"/>
  <c r="G660"/>
  <c r="I660" s="1"/>
  <c r="R731"/>
  <c r="T731" s="1"/>
  <c r="R732"/>
  <c r="T732" s="1"/>
  <c r="G768"/>
  <c r="I768" s="1"/>
  <c r="G875"/>
  <c r="I875" s="1"/>
  <c r="I881" s="1"/>
  <c r="G947"/>
  <c r="I947" s="1"/>
  <c r="I953" s="1"/>
  <c r="F960"/>
  <c r="F996"/>
  <c r="G1307"/>
  <c r="I1307" s="1"/>
  <c r="R1775"/>
  <c r="T1775" s="1"/>
  <c r="R2179" i="126"/>
  <c r="T2179" s="1"/>
  <c r="R48" i="127"/>
  <c r="T48" s="1"/>
  <c r="R84"/>
  <c r="T84" s="1"/>
  <c r="R156"/>
  <c r="T156" s="1"/>
  <c r="G407"/>
  <c r="I407" s="1"/>
  <c r="G408"/>
  <c r="I408" s="1"/>
  <c r="G623"/>
  <c r="I623" s="1"/>
  <c r="G624"/>
  <c r="I624" s="1"/>
  <c r="G714"/>
  <c r="I714" s="1"/>
  <c r="I719" s="1"/>
  <c r="R2099"/>
  <c r="T2099" s="1"/>
  <c r="R2100"/>
  <c r="T2100" s="1"/>
  <c r="G2172"/>
  <c r="I2172" s="1"/>
  <c r="G2208"/>
  <c r="I2208" s="1"/>
  <c r="R768"/>
  <c r="T768" s="1"/>
  <c r="R983"/>
  <c r="T983" s="1"/>
  <c r="R984"/>
  <c r="T984" s="1"/>
  <c r="R1595"/>
  <c r="T1595" s="1"/>
  <c r="R1776"/>
  <c r="T1776" s="1"/>
  <c r="G1866"/>
  <c r="I1866" s="1"/>
  <c r="I1871" s="1"/>
  <c r="I1961"/>
  <c r="G2154"/>
  <c r="I2154" s="1"/>
  <c r="G588"/>
  <c r="I588" s="1"/>
  <c r="G659"/>
  <c r="I659" s="1"/>
  <c r="G750"/>
  <c r="I750" s="1"/>
  <c r="I755" s="1"/>
  <c r="G803"/>
  <c r="I803" s="1"/>
  <c r="R875"/>
  <c r="T875" s="1"/>
  <c r="R876"/>
  <c r="T876" s="1"/>
  <c r="G930"/>
  <c r="I930" s="1"/>
  <c r="I935" s="1"/>
  <c r="G984"/>
  <c r="I984" s="1"/>
  <c r="R1451"/>
  <c r="T1451" s="1"/>
  <c r="R1649"/>
  <c r="T1649" s="1"/>
  <c r="R1901"/>
  <c r="T1901" s="1"/>
  <c r="R1902"/>
  <c r="T1902" s="1"/>
  <c r="G1920"/>
  <c r="I1920" s="1"/>
  <c r="I1925" s="1"/>
  <c r="R1955"/>
  <c r="T1955" s="1"/>
  <c r="G2064"/>
  <c r="I2064" s="1"/>
  <c r="R1307"/>
  <c r="T1307" s="1"/>
  <c r="G1704"/>
  <c r="I1704" s="1"/>
  <c r="G1776"/>
  <c r="I1776" s="1"/>
  <c r="G1812"/>
  <c r="I1812" s="1"/>
  <c r="I1817" s="1"/>
  <c r="R1829"/>
  <c r="T1829" s="1"/>
  <c r="T1835" s="1"/>
  <c r="G1902"/>
  <c r="I1902" s="1"/>
  <c r="I1907" s="1"/>
  <c r="F1932"/>
  <c r="G1937" s="1"/>
  <c r="I1937" s="1"/>
  <c r="R2171"/>
  <c r="T2171" s="1"/>
  <c r="R2190"/>
  <c r="T2190" s="1"/>
  <c r="M127" i="130"/>
  <c r="M128"/>
  <c r="M126"/>
  <c r="M122"/>
  <c r="M118"/>
  <c r="M112"/>
  <c r="M108"/>
  <c r="N73" i="128"/>
  <c r="N121"/>
  <c r="N129"/>
  <c r="N113"/>
  <c r="N109"/>
  <c r="N105"/>
  <c r="N101"/>
  <c r="G1884" i="127"/>
  <c r="I1884" s="1"/>
  <c r="R1973"/>
  <c r="T1973" s="1"/>
  <c r="R1974"/>
  <c r="T1974" s="1"/>
  <c r="G2027"/>
  <c r="I2027" s="1"/>
  <c r="R2028"/>
  <c r="T2028" s="1"/>
  <c r="T2033" s="1"/>
  <c r="R2135"/>
  <c r="T2135" s="1"/>
  <c r="G2171"/>
  <c r="I2171" s="1"/>
  <c r="R2172"/>
  <c r="T2172" s="1"/>
  <c r="R2207"/>
  <c r="T2207" s="1"/>
  <c r="R2279"/>
  <c r="T2279" s="1"/>
  <c r="M4" i="130"/>
  <c r="M8"/>
  <c r="M12"/>
  <c r="M16"/>
  <c r="M20"/>
  <c r="M24"/>
  <c r="M28"/>
  <c r="M32"/>
  <c r="M36"/>
  <c r="M40"/>
  <c r="M44"/>
  <c r="M48"/>
  <c r="M52"/>
  <c r="M56"/>
  <c r="M60"/>
  <c r="M64"/>
  <c r="M68"/>
  <c r="M72"/>
  <c r="M76"/>
  <c r="M80"/>
  <c r="M84"/>
  <c r="M88"/>
  <c r="M92"/>
  <c r="M96"/>
  <c r="M100"/>
  <c r="M104"/>
  <c r="M111"/>
  <c r="M113"/>
  <c r="M114"/>
  <c r="M116"/>
  <c r="M119"/>
  <c r="M129"/>
  <c r="J114"/>
  <c r="J110"/>
  <c r="N111"/>
  <c r="N107"/>
  <c r="N9" i="128"/>
  <c r="O5"/>
  <c r="O91"/>
  <c r="O89"/>
  <c r="O85"/>
  <c r="N81"/>
  <c r="N65"/>
  <c r="AB124" i="130"/>
  <c r="O9" i="128"/>
  <c r="O8"/>
  <c r="N6"/>
  <c r="N38"/>
  <c r="N35"/>
  <c r="O33"/>
  <c r="N31"/>
  <c r="O29"/>
  <c r="N27"/>
  <c r="O25"/>
  <c r="N23"/>
  <c r="O21"/>
  <c r="N19"/>
  <c r="O17"/>
  <c r="N15"/>
  <c r="O13"/>
  <c r="N11"/>
  <c r="O56"/>
  <c r="N54"/>
  <c r="O52"/>
  <c r="N50"/>
  <c r="O48"/>
  <c r="N46"/>
  <c r="O44"/>
  <c r="N42"/>
  <c r="O40"/>
  <c r="O111"/>
  <c r="O108"/>
  <c r="O107"/>
  <c r="O104"/>
  <c r="O103"/>
  <c r="O100"/>
  <c r="O99"/>
  <c r="N97"/>
  <c r="O96"/>
  <c r="O95"/>
  <c r="O93"/>
  <c r="N91"/>
  <c r="N90"/>
  <c r="N88"/>
  <c r="N86"/>
  <c r="N84"/>
  <c r="O81"/>
  <c r="N79"/>
  <c r="O78"/>
  <c r="O73"/>
  <c r="N71"/>
  <c r="AA2" i="130"/>
  <c r="X124"/>
  <c r="X122"/>
  <c r="X120"/>
  <c r="X118"/>
  <c r="Y113"/>
  <c r="AA110"/>
  <c r="Y17"/>
  <c r="AC98"/>
  <c r="E125" i="134"/>
  <c r="M125"/>
  <c r="O4" i="128"/>
  <c r="N7"/>
  <c r="O6"/>
  <c r="O38"/>
  <c r="N36"/>
  <c r="O34"/>
  <c r="N32"/>
  <c r="O30"/>
  <c r="N28"/>
  <c r="O26"/>
  <c r="N24"/>
  <c r="O22"/>
  <c r="N20"/>
  <c r="O18"/>
  <c r="N16"/>
  <c r="O14"/>
  <c r="N12"/>
  <c r="O57"/>
  <c r="N55"/>
  <c r="O53"/>
  <c r="N51"/>
  <c r="O49"/>
  <c r="N47"/>
  <c r="O45"/>
  <c r="N43"/>
  <c r="O41"/>
  <c r="N39"/>
  <c r="O112"/>
  <c r="N110"/>
  <c r="N106"/>
  <c r="N102"/>
  <c r="N98"/>
  <c r="N94"/>
  <c r="N92"/>
  <c r="O90"/>
  <c r="O88"/>
  <c r="O86"/>
  <c r="O84"/>
  <c r="N82"/>
  <c r="N80"/>
  <c r="O79"/>
  <c r="N77"/>
  <c r="O76"/>
  <c r="N74"/>
  <c r="N72"/>
  <c r="O71"/>
  <c r="N69"/>
  <c r="O68"/>
  <c r="N66"/>
  <c r="N64"/>
  <c r="O63"/>
  <c r="N61"/>
  <c r="O60"/>
  <c r="N58"/>
  <c r="N120"/>
  <c r="N117"/>
  <c r="O116"/>
  <c r="O114"/>
  <c r="N128"/>
  <c r="Z129" i="130"/>
  <c r="Z127"/>
  <c r="Z125"/>
  <c r="AA30"/>
  <c r="X19"/>
  <c r="N8" i="128"/>
  <c r="O7"/>
  <c r="N5"/>
  <c r="N37"/>
  <c r="O35"/>
  <c r="N33"/>
  <c r="O31"/>
  <c r="N29"/>
  <c r="O27"/>
  <c r="N25"/>
  <c r="O23"/>
  <c r="N21"/>
  <c r="O19"/>
  <c r="N17"/>
  <c r="O15"/>
  <c r="N13"/>
  <c r="O11"/>
  <c r="N56"/>
  <c r="O54"/>
  <c r="N52"/>
  <c r="O50"/>
  <c r="N48"/>
  <c r="O46"/>
  <c r="N44"/>
  <c r="O42"/>
  <c r="N40"/>
  <c r="O113"/>
  <c r="O110"/>
  <c r="O109"/>
  <c r="O106"/>
  <c r="O105"/>
  <c r="O102"/>
  <c r="O101"/>
  <c r="N99"/>
  <c r="O98"/>
  <c r="O97"/>
  <c r="N95"/>
  <c r="O94"/>
  <c r="O92"/>
  <c r="N89"/>
  <c r="N87"/>
  <c r="N85"/>
  <c r="N83"/>
  <c r="O82"/>
  <c r="O77"/>
  <c r="N75"/>
  <c r="O74"/>
  <c r="Z123" i="130"/>
  <c r="Z121"/>
  <c r="Z119"/>
  <c r="Y117"/>
  <c r="AA114"/>
  <c r="Y109"/>
  <c r="X13"/>
  <c r="O69" i="128"/>
  <c r="N67"/>
  <c r="O66"/>
  <c r="O70"/>
  <c r="O65"/>
  <c r="N63"/>
  <c r="O62"/>
  <c r="O61"/>
  <c r="N59"/>
  <c r="O58"/>
  <c r="O121"/>
  <c r="O117"/>
  <c r="N115"/>
  <c r="N119"/>
  <c r="O118"/>
  <c r="O115"/>
  <c r="N114"/>
  <c r="N127"/>
  <c r="O126"/>
  <c r="O125"/>
  <c r="N123"/>
  <c r="O122"/>
  <c r="O131"/>
  <c r="N125"/>
  <c r="O124"/>
  <c r="O123"/>
  <c r="N131"/>
  <c r="O130"/>
  <c r="O10"/>
  <c r="AB131" i="123"/>
  <c r="T131"/>
  <c r="Z131"/>
  <c r="W131"/>
  <c r="X131"/>
  <c r="S952" i="126"/>
  <c r="T952" s="1"/>
  <c r="H1186"/>
  <c r="I1186" s="1"/>
  <c r="I1206" s="1"/>
  <c r="Q131" i="123"/>
  <c r="S250" i="126"/>
  <c r="S270" s="1"/>
  <c r="H484"/>
  <c r="I484" s="1"/>
  <c r="S640"/>
  <c r="T640" s="1"/>
  <c r="T660" s="1"/>
  <c r="S991"/>
  <c r="T991" s="1"/>
  <c r="H1303"/>
  <c r="H1323" s="1"/>
  <c r="H289"/>
  <c r="I289" s="1"/>
  <c r="H1420"/>
  <c r="H1440" s="1"/>
  <c r="G855"/>
  <c r="S1927"/>
  <c r="S1947" s="1"/>
  <c r="S1147"/>
  <c r="S1167" s="1"/>
  <c r="S1537"/>
  <c r="S1557" s="1"/>
  <c r="S1888"/>
  <c r="S1908" s="1"/>
  <c r="G1011"/>
  <c r="G1947"/>
  <c r="R816"/>
  <c r="H1030"/>
  <c r="H1050" s="1"/>
  <c r="G309"/>
  <c r="S94"/>
  <c r="T94" s="1"/>
  <c r="S445"/>
  <c r="S465" s="1"/>
  <c r="G1323"/>
  <c r="H601"/>
  <c r="I601" s="1"/>
  <c r="I621" s="1"/>
  <c r="G1089"/>
  <c r="H2434"/>
  <c r="H2454" s="1"/>
  <c r="S1498"/>
  <c r="H2200"/>
  <c r="H2220" s="1"/>
  <c r="S2122"/>
  <c r="S2142" s="1"/>
  <c r="H2356"/>
  <c r="H2376" s="1"/>
  <c r="S1576"/>
  <c r="T1576" s="1"/>
  <c r="G1440"/>
  <c r="H1342"/>
  <c r="H1362" s="1"/>
  <c r="R1167"/>
  <c r="S2083"/>
  <c r="S1420"/>
  <c r="H445"/>
  <c r="I445" s="1"/>
  <c r="I465" s="1"/>
  <c r="H1810"/>
  <c r="S289"/>
  <c r="T289" s="1"/>
  <c r="T309" s="1"/>
  <c r="S1381"/>
  <c r="T1381" s="1"/>
  <c r="G2376"/>
  <c r="G192"/>
  <c r="R972"/>
  <c r="F816"/>
  <c r="Q426"/>
  <c r="G2415"/>
  <c r="H2395"/>
  <c r="R2298"/>
  <c r="S2278"/>
  <c r="S2298" s="1"/>
  <c r="R2220"/>
  <c r="S2200"/>
  <c r="S2220" s="1"/>
  <c r="R1830"/>
  <c r="S1810"/>
  <c r="T1810" s="1"/>
  <c r="R2025"/>
  <c r="G1908"/>
  <c r="H1888"/>
  <c r="Q2415"/>
  <c r="S2434"/>
  <c r="S2454" s="1"/>
  <c r="S2161"/>
  <c r="S2181" s="1"/>
  <c r="S601"/>
  <c r="S1069"/>
  <c r="S1089" s="1"/>
  <c r="H2278"/>
  <c r="H2298" s="1"/>
  <c r="H1381"/>
  <c r="I1381" s="1"/>
  <c r="I1401" s="1"/>
  <c r="G660"/>
  <c r="S1186"/>
  <c r="H250"/>
  <c r="G270"/>
  <c r="R1011"/>
  <c r="G1401"/>
  <c r="G387"/>
  <c r="G504"/>
  <c r="H328"/>
  <c r="F2337"/>
  <c r="H2317"/>
  <c r="S1342"/>
  <c r="H1108"/>
  <c r="G1518"/>
  <c r="H952"/>
  <c r="S1615"/>
  <c r="S328"/>
  <c r="R348"/>
  <c r="S2044"/>
  <c r="R2064"/>
  <c r="F1869"/>
  <c r="H2044"/>
  <c r="I143" i="127"/>
  <c r="R11" i="124"/>
  <c r="R12"/>
  <c r="T12" s="1"/>
  <c r="R270" i="126"/>
  <c r="V15" i="124"/>
  <c r="T15" s="1"/>
  <c r="T33" s="1"/>
  <c r="S874" i="126"/>
  <c r="F2493"/>
  <c r="G1791"/>
  <c r="H1615"/>
  <c r="AA131" i="123"/>
  <c r="I51" i="124"/>
  <c r="Y131" i="123"/>
  <c r="G12" i="124"/>
  <c r="G1789" i="126"/>
  <c r="I1789" s="1"/>
  <c r="I485" i="127"/>
  <c r="I737"/>
  <c r="G580" i="126"/>
  <c r="I580" s="1"/>
  <c r="M18" i="124"/>
  <c r="G595" i="126"/>
  <c r="I595" s="1"/>
  <c r="G597"/>
  <c r="I597" s="1"/>
  <c r="G1005"/>
  <c r="I1005" s="1"/>
  <c r="J2405"/>
  <c r="B108" i="127"/>
  <c r="B180"/>
  <c r="M234"/>
  <c r="M378"/>
  <c r="M522"/>
  <c r="M666"/>
  <c r="M810"/>
  <c r="M954"/>
  <c r="R1020"/>
  <c r="T1020" s="1"/>
  <c r="Q1032"/>
  <c r="R1056"/>
  <c r="T1056" s="1"/>
  <c r="F1104"/>
  <c r="G1109" s="1"/>
  <c r="I1109" s="1"/>
  <c r="G1092"/>
  <c r="I1092" s="1"/>
  <c r="Q1140"/>
  <c r="R1128"/>
  <c r="T1128" s="1"/>
  <c r="T1133" s="1"/>
  <c r="F1248"/>
  <c r="G1253" s="1"/>
  <c r="I1253" s="1"/>
  <c r="G1236"/>
  <c r="I1236" s="1"/>
  <c r="I1241" s="1"/>
  <c r="Q1356"/>
  <c r="R1362" s="1"/>
  <c r="T1362" s="1"/>
  <c r="R1344"/>
  <c r="T1344" s="1"/>
  <c r="T1349" s="1"/>
  <c r="F1392"/>
  <c r="G1397" s="1"/>
  <c r="I1397" s="1"/>
  <c r="G1380"/>
  <c r="I1380" s="1"/>
  <c r="I1385" s="1"/>
  <c r="Q1500"/>
  <c r="R1505" s="1"/>
  <c r="T1505" s="1"/>
  <c r="R1488"/>
  <c r="T1488" s="1"/>
  <c r="T1493" s="1"/>
  <c r="F1536"/>
  <c r="G1524"/>
  <c r="I1524" s="1"/>
  <c r="F1039" i="126"/>
  <c r="G1375"/>
  <c r="I1375" s="1"/>
  <c r="M270" i="127"/>
  <c r="M414"/>
  <c r="M558"/>
  <c r="M702"/>
  <c r="M846"/>
  <c r="F1140"/>
  <c r="G1145" s="1"/>
  <c r="I1145" s="1"/>
  <c r="G1128"/>
  <c r="I1128" s="1"/>
  <c r="I1133" s="1"/>
  <c r="Q1176"/>
  <c r="R1182" s="1"/>
  <c r="T1182" s="1"/>
  <c r="R1164"/>
  <c r="T1164" s="1"/>
  <c r="Q1320"/>
  <c r="R1326" s="1"/>
  <c r="T1326" s="1"/>
  <c r="R1308"/>
  <c r="T1308" s="1"/>
  <c r="F1356"/>
  <c r="G1361" s="1"/>
  <c r="I1361" s="1"/>
  <c r="G1344"/>
  <c r="I1344" s="1"/>
  <c r="Q1464"/>
  <c r="R1452"/>
  <c r="T1452" s="1"/>
  <c r="F1500"/>
  <c r="G1505" s="1"/>
  <c r="I1505" s="1"/>
  <c r="G1488"/>
  <c r="I1488" s="1"/>
  <c r="R1506"/>
  <c r="T1506" s="1"/>
  <c r="Q1608"/>
  <c r="R1614" s="1"/>
  <c r="T1614" s="1"/>
  <c r="R1596"/>
  <c r="T1596" s="1"/>
  <c r="Q1752"/>
  <c r="R1739"/>
  <c r="T1739" s="1"/>
  <c r="G128" i="130"/>
  <c r="G124"/>
  <c r="G120"/>
  <c r="G116"/>
  <c r="G115"/>
  <c r="G111"/>
  <c r="G107"/>
  <c r="G103"/>
  <c r="G99"/>
  <c r="G95"/>
  <c r="G91"/>
  <c r="G87"/>
  <c r="G83"/>
  <c r="G79"/>
  <c r="G75"/>
  <c r="G71"/>
  <c r="G67"/>
  <c r="G63"/>
  <c r="G59"/>
  <c r="G55"/>
  <c r="G51"/>
  <c r="G47"/>
  <c r="G43"/>
  <c r="G39"/>
  <c r="G35"/>
  <c r="G31"/>
  <c r="G27"/>
  <c r="G23"/>
  <c r="G19"/>
  <c r="G15"/>
  <c r="G11"/>
  <c r="G7"/>
  <c r="G3"/>
  <c r="G127"/>
  <c r="G123"/>
  <c r="G119"/>
  <c r="G112"/>
  <c r="G108"/>
  <c r="G104"/>
  <c r="G100"/>
  <c r="G96"/>
  <c r="G92"/>
  <c r="G88"/>
  <c r="G84"/>
  <c r="G80"/>
  <c r="G76"/>
  <c r="G72"/>
  <c r="G68"/>
  <c r="G64"/>
  <c r="G60"/>
  <c r="G56"/>
  <c r="G52"/>
  <c r="G48"/>
  <c r="G44"/>
  <c r="G40"/>
  <c r="G36"/>
  <c r="G32"/>
  <c r="G28"/>
  <c r="G24"/>
  <c r="G20"/>
  <c r="G16"/>
  <c r="G12"/>
  <c r="G8"/>
  <c r="G4"/>
  <c r="G126"/>
  <c r="G122"/>
  <c r="G118"/>
  <c r="G113"/>
  <c r="G109"/>
  <c r="G105"/>
  <c r="G101"/>
  <c r="G97"/>
  <c r="G93"/>
  <c r="G89"/>
  <c r="G85"/>
  <c r="G81"/>
  <c r="G77"/>
  <c r="G73"/>
  <c r="G69"/>
  <c r="G65"/>
  <c r="G61"/>
  <c r="G57"/>
  <c r="G53"/>
  <c r="G49"/>
  <c r="G45"/>
  <c r="G41"/>
  <c r="G37"/>
  <c r="G33"/>
  <c r="G29"/>
  <c r="G25"/>
  <c r="G21"/>
  <c r="G17"/>
  <c r="G13"/>
  <c r="G9"/>
  <c r="G5"/>
  <c r="G129"/>
  <c r="G125"/>
  <c r="G117"/>
  <c r="G114"/>
  <c r="G106"/>
  <c r="G98"/>
  <c r="G90"/>
  <c r="G82"/>
  <c r="G74"/>
  <c r="G66"/>
  <c r="G58"/>
  <c r="G50"/>
  <c r="G42"/>
  <c r="G34"/>
  <c r="G26"/>
  <c r="G18"/>
  <c r="G10"/>
  <c r="G2"/>
  <c r="G102"/>
  <c r="G86"/>
  <c r="G70"/>
  <c r="G54"/>
  <c r="G38"/>
  <c r="G22"/>
  <c r="G6"/>
  <c r="G121"/>
  <c r="G110"/>
  <c r="G94"/>
  <c r="G78"/>
  <c r="G62"/>
  <c r="G46"/>
  <c r="G30"/>
  <c r="G14"/>
  <c r="K126"/>
  <c r="K122"/>
  <c r="K118"/>
  <c r="K115"/>
  <c r="K111"/>
  <c r="K107"/>
  <c r="K103"/>
  <c r="K99"/>
  <c r="K95"/>
  <c r="K91"/>
  <c r="K87"/>
  <c r="K83"/>
  <c r="K79"/>
  <c r="K75"/>
  <c r="K71"/>
  <c r="K67"/>
  <c r="K63"/>
  <c r="K59"/>
  <c r="K55"/>
  <c r="K51"/>
  <c r="K47"/>
  <c r="K43"/>
  <c r="K39"/>
  <c r="K35"/>
  <c r="K31"/>
  <c r="K27"/>
  <c r="K23"/>
  <c r="K19"/>
  <c r="K15"/>
  <c r="K11"/>
  <c r="K7"/>
  <c r="K3"/>
  <c r="K129"/>
  <c r="K125"/>
  <c r="K121"/>
  <c r="K117"/>
  <c r="K112"/>
  <c r="K108"/>
  <c r="K104"/>
  <c r="K100"/>
  <c r="K96"/>
  <c r="K92"/>
  <c r="K88"/>
  <c r="K84"/>
  <c r="K80"/>
  <c r="K76"/>
  <c r="K72"/>
  <c r="K68"/>
  <c r="K64"/>
  <c r="K60"/>
  <c r="K56"/>
  <c r="K52"/>
  <c r="K48"/>
  <c r="K44"/>
  <c r="K40"/>
  <c r="K36"/>
  <c r="K32"/>
  <c r="K28"/>
  <c r="K24"/>
  <c r="K20"/>
  <c r="K16"/>
  <c r="K12"/>
  <c r="K8"/>
  <c r="K4"/>
  <c r="K128"/>
  <c r="K124"/>
  <c r="K120"/>
  <c r="K116"/>
  <c r="K113"/>
  <c r="K109"/>
  <c r="K105"/>
  <c r="K101"/>
  <c r="K97"/>
  <c r="K93"/>
  <c r="K89"/>
  <c r="K85"/>
  <c r="K81"/>
  <c r="K77"/>
  <c r="K73"/>
  <c r="K69"/>
  <c r="K65"/>
  <c r="K61"/>
  <c r="K57"/>
  <c r="K53"/>
  <c r="K49"/>
  <c r="K45"/>
  <c r="K41"/>
  <c r="K37"/>
  <c r="K33"/>
  <c r="K29"/>
  <c r="K25"/>
  <c r="K21"/>
  <c r="K17"/>
  <c r="K13"/>
  <c r="K9"/>
  <c r="K5"/>
  <c r="K119"/>
  <c r="K114"/>
  <c r="K106"/>
  <c r="K98"/>
  <c r="K90"/>
  <c r="K82"/>
  <c r="K74"/>
  <c r="K66"/>
  <c r="K58"/>
  <c r="K50"/>
  <c r="K42"/>
  <c r="K34"/>
  <c r="K26"/>
  <c r="K18"/>
  <c r="K10"/>
  <c r="K2"/>
  <c r="K127"/>
  <c r="K102"/>
  <c r="K86"/>
  <c r="K70"/>
  <c r="K54"/>
  <c r="K38"/>
  <c r="K22"/>
  <c r="K6"/>
  <c r="K123"/>
  <c r="K110"/>
  <c r="K94"/>
  <c r="K78"/>
  <c r="K62"/>
  <c r="K46"/>
  <c r="K30"/>
  <c r="K14"/>
  <c r="O2"/>
  <c r="K4" i="128" s="1"/>
  <c r="O6" i="130"/>
  <c r="O10"/>
  <c r="O14"/>
  <c r="O18"/>
  <c r="O22"/>
  <c r="O26"/>
  <c r="K28" i="128" s="1"/>
  <c r="O30" i="130"/>
  <c r="O34"/>
  <c r="K36" i="128" s="1"/>
  <c r="O38" i="130"/>
  <c r="O42"/>
  <c r="O46"/>
  <c r="O50"/>
  <c r="O54"/>
  <c r="O58"/>
  <c r="K60" i="128" s="1"/>
  <c r="O62" i="130"/>
  <c r="O67"/>
  <c r="K69" i="128" s="1"/>
  <c r="O64" i="130"/>
  <c r="O5"/>
  <c r="K7" i="128" s="1"/>
  <c r="O9" i="130"/>
  <c r="O13"/>
  <c r="K15" i="128" s="1"/>
  <c r="O17" i="130"/>
  <c r="O21"/>
  <c r="K23" i="128" s="1"/>
  <c r="O25" i="130"/>
  <c r="O29"/>
  <c r="K31" i="128" s="1"/>
  <c r="O33" i="130"/>
  <c r="O37"/>
  <c r="K39" i="128" s="1"/>
  <c r="O41" i="130"/>
  <c r="O45"/>
  <c r="K47" i="128" s="1"/>
  <c r="O49" i="130"/>
  <c r="O53"/>
  <c r="K55" i="128" s="1"/>
  <c r="O57" i="130"/>
  <c r="O61"/>
  <c r="K63" i="128" s="1"/>
  <c r="O66" i="130"/>
  <c r="O8"/>
  <c r="O16"/>
  <c r="O24"/>
  <c r="O32"/>
  <c r="O40"/>
  <c r="K42" i="128" s="1"/>
  <c r="O48" i="130"/>
  <c r="O56"/>
  <c r="O65"/>
  <c r="O73"/>
  <c r="K75" i="128" s="1"/>
  <c r="O77" i="130"/>
  <c r="O81"/>
  <c r="O85"/>
  <c r="O89"/>
  <c r="K91" i="128" s="1"/>
  <c r="O93" i="130"/>
  <c r="O97"/>
  <c r="O101"/>
  <c r="O3"/>
  <c r="K5" i="128" s="1"/>
  <c r="O11" i="130"/>
  <c r="K13" i="128" s="1"/>
  <c r="O19" i="130"/>
  <c r="K21" i="128" s="1"/>
  <c r="O27" i="130"/>
  <c r="O35"/>
  <c r="K37" i="128" s="1"/>
  <c r="O43" i="130"/>
  <c r="K45" i="128" s="1"/>
  <c r="O51" i="130"/>
  <c r="K53" i="128" s="1"/>
  <c r="O59" i="130"/>
  <c r="O68"/>
  <c r="O72"/>
  <c r="O76"/>
  <c r="O80"/>
  <c r="O84"/>
  <c r="O88"/>
  <c r="K90" i="128" s="1"/>
  <c r="O92" i="130"/>
  <c r="K94" i="128" s="1"/>
  <c r="O96" i="130"/>
  <c r="O100"/>
  <c r="O104"/>
  <c r="O4"/>
  <c r="O20"/>
  <c r="O36"/>
  <c r="O52"/>
  <c r="O69"/>
  <c r="O71"/>
  <c r="O79"/>
  <c r="K81" i="128" s="1"/>
  <c r="O87" i="130"/>
  <c r="O95"/>
  <c r="K97" i="128" s="1"/>
  <c r="O103" i="130"/>
  <c r="O107"/>
  <c r="K109" i="128" s="1"/>
  <c r="O111" i="130"/>
  <c r="O115"/>
  <c r="K117" i="128" s="1"/>
  <c r="O119" i="130"/>
  <c r="O123"/>
  <c r="K125" i="128" s="1"/>
  <c r="O127" i="130"/>
  <c r="K129" i="128" s="1"/>
  <c r="O15" i="130"/>
  <c r="K17" i="128" s="1"/>
  <c r="O31" i="130"/>
  <c r="K33" i="128" s="1"/>
  <c r="O47" i="130"/>
  <c r="K49" i="128" s="1"/>
  <c r="O63" i="130"/>
  <c r="O74"/>
  <c r="O82"/>
  <c r="K84" i="128" s="1"/>
  <c r="O90" i="130"/>
  <c r="K92" i="128" s="1"/>
  <c r="O98" i="130"/>
  <c r="K100" i="128" s="1"/>
  <c r="O106" i="130"/>
  <c r="O110"/>
  <c r="O114"/>
  <c r="K116" i="128" s="1"/>
  <c r="O118" i="130"/>
  <c r="K120" i="128" s="1"/>
  <c r="O122" i="130"/>
  <c r="K124" i="128" s="1"/>
  <c r="O126" i="130"/>
  <c r="O12"/>
  <c r="O28"/>
  <c r="O44"/>
  <c r="O60"/>
  <c r="O75"/>
  <c r="K77" i="128" s="1"/>
  <c r="O83" i="130"/>
  <c r="K85" i="128" s="1"/>
  <c r="O91" i="130"/>
  <c r="K93" i="128" s="1"/>
  <c r="O99" i="130"/>
  <c r="O105"/>
  <c r="K107" i="128" s="1"/>
  <c r="O109" i="130"/>
  <c r="K111" i="128" s="1"/>
  <c r="O113" i="130"/>
  <c r="O117"/>
  <c r="K119" i="128" s="1"/>
  <c r="O121" i="130"/>
  <c r="K123" i="128" s="1"/>
  <c r="O23" i="130"/>
  <c r="O78"/>
  <c r="O120"/>
  <c r="O39"/>
  <c r="O86"/>
  <c r="O108"/>
  <c r="K110" i="128" s="1"/>
  <c r="O124" i="130"/>
  <c r="K126" i="128" s="1"/>
  <c r="O125" i="130"/>
  <c r="K127" i="128" s="1"/>
  <c r="O55" i="130"/>
  <c r="O94"/>
  <c r="O112"/>
  <c r="O128"/>
  <c r="O116"/>
  <c r="K118" i="128" s="1"/>
  <c r="O7" i="130"/>
  <c r="O129"/>
  <c r="O70"/>
  <c r="O102"/>
  <c r="Q1117" i="126"/>
  <c r="F1702"/>
  <c r="B72" i="127"/>
  <c r="B144"/>
  <c r="M306"/>
  <c r="M450"/>
  <c r="M594"/>
  <c r="M738"/>
  <c r="F1176"/>
  <c r="G1181" s="1"/>
  <c r="I1181" s="1"/>
  <c r="G1164"/>
  <c r="I1164" s="1"/>
  <c r="Q1212"/>
  <c r="R1218" s="1"/>
  <c r="T1218" s="1"/>
  <c r="R1200"/>
  <c r="T1200" s="1"/>
  <c r="Q1284"/>
  <c r="R1289" s="1"/>
  <c r="T1289" s="1"/>
  <c r="R1272"/>
  <c r="T1272" s="1"/>
  <c r="F1320"/>
  <c r="G1325" s="1"/>
  <c r="I1325" s="1"/>
  <c r="G1308"/>
  <c r="I1308" s="1"/>
  <c r="Q1428"/>
  <c r="R1433" s="1"/>
  <c r="T1433" s="1"/>
  <c r="R1416"/>
  <c r="T1416" s="1"/>
  <c r="F1464"/>
  <c r="G1469" s="1"/>
  <c r="I1469" s="1"/>
  <c r="G1452"/>
  <c r="I1452" s="1"/>
  <c r="Q1572"/>
  <c r="R1578" s="1"/>
  <c r="T1578" s="1"/>
  <c r="R1560"/>
  <c r="T1560" s="1"/>
  <c r="F1608"/>
  <c r="G1613" s="1"/>
  <c r="I1613" s="1"/>
  <c r="G1596"/>
  <c r="I1596" s="1"/>
  <c r="G1794"/>
  <c r="I1794" s="1"/>
  <c r="I1799" s="1"/>
  <c r="M2196"/>
  <c r="B2286"/>
  <c r="M2160"/>
  <c r="M2268"/>
  <c r="M2016"/>
  <c r="M1872"/>
  <c r="M2124"/>
  <c r="M1980"/>
  <c r="M2232"/>
  <c r="M2052"/>
  <c r="M1908"/>
  <c r="M1026"/>
  <c r="M1944"/>
  <c r="M990"/>
  <c r="M2088"/>
  <c r="M1062"/>
  <c r="M342"/>
  <c r="M486"/>
  <c r="M630"/>
  <c r="M774"/>
  <c r="M918"/>
  <c r="R1055"/>
  <c r="T1055" s="1"/>
  <c r="Q1104"/>
  <c r="R1110" s="1"/>
  <c r="T1110" s="1"/>
  <c r="R1092"/>
  <c r="T1092" s="1"/>
  <c r="T1097" s="1"/>
  <c r="F1212"/>
  <c r="G1217" s="1"/>
  <c r="I1217" s="1"/>
  <c r="G1200"/>
  <c r="I1200" s="1"/>
  <c r="Q1248"/>
  <c r="R1254" s="1"/>
  <c r="T1254" s="1"/>
  <c r="R1236"/>
  <c r="T1236" s="1"/>
  <c r="F1284"/>
  <c r="G1289" s="1"/>
  <c r="I1289" s="1"/>
  <c r="G1272"/>
  <c r="I1272" s="1"/>
  <c r="I1277" s="1"/>
  <c r="Q1392"/>
  <c r="R1398" s="1"/>
  <c r="T1398" s="1"/>
  <c r="R1380"/>
  <c r="T1380" s="1"/>
  <c r="F1428"/>
  <c r="G1433" s="1"/>
  <c r="I1433" s="1"/>
  <c r="G1416"/>
  <c r="I1416" s="1"/>
  <c r="Q1536"/>
  <c r="R1542" s="1"/>
  <c r="T1542" s="1"/>
  <c r="R1524"/>
  <c r="T1524" s="1"/>
  <c r="T1529" s="1"/>
  <c r="F1572"/>
  <c r="G1577" s="1"/>
  <c r="I1577" s="1"/>
  <c r="G1560"/>
  <c r="I1560" s="1"/>
  <c r="I1565" s="1"/>
  <c r="G1686"/>
  <c r="I1686" s="1"/>
  <c r="G1739"/>
  <c r="I1739" s="1"/>
  <c r="F1752"/>
  <c r="G1757" s="1"/>
  <c r="I1757" s="1"/>
  <c r="G1722"/>
  <c r="I1722" s="1"/>
  <c r="I1727" s="1"/>
  <c r="Q2076"/>
  <c r="R2064"/>
  <c r="T2064" s="1"/>
  <c r="R1740"/>
  <c r="T1740" s="1"/>
  <c r="R1847"/>
  <c r="T1847" s="1"/>
  <c r="Q1860"/>
  <c r="Q1932"/>
  <c r="R1920"/>
  <c r="T1920" s="1"/>
  <c r="G2099"/>
  <c r="I2099" s="1"/>
  <c r="F2112"/>
  <c r="G2100"/>
  <c r="I2100" s="1"/>
  <c r="R1631"/>
  <c r="T1631" s="1"/>
  <c r="Q1680"/>
  <c r="R1668"/>
  <c r="T1668" s="1"/>
  <c r="R1703"/>
  <c r="T1703" s="1"/>
  <c r="R1704"/>
  <c r="T1704" s="1"/>
  <c r="G1740"/>
  <c r="I1740" s="1"/>
  <c r="G1830"/>
  <c r="I1830" s="1"/>
  <c r="I1835" s="1"/>
  <c r="R1848"/>
  <c r="T1848" s="1"/>
  <c r="R1919"/>
  <c r="T1919" s="1"/>
  <c r="G2082"/>
  <c r="I2082" s="1"/>
  <c r="I2087" s="1"/>
  <c r="R2153"/>
  <c r="T2153" s="1"/>
  <c r="G2226"/>
  <c r="I2226" s="1"/>
  <c r="I2231" s="1"/>
  <c r="R2117"/>
  <c r="T2117" s="1"/>
  <c r="R2261"/>
  <c r="T2261" s="1"/>
  <c r="R2262"/>
  <c r="T2262" s="1"/>
  <c r="AB4" i="130"/>
  <c r="AB6"/>
  <c r="AB8"/>
  <c r="AB10"/>
  <c r="AB12"/>
  <c r="AB14"/>
  <c r="L16" i="128" s="1"/>
  <c r="AB16" i="130"/>
  <c r="AB18"/>
  <c r="AB20"/>
  <c r="AB22"/>
  <c r="AB24"/>
  <c r="AB26"/>
  <c r="AB28"/>
  <c r="AB30"/>
  <c r="AB32"/>
  <c r="AB34"/>
  <c r="AB36"/>
  <c r="AB38"/>
  <c r="AB7"/>
  <c r="AB15"/>
  <c r="AB23"/>
  <c r="AB31"/>
  <c r="AB39"/>
  <c r="AB41"/>
  <c r="AB43"/>
  <c r="AB45"/>
  <c r="AB47"/>
  <c r="AB49"/>
  <c r="AB51"/>
  <c r="AB53"/>
  <c r="AB55"/>
  <c r="AB57"/>
  <c r="AB59"/>
  <c r="AB61"/>
  <c r="AB63"/>
  <c r="AB65"/>
  <c r="AB67"/>
  <c r="AB69"/>
  <c r="AB71"/>
  <c r="AB73"/>
  <c r="AB75"/>
  <c r="AB77"/>
  <c r="AB79"/>
  <c r="AB81"/>
  <c r="AB83"/>
  <c r="AB85"/>
  <c r="AB87"/>
  <c r="AB89"/>
  <c r="AB91"/>
  <c r="AB93"/>
  <c r="AB95"/>
  <c r="AB97"/>
  <c r="AB99"/>
  <c r="AB101"/>
  <c r="AB103"/>
  <c r="AB105"/>
  <c r="AB107"/>
  <c r="AB109"/>
  <c r="AB111"/>
  <c r="AB113"/>
  <c r="AB115"/>
  <c r="AB5"/>
  <c r="AB13"/>
  <c r="AB17"/>
  <c r="AB25"/>
  <c r="AB33"/>
  <c r="AB3"/>
  <c r="AB11"/>
  <c r="AB19"/>
  <c r="AB27"/>
  <c r="AB35"/>
  <c r="AB40"/>
  <c r="AB42"/>
  <c r="AB44"/>
  <c r="AB46"/>
  <c r="AB48"/>
  <c r="AB50"/>
  <c r="AB52"/>
  <c r="AB54"/>
  <c r="AB56"/>
  <c r="AB58"/>
  <c r="AB60"/>
  <c r="AB62"/>
  <c r="AB64"/>
  <c r="AB66"/>
  <c r="AB68"/>
  <c r="AB70"/>
  <c r="AB72"/>
  <c r="AB74"/>
  <c r="AB76"/>
  <c r="AB78"/>
  <c r="AB80"/>
  <c r="AB82"/>
  <c r="AB84"/>
  <c r="AB86"/>
  <c r="AB88"/>
  <c r="AB90"/>
  <c r="AB92"/>
  <c r="AB94"/>
  <c r="AB96"/>
  <c r="AB98"/>
  <c r="AB100"/>
  <c r="AB102"/>
  <c r="AB104"/>
  <c r="AB106"/>
  <c r="AB108"/>
  <c r="AB110"/>
  <c r="AB112"/>
  <c r="AB114"/>
  <c r="AB116"/>
  <c r="AB37"/>
  <c r="AB29"/>
  <c r="AB117"/>
  <c r="AB119"/>
  <c r="AB121"/>
  <c r="AB123"/>
  <c r="L125" i="128" s="1"/>
  <c r="AB125" i="130"/>
  <c r="AB127"/>
  <c r="AB129"/>
  <c r="AB9"/>
  <c r="AB21"/>
  <c r="AB2"/>
  <c r="AB128"/>
  <c r="AB120"/>
  <c r="AB126"/>
  <c r="AB118"/>
  <c r="AA4"/>
  <c r="AA6"/>
  <c r="AA8"/>
  <c r="AA10"/>
  <c r="AA12"/>
  <c r="AA14"/>
  <c r="AA5"/>
  <c r="AA13"/>
  <c r="AA16"/>
  <c r="AA17"/>
  <c r="AA24"/>
  <c r="AA25"/>
  <c r="AA32"/>
  <c r="AA33"/>
  <c r="AA3"/>
  <c r="AA11"/>
  <c r="AA18"/>
  <c r="AA19"/>
  <c r="AA26"/>
  <c r="AA27"/>
  <c r="AA34"/>
  <c r="AA35"/>
  <c r="AA40"/>
  <c r="AA42"/>
  <c r="AA44"/>
  <c r="AA46"/>
  <c r="AA48"/>
  <c r="AA50"/>
  <c r="AA52"/>
  <c r="AA54"/>
  <c r="AA56"/>
  <c r="AA58"/>
  <c r="AA60"/>
  <c r="AA62"/>
  <c r="AA64"/>
  <c r="AA66"/>
  <c r="AA68"/>
  <c r="AA70"/>
  <c r="AA72"/>
  <c r="AA74"/>
  <c r="AA76"/>
  <c r="AA78"/>
  <c r="AA80"/>
  <c r="AA82"/>
  <c r="AA84"/>
  <c r="AA86"/>
  <c r="AA88"/>
  <c r="AA90"/>
  <c r="AA92"/>
  <c r="AA94"/>
  <c r="AA96"/>
  <c r="AA98"/>
  <c r="AA100"/>
  <c r="AA102"/>
  <c r="AA104"/>
  <c r="AA9"/>
  <c r="AA20"/>
  <c r="AA21"/>
  <c r="AA28"/>
  <c r="AA29"/>
  <c r="AA36"/>
  <c r="AA37"/>
  <c r="X2"/>
  <c r="Y129"/>
  <c r="AA128"/>
  <c r="Y127"/>
  <c r="AA126"/>
  <c r="Y125"/>
  <c r="AA124"/>
  <c r="Y123"/>
  <c r="AA122"/>
  <c r="Y121"/>
  <c r="AA120"/>
  <c r="Y119"/>
  <c r="AA118"/>
  <c r="AA115"/>
  <c r="Y114"/>
  <c r="AA111"/>
  <c r="Y110"/>
  <c r="AA107"/>
  <c r="Y106"/>
  <c r="Y104"/>
  <c r="Y102"/>
  <c r="Y100"/>
  <c r="Y98"/>
  <c r="Y96"/>
  <c r="Y94"/>
  <c r="Y92"/>
  <c r="Y90"/>
  <c r="Y88"/>
  <c r="Y86"/>
  <c r="Y84"/>
  <c r="Y82"/>
  <c r="Y80"/>
  <c r="Y78"/>
  <c r="Y76"/>
  <c r="Y74"/>
  <c r="Y72"/>
  <c r="Y70"/>
  <c r="Y68"/>
  <c r="Y66"/>
  <c r="Y64"/>
  <c r="Y62"/>
  <c r="Y60"/>
  <c r="Y58"/>
  <c r="Y56"/>
  <c r="Y54"/>
  <c r="Y52"/>
  <c r="Y50"/>
  <c r="Y48"/>
  <c r="Y46"/>
  <c r="Y44"/>
  <c r="Y42"/>
  <c r="Y40"/>
  <c r="AA38"/>
  <c r="X27"/>
  <c r="Y25"/>
  <c r="AA23"/>
  <c r="AA7"/>
  <c r="AC34"/>
  <c r="X4"/>
  <c r="X6"/>
  <c r="X8"/>
  <c r="X10"/>
  <c r="X12"/>
  <c r="X14"/>
  <c r="X16"/>
  <c r="X18"/>
  <c r="X20"/>
  <c r="X22"/>
  <c r="X24"/>
  <c r="X26"/>
  <c r="X28"/>
  <c r="X30"/>
  <c r="X32"/>
  <c r="X34"/>
  <c r="X36"/>
  <c r="X38"/>
  <c r="X3"/>
  <c r="X11"/>
  <c r="X21"/>
  <c r="X29"/>
  <c r="X37"/>
  <c r="X41"/>
  <c r="X43"/>
  <c r="X45"/>
  <c r="X47"/>
  <c r="X49"/>
  <c r="X51"/>
  <c r="X53"/>
  <c r="X55"/>
  <c r="X57"/>
  <c r="X59"/>
  <c r="X61"/>
  <c r="X63"/>
  <c r="X65"/>
  <c r="X67"/>
  <c r="X69"/>
  <c r="X71"/>
  <c r="X73"/>
  <c r="X75"/>
  <c r="X77"/>
  <c r="X79"/>
  <c r="X81"/>
  <c r="X83"/>
  <c r="X85"/>
  <c r="X87"/>
  <c r="X89"/>
  <c r="X91"/>
  <c r="X93"/>
  <c r="X95"/>
  <c r="X97"/>
  <c r="X99"/>
  <c r="X101"/>
  <c r="X103"/>
  <c r="X105"/>
  <c r="X107"/>
  <c r="X109"/>
  <c r="X111"/>
  <c r="X113"/>
  <c r="X115"/>
  <c r="X117"/>
  <c r="X9"/>
  <c r="X23"/>
  <c r="X31"/>
  <c r="X39"/>
  <c r="X7"/>
  <c r="X15"/>
  <c r="X17"/>
  <c r="X25"/>
  <c r="X33"/>
  <c r="X40"/>
  <c r="X42"/>
  <c r="X44"/>
  <c r="X46"/>
  <c r="X48"/>
  <c r="X50"/>
  <c r="X52"/>
  <c r="X54"/>
  <c r="X56"/>
  <c r="X58"/>
  <c r="X60"/>
  <c r="X62"/>
  <c r="X64"/>
  <c r="X66"/>
  <c r="X68"/>
  <c r="X70"/>
  <c r="X72"/>
  <c r="X74"/>
  <c r="X76"/>
  <c r="X78"/>
  <c r="X80"/>
  <c r="X82"/>
  <c r="X84"/>
  <c r="X86"/>
  <c r="X88"/>
  <c r="X90"/>
  <c r="X92"/>
  <c r="X94"/>
  <c r="X96"/>
  <c r="X98"/>
  <c r="X100"/>
  <c r="X102"/>
  <c r="X104"/>
  <c r="X106"/>
  <c r="X108"/>
  <c r="X110"/>
  <c r="X112"/>
  <c r="X114"/>
  <c r="X116"/>
  <c r="Z3"/>
  <c r="Z5"/>
  <c r="Z7"/>
  <c r="Z9"/>
  <c r="Z11"/>
  <c r="Z13"/>
  <c r="Z15"/>
  <c r="Z17"/>
  <c r="Z19"/>
  <c r="Z21"/>
  <c r="Z23"/>
  <c r="Z25"/>
  <c r="Z27"/>
  <c r="Z29"/>
  <c r="Z31"/>
  <c r="Z33"/>
  <c r="Z35"/>
  <c r="Z37"/>
  <c r="Z39"/>
  <c r="Z6"/>
  <c r="Z14"/>
  <c r="Z18"/>
  <c r="Z26"/>
  <c r="Z34"/>
  <c r="Z40"/>
  <c r="Z42"/>
  <c r="Z44"/>
  <c r="Z46"/>
  <c r="Z48"/>
  <c r="Z50"/>
  <c r="Z52"/>
  <c r="Z54"/>
  <c r="Z56"/>
  <c r="Z58"/>
  <c r="Z60"/>
  <c r="Z62"/>
  <c r="Z64"/>
  <c r="Z66"/>
  <c r="Z68"/>
  <c r="Z70"/>
  <c r="Z72"/>
  <c r="Z74"/>
  <c r="Z76"/>
  <c r="Z78"/>
  <c r="Z80"/>
  <c r="Z82"/>
  <c r="Z84"/>
  <c r="Z86"/>
  <c r="Z88"/>
  <c r="Z90"/>
  <c r="Z92"/>
  <c r="Z94"/>
  <c r="Z96"/>
  <c r="Z98"/>
  <c r="Z100"/>
  <c r="Z102"/>
  <c r="Z104"/>
  <c r="Z106"/>
  <c r="Z108"/>
  <c r="Z110"/>
  <c r="Z112"/>
  <c r="Z114"/>
  <c r="Z116"/>
  <c r="Z4"/>
  <c r="Z12"/>
  <c r="Z20"/>
  <c r="Z28"/>
  <c r="Z36"/>
  <c r="Z10"/>
  <c r="Z22"/>
  <c r="Z30"/>
  <c r="Z38"/>
  <c r="Z41"/>
  <c r="Z43"/>
  <c r="Z45"/>
  <c r="Z47"/>
  <c r="Z49"/>
  <c r="Z51"/>
  <c r="Z53"/>
  <c r="Z55"/>
  <c r="Z57"/>
  <c r="Z59"/>
  <c r="Z61"/>
  <c r="Z63"/>
  <c r="Z65"/>
  <c r="Z67"/>
  <c r="Z69"/>
  <c r="Z71"/>
  <c r="Z73"/>
  <c r="Z75"/>
  <c r="Z77"/>
  <c r="Z79"/>
  <c r="Z81"/>
  <c r="Z83"/>
  <c r="Z85"/>
  <c r="Z87"/>
  <c r="Z89"/>
  <c r="Z91"/>
  <c r="Z93"/>
  <c r="Z95"/>
  <c r="Z97"/>
  <c r="Z99"/>
  <c r="Z101"/>
  <c r="Z103"/>
  <c r="Z105"/>
  <c r="Z107"/>
  <c r="Z109"/>
  <c r="Z111"/>
  <c r="Z113"/>
  <c r="Z115"/>
  <c r="Z117"/>
  <c r="Y2"/>
  <c r="X129"/>
  <c r="Z128"/>
  <c r="X127"/>
  <c r="Z126"/>
  <c r="X125"/>
  <c r="Z124"/>
  <c r="X123"/>
  <c r="Z122"/>
  <c r="X121"/>
  <c r="Z120"/>
  <c r="X119"/>
  <c r="Z118"/>
  <c r="AA116"/>
  <c r="Y115"/>
  <c r="AA112"/>
  <c r="Y111"/>
  <c r="AA108"/>
  <c r="Y107"/>
  <c r="X35"/>
  <c r="Y33"/>
  <c r="AA31"/>
  <c r="Y18"/>
  <c r="Z16"/>
  <c r="AC64"/>
  <c r="AC5"/>
  <c r="AC9"/>
  <c r="AC13"/>
  <c r="AC17"/>
  <c r="AC21"/>
  <c r="AC25"/>
  <c r="AC29"/>
  <c r="AC33"/>
  <c r="AC37"/>
  <c r="AC41"/>
  <c r="AC45"/>
  <c r="AC49"/>
  <c r="L51" i="128" s="1"/>
  <c r="AC53" i="130"/>
  <c r="AC57"/>
  <c r="AC61"/>
  <c r="AC66"/>
  <c r="AC4"/>
  <c r="AC8"/>
  <c r="AC12"/>
  <c r="AC16"/>
  <c r="AC20"/>
  <c r="AC24"/>
  <c r="AC28"/>
  <c r="L30" i="128" s="1"/>
  <c r="AC32" i="130"/>
  <c r="AC36"/>
  <c r="AC40"/>
  <c r="AC44"/>
  <c r="AC48"/>
  <c r="AC52"/>
  <c r="AC56"/>
  <c r="AC60"/>
  <c r="AC65"/>
  <c r="AC69"/>
  <c r="AC72"/>
  <c r="AC76"/>
  <c r="AC80"/>
  <c r="AC84"/>
  <c r="AC88"/>
  <c r="AC92"/>
  <c r="AC96"/>
  <c r="AC100"/>
  <c r="AC104"/>
  <c r="AC6"/>
  <c r="AC7"/>
  <c r="AC14"/>
  <c r="AC15"/>
  <c r="AC22"/>
  <c r="AC23"/>
  <c r="AC30"/>
  <c r="AC31"/>
  <c r="AC38"/>
  <c r="AC39"/>
  <c r="AC46"/>
  <c r="AC47"/>
  <c r="AC54"/>
  <c r="AC55"/>
  <c r="AC62"/>
  <c r="AC63"/>
  <c r="AC71"/>
  <c r="AC75"/>
  <c r="AC79"/>
  <c r="AC83"/>
  <c r="AC87"/>
  <c r="AC91"/>
  <c r="AC95"/>
  <c r="AC99"/>
  <c r="AC103"/>
  <c r="AC11"/>
  <c r="L13" i="128" s="1"/>
  <c r="AC27" i="130"/>
  <c r="AC43"/>
  <c r="AC59"/>
  <c r="AC106"/>
  <c r="AC110"/>
  <c r="AC114"/>
  <c r="AC118"/>
  <c r="AC122"/>
  <c r="AC126"/>
  <c r="AC10"/>
  <c r="L12" i="128" s="1"/>
  <c r="AC26" i="130"/>
  <c r="AC42"/>
  <c r="AC58"/>
  <c r="AC70"/>
  <c r="AC77"/>
  <c r="AC78"/>
  <c r="AC85"/>
  <c r="AC86"/>
  <c r="AC93"/>
  <c r="AC94"/>
  <c r="AC101"/>
  <c r="AC102"/>
  <c r="AC105"/>
  <c r="AC109"/>
  <c r="AC113"/>
  <c r="AC117"/>
  <c r="AC121"/>
  <c r="AC125"/>
  <c r="AC129"/>
  <c r="AC3"/>
  <c r="AC19"/>
  <c r="AC35"/>
  <c r="AC51"/>
  <c r="AC68"/>
  <c r="AC108"/>
  <c r="AC112"/>
  <c r="AC116"/>
  <c r="AC120"/>
  <c r="AC124"/>
  <c r="AC50"/>
  <c r="AC74"/>
  <c r="AC97"/>
  <c r="AC111"/>
  <c r="AC127"/>
  <c r="AC128"/>
  <c r="AC2"/>
  <c r="AC67"/>
  <c r="AC73"/>
  <c r="AC82"/>
  <c r="AC115"/>
  <c r="AC18"/>
  <c r="AC81"/>
  <c r="AC90"/>
  <c r="AC119"/>
  <c r="Y3"/>
  <c r="Y5"/>
  <c r="Y7"/>
  <c r="Y9"/>
  <c r="Y11"/>
  <c r="Y13"/>
  <c r="Y15"/>
  <c r="Y4"/>
  <c r="Y12"/>
  <c r="Y19"/>
  <c r="Y20"/>
  <c r="Y27"/>
  <c r="Y28"/>
  <c r="Y35"/>
  <c r="Y36"/>
  <c r="Y10"/>
  <c r="Y21"/>
  <c r="Y22"/>
  <c r="Y29"/>
  <c r="Y30"/>
  <c r="Y37"/>
  <c r="Y38"/>
  <c r="Y41"/>
  <c r="Y43"/>
  <c r="Y45"/>
  <c r="Y47"/>
  <c r="Y49"/>
  <c r="Y51"/>
  <c r="Y53"/>
  <c r="Y55"/>
  <c r="Y57"/>
  <c r="Y59"/>
  <c r="Y61"/>
  <c r="Y63"/>
  <c r="Y65"/>
  <c r="Y67"/>
  <c r="Y69"/>
  <c r="Y71"/>
  <c r="Y73"/>
  <c r="Y75"/>
  <c r="Y77"/>
  <c r="Y79"/>
  <c r="Y81"/>
  <c r="Y83"/>
  <c r="Y85"/>
  <c r="Y87"/>
  <c r="Y89"/>
  <c r="Y91"/>
  <c r="Y93"/>
  <c r="Y95"/>
  <c r="Y97"/>
  <c r="Y99"/>
  <c r="Y101"/>
  <c r="Y103"/>
  <c r="Y105"/>
  <c r="Y8"/>
  <c r="Y16"/>
  <c r="Y23"/>
  <c r="Y24"/>
  <c r="Y31"/>
  <c r="Y32"/>
  <c r="Y39"/>
  <c r="Z2"/>
  <c r="AA129"/>
  <c r="Y128"/>
  <c r="AA127"/>
  <c r="Y126"/>
  <c r="AA125"/>
  <c r="Y124"/>
  <c r="AA123"/>
  <c r="Y122"/>
  <c r="AA121"/>
  <c r="Y120"/>
  <c r="AA119"/>
  <c r="Y118"/>
  <c r="AA117"/>
  <c r="Y116"/>
  <c r="AA113"/>
  <c r="Y112"/>
  <c r="AA109"/>
  <c r="Y108"/>
  <c r="AA105"/>
  <c r="AA103"/>
  <c r="AA101"/>
  <c r="AA99"/>
  <c r="AA97"/>
  <c r="AA95"/>
  <c r="AA93"/>
  <c r="AA91"/>
  <c r="AA89"/>
  <c r="AA87"/>
  <c r="AA85"/>
  <c r="AA83"/>
  <c r="AA81"/>
  <c r="AA79"/>
  <c r="AA77"/>
  <c r="AA75"/>
  <c r="AA73"/>
  <c r="AA71"/>
  <c r="AA69"/>
  <c r="AA67"/>
  <c r="AA65"/>
  <c r="AA63"/>
  <c r="AA61"/>
  <c r="AA59"/>
  <c r="AA57"/>
  <c r="AA55"/>
  <c r="AA53"/>
  <c r="AA51"/>
  <c r="AA49"/>
  <c r="AA47"/>
  <c r="AA45"/>
  <c r="AA43"/>
  <c r="AA41"/>
  <c r="AA39"/>
  <c r="Y26"/>
  <c r="Z24"/>
  <c r="AA22"/>
  <c r="Z8"/>
  <c r="Y6"/>
  <c r="AC107"/>
  <c r="AC89"/>
  <c r="L91" i="128" s="1"/>
  <c r="K65"/>
  <c r="K26"/>
  <c r="S1264" i="126" l="1"/>
  <c r="H679"/>
  <c r="I679" s="1"/>
  <c r="H835"/>
  <c r="I835" s="1"/>
  <c r="S2239"/>
  <c r="S2259" s="1"/>
  <c r="R1869"/>
  <c r="S523"/>
  <c r="T523" s="1"/>
  <c r="H211"/>
  <c r="I211" s="1"/>
  <c r="I231" s="1"/>
  <c r="H562"/>
  <c r="H582" s="1"/>
  <c r="S1966"/>
  <c r="T1966" s="1"/>
  <c r="T1986" s="1"/>
  <c r="S1459"/>
  <c r="T1459" s="1"/>
  <c r="T1479" s="1"/>
  <c r="H1225"/>
  <c r="I1225" s="1"/>
  <c r="I1245" s="1"/>
  <c r="H913"/>
  <c r="I913" s="1"/>
  <c r="I933" s="1"/>
  <c r="H1693"/>
  <c r="I1693" s="1"/>
  <c r="I1713" s="1"/>
  <c r="S211"/>
  <c r="S231" s="1"/>
  <c r="H1147"/>
  <c r="I1147" s="1"/>
  <c r="I1167" s="1"/>
  <c r="H172"/>
  <c r="I172" s="1"/>
  <c r="T1889" i="127"/>
  <c r="R2098" i="126"/>
  <c r="T2098" s="1"/>
  <c r="L106" i="128"/>
  <c r="L74"/>
  <c r="L42"/>
  <c r="T2195" i="127"/>
  <c r="T917"/>
  <c r="R2101" i="126"/>
  <c r="T2101" s="1"/>
  <c r="G1786"/>
  <c r="I1786" s="1"/>
  <c r="T449" i="127"/>
  <c r="I845"/>
  <c r="I38" i="126"/>
  <c r="H1966"/>
  <c r="I1966" s="1"/>
  <c r="I1986" s="1"/>
  <c r="I233" i="127"/>
  <c r="I701"/>
  <c r="H718" i="126"/>
  <c r="H738" s="1"/>
  <c r="R192"/>
  <c r="H1849"/>
  <c r="I1849" s="1"/>
  <c r="S2395"/>
  <c r="S2415" s="1"/>
  <c r="S757"/>
  <c r="T757" s="1"/>
  <c r="T777" s="1"/>
  <c r="G1713"/>
  <c r="G1167"/>
  <c r="H1771"/>
  <c r="H1791" s="1"/>
  <c r="S679"/>
  <c r="T679" s="1"/>
  <c r="S1732"/>
  <c r="S1752" s="1"/>
  <c r="H757"/>
  <c r="I757" s="1"/>
  <c r="R2226" i="127"/>
  <c r="T2226" s="1"/>
  <c r="T1025"/>
  <c r="I1997"/>
  <c r="R892" i="126"/>
  <c r="T892" s="1"/>
  <c r="R890"/>
  <c r="T890" s="1"/>
  <c r="R2176"/>
  <c r="T2176" s="1"/>
  <c r="R2178"/>
  <c r="T2178" s="1"/>
  <c r="R2177"/>
  <c r="T2177" s="1"/>
  <c r="R2175"/>
  <c r="T2175" s="1"/>
  <c r="L37" i="128"/>
  <c r="L45"/>
  <c r="T2123" i="127"/>
  <c r="T1637"/>
  <c r="I1691"/>
  <c r="I1601"/>
  <c r="T1565"/>
  <c r="T1421"/>
  <c r="T1277"/>
  <c r="I1169"/>
  <c r="K104" i="128"/>
  <c r="K57"/>
  <c r="K88"/>
  <c r="K25"/>
  <c r="K62"/>
  <c r="K30"/>
  <c r="K112"/>
  <c r="K89"/>
  <c r="K95"/>
  <c r="K79"/>
  <c r="K50"/>
  <c r="K18"/>
  <c r="K59"/>
  <c r="K43"/>
  <c r="K27"/>
  <c r="K11"/>
  <c r="K56"/>
  <c r="K48"/>
  <c r="K40"/>
  <c r="K32"/>
  <c r="K16"/>
  <c r="G1007" i="126"/>
  <c r="I1007" s="1"/>
  <c r="T35" i="124"/>
  <c r="S2005" i="126"/>
  <c r="S2025" s="1"/>
  <c r="H1654"/>
  <c r="I1654" s="1"/>
  <c r="S718"/>
  <c r="S738" s="1"/>
  <c r="T2141" i="127"/>
  <c r="T1655"/>
  <c r="I2159"/>
  <c r="T773"/>
  <c r="I773"/>
  <c r="I377"/>
  <c r="T665"/>
  <c r="G774" i="126"/>
  <c r="I774" s="1"/>
  <c r="I2285" i="127"/>
  <c r="T809"/>
  <c r="R2062" i="126"/>
  <c r="T2062" s="1"/>
  <c r="R2061"/>
  <c r="T2061" s="1"/>
  <c r="G482" i="124"/>
  <c r="I482" s="1"/>
  <c r="I485" s="1"/>
  <c r="G662"/>
  <c r="I662" s="1"/>
  <c r="I665" s="1"/>
  <c r="T467" i="127"/>
  <c r="H2005" i="126"/>
  <c r="H2025" s="1"/>
  <c r="R2335"/>
  <c r="T2335" s="1"/>
  <c r="R2331"/>
  <c r="T2331" s="1"/>
  <c r="R2334"/>
  <c r="T2334" s="1"/>
  <c r="R2332"/>
  <c r="T2332" s="1"/>
  <c r="R1825"/>
  <c r="T1825" s="1"/>
  <c r="R1828"/>
  <c r="T1828" s="1"/>
  <c r="R1824"/>
  <c r="T1824" s="1"/>
  <c r="R1826"/>
  <c r="T1826" s="1"/>
  <c r="R1084"/>
  <c r="T1084" s="1"/>
  <c r="R1083"/>
  <c r="T1083" s="1"/>
  <c r="R1085"/>
  <c r="T1085" s="1"/>
  <c r="R680" i="124"/>
  <c r="T680" s="1"/>
  <c r="T683" s="1"/>
  <c r="R536"/>
  <c r="T536" s="1"/>
  <c r="T539" s="1"/>
  <c r="R464"/>
  <c r="T464" s="1"/>
  <c r="T467" s="1"/>
  <c r="R392"/>
  <c r="T392" s="1"/>
  <c r="T395" s="1"/>
  <c r="R230"/>
  <c r="T230" s="1"/>
  <c r="T233" s="1"/>
  <c r="R616" i="126"/>
  <c r="T616" s="1"/>
  <c r="R615"/>
  <c r="T615" s="1"/>
  <c r="R618"/>
  <c r="T618" s="1"/>
  <c r="R302" i="124"/>
  <c r="T302" s="1"/>
  <c r="T305" s="1"/>
  <c r="R176"/>
  <c r="T176" s="1"/>
  <c r="T179" s="1"/>
  <c r="R104"/>
  <c r="T104" s="1"/>
  <c r="T107" s="1"/>
  <c r="R1633" i="126"/>
  <c r="T1633" s="1"/>
  <c r="R1631"/>
  <c r="T1631" s="1"/>
  <c r="R1591"/>
  <c r="T1591" s="1"/>
  <c r="R1590"/>
  <c r="T1590" s="1"/>
  <c r="R1592"/>
  <c r="T1592" s="1"/>
  <c r="R460"/>
  <c r="T460" s="1"/>
  <c r="R462"/>
  <c r="T462" s="1"/>
  <c r="R459"/>
  <c r="T459" s="1"/>
  <c r="R461"/>
  <c r="T461" s="1"/>
  <c r="R463"/>
  <c r="T463" s="1"/>
  <c r="L20" i="128"/>
  <c r="L110"/>
  <c r="L28"/>
  <c r="L94"/>
  <c r="L78"/>
  <c r="L62"/>
  <c r="L46"/>
  <c r="I1493" i="127"/>
  <c r="T1169"/>
  <c r="T197"/>
  <c r="G2025" i="126"/>
  <c r="S1225"/>
  <c r="S1245" s="1"/>
  <c r="S133"/>
  <c r="S153" s="1"/>
  <c r="H523"/>
  <c r="I523" s="1"/>
  <c r="S562"/>
  <c r="S582" s="1"/>
  <c r="H2239"/>
  <c r="H2259" s="1"/>
  <c r="S913"/>
  <c r="T913" s="1"/>
  <c r="H2122"/>
  <c r="H2142" s="1"/>
  <c r="I1853" i="127"/>
  <c r="G410" i="124"/>
  <c r="I410" s="1"/>
  <c r="I413" s="1"/>
  <c r="L99" i="128"/>
  <c r="L90"/>
  <c r="L58"/>
  <c r="G1110" i="127"/>
  <c r="I1110" s="1"/>
  <c r="K58" i="128"/>
  <c r="I2033" i="127"/>
  <c r="T377"/>
  <c r="T1817"/>
  <c r="T485"/>
  <c r="I1061"/>
  <c r="G655" i="126"/>
  <c r="I655" s="1"/>
  <c r="G654"/>
  <c r="I654" s="1"/>
  <c r="G658"/>
  <c r="I658" s="1"/>
  <c r="L82" i="128"/>
  <c r="L111"/>
  <c r="L41"/>
  <c r="L9"/>
  <c r="L50"/>
  <c r="L40"/>
  <c r="I2213" i="127"/>
  <c r="I305"/>
  <c r="K46" i="128"/>
  <c r="K78"/>
  <c r="I917" i="127"/>
  <c r="I341"/>
  <c r="L34" i="128"/>
  <c r="K14"/>
  <c r="I809" i="127"/>
  <c r="L95" i="128"/>
  <c r="L24"/>
  <c r="L63"/>
  <c r="L31"/>
  <c r="L75"/>
  <c r="L59"/>
  <c r="L115"/>
  <c r="L29"/>
  <c r="L107"/>
  <c r="L79"/>
  <c r="L47"/>
  <c r="I1709" i="127"/>
  <c r="T2015"/>
  <c r="G554" i="124"/>
  <c r="I554" s="1"/>
  <c r="I557" s="1"/>
  <c r="I2141" i="127"/>
  <c r="I17"/>
  <c r="L121" i="128"/>
  <c r="K106"/>
  <c r="K74"/>
  <c r="T845" i="127"/>
  <c r="G698" i="124"/>
  <c r="I698" s="1"/>
  <c r="I701" s="1"/>
  <c r="T1997" i="127"/>
  <c r="L43" i="128"/>
  <c r="K130"/>
  <c r="K10"/>
  <c r="I1097" i="127"/>
  <c r="T413"/>
  <c r="R504" i="126"/>
  <c r="H1576"/>
  <c r="H1596" s="1"/>
  <c r="H1459"/>
  <c r="H1479" s="1"/>
  <c r="G1752"/>
  <c r="R1323"/>
  <c r="S835"/>
  <c r="S855" s="1"/>
  <c r="H2161"/>
  <c r="H2181" s="1"/>
  <c r="L17" i="128"/>
  <c r="L87"/>
  <c r="L86"/>
  <c r="L54"/>
  <c r="L55"/>
  <c r="H1537" i="126"/>
  <c r="I1537" s="1"/>
  <c r="D127" i="128" a="1"/>
  <c r="D127" s="1"/>
  <c r="L119"/>
  <c r="D129" a="1"/>
  <c r="D129" s="1"/>
  <c r="H129" s="1"/>
  <c r="C12" a="1"/>
  <c r="C12" s="1"/>
  <c r="J12" s="1"/>
  <c r="I1529" i="127"/>
  <c r="T2285"/>
  <c r="D125" i="128" a="1"/>
  <c r="D125" s="1"/>
  <c r="H125" s="1"/>
  <c r="B14" a="1"/>
  <c r="B14" s="1"/>
  <c r="I14" s="1"/>
  <c r="G266" i="124"/>
  <c r="I266" s="1"/>
  <c r="I269" s="1"/>
  <c r="G446"/>
  <c r="I446" s="1"/>
  <c r="I449" s="1"/>
  <c r="B5" i="128" a="1"/>
  <c r="B5" s="1"/>
  <c r="I5" s="1"/>
  <c r="L126"/>
  <c r="L120"/>
  <c r="L33"/>
  <c r="I1457" i="127"/>
  <c r="T1205"/>
  <c r="I1889"/>
  <c r="I593"/>
  <c r="T629"/>
  <c r="C123" i="128" a="1"/>
  <c r="C123" s="1"/>
  <c r="J123" s="1"/>
  <c r="G122" i="124"/>
  <c r="I122" s="1"/>
  <c r="I125" s="1"/>
  <c r="T827" i="127"/>
  <c r="L70" i="128"/>
  <c r="L18"/>
  <c r="T1241" i="127"/>
  <c r="L118" i="128"/>
  <c r="L103"/>
  <c r="L32"/>
  <c r="L102"/>
  <c r="L71"/>
  <c r="I1421" i="127"/>
  <c r="I2069"/>
  <c r="I989"/>
  <c r="C131" i="128" a="1"/>
  <c r="C131" s="1"/>
  <c r="J131" s="1"/>
  <c r="L8"/>
  <c r="L83"/>
  <c r="L114"/>
  <c r="L127"/>
  <c r="L25"/>
  <c r="L98"/>
  <c r="L67"/>
  <c r="L66"/>
  <c r="T1961" i="127"/>
  <c r="G626" i="124"/>
  <c r="I626" s="1"/>
  <c r="I629" s="1"/>
  <c r="I1205" i="127"/>
  <c r="T71" i="124"/>
  <c r="G194"/>
  <c r="I194" s="1"/>
  <c r="I197" s="1"/>
  <c r="T47"/>
  <c r="G680"/>
  <c r="I680" s="1"/>
  <c r="I683" s="1"/>
  <c r="G392"/>
  <c r="I392" s="1"/>
  <c r="I395" s="1"/>
  <c r="G50"/>
  <c r="I50" s="1"/>
  <c r="I53" s="1"/>
  <c r="G284"/>
  <c r="I284" s="1"/>
  <c r="I287" s="1"/>
  <c r="G104"/>
  <c r="I104" s="1"/>
  <c r="I107" s="1"/>
  <c r="H640" i="126"/>
  <c r="I640" s="1"/>
  <c r="T341" i="127"/>
  <c r="G248" i="124"/>
  <c r="I248" s="1"/>
  <c r="I251" s="1"/>
  <c r="G338"/>
  <c r="I338" s="1"/>
  <c r="I341" s="1"/>
  <c r="G590"/>
  <c r="I590" s="1"/>
  <c r="I593" s="1"/>
  <c r="T1799" i="127"/>
  <c r="T233"/>
  <c r="T29" i="124"/>
  <c r="T2069" i="127"/>
  <c r="T143"/>
  <c r="G644" i="124"/>
  <c r="I644" s="1"/>
  <c r="I647" s="1"/>
  <c r="R102" i="127"/>
  <c r="T102" s="1"/>
  <c r="R101"/>
  <c r="T101" s="1"/>
  <c r="H1947" i="126"/>
  <c r="I18"/>
  <c r="G320" i="124"/>
  <c r="I320" s="1"/>
  <c r="I323" s="1"/>
  <c r="I65"/>
  <c r="G68"/>
  <c r="I68" s="1"/>
  <c r="I353"/>
  <c r="G356"/>
  <c r="I356" s="1"/>
  <c r="I359" s="1"/>
  <c r="I1673" i="127"/>
  <c r="I269"/>
  <c r="G1552" i="126"/>
  <c r="I1552" s="1"/>
  <c r="G428" i="124"/>
  <c r="I428" s="1"/>
  <c r="I431" s="1"/>
  <c r="G176"/>
  <c r="I176" s="1"/>
  <c r="I179" s="1"/>
  <c r="G518"/>
  <c r="I518" s="1"/>
  <c r="I521" s="1"/>
  <c r="I137"/>
  <c r="G140"/>
  <c r="I140" s="1"/>
  <c r="I143" s="1"/>
  <c r="T305" i="127"/>
  <c r="I2249"/>
  <c r="T557"/>
  <c r="L21" i="128"/>
  <c r="M21" s="1"/>
  <c r="L69"/>
  <c r="L53"/>
  <c r="L14"/>
  <c r="T2159" i="127"/>
  <c r="T1673"/>
  <c r="T1385"/>
  <c r="K122" i="128"/>
  <c r="P122" s="1"/>
  <c r="I1349" i="127"/>
  <c r="G539" i="126"/>
  <c r="I539" s="1"/>
  <c r="G538"/>
  <c r="I538" s="1"/>
  <c r="T1727" i="127"/>
  <c r="G2023" i="126"/>
  <c r="I2023" s="1"/>
  <c r="G1554"/>
  <c r="I1554" s="1"/>
  <c r="G1555"/>
  <c r="I1555" s="1"/>
  <c r="T2051" i="127"/>
  <c r="G2020" i="126"/>
  <c r="I2020" s="1"/>
  <c r="G541"/>
  <c r="I541" s="1"/>
  <c r="G1553"/>
  <c r="I1553" s="1"/>
  <c r="L15" i="128"/>
  <c r="M15" s="1"/>
  <c r="G540" i="126"/>
  <c r="I540" s="1"/>
  <c r="L5" i="128"/>
  <c r="M5" s="1"/>
  <c r="K96"/>
  <c r="L7"/>
  <c r="K80"/>
  <c r="K72"/>
  <c r="K22"/>
  <c r="P22" s="1"/>
  <c r="K54"/>
  <c r="M54" s="1"/>
  <c r="K9"/>
  <c r="M9" s="1"/>
  <c r="K73"/>
  <c r="L109"/>
  <c r="L92"/>
  <c r="L84"/>
  <c r="L130"/>
  <c r="L113"/>
  <c r="L76"/>
  <c r="L131"/>
  <c r="L123"/>
  <c r="L60"/>
  <c r="L112"/>
  <c r="L61"/>
  <c r="L105"/>
  <c r="L97"/>
  <c r="M97" s="1"/>
  <c r="L89"/>
  <c r="M89" s="1"/>
  <c r="L81"/>
  <c r="L73"/>
  <c r="L64"/>
  <c r="M64" s="1"/>
  <c r="L56"/>
  <c r="L38"/>
  <c r="L22"/>
  <c r="L6"/>
  <c r="L128"/>
  <c r="L116"/>
  <c r="L100"/>
  <c r="L52"/>
  <c r="L48"/>
  <c r="L39"/>
  <c r="L23"/>
  <c r="K113"/>
  <c r="M113" s="1"/>
  <c r="L36"/>
  <c r="L117"/>
  <c r="L4"/>
  <c r="L129"/>
  <c r="L122"/>
  <c r="L104"/>
  <c r="L96"/>
  <c r="L88"/>
  <c r="M88" s="1"/>
  <c r="L80"/>
  <c r="L72"/>
  <c r="L44"/>
  <c r="L124"/>
  <c r="L108"/>
  <c r="L101"/>
  <c r="L93"/>
  <c r="L85"/>
  <c r="L77"/>
  <c r="L65"/>
  <c r="L57"/>
  <c r="M57" s="1"/>
  <c r="L49"/>
  <c r="M49" s="1"/>
  <c r="L26"/>
  <c r="L10"/>
  <c r="L68"/>
  <c r="L35"/>
  <c r="L27"/>
  <c r="L19"/>
  <c r="L11"/>
  <c r="S1030" i="126"/>
  <c r="T1030" s="1"/>
  <c r="I1947"/>
  <c r="T2105" i="127"/>
  <c r="T125"/>
  <c r="T395"/>
  <c r="S1771" i="126"/>
  <c r="S1791" s="1"/>
  <c r="H796"/>
  <c r="H816" s="1"/>
  <c r="I2195" i="127"/>
  <c r="H1264" i="126"/>
  <c r="H1284" s="1"/>
  <c r="K71" i="128"/>
  <c r="P71" s="1"/>
  <c r="K52"/>
  <c r="K20"/>
  <c r="P20" s="1"/>
  <c r="H406" i="126"/>
  <c r="H426" s="1"/>
  <c r="S1108"/>
  <c r="S1128" s="1"/>
  <c r="S2317"/>
  <c r="S2337" s="1"/>
  <c r="K41" i="128"/>
  <c r="M41" s="1"/>
  <c r="K38"/>
  <c r="P38" s="1"/>
  <c r="K102"/>
  <c r="K86"/>
  <c r="P86" s="1"/>
  <c r="K70"/>
  <c r="K44"/>
  <c r="K12"/>
  <c r="P12" s="1"/>
  <c r="R539" i="126"/>
  <c r="T539" s="1"/>
  <c r="R540"/>
  <c r="T540" s="1"/>
  <c r="R537"/>
  <c r="T537" s="1"/>
  <c r="R538"/>
  <c r="T538" s="1"/>
  <c r="R384"/>
  <c r="T384" s="1"/>
  <c r="R381"/>
  <c r="T381" s="1"/>
  <c r="R385"/>
  <c r="T385" s="1"/>
  <c r="R382"/>
  <c r="T382" s="1"/>
  <c r="R383"/>
  <c r="T383" s="1"/>
  <c r="K131" i="128"/>
  <c r="K114"/>
  <c r="M114" s="1"/>
  <c r="K101"/>
  <c r="P101" s="1"/>
  <c r="K128"/>
  <c r="K121"/>
  <c r="K105"/>
  <c r="P105" s="1"/>
  <c r="K98"/>
  <c r="P98" s="1"/>
  <c r="K82"/>
  <c r="K61"/>
  <c r="K29"/>
  <c r="P29" s="1"/>
  <c r="K103"/>
  <c r="K87"/>
  <c r="P87" s="1"/>
  <c r="K67"/>
  <c r="K34"/>
  <c r="M34" s="1"/>
  <c r="K68"/>
  <c r="K51"/>
  <c r="M51" s="1"/>
  <c r="K35"/>
  <c r="K19"/>
  <c r="P19" s="1"/>
  <c r="K66"/>
  <c r="K24"/>
  <c r="P24" s="1"/>
  <c r="K8"/>
  <c r="R1280" i="126"/>
  <c r="T1280" s="1"/>
  <c r="R1281"/>
  <c r="T1281" s="1"/>
  <c r="R1278"/>
  <c r="T1278" s="1"/>
  <c r="R1282"/>
  <c r="T1282" s="1"/>
  <c r="R1279"/>
  <c r="T1279" s="1"/>
  <c r="G1515"/>
  <c r="I1515" s="1"/>
  <c r="G1512"/>
  <c r="I1512" s="1"/>
  <c r="G1513"/>
  <c r="I1513" s="1"/>
  <c r="G1514"/>
  <c r="I1514" s="1"/>
  <c r="G1008"/>
  <c r="I1008" s="1"/>
  <c r="G1006"/>
  <c r="I1006" s="1"/>
  <c r="G773"/>
  <c r="I773" s="1"/>
  <c r="G772"/>
  <c r="I772" s="1"/>
  <c r="K115" i="128"/>
  <c r="K108"/>
  <c r="K76"/>
  <c r="K6"/>
  <c r="P6" s="1"/>
  <c r="K99"/>
  <c r="K83"/>
  <c r="G1438" i="126"/>
  <c r="I1438" s="1"/>
  <c r="G1434"/>
  <c r="I1434" s="1"/>
  <c r="G1435"/>
  <c r="I1435" s="1"/>
  <c r="G1437"/>
  <c r="I1437" s="1"/>
  <c r="G929"/>
  <c r="I929" s="1"/>
  <c r="G930"/>
  <c r="I930" s="1"/>
  <c r="G927"/>
  <c r="I927" s="1"/>
  <c r="G928"/>
  <c r="I928" s="1"/>
  <c r="R889"/>
  <c r="T889" s="1"/>
  <c r="R888"/>
  <c r="T888" s="1"/>
  <c r="R342"/>
  <c r="T342" s="1"/>
  <c r="R345"/>
  <c r="T345" s="1"/>
  <c r="R343"/>
  <c r="T343" s="1"/>
  <c r="R346"/>
  <c r="T346" s="1"/>
  <c r="R305"/>
  <c r="T305" s="1"/>
  <c r="R303"/>
  <c r="T303" s="1"/>
  <c r="R304"/>
  <c r="T304" s="1"/>
  <c r="I647" i="127"/>
  <c r="R968" i="126"/>
  <c r="T968" s="1"/>
  <c r="R970"/>
  <c r="T970" s="1"/>
  <c r="R966"/>
  <c r="T966" s="1"/>
  <c r="R967"/>
  <c r="T967" s="1"/>
  <c r="H1011"/>
  <c r="H2493"/>
  <c r="T1655"/>
  <c r="T1675" s="1"/>
  <c r="I367"/>
  <c r="I387" s="1"/>
  <c r="R662" i="124"/>
  <c r="T662" s="1"/>
  <c r="T665" s="1"/>
  <c r="T659"/>
  <c r="I461"/>
  <c r="G464"/>
  <c r="I464" s="1"/>
  <c r="I467" s="1"/>
  <c r="R590"/>
  <c r="T590" s="1"/>
  <c r="T593" s="1"/>
  <c r="T587"/>
  <c r="I497"/>
  <c r="G500"/>
  <c r="I500" s="1"/>
  <c r="I503" s="1"/>
  <c r="T1511" i="127"/>
  <c r="T269"/>
  <c r="I1025"/>
  <c r="G1506"/>
  <c r="I1506" s="1"/>
  <c r="R857"/>
  <c r="T857" s="1"/>
  <c r="R858"/>
  <c r="T858" s="1"/>
  <c r="T1601"/>
  <c r="D131" i="128"/>
  <c r="T1303" i="126"/>
  <c r="T1323" s="1"/>
  <c r="T53" i="124"/>
  <c r="R2225" i="127"/>
  <c r="T2225" s="1"/>
  <c r="R1361"/>
  <c r="T1361" s="1"/>
  <c r="T1457"/>
  <c r="T1313"/>
  <c r="I521"/>
  <c r="T521"/>
  <c r="I863"/>
  <c r="I1043"/>
  <c r="G1541"/>
  <c r="I1541" s="1"/>
  <c r="G1542"/>
  <c r="I1542" s="1"/>
  <c r="R1434"/>
  <c r="T1434" s="1"/>
  <c r="R1470"/>
  <c r="T1470" s="1"/>
  <c r="R1469"/>
  <c r="T1469" s="1"/>
  <c r="R1146"/>
  <c r="T1146" s="1"/>
  <c r="R1145"/>
  <c r="T1145" s="1"/>
  <c r="R1613"/>
  <c r="T1613" s="1"/>
  <c r="R1325"/>
  <c r="T1325" s="1"/>
  <c r="S1674" i="126"/>
  <c r="T701" i="127"/>
  <c r="R570"/>
  <c r="T570" s="1"/>
  <c r="R569"/>
  <c r="T569" s="1"/>
  <c r="I1781"/>
  <c r="T1925"/>
  <c r="I1313"/>
  <c r="T2177"/>
  <c r="T1907"/>
  <c r="I629"/>
  <c r="I413"/>
  <c r="S12" i="128" a="1"/>
  <c r="S12" s="1"/>
  <c r="B129" a="1"/>
  <c r="B129" s="1"/>
  <c r="I129" s="1"/>
  <c r="B125" a="1"/>
  <c r="B125" s="1"/>
  <c r="I125" s="1"/>
  <c r="C121" a="1"/>
  <c r="C121" s="1"/>
  <c r="J121" s="1"/>
  <c r="B128" a="1"/>
  <c r="B128" s="1"/>
  <c r="I128" s="1"/>
  <c r="S4" a="1"/>
  <c r="S4" s="1"/>
  <c r="B131" a="1"/>
  <c r="B131" s="1"/>
  <c r="I131" s="1"/>
  <c r="B127" a="1"/>
  <c r="B127" s="1"/>
  <c r="I127" s="1"/>
  <c r="B123" a="1"/>
  <c r="B123" s="1"/>
  <c r="I123" s="1"/>
  <c r="C130" a="1"/>
  <c r="C130" s="1"/>
  <c r="J130" s="1"/>
  <c r="D124" a="1"/>
  <c r="D124" s="1"/>
  <c r="H124" s="1"/>
  <c r="B120" a="1"/>
  <c r="B120" s="1"/>
  <c r="I120" s="1"/>
  <c r="D117" a="1"/>
  <c r="D117" s="1"/>
  <c r="C115" a="1"/>
  <c r="C115" s="1"/>
  <c r="J115" s="1"/>
  <c r="B113" a="1"/>
  <c r="B113" s="1"/>
  <c r="I113" s="1"/>
  <c r="D110" a="1"/>
  <c r="D110" s="1"/>
  <c r="C108" a="1"/>
  <c r="C108" s="1"/>
  <c r="J108" s="1"/>
  <c r="B106" a="1"/>
  <c r="B106" s="1"/>
  <c r="I106" s="1"/>
  <c r="D102" a="1"/>
  <c r="D102" s="1"/>
  <c r="H102" s="1"/>
  <c r="B130" a="1"/>
  <c r="B130" s="1"/>
  <c r="I130" s="1"/>
  <c r="C124" a="1"/>
  <c r="C124" s="1"/>
  <c r="J124" s="1"/>
  <c r="B118" a="1"/>
  <c r="B118" s="1"/>
  <c r="I118" s="1"/>
  <c r="C112" a="1"/>
  <c r="C112" s="1"/>
  <c r="J112" s="1"/>
  <c r="D105" a="1"/>
  <c r="D105" s="1"/>
  <c r="H105" s="1"/>
  <c r="B101" a="1"/>
  <c r="B101" s="1"/>
  <c r="I101" s="1"/>
  <c r="D98" a="1"/>
  <c r="D98" s="1"/>
  <c r="C96" a="1"/>
  <c r="C96" s="1"/>
  <c r="J96" s="1"/>
  <c r="B116" a="1"/>
  <c r="B116" s="1"/>
  <c r="I116" s="1"/>
  <c r="D107" a="1"/>
  <c r="D107" s="1"/>
  <c r="H107" s="1"/>
  <c r="C97" a="1"/>
  <c r="C97" s="1"/>
  <c r="J97" s="1"/>
  <c r="D93" a="1"/>
  <c r="D93" s="1"/>
  <c r="H93" s="1"/>
  <c r="C92" a="1"/>
  <c r="C92" s="1"/>
  <c r="J92" s="1"/>
  <c r="B90" a="1"/>
  <c r="B90" s="1"/>
  <c r="I90" s="1"/>
  <c r="D86" a="1"/>
  <c r="D86" s="1"/>
  <c r="C84" a="1"/>
  <c r="C84" s="1"/>
  <c r="J84" s="1"/>
  <c r="B82" a="1"/>
  <c r="B82" s="1"/>
  <c r="I82" s="1"/>
  <c r="D78" a="1"/>
  <c r="D78" s="1"/>
  <c r="C76" a="1"/>
  <c r="C76" s="1"/>
  <c r="J76" s="1"/>
  <c r="B74" a="1"/>
  <c r="B74" s="1"/>
  <c r="I74" s="1"/>
  <c r="D70" a="1"/>
  <c r="D70" s="1"/>
  <c r="B107" a="1"/>
  <c r="B107" s="1"/>
  <c r="I107" s="1"/>
  <c r="C99" a="1"/>
  <c r="C99" s="1"/>
  <c r="J99" s="1"/>
  <c r="D94" a="1"/>
  <c r="D94" s="1"/>
  <c r="C91" a="1"/>
  <c r="C91" s="1"/>
  <c r="J91" s="1"/>
  <c r="B89" a="1"/>
  <c r="B89" s="1"/>
  <c r="I89" s="1"/>
  <c r="D83" a="1"/>
  <c r="D83" s="1"/>
  <c r="B79" a="1"/>
  <c r="B79" s="1"/>
  <c r="I79" s="1"/>
  <c r="R14" a="1"/>
  <c r="R14" s="1"/>
  <c r="Q4" a="1"/>
  <c r="Q4" s="1"/>
  <c r="C129" a="1"/>
  <c r="C129" s="1"/>
  <c r="J129" s="1"/>
  <c r="C125" a="1"/>
  <c r="C125" s="1"/>
  <c r="J125" s="1"/>
  <c r="D121" a="1"/>
  <c r="D121" s="1"/>
  <c r="H121" s="1"/>
  <c r="D128" a="1"/>
  <c r="D128" s="1"/>
  <c r="H128" s="1"/>
  <c r="B124" a="1"/>
  <c r="B124" s="1"/>
  <c r="I124" s="1"/>
  <c r="D119" a="1"/>
  <c r="D119" s="1"/>
  <c r="C117" a="1"/>
  <c r="C117" s="1"/>
  <c r="J117" s="1"/>
  <c r="B115" a="1"/>
  <c r="B115" s="1"/>
  <c r="I115" s="1"/>
  <c r="D111" a="1"/>
  <c r="D111" s="1"/>
  <c r="C110" a="1"/>
  <c r="C110" s="1"/>
  <c r="J110" s="1"/>
  <c r="B108" a="1"/>
  <c r="B108" s="1"/>
  <c r="I108" s="1"/>
  <c r="D123" a="1"/>
  <c r="D123" s="1"/>
  <c r="H123" s="1"/>
  <c r="D120" a="1"/>
  <c r="D120" s="1"/>
  <c r="H120" s="1"/>
  <c r="D115" a="1"/>
  <c r="D115" s="1"/>
  <c r="B111" a="1"/>
  <c r="B111" s="1"/>
  <c r="I111" s="1"/>
  <c r="C106" a="1"/>
  <c r="C106" s="1"/>
  <c r="J106" s="1"/>
  <c r="C102" a="1"/>
  <c r="C102" s="1"/>
  <c r="J102" s="1"/>
  <c r="D126" a="1"/>
  <c r="D126" s="1"/>
  <c r="H126" s="1"/>
  <c r="D118" a="1"/>
  <c r="D118" s="1"/>
  <c r="H118" s="1"/>
  <c r="D109" a="1"/>
  <c r="D109" s="1"/>
  <c r="H109" s="1"/>
  <c r="C103" a="1"/>
  <c r="C103" s="1"/>
  <c r="J103" s="1"/>
  <c r="B100" a="1"/>
  <c r="B100" s="1"/>
  <c r="I100" s="1"/>
  <c r="D122" a="1"/>
  <c r="D122" s="1"/>
  <c r="H122" s="1"/>
  <c r="D112" a="1"/>
  <c r="D112" s="1"/>
  <c r="H112" s="1"/>
  <c r="B99" a="1"/>
  <c r="B99" s="1"/>
  <c r="I99" s="1"/>
  <c r="C93" a="1"/>
  <c r="C93" s="1"/>
  <c r="J93" s="1"/>
  <c r="D90" a="1"/>
  <c r="D90" s="1"/>
  <c r="B88" a="1"/>
  <c r="B88" s="1"/>
  <c r="I88" s="1"/>
  <c r="B84" a="1"/>
  <c r="B84" s="1"/>
  <c r="I84" s="1"/>
  <c r="C80" a="1"/>
  <c r="C80" s="1"/>
  <c r="J80" s="1"/>
  <c r="D76" a="1"/>
  <c r="D76" s="1"/>
  <c r="D72" a="1"/>
  <c r="D72" s="1"/>
  <c r="B70" a="1"/>
  <c r="B70" s="1"/>
  <c r="I70" s="1"/>
  <c r="C101" a="1"/>
  <c r="C101" s="1"/>
  <c r="J101" s="1"/>
  <c r="C94" a="1"/>
  <c r="C94" s="1"/>
  <c r="J94" s="1"/>
  <c r="D89" a="1"/>
  <c r="D89" s="1"/>
  <c r="C85" a="1"/>
  <c r="C85" s="1"/>
  <c r="J85" s="1"/>
  <c r="C77" a="1"/>
  <c r="C77" s="1"/>
  <c r="J77" s="1"/>
  <c r="D71" a="1"/>
  <c r="D71" s="1"/>
  <c r="B69" a="1"/>
  <c r="B69" s="1"/>
  <c r="I69" s="1"/>
  <c r="D65" a="1"/>
  <c r="D65" s="1"/>
  <c r="C63" a="1"/>
  <c r="C63" s="1"/>
  <c r="J63" s="1"/>
  <c r="B61" a="1"/>
  <c r="B61" s="1"/>
  <c r="I61" s="1"/>
  <c r="D57" a="1"/>
  <c r="D57" s="1"/>
  <c r="H57" s="1"/>
  <c r="C55" a="1"/>
  <c r="C55" s="1"/>
  <c r="J55" s="1"/>
  <c r="B53" a="1"/>
  <c r="B53" s="1"/>
  <c r="I53" s="1"/>
  <c r="D49" a="1"/>
  <c r="D49" s="1"/>
  <c r="H49" s="1"/>
  <c r="C47" a="1"/>
  <c r="C47" s="1"/>
  <c r="J47" s="1"/>
  <c r="B45" a="1"/>
  <c r="B45" s="1"/>
  <c r="I45" s="1"/>
  <c r="D41" a="1"/>
  <c r="D41" s="1"/>
  <c r="H41" s="1"/>
  <c r="C39" a="1"/>
  <c r="C39" s="1"/>
  <c r="J39" s="1"/>
  <c r="B37" a="1"/>
  <c r="B37" s="1"/>
  <c r="I37" s="1"/>
  <c r="D33" a="1"/>
  <c r="D33" s="1"/>
  <c r="H33" s="1"/>
  <c r="C31" a="1"/>
  <c r="C31" s="1"/>
  <c r="J31" s="1"/>
  <c r="B29" a="1"/>
  <c r="B29" s="1"/>
  <c r="I29" s="1"/>
  <c r="C83" a="1"/>
  <c r="C83" s="1"/>
  <c r="J83" s="1"/>
  <c r="D77" a="1"/>
  <c r="D77" s="1"/>
  <c r="B73" a="1"/>
  <c r="B73" s="1"/>
  <c r="I73" s="1"/>
  <c r="B68" a="1"/>
  <c r="B68" s="1"/>
  <c r="I68" s="1"/>
  <c r="D64" a="1"/>
  <c r="D64" s="1"/>
  <c r="B60" a="1"/>
  <c r="B60" s="1"/>
  <c r="I60" s="1"/>
  <c r="C54" a="1"/>
  <c r="C54" s="1"/>
  <c r="J54" s="1"/>
  <c r="D48" a="1"/>
  <c r="D48" s="1"/>
  <c r="B44" a="1"/>
  <c r="B44" s="1"/>
  <c r="I44" s="1"/>
  <c r="C38" a="1"/>
  <c r="C38" s="1"/>
  <c r="J38" s="1"/>
  <c r="B34" a="1"/>
  <c r="B34" s="1"/>
  <c r="I34" s="1"/>
  <c r="D27" a="1"/>
  <c r="D27" s="1"/>
  <c r="H27" s="1"/>
  <c r="C25" a="1"/>
  <c r="C25" s="1"/>
  <c r="J25" s="1"/>
  <c r="B23" a="1"/>
  <c r="B23" s="1"/>
  <c r="I23" s="1"/>
  <c r="D19" a="1"/>
  <c r="D19" s="1"/>
  <c r="D17" a="1"/>
  <c r="D17" s="1"/>
  <c r="D15" a="1"/>
  <c r="D15" s="1"/>
  <c r="C13" a="1"/>
  <c r="C13" s="1"/>
  <c r="J13" s="1"/>
  <c r="B10" a="1"/>
  <c r="B10" s="1"/>
  <c r="I10" s="1"/>
  <c r="B9" a="1"/>
  <c r="B9" s="1"/>
  <c r="I9" s="1"/>
  <c r="D7" a="1"/>
  <c r="D7" s="1"/>
  <c r="H7" s="1"/>
  <c r="C6" a="1"/>
  <c r="C6" s="1"/>
  <c r="J6" s="1"/>
  <c r="C5" a="1"/>
  <c r="C5" s="1"/>
  <c r="J5" s="1"/>
  <c r="C60" a="1"/>
  <c r="C60" s="1"/>
  <c r="J60" s="1"/>
  <c r="D54" a="1"/>
  <c r="D54" s="1"/>
  <c r="B50" a="1"/>
  <c r="B50" s="1"/>
  <c r="I50" s="1"/>
  <c r="C44" a="1"/>
  <c r="C44" s="1"/>
  <c r="J44" s="1"/>
  <c r="D38" a="1"/>
  <c r="D38" s="1"/>
  <c r="D32" a="1"/>
  <c r="D32" s="1"/>
  <c r="C28" a="1"/>
  <c r="C28" s="1"/>
  <c r="J28" s="1"/>
  <c r="B121" a="1"/>
  <c r="B121" s="1"/>
  <c r="I121" s="1"/>
  <c r="C119" a="1"/>
  <c r="C119" s="1"/>
  <c r="J119" s="1"/>
  <c r="D113" a="1"/>
  <c r="D113" s="1"/>
  <c r="B110" a="1"/>
  <c r="B110" s="1"/>
  <c r="I110" s="1"/>
  <c r="D104" a="1"/>
  <c r="D104" s="1"/>
  <c r="H104" s="1"/>
  <c r="B102" a="1"/>
  <c r="B102" s="1"/>
  <c r="I102" s="1"/>
  <c r="B126" a="1"/>
  <c r="B126" s="1"/>
  <c r="I126" s="1"/>
  <c r="C116" a="1"/>
  <c r="C116" s="1"/>
  <c r="J116" s="1"/>
  <c r="B109" a="1"/>
  <c r="B109" s="1"/>
  <c r="I109" s="1"/>
  <c r="D101" a="1"/>
  <c r="D101" s="1"/>
  <c r="H101" s="1"/>
  <c r="C98" a="1"/>
  <c r="C98" s="1"/>
  <c r="J98" s="1"/>
  <c r="C118" a="1"/>
  <c r="C118" s="1"/>
  <c r="J118" s="1"/>
  <c r="B112" a="1"/>
  <c r="B112" s="1"/>
  <c r="I112" s="1"/>
  <c r="D95" a="1"/>
  <c r="D95" s="1"/>
  <c r="H95" s="1"/>
  <c r="B93" a="1"/>
  <c r="B93" s="1"/>
  <c r="I93" s="1"/>
  <c r="C90" a="1"/>
  <c r="C90" s="1"/>
  <c r="J90" s="1"/>
  <c r="C86" a="1"/>
  <c r="C86" s="1"/>
  <c r="J86" s="1"/>
  <c r="D82" a="1"/>
  <c r="D82" s="1"/>
  <c r="B80" a="1"/>
  <c r="B80" s="1"/>
  <c r="I80" s="1"/>
  <c r="B76" a="1"/>
  <c r="B76" s="1"/>
  <c r="I76" s="1"/>
  <c r="C72" a="1"/>
  <c r="C72" s="1"/>
  <c r="J72" s="1"/>
  <c r="C109" a="1"/>
  <c r="C109" s="1"/>
  <c r="J109" s="1"/>
  <c r="D97" a="1"/>
  <c r="D97" s="1"/>
  <c r="H97" s="1"/>
  <c r="B94" a="1"/>
  <c r="B94" s="1"/>
  <c r="I94" s="1"/>
  <c r="C89" a="1"/>
  <c r="C89" s="1"/>
  <c r="J89" s="1"/>
  <c r="B83" a="1"/>
  <c r="B83" s="1"/>
  <c r="I83" s="1"/>
  <c r="D75" a="1"/>
  <c r="D75" s="1"/>
  <c r="B71" a="1"/>
  <c r="B71" s="1"/>
  <c r="I71" s="1"/>
  <c r="D67" a="1"/>
  <c r="D67" s="1"/>
  <c r="C65" a="1"/>
  <c r="C65" s="1"/>
  <c r="J65" s="1"/>
  <c r="B63" a="1"/>
  <c r="B63" s="1"/>
  <c r="I63" s="1"/>
  <c r="D59" a="1"/>
  <c r="D59" s="1"/>
  <c r="H59" s="1"/>
  <c r="C57" a="1"/>
  <c r="C57" s="1"/>
  <c r="J57" s="1"/>
  <c r="B55" a="1"/>
  <c r="B55" s="1"/>
  <c r="I55" s="1"/>
  <c r="D51" a="1"/>
  <c r="D51" s="1"/>
  <c r="H51" s="1"/>
  <c r="C49" a="1"/>
  <c r="C49" s="1"/>
  <c r="J49" s="1"/>
  <c r="B47" a="1"/>
  <c r="B47" s="1"/>
  <c r="I47" s="1"/>
  <c r="D43" a="1"/>
  <c r="D43" s="1"/>
  <c r="H43" s="1"/>
  <c r="C41" a="1"/>
  <c r="C41" s="1"/>
  <c r="J41" s="1"/>
  <c r="B39" a="1"/>
  <c r="B39" s="1"/>
  <c r="I39" s="1"/>
  <c r="D35" a="1"/>
  <c r="D35" s="1"/>
  <c r="C33" a="1"/>
  <c r="C33" s="1"/>
  <c r="J33" s="1"/>
  <c r="B31" a="1"/>
  <c r="B31" s="1"/>
  <c r="I31" s="1"/>
  <c r="C87" a="1"/>
  <c r="C87" s="1"/>
  <c r="J87" s="1"/>
  <c r="D81" a="1"/>
  <c r="D81" s="1"/>
  <c r="B77" a="1"/>
  <c r="B77" s="1"/>
  <c r="I77" s="1"/>
  <c r="C71" a="1"/>
  <c r="C71" s="1"/>
  <c r="J71" s="1"/>
  <c r="D66" a="1"/>
  <c r="D66" s="1"/>
  <c r="B64" a="1"/>
  <c r="B64" s="1"/>
  <c r="I64" s="1"/>
  <c r="C58" a="1"/>
  <c r="C58" s="1"/>
  <c r="J58" s="1"/>
  <c r="D52" a="1"/>
  <c r="D52" s="1"/>
  <c r="B48" a="1"/>
  <c r="B48" s="1"/>
  <c r="I48" s="1"/>
  <c r="C42" a="1"/>
  <c r="C42" s="1"/>
  <c r="J42" s="1"/>
  <c r="D36" a="1"/>
  <c r="D36" s="1"/>
  <c r="C32" a="1"/>
  <c r="C32" s="1"/>
  <c r="J32" s="1"/>
  <c r="C27" a="1"/>
  <c r="C27" s="1"/>
  <c r="J27" s="1"/>
  <c r="B25" a="1"/>
  <c r="B25" s="1"/>
  <c r="I25" s="1"/>
  <c r="D21" a="1"/>
  <c r="D21" s="1"/>
  <c r="H21" s="1"/>
  <c r="C19" a="1"/>
  <c r="C19" s="1"/>
  <c r="J19" s="1"/>
  <c r="C17" a="1"/>
  <c r="C17" s="1"/>
  <c r="J17" s="1"/>
  <c r="C15" a="1"/>
  <c r="C15" s="1"/>
  <c r="J15" s="1"/>
  <c r="B13" a="1"/>
  <c r="B13" s="1"/>
  <c r="I13" s="1"/>
  <c r="B11" a="1"/>
  <c r="B11" s="1"/>
  <c r="I11" s="1"/>
  <c r="D9" a="1"/>
  <c r="D9" s="1"/>
  <c r="H9" s="1"/>
  <c r="D8" a="1"/>
  <c r="D8" s="1"/>
  <c r="C7" a="1"/>
  <c r="C7" s="1"/>
  <c r="J7" s="1"/>
  <c r="B6" a="1"/>
  <c r="B6" s="1"/>
  <c r="I6" s="1"/>
  <c r="C64" a="1"/>
  <c r="C64" s="1"/>
  <c r="J64" s="1"/>
  <c r="D58" a="1"/>
  <c r="D58" s="1"/>
  <c r="B54" a="1"/>
  <c r="B54" s="1"/>
  <c r="I54" s="1"/>
  <c r="C48" a="1"/>
  <c r="C48" s="1"/>
  <c r="J48" s="1"/>
  <c r="D42" a="1"/>
  <c r="D42" s="1"/>
  <c r="B38" a="1"/>
  <c r="B38" s="1"/>
  <c r="I38" s="1"/>
  <c r="B32" a="1"/>
  <c r="B32" s="1"/>
  <c r="I32" s="1"/>
  <c r="B28" a="1"/>
  <c r="B28" s="1"/>
  <c r="I28" s="1"/>
  <c r="D24" a="1"/>
  <c r="D24" s="1"/>
  <c r="C22" a="1"/>
  <c r="C22" s="1"/>
  <c r="J22" s="1"/>
  <c r="C18" a="1"/>
  <c r="C18" s="1"/>
  <c r="J18" s="1"/>
  <c r="D12" a="1"/>
  <c r="D12" s="1"/>
  <c r="R4" a="1"/>
  <c r="R4" s="1"/>
  <c r="Q20" a="1"/>
  <c r="Q20" s="1"/>
  <c r="B18" a="1"/>
  <c r="B18" s="1"/>
  <c r="I18" s="1"/>
  <c r="C126" a="1"/>
  <c r="C126" s="1"/>
  <c r="J126" s="1"/>
  <c r="B119" a="1"/>
  <c r="B119" s="1"/>
  <c r="I119" s="1"/>
  <c r="C113" a="1"/>
  <c r="C113" s="1"/>
  <c r="J113" s="1"/>
  <c r="D108" a="1"/>
  <c r="D108" s="1"/>
  <c r="H108" s="1"/>
  <c r="C104" a="1"/>
  <c r="C104" s="1"/>
  <c r="J104" s="1"/>
  <c r="D130" a="1"/>
  <c r="D130" s="1"/>
  <c r="H130" s="1"/>
  <c r="B122" a="1"/>
  <c r="B122" s="1"/>
  <c r="I122" s="1"/>
  <c r="D114" a="1"/>
  <c r="D114" s="1"/>
  <c r="H114" s="1"/>
  <c r="C107" a="1"/>
  <c r="C107" s="1"/>
  <c r="J107" s="1"/>
  <c r="D100" a="1"/>
  <c r="D100" s="1"/>
  <c r="H100" s="1"/>
  <c r="B98" a="1"/>
  <c r="B98" s="1"/>
  <c r="I98" s="1"/>
  <c r="D116" a="1"/>
  <c r="D116" s="1"/>
  <c r="H116" s="1"/>
  <c r="D103" a="1"/>
  <c r="D103" s="1"/>
  <c r="H103" s="1"/>
  <c r="C95" a="1"/>
  <c r="C95" s="1"/>
  <c r="J95" s="1"/>
  <c r="D92" a="1"/>
  <c r="D92" s="1"/>
  <c r="D88" a="1"/>
  <c r="D88" s="1"/>
  <c r="B86" a="1"/>
  <c r="B86" s="1"/>
  <c r="I86" s="1"/>
  <c r="C82" a="1"/>
  <c r="C82" s="1"/>
  <c r="J82" s="1"/>
  <c r="C78" a="1"/>
  <c r="C78" s="1"/>
  <c r="J78" s="1"/>
  <c r="D74" a="1"/>
  <c r="D74" s="1"/>
  <c r="B72" a="1"/>
  <c r="B72" s="1"/>
  <c r="I72" s="1"/>
  <c r="C105" a="1"/>
  <c r="C105" s="1"/>
  <c r="J105" s="1"/>
  <c r="B97" a="1"/>
  <c r="B97" s="1"/>
  <c r="I97" s="1"/>
  <c r="D91" a="1"/>
  <c r="D91" s="1"/>
  <c r="D87" a="1"/>
  <c r="D87" s="1"/>
  <c r="C81" a="1"/>
  <c r="C81" s="1"/>
  <c r="J81" s="1"/>
  <c r="B75" a="1"/>
  <c r="B75" s="1"/>
  <c r="I75" s="1"/>
  <c r="D69" a="1"/>
  <c r="D69" s="1"/>
  <c r="C67" a="1"/>
  <c r="C67" s="1"/>
  <c r="J67" s="1"/>
  <c r="B65" a="1"/>
  <c r="B65" s="1"/>
  <c r="I65" s="1"/>
  <c r="D61" a="1"/>
  <c r="D61" s="1"/>
  <c r="H61" s="1"/>
  <c r="C59" a="1"/>
  <c r="C59" s="1"/>
  <c r="J59" s="1"/>
  <c r="B57" a="1"/>
  <c r="B57" s="1"/>
  <c r="I57" s="1"/>
  <c r="D53" a="1"/>
  <c r="D53" s="1"/>
  <c r="H53" s="1"/>
  <c r="C51" a="1"/>
  <c r="C51" s="1"/>
  <c r="J51" s="1"/>
  <c r="B49" a="1"/>
  <c r="B49" s="1"/>
  <c r="I49" s="1"/>
  <c r="D45" a="1"/>
  <c r="D45" s="1"/>
  <c r="H45" s="1"/>
  <c r="C43" a="1"/>
  <c r="C43" s="1"/>
  <c r="J43" s="1"/>
  <c r="B41" a="1"/>
  <c r="B41" s="1"/>
  <c r="I41" s="1"/>
  <c r="D37" a="1"/>
  <c r="D37" s="1"/>
  <c r="H37" s="1"/>
  <c r="C35" a="1"/>
  <c r="C35" s="1"/>
  <c r="J35" s="1"/>
  <c r="B33" a="1"/>
  <c r="B33" s="1"/>
  <c r="I33" s="1"/>
  <c r="D29" a="1"/>
  <c r="D29" s="1"/>
  <c r="H29" s="1"/>
  <c r="D85" a="1"/>
  <c r="D85" s="1"/>
  <c r="B81" a="1"/>
  <c r="B81" s="1"/>
  <c r="I81" s="1"/>
  <c r="C75" a="1"/>
  <c r="C75" s="1"/>
  <c r="J75" s="1"/>
  <c r="D68" a="1"/>
  <c r="D68" s="1"/>
  <c r="C66" a="1"/>
  <c r="C66" s="1"/>
  <c r="J66" s="1"/>
  <c r="C62" a="1"/>
  <c r="C62" s="1"/>
  <c r="J62" s="1"/>
  <c r="D56" a="1"/>
  <c r="D56" s="1"/>
  <c r="B52" a="1"/>
  <c r="B52" s="1"/>
  <c r="I52" s="1"/>
  <c r="C46" a="1"/>
  <c r="C46" s="1"/>
  <c r="J46" s="1"/>
  <c r="D40" a="1"/>
  <c r="D40" s="1"/>
  <c r="B36" a="1"/>
  <c r="B36" s="1"/>
  <c r="I36" s="1"/>
  <c r="D30" a="1"/>
  <c r="D30" s="1"/>
  <c r="B27" a="1"/>
  <c r="B27" s="1"/>
  <c r="I27" s="1"/>
  <c r="D23" a="1"/>
  <c r="D23" s="1"/>
  <c r="H23" s="1"/>
  <c r="C21" a="1"/>
  <c r="C21" s="1"/>
  <c r="J21" s="1"/>
  <c r="B15" a="1"/>
  <c r="B15" s="1"/>
  <c r="I15" s="1"/>
  <c r="D11" a="1"/>
  <c r="D11" s="1"/>
  <c r="D10" a="1"/>
  <c r="D10" s="1"/>
  <c r="C8" a="1"/>
  <c r="C8" s="1"/>
  <c r="J8" s="1"/>
  <c r="B7" a="1"/>
  <c r="B7" s="1"/>
  <c r="I7" s="1"/>
  <c r="D5" a="1"/>
  <c r="D5" s="1"/>
  <c r="H5" s="1"/>
  <c r="D62" a="1"/>
  <c r="D62" s="1"/>
  <c r="B58" a="1"/>
  <c r="B58" s="1"/>
  <c r="I58" s="1"/>
  <c r="C52" a="1"/>
  <c r="C52" s="1"/>
  <c r="J52" s="1"/>
  <c r="D46" a="1"/>
  <c r="D46" s="1"/>
  <c r="B42" a="1"/>
  <c r="B42" s="1"/>
  <c r="I42" s="1"/>
  <c r="C36" a="1"/>
  <c r="C36" s="1"/>
  <c r="J36" s="1"/>
  <c r="C30" a="1"/>
  <c r="C30" s="1"/>
  <c r="J30" s="1"/>
  <c r="D26" a="1"/>
  <c r="D26" s="1"/>
  <c r="C24" a="1"/>
  <c r="C24" s="1"/>
  <c r="J24" s="1"/>
  <c r="B22" a="1"/>
  <c r="B22" s="1"/>
  <c r="I22" s="1"/>
  <c r="D16" a="1"/>
  <c r="D16" s="1"/>
  <c r="H16" s="1"/>
  <c r="B12" a="1"/>
  <c r="B12" s="1"/>
  <c r="I12" s="1"/>
  <c r="Q16" a="1"/>
  <c r="Q16" s="1"/>
  <c r="C16" a="1"/>
  <c r="C16" s="1"/>
  <c r="J16" s="1"/>
  <c r="R18" a="1"/>
  <c r="R18" s="1"/>
  <c r="S129" a="1"/>
  <c r="S129" s="1"/>
  <c r="S127" a="1"/>
  <c r="S127" s="1"/>
  <c r="C127" a="1"/>
  <c r="C127" s="1"/>
  <c r="J127" s="1"/>
  <c r="C122" a="1"/>
  <c r="C122" s="1"/>
  <c r="J122" s="1"/>
  <c r="B117" a="1"/>
  <c r="B117" s="1"/>
  <c r="I117" s="1"/>
  <c r="C111" a="1"/>
  <c r="C111" s="1"/>
  <c r="J111" s="1"/>
  <c r="D106" a="1"/>
  <c r="D106" s="1"/>
  <c r="B104" a="1"/>
  <c r="B104" s="1"/>
  <c r="I104" s="1"/>
  <c r="C128" a="1"/>
  <c r="C128" s="1"/>
  <c r="J128" s="1"/>
  <c r="C120" a="1"/>
  <c r="C120" s="1"/>
  <c r="J120" s="1"/>
  <c r="B114" a="1"/>
  <c r="B114" s="1"/>
  <c r="I114" s="1"/>
  <c r="B105" a="1"/>
  <c r="B105" s="1"/>
  <c r="I105" s="1"/>
  <c r="C100" a="1"/>
  <c r="C100" s="1"/>
  <c r="J100" s="1"/>
  <c r="D96" a="1"/>
  <c r="D96" s="1"/>
  <c r="H96" s="1"/>
  <c r="C114" a="1"/>
  <c r="C114" s="1"/>
  <c r="J114" s="1"/>
  <c r="D99" a="1"/>
  <c r="D99" s="1"/>
  <c r="H99" s="1"/>
  <c r="B95" a="1"/>
  <c r="B95" s="1"/>
  <c r="I95" s="1"/>
  <c r="B92" a="1"/>
  <c r="B92" s="1"/>
  <c r="I92" s="1"/>
  <c r="C88" a="1"/>
  <c r="C88" s="1"/>
  <c r="J88" s="1"/>
  <c r="D84" a="1"/>
  <c r="D84" s="1"/>
  <c r="D80" a="1"/>
  <c r="D80" s="1"/>
  <c r="B78" a="1"/>
  <c r="B78" s="1"/>
  <c r="I78" s="1"/>
  <c r="C74" a="1"/>
  <c r="C74" s="1"/>
  <c r="J74" s="1"/>
  <c r="C70" a="1"/>
  <c r="C70" s="1"/>
  <c r="J70" s="1"/>
  <c r="B103" a="1"/>
  <c r="B103" s="1"/>
  <c r="I103" s="1"/>
  <c r="B96" a="1"/>
  <c r="B96" s="1"/>
  <c r="I96" s="1"/>
  <c r="B91" a="1"/>
  <c r="B91" s="1"/>
  <c r="I91" s="1"/>
  <c r="B87" a="1"/>
  <c r="B87" s="1"/>
  <c r="I87" s="1"/>
  <c r="D79" a="1"/>
  <c r="D79" s="1"/>
  <c r="C73" a="1"/>
  <c r="C73" s="1"/>
  <c r="J73" s="1"/>
  <c r="C69" a="1"/>
  <c r="C69" s="1"/>
  <c r="J69" s="1"/>
  <c r="B67" a="1"/>
  <c r="B67" s="1"/>
  <c r="I67" s="1"/>
  <c r="D63" a="1"/>
  <c r="D63" s="1"/>
  <c r="H63" s="1"/>
  <c r="C61" a="1"/>
  <c r="C61" s="1"/>
  <c r="J61" s="1"/>
  <c r="B59" a="1"/>
  <c r="B59" s="1"/>
  <c r="I59" s="1"/>
  <c r="D55" a="1"/>
  <c r="D55" s="1"/>
  <c r="H55" s="1"/>
  <c r="C53" a="1"/>
  <c r="C53" s="1"/>
  <c r="J53" s="1"/>
  <c r="B51" a="1"/>
  <c r="B51" s="1"/>
  <c r="I51" s="1"/>
  <c r="D47" a="1"/>
  <c r="D47" s="1"/>
  <c r="H47" s="1"/>
  <c r="C45" a="1"/>
  <c r="C45" s="1"/>
  <c r="J45" s="1"/>
  <c r="B43" a="1"/>
  <c r="B43" s="1"/>
  <c r="I43" s="1"/>
  <c r="D39" a="1"/>
  <c r="D39" s="1"/>
  <c r="H39" s="1"/>
  <c r="C37" a="1"/>
  <c r="C37" s="1"/>
  <c r="J37" s="1"/>
  <c r="B35" a="1"/>
  <c r="B35" s="1"/>
  <c r="I35" s="1"/>
  <c r="D31" a="1"/>
  <c r="D31" s="1"/>
  <c r="C29" a="1"/>
  <c r="C29" s="1"/>
  <c r="J29" s="1"/>
  <c r="B85" a="1"/>
  <c r="B85" s="1"/>
  <c r="I85" s="1"/>
  <c r="C79" a="1"/>
  <c r="C79" s="1"/>
  <c r="J79" s="1"/>
  <c r="D73" a="1"/>
  <c r="D73" s="1"/>
  <c r="C68" a="1"/>
  <c r="C68" s="1"/>
  <c r="J68" s="1"/>
  <c r="B66" a="1"/>
  <c r="B66" s="1"/>
  <c r="I66" s="1"/>
  <c r="D60" a="1"/>
  <c r="D60" s="1"/>
  <c r="B56" a="1"/>
  <c r="B56" s="1"/>
  <c r="I56" s="1"/>
  <c r="C50" a="1"/>
  <c r="C50" s="1"/>
  <c r="J50" s="1"/>
  <c r="D44" a="1"/>
  <c r="D44" s="1"/>
  <c r="B40" a="1"/>
  <c r="B40" s="1"/>
  <c r="I40" s="1"/>
  <c r="D34" a="1"/>
  <c r="D34" s="1"/>
  <c r="B30" a="1"/>
  <c r="B30" s="1"/>
  <c r="I30" s="1"/>
  <c r="D25" a="1"/>
  <c r="D25" s="1"/>
  <c r="H25" s="1"/>
  <c r="C23" a="1"/>
  <c r="C23" s="1"/>
  <c r="J23" s="1"/>
  <c r="B21" a="1"/>
  <c r="B21" s="1"/>
  <c r="I21" s="1"/>
  <c r="B19" a="1"/>
  <c r="B19" s="1"/>
  <c r="I19" s="1"/>
  <c r="B17" a="1"/>
  <c r="B17" s="1"/>
  <c r="I17" s="1"/>
  <c r="D13" a="1"/>
  <c r="D13" s="1"/>
  <c r="H13" s="1"/>
  <c r="C11" a="1"/>
  <c r="C11" s="1"/>
  <c r="J11" s="1"/>
  <c r="C10" a="1"/>
  <c r="C10" s="1"/>
  <c r="J10" s="1"/>
  <c r="C9" a="1"/>
  <c r="C9" s="1"/>
  <c r="J9" s="1"/>
  <c r="G9" s="1"/>
  <c r="B8" a="1"/>
  <c r="B8" s="1"/>
  <c r="I8" s="1"/>
  <c r="D6" a="1"/>
  <c r="D6" s="1"/>
  <c r="B62" a="1"/>
  <c r="B62" s="1"/>
  <c r="I62" s="1"/>
  <c r="C56" a="1"/>
  <c r="C56" s="1"/>
  <c r="J56" s="1"/>
  <c r="D50" a="1"/>
  <c r="D50" s="1"/>
  <c r="B46" a="1"/>
  <c r="B46" s="1"/>
  <c r="I46" s="1"/>
  <c r="C40" a="1"/>
  <c r="C40" s="1"/>
  <c r="J40" s="1"/>
  <c r="C34" a="1"/>
  <c r="C34" s="1"/>
  <c r="J34" s="1"/>
  <c r="D28" a="1"/>
  <c r="D28" s="1"/>
  <c r="C26" a="1"/>
  <c r="C26" s="1"/>
  <c r="J26" s="1"/>
  <c r="B24" a="1"/>
  <c r="B24" s="1"/>
  <c r="I24" s="1"/>
  <c r="D20" a="1"/>
  <c r="D20" s="1"/>
  <c r="H20" s="1"/>
  <c r="B16" a="1"/>
  <c r="B16" s="1"/>
  <c r="I16" s="1"/>
  <c r="B4" a="1"/>
  <c r="B4" s="1"/>
  <c r="I4" s="1"/>
  <c r="V4" s="1"/>
  <c r="Q12" a="1"/>
  <c r="Q12" s="1"/>
  <c r="D18" a="1"/>
  <c r="D18" s="1"/>
  <c r="H18" s="1"/>
  <c r="S16" a="1"/>
  <c r="S16" s="1"/>
  <c r="B26" a="1"/>
  <c r="B26" s="1"/>
  <c r="I26" s="1"/>
  <c r="D4" a="1"/>
  <c r="D4" s="1"/>
  <c r="R131" a="1"/>
  <c r="R131" s="1"/>
  <c r="Q129" a="1"/>
  <c r="Q129" s="1"/>
  <c r="R125" a="1"/>
  <c r="R125" s="1"/>
  <c r="Q123" a="1"/>
  <c r="Q123" s="1"/>
  <c r="S130" a="1"/>
  <c r="S130" s="1"/>
  <c r="Q126" a="1"/>
  <c r="Q126" s="1"/>
  <c r="R120" a="1"/>
  <c r="R120" s="1"/>
  <c r="S117" a="1"/>
  <c r="S117" s="1"/>
  <c r="R115" a="1"/>
  <c r="R115" s="1"/>
  <c r="R113" a="1"/>
  <c r="R113" s="1"/>
  <c r="Q111" a="1"/>
  <c r="Q111" s="1"/>
  <c r="S108" a="1"/>
  <c r="S108" s="1"/>
  <c r="R106" a="1"/>
  <c r="R106" s="1"/>
  <c r="Q104" a="1"/>
  <c r="Q104" s="1"/>
  <c r="R130" a="1"/>
  <c r="R130" s="1"/>
  <c r="S124" a="1"/>
  <c r="S124" s="1"/>
  <c r="R118" a="1"/>
  <c r="R118" s="1"/>
  <c r="R114" a="1"/>
  <c r="R114" s="1"/>
  <c r="S107" a="1"/>
  <c r="S107" s="1"/>
  <c r="Q103" a="1"/>
  <c r="Q103" s="1"/>
  <c r="Q100" a="1"/>
  <c r="Q100" s="1"/>
  <c r="S96" a="1"/>
  <c r="S96" s="1"/>
  <c r="S118" a="1"/>
  <c r="S118" s="1"/>
  <c r="Q114" a="1"/>
  <c r="Q114" s="1"/>
  <c r="Q105" a="1"/>
  <c r="Q105" s="1"/>
  <c r="Q97" a="1"/>
  <c r="Q97" s="1"/>
  <c r="S93" a="1"/>
  <c r="S93" s="1"/>
  <c r="R92" a="1"/>
  <c r="R92" s="1"/>
  <c r="Q90" a="1"/>
  <c r="Q90" s="1"/>
  <c r="S86" a="1"/>
  <c r="S86" s="1"/>
  <c r="R84" a="1"/>
  <c r="R84" s="1"/>
  <c r="Q82" a="1"/>
  <c r="Q82" s="1"/>
  <c r="S78" a="1"/>
  <c r="S78" s="1"/>
  <c r="R76" a="1"/>
  <c r="R76" s="1"/>
  <c r="V76" s="1"/>
  <c r="Q74" a="1"/>
  <c r="Q74" s="1"/>
  <c r="S70" a="1"/>
  <c r="S70" s="1"/>
  <c r="S105" a="1"/>
  <c r="S105" s="1"/>
  <c r="Q99" a="1"/>
  <c r="Q99" s="1"/>
  <c r="Q94" a="1"/>
  <c r="Q94" s="1"/>
  <c r="S89" a="1"/>
  <c r="S89" s="1"/>
  <c r="S85" a="1"/>
  <c r="S85" s="1"/>
  <c r="Q81" a="1"/>
  <c r="Q81" s="1"/>
  <c r="R75" a="1"/>
  <c r="R75" s="1"/>
  <c r="S69" a="1"/>
  <c r="S69" s="1"/>
  <c r="R67" a="1"/>
  <c r="R67" s="1"/>
  <c r="Q65" a="1"/>
  <c r="Q65" s="1"/>
  <c r="S61" a="1"/>
  <c r="S61" s="1"/>
  <c r="R59" a="1"/>
  <c r="R59" s="1"/>
  <c r="Q57" a="1"/>
  <c r="Q57" s="1"/>
  <c r="S53" a="1"/>
  <c r="S53" s="1"/>
  <c r="R51" a="1"/>
  <c r="R51" s="1"/>
  <c r="Q49" a="1"/>
  <c r="Q49" s="1"/>
  <c r="S45" a="1"/>
  <c r="S45" s="1"/>
  <c r="R43" a="1"/>
  <c r="R43" s="1"/>
  <c r="Q41" a="1"/>
  <c r="Q41" s="1"/>
  <c r="D22" a="1"/>
  <c r="D22" s="1"/>
  <c r="H22" s="1"/>
  <c r="Q131" a="1"/>
  <c r="Q131" s="1"/>
  <c r="R127" a="1"/>
  <c r="R127" s="1"/>
  <c r="Q125" a="1"/>
  <c r="Q125" s="1"/>
  <c r="S121" a="1"/>
  <c r="S121" s="1"/>
  <c r="Q130" a="1"/>
  <c r="Q130" s="1"/>
  <c r="R124" a="1"/>
  <c r="R124" s="1"/>
  <c r="S119" a="1"/>
  <c r="S119" s="1"/>
  <c r="R117" a="1"/>
  <c r="R117" s="1"/>
  <c r="Q115" a="1"/>
  <c r="Q115" s="1"/>
  <c r="Q113" a="1"/>
  <c r="Q113" s="1"/>
  <c r="S110" a="1"/>
  <c r="S110" s="1"/>
  <c r="R108" a="1"/>
  <c r="R108" s="1"/>
  <c r="Q106" a="1"/>
  <c r="Q106" s="1"/>
  <c r="S102" a="1"/>
  <c r="S102" s="1"/>
  <c r="S128" a="1"/>
  <c r="S128" s="1"/>
  <c r="Q124" a="1"/>
  <c r="Q124" s="1"/>
  <c r="S116" a="1"/>
  <c r="S116" s="1"/>
  <c r="S112" a="1"/>
  <c r="S112" s="1"/>
  <c r="Q107" a="1"/>
  <c r="Q107" s="1"/>
  <c r="R101" a="1"/>
  <c r="R101" s="1"/>
  <c r="S98" a="1"/>
  <c r="S98" s="1"/>
  <c r="R96" a="1"/>
  <c r="R96" s="1"/>
  <c r="Q118" a="1"/>
  <c r="Q118" s="1"/>
  <c r="R112" a="1"/>
  <c r="R112" s="1"/>
  <c r="Q101" a="1"/>
  <c r="Q101" s="1"/>
  <c r="S95" a="1"/>
  <c r="S95" s="1"/>
  <c r="R93" a="1"/>
  <c r="R93" s="1"/>
  <c r="Q92" a="1"/>
  <c r="Q92" s="1"/>
  <c r="S88" a="1"/>
  <c r="S88" s="1"/>
  <c r="R86" a="1"/>
  <c r="R86" s="1"/>
  <c r="Q84" a="1"/>
  <c r="Q84" s="1"/>
  <c r="S80" a="1"/>
  <c r="S80" s="1"/>
  <c r="R78" a="1"/>
  <c r="R78" s="1"/>
  <c r="Q76" a="1"/>
  <c r="Q76" s="1"/>
  <c r="S72" a="1"/>
  <c r="S72" s="1"/>
  <c r="R70" a="1"/>
  <c r="R70" s="1"/>
  <c r="R103" a="1"/>
  <c r="R103" s="1"/>
  <c r="R97" a="1"/>
  <c r="R97" s="1"/>
  <c r="S91" a="1"/>
  <c r="S91" s="1"/>
  <c r="R89" a="1"/>
  <c r="R89" s="1"/>
  <c r="Q85" a="1"/>
  <c r="Q85" s="1"/>
  <c r="R79" a="1"/>
  <c r="R79" s="1"/>
  <c r="S73" a="1"/>
  <c r="S73" s="1"/>
  <c r="R69" a="1"/>
  <c r="R69" s="1"/>
  <c r="Q67" a="1"/>
  <c r="Q67" s="1"/>
  <c r="S63" a="1"/>
  <c r="S63" s="1"/>
  <c r="R61" a="1"/>
  <c r="R61" s="1"/>
  <c r="Q59" a="1"/>
  <c r="Q59" s="1"/>
  <c r="S55" a="1"/>
  <c r="S55" s="1"/>
  <c r="R53" a="1"/>
  <c r="R53" s="1"/>
  <c r="V53" s="1"/>
  <c r="Q51" a="1"/>
  <c r="Q51" s="1"/>
  <c r="S47" a="1"/>
  <c r="S47" s="1"/>
  <c r="R45" a="1"/>
  <c r="R45" s="1"/>
  <c r="V45" s="1"/>
  <c r="Q43" a="1"/>
  <c r="Q43" s="1"/>
  <c r="S39" a="1"/>
  <c r="S39" s="1"/>
  <c r="R37" a="1"/>
  <c r="R37" s="1"/>
  <c r="B20" a="1"/>
  <c r="B20" s="1"/>
  <c r="I20" s="1"/>
  <c r="D14" a="1"/>
  <c r="D14" s="1"/>
  <c r="H14" s="1"/>
  <c r="C20" a="1"/>
  <c r="C20" s="1"/>
  <c r="J20" s="1"/>
  <c r="Q127" a="1"/>
  <c r="Q127" s="1"/>
  <c r="S123" a="1"/>
  <c r="S123" s="1"/>
  <c r="R121" a="1"/>
  <c r="R121" s="1"/>
  <c r="R128" a="1"/>
  <c r="R128" s="1"/>
  <c r="S122" a="1"/>
  <c r="S122" s="1"/>
  <c r="R119" a="1"/>
  <c r="R119" s="1"/>
  <c r="Q117" a="1"/>
  <c r="Q117" s="1"/>
  <c r="S111" a="1"/>
  <c r="S111" s="1"/>
  <c r="R110" a="1"/>
  <c r="R110" s="1"/>
  <c r="Q108" a="1"/>
  <c r="Q108" s="1"/>
  <c r="S104" a="1"/>
  <c r="S104" s="1"/>
  <c r="R102" a="1"/>
  <c r="R102" s="1"/>
  <c r="Q128" a="1"/>
  <c r="Q128" s="1"/>
  <c r="R122" a="1"/>
  <c r="R122" s="1"/>
  <c r="Q116" a="1"/>
  <c r="Q116" s="1"/>
  <c r="Q112" a="1"/>
  <c r="Q112" s="1"/>
  <c r="R105" a="1"/>
  <c r="R105" s="1"/>
  <c r="S100" a="1"/>
  <c r="S100" s="1"/>
  <c r="R98" a="1"/>
  <c r="R98" s="1"/>
  <c r="Q96" a="1"/>
  <c r="Q96" s="1"/>
  <c r="R116" a="1"/>
  <c r="R116" s="1"/>
  <c r="S109" a="1"/>
  <c r="S109" s="1"/>
  <c r="R99" a="1"/>
  <c r="R99" s="1"/>
  <c r="R95" a="1"/>
  <c r="R95" s="1"/>
  <c r="Q93" a="1"/>
  <c r="Q93" s="1"/>
  <c r="S90" a="1"/>
  <c r="S90" s="1"/>
  <c r="R88" a="1"/>
  <c r="R88" s="1"/>
  <c r="Q86" a="1"/>
  <c r="Q86" s="1"/>
  <c r="S82" a="1"/>
  <c r="S82" s="1"/>
  <c r="R80" a="1"/>
  <c r="R80" s="1"/>
  <c r="Q78" a="1"/>
  <c r="Q78" s="1"/>
  <c r="S74" a="1"/>
  <c r="S74" s="1"/>
  <c r="R72" a="1"/>
  <c r="R72" s="1"/>
  <c r="Q70" a="1"/>
  <c r="Q70" s="1"/>
  <c r="S101" a="1"/>
  <c r="S101" s="1"/>
  <c r="S94" a="1"/>
  <c r="S94" s="1"/>
  <c r="R91" a="1"/>
  <c r="R91" s="1"/>
  <c r="Q89" a="1"/>
  <c r="Q89" s="1"/>
  <c r="R83" a="1"/>
  <c r="R83" s="1"/>
  <c r="S77" a="1"/>
  <c r="S77" s="1"/>
  <c r="Q73" a="1"/>
  <c r="Q73" s="1"/>
  <c r="Q69" a="1"/>
  <c r="Q69" s="1"/>
  <c r="S65" a="1"/>
  <c r="S65" s="1"/>
  <c r="R63" a="1"/>
  <c r="R63" s="1"/>
  <c r="Q61" a="1"/>
  <c r="Q61" s="1"/>
  <c r="S57" a="1"/>
  <c r="S57" s="1"/>
  <c r="R55" a="1"/>
  <c r="R55" s="1"/>
  <c r="Q53" a="1"/>
  <c r="Q53" s="1"/>
  <c r="S49" a="1"/>
  <c r="S49" s="1"/>
  <c r="R47" a="1"/>
  <c r="R47" s="1"/>
  <c r="Q45" a="1"/>
  <c r="Q45" s="1"/>
  <c r="S41" a="1"/>
  <c r="S41" s="1"/>
  <c r="R39" a="1"/>
  <c r="R39" s="1"/>
  <c r="Q37" a="1"/>
  <c r="Q37" s="1"/>
  <c r="C14" a="1"/>
  <c r="C14" s="1"/>
  <c r="J14" s="1"/>
  <c r="S20" a="1"/>
  <c r="S20" s="1"/>
  <c r="S131" a="1"/>
  <c r="S131" s="1"/>
  <c r="R129" a="1"/>
  <c r="R129" s="1"/>
  <c r="S125" a="1"/>
  <c r="S125" s="1"/>
  <c r="R123" a="1"/>
  <c r="R123" s="1"/>
  <c r="Q121" a="1"/>
  <c r="Q121" s="1"/>
  <c r="S126" a="1"/>
  <c r="S126" s="1"/>
  <c r="Q122" a="1"/>
  <c r="Q122" s="1"/>
  <c r="Q119" a="1"/>
  <c r="Q119" s="1"/>
  <c r="S115" a="1"/>
  <c r="S115" s="1"/>
  <c r="S113" a="1"/>
  <c r="S113" s="1"/>
  <c r="R111" a="1"/>
  <c r="R111" s="1"/>
  <c r="Q110" a="1"/>
  <c r="Q110" s="1"/>
  <c r="S106" a="1"/>
  <c r="S106" s="1"/>
  <c r="R104" a="1"/>
  <c r="R104" s="1"/>
  <c r="Q102" a="1"/>
  <c r="Q102" s="1"/>
  <c r="R126" a="1"/>
  <c r="R126" s="1"/>
  <c r="S120" a="1"/>
  <c r="S120" s="1"/>
  <c r="R109" a="1"/>
  <c r="R109" s="1"/>
  <c r="S103" a="1"/>
  <c r="S103" s="1"/>
  <c r="R100" a="1"/>
  <c r="R100" s="1"/>
  <c r="Q98" a="1"/>
  <c r="Q98" s="1"/>
  <c r="Q120" a="1"/>
  <c r="Q120" s="1"/>
  <c r="S114" a="1"/>
  <c r="S114" s="1"/>
  <c r="Q109" a="1"/>
  <c r="Q109" s="1"/>
  <c r="S97" a="1"/>
  <c r="S97" s="1"/>
  <c r="Q95" a="1"/>
  <c r="Q95" s="1"/>
  <c r="S92" a="1"/>
  <c r="S92" s="1"/>
  <c r="R90" a="1"/>
  <c r="R90" s="1"/>
  <c r="Q88" a="1"/>
  <c r="Q88" s="1"/>
  <c r="S84" a="1"/>
  <c r="S84" s="1"/>
  <c r="R82" a="1"/>
  <c r="R82" s="1"/>
  <c r="Q80" a="1"/>
  <c r="Q80" s="1"/>
  <c r="S76" a="1"/>
  <c r="S76" s="1"/>
  <c r="R74" a="1"/>
  <c r="R74" s="1"/>
  <c r="Q72" a="1"/>
  <c r="Q72" s="1"/>
  <c r="R107" a="1"/>
  <c r="R107" s="1"/>
  <c r="S99" a="1"/>
  <c r="S99" s="1"/>
  <c r="S81" a="1"/>
  <c r="S81" s="1"/>
  <c r="R65" a="1"/>
  <c r="R65" s="1"/>
  <c r="Q55" a="1"/>
  <c r="Q55" s="1"/>
  <c r="S43" a="1"/>
  <c r="S43" s="1"/>
  <c r="S35" a="1"/>
  <c r="S35" s="1"/>
  <c r="R33" a="1"/>
  <c r="R33" s="1"/>
  <c r="Q31" a="1"/>
  <c r="Q31" s="1"/>
  <c r="S87" a="1"/>
  <c r="S87" s="1"/>
  <c r="Q83" a="1"/>
  <c r="Q83" s="1"/>
  <c r="R77" a="1"/>
  <c r="R77" s="1"/>
  <c r="S71" a="1"/>
  <c r="S71" s="1"/>
  <c r="Q68" a="1"/>
  <c r="Q68" s="1"/>
  <c r="S64" a="1"/>
  <c r="S64" s="1"/>
  <c r="R60" a="1"/>
  <c r="R60" s="1"/>
  <c r="S54" a="1"/>
  <c r="S54" s="1"/>
  <c r="Q50" a="1"/>
  <c r="Q50" s="1"/>
  <c r="R44" a="1"/>
  <c r="R44" s="1"/>
  <c r="S38" a="1"/>
  <c r="S38" s="1"/>
  <c r="S32" a="1"/>
  <c r="S32" s="1"/>
  <c r="R27" a="1"/>
  <c r="R27" s="1"/>
  <c r="Q25" a="1"/>
  <c r="Q25" s="1"/>
  <c r="S21" a="1"/>
  <c r="S21" s="1"/>
  <c r="R19" a="1"/>
  <c r="R19" s="1"/>
  <c r="Q17" a="1"/>
  <c r="Q17" s="1"/>
  <c r="S13" a="1"/>
  <c r="S13" s="1"/>
  <c r="R11" a="1"/>
  <c r="R11" s="1"/>
  <c r="Q10" a="1"/>
  <c r="Q10" s="1"/>
  <c r="S8" a="1"/>
  <c r="S8" s="1"/>
  <c r="R7" a="1"/>
  <c r="R7" s="1"/>
  <c r="Q6" a="1"/>
  <c r="Q6" s="1"/>
  <c r="Q64" a="1"/>
  <c r="Q64" s="1"/>
  <c r="Q60" a="1"/>
  <c r="Q60" s="1"/>
  <c r="R54" a="1"/>
  <c r="R54" s="1"/>
  <c r="R50" a="1"/>
  <c r="R50" s="1"/>
  <c r="S44" a="1"/>
  <c r="S44" s="1"/>
  <c r="Q40" a="1"/>
  <c r="Q40" s="1"/>
  <c r="S34" a="1"/>
  <c r="S34" s="1"/>
  <c r="Q28" a="1"/>
  <c r="Q28" s="1"/>
  <c r="S24" a="1"/>
  <c r="S24" s="1"/>
  <c r="R22" a="1"/>
  <c r="R22" s="1"/>
  <c r="V22" s="1"/>
  <c r="R94" a="1"/>
  <c r="R94" s="1"/>
  <c r="Q77" a="1"/>
  <c r="Q77" s="1"/>
  <c r="Q63" a="1"/>
  <c r="Q63" s="1"/>
  <c r="S51" a="1"/>
  <c r="S51" s="1"/>
  <c r="R41" a="1"/>
  <c r="R41" s="1"/>
  <c r="V41" s="1"/>
  <c r="R35" a="1"/>
  <c r="R35" s="1"/>
  <c r="Q33" a="1"/>
  <c r="Q33" s="1"/>
  <c r="S29" a="1"/>
  <c r="S29" s="1"/>
  <c r="Q87" a="1"/>
  <c r="Q87" s="1"/>
  <c r="R81" a="1"/>
  <c r="R81" s="1"/>
  <c r="S75" a="1"/>
  <c r="S75" s="1"/>
  <c r="Q71" a="1"/>
  <c r="Q71" s="1"/>
  <c r="S66" a="1"/>
  <c r="S66" s="1"/>
  <c r="R64" a="1"/>
  <c r="R64" s="1"/>
  <c r="S58" a="1"/>
  <c r="S58" s="1"/>
  <c r="Q54" a="1"/>
  <c r="Q54" s="1"/>
  <c r="R48" a="1"/>
  <c r="R48" s="1"/>
  <c r="S42" a="1"/>
  <c r="S42" s="1"/>
  <c r="Q38" a="1"/>
  <c r="Q38" s="1"/>
  <c r="Q32" a="1"/>
  <c r="Q32" s="1"/>
  <c r="Q27" a="1"/>
  <c r="Q27" s="1"/>
  <c r="S23" a="1"/>
  <c r="S23" s="1"/>
  <c r="R21" a="1"/>
  <c r="R21" s="1"/>
  <c r="Q19" a="1"/>
  <c r="Q19" s="1"/>
  <c r="S15" a="1"/>
  <c r="S15" s="1"/>
  <c r="R13" a="1"/>
  <c r="R13" s="1"/>
  <c r="Q11" a="1"/>
  <c r="Q11" s="1"/>
  <c r="S9" a="1"/>
  <c r="S9" s="1"/>
  <c r="R8" a="1"/>
  <c r="R8" s="1"/>
  <c r="Q7" a="1"/>
  <c r="Q7" s="1"/>
  <c r="S5" a="1"/>
  <c r="S5" s="1"/>
  <c r="R62" a="1"/>
  <c r="R62" s="1"/>
  <c r="R58" a="1"/>
  <c r="R58" s="1"/>
  <c r="S52" a="1"/>
  <c r="S52" s="1"/>
  <c r="S48" a="1"/>
  <c r="S48" s="1"/>
  <c r="Q44" a="1"/>
  <c r="Q44" s="1"/>
  <c r="R38" a="1"/>
  <c r="R38" s="1"/>
  <c r="Q34" a="1"/>
  <c r="Q34" s="1"/>
  <c r="Q30" a="1"/>
  <c r="Q30" s="1"/>
  <c r="S26" a="1"/>
  <c r="S26" s="1"/>
  <c r="R24" a="1"/>
  <c r="R24" s="1"/>
  <c r="Q22" a="1"/>
  <c r="Q22" s="1"/>
  <c r="C4" a="1"/>
  <c r="C4" s="1"/>
  <c r="J4" s="1"/>
  <c r="W4" s="1"/>
  <c r="S14" a="1"/>
  <c r="S14" s="1"/>
  <c r="Q91" a="1"/>
  <c r="Q91" s="1"/>
  <c r="R71" a="1"/>
  <c r="R71" s="1"/>
  <c r="S59" a="1"/>
  <c r="S59" s="1"/>
  <c r="R49" a="1"/>
  <c r="R49" s="1"/>
  <c r="V49" s="1"/>
  <c r="Q39" a="1"/>
  <c r="Q39" s="1"/>
  <c r="Q35" a="1"/>
  <c r="Q35" s="1"/>
  <c r="S31" a="1"/>
  <c r="S31" s="1"/>
  <c r="R29" a="1"/>
  <c r="R29" s="1"/>
  <c r="R85" a="1"/>
  <c r="R85" s="1"/>
  <c r="S79" a="1"/>
  <c r="S79" s="1"/>
  <c r="Q75" a="1"/>
  <c r="Q75" s="1"/>
  <c r="T75" s="1"/>
  <c r="S68" a="1"/>
  <c r="S68" s="1"/>
  <c r="R66" a="1"/>
  <c r="R66" s="1"/>
  <c r="S62" a="1"/>
  <c r="S62" s="1"/>
  <c r="Q58" a="1"/>
  <c r="Q58" s="1"/>
  <c r="R52" a="1"/>
  <c r="R52" s="1"/>
  <c r="S46" a="1"/>
  <c r="S46" s="1"/>
  <c r="Q42" a="1"/>
  <c r="Q42" s="1"/>
  <c r="R36" a="1"/>
  <c r="R36" s="1"/>
  <c r="R30" a="1"/>
  <c r="R30" s="1"/>
  <c r="S25" a="1"/>
  <c r="S25" s="1"/>
  <c r="R23" a="1"/>
  <c r="R23" s="1"/>
  <c r="Q21" a="1"/>
  <c r="Q21" s="1"/>
  <c r="S17" a="1"/>
  <c r="S17" s="1"/>
  <c r="R15" a="1"/>
  <c r="R15" s="1"/>
  <c r="Q13" a="1"/>
  <c r="Q13" s="1"/>
  <c r="S10" a="1"/>
  <c r="S10" s="1"/>
  <c r="R9" a="1"/>
  <c r="R9" s="1"/>
  <c r="Q8" a="1"/>
  <c r="Q8" s="1"/>
  <c r="S6" a="1"/>
  <c r="S6" s="1"/>
  <c r="R5" a="1"/>
  <c r="R5" s="1"/>
  <c r="S56" a="1"/>
  <c r="S56" s="1"/>
  <c r="Q52" a="1"/>
  <c r="Q52" s="1"/>
  <c r="Q48" a="1"/>
  <c r="Q48" s="1"/>
  <c r="R42" a="1"/>
  <c r="R42" s="1"/>
  <c r="S36" a="1"/>
  <c r="S36" s="1"/>
  <c r="R32" a="1"/>
  <c r="R32" s="1"/>
  <c r="S28" a="1"/>
  <c r="S28" s="1"/>
  <c r="R26" a="1"/>
  <c r="R26" s="1"/>
  <c r="Q24" a="1"/>
  <c r="Q24" s="1"/>
  <c r="Q14" a="1"/>
  <c r="Q14" s="1"/>
  <c r="Q18" a="1"/>
  <c r="Q18" s="1"/>
  <c r="R12" a="1"/>
  <c r="R12" s="1"/>
  <c r="R20" a="1"/>
  <c r="R20" s="1"/>
  <c r="R87" a="1"/>
  <c r="R87" s="1"/>
  <c r="S67" a="1"/>
  <c r="S67" s="1"/>
  <c r="R57" a="1"/>
  <c r="R57" s="1"/>
  <c r="V57" s="1"/>
  <c r="Q47" a="1"/>
  <c r="Q47" s="1"/>
  <c r="T47" s="1"/>
  <c r="S37" a="1"/>
  <c r="S37" s="1"/>
  <c r="S33" a="1"/>
  <c r="S33" s="1"/>
  <c r="R31" a="1"/>
  <c r="R31" s="1"/>
  <c r="Q29" a="1"/>
  <c r="Q29" s="1"/>
  <c r="T29" s="1"/>
  <c r="S83" a="1"/>
  <c r="S83" s="1"/>
  <c r="Q79" a="1"/>
  <c r="Q79" s="1"/>
  <c r="R73" a="1"/>
  <c r="R73" s="1"/>
  <c r="R68" a="1"/>
  <c r="R68" s="1"/>
  <c r="V68" s="1"/>
  <c r="Q66" a="1"/>
  <c r="Q66" s="1"/>
  <c r="T66" s="1"/>
  <c r="Q62" a="1"/>
  <c r="Q62" s="1"/>
  <c r="R56" a="1"/>
  <c r="R56" s="1"/>
  <c r="S50" a="1"/>
  <c r="S50" s="1"/>
  <c r="Q46" a="1"/>
  <c r="Q46" s="1"/>
  <c r="R40" a="1"/>
  <c r="R40" s="1"/>
  <c r="R34" a="1"/>
  <c r="R34" s="1"/>
  <c r="S27" a="1"/>
  <c r="S27" s="1"/>
  <c r="R25" a="1"/>
  <c r="R25" s="1"/>
  <c r="Q23" a="1"/>
  <c r="Q23" s="1"/>
  <c r="S19" a="1"/>
  <c r="S19" s="1"/>
  <c r="R17" a="1"/>
  <c r="R17" s="1"/>
  <c r="Q15" a="1"/>
  <c r="Q15" s="1"/>
  <c r="T15" s="1"/>
  <c r="S11" a="1"/>
  <c r="S11" s="1"/>
  <c r="R10" a="1"/>
  <c r="R10" s="1"/>
  <c r="Q9" a="1"/>
  <c r="Q9" s="1"/>
  <c r="T9" s="1"/>
  <c r="S7" a="1"/>
  <c r="S7" s="1"/>
  <c r="R6" a="1"/>
  <c r="R6" s="1"/>
  <c r="Q5" a="1"/>
  <c r="Q5" s="1"/>
  <c r="T5" s="1"/>
  <c r="S60" a="1"/>
  <c r="S60" s="1"/>
  <c r="Q56" a="1"/>
  <c r="Q56" s="1"/>
  <c r="R46" a="1"/>
  <c r="R46" s="1"/>
  <c r="S40" a="1"/>
  <c r="S40" s="1"/>
  <c r="Q36" a="1"/>
  <c r="Q36" s="1"/>
  <c r="S30" a="1"/>
  <c r="S30" s="1"/>
  <c r="R28" a="1"/>
  <c r="R28" s="1"/>
  <c r="Q26" a="1"/>
  <c r="Q26" s="1"/>
  <c r="S22" a="1"/>
  <c r="S22" s="1"/>
  <c r="R16" a="1"/>
  <c r="R16" s="1"/>
  <c r="S18" a="1"/>
  <c r="S18" s="1"/>
  <c r="T17" i="127"/>
  <c r="V131" i="128"/>
  <c r="T1619" i="127"/>
  <c r="G246"/>
  <c r="I246" s="1"/>
  <c r="I251" s="1"/>
  <c r="G190" i="126"/>
  <c r="I190" s="1"/>
  <c r="G186"/>
  <c r="I186" s="1"/>
  <c r="G187"/>
  <c r="I187" s="1"/>
  <c r="G188"/>
  <c r="I188" s="1"/>
  <c r="G189"/>
  <c r="I189" s="1"/>
  <c r="R425" i="127"/>
  <c r="T425" s="1"/>
  <c r="R426"/>
  <c r="T426" s="1"/>
  <c r="I2105"/>
  <c r="R1290"/>
  <c r="T1290" s="1"/>
  <c r="T1295" s="1"/>
  <c r="T1061"/>
  <c r="O127" i="128"/>
  <c r="I2177" i="127"/>
  <c r="T881"/>
  <c r="T989"/>
  <c r="I1069" i="126"/>
  <c r="T796"/>
  <c r="T816" s="1"/>
  <c r="T367"/>
  <c r="T387" s="1"/>
  <c r="I1498"/>
  <c r="I1518" s="1"/>
  <c r="I69" i="124"/>
  <c r="I71" s="1"/>
  <c r="H309" i="126"/>
  <c r="G1002" i="127"/>
  <c r="I1002" s="1"/>
  <c r="G1001"/>
  <c r="I1001" s="1"/>
  <c r="R1181"/>
  <c r="T1181" s="1"/>
  <c r="T1187" s="1"/>
  <c r="T1439"/>
  <c r="S972" i="126"/>
  <c r="G1867"/>
  <c r="I1867" s="1"/>
  <c r="G1864"/>
  <c r="I1864" s="1"/>
  <c r="G1866"/>
  <c r="I1866" s="1"/>
  <c r="G1863"/>
  <c r="I1863" s="1"/>
  <c r="G1865"/>
  <c r="I1865" s="1"/>
  <c r="G1362" i="127"/>
  <c r="I1362" s="1"/>
  <c r="I1367" s="1"/>
  <c r="H874" i="126"/>
  <c r="H894" s="1"/>
  <c r="G966" i="127"/>
  <c r="I966" s="1"/>
  <c r="G965"/>
  <c r="I965" s="1"/>
  <c r="R246"/>
  <c r="T246" s="1"/>
  <c r="R245"/>
  <c r="T245" s="1"/>
  <c r="T53"/>
  <c r="G1758"/>
  <c r="I1758" s="1"/>
  <c r="I1763" s="1"/>
  <c r="G1146"/>
  <c r="I1146" s="1"/>
  <c r="I1151" s="1"/>
  <c r="G1398"/>
  <c r="I1398" s="1"/>
  <c r="I1403" s="1"/>
  <c r="G1254"/>
  <c r="I1254" s="1"/>
  <c r="I1259" s="1"/>
  <c r="G1938"/>
  <c r="I1938" s="1"/>
  <c r="I1943" s="1"/>
  <c r="T1979"/>
  <c r="I665"/>
  <c r="T1781"/>
  <c r="T737"/>
  <c r="I557"/>
  <c r="T161"/>
  <c r="T1331"/>
  <c r="T1367"/>
  <c r="T89"/>
  <c r="M11" i="128"/>
  <c r="M10"/>
  <c r="H1206" i="126"/>
  <c r="T972"/>
  <c r="S660"/>
  <c r="H504"/>
  <c r="T250"/>
  <c r="T270" s="1"/>
  <c r="S1869"/>
  <c r="I309"/>
  <c r="I1303"/>
  <c r="S1011"/>
  <c r="T1011"/>
  <c r="T1537"/>
  <c r="I1342"/>
  <c r="I2200"/>
  <c r="T1927"/>
  <c r="I1420"/>
  <c r="I1440" s="1"/>
  <c r="T1147"/>
  <c r="T1401"/>
  <c r="H1401"/>
  <c r="T1888"/>
  <c r="T1908" s="1"/>
  <c r="H465"/>
  <c r="S114"/>
  <c r="I2356"/>
  <c r="T172"/>
  <c r="H1752"/>
  <c r="T114"/>
  <c r="H621"/>
  <c r="I504"/>
  <c r="T2122"/>
  <c r="S309"/>
  <c r="T2434"/>
  <c r="I2434"/>
  <c r="I2454" s="1"/>
  <c r="T445"/>
  <c r="T465" s="1"/>
  <c r="I699"/>
  <c r="H699"/>
  <c r="I1030"/>
  <c r="S1596"/>
  <c r="T1596"/>
  <c r="T2200"/>
  <c r="T1069"/>
  <c r="T1089" s="1"/>
  <c r="S1401"/>
  <c r="S1518"/>
  <c r="T1498"/>
  <c r="S2103"/>
  <c r="T2083"/>
  <c r="I1810"/>
  <c r="H1830"/>
  <c r="S1440"/>
  <c r="T1420"/>
  <c r="S1206"/>
  <c r="T1186"/>
  <c r="H1908"/>
  <c r="I1888"/>
  <c r="I2278"/>
  <c r="T1830"/>
  <c r="T2278"/>
  <c r="T601"/>
  <c r="S621"/>
  <c r="H2415"/>
  <c r="I2395"/>
  <c r="S426"/>
  <c r="T406"/>
  <c r="T2161"/>
  <c r="T2181" s="1"/>
  <c r="S1830"/>
  <c r="H2064"/>
  <c r="I2044"/>
  <c r="S1635"/>
  <c r="T1615"/>
  <c r="T1342"/>
  <c r="S1362"/>
  <c r="S504"/>
  <c r="T484"/>
  <c r="S348"/>
  <c r="T328"/>
  <c r="I952"/>
  <c r="H972"/>
  <c r="H2337"/>
  <c r="I2317"/>
  <c r="S1284"/>
  <c r="T1264"/>
  <c r="T2044"/>
  <c r="S2064"/>
  <c r="I1108"/>
  <c r="H1128"/>
  <c r="H348"/>
  <c r="I328"/>
  <c r="H270"/>
  <c r="I250"/>
  <c r="I1752"/>
  <c r="U49" i="128"/>
  <c r="M13"/>
  <c r="P13"/>
  <c r="M23"/>
  <c r="P23"/>
  <c r="M45"/>
  <c r="P45"/>
  <c r="M55"/>
  <c r="P55"/>
  <c r="P97"/>
  <c r="M50"/>
  <c r="P50"/>
  <c r="M18"/>
  <c r="P18"/>
  <c r="M8"/>
  <c r="P8"/>
  <c r="P49"/>
  <c r="M84"/>
  <c r="P84"/>
  <c r="M95"/>
  <c r="P95"/>
  <c r="M77"/>
  <c r="P77"/>
  <c r="P64"/>
  <c r="R1685" i="127"/>
  <c r="T1685" s="1"/>
  <c r="R1686"/>
  <c r="T1686" s="1"/>
  <c r="R1866"/>
  <c r="T1866" s="1"/>
  <c r="R1865"/>
  <c r="T1865" s="1"/>
  <c r="T2231"/>
  <c r="G1711" i="126"/>
  <c r="I1711" s="1"/>
  <c r="G1707"/>
  <c r="I1707" s="1"/>
  <c r="G1709"/>
  <c r="I1709" s="1"/>
  <c r="G1708"/>
  <c r="I1708" s="1"/>
  <c r="G1710"/>
  <c r="I1710" s="1"/>
  <c r="M131" i="128"/>
  <c r="P131"/>
  <c r="M119"/>
  <c r="P119"/>
  <c r="M112"/>
  <c r="P112"/>
  <c r="P68"/>
  <c r="M35"/>
  <c r="P35"/>
  <c r="H48"/>
  <c r="H40"/>
  <c r="H28"/>
  <c r="H60"/>
  <c r="H92"/>
  <c r="H119"/>
  <c r="H11"/>
  <c r="H75"/>
  <c r="H91"/>
  <c r="H30"/>
  <c r="H46"/>
  <c r="H62"/>
  <c r="H78"/>
  <c r="H94"/>
  <c r="H110"/>
  <c r="H17"/>
  <c r="H65"/>
  <c r="H81"/>
  <c r="H113"/>
  <c r="R1541" i="127"/>
  <c r="T1541" s="1"/>
  <c r="T1547" s="1"/>
  <c r="G1290"/>
  <c r="I1290" s="1"/>
  <c r="I1295" s="1"/>
  <c r="G1182"/>
  <c r="I1182" s="1"/>
  <c r="I1187" s="1"/>
  <c r="I1115"/>
  <c r="H1635" i="126"/>
  <c r="I1615"/>
  <c r="T874"/>
  <c r="S894"/>
  <c r="T1869"/>
  <c r="M31" i="128"/>
  <c r="P31"/>
  <c r="M53"/>
  <c r="P53"/>
  <c r="M63"/>
  <c r="P63"/>
  <c r="M62"/>
  <c r="P62"/>
  <c r="M46"/>
  <c r="P46"/>
  <c r="M30"/>
  <c r="P30"/>
  <c r="M14"/>
  <c r="P14"/>
  <c r="M33"/>
  <c r="P33"/>
  <c r="M56"/>
  <c r="P56"/>
  <c r="M85"/>
  <c r="P85"/>
  <c r="M25"/>
  <c r="P25"/>
  <c r="M48"/>
  <c r="P48"/>
  <c r="M121"/>
  <c r="P121"/>
  <c r="M109"/>
  <c r="P109"/>
  <c r="M125"/>
  <c r="P125"/>
  <c r="P130"/>
  <c r="M117"/>
  <c r="P117"/>
  <c r="T2267" i="127"/>
  <c r="T1853"/>
  <c r="R1123" i="126"/>
  <c r="T1123" s="1"/>
  <c r="R1125"/>
  <c r="T1125" s="1"/>
  <c r="R1122"/>
  <c r="T1122" s="1"/>
  <c r="R1124"/>
  <c r="T1124" s="1"/>
  <c r="R1126"/>
  <c r="T1126" s="1"/>
  <c r="M124" i="128"/>
  <c r="P124"/>
  <c r="M94"/>
  <c r="P94"/>
  <c r="M78"/>
  <c r="P78"/>
  <c r="M69"/>
  <c r="P69"/>
  <c r="M36"/>
  <c r="P36"/>
  <c r="M20"/>
  <c r="P4"/>
  <c r="H64"/>
  <c r="H56"/>
  <c r="H4"/>
  <c r="H36"/>
  <c r="H68"/>
  <c r="H127"/>
  <c r="H15"/>
  <c r="H31"/>
  <c r="H79"/>
  <c r="H111"/>
  <c r="H34"/>
  <c r="H50"/>
  <c r="H66"/>
  <c r="H82"/>
  <c r="H98"/>
  <c r="H69"/>
  <c r="H85"/>
  <c r="H117"/>
  <c r="R1397" i="127"/>
  <c r="T1397" s="1"/>
  <c r="T1403" s="1"/>
  <c r="G1048" i="126"/>
  <c r="I1048" s="1"/>
  <c r="G1044"/>
  <c r="I1044" s="1"/>
  <c r="G1046"/>
  <c r="I1046" s="1"/>
  <c r="G1045"/>
  <c r="I1045" s="1"/>
  <c r="G1047"/>
  <c r="I1047" s="1"/>
  <c r="G1614" i="127"/>
  <c r="I1614" s="1"/>
  <c r="I1619" s="1"/>
  <c r="I1547"/>
  <c r="G1470"/>
  <c r="I1470" s="1"/>
  <c r="I1475" s="1"/>
  <c r="G1326"/>
  <c r="I1326" s="1"/>
  <c r="I1331" s="1"/>
  <c r="M7" i="128"/>
  <c r="P7"/>
  <c r="M39"/>
  <c r="P39"/>
  <c r="M61"/>
  <c r="P89"/>
  <c r="M58"/>
  <c r="P58"/>
  <c r="M42"/>
  <c r="P42"/>
  <c r="M26"/>
  <c r="P26"/>
  <c r="P10"/>
  <c r="M17"/>
  <c r="P17"/>
  <c r="M40"/>
  <c r="P40"/>
  <c r="M79"/>
  <c r="P79"/>
  <c r="M100"/>
  <c r="P100"/>
  <c r="M32"/>
  <c r="P32"/>
  <c r="M72"/>
  <c r="P72"/>
  <c r="P88"/>
  <c r="M104"/>
  <c r="P104"/>
  <c r="M81"/>
  <c r="P81"/>
  <c r="M118"/>
  <c r="P118"/>
  <c r="T1709" i="127"/>
  <c r="R2082"/>
  <c r="T2082" s="1"/>
  <c r="R2081"/>
  <c r="T2081" s="1"/>
  <c r="M111" i="128"/>
  <c r="P111"/>
  <c r="M120"/>
  <c r="P120"/>
  <c r="M129"/>
  <c r="P129"/>
  <c r="M106"/>
  <c r="P106"/>
  <c r="M90"/>
  <c r="P90"/>
  <c r="M74"/>
  <c r="P74"/>
  <c r="M59"/>
  <c r="P59"/>
  <c r="M43"/>
  <c r="P43"/>
  <c r="P27"/>
  <c r="P11"/>
  <c r="H80"/>
  <c r="H8"/>
  <c r="H72"/>
  <c r="H12"/>
  <c r="H44"/>
  <c r="H76"/>
  <c r="H131"/>
  <c r="H19"/>
  <c r="H35"/>
  <c r="H67"/>
  <c r="H83"/>
  <c r="H115"/>
  <c r="H6"/>
  <c r="H38"/>
  <c r="H54"/>
  <c r="H70"/>
  <c r="H86"/>
  <c r="H73"/>
  <c r="H89"/>
  <c r="T1745" i="127"/>
  <c r="G1578"/>
  <c r="I1578" s="1"/>
  <c r="I1583" s="1"/>
  <c r="R1253"/>
  <c r="T1253" s="1"/>
  <c r="T1259" s="1"/>
  <c r="R1109"/>
  <c r="T1109" s="1"/>
  <c r="T1115" s="1"/>
  <c r="R1577"/>
  <c r="T1577" s="1"/>
  <c r="T1583" s="1"/>
  <c r="T11" i="124"/>
  <c r="R14"/>
  <c r="T14" s="1"/>
  <c r="T17" s="1"/>
  <c r="P21" i="128"/>
  <c r="P5"/>
  <c r="P15"/>
  <c r="M37"/>
  <c r="P37"/>
  <c r="M47"/>
  <c r="P47"/>
  <c r="P70"/>
  <c r="M93"/>
  <c r="P93"/>
  <c r="M65"/>
  <c r="P65"/>
  <c r="M92"/>
  <c r="P92"/>
  <c r="M16"/>
  <c r="P16"/>
  <c r="P57"/>
  <c r="M110"/>
  <c r="P110"/>
  <c r="M126"/>
  <c r="P126"/>
  <c r="G2118" i="127"/>
  <c r="I2118" s="1"/>
  <c r="G2117"/>
  <c r="I2117" s="1"/>
  <c r="R1938"/>
  <c r="T1938" s="1"/>
  <c r="R1937"/>
  <c r="T1937" s="1"/>
  <c r="T2213"/>
  <c r="I1745"/>
  <c r="T1475"/>
  <c r="M127" i="128"/>
  <c r="M123"/>
  <c r="P123"/>
  <c r="M107"/>
  <c r="P107"/>
  <c r="M116"/>
  <c r="P116"/>
  <c r="M86"/>
  <c r="M91"/>
  <c r="P91"/>
  <c r="M75"/>
  <c r="P75"/>
  <c r="M60"/>
  <c r="P60"/>
  <c r="M28"/>
  <c r="P28"/>
  <c r="M12"/>
  <c r="H32"/>
  <c r="H24"/>
  <c r="H88"/>
  <c r="H52"/>
  <c r="H84"/>
  <c r="H71"/>
  <c r="H87"/>
  <c r="H10"/>
  <c r="H26"/>
  <c r="H42"/>
  <c r="H58"/>
  <c r="H74"/>
  <c r="H90"/>
  <c r="H106"/>
  <c r="H77"/>
  <c r="R1758" i="127"/>
  <c r="T1758" s="1"/>
  <c r="R1757"/>
  <c r="T1757" s="1"/>
  <c r="I1511"/>
  <c r="G1434"/>
  <c r="I1434" s="1"/>
  <c r="I1439" s="1"/>
  <c r="G1218"/>
  <c r="I1218" s="1"/>
  <c r="I1223" s="1"/>
  <c r="R1217"/>
  <c r="T1217" s="1"/>
  <c r="T1223" s="1"/>
  <c r="R1037"/>
  <c r="T1037" s="1"/>
  <c r="R1038"/>
  <c r="T1038" s="1"/>
  <c r="I12" i="124"/>
  <c r="G14"/>
  <c r="I14" s="1"/>
  <c r="I17" s="1"/>
  <c r="I2493" i="126"/>
  <c r="H231" l="1"/>
  <c r="S543"/>
  <c r="T2239"/>
  <c r="I855"/>
  <c r="H855"/>
  <c r="H1245"/>
  <c r="S1479"/>
  <c r="S1986"/>
  <c r="I562"/>
  <c r="H1713"/>
  <c r="I1771"/>
  <c r="I1791" s="1"/>
  <c r="I2005"/>
  <c r="T211"/>
  <c r="T1732"/>
  <c r="H1167"/>
  <c r="I718"/>
  <c r="I738" s="1"/>
  <c r="H192"/>
  <c r="H933"/>
  <c r="H1869"/>
  <c r="T2395"/>
  <c r="I777"/>
  <c r="T1225"/>
  <c r="H1986"/>
  <c r="T2005"/>
  <c r="T2025" s="1"/>
  <c r="T133"/>
  <c r="T153" s="1"/>
  <c r="I543"/>
  <c r="I1674"/>
  <c r="H1674"/>
  <c r="H543"/>
  <c r="S777"/>
  <c r="T699"/>
  <c r="T718"/>
  <c r="T738" s="1"/>
  <c r="S699"/>
  <c r="H777"/>
  <c r="M99" i="128"/>
  <c r="M115"/>
  <c r="M27"/>
  <c r="M130"/>
  <c r="M102"/>
  <c r="T562" i="126"/>
  <c r="T582" s="1"/>
  <c r="T933"/>
  <c r="S933"/>
  <c r="I2122"/>
  <c r="I2124" s="1"/>
  <c r="I2239"/>
  <c r="M82" i="128"/>
  <c r="T79"/>
  <c r="M83"/>
  <c r="T23"/>
  <c r="T62"/>
  <c r="U125"/>
  <c r="M67"/>
  <c r="M70"/>
  <c r="U129"/>
  <c r="I1459" i="126"/>
  <c r="I1576"/>
  <c r="I1596" s="1"/>
  <c r="I2161"/>
  <c r="T835"/>
  <c r="T855" s="1"/>
  <c r="H1557"/>
  <c r="I1264"/>
  <c r="I1284" s="1"/>
  <c r="M66" i="128"/>
  <c r="M103"/>
  <c r="V5"/>
  <c r="V14"/>
  <c r="H660" i="126"/>
  <c r="M71" i="128"/>
  <c r="P102"/>
  <c r="P54"/>
  <c r="L133"/>
  <c r="M52"/>
  <c r="M4"/>
  <c r="M68"/>
  <c r="T107" i="127"/>
  <c r="M101" i="128"/>
  <c r="P103"/>
  <c r="P66"/>
  <c r="M98"/>
  <c r="T13"/>
  <c r="T35"/>
  <c r="T77"/>
  <c r="M44"/>
  <c r="U96"/>
  <c r="U45"/>
  <c r="U97"/>
  <c r="U57"/>
  <c r="U112"/>
  <c r="U109"/>
  <c r="U123"/>
  <c r="U107"/>
  <c r="M96"/>
  <c r="U63"/>
  <c r="M76"/>
  <c r="M73"/>
  <c r="U55"/>
  <c r="U99"/>
  <c r="U16"/>
  <c r="U104"/>
  <c r="U41"/>
  <c r="U126"/>
  <c r="U93"/>
  <c r="U124"/>
  <c r="M108"/>
  <c r="M128"/>
  <c r="M80"/>
  <c r="P99"/>
  <c r="P115"/>
  <c r="U103"/>
  <c r="M24"/>
  <c r="M87"/>
  <c r="P128"/>
  <c r="M122"/>
  <c r="P80"/>
  <c r="P9"/>
  <c r="G14"/>
  <c r="P52"/>
  <c r="P83"/>
  <c r="P108"/>
  <c r="P51"/>
  <c r="P82"/>
  <c r="G29"/>
  <c r="G61"/>
  <c r="U51"/>
  <c r="U128"/>
  <c r="M105"/>
  <c r="P96"/>
  <c r="P114"/>
  <c r="P44"/>
  <c r="M22"/>
  <c r="K133"/>
  <c r="P113"/>
  <c r="U61"/>
  <c r="M6"/>
  <c r="M38"/>
  <c r="P76"/>
  <c r="P73"/>
  <c r="P41"/>
  <c r="P67"/>
  <c r="U7"/>
  <c r="P61"/>
  <c r="M29"/>
  <c r="U20"/>
  <c r="T88"/>
  <c r="T98"/>
  <c r="T121"/>
  <c r="T127"/>
  <c r="T119"/>
  <c r="T118"/>
  <c r="T130"/>
  <c r="I796" i="126"/>
  <c r="U14" i="128"/>
  <c r="S1050" i="126"/>
  <c r="T72" i="128"/>
  <c r="T117"/>
  <c r="M19"/>
  <c r="T102"/>
  <c r="T45"/>
  <c r="T61"/>
  <c r="T78"/>
  <c r="T93"/>
  <c r="G97"/>
  <c r="G96"/>
  <c r="G123"/>
  <c r="T1771" i="126"/>
  <c r="T1108"/>
  <c r="T1128" s="1"/>
  <c r="T1151" i="127"/>
  <c r="I406" i="126"/>
  <c r="G103" i="128"/>
  <c r="G101"/>
  <c r="U100"/>
  <c r="U21"/>
  <c r="G118"/>
  <c r="U121"/>
  <c r="T2317" i="126"/>
  <c r="U22" i="128"/>
  <c r="G23"/>
  <c r="G45"/>
  <c r="U39"/>
  <c r="P34"/>
  <c r="G114"/>
  <c r="W123"/>
  <c r="G93"/>
  <c r="T124"/>
  <c r="G109"/>
  <c r="W131"/>
  <c r="U5"/>
  <c r="U37"/>
  <c r="U116"/>
  <c r="U114"/>
  <c r="U108"/>
  <c r="G7"/>
  <c r="U43"/>
  <c r="U101"/>
  <c r="U122"/>
  <c r="U118"/>
  <c r="G121"/>
  <c r="W12"/>
  <c r="G22"/>
  <c r="G57"/>
  <c r="G16"/>
  <c r="G116"/>
  <c r="G27"/>
  <c r="G49"/>
  <c r="G21"/>
  <c r="G95"/>
  <c r="G105"/>
  <c r="G5"/>
  <c r="G122"/>
  <c r="U27"/>
  <c r="U105"/>
  <c r="U95"/>
  <c r="G37"/>
  <c r="T431" i="127"/>
  <c r="T58" i="128"/>
  <c r="T109"/>
  <c r="T863" i="127"/>
  <c r="T122" i="128"/>
  <c r="T44"/>
  <c r="T24"/>
  <c r="T48"/>
  <c r="T36"/>
  <c r="T54"/>
  <c r="U102"/>
  <c r="T91"/>
  <c r="T63"/>
  <c r="T128"/>
  <c r="T251" i="127"/>
  <c r="G99" i="128"/>
  <c r="G51"/>
  <c r="G43"/>
  <c r="U29"/>
  <c r="U13"/>
  <c r="U23"/>
  <c r="T26"/>
  <c r="T56"/>
  <c r="T14"/>
  <c r="T52"/>
  <c r="T8"/>
  <c r="T21"/>
  <c r="T39"/>
  <c r="T55"/>
  <c r="T80"/>
  <c r="T95"/>
  <c r="T110"/>
  <c r="T53"/>
  <c r="T69"/>
  <c r="T89"/>
  <c r="T70"/>
  <c r="T86"/>
  <c r="T96"/>
  <c r="T112"/>
  <c r="T108"/>
  <c r="G13"/>
  <c r="G39"/>
  <c r="G55"/>
  <c r="G112"/>
  <c r="G108"/>
  <c r="W127"/>
  <c r="T120"/>
  <c r="G102"/>
  <c r="G63"/>
  <c r="P127"/>
  <c r="W10"/>
  <c r="V19"/>
  <c r="W45"/>
  <c r="V51"/>
  <c r="W61"/>
  <c r="V67"/>
  <c r="W73"/>
  <c r="W70"/>
  <c r="V78"/>
  <c r="V92"/>
  <c r="V105"/>
  <c r="W120"/>
  <c r="V104"/>
  <c r="W111"/>
  <c r="W122"/>
  <c r="W35"/>
  <c r="V75"/>
  <c r="V97"/>
  <c r="V72"/>
  <c r="W78"/>
  <c r="V86"/>
  <c r="V98"/>
  <c r="W107"/>
  <c r="V122"/>
  <c r="W104"/>
  <c r="W113"/>
  <c r="W126"/>
  <c r="V11"/>
  <c r="W32"/>
  <c r="W71"/>
  <c r="W41"/>
  <c r="V47"/>
  <c r="W57"/>
  <c r="V63"/>
  <c r="W89"/>
  <c r="W72"/>
  <c r="V80"/>
  <c r="W86"/>
  <c r="V93"/>
  <c r="W98"/>
  <c r="V109"/>
  <c r="V126"/>
  <c r="V121"/>
  <c r="V44"/>
  <c r="W54"/>
  <c r="V37"/>
  <c r="W63"/>
  <c r="V69"/>
  <c r="W77"/>
  <c r="W101"/>
  <c r="W80"/>
  <c r="V88"/>
  <c r="W93"/>
  <c r="V100"/>
  <c r="W106"/>
  <c r="W110"/>
  <c r="V115"/>
  <c r="W125"/>
  <c r="V79"/>
  <c r="V89"/>
  <c r="V107"/>
  <c r="V74"/>
  <c r="W84"/>
  <c r="V90"/>
  <c r="W96"/>
  <c r="V101"/>
  <c r="W112"/>
  <c r="W124"/>
  <c r="W108"/>
  <c r="V113"/>
  <c r="V123"/>
  <c r="V128"/>
  <c r="V125"/>
  <c r="T1871" i="127"/>
  <c r="W20" i="128"/>
  <c r="U18"/>
  <c r="U25"/>
  <c r="V43"/>
  <c r="U47"/>
  <c r="W53"/>
  <c r="V59"/>
  <c r="W69"/>
  <c r="V91"/>
  <c r="W74"/>
  <c r="W88"/>
  <c r="V95"/>
  <c r="W114"/>
  <c r="W100"/>
  <c r="V114"/>
  <c r="W128"/>
  <c r="V117"/>
  <c r="W16"/>
  <c r="W21"/>
  <c r="V27"/>
  <c r="V33"/>
  <c r="W43"/>
  <c r="U53"/>
  <c r="V65"/>
  <c r="W81"/>
  <c r="W105"/>
  <c r="W82"/>
  <c r="W95"/>
  <c r="U130"/>
  <c r="V119"/>
  <c r="V18"/>
  <c r="U9"/>
  <c r="V77"/>
  <c r="W87"/>
  <c r="V39"/>
  <c r="W49"/>
  <c r="X49" s="1"/>
  <c r="V55"/>
  <c r="U59"/>
  <c r="W65"/>
  <c r="V83"/>
  <c r="W109"/>
  <c r="W90"/>
  <c r="W118"/>
  <c r="W116"/>
  <c r="V102"/>
  <c r="V110"/>
  <c r="W119"/>
  <c r="V50"/>
  <c r="W38"/>
  <c r="W39"/>
  <c r="W55"/>
  <c r="V61"/>
  <c r="W85"/>
  <c r="W94"/>
  <c r="V70"/>
  <c r="V84"/>
  <c r="V99"/>
  <c r="W103"/>
  <c r="W102"/>
  <c r="V111"/>
  <c r="U120"/>
  <c r="V108"/>
  <c r="W117"/>
  <c r="V124"/>
  <c r="W99"/>
  <c r="W76"/>
  <c r="V82"/>
  <c r="W97"/>
  <c r="V118"/>
  <c r="V106"/>
  <c r="W115"/>
  <c r="V120"/>
  <c r="W130"/>
  <c r="V127"/>
  <c r="W121"/>
  <c r="V129"/>
  <c r="G33"/>
  <c r="G130"/>
  <c r="U33"/>
  <c r="G25"/>
  <c r="G47"/>
  <c r="G59"/>
  <c r="G18"/>
  <c r="I1089" i="126"/>
  <c r="G126" i="128"/>
  <c r="G107"/>
  <c r="G20"/>
  <c r="G104"/>
  <c r="G124"/>
  <c r="G120"/>
  <c r="G41"/>
  <c r="G53"/>
  <c r="G128"/>
  <c r="G100"/>
  <c r="J133"/>
  <c r="T19"/>
  <c r="T32"/>
  <c r="T71"/>
  <c r="T40"/>
  <c r="T60"/>
  <c r="T17"/>
  <c r="W40"/>
  <c r="V62"/>
  <c r="V30"/>
  <c r="W50"/>
  <c r="W68"/>
  <c r="W29"/>
  <c r="V42"/>
  <c r="W62"/>
  <c r="V81"/>
  <c r="V28"/>
  <c r="W48"/>
  <c r="V6"/>
  <c r="W19"/>
  <c r="V31"/>
  <c r="W25"/>
  <c r="T30"/>
  <c r="T11"/>
  <c r="T38"/>
  <c r="T33"/>
  <c r="T64"/>
  <c r="V26"/>
  <c r="W26"/>
  <c r="V46"/>
  <c r="W11"/>
  <c r="V56"/>
  <c r="V12"/>
  <c r="W46"/>
  <c r="W66"/>
  <c r="W18"/>
  <c r="V32"/>
  <c r="V54"/>
  <c r="W7"/>
  <c r="V13"/>
  <c r="W58"/>
  <c r="W33"/>
  <c r="W60"/>
  <c r="V9"/>
  <c r="V29"/>
  <c r="T18"/>
  <c r="T42"/>
  <c r="T22"/>
  <c r="T34"/>
  <c r="T7"/>
  <c r="T28"/>
  <c r="W14"/>
  <c r="V16"/>
  <c r="V8"/>
  <c r="W23"/>
  <c r="V40"/>
  <c r="W79"/>
  <c r="V35"/>
  <c r="V87"/>
  <c r="W30"/>
  <c r="W52"/>
  <c r="V7"/>
  <c r="V15"/>
  <c r="V52"/>
  <c r="W51"/>
  <c r="W22"/>
  <c r="V38"/>
  <c r="W15"/>
  <c r="W42"/>
  <c r="V64"/>
  <c r="W44"/>
  <c r="W5"/>
  <c r="V10"/>
  <c r="V73"/>
  <c r="W31"/>
  <c r="T46"/>
  <c r="T27"/>
  <c r="T87"/>
  <c r="V20"/>
  <c r="W34"/>
  <c r="W56"/>
  <c r="W9"/>
  <c r="V17"/>
  <c r="V66"/>
  <c r="V85"/>
  <c r="W37"/>
  <c r="W36"/>
  <c r="V58"/>
  <c r="W8"/>
  <c r="V36"/>
  <c r="W17"/>
  <c r="W27"/>
  <c r="V48"/>
  <c r="V71"/>
  <c r="V94"/>
  <c r="W6"/>
  <c r="W13"/>
  <c r="V23"/>
  <c r="T25"/>
  <c r="T83"/>
  <c r="T37"/>
  <c r="T67"/>
  <c r="T85"/>
  <c r="T101"/>
  <c r="T106"/>
  <c r="T115"/>
  <c r="T131"/>
  <c r="T57"/>
  <c r="T90"/>
  <c r="T105"/>
  <c r="T100"/>
  <c r="W75"/>
  <c r="W64"/>
  <c r="W28"/>
  <c r="V60"/>
  <c r="W129"/>
  <c r="S133"/>
  <c r="T50"/>
  <c r="T68"/>
  <c r="T73"/>
  <c r="T59"/>
  <c r="T92"/>
  <c r="T49"/>
  <c r="T82"/>
  <c r="T114"/>
  <c r="T103"/>
  <c r="T123"/>
  <c r="T12"/>
  <c r="V24"/>
  <c r="V96"/>
  <c r="T16"/>
  <c r="W24"/>
  <c r="W67"/>
  <c r="W83"/>
  <c r="W47"/>
  <c r="T4"/>
  <c r="Q133"/>
  <c r="T10"/>
  <c r="T31"/>
  <c r="T51"/>
  <c r="T84"/>
  <c r="T107"/>
  <c r="T125"/>
  <c r="T41"/>
  <c r="T94"/>
  <c r="T74"/>
  <c r="T111"/>
  <c r="V21"/>
  <c r="V103"/>
  <c r="W59"/>
  <c r="W91"/>
  <c r="W92"/>
  <c r="V116"/>
  <c r="V130"/>
  <c r="T6"/>
  <c r="T116"/>
  <c r="T43"/>
  <c r="T76"/>
  <c r="T113"/>
  <c r="T65"/>
  <c r="T81"/>
  <c r="T99"/>
  <c r="T97"/>
  <c r="T104"/>
  <c r="T126"/>
  <c r="T129"/>
  <c r="T20"/>
  <c r="V25"/>
  <c r="V112"/>
  <c r="V34"/>
  <c r="T575" i="127"/>
  <c r="G125" i="128"/>
  <c r="O133"/>
  <c r="G129"/>
  <c r="I971" i="127"/>
  <c r="I874" i="126"/>
  <c r="I894" s="1"/>
  <c r="T1691" i="127"/>
  <c r="T1043"/>
  <c r="I1007"/>
  <c r="T1763"/>
  <c r="I1362" i="126"/>
  <c r="I1323"/>
  <c r="T1557"/>
  <c r="I2220"/>
  <c r="T1947"/>
  <c r="T1167"/>
  <c r="T192"/>
  <c r="T2142"/>
  <c r="T2220"/>
  <c r="I1050"/>
  <c r="I2376"/>
  <c r="T2454"/>
  <c r="T2298"/>
  <c r="T1518"/>
  <c r="T1440"/>
  <c r="I192"/>
  <c r="T543"/>
  <c r="I660"/>
  <c r="T2103"/>
  <c r="I1830"/>
  <c r="T426"/>
  <c r="T621"/>
  <c r="I1908"/>
  <c r="T1206"/>
  <c r="I1557"/>
  <c r="I2415"/>
  <c r="I2298"/>
  <c r="T1284"/>
  <c r="T504"/>
  <c r="I1869"/>
  <c r="I270"/>
  <c r="T1362"/>
  <c r="I1128"/>
  <c r="T2064"/>
  <c r="I2337"/>
  <c r="T348"/>
  <c r="T1050"/>
  <c r="T1635"/>
  <c r="I2064"/>
  <c r="I348"/>
  <c r="I972"/>
  <c r="G90" i="128"/>
  <c r="U90"/>
  <c r="U26"/>
  <c r="G26"/>
  <c r="G84"/>
  <c r="U84"/>
  <c r="U32"/>
  <c r="G32"/>
  <c r="I2123" i="127"/>
  <c r="U70" i="128"/>
  <c r="G70"/>
  <c r="U115"/>
  <c r="G115"/>
  <c r="U19"/>
  <c r="G19"/>
  <c r="U12"/>
  <c r="G12"/>
  <c r="U98"/>
  <c r="G98"/>
  <c r="G34"/>
  <c r="U34"/>
  <c r="U15"/>
  <c r="G15"/>
  <c r="G4"/>
  <c r="U4"/>
  <c r="H133"/>
  <c r="U64"/>
  <c r="G64"/>
  <c r="G81"/>
  <c r="U81"/>
  <c r="G94"/>
  <c r="U94"/>
  <c r="G30"/>
  <c r="U30"/>
  <c r="G119"/>
  <c r="U119"/>
  <c r="U40"/>
  <c r="G40"/>
  <c r="G74"/>
  <c r="U74"/>
  <c r="U10"/>
  <c r="G10"/>
  <c r="U52"/>
  <c r="G52"/>
  <c r="G89"/>
  <c r="U89"/>
  <c r="G54"/>
  <c r="U54"/>
  <c r="G83"/>
  <c r="U83"/>
  <c r="G131"/>
  <c r="U131"/>
  <c r="G72"/>
  <c r="U72"/>
  <c r="G117"/>
  <c r="U117"/>
  <c r="G82"/>
  <c r="U82"/>
  <c r="U111"/>
  <c r="G111"/>
  <c r="G127"/>
  <c r="U127"/>
  <c r="U56"/>
  <c r="G56"/>
  <c r="U65"/>
  <c r="G65"/>
  <c r="U78"/>
  <c r="G78"/>
  <c r="G91"/>
  <c r="U91"/>
  <c r="G92"/>
  <c r="U92"/>
  <c r="U48"/>
  <c r="G48"/>
  <c r="G77"/>
  <c r="U77"/>
  <c r="G58"/>
  <c r="U58"/>
  <c r="G87"/>
  <c r="U87"/>
  <c r="U88"/>
  <c r="G88"/>
  <c r="T1943" i="127"/>
  <c r="G73" i="128"/>
  <c r="U73"/>
  <c r="G38"/>
  <c r="U38"/>
  <c r="G67"/>
  <c r="U67"/>
  <c r="G76"/>
  <c r="U76"/>
  <c r="U8"/>
  <c r="G8"/>
  <c r="G85"/>
  <c r="U85"/>
  <c r="G66"/>
  <c r="U66"/>
  <c r="G79"/>
  <c r="U79"/>
  <c r="U68"/>
  <c r="G68"/>
  <c r="T894" i="126"/>
  <c r="U17" i="128"/>
  <c r="G17"/>
  <c r="G62"/>
  <c r="U62"/>
  <c r="G75"/>
  <c r="U75"/>
  <c r="U60"/>
  <c r="G60"/>
  <c r="U106"/>
  <c r="G106"/>
  <c r="G42"/>
  <c r="U42"/>
  <c r="G71"/>
  <c r="U71"/>
  <c r="G24"/>
  <c r="U24"/>
  <c r="U86"/>
  <c r="G86"/>
  <c r="U6"/>
  <c r="G6"/>
  <c r="U35"/>
  <c r="G35"/>
  <c r="U44"/>
  <c r="G44"/>
  <c r="G80"/>
  <c r="U80"/>
  <c r="T2087" i="127"/>
  <c r="G69" i="128"/>
  <c r="U69"/>
  <c r="G50"/>
  <c r="U50"/>
  <c r="G31"/>
  <c r="U31"/>
  <c r="U36"/>
  <c r="G36"/>
  <c r="I1635" i="126"/>
  <c r="G113" i="128"/>
  <c r="U113"/>
  <c r="U110"/>
  <c r="G110"/>
  <c r="G46"/>
  <c r="U46"/>
  <c r="U11"/>
  <c r="G11"/>
  <c r="G28"/>
  <c r="U28"/>
  <c r="E52" i="1" l="1"/>
  <c r="N47" i="123"/>
  <c r="I875" i="126" s="1"/>
  <c r="I895" s="1"/>
  <c r="I896" s="1"/>
  <c r="T2259"/>
  <c r="I582"/>
  <c r="T231"/>
  <c r="I2025"/>
  <c r="T1752"/>
  <c r="T1245"/>
  <c r="T2415"/>
  <c r="I2259"/>
  <c r="I2142"/>
  <c r="I2144" s="1"/>
  <c r="I1479"/>
  <c r="I2181"/>
  <c r="X45" i="128"/>
  <c r="X41"/>
  <c r="X57"/>
  <c r="X104"/>
  <c r="X20"/>
  <c r="M133"/>
  <c r="I816" i="126"/>
  <c r="X5" i="128"/>
  <c r="E8" i="1" s="1"/>
  <c r="X14" i="128"/>
  <c r="T1791" i="126"/>
  <c r="X131" i="128"/>
  <c r="I426" i="126"/>
  <c r="T2337"/>
  <c r="X22" i="128"/>
  <c r="X123"/>
  <c r="X109"/>
  <c r="X9"/>
  <c r="X10"/>
  <c r="X100"/>
  <c r="X37"/>
  <c r="X97"/>
  <c r="X121"/>
  <c r="X101"/>
  <c r="X93"/>
  <c r="X112"/>
  <c r="X114"/>
  <c r="X98"/>
  <c r="X32"/>
  <c r="X118"/>
  <c r="X92"/>
  <c r="X83"/>
  <c r="X129"/>
  <c r="X27"/>
  <c r="X80"/>
  <c r="X127"/>
  <c r="X82"/>
  <c r="X117"/>
  <c r="X72"/>
  <c r="X119"/>
  <c r="X12"/>
  <c r="X70"/>
  <c r="X25"/>
  <c r="X59"/>
  <c r="X18"/>
  <c r="X110"/>
  <c r="X88"/>
  <c r="X47"/>
  <c r="X51"/>
  <c r="X33"/>
  <c r="X105"/>
  <c r="X81"/>
  <c r="X108"/>
  <c r="X63"/>
  <c r="X6"/>
  <c r="X86"/>
  <c r="X115"/>
  <c r="X126"/>
  <c r="X107"/>
  <c r="X61"/>
  <c r="X53"/>
  <c r="X124"/>
  <c r="X125"/>
  <c r="X120"/>
  <c r="X113"/>
  <c r="X71"/>
  <c r="P133"/>
  <c r="X76"/>
  <c r="X78"/>
  <c r="X111"/>
  <c r="X116"/>
  <c r="X103"/>
  <c r="X16"/>
  <c r="X50"/>
  <c r="X69"/>
  <c r="X44"/>
  <c r="X106"/>
  <c r="X87"/>
  <c r="X77"/>
  <c r="X54"/>
  <c r="X89"/>
  <c r="X74"/>
  <c r="X94"/>
  <c r="X84"/>
  <c r="X90"/>
  <c r="X42"/>
  <c r="X79"/>
  <c r="X66"/>
  <c r="X38"/>
  <c r="X65"/>
  <c r="X52"/>
  <c r="I876" i="126"/>
  <c r="X130" i="128"/>
  <c r="X21"/>
  <c r="X96"/>
  <c r="X99"/>
  <c r="X102"/>
  <c r="X55"/>
  <c r="X39"/>
  <c r="X95"/>
  <c r="X43"/>
  <c r="X128"/>
  <c r="X122"/>
  <c r="X29"/>
  <c r="X36"/>
  <c r="X17"/>
  <c r="X58"/>
  <c r="X91"/>
  <c r="X26"/>
  <c r="X8"/>
  <c r="X30"/>
  <c r="X75"/>
  <c r="X40"/>
  <c r="X34"/>
  <c r="X7"/>
  <c r="X60"/>
  <c r="X68"/>
  <c r="X15"/>
  <c r="X19"/>
  <c r="W133"/>
  <c r="X11"/>
  <c r="X23"/>
  <c r="X13"/>
  <c r="X31"/>
  <c r="X35"/>
  <c r="X85"/>
  <c r="X56"/>
  <c r="X28"/>
  <c r="X46"/>
  <c r="X24"/>
  <c r="X62"/>
  <c r="X67"/>
  <c r="X73"/>
  <c r="X48"/>
  <c r="X64"/>
  <c r="G133"/>
  <c r="U133"/>
  <c r="X4"/>
  <c r="E7" i="1" s="1"/>
  <c r="E67" l="1"/>
  <c r="N62" i="123"/>
  <c r="T1148" i="126" s="1"/>
  <c r="E51" i="1"/>
  <c r="N46" i="123"/>
  <c r="T836" i="126" s="1"/>
  <c r="E76" i="1"/>
  <c r="N71" i="123"/>
  <c r="I1343" i="126" s="1"/>
  <c r="E70" i="1"/>
  <c r="N65" i="123"/>
  <c r="T1187" i="126" s="1"/>
  <c r="E65" i="1"/>
  <c r="N60" i="123"/>
  <c r="I1148" i="126" s="1"/>
  <c r="E27" i="1"/>
  <c r="N22" i="123"/>
  <c r="T368" i="126" s="1"/>
  <c r="E49" i="1"/>
  <c r="N44" i="123"/>
  <c r="I836" i="126" s="1"/>
  <c r="E31" i="1"/>
  <c r="N26" i="123"/>
  <c r="T446" i="126" s="1"/>
  <c r="E59" i="1"/>
  <c r="N54" i="123"/>
  <c r="T992" i="126" s="1"/>
  <c r="E88" i="1"/>
  <c r="N83" i="123"/>
  <c r="I1577" i="126" s="1"/>
  <c r="E38" i="1"/>
  <c r="N33" i="123"/>
  <c r="T563" i="126" s="1"/>
  <c r="E34" i="1"/>
  <c r="N29" i="123"/>
  <c r="T485" i="126" s="1"/>
  <c r="E16" i="1"/>
  <c r="N11" i="123"/>
  <c r="I173" i="126" s="1"/>
  <c r="E26" i="1"/>
  <c r="N21" i="123"/>
  <c r="T329" i="126" s="1"/>
  <c r="E14" i="1"/>
  <c r="N9" i="123"/>
  <c r="T95" i="126" s="1"/>
  <c r="E22" i="1"/>
  <c r="N17" i="123"/>
  <c r="T251" i="126" s="1"/>
  <c r="E18" i="1"/>
  <c r="N13" i="123"/>
  <c r="T173" i="126" s="1"/>
  <c r="E71" i="1"/>
  <c r="N66" i="123"/>
  <c r="T1226" i="126" s="1"/>
  <c r="E63" i="1"/>
  <c r="N58" i="123"/>
  <c r="T1070" i="126" s="1"/>
  <c r="E10" i="1"/>
  <c r="N5" i="123"/>
  <c r="T56" i="126" s="1"/>
  <c r="E37" i="1"/>
  <c r="N32" i="123"/>
  <c r="I602" i="126" s="1"/>
  <c r="E43" i="1"/>
  <c r="N38" i="123"/>
  <c r="T680" i="126" s="1"/>
  <c r="E78" i="1"/>
  <c r="N73" i="123"/>
  <c r="T1343" i="126" s="1"/>
  <c r="E33" i="1"/>
  <c r="N28" i="123"/>
  <c r="I524" i="126" s="1"/>
  <c r="E11" i="1"/>
  <c r="N6" i="123"/>
  <c r="I95" i="126" s="1"/>
  <c r="E29" i="1"/>
  <c r="N24" i="123"/>
  <c r="I446" i="126" s="1"/>
  <c r="E94" i="1"/>
  <c r="N89" i="123"/>
  <c r="T1656" i="126" s="1"/>
  <c r="E61" i="1"/>
  <c r="N56" i="123"/>
  <c r="I1070" i="126" s="1"/>
  <c r="E20" i="1"/>
  <c r="N15" i="123"/>
  <c r="I251" i="126" s="1"/>
  <c r="E39" i="1"/>
  <c r="N34" i="123"/>
  <c r="T602" i="126" s="1"/>
  <c r="E32" i="1"/>
  <c r="N27" i="123"/>
  <c r="I485" i="126" s="1"/>
  <c r="E125" i="1"/>
  <c r="N120" i="123"/>
  <c r="I2318" i="126" s="1"/>
  <c r="E131" i="1"/>
  <c r="N126" i="123"/>
  <c r="T2396" i="126" s="1"/>
  <c r="E46" i="1"/>
  <c r="N41" i="123"/>
  <c r="T719" i="126" s="1"/>
  <c r="E98" i="1"/>
  <c r="N93" i="123"/>
  <c r="T1733" i="126" s="1"/>
  <c r="E42" i="1"/>
  <c r="N37" i="123"/>
  <c r="T641" i="126" s="1"/>
  <c r="E58" i="1"/>
  <c r="N53" i="123"/>
  <c r="T953" i="126" s="1"/>
  <c r="E105" i="1"/>
  <c r="N100" i="123"/>
  <c r="I1928" i="126" s="1"/>
  <c r="E102" i="1"/>
  <c r="N97" i="123"/>
  <c r="T1811" i="126" s="1"/>
  <c r="E99" i="1"/>
  <c r="N94" i="123"/>
  <c r="T1772" i="126" s="1"/>
  <c r="E24" i="1"/>
  <c r="N19" i="123"/>
  <c r="I329" i="126" s="1"/>
  <c r="E133" i="1"/>
  <c r="N128" i="123"/>
  <c r="I2474" i="126" s="1"/>
  <c r="E55" i="1"/>
  <c r="N50" i="123"/>
  <c r="T914" i="126" s="1"/>
  <c r="E68" i="1"/>
  <c r="N63" i="123"/>
  <c r="I1187" i="126" s="1"/>
  <c r="E41" i="1"/>
  <c r="N36" i="123"/>
  <c r="I680" i="126" s="1"/>
  <c r="E69" i="1"/>
  <c r="N64" i="123"/>
  <c r="I1226" i="126" s="1"/>
  <c r="E82" i="1"/>
  <c r="N77" i="123"/>
  <c r="T1421" i="126" s="1"/>
  <c r="E45" i="1"/>
  <c r="N40" i="123"/>
  <c r="I758" i="126" s="1"/>
  <c r="E93" i="1"/>
  <c r="N88" i="123"/>
  <c r="I1694" i="126" s="1"/>
  <c r="E87" i="1"/>
  <c r="N82" i="123"/>
  <c r="T1538" i="126" s="1"/>
  <c r="E97" i="1"/>
  <c r="N92" i="123"/>
  <c r="I1772" i="126" s="1"/>
  <c r="E77" i="1"/>
  <c r="N72" i="123"/>
  <c r="I1382" i="126" s="1"/>
  <c r="E92" i="1"/>
  <c r="N87" i="123"/>
  <c r="I1655" i="126" s="1"/>
  <c r="E57" i="1"/>
  <c r="N52" i="123"/>
  <c r="I992" i="126" s="1"/>
  <c r="E80" i="1"/>
  <c r="N75" i="123"/>
  <c r="I1421" i="126" s="1"/>
  <c r="E90" i="1"/>
  <c r="N85" i="123"/>
  <c r="T1577" i="126" s="1"/>
  <c r="E109" i="1"/>
  <c r="N104" i="123"/>
  <c r="I2006" i="126" s="1"/>
  <c r="E47" i="1"/>
  <c r="N42" i="123"/>
  <c r="T758" i="126" s="1"/>
  <c r="E72" i="1"/>
  <c r="N67" i="123"/>
  <c r="I1265" i="126" s="1"/>
  <c r="E53" i="1"/>
  <c r="N48" i="123"/>
  <c r="I914" i="126" s="1"/>
  <c r="E19" i="1"/>
  <c r="N14" i="123"/>
  <c r="T212" i="126" s="1"/>
  <c r="E106" i="1"/>
  <c r="N101" i="123"/>
  <c r="T1889" i="126" s="1"/>
  <c r="E119" i="1"/>
  <c r="N114" i="123"/>
  <c r="T2162" i="126" s="1"/>
  <c r="E114" i="1"/>
  <c r="N109" i="123"/>
  <c r="T2045" i="126" s="1"/>
  <c r="E81" i="1"/>
  <c r="N76" i="123"/>
  <c r="I1460" i="126" s="1"/>
  <c r="E79" i="1"/>
  <c r="N74" i="123"/>
  <c r="T1382" i="126" s="1"/>
  <c r="E74" i="1"/>
  <c r="N69" i="123"/>
  <c r="T1265" i="126" s="1"/>
  <c r="E116" i="1"/>
  <c r="N111" i="123"/>
  <c r="E123" i="1"/>
  <c r="N118" i="123"/>
  <c r="T2240" i="126" s="1"/>
  <c r="E128" i="1"/>
  <c r="N123" i="123"/>
  <c r="I2357" i="126" s="1"/>
  <c r="E127" i="1"/>
  <c r="N122" i="123"/>
  <c r="T2318" i="126" s="1"/>
  <c r="E56" i="1"/>
  <c r="N51" i="123"/>
  <c r="I953" i="126" s="1"/>
  <c r="E64" i="1"/>
  <c r="N59" i="123"/>
  <c r="I1109" i="126" s="1"/>
  <c r="E110" i="1"/>
  <c r="N105" i="123"/>
  <c r="T1967" i="126" s="1"/>
  <c r="E129" i="1"/>
  <c r="N124" i="123"/>
  <c r="I2396" i="126" s="1"/>
  <c r="E118" i="1"/>
  <c r="N113" i="123"/>
  <c r="T2123" i="126" s="1"/>
  <c r="E89" i="1"/>
  <c r="N84" i="123"/>
  <c r="I1616" i="126" s="1"/>
  <c r="E9" i="1"/>
  <c r="N4" i="123"/>
  <c r="T17" i="126" s="1"/>
  <c r="E66" i="1"/>
  <c r="N61" i="123"/>
  <c r="T1109" i="126" s="1"/>
  <c r="E111" i="1"/>
  <c r="N106" i="123"/>
  <c r="T2006" i="126" s="1"/>
  <c r="E84" i="1"/>
  <c r="N79" i="123"/>
  <c r="I1499" i="126" s="1"/>
  <c r="E108" i="1"/>
  <c r="N103" i="123"/>
  <c r="I1967" i="126" s="1"/>
  <c r="E36" i="1"/>
  <c r="N31" i="123"/>
  <c r="I563" i="126" s="1"/>
  <c r="E54" i="1"/>
  <c r="N49" i="123"/>
  <c r="T875" i="126" s="1"/>
  <c r="E50" i="1"/>
  <c r="N45" i="123"/>
  <c r="T797" i="126" s="1"/>
  <c r="E91" i="1"/>
  <c r="N86" i="123"/>
  <c r="T1616" i="126" s="1"/>
  <c r="E113" i="1"/>
  <c r="N108" i="123"/>
  <c r="I2085" i="126" s="1"/>
  <c r="E21" i="1"/>
  <c r="N16" i="123"/>
  <c r="I290" i="126" s="1"/>
  <c r="E62" i="1"/>
  <c r="N57" i="123"/>
  <c r="T1031" i="126" s="1"/>
  <c r="E28" i="1"/>
  <c r="N23" i="123"/>
  <c r="I407" i="126" s="1"/>
  <c r="E73" i="1"/>
  <c r="N68" i="123"/>
  <c r="I1304" i="126" s="1"/>
  <c r="E15" i="1"/>
  <c r="N10" i="123"/>
  <c r="T134" i="126" s="1"/>
  <c r="E122" i="1"/>
  <c r="N117" i="123"/>
  <c r="T2201" i="126" s="1"/>
  <c r="E75" i="1"/>
  <c r="N70" i="123"/>
  <c r="T1304" i="126" s="1"/>
  <c r="E120" i="1"/>
  <c r="N115" i="123"/>
  <c r="I2201" i="126" s="1"/>
  <c r="E85" i="1"/>
  <c r="N80" i="123"/>
  <c r="I1538" i="126" s="1"/>
  <c r="E130" i="1"/>
  <c r="N125" i="123"/>
  <c r="T2358" i="126" s="1"/>
  <c r="E83" i="1"/>
  <c r="N78" i="123"/>
  <c r="T1460" i="126" s="1"/>
  <c r="E30" i="1"/>
  <c r="N25" i="123"/>
  <c r="T407" i="126" s="1"/>
  <c r="E132" i="1"/>
  <c r="N127" i="123"/>
  <c r="I2435" i="126" s="1"/>
  <c r="E86" i="1"/>
  <c r="N81" i="123"/>
  <c r="T1499" i="126" s="1"/>
  <c r="E95" i="1"/>
  <c r="N90" i="123"/>
  <c r="T1695" i="126" s="1"/>
  <c r="E121" i="1"/>
  <c r="N116" i="123"/>
  <c r="I2240" i="126" s="1"/>
  <c r="E35" i="1"/>
  <c r="N30" i="123"/>
  <c r="T524" i="126" s="1"/>
  <c r="E101" i="1"/>
  <c r="N96" i="123"/>
  <c r="I1850" i="126" s="1"/>
  <c r="E117" i="1"/>
  <c r="N112" i="123"/>
  <c r="I2162" i="126" s="1"/>
  <c r="E115" i="1"/>
  <c r="N110" i="123"/>
  <c r="T2084" i="126" s="1"/>
  <c r="E96" i="1"/>
  <c r="N91" i="123"/>
  <c r="I1733" i="126" s="1"/>
  <c r="E104" i="1"/>
  <c r="N99" i="123"/>
  <c r="I1889" i="126" s="1"/>
  <c r="E124" i="1"/>
  <c r="N119" i="123"/>
  <c r="I2279" i="126" s="1"/>
  <c r="E100" i="1"/>
  <c r="N95" i="123"/>
  <c r="I1811" i="126" s="1"/>
  <c r="E40" i="1"/>
  <c r="N35" i="123"/>
  <c r="I641" i="126" s="1"/>
  <c r="E103" i="1"/>
  <c r="N98" i="123"/>
  <c r="T1850" i="126" s="1"/>
  <c r="E13" i="1"/>
  <c r="N8" i="123"/>
  <c r="I135" i="126" s="1"/>
  <c r="E12" i="1"/>
  <c r="N7" i="123"/>
  <c r="E112" i="1"/>
  <c r="N107" i="123"/>
  <c r="I2045" i="126" s="1"/>
  <c r="E126" i="1"/>
  <c r="N121" i="123"/>
  <c r="T2279" i="126" s="1"/>
  <c r="E25" i="1"/>
  <c r="N20" i="123"/>
  <c r="I368" i="126" s="1"/>
  <c r="E134" i="1"/>
  <c r="N129" i="123"/>
  <c r="T2435" i="126" s="1"/>
  <c r="E17" i="1"/>
  <c r="N12" i="123"/>
  <c r="I212" i="126" s="1"/>
  <c r="E23" i="1"/>
  <c r="N18" i="123"/>
  <c r="T290" i="126" s="1"/>
  <c r="E107" i="1"/>
  <c r="N102" i="123"/>
  <c r="T1928" i="126" s="1"/>
  <c r="E60" i="1"/>
  <c r="N55" i="123"/>
  <c r="I1031" i="126" s="1"/>
  <c r="E44" i="1"/>
  <c r="N39" i="123"/>
  <c r="I719" i="126" s="1"/>
  <c r="E48" i="1"/>
  <c r="N43" i="123"/>
  <c r="I797" i="126" s="1"/>
  <c r="X133" i="128"/>
  <c r="I817" i="126" l="1"/>
  <c r="I818" s="1"/>
  <c r="I798"/>
  <c r="I739"/>
  <c r="I740" s="1"/>
  <c r="I720"/>
  <c r="I1051"/>
  <c r="I1052" s="1"/>
  <c r="I1032"/>
  <c r="T1948"/>
  <c r="T1949" s="1"/>
  <c r="T1929"/>
  <c r="T310"/>
  <c r="T311" s="1"/>
  <c r="T291"/>
  <c r="I232"/>
  <c r="I233" s="1"/>
  <c r="I213"/>
  <c r="T2455"/>
  <c r="T2456" s="1"/>
  <c r="T2436"/>
  <c r="I388"/>
  <c r="I389" s="1"/>
  <c r="I369"/>
  <c r="T2299"/>
  <c r="T2300" s="1"/>
  <c r="T2280"/>
  <c r="I2065"/>
  <c r="I2066" s="1"/>
  <c r="I2046"/>
  <c r="I155"/>
  <c r="I156" s="1"/>
  <c r="I136"/>
  <c r="T1870"/>
  <c r="T1871" s="1"/>
  <c r="T1851"/>
  <c r="I661"/>
  <c r="I662" s="1"/>
  <c r="I642"/>
  <c r="I1831"/>
  <c r="I1832" s="1"/>
  <c r="I1812"/>
  <c r="I2299"/>
  <c r="I2300" s="1"/>
  <c r="I2280"/>
  <c r="I1909"/>
  <c r="I1910" s="1"/>
  <c r="I1890"/>
  <c r="I1753"/>
  <c r="I1754" s="1"/>
  <c r="I1734"/>
  <c r="T2104"/>
  <c r="T2105" s="1"/>
  <c r="T2085"/>
  <c r="I2182"/>
  <c r="I2183" s="1"/>
  <c r="I2163"/>
  <c r="I1870"/>
  <c r="I1871" s="1"/>
  <c r="I1851"/>
  <c r="T544"/>
  <c r="T545" s="1"/>
  <c r="T525"/>
  <c r="I2260"/>
  <c r="I2261" s="1"/>
  <c r="I2241"/>
  <c r="T1715"/>
  <c r="T1716" s="1"/>
  <c r="T1696"/>
  <c r="T1519"/>
  <c r="T1520" s="1"/>
  <c r="T1500"/>
  <c r="I2455"/>
  <c r="I2456" s="1"/>
  <c r="I2436"/>
  <c r="T427"/>
  <c r="T428" s="1"/>
  <c r="T408"/>
  <c r="T1480"/>
  <c r="T1481" s="1"/>
  <c r="T1461"/>
  <c r="T2378"/>
  <c r="T2379" s="1"/>
  <c r="T2359"/>
  <c r="I1558"/>
  <c r="I1559" s="1"/>
  <c r="I1539"/>
  <c r="I2221"/>
  <c r="I2222" s="1"/>
  <c r="I2202"/>
  <c r="T1324"/>
  <c r="T1325" s="1"/>
  <c r="T1305"/>
  <c r="T2221"/>
  <c r="T2222" s="1"/>
  <c r="T2202"/>
  <c r="T154"/>
  <c r="T155" s="1"/>
  <c r="T135"/>
  <c r="I1324"/>
  <c r="I1325" s="1"/>
  <c r="I1305"/>
  <c r="I427"/>
  <c r="I428" s="1"/>
  <c r="I408"/>
  <c r="T1051"/>
  <c r="T1052" s="1"/>
  <c r="T1032"/>
  <c r="I310"/>
  <c r="I311" s="1"/>
  <c r="I291"/>
  <c r="I2105"/>
  <c r="I2086"/>
  <c r="T1636"/>
  <c r="T1637" s="1"/>
  <c r="T1617"/>
  <c r="T817"/>
  <c r="T818" s="1"/>
  <c r="T798"/>
  <c r="T895"/>
  <c r="T896" s="1"/>
  <c r="T876"/>
  <c r="I583"/>
  <c r="I584" s="1"/>
  <c r="I564"/>
  <c r="I1987"/>
  <c r="I1988" s="1"/>
  <c r="I1968"/>
  <c r="I1519"/>
  <c r="I1520" s="1"/>
  <c r="I1500"/>
  <c r="T2026"/>
  <c r="T2027" s="1"/>
  <c r="T2007"/>
  <c r="T1129"/>
  <c r="T1130" s="1"/>
  <c r="T1110"/>
  <c r="T37"/>
  <c r="T38" s="1"/>
  <c r="T18"/>
  <c r="I1636"/>
  <c r="I1637" s="1"/>
  <c r="I1617"/>
  <c r="T2143"/>
  <c r="T2144" s="1"/>
  <c r="T2124"/>
  <c r="I2416"/>
  <c r="I2417" s="1"/>
  <c r="I2397"/>
  <c r="T1987"/>
  <c r="T1988" s="1"/>
  <c r="T1968"/>
  <c r="I1129"/>
  <c r="I1130" s="1"/>
  <c r="I1110"/>
  <c r="I973"/>
  <c r="I974" s="1"/>
  <c r="I954"/>
  <c r="T2338"/>
  <c r="T2339" s="1"/>
  <c r="T2319"/>
  <c r="I2377"/>
  <c r="I2378" s="1"/>
  <c r="I2358"/>
  <c r="T2260"/>
  <c r="T2261" s="1"/>
  <c r="T2241"/>
  <c r="T1285"/>
  <c r="T1286" s="1"/>
  <c r="T1266"/>
  <c r="T1402"/>
  <c r="T1403" s="1"/>
  <c r="T1383"/>
  <c r="I1480"/>
  <c r="I1481" s="1"/>
  <c r="I1461"/>
  <c r="T2065"/>
  <c r="T2066" s="1"/>
  <c r="T2046"/>
  <c r="T2182"/>
  <c r="T2183" s="1"/>
  <c r="T2163"/>
  <c r="T1909"/>
  <c r="T1910" s="1"/>
  <c r="T1890"/>
  <c r="T232"/>
  <c r="T233" s="1"/>
  <c r="T213"/>
  <c r="I934"/>
  <c r="I935" s="1"/>
  <c r="I915"/>
  <c r="I1285"/>
  <c r="I1286" s="1"/>
  <c r="I1266"/>
  <c r="T778"/>
  <c r="T779" s="1"/>
  <c r="T759"/>
  <c r="I2026"/>
  <c r="I2027" s="1"/>
  <c r="I2007"/>
  <c r="T1597"/>
  <c r="T1598" s="1"/>
  <c r="T1578"/>
  <c r="I1441"/>
  <c r="I1442" s="1"/>
  <c r="I1422"/>
  <c r="I1012"/>
  <c r="I1013" s="1"/>
  <c r="I993"/>
  <c r="I1675"/>
  <c r="I1676" s="1"/>
  <c r="I1656"/>
  <c r="I1402"/>
  <c r="I1403" s="1"/>
  <c r="I1383"/>
  <c r="I1792"/>
  <c r="I1793" s="1"/>
  <c r="I1773"/>
  <c r="T1558"/>
  <c r="T1559" s="1"/>
  <c r="T1539"/>
  <c r="I1714"/>
  <c r="I1715" s="1"/>
  <c r="I1695"/>
  <c r="I778"/>
  <c r="I779" s="1"/>
  <c r="I759"/>
  <c r="T1441"/>
  <c r="T1442" s="1"/>
  <c r="T1422"/>
  <c r="I1246"/>
  <c r="I1247" s="1"/>
  <c r="I1227"/>
  <c r="I700"/>
  <c r="I701" s="1"/>
  <c r="I681"/>
  <c r="I1207"/>
  <c r="I1208" s="1"/>
  <c r="I1188"/>
  <c r="T934"/>
  <c r="T935" s="1"/>
  <c r="T915"/>
  <c r="I2494"/>
  <c r="I2495" s="1"/>
  <c r="I2475"/>
  <c r="I349"/>
  <c r="I350" s="1"/>
  <c r="I330"/>
  <c r="T1792"/>
  <c r="T1793" s="1"/>
  <c r="T1773"/>
  <c r="T1831"/>
  <c r="T1832" s="1"/>
  <c r="T1812"/>
  <c r="I1948"/>
  <c r="I1949" s="1"/>
  <c r="I1929"/>
  <c r="T973"/>
  <c r="T974" s="1"/>
  <c r="T954"/>
  <c r="T661"/>
  <c r="T662" s="1"/>
  <c r="T642"/>
  <c r="T1753"/>
  <c r="T1754" s="1"/>
  <c r="T1734"/>
  <c r="T739"/>
  <c r="T740" s="1"/>
  <c r="T720"/>
  <c r="T2416"/>
  <c r="T2417" s="1"/>
  <c r="T2397"/>
  <c r="I2338"/>
  <c r="I2339" s="1"/>
  <c r="I2319"/>
  <c r="I505"/>
  <c r="I506" s="1"/>
  <c r="I486"/>
  <c r="T622"/>
  <c r="T623" s="1"/>
  <c r="T603"/>
  <c r="I271"/>
  <c r="I272" s="1"/>
  <c r="I252"/>
  <c r="I1090"/>
  <c r="I1091" s="1"/>
  <c r="I1071"/>
  <c r="T1676"/>
  <c r="T1677" s="1"/>
  <c r="T1657"/>
  <c r="I466"/>
  <c r="I467" s="1"/>
  <c r="I447"/>
  <c r="I115"/>
  <c r="I116" s="1"/>
  <c r="I96"/>
  <c r="I544"/>
  <c r="I545" s="1"/>
  <c r="I525"/>
  <c r="T1363"/>
  <c r="T1364" s="1"/>
  <c r="T1344"/>
  <c r="T700"/>
  <c r="T701" s="1"/>
  <c r="T681"/>
  <c r="I622"/>
  <c r="I623" s="1"/>
  <c r="I603"/>
  <c r="T76"/>
  <c r="T77" s="1"/>
  <c r="T57"/>
  <c r="T1090"/>
  <c r="T1091" s="1"/>
  <c r="T1071"/>
  <c r="T1246"/>
  <c r="T1247" s="1"/>
  <c r="T1227"/>
  <c r="T193"/>
  <c r="T194" s="1"/>
  <c r="T174"/>
  <c r="T271"/>
  <c r="T272" s="1"/>
  <c r="T252"/>
  <c r="T115"/>
  <c r="T116" s="1"/>
  <c r="T96"/>
  <c r="T349"/>
  <c r="T350" s="1"/>
  <c r="T330"/>
  <c r="I193"/>
  <c r="I194" s="1"/>
  <c r="I174"/>
  <c r="T505"/>
  <c r="T506" s="1"/>
  <c r="T486"/>
  <c r="T583"/>
  <c r="T584" s="1"/>
  <c r="T564"/>
  <c r="I1597"/>
  <c r="I1598" s="1"/>
  <c r="I1578"/>
  <c r="T1012"/>
  <c r="T1013" s="1"/>
  <c r="T993"/>
  <c r="T466"/>
  <c r="T467" s="1"/>
  <c r="T447"/>
  <c r="I856"/>
  <c r="I857" s="1"/>
  <c r="I837"/>
  <c r="T388"/>
  <c r="T389" s="1"/>
  <c r="T369"/>
  <c r="I1168"/>
  <c r="I1169" s="1"/>
  <c r="I1149"/>
  <c r="T1207"/>
  <c r="T1208" s="1"/>
  <c r="T1188"/>
  <c r="I1363"/>
  <c r="I1364" s="1"/>
  <c r="I1344"/>
  <c r="T856"/>
  <c r="T857" s="1"/>
  <c r="T837"/>
  <c r="T1168"/>
  <c r="T1169" s="1"/>
  <c r="T1149"/>
  <c r="I2143" l="1"/>
  <c r="I2106"/>
</calcChain>
</file>

<file path=xl/comments1.xml><?xml version="1.0" encoding="utf-8"?>
<comments xmlns="http://schemas.openxmlformats.org/spreadsheetml/2006/main">
  <authors>
    <author>Геннадий Акопович</author>
  </authors>
  <commentList>
    <comment ref="X25" authorId="0">
      <text>
        <r>
          <rPr>
            <b/>
            <sz val="8"/>
            <color indexed="81"/>
            <rFont val="Tahoma"/>
            <family val="2"/>
            <charset val="204"/>
          </rPr>
          <t>замена счетчика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J50" authorId="0">
      <text>
        <r>
          <rPr>
            <b/>
            <sz val="8"/>
            <color indexed="81"/>
            <rFont val="Tahoma"/>
            <family val="2"/>
            <charset val="204"/>
          </rPr>
          <t>уменьшено 27.09 сальдо на 2074,58р (инф. от  Береговой Е.)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J51" authorId="0">
      <text>
        <r>
          <rPr>
            <b/>
            <sz val="8"/>
            <color indexed="81"/>
            <rFont val="Tahoma"/>
            <family val="2"/>
            <charset val="204"/>
          </rPr>
          <t>добавлено 27.09 в сальдо 2074,58р (инф. от  Береговой Е.)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Бабкин Олег Владимирович</author>
  </authors>
  <commentList>
    <comment ref="E5" authorId="0">
      <text>
        <r>
          <rPr>
            <b/>
            <sz val="9"/>
            <color indexed="81"/>
            <rFont val="Tahoma"/>
            <family val="2"/>
            <charset val="204"/>
          </rPr>
          <t>месяц в реестре должен совпадать с месяцем в оборотке!!!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<sst xmlns="http://schemas.openxmlformats.org/spreadsheetml/2006/main" count="21954" uniqueCount="1144">
  <si>
    <t>Инструкция по заполнению файла</t>
  </si>
  <si>
    <t>Наименование организации</t>
  </si>
  <si>
    <t>ИНН</t>
  </si>
  <si>
    <t>001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</si>
  <si>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</si>
  <si>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</si>
  <si>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</si>
  <si>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</si>
  <si>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</si>
  <si>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</si>
  <si>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</si>
  <si>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</si>
  <si>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</si>
  <si>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</si>
  <si>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</si>
  <si>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</si>
  <si>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</si>
  <si>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</si>
  <si>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</si>
  <si>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</si>
  <si>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</si>
  <si>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</si>
  <si>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</si>
  <si>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</si>
  <si>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</si>
  <si>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</si>
  <si>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Лицевой счет;ФИО;Адрес;КБК;ОКТМО;Сумма</t>
  </si>
  <si>
    <t>Шаблон 3.16</t>
  </si>
  <si>
    <t>Лицевой счет;ФИО;Наименование МОУ;Группа/Кружок;КБК;ОКТМО;Сумма</t>
  </si>
  <si>
    <t>Шаблон 8.1</t>
  </si>
  <si>
    <t>Лицевой счет;Адрес;Сумма</t>
  </si>
  <si>
    <t>Шаблон 10.1</t>
  </si>
  <si>
    <t>Шаблон 10.2</t>
  </si>
  <si>
    <t>Шаблон 10.5</t>
  </si>
  <si>
    <t>Лицевой счет;ФИО;Адрес;Сумма;Назначение</t>
  </si>
  <si>
    <t>Лицевой счет;ФИО;Адрес;Период;Сумма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</si>
  <si>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</si>
  <si>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</si>
  <si>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</si>
  <si>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</si>
  <si>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</si>
  <si>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</si>
  <si>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</si>
  <si>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</si>
  <si>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</si>
  <si>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</si>
  <si>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</si>
  <si>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</si>
  <si>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</si>
  <si>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</si>
  <si>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</si>
  <si>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</si>
  <si>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r>
      <t xml:space="preserve">банка, ознакомлен и согласен.                    Подпись плательщика </t>
    </r>
    <r>
      <rPr>
        <u/>
        <sz val="7"/>
        <rFont val="Arial Cyr"/>
        <charset val="204"/>
      </rPr>
      <t xml:space="preserve">                                       \</t>
    </r>
  </si>
  <si>
    <t>Квитанция</t>
  </si>
  <si>
    <t xml:space="preserve">  (инн получателя платежа)                                                            (номер счёта получателя платежа)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</si>
  <si>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</si>
  <si>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</si>
  <si>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</si>
  <si>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</si>
  <si>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</si>
  <si>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</si>
  <si>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</si>
  <si>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</si>
  <si>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</si>
  <si>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</si>
  <si>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</si>
  <si>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</si>
  <si>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</si>
  <si>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</si>
  <si>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</si>
  <si>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</si>
  <si>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</si>
  <si>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</si>
  <si>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</si>
  <si>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</si>
  <si>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</si>
  <si>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ФИО;Адрес;ФИО ребенка;Сумма</t>
  </si>
  <si>
    <t>Шаблон 3.3</t>
  </si>
  <si>
    <t>ФИО студента;ФИО;Номер группы;Номер договора;Период;Сумма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</si>
  <si>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</si>
  <si>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</si>
  <si>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</si>
  <si>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</si>
  <si>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</si>
  <si>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</si>
  <si>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Шаблон 3.8</t>
  </si>
  <si>
    <t>ФИО;Адрес;Назначение;КБК;ОКТМО;Сумма</t>
  </si>
  <si>
    <t>Шаблон 3.9</t>
  </si>
  <si>
    <t>ФИО;Адрес;Тип средств;Назначение;КБК;ОКТМО;Сумма</t>
  </si>
  <si>
    <t>Шаблон 3.10</t>
  </si>
  <si>
    <t>ФИО;ФИО ребенка;Адрес;Номер группы;Лицевой счет;Назначение;Сумма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</si>
  <si>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</si>
  <si>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</si>
  <si>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</si>
  <si>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</si>
  <si>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</si>
  <si>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</si>
  <si>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</si>
  <si>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</si>
  <si>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</si>
  <si>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</si>
  <si>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</si>
  <si>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</si>
  <si>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</si>
  <si>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</si>
  <si>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3.8 (ФБЗ)</t>
  </si>
  <si>
    <t>Лицевой счет</t>
  </si>
  <si>
    <t>Лицевой счет;ФИО;Адрес;Период;Сумма;Наименование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</si>
  <si>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</si>
  <si>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</si>
  <si>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Сумма</t>
  </si>
  <si>
    <t>-----------------------------------------------------------------------------------------------------------------</t>
  </si>
  <si>
    <t>ПАО СБЕРБАНК                                                                            Форма №ПД-4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</si>
  <si>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</si>
  <si>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</si>
  <si>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</si>
  <si>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</si>
  <si>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ФИО</t>
  </si>
  <si>
    <t>Адрес</t>
  </si>
  <si>
    <t>Период</t>
  </si>
  <si>
    <t>ЛС: 5632; ФИО: олролрл; Адрес: лгпл; Период: Август 2017</t>
  </si>
  <si>
    <t>Сумма: 5692 руб. 00 коп.</t>
  </si>
  <si>
    <t>ЛС: 565; ФИО: 5длзщшгдл; Адрес: шрщшрщг; Период: Август 2017</t>
  </si>
  <si>
    <t>Сумма: 714147 руб. 00 коп.</t>
  </si>
  <si>
    <t>ЛС: 456; ФИО: iloiuoill; Адрес: мипинеи; Период: Август 2017</t>
  </si>
  <si>
    <t>Сумма: 569 руб. 00 коп.</t>
  </si>
  <si>
    <t>Номер квартиры</t>
  </si>
  <si>
    <t>Фамилия</t>
  </si>
  <si>
    <t>Имя</t>
  </si>
  <si>
    <t>Отчество</t>
  </si>
  <si>
    <t>Площадь_квартиры</t>
  </si>
  <si>
    <t>Кол_человек</t>
  </si>
  <si>
    <t>Примечание</t>
  </si>
  <si>
    <t>Льгота</t>
  </si>
  <si>
    <t>Сальдо_льготы</t>
  </si>
  <si>
    <t>Сальдо ремонт и содержание</t>
  </si>
  <si>
    <t>Сальдо э/энергия</t>
  </si>
  <si>
    <t>Сальдо кап. затраты</t>
  </si>
  <si>
    <t>Долг кап. затраты</t>
  </si>
  <si>
    <t>Долг содержание, ремонт и э/э</t>
  </si>
  <si>
    <t>Пеня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</si>
  <si>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</si>
  <si>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</si>
  <si>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</si>
  <si>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</si>
  <si>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</si>
  <si>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</si>
  <si>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</si>
  <si>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</si>
  <si>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</si>
  <si>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</si>
  <si>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</si>
  <si>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</si>
  <si>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 xml:space="preserve">Тартышная </t>
  </si>
  <si>
    <t>И</t>
  </si>
  <si>
    <t>В</t>
  </si>
  <si>
    <t>Смирнов</t>
  </si>
  <si>
    <t>Н</t>
  </si>
  <si>
    <t>Тарновский</t>
  </si>
  <si>
    <t>С</t>
  </si>
  <si>
    <t>Новиков</t>
  </si>
  <si>
    <t>Ю</t>
  </si>
  <si>
    <t>Сандул</t>
  </si>
  <si>
    <t>Д</t>
  </si>
  <si>
    <t>А</t>
  </si>
  <si>
    <t>организация</t>
  </si>
  <si>
    <t>Ушаков</t>
  </si>
  <si>
    <t>Г</t>
  </si>
  <si>
    <t>Дымченко</t>
  </si>
  <si>
    <t>Солянова</t>
  </si>
  <si>
    <t>К</t>
  </si>
  <si>
    <t>Бугаец</t>
  </si>
  <si>
    <t>Молданова</t>
  </si>
  <si>
    <t>Л</t>
  </si>
  <si>
    <t>Э</t>
  </si>
  <si>
    <t>инвалид</t>
  </si>
  <si>
    <t>Чупалов</t>
  </si>
  <si>
    <t>Я</t>
  </si>
  <si>
    <t>, Ветеран</t>
  </si>
  <si>
    <t xml:space="preserve">Шувалов </t>
  </si>
  <si>
    <t>вдова инвалида ВОВ</t>
  </si>
  <si>
    <t>Кожухарь</t>
  </si>
  <si>
    <t>Килина</t>
  </si>
  <si>
    <t>П</t>
  </si>
  <si>
    <t>Ветохина</t>
  </si>
  <si>
    <t>инвалид,инвалид</t>
  </si>
  <si>
    <t>Федорова</t>
  </si>
  <si>
    <t>Степанова</t>
  </si>
  <si>
    <t>Т</t>
  </si>
  <si>
    <t>Николаев</t>
  </si>
  <si>
    <t>Карасев</t>
  </si>
  <si>
    <t>М</t>
  </si>
  <si>
    <t>ветеран труда,</t>
  </si>
  <si>
    <t>Джола</t>
  </si>
  <si>
    <t>Коломыйцева</t>
  </si>
  <si>
    <t>Е</t>
  </si>
  <si>
    <t>Малярчук</t>
  </si>
  <si>
    <t>Ветеран</t>
  </si>
  <si>
    <t>Олесик</t>
  </si>
  <si>
    <t>Мисько</t>
  </si>
  <si>
    <t>Сушилина</t>
  </si>
  <si>
    <t>Р</t>
  </si>
  <si>
    <t>Ф</t>
  </si>
  <si>
    <t>ветеран труда</t>
  </si>
  <si>
    <t>Федотова</t>
  </si>
  <si>
    <t>О</t>
  </si>
  <si>
    <t>Леонтьев</t>
  </si>
  <si>
    <t>ребенок инвалид</t>
  </si>
  <si>
    <t>Назарова</t>
  </si>
  <si>
    <t>Миняева</t>
  </si>
  <si>
    <t>Филиппович</t>
  </si>
  <si>
    <t>Мельников</t>
  </si>
  <si>
    <t>ветеран  труда</t>
  </si>
  <si>
    <t>Корзюк</t>
  </si>
  <si>
    <t>участник ВОВ</t>
  </si>
  <si>
    <t>Куницын</t>
  </si>
  <si>
    <t>Сергиенко</t>
  </si>
  <si>
    <t>Армашова</t>
  </si>
  <si>
    <t>Чистякова</t>
  </si>
  <si>
    <t>Хорева</t>
  </si>
  <si>
    <t>Даниш</t>
  </si>
  <si>
    <t>Гренок</t>
  </si>
  <si>
    <t>Быкова</t>
  </si>
  <si>
    <t>Пуликов</t>
  </si>
  <si>
    <t>Ващенко</t>
  </si>
  <si>
    <t>ветеран труда ветеран труда</t>
  </si>
  <si>
    <t>Заяц</t>
  </si>
  <si>
    <t>Инвалид</t>
  </si>
  <si>
    <t>Ворожбит</t>
  </si>
  <si>
    <t>Садовничая</t>
  </si>
  <si>
    <t>Т.</t>
  </si>
  <si>
    <t xml:space="preserve"> Гальченко</t>
  </si>
  <si>
    <t>Перфильева</t>
  </si>
  <si>
    <t>Скобцова</t>
  </si>
  <si>
    <t>Перебейнос</t>
  </si>
  <si>
    <t>Уза</t>
  </si>
  <si>
    <t>Ветеран труда</t>
  </si>
  <si>
    <t>Голиков</t>
  </si>
  <si>
    <t>Гордиенко</t>
  </si>
  <si>
    <t>Лучинина</t>
  </si>
  <si>
    <t>Мейта</t>
  </si>
  <si>
    <t>ветеран труда ,ветеран труда</t>
  </si>
  <si>
    <t>Коваленина</t>
  </si>
  <si>
    <t>Володарская</t>
  </si>
  <si>
    <t>Сыроваткина</t>
  </si>
  <si>
    <t>Б</t>
  </si>
  <si>
    <t>Гончаренко</t>
  </si>
  <si>
    <t>Копытова</t>
  </si>
  <si>
    <t>Оконешникова</t>
  </si>
  <si>
    <t>Зима</t>
  </si>
  <si>
    <t>Лелюхин</t>
  </si>
  <si>
    <t>Фомин</t>
  </si>
  <si>
    <t>Суглобов</t>
  </si>
  <si>
    <t>Бабкин</t>
  </si>
  <si>
    <t>Мамедова</t>
  </si>
  <si>
    <t>Кутьмин</t>
  </si>
  <si>
    <t>Болозович</t>
  </si>
  <si>
    <t>Слободянюк</t>
  </si>
  <si>
    <t>Гуляев</t>
  </si>
  <si>
    <t>Кириленко</t>
  </si>
  <si>
    <t>Овчаренко</t>
  </si>
  <si>
    <t>Володченко</t>
  </si>
  <si>
    <t>Малюкевич</t>
  </si>
  <si>
    <t>Попов</t>
  </si>
  <si>
    <t>Рогачев</t>
  </si>
  <si>
    <t>Иванов</t>
  </si>
  <si>
    <t>Аксенов</t>
  </si>
  <si>
    <t>Белов</t>
  </si>
  <si>
    <t>Астафьев</t>
  </si>
  <si>
    <t>Линник</t>
  </si>
  <si>
    <t>Берегов</t>
  </si>
  <si>
    <t>Сараджан</t>
  </si>
  <si>
    <t>Соколов</t>
  </si>
  <si>
    <t>Кобызев</t>
  </si>
  <si>
    <t>Краева</t>
  </si>
  <si>
    <t>Омельяненко</t>
  </si>
  <si>
    <t>Галинский</t>
  </si>
  <si>
    <t>Корнилов</t>
  </si>
  <si>
    <t>Цой</t>
  </si>
  <si>
    <t>Дунаев</t>
  </si>
  <si>
    <t>ветеран труда , ветеран  труда  труженик тыла</t>
  </si>
  <si>
    <t>Мирошниченко</t>
  </si>
  <si>
    <t>Бряков</t>
  </si>
  <si>
    <t>Малютин</t>
  </si>
  <si>
    <t>А.</t>
  </si>
  <si>
    <t>Кошелева</t>
  </si>
  <si>
    <t>Лавренова</t>
  </si>
  <si>
    <t>Дольник</t>
  </si>
  <si>
    <t>Борзых</t>
  </si>
  <si>
    <t>Поздеев</t>
  </si>
  <si>
    <t>Булычева</t>
  </si>
  <si>
    <t>Будаев</t>
  </si>
  <si>
    <t>Захлевнова</t>
  </si>
  <si>
    <t>Никитин</t>
  </si>
  <si>
    <t>Тулина</t>
  </si>
  <si>
    <t>Малашенок</t>
  </si>
  <si>
    <t>уч. боев в Афганистане</t>
  </si>
  <si>
    <t>Набоженко</t>
  </si>
  <si>
    <t>Нерода</t>
  </si>
  <si>
    <t>Журавский</t>
  </si>
  <si>
    <t>Зуев</t>
  </si>
  <si>
    <t>Чистяков</t>
  </si>
  <si>
    <t>Поштовый</t>
  </si>
  <si>
    <t>Нагорная</t>
  </si>
  <si>
    <t>Соболев</t>
  </si>
  <si>
    <t>Зиновьева</t>
  </si>
  <si>
    <t>Ж</t>
  </si>
  <si>
    <t>Мачнев</t>
  </si>
  <si>
    <t>Рыженко</t>
  </si>
  <si>
    <t>Ветеран тр. Ветеран тр. Участн.боевых действий</t>
  </si>
  <si>
    <t>Фесуненко</t>
  </si>
  <si>
    <t>Казанцева</t>
  </si>
  <si>
    <t>Бойко</t>
  </si>
  <si>
    <t>Васильев</t>
  </si>
  <si>
    <t>С.</t>
  </si>
  <si>
    <t>Астапов</t>
  </si>
  <si>
    <t>Эйсвальд</t>
  </si>
  <si>
    <t>Ветеран труда  чл. семьи ветерана</t>
  </si>
  <si>
    <t>для кв. 4</t>
  </si>
  <si>
    <t>Данный для квартир 7, 89, 107, 88, 124</t>
  </si>
  <si>
    <t>э/энергия</t>
  </si>
  <si>
    <t>ноч.</t>
  </si>
  <si>
    <t>днев.</t>
  </si>
  <si>
    <t>ТСЖ "Ласточка" ИНН/КПП 2538091633/253801001, г. Владивосток, ул. Некрасовская 61</t>
  </si>
  <si>
    <t>р/с 40703810900000000872 в ОАО СКБ Приморья, "Примсоцбанк", г. Владивосток, к/сч 30101810200000000803 БИК 040507803</t>
  </si>
  <si>
    <t xml:space="preserve">ИЗВЕЩЕНИЕ об оплате за </t>
  </si>
  <si>
    <t>2009 г.</t>
  </si>
  <si>
    <t>Площадь (кв.м.):</t>
  </si>
  <si>
    <t>Плательщик:</t>
  </si>
  <si>
    <t>Кол-во жильцов:</t>
  </si>
  <si>
    <t>Адрес:</t>
  </si>
  <si>
    <t>ул.Некрасовская 61 кв.</t>
  </si>
  <si>
    <t>Место для кассового оттиска</t>
  </si>
  <si>
    <t>Взносы</t>
  </si>
  <si>
    <t>Тариф</t>
  </si>
  <si>
    <t>Начисление</t>
  </si>
  <si>
    <t>Льгота по решению Думы</t>
  </si>
  <si>
    <t>К оплате</t>
  </si>
  <si>
    <t>Содержание жилья</t>
  </si>
  <si>
    <t>Ремонт жилья</t>
  </si>
  <si>
    <t>К оплате за текщий месяц</t>
  </si>
  <si>
    <t>Оплатить счет Вы можете филиале Росбанка ул. Некрасовская, 98</t>
  </si>
  <si>
    <t>Долг</t>
  </si>
  <si>
    <t>часы работы: пн-пт с 9-00 до 19-00, сб-вс с 9-00 до 18-00</t>
  </si>
  <si>
    <t>Срок оплаты без начисления пени</t>
  </si>
  <si>
    <t>10-го</t>
  </si>
  <si>
    <t>февраля</t>
  </si>
  <si>
    <t>Итого с учетом долга и пени</t>
  </si>
  <si>
    <t>пеня</t>
  </si>
  <si>
    <t>% за каждый день просрочки оплаты согласно п. 14 ст.155 Жилищного кодекса РФ</t>
  </si>
  <si>
    <t xml:space="preserve">КВИТАНЦИЯ об оплате за </t>
  </si>
  <si>
    <t xml:space="preserve">В АКБ Росбанк Вы можете оплатить квитанции за хол. и гор. воду, </t>
  </si>
  <si>
    <t>отопление, электроэнергию и телефон</t>
  </si>
  <si>
    <t>часы работы: с 9-00 до 20-00 пн-вс</t>
  </si>
  <si>
    <t>% за каждый день просрочки оплаты</t>
  </si>
  <si>
    <t>отопление и э/э</t>
  </si>
  <si>
    <t>Платежная ведомость</t>
  </si>
  <si>
    <r>
      <t>ВНИМАНИЕ</t>
    </r>
    <r>
      <rPr>
        <sz val="6"/>
        <rFont val="MS Sans Serif"/>
        <family val="2"/>
        <charset val="204"/>
      </rPr>
      <t xml:space="preserve">
если оплата долга или пени необходимо выбирать </t>
    </r>
    <r>
      <rPr>
        <b/>
        <sz val="6"/>
        <rFont val="MS Sans Serif"/>
        <family val="2"/>
        <charset val="204"/>
      </rPr>
      <t>"долг"</t>
    </r>
    <r>
      <rPr>
        <sz val="6"/>
        <rFont val="MS Sans Serif"/>
        <family val="2"/>
        <charset val="204"/>
      </rPr>
      <t xml:space="preserve"> или </t>
    </r>
    <r>
      <rPr>
        <b/>
        <sz val="6"/>
        <rFont val="MS Sans Serif"/>
        <family val="2"/>
        <charset val="204"/>
      </rPr>
      <t xml:space="preserve">"пеня" </t>
    </r>
    <r>
      <rPr>
        <b/>
        <sz val="6"/>
        <color indexed="12"/>
        <rFont val="MS Sans Serif"/>
        <family val="2"/>
        <charset val="204"/>
      </rPr>
      <t>(не "ТСЖ")</t>
    </r>
  </si>
  <si>
    <t>Квартира</t>
  </si>
  <si>
    <t>Дата платежа</t>
  </si>
  <si>
    <t>Вид платежа</t>
  </si>
  <si>
    <t>ТСЖ</t>
  </si>
  <si>
    <t>ВСЕГО оплачено</t>
  </si>
  <si>
    <t>ПОЛУЧАТЕЛЬ: ТСЖ "Ласточка" ИНН/КПП 2538091633/253801001, г. Владивосток, ул. Некрасовская 61</t>
  </si>
  <si>
    <t>Л/сч 001</t>
  </si>
  <si>
    <t>Л/сч 003</t>
  </si>
  <si>
    <t>Ставка оплаты руб. за кв.м.</t>
  </si>
  <si>
    <t>Перерасчет</t>
  </si>
  <si>
    <t>1. Содержание жилого помещения</t>
  </si>
  <si>
    <t>ТСЖ Ласточка</t>
  </si>
  <si>
    <t>2. Расходы по содержанию общего имущества многоквартирного дома</t>
  </si>
  <si>
    <t>ХВС</t>
  </si>
  <si>
    <t>ГВС</t>
  </si>
  <si>
    <t>Эл.энергия</t>
  </si>
  <si>
    <t>Водоотвед.</t>
  </si>
  <si>
    <t>(подпись)</t>
  </si>
  <si>
    <t>Срок оплаты без начисления пени до</t>
  </si>
  <si>
    <t>20-го</t>
  </si>
  <si>
    <t>Оплатить квитанцию Вы можете в филиале 
Сбербанка Океанский пр-т 110А</t>
  </si>
  <si>
    <t>р/с 40703810050000001746 в ПАО «Сбербанк России» -  Филиал Дальневосточный банк, к/счет 30101810600000000608 БИК: 040813608</t>
  </si>
  <si>
    <t>Л/сч 002</t>
  </si>
  <si>
    <t>Л/сч 004</t>
  </si>
  <si>
    <t>Л/сч 005</t>
  </si>
  <si>
    <t>Л/сч 008</t>
  </si>
  <si>
    <t>пр. пок-ния</t>
  </si>
  <si>
    <t>тек. пок-ния</t>
  </si>
  <si>
    <t>кВтч</t>
  </si>
  <si>
    <t>Л/сч 007</t>
  </si>
  <si>
    <t>Л/сч 009</t>
  </si>
  <si>
    <t>Л/сч 010</t>
  </si>
  <si>
    <t>Л/сч 012</t>
  </si>
  <si>
    <t>Л/сч 011</t>
  </si>
  <si>
    <t>Л/сч 013</t>
  </si>
  <si>
    <t>Л/сч 014</t>
  </si>
  <si>
    <t>Л/сч 016</t>
  </si>
  <si>
    <t>Л/сч 015</t>
  </si>
  <si>
    <t>Л/сч 017</t>
  </si>
  <si>
    <t>Л/сч 018</t>
  </si>
  <si>
    <t>Л/сч 020</t>
  </si>
  <si>
    <r>
      <t>ТСЖ</t>
    </r>
    <r>
      <rPr>
        <b/>
        <sz val="12"/>
        <color indexed="22"/>
        <rFont val="Arial"/>
        <family val="2"/>
        <charset val="204"/>
      </rPr>
      <t xml:space="preserve"> Ласточка</t>
    </r>
  </si>
  <si>
    <t>Л/сч 019</t>
  </si>
  <si>
    <t>Л/сч 021</t>
  </si>
  <si>
    <t>\</t>
  </si>
  <si>
    <t>Л/сч 022</t>
  </si>
  <si>
    <t>Л/сч 024</t>
  </si>
  <si>
    <t>Л/сч 023</t>
  </si>
  <si>
    <t>Л/сч 025</t>
  </si>
  <si>
    <t>Л/сч 026</t>
  </si>
  <si>
    <t>Л/сч 028</t>
  </si>
  <si>
    <t>Л/сч 027</t>
  </si>
  <si>
    <t>Л/сч 029</t>
  </si>
  <si>
    <t>Л/сч 030</t>
  </si>
  <si>
    <t>Л/сч 032</t>
  </si>
  <si>
    <t>Л/сч 031</t>
  </si>
  <si>
    <t>Л/сч 033</t>
  </si>
  <si>
    <t>Л/сч 034</t>
  </si>
  <si>
    <t>Л/сч 036</t>
  </si>
  <si>
    <t>Л/сч 035</t>
  </si>
  <si>
    <t>Л/сч 037</t>
  </si>
  <si>
    <t>Л/сч 038</t>
  </si>
  <si>
    <t>Л/сч 040</t>
  </si>
  <si>
    <t>Л/сч 039</t>
  </si>
  <si>
    <t>Л/сч 041</t>
  </si>
  <si>
    <t>Л/сч 042</t>
  </si>
  <si>
    <t>Л/сч 044</t>
  </si>
  <si>
    <t>Л/сч 043</t>
  </si>
  <si>
    <t>Л/сч 045</t>
  </si>
  <si>
    <t>Л/сч 046</t>
  </si>
  <si>
    <t>Л/сч 048</t>
  </si>
  <si>
    <t>Л/сч 047</t>
  </si>
  <si>
    <t>Л/сч 049</t>
  </si>
  <si>
    <t>Л/сч 050</t>
  </si>
  <si>
    <t>Л/сч 052</t>
  </si>
  <si>
    <t>Л/сч 051</t>
  </si>
  <si>
    <t>Л/сч 053</t>
  </si>
  <si>
    <t>Л/сч 054</t>
  </si>
  <si>
    <t>Л/сч 056</t>
  </si>
  <si>
    <t>Л/сч 055</t>
  </si>
  <si>
    <t>Л/сч 057</t>
  </si>
  <si>
    <t>Л/сч 058</t>
  </si>
  <si>
    <t>Л/сч 060</t>
  </si>
  <si>
    <t>Л/сч 059</t>
  </si>
  <si>
    <t>Л/сч 061</t>
  </si>
  <si>
    <t>Л/сч 062</t>
  </si>
  <si>
    <t>Л/сч 064</t>
  </si>
  <si>
    <t>Л/сч 063</t>
  </si>
  <si>
    <t>Л/сч 065</t>
  </si>
  <si>
    <t>Л/сч 066</t>
  </si>
  <si>
    <t>Л/сч 068</t>
  </si>
  <si>
    <t>Л/сч 067</t>
  </si>
  <si>
    <t>Л/сч 069</t>
  </si>
  <si>
    <t>Л/сч 070</t>
  </si>
  <si>
    <t>Л/сч 072</t>
  </si>
  <si>
    <t>Л/сч 071</t>
  </si>
  <si>
    <t>Л/сч 073</t>
  </si>
  <si>
    <t>Л/сч 074</t>
  </si>
  <si>
    <t>Л/сч 076</t>
  </si>
  <si>
    <t>Л/сч 075</t>
  </si>
  <si>
    <t>Л/сч 077</t>
  </si>
  <si>
    <t>Л/сч 078</t>
  </si>
  <si>
    <t>Л/сч 080</t>
  </si>
  <si>
    <t>бе</t>
  </si>
  <si>
    <t>Белов И.А.</t>
  </si>
  <si>
    <t>Л/сч 079</t>
  </si>
  <si>
    <t>Л/сч 081</t>
  </si>
  <si>
    <t>Л/сч 082</t>
  </si>
  <si>
    <t>Л/сч 084</t>
  </si>
  <si>
    <t>Л/сч 083</t>
  </si>
  <si>
    <t>Л/сч 085</t>
  </si>
  <si>
    <t>Л/сч 086</t>
  </si>
  <si>
    <t>Л/сч 088</t>
  </si>
  <si>
    <t>Л/сч 087</t>
  </si>
  <si>
    <t>Л/сч 089</t>
  </si>
  <si>
    <t>Л/сч 090</t>
  </si>
  <si>
    <t>Л/сч 092</t>
  </si>
  <si>
    <t>Л/сч 091</t>
  </si>
  <si>
    <t>Л/сч 093</t>
  </si>
  <si>
    <t>Л/сч 094</t>
  </si>
  <si>
    <t>Л/сч 096</t>
  </si>
  <si>
    <t>Л/сч 095</t>
  </si>
  <si>
    <t>Л/сч 097</t>
  </si>
  <si>
    <t>Л/сч 098</t>
  </si>
  <si>
    <t>Л/сч 100</t>
  </si>
  <si>
    <t>Л/сч 099</t>
  </si>
  <si>
    <t>Л/сч 101</t>
  </si>
  <si>
    <t>Л/сч 102</t>
  </si>
  <si>
    <t>Л/сч 104</t>
  </si>
  <si>
    <t>Л/сч 103</t>
  </si>
  <si>
    <t>Л/сч 105</t>
  </si>
  <si>
    <t>Л/сч 106</t>
  </si>
  <si>
    <t>Л/сч 108</t>
  </si>
  <si>
    <t>Л/сч 107</t>
  </si>
  <si>
    <t>Л/сч 109</t>
  </si>
  <si>
    <t>Л/сч 110</t>
  </si>
  <si>
    <t>Л/сч 112</t>
  </si>
  <si>
    <t>Л/сч 111</t>
  </si>
  <si>
    <t>Л/сч 113</t>
  </si>
  <si>
    <t>Л/сч 114</t>
  </si>
  <si>
    <t>Л/сч 116</t>
  </si>
  <si>
    <t>Л/сч 115</t>
  </si>
  <si>
    <t>Л/сч 117</t>
  </si>
  <si>
    <t>Л/сч 118</t>
  </si>
  <si>
    <t>Л/сч 120</t>
  </si>
  <si>
    <t>Л/сч 119</t>
  </si>
  <si>
    <t>Л/сч 121</t>
  </si>
  <si>
    <t>Л/сч 122</t>
  </si>
  <si>
    <t>Л/сч 124</t>
  </si>
  <si>
    <t>Л/сч 123</t>
  </si>
  <si>
    <t>Л/сч 125</t>
  </si>
  <si>
    <t>Л/сч 126</t>
  </si>
  <si>
    <t>Л/сч 128</t>
  </si>
  <si>
    <t>Л/сч 127</t>
  </si>
  <si>
    <t>э/э</t>
  </si>
  <si>
    <t>э/э для кв. 4</t>
  </si>
  <si>
    <t>э/э для 7, 89, 107 ночь</t>
  </si>
  <si>
    <t>э/э для 7, 89, 107 день</t>
  </si>
  <si>
    <t>ОДН</t>
  </si>
  <si>
    <t>Эл.Энер</t>
  </si>
  <si>
    <t>Водоотв.</t>
  </si>
  <si>
    <t>Содержание и ремонт</t>
  </si>
  <si>
    <t>Капитальный ремонт по Закону ПК от 07.08.2013 за № 227-КЗ</t>
  </si>
  <si>
    <t>2. Ремонт жилья</t>
  </si>
  <si>
    <t>ПОЛУЧАТЕЛЬ:             р/с 40703810000100000009 ОАО СКБ Приморья "Примсоцбанк". Тел.: 242-14-63</t>
  </si>
  <si>
    <t>Льготы</t>
  </si>
  <si>
    <t>c.ж.</t>
  </si>
  <si>
    <t>р.ж.</t>
  </si>
  <si>
    <t>с.ж для 1 эт</t>
  </si>
  <si>
    <t>для кв. 17, 36, 47,85</t>
  </si>
  <si>
    <t>№ кв.</t>
  </si>
  <si>
    <t>Сальдо Нч</t>
  </si>
  <si>
    <t>Сальдо начальное</t>
  </si>
  <si>
    <t>Начислено</t>
  </si>
  <si>
    <t>Оплачено</t>
  </si>
  <si>
    <t>Сальдо конечное</t>
  </si>
  <si>
    <t>Сальдо Кн</t>
  </si>
  <si>
    <t>льготы</t>
  </si>
  <si>
    <t>кап</t>
  </si>
  <si>
    <t>Ремонт и содержание</t>
  </si>
  <si>
    <t>кап.зат.</t>
  </si>
  <si>
    <t>ВСЕГО</t>
  </si>
  <si>
    <t>ИТОГО:</t>
  </si>
  <si>
    <t>Хегай</t>
  </si>
  <si>
    <t>Лясковская</t>
  </si>
  <si>
    <t>Бублик</t>
  </si>
  <si>
    <t>Сысоев</t>
  </si>
  <si>
    <t>Топориков</t>
  </si>
  <si>
    <t>Сыроваткин</t>
  </si>
  <si>
    <t>Гончарук</t>
  </si>
  <si>
    <t>Краев</t>
  </si>
  <si>
    <t>Трухин</t>
  </si>
  <si>
    <t>Антипенко</t>
  </si>
  <si>
    <t>Башарина</t>
  </si>
  <si>
    <t>Шишкарев</t>
  </si>
  <si>
    <t>тариф</t>
  </si>
  <si>
    <t xml:space="preserve">тариф для кв. </t>
  </si>
  <si>
    <t>тариф кв. 1-6</t>
  </si>
  <si>
    <t>см. ниже и формулу</t>
  </si>
  <si>
    <t>тариф ночь</t>
  </si>
  <si>
    <t>тариф день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</si>
  <si>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</si>
  <si>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</si>
  <si>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</si>
  <si>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</si>
  <si>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</si>
  <si>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</si>
  <si>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</si>
  <si>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</si>
  <si>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</si>
  <si>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</si>
  <si>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</si>
  <si>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</si>
  <si>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</si>
  <si>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</si>
  <si>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</si>
  <si>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</si>
  <si>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</si>
  <si>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</si>
  <si>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</si>
  <si>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</si>
  <si>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</si>
  <si>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</si>
  <si>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</si>
  <si>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</si>
  <si>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</si>
  <si>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</si>
  <si>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</si>
  <si>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</si>
  <si>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</si>
  <si>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</si>
  <si>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</si>
  <si>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</si>
  <si>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</si>
  <si>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</si>
  <si>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</si>
  <si>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</si>
  <si>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</si>
  <si>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</si>
  <si>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</si>
  <si>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</si>
  <si>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</si>
  <si>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</si>
  <si>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</si>
  <si>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</si>
  <si>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</si>
  <si>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</si>
  <si>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</si>
  <si>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</si>
  <si>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</si>
  <si>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</si>
  <si>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</si>
  <si>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</si>
  <si>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</si>
  <si>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</si>
  <si>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</si>
  <si>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</si>
  <si>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</si>
  <si>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</si>
  <si>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</si>
  <si>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</si>
  <si>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</si>
  <si>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</si>
  <si>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</si>
  <si>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</si>
  <si>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</si>
  <si>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</si>
  <si>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</si>
  <si>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</si>
  <si>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</si>
  <si>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</si>
  <si>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</si>
  <si>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</si>
  <si>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</si>
  <si>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</si>
  <si>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</si>
  <si>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</si>
  <si>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</si>
  <si>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</si>
  <si>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</si>
  <si>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</si>
  <si>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</si>
  <si>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</si>
  <si>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</si>
  <si>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</si>
  <si>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</si>
  <si>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</si>
  <si>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</si>
  <si>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</si>
  <si>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</si>
  <si>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</si>
  <si>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</si>
  <si>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</si>
  <si>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</si>
  <si>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</si>
  <si>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</si>
  <si>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</si>
  <si>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</si>
  <si>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</si>
  <si>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</si>
  <si>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</si>
  <si>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</si>
  <si>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</si>
  <si>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</si>
  <si>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</si>
  <si>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</si>
  <si>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</si>
  <si>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</si>
  <si>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</si>
  <si>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</si>
  <si>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</si>
  <si>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</si>
  <si>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</si>
  <si>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</si>
  <si>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</si>
  <si>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</si>
  <si>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</si>
  <si>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</si>
  <si>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</si>
  <si>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</si>
  <si>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</si>
  <si>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</si>
  <si>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</si>
  <si>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</si>
  <si>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</si>
  <si>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</si>
  <si>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</si>
  <si>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</si>
  <si>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Некрасовская 61 кв 10</t>
  </si>
  <si>
    <t>ЛС: 001</t>
  </si>
  <si>
    <t>ЛС: 002</t>
  </si>
  <si>
    <t>ЛС: 003</t>
  </si>
  <si>
    <t>ЛС: 004</t>
  </si>
  <si>
    <t>ЛС: 005</t>
  </si>
  <si>
    <t>ЛС: 006</t>
  </si>
  <si>
    <t>Сумма: 0.00</t>
  </si>
  <si>
    <t>ЛС: 007</t>
  </si>
  <si>
    <t>ЛС: 008</t>
  </si>
  <si>
    <t>ЛС: 009</t>
  </si>
  <si>
    <t>ЛС: 010</t>
  </si>
  <si>
    <t>ЛС: 011</t>
  </si>
  <si>
    <t>ЛС: 012</t>
  </si>
  <si>
    <t>ЛС: 013</t>
  </si>
  <si>
    <t>ЛС: 014</t>
  </si>
  <si>
    <t>ЛС: 015</t>
  </si>
  <si>
    <t>ЛС: 016</t>
  </si>
  <si>
    <t>ЛС: 017</t>
  </si>
  <si>
    <t>ЛС: 018</t>
  </si>
  <si>
    <t>ЛС: 019</t>
  </si>
  <si>
    <t>ЛС: 020</t>
  </si>
  <si>
    <t>ЛС: 021</t>
  </si>
  <si>
    <t>ЛС: 022</t>
  </si>
  <si>
    <t>ЛС: 023</t>
  </si>
  <si>
    <t>ЛС: 024</t>
  </si>
  <si>
    <t>ЛС: 025</t>
  </si>
  <si>
    <t>ЛС: 026</t>
  </si>
  <si>
    <t>ЛС: 027</t>
  </si>
  <si>
    <t>ЛС: 028</t>
  </si>
  <si>
    <t>ЛС: 029</t>
  </si>
  <si>
    <t>ЛС: 030</t>
  </si>
  <si>
    <t>ЛС: 031</t>
  </si>
  <si>
    <t>ЛС: 032</t>
  </si>
  <si>
    <t>ЛС: 033</t>
  </si>
  <si>
    <t>ЛС: 034</t>
  </si>
  <si>
    <t>ЛС: 035</t>
  </si>
  <si>
    <t>ЛС: 036</t>
  </si>
  <si>
    <t>ЛС: 037</t>
  </si>
  <si>
    <t>ЛС: 038</t>
  </si>
  <si>
    <t>ЛС: 039</t>
  </si>
  <si>
    <t>ЛС: 040</t>
  </si>
  <si>
    <t>ЛС: 041</t>
  </si>
  <si>
    <t>ЛС: 042</t>
  </si>
  <si>
    <t>ЛС: 043</t>
  </si>
  <si>
    <t>ЛС: 044</t>
  </si>
  <si>
    <t>ЛС: 045</t>
  </si>
  <si>
    <t>ЛС: 046</t>
  </si>
  <si>
    <t>ЛС: 047</t>
  </si>
  <si>
    <t>ЛС: 048</t>
  </si>
  <si>
    <t>ЛС: 049</t>
  </si>
  <si>
    <t>ЛС: 050</t>
  </si>
  <si>
    <t>ЛС: 051</t>
  </si>
  <si>
    <t>ЛС: 052</t>
  </si>
  <si>
    <t>ЛС: 053</t>
  </si>
  <si>
    <t>ЛС: 054</t>
  </si>
  <si>
    <t>ЛС: 055</t>
  </si>
  <si>
    <t>ЛС: 056</t>
  </si>
  <si>
    <t>ЛС: 057</t>
  </si>
  <si>
    <t>ЛС: 058</t>
  </si>
  <si>
    <t>ЛС: 059</t>
  </si>
  <si>
    <t>ЛС: 060</t>
  </si>
  <si>
    <t>ЛС: 061</t>
  </si>
  <si>
    <t>ЛС: 062</t>
  </si>
  <si>
    <t>ЛС: 063</t>
  </si>
  <si>
    <t>ЛС: 064</t>
  </si>
  <si>
    <t>ЛС: 065</t>
  </si>
  <si>
    <t>ЛС: 066</t>
  </si>
  <si>
    <t>ЛС: 067</t>
  </si>
  <si>
    <t>ЛС: 068</t>
  </si>
  <si>
    <t>ЛС: 069</t>
  </si>
  <si>
    <t>ЛС: 070</t>
  </si>
  <si>
    <t>ЛС: 071</t>
  </si>
  <si>
    <t>ЛС: 072</t>
  </si>
  <si>
    <t>ЛС: 073</t>
  </si>
  <si>
    <t>ЛС: 074</t>
  </si>
  <si>
    <t>ЛС: 075</t>
  </si>
  <si>
    <t>ЛС: 076</t>
  </si>
  <si>
    <t>ЛС: 077</t>
  </si>
  <si>
    <t>ЛС: 078</t>
  </si>
  <si>
    <t>ЛС: 079</t>
  </si>
  <si>
    <t>ЛС: 080</t>
  </si>
  <si>
    <t>ЛС: 081</t>
  </si>
  <si>
    <t>ЛС: 082</t>
  </si>
  <si>
    <t>ЛС: 083</t>
  </si>
  <si>
    <t>ЛС: 084</t>
  </si>
  <si>
    <t>ЛС: 085</t>
  </si>
  <si>
    <t>ЛС: 086</t>
  </si>
  <si>
    <t>ЛС: 087</t>
  </si>
  <si>
    <t>ЛС: 088</t>
  </si>
  <si>
    <t>ЛС: 089</t>
  </si>
  <si>
    <t>ЛС: 090</t>
  </si>
  <si>
    <t>ЛС: 091</t>
  </si>
  <si>
    <t>ЛС: 092</t>
  </si>
  <si>
    <t>ЛС: 093</t>
  </si>
  <si>
    <t>ЛС: 094</t>
  </si>
  <si>
    <t>ЛС: 095</t>
  </si>
  <si>
    <t>ЛС: 096</t>
  </si>
  <si>
    <t>ЛС: 097</t>
  </si>
  <si>
    <t>ЛС: 098</t>
  </si>
  <si>
    <t>ЛС: 099</t>
  </si>
  <si>
    <t>ЛС: 100</t>
  </si>
  <si>
    <t>ЛС: 101</t>
  </si>
  <si>
    <t>ЛС: 102</t>
  </si>
  <si>
    <t>ЛС: 103</t>
  </si>
  <si>
    <t>ЛС: 104</t>
  </si>
  <si>
    <t>ЛС: 105</t>
  </si>
  <si>
    <t>ЛС: 106</t>
  </si>
  <si>
    <t>ЛС: 107</t>
  </si>
  <si>
    <t>ЛС: 108</t>
  </si>
  <si>
    <t>ЛС: 109</t>
  </si>
  <si>
    <t>ЛС: 110</t>
  </si>
  <si>
    <t>ЛС: 111</t>
  </si>
  <si>
    <t>ЛС: 112</t>
  </si>
  <si>
    <t>ЛС: 113</t>
  </si>
  <si>
    <t>ЛС: 114</t>
  </si>
  <si>
    <t>ЛС: 115</t>
  </si>
  <si>
    <t>ЛС: 116</t>
  </si>
  <si>
    <t>ТСЖ "Ласточка"</t>
  </si>
  <si>
    <t>2538091633</t>
  </si>
  <si>
    <t>253801001</t>
  </si>
  <si>
    <t>040813608</t>
  </si>
  <si>
    <t>30101810600000000608</t>
  </si>
  <si>
    <t>ПАО «Сбербанк России» -  Филиал Дальневосточный банк</t>
  </si>
  <si>
    <t>40703810050000001746</t>
  </si>
  <si>
    <t>Некрасовская 61 кв 11</t>
  </si>
  <si>
    <t>Некрасовская 61 кв 12</t>
  </si>
  <si>
    <t>Некрасовская 61 кв 13</t>
  </si>
  <si>
    <t>Некрасовская 61 кв 14</t>
  </si>
  <si>
    <t>Некрасовская 61 кв 15</t>
  </si>
  <si>
    <t>Некрасовская 61 кв 16</t>
  </si>
  <si>
    <t>Некрасовская 61 кв 17</t>
  </si>
  <si>
    <t>Некрасовская 61 кв 18</t>
  </si>
  <si>
    <t>Некрасовская 61 кв 19</t>
  </si>
  <si>
    <t xml:space="preserve">Некрасовская 61 кв 1 </t>
  </si>
  <si>
    <t xml:space="preserve">Некрасовская 61 кв 2 </t>
  </si>
  <si>
    <t xml:space="preserve">Некрасовская 61 кв 3 </t>
  </si>
  <si>
    <t xml:space="preserve">Некрасовская 61 кв 4 </t>
  </si>
  <si>
    <t xml:space="preserve">Некрасовская 61 кв 5 </t>
  </si>
  <si>
    <t xml:space="preserve">Некрасовская 61 кв 6 </t>
  </si>
  <si>
    <t xml:space="preserve">Некрасовская 61 кв 7 </t>
  </si>
  <si>
    <t xml:space="preserve">Некрасовская 61 кв 8 </t>
  </si>
  <si>
    <t xml:space="preserve">Некрасовская 61 кв 9 </t>
  </si>
  <si>
    <t>Некрасовская 61 кв 20</t>
  </si>
  <si>
    <t>Некрасовская 61 кв 21</t>
  </si>
  <si>
    <t>Некрасовская 61 кв 22</t>
  </si>
  <si>
    <t>Некрасовская 61 кв 23</t>
  </si>
  <si>
    <t>Некрасовская 61 кв 24</t>
  </si>
  <si>
    <t>Некрасовская 61 кв 25</t>
  </si>
  <si>
    <t>Некрасовская 61 кв 26</t>
  </si>
  <si>
    <t>Некрасовская 61 кв 27</t>
  </si>
  <si>
    <t>Некрасовская 61 кв 28</t>
  </si>
  <si>
    <t>Некрасовская 61 кв 29</t>
  </si>
  <si>
    <t>Некрасовская 61 кв 30</t>
  </si>
  <si>
    <t>Некрасовская 61 кв 31</t>
  </si>
  <si>
    <t>Некрасовская 61 кв 32</t>
  </si>
  <si>
    <t>Некрасовская 61 кв 33</t>
  </si>
  <si>
    <t>Некрасовская 61 кв 34</t>
  </si>
  <si>
    <t>Некрасовская 61 кв 35</t>
  </si>
  <si>
    <t>Некрасовская 61 кв 36</t>
  </si>
  <si>
    <t>Некрасовская 61 кв 37</t>
  </si>
  <si>
    <t>Некрасовская 61 кв 38</t>
  </si>
  <si>
    <t>Некрасовская 61 кв 39</t>
  </si>
  <si>
    <t>Некрасовская 61 кв 40</t>
  </si>
  <si>
    <t>Некрасовская 61 кв 41</t>
  </si>
  <si>
    <t>Некрасовская 61 кв 42</t>
  </si>
  <si>
    <t>Некрасовская 61 кв 43</t>
  </si>
  <si>
    <t>Некрасовская 61 кв 44</t>
  </si>
  <si>
    <t>Некрасовская 61 кв 45</t>
  </si>
  <si>
    <t>Некрасовская 61 кв 46</t>
  </si>
  <si>
    <t>Некрасовская 61 кв 47</t>
  </si>
  <si>
    <t>Некрасовская 61 кв 48</t>
  </si>
  <si>
    <t>Некрасовская 61 кв 49</t>
  </si>
  <si>
    <t>Некрасовская 61 кв 50</t>
  </si>
  <si>
    <t>Некрасовская 61 кв 51</t>
  </si>
  <si>
    <t>Некрасовская 61 кв 52</t>
  </si>
  <si>
    <t>Некрасовская 61 кв 53</t>
  </si>
  <si>
    <t>Некрасовская 61 кв 54</t>
  </si>
  <si>
    <t>Некрасовская 61 кв 55</t>
  </si>
  <si>
    <t>Некрасовская 61 кв 56</t>
  </si>
  <si>
    <t>Некрасовская 61 кв 57</t>
  </si>
  <si>
    <t>Некрасовская 61 кв 58</t>
  </si>
  <si>
    <t>Некрасовская 61 кв 59</t>
  </si>
  <si>
    <t>Некрасовская 61 кв 60</t>
  </si>
  <si>
    <t>Некрасовская 61 кв 61</t>
  </si>
  <si>
    <t>Некрасовская 61 кв 62</t>
  </si>
  <si>
    <t>Некрасовская 61 кв 63</t>
  </si>
  <si>
    <t>Некрасовская 61 кв 64</t>
  </si>
  <si>
    <t>Некрасовская 61 кв 65</t>
  </si>
  <si>
    <t>Некрасовская 61 кв 66</t>
  </si>
  <si>
    <t>Некрасовская 61 кв 67</t>
  </si>
  <si>
    <t>Некрасовская 61 кв 68</t>
  </si>
  <si>
    <t>Некрасовская 61 кв 69</t>
  </si>
  <si>
    <t>Некрасовская 61 кв 70</t>
  </si>
  <si>
    <t>Некрасовская 61 кв 71</t>
  </si>
  <si>
    <t>Некрасовская 61 кв 72</t>
  </si>
  <si>
    <t>Некрасовская 61 кв 73</t>
  </si>
  <si>
    <t>Некрасовская 61 кв 74</t>
  </si>
  <si>
    <t>Некрасовская 61 кв 75</t>
  </si>
  <si>
    <t>Некрасовская 61 кв 76</t>
  </si>
  <si>
    <t>Некрасовская 61 кв 77</t>
  </si>
  <si>
    <t>Некрасовская 61 кв 78</t>
  </si>
  <si>
    <t>Некрасовская 61 кв 79</t>
  </si>
  <si>
    <t>Некрасовская 61 кв 80</t>
  </si>
  <si>
    <t>Некрасовская 61 кв 81</t>
  </si>
  <si>
    <t>Некрасовская 61 кв 82</t>
  </si>
  <si>
    <t>Некрасовская 61 кв 83</t>
  </si>
  <si>
    <t>Некрасовская 61 кв 84</t>
  </si>
  <si>
    <t>Некрасовская 61 кв 85</t>
  </si>
  <si>
    <t>Некрасовская 61 кв 86</t>
  </si>
  <si>
    <t>Некрасовская 61 кв 87</t>
  </si>
  <si>
    <t>Некрасовская 61 кв 88</t>
  </si>
  <si>
    <t>Некрасовская 61 кв 89</t>
  </si>
  <si>
    <t>Некрасовская 61 кв 90</t>
  </si>
  <si>
    <t>Некрасовская 61 кв 91</t>
  </si>
  <si>
    <t>Некрасовская 61 кв 92</t>
  </si>
  <si>
    <t>Некрасовская 61 кв 93</t>
  </si>
  <si>
    <t>Некрасовская 61 кв 94</t>
  </si>
  <si>
    <t>Некрасовская 61 кв 95</t>
  </si>
  <si>
    <t>Некрасовская 61 кв 96</t>
  </si>
  <si>
    <t>Некрасовская 61 кв 97</t>
  </si>
  <si>
    <t>Некрасовская 61 кв 98</t>
  </si>
  <si>
    <t>Некрасовская 61 кв 99</t>
  </si>
  <si>
    <t>Некрасовская 61 кв 100</t>
  </si>
  <si>
    <t>Некрасовская 61 кв 101</t>
  </si>
  <si>
    <t>Некрасовская 61 кв 102</t>
  </si>
  <si>
    <t>Некрасовская 61 кв 103</t>
  </si>
  <si>
    <t>Некрасовская 61 кв 104</t>
  </si>
  <si>
    <t>Некрасовская 61 кв 106</t>
  </si>
  <si>
    <t>Некрасовская 61 кв 107</t>
  </si>
  <si>
    <t>Некрасовская 61 кв 108</t>
  </si>
  <si>
    <t>Некрасовская 61 кв 109</t>
  </si>
  <si>
    <t>Некрасовская 61 кв 110</t>
  </si>
  <si>
    <t>Некрасовская 61 кв 111</t>
  </si>
  <si>
    <t>Некрасовская 61 кв 112</t>
  </si>
  <si>
    <t>Некрасовская 61 кв 113</t>
  </si>
  <si>
    <t>Некрасовская 61 кв 114</t>
  </si>
  <si>
    <t>Некрасовская 61 кв 115</t>
  </si>
  <si>
    <t>Некрасовская 61 кв 116</t>
  </si>
  <si>
    <t>Некрасовская 61 кв 117</t>
  </si>
  <si>
    <t>Некрасовская 61 кв 118</t>
  </si>
  <si>
    <t>Некрасовская 61 кв 119</t>
  </si>
  <si>
    <t>Некрасовская 61 кв 120</t>
  </si>
  <si>
    <t>Некрасовская 61 кв 121</t>
  </si>
  <si>
    <t>Некрасовская 61 кв 122</t>
  </si>
  <si>
    <t>Некрасовская 61 кв 123</t>
  </si>
  <si>
    <t>Некрасовская 61 кв 124</t>
  </si>
  <si>
    <t>Некрасовская 61 кв 125</t>
  </si>
  <si>
    <t>Некрасовская 61 кв 126</t>
  </si>
  <si>
    <t>Некрасовская 61 кв 127</t>
  </si>
  <si>
    <t>Некрасовская 61 кв 128</t>
  </si>
  <si>
    <t>Содержание</t>
  </si>
  <si>
    <t xml:space="preserve">в т.ч.
       ТСЖ
</t>
  </si>
  <si>
    <t>C:\Documents and Settings\Геннадий\Рабочий стол\Реестры для Сбербанка\</t>
  </si>
  <si>
    <t>ЛС: 117</t>
  </si>
  <si>
    <t>ЛС: 118</t>
  </si>
  <si>
    <t>ЛС: 119</t>
  </si>
  <si>
    <t>ЛС: 120</t>
  </si>
  <si>
    <t>ЛС: 121</t>
  </si>
  <si>
    <t>ЛС: 122</t>
  </si>
  <si>
    <t>ЛС: 123</t>
  </si>
  <si>
    <t>ЛС: 124</t>
  </si>
  <si>
    <t>ЛС: 125</t>
  </si>
  <si>
    <t>ЛС: 126</t>
  </si>
  <si>
    <t>ЛС: 127</t>
  </si>
  <si>
    <t>ЛС: 128</t>
  </si>
  <si>
    <t>Власов</t>
  </si>
  <si>
    <t>Солянов</t>
  </si>
  <si>
    <t>Миронов</t>
  </si>
  <si>
    <t>Любецкий</t>
  </si>
  <si>
    <t>Скопцова</t>
  </si>
  <si>
    <t>Членские взносы</t>
  </si>
  <si>
    <t>Журавлева</t>
  </si>
  <si>
    <t>Хан</t>
  </si>
  <si>
    <t>Пак</t>
  </si>
  <si>
    <t>Некрасовская 61 кв 105</t>
  </si>
  <si>
    <t xml:space="preserve">Круглякова </t>
  </si>
  <si>
    <t>1</t>
  </si>
  <si>
    <t>3</t>
  </si>
  <si>
    <t>ТСЖ "Ласточка" инн/кпп2538091633/253801001 г.Владивосток,ул.Некрасовская,61.</t>
  </si>
  <si>
    <t>р/с 40705810950000001747 в ОАО «Сбербанк России» -  Филиал Дальневосточный банк, к/счет 30101810600000000608 БИК: 040813608</t>
  </si>
  <si>
    <t>2021 г.</t>
  </si>
  <si>
    <t xml:space="preserve"> 2021 г.</t>
  </si>
  <si>
    <r>
      <t xml:space="preserve">ТСЖ Ласточка
</t>
    </r>
    <r>
      <rPr>
        <b/>
        <sz val="10"/>
        <rFont val="Arial"/>
        <family val="2"/>
        <charset val="204"/>
      </rPr>
      <t>Л/сч 004</t>
    </r>
  </si>
  <si>
    <r>
      <t xml:space="preserve">ТСЖ Ласточка
</t>
    </r>
    <r>
      <rPr>
        <b/>
        <sz val="10"/>
        <rFont val="Arial"/>
        <family val="2"/>
        <charset val="204"/>
      </rPr>
      <t>Л/сч 001</t>
    </r>
  </si>
  <si>
    <r>
      <t xml:space="preserve">ТСЖ Ласточка
</t>
    </r>
    <r>
      <rPr>
        <b/>
        <sz val="10"/>
        <rFont val="Arial"/>
        <family val="2"/>
        <charset val="204"/>
      </rPr>
      <t>Л/сч 003</t>
    </r>
  </si>
  <si>
    <r>
      <t xml:space="preserve">ТСЖ Ласточка
</t>
    </r>
    <r>
      <rPr>
        <b/>
        <sz val="10"/>
        <rFont val="Arial"/>
        <family val="2"/>
        <charset val="204"/>
      </rPr>
      <t>Л/сч 002</t>
    </r>
  </si>
  <si>
    <r>
      <t xml:space="preserve">ТСЖ Ласточка
</t>
    </r>
    <r>
      <rPr>
        <b/>
        <sz val="10"/>
        <rFont val="Arial"/>
        <family val="2"/>
        <charset val="204"/>
      </rPr>
      <t>Л/сч 005</t>
    </r>
  </si>
  <si>
    <r>
      <t xml:space="preserve">ТСЖ Ласточка
</t>
    </r>
    <r>
      <rPr>
        <b/>
        <sz val="10"/>
        <rFont val="Arial"/>
        <family val="2"/>
        <charset val="204"/>
      </rPr>
      <t>Л/сч 007</t>
    </r>
  </si>
  <si>
    <t>Сиваков</t>
  </si>
  <si>
    <t>г.</t>
  </si>
  <si>
    <t>2021г.</t>
  </si>
  <si>
    <t>мая</t>
  </si>
  <si>
    <t>Журавская</t>
  </si>
  <si>
    <t xml:space="preserve">декабрь недопл </t>
  </si>
  <si>
    <t>ЭЛ</t>
  </si>
  <si>
    <t>эл</t>
  </si>
  <si>
    <t>кап_затраты</t>
  </si>
  <si>
    <t>по март</t>
  </si>
  <si>
    <t>дек</t>
  </si>
  <si>
    <t>3. Электроэнергия (тариф 3,3 р./квтч)</t>
  </si>
  <si>
    <t>3. Э/э ночной тариф (1,44 р./квтч)</t>
  </si>
  <si>
    <t>4.Э/э дневной тариф (3,80 р./квтч)</t>
  </si>
  <si>
    <t>A</t>
  </si>
  <si>
    <t>эл июнь</t>
  </si>
  <si>
    <t>долги,июнь</t>
  </si>
  <si>
    <t>май-июнь</t>
  </si>
  <si>
    <t>долг,июнь</t>
  </si>
  <si>
    <t>долги все</t>
  </si>
  <si>
    <t>март(начисл 1920,46)</t>
  </si>
  <si>
    <t>электроэнергия 7</t>
  </si>
  <si>
    <t>2020-сент</t>
  </si>
  <si>
    <t>2020 окт</t>
  </si>
  <si>
    <t>2020 нояб</t>
  </si>
  <si>
    <t>июль-август</t>
  </si>
  <si>
    <t>ИЮЛЬ</t>
  </si>
  <si>
    <t>март,август</t>
  </si>
  <si>
    <t>эл сент</t>
  </si>
  <si>
    <t>декабря</t>
  </si>
  <si>
    <t>переплата</t>
  </si>
  <si>
    <t>итог за ноябрь в квитанцию</t>
  </si>
  <si>
    <t>Долг(+) / переплата(-)</t>
  </si>
  <si>
    <t>октябрь(2606,80)</t>
  </si>
  <si>
    <t>октяб</t>
  </si>
  <si>
    <t>ОКТЯБРЬ</t>
  </si>
  <si>
    <t>апрель-сентябрь</t>
  </si>
  <si>
    <t>август,ноябрь</t>
  </si>
  <si>
    <t>долги,ноябрь</t>
  </si>
  <si>
    <t>окт,ноябрь</t>
  </si>
  <si>
    <t>авг,сент,ноябрь</t>
  </si>
  <si>
    <t>авг-окт,ноябрь</t>
  </si>
  <si>
    <t>июль (начисл 1886,89)</t>
  </si>
  <si>
    <t>начисл нояб 3774</t>
  </si>
  <si>
    <t>ДЕКАБРЬ</t>
  </si>
  <si>
    <t>Период: Декабрь 2021</t>
  </si>
  <si>
    <t>Сумма: 1999.46</t>
  </si>
  <si>
    <t>Сумма: 1598.37</t>
  </si>
  <si>
    <t>Сумма: 1744.83</t>
  </si>
  <si>
    <t>Сумма: 18989.41</t>
  </si>
  <si>
    <t>Сумма: 1839.24</t>
  </si>
  <si>
    <t>Сумма: 3649.97</t>
  </si>
  <si>
    <t>Сумма: 2087.69</t>
  </si>
  <si>
    <t>Сумма: 2487.35</t>
  </si>
  <si>
    <t>Сумма: 3745.04</t>
  </si>
  <si>
    <t>Сумма: 2484.71</t>
  </si>
  <si>
    <t>Сумма: 2578.41</t>
  </si>
  <si>
    <t>Сумма: 2081.68</t>
  </si>
  <si>
    <t>Сумма: 1932.83</t>
  </si>
  <si>
    <t>Сумма: 1905.73</t>
  </si>
  <si>
    <t>Сумма: 2285.69</t>
  </si>
  <si>
    <t>Сумма: 1979.15</t>
  </si>
  <si>
    <t>Сумма: 2111.03</t>
  </si>
  <si>
    <t>Сумма: 3296.51</t>
  </si>
  <si>
    <t>Сумма: 7764.64</t>
  </si>
  <si>
    <t>Сумма: 2962.43</t>
  </si>
  <si>
    <t>Сумма: 2018.63</t>
  </si>
  <si>
    <t>Сумма: 1912.03</t>
  </si>
  <si>
    <t>Сумма: 2397.89</t>
  </si>
  <si>
    <t>Сумма: 1985.75</t>
  </si>
  <si>
    <t>Сумма: 2223.23</t>
  </si>
  <si>
    <t>Сумма: 2550.71</t>
  </si>
  <si>
    <t>Сумма: 2517.71</t>
  </si>
  <si>
    <t>Сумма: 2193.53</t>
  </si>
  <si>
    <t>Сумма: 1615.97</t>
  </si>
  <si>
    <t>Сумма: 7344.37</t>
  </si>
  <si>
    <t>Сумма: 2573.56</t>
  </si>
  <si>
    <t>Сумма: 2359.31</t>
  </si>
  <si>
    <t>Сумма: 9532.77</t>
  </si>
  <si>
    <t>Сумма: 1886.63</t>
  </si>
  <si>
    <t>Сумма: 2401.43</t>
  </si>
  <si>
    <t>Сумма: 2348.28</t>
  </si>
  <si>
    <t>Сумма: 2160.29</t>
  </si>
  <si>
    <t>Сумма: 5566.25</t>
  </si>
  <si>
    <t>Сумма: 2186.93</t>
  </si>
  <si>
    <t>Сумма: 2603.51</t>
  </si>
  <si>
    <t>Сумма: 3303.11</t>
  </si>
  <si>
    <t>Сумма: 1605.75</t>
  </si>
  <si>
    <t>Сумма: 1751.33</t>
  </si>
  <si>
    <t>Сумма: 7339.91</t>
  </si>
  <si>
    <t>Сумма: 5911.25</t>
  </si>
  <si>
    <t>Сумма: 2035.25</t>
  </si>
  <si>
    <t>Сумма: 2282.63</t>
  </si>
  <si>
    <t>Сумма: 2524.31</t>
  </si>
  <si>
    <t>Сумма: 7253.07</t>
  </si>
  <si>
    <t>Сумма: 31416.95</t>
  </si>
  <si>
    <t>Сумма: 5322.87</t>
  </si>
  <si>
    <t>Сумма: 2278.98</t>
  </si>
  <si>
    <t>Сумма: 2067.89</t>
  </si>
  <si>
    <t>Сумма: 1886.75</t>
  </si>
  <si>
    <t>Сумма: 2999.62</t>
  </si>
  <si>
    <t>Сумма: 2611.24</t>
  </si>
  <si>
    <t>Сумма: 14736.18</t>
  </si>
  <si>
    <t>Сумма: 4479.36</t>
  </si>
  <si>
    <t>Сумма: 2397.78</t>
  </si>
  <si>
    <t>Сумма: 2552.99</t>
  </si>
  <si>
    <t>Сумма: 2816.63</t>
  </si>
  <si>
    <t>Сумма: 2160.53</t>
  </si>
  <si>
    <t>Сумма: 3233.81</t>
  </si>
  <si>
    <t>Сумма: 2682.71</t>
  </si>
  <si>
    <t>Сумма: 1998.59</t>
  </si>
  <si>
    <t>Сумма: 2061.53</t>
  </si>
  <si>
    <t>Сумма: 2087.58</t>
  </si>
  <si>
    <t>Сумма: 8427.87</t>
  </si>
  <si>
    <t>Сумма: 1846.09</t>
  </si>
  <si>
    <t>Сумма: 1985.63</t>
  </si>
  <si>
    <t>Сумма: 2451.71</t>
  </si>
  <si>
    <t>Сумма: 2992.91</t>
  </si>
  <si>
    <t>Сумма: 2295.83</t>
  </si>
  <si>
    <t>Сумма: 2008.73</t>
  </si>
  <si>
    <t>Сумма: 2453.88</t>
  </si>
  <si>
    <t>Сумма: 9488.41</t>
  </si>
  <si>
    <t>Сумма: 2167.25</t>
  </si>
  <si>
    <t>Сумма: 3055.61</t>
  </si>
  <si>
    <t>Сумма: 3148.01</t>
  </si>
  <si>
    <t>Сумма: 889.69</t>
  </si>
  <si>
    <t>Сумма: 2206.73</t>
  </si>
  <si>
    <t>Сумма: 6685.24</t>
  </si>
  <si>
    <t>Сумма: 5895.52</t>
  </si>
  <si>
    <t>Сумма: 2515.35</t>
  </si>
  <si>
    <t>Сумма: 2180.33</t>
  </si>
  <si>
    <t>Сумма: 3517.61</t>
  </si>
  <si>
    <t>Сумма: 3035.81</t>
  </si>
  <si>
    <t>Сумма: 2843.63</t>
  </si>
  <si>
    <t>Сумма: 4272.53</t>
  </si>
  <si>
    <t>Сумма: 2252.58</t>
  </si>
  <si>
    <t>Сумма: 2289.11</t>
  </si>
  <si>
    <t>Сумма: 2196.83</t>
  </si>
  <si>
    <t>Сумма: 3095.21</t>
  </si>
  <si>
    <t>Сумма: 3781.61</t>
  </si>
  <si>
    <t>Сумма: 11446.98</t>
  </si>
  <si>
    <t>Сумма: 2477.33</t>
  </si>
  <si>
    <t>Сумма: 2704.68</t>
  </si>
  <si>
    <t>Сумма: 2298.89</t>
  </si>
  <si>
    <t>Сумма: 2025.35</t>
  </si>
  <si>
    <t>Сумма: 2283.21</t>
  </si>
  <si>
    <t>Сумма: 2788.31</t>
  </si>
  <si>
    <t>Сумма: 2556.00</t>
  </si>
  <si>
    <t>Сумма: 3888.76</t>
  </si>
  <si>
    <t>Сумма: 2837.03</t>
  </si>
  <si>
    <t>Сумма: 2071.08</t>
  </si>
  <si>
    <t>Сумма: 1576.19</t>
  </si>
  <si>
    <t>Сумма: 3236.02</t>
  </si>
  <si>
    <t>Сумма: 1939.43</t>
  </si>
  <si>
    <t>Сумма: 69.53</t>
  </si>
  <si>
    <t>Сумма: 2092.01</t>
  </si>
  <si>
    <t>Сумма: 2379.94</t>
  </si>
  <si>
    <t>Сумма: 1909.73</t>
  </si>
  <si>
    <t>Сумма: 5568.66</t>
  </si>
  <si>
    <t>Сумма: 2084.39</t>
  </si>
  <si>
    <t>Сумма: 8148.32</t>
  </si>
  <si>
    <t>Сумма: 11001.65</t>
  </si>
  <si>
    <t>Сумма: 10452.73</t>
  </si>
  <si>
    <t>Сумма: 3131.51</t>
  </si>
  <si>
    <t>Сумма: 12165.29</t>
  </si>
  <si>
    <t>Сумма: 1979.03</t>
  </si>
  <si>
    <t>Сумма: 1988.58</t>
  </si>
  <si>
    <t xml:space="preserve"> 2022 г.</t>
  </si>
  <si>
    <t>января</t>
  </si>
</sst>
</file>

<file path=xl/styles.xml><?xml version="1.0" encoding="utf-8"?>
<styleSheet xmlns="http://schemas.openxmlformats.org/spreadsheetml/2006/main">
  <numFmts count="6">
    <numFmt numFmtId="164" formatCode="mm\.yy"/>
    <numFmt numFmtId="165" formatCode="0.0"/>
    <numFmt numFmtId="166" formatCode="0.0000"/>
    <numFmt numFmtId="167" formatCode="#,##0.00;;"/>
    <numFmt numFmtId="168" formatCode="0.000"/>
    <numFmt numFmtId="169" formatCode="#,##0.000"/>
  </numFmts>
  <fonts count="76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color indexed="8"/>
      <name val="Times New Roman"/>
      <family val="2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sz val="7"/>
      <name val="Arial Cyr"/>
      <charset val="204"/>
    </font>
    <font>
      <u/>
      <sz val="7"/>
      <name val="Arial Cyr"/>
      <charset val="204"/>
    </font>
    <font>
      <sz val="10"/>
      <color theme="1"/>
      <name val="Arial Cyr"/>
      <charset val="204"/>
    </font>
    <font>
      <sz val="7"/>
      <color indexed="8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10"/>
      <name val="MS Sans Serif"/>
      <family val="2"/>
      <charset val="204"/>
    </font>
    <font>
      <sz val="7"/>
      <name val="MS Sans Serif"/>
      <family val="2"/>
      <charset val="204"/>
    </font>
    <font>
      <sz val="10"/>
      <name val="MS Sans Serif"/>
      <family val="2"/>
      <charset val="204"/>
    </font>
    <font>
      <b/>
      <sz val="10"/>
      <color indexed="10"/>
      <name val="MS Sans Serif"/>
      <family val="2"/>
      <charset val="204"/>
    </font>
    <font>
      <b/>
      <sz val="10"/>
      <name val="MS Sans Serif"/>
      <family val="2"/>
      <charset val="204"/>
    </font>
    <font>
      <sz val="8.5"/>
      <name val="MS Sans Serif"/>
      <family val="2"/>
      <charset val="204"/>
    </font>
    <font>
      <b/>
      <sz val="8.5"/>
      <name val="MS Sans Serif"/>
      <family val="2"/>
      <charset val="204"/>
    </font>
    <font>
      <b/>
      <sz val="8"/>
      <name val="MS Sans Serif"/>
      <family val="2"/>
      <charset val="204"/>
    </font>
    <font>
      <b/>
      <sz val="10"/>
      <color indexed="12"/>
      <name val="MS Sans Serif"/>
      <family val="2"/>
      <charset val="204"/>
    </font>
    <font>
      <sz val="10"/>
      <color indexed="10"/>
      <name val="MS Sans Serif"/>
      <family val="2"/>
      <charset val="204"/>
    </font>
    <font>
      <sz val="8"/>
      <name val="Arial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7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9"/>
      <name val="MS Sans Serif"/>
      <family val="2"/>
      <charset val="204"/>
    </font>
    <font>
      <b/>
      <sz val="14"/>
      <name val="MS Sans Serif"/>
      <family val="2"/>
      <charset val="204"/>
    </font>
    <font>
      <b/>
      <sz val="6"/>
      <color indexed="10"/>
      <name val="MS Sans Serif"/>
      <family val="2"/>
      <charset val="204"/>
    </font>
    <font>
      <sz val="6"/>
      <name val="MS Sans Serif"/>
      <family val="2"/>
      <charset val="204"/>
    </font>
    <font>
      <b/>
      <sz val="6"/>
      <name val="MS Sans Serif"/>
      <family val="2"/>
      <charset val="204"/>
    </font>
    <font>
      <b/>
      <sz val="6"/>
      <color indexed="12"/>
      <name val="MS Sans Serif"/>
      <family val="2"/>
      <charset val="204"/>
    </font>
    <font>
      <sz val="30"/>
      <name val="C39HrP36DmTt"/>
    </font>
    <font>
      <b/>
      <sz val="14"/>
      <name val="Arial"/>
      <family val="2"/>
      <charset val="204"/>
    </font>
    <font>
      <b/>
      <sz val="12"/>
      <name val="Arial"/>
      <family val="2"/>
      <charset val="204"/>
    </font>
    <font>
      <sz val="9"/>
      <name val="Arial"/>
      <family val="2"/>
      <charset val="204"/>
    </font>
    <font>
      <b/>
      <sz val="8"/>
      <name val="Arial"/>
      <family val="2"/>
      <charset val="204"/>
    </font>
    <font>
      <b/>
      <sz val="24"/>
      <color indexed="22"/>
      <name val="Arial"/>
      <family val="2"/>
      <charset val="204"/>
    </font>
    <font>
      <sz val="14"/>
      <name val="Arial"/>
      <family val="2"/>
      <charset val="204"/>
    </font>
    <font>
      <b/>
      <sz val="10"/>
      <color rgb="FF000000"/>
      <name val="Arial"/>
      <family val="2"/>
      <charset val="204"/>
    </font>
    <font>
      <b/>
      <sz val="12"/>
      <color indexed="22"/>
      <name val="Arial"/>
      <family val="2"/>
      <charset val="204"/>
    </font>
    <font>
      <b/>
      <sz val="10"/>
      <name val="MS Sans Serif"/>
      <family val="2"/>
      <charset val="204"/>
    </font>
    <font>
      <sz val="12"/>
      <name val="Arial"/>
      <family val="2"/>
      <charset val="204"/>
    </font>
    <font>
      <sz val="10"/>
      <color indexed="40"/>
      <name val="Arial"/>
      <family val="2"/>
      <charset val="204"/>
    </font>
    <font>
      <b/>
      <sz val="10"/>
      <color indexed="12"/>
      <name val="Arial"/>
      <family val="2"/>
      <charset val="204"/>
    </font>
    <font>
      <b/>
      <i/>
      <sz val="10"/>
      <name val="Arial"/>
      <family val="2"/>
      <charset val="204"/>
    </font>
    <font>
      <b/>
      <sz val="10"/>
      <color indexed="10"/>
      <name val="Arial"/>
      <family val="2"/>
      <charset val="204"/>
    </font>
    <font>
      <b/>
      <sz val="12"/>
      <color indexed="8"/>
      <name val="Times New Roman"/>
      <family val="1"/>
      <charset val="204"/>
    </font>
    <font>
      <sz val="8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color theme="1"/>
      <name val="Times New Roman"/>
      <family val="1"/>
      <charset val="204"/>
    </font>
    <font>
      <i/>
      <sz val="9"/>
      <color indexed="12"/>
      <name val="Arial"/>
      <family val="2"/>
      <charset val="204"/>
    </font>
    <font>
      <i/>
      <sz val="9"/>
      <name val="Arial"/>
      <family val="2"/>
      <charset val="204"/>
    </font>
    <font>
      <sz val="10"/>
      <color indexed="8"/>
      <name val="MS Sans Serif"/>
      <family val="2"/>
      <charset val="204"/>
    </font>
    <font>
      <sz val="10"/>
      <name val="MS Sans Serif"/>
      <family val="2"/>
    </font>
    <font>
      <sz val="10"/>
      <color rgb="FFFF0000"/>
      <name val="MS Sans Serif"/>
      <family val="2"/>
      <charset val="204"/>
    </font>
    <font>
      <sz val="8"/>
      <color theme="0"/>
      <name val="Arial"/>
      <family val="2"/>
      <charset val="204"/>
    </font>
    <font>
      <b/>
      <sz val="12"/>
      <color rgb="FFC00000"/>
      <name val="Times New Roman"/>
      <family val="1"/>
      <charset val="204"/>
    </font>
    <font>
      <sz val="10"/>
      <color theme="0"/>
      <name val="Arial"/>
      <family val="2"/>
      <charset val="204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sz val="10"/>
      <name val="MS Sans Serif"/>
      <family val="2"/>
      <charset val="204"/>
    </font>
    <font>
      <sz val="11"/>
      <color rgb="FF000000"/>
      <name val="Arial"/>
      <family val="2"/>
      <charset val="204"/>
    </font>
    <font>
      <sz val="11"/>
      <color rgb="FFC0C0C0"/>
      <name val="Arial"/>
      <family val="2"/>
      <charset val="204"/>
    </font>
    <font>
      <b/>
      <sz val="12"/>
      <color rgb="FF0000FF"/>
      <name val="Times New Roman"/>
      <family val="1"/>
      <charset val="204"/>
    </font>
    <font>
      <sz val="12"/>
      <color rgb="FF000000"/>
      <name val="Times New Roman"/>
      <family val="1"/>
      <charset val="204"/>
    </font>
  </fonts>
  <fills count="1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92D050"/>
        <bgColor indexed="64"/>
      </patternFill>
    </fill>
  </fills>
  <borders count="9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double">
        <color indexed="10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7" fillId="0" borderId="0"/>
    <xf numFmtId="0" fontId="20" fillId="0" borderId="0"/>
  </cellStyleXfs>
  <cellXfs count="635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7" fillId="0" borderId="2" xfId="1" applyBorder="1"/>
    <xf numFmtId="0" fontId="7" fillId="0" borderId="3" xfId="1" applyBorder="1"/>
    <xf numFmtId="0" fontId="7" fillId="0" borderId="4" xfId="1" applyBorder="1"/>
    <xf numFmtId="0" fontId="7" fillId="0" borderId="0" xfId="1" applyBorder="1"/>
    <xf numFmtId="0" fontId="7" fillId="0" borderId="0" xfId="1"/>
    <xf numFmtId="0" fontId="7" fillId="0" borderId="5" xfId="1" applyBorder="1"/>
    <xf numFmtId="0" fontId="7" fillId="0" borderId="6" xfId="1" applyBorder="1"/>
    <xf numFmtId="0" fontId="7" fillId="0" borderId="7" xfId="1" applyBorder="1"/>
    <xf numFmtId="0" fontId="7" fillId="0" borderId="8" xfId="1" applyBorder="1"/>
    <xf numFmtId="0" fontId="7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NumberFormat="1" applyFont="1" applyAlignment="1" applyProtection="1">
      <alignment horizontal="left" vertical="center"/>
      <protection locked="0"/>
    </xf>
    <xf numFmtId="49" fontId="11" fillId="2" borderId="10" xfId="0" applyNumberFormat="1" applyFont="1" applyFill="1" applyBorder="1" applyAlignment="1">
      <alignment horizontal="center" vertical="center" wrapText="1"/>
    </xf>
    <xf numFmtId="0" fontId="0" fillId="0" borderId="12" xfId="0" applyBorder="1" applyProtection="1">
      <protection locked="0"/>
    </xf>
    <xf numFmtId="49" fontId="0" fillId="0" borderId="0" xfId="0" applyNumberFormat="1" applyAlignment="1" applyProtection="1">
      <alignment horizontal="center" vertical="center" wrapText="1"/>
      <protection locked="0"/>
    </xf>
    <xf numFmtId="0" fontId="0" fillId="0" borderId="0" xfId="0" applyAlignment="1">
      <alignment horizontal="left" vertical="center"/>
    </xf>
    <xf numFmtId="0" fontId="13" fillId="0" borderId="13" xfId="0" applyNumberFormat="1" applyFont="1" applyBorder="1"/>
    <xf numFmtId="0" fontId="7" fillId="0" borderId="12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>
      <alignment horizontal="center" vertical="top"/>
    </xf>
    <xf numFmtId="0" fontId="7" fillId="0" borderId="12" xfId="0" applyNumberFormat="1" applyFont="1" applyBorder="1" applyAlignment="1">
      <alignment horizontal="left"/>
    </xf>
    <xf numFmtId="0" fontId="14" fillId="0" borderId="14" xfId="0" applyNumberFormat="1" applyFont="1" applyBorder="1" applyAlignment="1">
      <alignment vertical="top"/>
    </xf>
    <xf numFmtId="0" fontId="7" fillId="0" borderId="12" xfId="0" applyNumberFormat="1" applyFont="1" applyBorder="1" applyAlignment="1">
      <alignment horizontal="center" wrapText="1"/>
    </xf>
    <xf numFmtId="0" fontId="12" fillId="0" borderId="12" xfId="0" applyNumberFormat="1" applyFont="1" applyBorder="1" applyAlignment="1">
      <alignment horizontal="center" wrapText="1"/>
    </xf>
    <xf numFmtId="0" fontId="14" fillId="0" borderId="14" xfId="0" applyNumberFormat="1" applyFont="1" applyBorder="1"/>
    <xf numFmtId="0" fontId="14" fillId="0" borderId="12" xfId="0" applyNumberFormat="1" applyFont="1" applyBorder="1"/>
    <xf numFmtId="0" fontId="12" fillId="0" borderId="14" xfId="0" applyNumberFormat="1" applyFont="1" applyBorder="1" applyProtection="1">
      <protection locked="0"/>
    </xf>
    <xf numFmtId="0" fontId="12" fillId="0" borderId="14" xfId="0" applyNumberFormat="1" applyFont="1" applyBorder="1" applyAlignment="1" applyProtection="1">
      <alignment horizontal="center"/>
      <protection locked="0"/>
    </xf>
    <xf numFmtId="0" fontId="0" fillId="0" borderId="14" xfId="0" applyBorder="1"/>
    <xf numFmtId="0" fontId="0" fillId="0" borderId="11" xfId="0" applyBorder="1"/>
    <xf numFmtId="0" fontId="12" fillId="0" borderId="12" xfId="0" applyNumberFormat="1" applyFont="1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/>
    <xf numFmtId="0" fontId="16" fillId="0" borderId="10" xfId="0" applyNumberFormat="1" applyFont="1" applyBorder="1" applyAlignment="1">
      <alignment horizontal="center" wrapText="1" shrinkToFit="1"/>
    </xf>
    <xf numFmtId="0" fontId="17" fillId="0" borderId="16" xfId="0" applyNumberFormat="1" applyFont="1" applyBorder="1" applyAlignment="1">
      <alignment horizontal="center" vertical="top"/>
    </xf>
    <xf numFmtId="0" fontId="17" fillId="0" borderId="14" xfId="0" applyNumberFormat="1" applyFont="1" applyBorder="1" applyAlignment="1">
      <alignment horizontal="center" vertical="top"/>
    </xf>
    <xf numFmtId="0" fontId="12" fillId="0" borderId="10" xfId="0" applyNumberFormat="1" applyFont="1" applyBorder="1" applyAlignment="1">
      <alignment horizontal="center"/>
    </xf>
    <xf numFmtId="0" fontId="14" fillId="0" borderId="17" xfId="0" applyNumberFormat="1" applyFont="1" applyBorder="1" applyAlignment="1">
      <alignment horizontal="center" vertical="top"/>
    </xf>
    <xf numFmtId="0" fontId="12" fillId="0" borderId="13" xfId="0" applyNumberFormat="1" applyFont="1" applyBorder="1" applyProtection="1">
      <protection locked="0"/>
    </xf>
    <xf numFmtId="0" fontId="0" fillId="0" borderId="18" xfId="0" applyBorder="1"/>
    <xf numFmtId="0" fontId="7" fillId="0" borderId="0" xfId="1" applyFont="1" applyBorder="1" applyAlignment="1">
      <alignment vertical="center"/>
    </xf>
    <xf numFmtId="0" fontId="4" fillId="0" borderId="0" xfId="0" applyFont="1" applyProtection="1">
      <protection locked="0"/>
    </xf>
    <xf numFmtId="2" fontId="4" fillId="3" borderId="16" xfId="0" applyNumberFormat="1" applyFont="1" applyFill="1" applyBorder="1" applyAlignment="1" applyProtection="1">
      <alignment horizontal="right" vertical="top"/>
      <protection locked="0"/>
    </xf>
    <xf numFmtId="164" fontId="4" fillId="3" borderId="16" xfId="0" applyNumberFormat="1" applyFont="1" applyFill="1" applyBorder="1" applyAlignment="1" applyProtection="1">
      <alignment horizontal="right" vertical="top"/>
      <protection locked="0"/>
    </xf>
    <xf numFmtId="0" fontId="20" fillId="0" borderId="0" xfId="2" applyNumberFormat="1" applyBorder="1" applyAlignment="1">
      <alignment horizontal="right" vertical="top"/>
    </xf>
    <xf numFmtId="0" fontId="20" fillId="0" borderId="0" xfId="2" quotePrefix="1" applyNumberFormat="1" applyBorder="1" applyAlignment="1">
      <alignment horizontal="right" vertical="top"/>
    </xf>
    <xf numFmtId="0" fontId="20" fillId="0" borderId="0" xfId="2" applyNumberFormat="1" applyBorder="1" applyAlignment="1">
      <alignment horizontal="right" vertical="top" wrapText="1"/>
    </xf>
    <xf numFmtId="0" fontId="20" fillId="0" borderId="0" xfId="2" applyNumberFormat="1" applyAlignment="1">
      <alignment horizontal="center" wrapText="1"/>
    </xf>
    <xf numFmtId="0" fontId="21" fillId="0" borderId="0" xfId="2" applyNumberFormat="1" applyFont="1" applyAlignment="1">
      <alignment horizontal="center" wrapText="1"/>
    </xf>
    <xf numFmtId="0" fontId="20" fillId="0" borderId="0" xfId="2" applyNumberFormat="1" applyAlignment="1">
      <alignment horizontal="center"/>
    </xf>
    <xf numFmtId="17" fontId="20" fillId="0" borderId="0" xfId="2" applyNumberFormat="1" applyAlignment="1">
      <alignment horizontal="center" wrapText="1"/>
    </xf>
    <xf numFmtId="0" fontId="20" fillId="0" borderId="0" xfId="2" applyAlignment="1">
      <alignment horizontal="center"/>
    </xf>
    <xf numFmtId="0" fontId="20" fillId="0" borderId="0" xfId="2"/>
    <xf numFmtId="0" fontId="22" fillId="4" borderId="0" xfId="2" quotePrefix="1" applyNumberFormat="1" applyFont="1" applyFill="1" applyBorder="1" applyAlignment="1" applyProtection="1">
      <alignment horizontal="right" vertical="top"/>
      <protection locked="0"/>
    </xf>
    <xf numFmtId="0" fontId="20" fillId="4" borderId="0" xfId="2" quotePrefix="1" applyNumberFormat="1" applyFill="1" applyBorder="1" applyAlignment="1" applyProtection="1">
      <alignment horizontal="right" vertical="top"/>
      <protection locked="0"/>
    </xf>
    <xf numFmtId="0" fontId="20" fillId="4" borderId="0" xfId="2" applyFill="1" applyBorder="1" applyAlignment="1" applyProtection="1">
      <alignment horizontal="right" vertical="top"/>
      <protection locked="0"/>
    </xf>
    <xf numFmtId="2" fontId="20" fillId="5" borderId="0" xfId="2" quotePrefix="1" applyNumberFormat="1" applyFont="1" applyFill="1" applyBorder="1" applyAlignment="1">
      <alignment horizontal="right" vertical="top"/>
    </xf>
    <xf numFmtId="2" fontId="20" fillId="5" borderId="0" xfId="2" quotePrefix="1" applyNumberFormat="1" applyFont="1" applyFill="1"/>
    <xf numFmtId="2" fontId="20" fillId="5" borderId="0" xfId="2" quotePrefix="1" applyNumberFormat="1" applyFill="1"/>
    <xf numFmtId="2" fontId="20" fillId="4" borderId="0" xfId="2" quotePrefix="1" applyNumberFormat="1" applyFill="1"/>
    <xf numFmtId="0" fontId="20" fillId="4" borderId="0" xfId="2" applyFill="1" applyProtection="1">
      <protection locked="0"/>
    </xf>
    <xf numFmtId="0" fontId="20" fillId="6" borderId="0" xfId="2" applyFill="1" applyProtection="1"/>
    <xf numFmtId="0" fontId="20" fillId="4" borderId="0" xfId="2" applyNumberFormat="1" applyFill="1" applyBorder="1" applyAlignment="1" applyProtection="1">
      <alignment horizontal="right" vertical="top"/>
      <protection locked="0"/>
    </xf>
    <xf numFmtId="0" fontId="20" fillId="7" borderId="0" xfId="2" applyFill="1" applyProtection="1"/>
    <xf numFmtId="0" fontId="22" fillId="7" borderId="0" xfId="2" applyFont="1" applyFill="1" applyProtection="1"/>
    <xf numFmtId="0" fontId="20" fillId="0" borderId="0" xfId="2" applyFill="1" applyProtection="1">
      <protection locked="0"/>
    </xf>
    <xf numFmtId="0" fontId="20" fillId="4" borderId="0" xfId="2" applyFill="1"/>
    <xf numFmtId="0" fontId="22" fillId="4" borderId="0" xfId="2" applyNumberFormat="1" applyFont="1" applyFill="1" applyBorder="1" applyAlignment="1" applyProtection="1">
      <alignment horizontal="right" vertical="top"/>
      <protection locked="0"/>
    </xf>
    <xf numFmtId="0" fontId="23" fillId="7" borderId="0" xfId="2" applyFont="1" applyFill="1" applyProtection="1"/>
    <xf numFmtId="0" fontId="20" fillId="8" borderId="0" xfId="2" applyFill="1" applyProtection="1">
      <protection locked="0"/>
    </xf>
    <xf numFmtId="0" fontId="22" fillId="8" borderId="0" xfId="2" applyFont="1" applyFill="1" applyProtection="1">
      <protection locked="0"/>
    </xf>
    <xf numFmtId="0" fontId="20" fillId="8" borderId="0" xfId="2" applyFont="1" applyFill="1" applyProtection="1">
      <protection locked="0"/>
    </xf>
    <xf numFmtId="0" fontId="20" fillId="0" borderId="0" xfId="2" applyFill="1"/>
    <xf numFmtId="0" fontId="20" fillId="0" borderId="0" xfId="2" quotePrefix="1" applyNumberFormat="1" applyFill="1" applyBorder="1" applyAlignment="1" applyProtection="1">
      <alignment horizontal="right" vertical="top"/>
    </xf>
    <xf numFmtId="2" fontId="20" fillId="5" borderId="0" xfId="2" quotePrefix="1" applyNumberFormat="1" applyFont="1" applyFill="1" applyBorder="1" applyAlignment="1" applyProtection="1">
      <alignment horizontal="right" vertical="top"/>
    </xf>
    <xf numFmtId="2" fontId="20" fillId="5" borderId="0" xfId="2" quotePrefix="1" applyNumberFormat="1" applyFont="1" applyFill="1" applyProtection="1"/>
    <xf numFmtId="2" fontId="20" fillId="4" borderId="0" xfId="2" quotePrefix="1" applyNumberFormat="1" applyFill="1" applyProtection="1"/>
    <xf numFmtId="0" fontId="20" fillId="6" borderId="0" xfId="2" quotePrefix="1" applyNumberFormat="1" applyFill="1" applyBorder="1" applyAlignment="1">
      <alignment horizontal="right" vertical="top"/>
    </xf>
    <xf numFmtId="0" fontId="20" fillId="0" borderId="0" xfId="2" applyProtection="1">
      <protection locked="0"/>
    </xf>
    <xf numFmtId="0" fontId="22" fillId="8" borderId="0" xfId="2" applyFont="1" applyFill="1" applyAlignment="1" applyProtection="1">
      <protection locked="0"/>
    </xf>
    <xf numFmtId="0" fontId="20" fillId="9" borderId="0" xfId="2" applyFont="1" applyFill="1" applyProtection="1"/>
    <xf numFmtId="0" fontId="20" fillId="7" borderId="0" xfId="2" applyFont="1" applyFill="1" applyProtection="1"/>
    <xf numFmtId="0" fontId="24" fillId="7" borderId="0" xfId="2" applyFont="1" applyFill="1" applyProtection="1"/>
    <xf numFmtId="2" fontId="20" fillId="6" borderId="0" xfId="2" quotePrefix="1" applyNumberFormat="1" applyFill="1" applyBorder="1" applyAlignment="1">
      <alignment horizontal="right" vertical="top"/>
    </xf>
    <xf numFmtId="165" fontId="20" fillId="0" borderId="0" xfId="2" quotePrefix="1" applyNumberFormat="1" applyBorder="1" applyAlignment="1">
      <alignment horizontal="right" vertical="top"/>
    </xf>
    <xf numFmtId="0" fontId="22" fillId="9" borderId="0" xfId="2" applyFont="1" applyFill="1" applyProtection="1"/>
    <xf numFmtId="0" fontId="20" fillId="0" borderId="20" xfId="2" quotePrefix="1" applyNumberFormat="1" applyBorder="1" applyAlignment="1">
      <alignment horizontal="right" vertical="top"/>
    </xf>
    <xf numFmtId="0" fontId="20" fillId="4" borderId="20" xfId="2" quotePrefix="1" applyNumberFormat="1" applyFill="1" applyBorder="1" applyAlignment="1" applyProtection="1">
      <alignment horizontal="right" vertical="top"/>
      <protection locked="0"/>
    </xf>
    <xf numFmtId="0" fontId="20" fillId="4" borderId="20" xfId="2" applyFill="1" applyBorder="1" applyAlignment="1" applyProtection="1">
      <alignment horizontal="right" vertical="top"/>
      <protection locked="0"/>
    </xf>
    <xf numFmtId="0" fontId="25" fillId="0" borderId="0" xfId="2" applyFont="1"/>
    <xf numFmtId="0" fontId="26" fillId="0" borderId="0" xfId="2" applyFont="1"/>
    <xf numFmtId="4" fontId="26" fillId="0" borderId="0" xfId="2" applyNumberFormat="1" applyFont="1"/>
    <xf numFmtId="3" fontId="25" fillId="0" borderId="0" xfId="2" applyNumberFormat="1" applyFont="1"/>
    <xf numFmtId="0" fontId="25" fillId="5" borderId="0" xfId="2" applyFont="1" applyFill="1"/>
    <xf numFmtId="3" fontId="27" fillId="0" borderId="0" xfId="2" applyNumberFormat="1" applyFont="1"/>
    <xf numFmtId="3" fontId="24" fillId="0" borderId="0" xfId="2" applyNumberFormat="1" applyFont="1"/>
    <xf numFmtId="0" fontId="20" fillId="10" borderId="0" xfId="2" applyFill="1"/>
    <xf numFmtId="0" fontId="28" fillId="0" borderId="0" xfId="2" applyNumberFormat="1" applyFont="1" applyFill="1" applyProtection="1">
      <protection locked="0"/>
    </xf>
    <xf numFmtId="0" fontId="24" fillId="0" borderId="0" xfId="2" applyFont="1"/>
    <xf numFmtId="0" fontId="20" fillId="5" borderId="0" xfId="2" applyFill="1"/>
    <xf numFmtId="0" fontId="20" fillId="0" borderId="21" xfId="2" applyBorder="1"/>
    <xf numFmtId="0" fontId="20" fillId="0" borderId="22" xfId="2" applyBorder="1"/>
    <xf numFmtId="0" fontId="20" fillId="0" borderId="23" xfId="2" applyBorder="1"/>
    <xf numFmtId="0" fontId="20" fillId="0" borderId="24" xfId="2" applyBorder="1"/>
    <xf numFmtId="0" fontId="20" fillId="0" borderId="25" xfId="2" applyBorder="1"/>
    <xf numFmtId="0" fontId="20" fillId="0" borderId="26" xfId="2" applyBorder="1"/>
    <xf numFmtId="0" fontId="20" fillId="0" borderId="27" xfId="2" applyBorder="1"/>
    <xf numFmtId="0" fontId="20" fillId="8" borderId="28" xfId="2" applyFill="1" applyBorder="1" applyProtection="1">
      <protection locked="0"/>
    </xf>
    <xf numFmtId="0" fontId="20" fillId="0" borderId="29" xfId="2" applyBorder="1"/>
    <xf numFmtId="0" fontId="20" fillId="0" borderId="30" xfId="2" applyBorder="1"/>
    <xf numFmtId="0" fontId="20" fillId="0" borderId="31" xfId="2" applyBorder="1"/>
    <xf numFmtId="0" fontId="20" fillId="8" borderId="32" xfId="2" applyFill="1" applyBorder="1" applyProtection="1">
      <protection locked="0"/>
    </xf>
    <xf numFmtId="0" fontId="20" fillId="0" borderId="20" xfId="2" applyBorder="1"/>
    <xf numFmtId="0" fontId="20" fillId="8" borderId="33" xfId="2" applyFill="1" applyBorder="1" applyProtection="1">
      <protection locked="0"/>
    </xf>
    <xf numFmtId="0" fontId="29" fillId="0" borderId="0" xfId="2" applyFont="1"/>
    <xf numFmtId="0" fontId="29" fillId="0" borderId="20" xfId="2" applyFont="1" applyBorder="1"/>
    <xf numFmtId="0" fontId="20" fillId="0" borderId="0" xfId="2" applyBorder="1"/>
    <xf numFmtId="0" fontId="22" fillId="0" borderId="0" xfId="2" applyFont="1"/>
    <xf numFmtId="0" fontId="30" fillId="0" borderId="0" xfId="2" applyFont="1"/>
    <xf numFmtId="0" fontId="31" fillId="0" borderId="0" xfId="2" applyFont="1"/>
    <xf numFmtId="0" fontId="32" fillId="0" borderId="0" xfId="2" applyFont="1"/>
    <xf numFmtId="0" fontId="32" fillId="4" borderId="0" xfId="2" applyFont="1" applyFill="1"/>
    <xf numFmtId="0" fontId="32" fillId="8" borderId="0" xfId="2" applyFont="1" applyFill="1"/>
    <xf numFmtId="0" fontId="30" fillId="0" borderId="0" xfId="2" applyFont="1" applyAlignment="1">
      <alignment horizontal="left"/>
    </xf>
    <xf numFmtId="0" fontId="31" fillId="0" borderId="0" xfId="2" applyFont="1" applyAlignment="1">
      <alignment horizontal="left"/>
    </xf>
    <xf numFmtId="0" fontId="31" fillId="0" borderId="34" xfId="2" applyFont="1" applyBorder="1"/>
    <xf numFmtId="0" fontId="31" fillId="0" borderId="35" xfId="2" applyFont="1" applyBorder="1" applyAlignment="1">
      <alignment vertical="center"/>
    </xf>
    <xf numFmtId="0" fontId="31" fillId="0" borderId="36" xfId="2" applyFont="1" applyBorder="1" applyAlignment="1">
      <alignment vertical="center"/>
    </xf>
    <xf numFmtId="0" fontId="31" fillId="0" borderId="37" xfId="2" applyFont="1" applyBorder="1" applyAlignment="1">
      <alignment horizontal="center" vertical="center"/>
    </xf>
    <xf numFmtId="0" fontId="33" fillId="0" borderId="37" xfId="2" applyFont="1" applyBorder="1" applyAlignment="1">
      <alignment horizontal="center" vertical="center" wrapText="1"/>
    </xf>
    <xf numFmtId="0" fontId="31" fillId="0" borderId="39" xfId="2" applyFont="1" applyBorder="1"/>
    <xf numFmtId="0" fontId="31" fillId="0" borderId="23" xfId="2" applyFont="1" applyBorder="1"/>
    <xf numFmtId="0" fontId="31" fillId="0" borderId="40" xfId="2" applyFont="1" applyBorder="1"/>
    <xf numFmtId="0" fontId="31" fillId="0" borderId="41" xfId="2" applyFont="1" applyBorder="1"/>
    <xf numFmtId="0" fontId="31" fillId="0" borderId="24" xfId="2" applyFont="1" applyBorder="1"/>
    <xf numFmtId="0" fontId="31" fillId="0" borderId="42" xfId="2" applyFont="1" applyBorder="1"/>
    <xf numFmtId="0" fontId="31" fillId="0" borderId="20" xfId="2" applyFont="1" applyBorder="1"/>
    <xf numFmtId="0" fontId="31" fillId="0" borderId="12" xfId="2" applyFont="1" applyBorder="1"/>
    <xf numFmtId="2" fontId="32" fillId="0" borderId="10" xfId="2" applyNumberFormat="1" applyFont="1" applyBorder="1"/>
    <xf numFmtId="2" fontId="31" fillId="0" borderId="10" xfId="2" applyNumberFormat="1" applyFont="1" applyBorder="1"/>
    <xf numFmtId="2" fontId="32" fillId="0" borderId="20" xfId="2" applyNumberFormat="1" applyFont="1" applyBorder="1"/>
    <xf numFmtId="0" fontId="31" fillId="0" borderId="43" xfId="2" applyFont="1" applyBorder="1"/>
    <xf numFmtId="0" fontId="31" fillId="0" borderId="44" xfId="2" applyFont="1" applyBorder="1"/>
    <xf numFmtId="0" fontId="31" fillId="0" borderId="0" xfId="2" applyFont="1" applyBorder="1"/>
    <xf numFmtId="0" fontId="31" fillId="0" borderId="14" xfId="2" applyFont="1" applyBorder="1"/>
    <xf numFmtId="2" fontId="32" fillId="0" borderId="16" xfId="2" applyNumberFormat="1" applyFont="1" applyBorder="1"/>
    <xf numFmtId="2" fontId="31" fillId="0" borderId="17" xfId="2" applyNumberFormat="1" applyFont="1" applyBorder="1"/>
    <xf numFmtId="2" fontId="32" fillId="0" borderId="0" xfId="2" applyNumberFormat="1" applyFont="1" applyBorder="1"/>
    <xf numFmtId="0" fontId="31" fillId="0" borderId="25" xfId="2" applyFont="1" applyBorder="1"/>
    <xf numFmtId="2" fontId="31" fillId="0" borderId="16" xfId="2" applyNumberFormat="1" applyFont="1" applyBorder="1"/>
    <xf numFmtId="0" fontId="31" fillId="0" borderId="45" xfId="2" applyFont="1" applyBorder="1"/>
    <xf numFmtId="0" fontId="31" fillId="0" borderId="21" xfId="2" applyFont="1" applyBorder="1"/>
    <xf numFmtId="0" fontId="31" fillId="0" borderId="46" xfId="2" applyFont="1" applyBorder="1"/>
    <xf numFmtId="0" fontId="31" fillId="0" borderId="47" xfId="2" applyFont="1" applyBorder="1"/>
    <xf numFmtId="0" fontId="31" fillId="0" borderId="30" xfId="2" applyFont="1" applyBorder="1"/>
    <xf numFmtId="0" fontId="31" fillId="0" borderId="29" xfId="2" applyFont="1" applyBorder="1"/>
    <xf numFmtId="0" fontId="30" fillId="0" borderId="21" xfId="2" applyFont="1" applyBorder="1"/>
    <xf numFmtId="0" fontId="30" fillId="0" borderId="36" xfId="2" applyFont="1" applyBorder="1"/>
    <xf numFmtId="0" fontId="32" fillId="0" borderId="21" xfId="2" applyFont="1" applyBorder="1"/>
    <xf numFmtId="14" fontId="30" fillId="0" borderId="0" xfId="2" applyNumberFormat="1" applyFont="1"/>
    <xf numFmtId="0" fontId="31" fillId="0" borderId="22" xfId="2" applyFont="1" applyBorder="1"/>
    <xf numFmtId="0" fontId="34" fillId="0" borderId="23" xfId="2" applyFont="1" applyBorder="1"/>
    <xf numFmtId="2" fontId="30" fillId="0" borderId="0" xfId="2" applyNumberFormat="1" applyFont="1"/>
    <xf numFmtId="2" fontId="34" fillId="0" borderId="23" xfId="2" applyNumberFormat="1" applyFont="1" applyBorder="1"/>
    <xf numFmtId="0" fontId="31" fillId="0" borderId="48" xfId="2" applyFont="1" applyBorder="1"/>
    <xf numFmtId="0" fontId="31" fillId="0" borderId="49" xfId="2" applyFont="1" applyBorder="1"/>
    <xf numFmtId="0" fontId="31" fillId="0" borderId="50" xfId="2" applyFont="1" applyBorder="1"/>
    <xf numFmtId="0" fontId="31" fillId="0" borderId="0" xfId="2" applyFont="1" applyAlignment="1">
      <alignment horizontal="right"/>
    </xf>
    <xf numFmtId="0" fontId="31" fillId="4" borderId="0" xfId="2" applyFont="1" applyFill="1"/>
    <xf numFmtId="0" fontId="30" fillId="0" borderId="29" xfId="2" applyFont="1" applyBorder="1"/>
    <xf numFmtId="0" fontId="31" fillId="8" borderId="0" xfId="2" applyFont="1" applyFill="1"/>
    <xf numFmtId="0" fontId="30" fillId="0" borderId="8" xfId="2" applyFont="1" applyBorder="1" applyAlignment="1">
      <alignment horizontal="right"/>
    </xf>
    <xf numFmtId="166" fontId="30" fillId="4" borderId="8" xfId="2" applyNumberFormat="1" applyFont="1" applyFill="1" applyBorder="1"/>
    <xf numFmtId="0" fontId="30" fillId="0" borderId="8" xfId="2" applyFont="1" applyBorder="1"/>
    <xf numFmtId="0" fontId="20" fillId="0" borderId="8" xfId="2" applyBorder="1"/>
    <xf numFmtId="0" fontId="35" fillId="0" borderId="8" xfId="2" applyFont="1" applyBorder="1"/>
    <xf numFmtId="14" fontId="35" fillId="0" borderId="8" xfId="2" applyNumberFormat="1" applyFont="1" applyBorder="1"/>
    <xf numFmtId="166" fontId="30" fillId="8" borderId="8" xfId="2" applyNumberFormat="1" applyFont="1" applyFill="1" applyBorder="1"/>
    <xf numFmtId="0" fontId="32" fillId="0" borderId="10" xfId="2" applyFont="1" applyBorder="1"/>
    <xf numFmtId="0" fontId="31" fillId="0" borderId="10" xfId="2" applyFont="1" applyBorder="1"/>
    <xf numFmtId="0" fontId="32" fillId="0" borderId="16" xfId="2" applyFont="1" applyBorder="1"/>
    <xf numFmtId="0" fontId="31" fillId="0" borderId="16" xfId="2" applyFont="1" applyBorder="1"/>
    <xf numFmtId="2" fontId="31" fillId="0" borderId="23" xfId="2" applyNumberFormat="1" applyFont="1" applyBorder="1"/>
    <xf numFmtId="0" fontId="30" fillId="0" borderId="0" xfId="2" applyFont="1" applyBorder="1"/>
    <xf numFmtId="0" fontId="31" fillId="0" borderId="51" xfId="2" applyFont="1" applyBorder="1"/>
    <xf numFmtId="0" fontId="20" fillId="0" borderId="52" xfId="2" applyBorder="1"/>
    <xf numFmtId="166" fontId="30" fillId="0" borderId="8" xfId="2" applyNumberFormat="1" applyFont="1" applyBorder="1"/>
    <xf numFmtId="0" fontId="20" fillId="0" borderId="0" xfId="2" applyAlignment="1" applyProtection="1">
      <alignment horizontal="center"/>
      <protection locked="0"/>
    </xf>
    <xf numFmtId="14" fontId="20" fillId="0" borderId="0" xfId="2" applyNumberFormat="1" applyProtection="1">
      <protection locked="0"/>
    </xf>
    <xf numFmtId="0" fontId="20" fillId="0" borderId="0" xfId="2" applyAlignment="1" applyProtection="1">
      <alignment wrapText="1"/>
      <protection locked="0"/>
    </xf>
    <xf numFmtId="0" fontId="37" fillId="0" borderId="0" xfId="2" applyFont="1" applyAlignment="1" applyProtection="1">
      <alignment horizontal="center" wrapText="1"/>
      <protection locked="0"/>
    </xf>
    <xf numFmtId="0" fontId="20" fillId="4" borderId="53" xfId="2" applyFill="1" applyBorder="1" applyAlignment="1" applyProtection="1">
      <alignment horizontal="center"/>
    </xf>
    <xf numFmtId="0" fontId="20" fillId="0" borderId="54" xfId="2" applyBorder="1" applyProtection="1"/>
    <xf numFmtId="14" fontId="20" fillId="4" borderId="54" xfId="2" applyNumberFormat="1" applyFill="1" applyBorder="1" applyProtection="1"/>
    <xf numFmtId="0" fontId="20" fillId="4" borderId="54" xfId="2" applyFill="1" applyBorder="1" applyAlignment="1" applyProtection="1">
      <alignment horizontal="center"/>
    </xf>
    <xf numFmtId="0" fontId="20" fillId="4" borderId="55" xfId="2" applyFill="1" applyBorder="1" applyAlignment="1" applyProtection="1">
      <alignment wrapText="1"/>
    </xf>
    <xf numFmtId="0" fontId="20" fillId="0" borderId="56" xfId="2" applyBorder="1"/>
    <xf numFmtId="0" fontId="20" fillId="0" borderId="56" xfId="2" applyBorder="1" applyAlignment="1" applyProtection="1">
      <alignment horizontal="center"/>
      <protection locked="0"/>
    </xf>
    <xf numFmtId="0" fontId="20" fillId="0" borderId="5" xfId="2" applyBorder="1" applyAlignment="1" applyProtection="1">
      <alignment wrapText="1"/>
      <protection locked="0"/>
    </xf>
    <xf numFmtId="0" fontId="22" fillId="0" borderId="56" xfId="2" applyFont="1" applyBorder="1" applyAlignment="1" applyProtection="1">
      <alignment horizontal="center"/>
      <protection locked="0"/>
    </xf>
    <xf numFmtId="0" fontId="22" fillId="0" borderId="5" xfId="2" applyFont="1" applyBorder="1" applyAlignment="1" applyProtection="1">
      <alignment wrapText="1"/>
      <protection locked="0"/>
    </xf>
    <xf numFmtId="0" fontId="20" fillId="11" borderId="0" xfId="2" applyFill="1" applyBorder="1" applyAlignment="1" applyProtection="1">
      <alignment horizontal="center"/>
      <protection locked="0"/>
    </xf>
    <xf numFmtId="4" fontId="20" fillId="11" borderId="0" xfId="2" applyNumberFormat="1" applyFill="1" applyBorder="1" applyAlignment="1" applyProtection="1">
      <alignment horizontal="center"/>
      <protection locked="0"/>
    </xf>
    <xf numFmtId="0" fontId="22" fillId="0" borderId="0" xfId="2" applyFont="1" applyAlignment="1">
      <alignment horizontal="center" vertical="center"/>
    </xf>
    <xf numFmtId="0" fontId="31" fillId="0" borderId="0" xfId="2" applyFont="1" applyAlignment="1">
      <alignment horizontal="center" vertical="center"/>
    </xf>
    <xf numFmtId="0" fontId="32" fillId="4" borderId="0" xfId="2" applyFont="1" applyFill="1" applyProtection="1">
      <protection locked="0"/>
    </xf>
    <xf numFmtId="0" fontId="31" fillId="0" borderId="35" xfId="2" applyFont="1" applyBorder="1"/>
    <xf numFmtId="0" fontId="31" fillId="0" borderId="37" xfId="2" applyFont="1" applyBorder="1" applyAlignment="1">
      <alignment horizontal="center" vertical="center" wrapText="1"/>
    </xf>
    <xf numFmtId="0" fontId="31" fillId="0" borderId="57" xfId="2" applyFont="1" applyBorder="1"/>
    <xf numFmtId="0" fontId="31" fillId="0" borderId="59" xfId="2" applyFont="1" applyBorder="1"/>
    <xf numFmtId="2" fontId="32" fillId="0" borderId="1" xfId="2" applyNumberFormat="1" applyFont="1" applyBorder="1"/>
    <xf numFmtId="2" fontId="31" fillId="0" borderId="1" xfId="2" applyNumberFormat="1" applyFont="1" applyBorder="1"/>
    <xf numFmtId="2" fontId="32" fillId="0" borderId="60" xfId="2" applyNumberFormat="1" applyFont="1" applyBorder="1"/>
    <xf numFmtId="2" fontId="32" fillId="0" borderId="50" xfId="2" applyNumberFormat="1" applyFont="1" applyBorder="1"/>
    <xf numFmtId="0" fontId="31" fillId="0" borderId="13" xfId="2" applyFont="1" applyBorder="1"/>
    <xf numFmtId="2" fontId="32" fillId="0" borderId="17" xfId="2" applyNumberFormat="1" applyFont="1" applyBorder="1"/>
    <xf numFmtId="2" fontId="32" fillId="0" borderId="18" xfId="2" applyNumberFormat="1" applyFont="1" applyBorder="1"/>
    <xf numFmtId="0" fontId="31" fillId="0" borderId="61" xfId="2" applyFont="1" applyBorder="1"/>
    <xf numFmtId="2" fontId="32" fillId="0" borderId="19" xfId="2" applyNumberFormat="1" applyFont="1" applyBorder="1"/>
    <xf numFmtId="0" fontId="31" fillId="0" borderId="62" xfId="2" applyFont="1" applyBorder="1"/>
    <xf numFmtId="2" fontId="32" fillId="0" borderId="63" xfId="2" applyNumberFormat="1" applyFont="1" applyBorder="1"/>
    <xf numFmtId="2" fontId="31" fillId="0" borderId="63" xfId="2" applyNumberFormat="1" applyFont="1" applyBorder="1"/>
    <xf numFmtId="2" fontId="32" fillId="0" borderId="64" xfId="2" applyNumberFormat="1" applyFont="1" applyBorder="1"/>
    <xf numFmtId="0" fontId="31" fillId="0" borderId="65" xfId="2" applyFont="1" applyBorder="1"/>
    <xf numFmtId="2" fontId="32" fillId="0" borderId="66" xfId="2" applyNumberFormat="1" applyFont="1" applyBorder="1"/>
    <xf numFmtId="0" fontId="32" fillId="0" borderId="47" xfId="2" applyFont="1" applyBorder="1"/>
    <xf numFmtId="2" fontId="32" fillId="0" borderId="47" xfId="2" applyNumberFormat="1" applyFont="1" applyBorder="1"/>
    <xf numFmtId="2" fontId="31" fillId="0" borderId="47" xfId="2" applyNumberFormat="1" applyFont="1" applyBorder="1"/>
    <xf numFmtId="2" fontId="32" fillId="0" borderId="67" xfId="2" applyNumberFormat="1" applyFont="1" applyBorder="1"/>
    <xf numFmtId="2" fontId="32" fillId="0" borderId="21" xfId="2" applyNumberFormat="1" applyFont="1" applyBorder="1"/>
    <xf numFmtId="0" fontId="30" fillId="0" borderId="47" xfId="2" applyFont="1" applyBorder="1" applyAlignment="1">
      <alignment horizontal="center"/>
    </xf>
    <xf numFmtId="0" fontId="30" fillId="0" borderId="47" xfId="2" applyFont="1" applyBorder="1" applyAlignment="1">
      <alignment horizontal="center" vertical="center"/>
    </xf>
    <xf numFmtId="0" fontId="31" fillId="0" borderId="47" xfId="2" applyFont="1" applyBorder="1" applyAlignment="1">
      <alignment horizontal="center" vertical="center"/>
    </xf>
    <xf numFmtId="0" fontId="30" fillId="0" borderId="0" xfId="2" applyFont="1" applyAlignment="1">
      <alignment vertical="top"/>
    </xf>
    <xf numFmtId="0" fontId="44" fillId="0" borderId="34" xfId="2" applyFont="1" applyBorder="1"/>
    <xf numFmtId="0" fontId="31" fillId="0" borderId="37" xfId="2" applyFont="1" applyBorder="1"/>
    <xf numFmtId="1" fontId="31" fillId="0" borderId="36" xfId="2" applyNumberFormat="1" applyFont="1" applyBorder="1"/>
    <xf numFmtId="2" fontId="32" fillId="0" borderId="35" xfId="2" applyNumberFormat="1" applyFont="1" applyBorder="1"/>
    <xf numFmtId="0" fontId="31" fillId="0" borderId="38" xfId="2" applyFont="1" applyBorder="1"/>
    <xf numFmtId="14" fontId="30" fillId="0" borderId="0" xfId="2" applyNumberFormat="1" applyFont="1" applyAlignment="1">
      <alignment horizontal="center" vertical="center"/>
    </xf>
    <xf numFmtId="0" fontId="31" fillId="0" borderId="36" xfId="2" applyFont="1" applyBorder="1"/>
    <xf numFmtId="0" fontId="31" fillId="0" borderId="68" xfId="2" applyFont="1" applyBorder="1"/>
    <xf numFmtId="0" fontId="31" fillId="0" borderId="69" xfId="2" applyFont="1" applyBorder="1"/>
    <xf numFmtId="0" fontId="31" fillId="4" borderId="0" xfId="2" applyFont="1" applyFill="1" applyProtection="1">
      <protection locked="0"/>
    </xf>
    <xf numFmtId="4" fontId="32" fillId="0" borderId="21" xfId="2" applyNumberFormat="1" applyFont="1" applyBorder="1"/>
    <xf numFmtId="166" fontId="30" fillId="4" borderId="8" xfId="2" applyNumberFormat="1" applyFont="1" applyFill="1" applyBorder="1" applyProtection="1">
      <protection locked="0"/>
    </xf>
    <xf numFmtId="0" fontId="22" fillId="0" borderId="8" xfId="2" applyFont="1" applyBorder="1"/>
    <xf numFmtId="0" fontId="22" fillId="0" borderId="0" xfId="2" applyFont="1" applyBorder="1" applyAlignment="1">
      <alignment horizontal="center" vertical="center"/>
    </xf>
    <xf numFmtId="0" fontId="22" fillId="0" borderId="0" xfId="2" applyFont="1" applyBorder="1"/>
    <xf numFmtId="0" fontId="31" fillId="0" borderId="1" xfId="2" applyFont="1" applyBorder="1"/>
    <xf numFmtId="0" fontId="31" fillId="0" borderId="17" xfId="2" applyFont="1" applyBorder="1"/>
    <xf numFmtId="0" fontId="31" fillId="0" borderId="63" xfId="2" applyFont="1" applyBorder="1"/>
    <xf numFmtId="0" fontId="44" fillId="0" borderId="47" xfId="2" applyFont="1" applyBorder="1" applyAlignment="1">
      <alignment horizontal="center" vertical="center"/>
    </xf>
    <xf numFmtId="0" fontId="31" fillId="8" borderId="0" xfId="2" applyFont="1" applyFill="1" applyProtection="1">
      <protection locked="0"/>
    </xf>
    <xf numFmtId="0" fontId="30" fillId="0" borderId="0" xfId="2" applyFont="1" applyAlignment="1">
      <alignment horizontal="center" vertical="center" textRotation="180" wrapText="1"/>
    </xf>
    <xf numFmtId="166" fontId="30" fillId="8" borderId="8" xfId="2" applyNumberFormat="1" applyFont="1" applyFill="1" applyBorder="1" applyProtection="1">
      <protection locked="0"/>
    </xf>
    <xf numFmtId="0" fontId="31" fillId="0" borderId="0" xfId="2" applyFont="1" applyAlignment="1">
      <alignment vertical="center"/>
    </xf>
    <xf numFmtId="2" fontId="31" fillId="0" borderId="43" xfId="2" applyNumberFormat="1" applyFont="1" applyBorder="1"/>
    <xf numFmtId="2" fontId="31" fillId="0" borderId="0" xfId="2" applyNumberFormat="1" applyFont="1" applyAlignment="1">
      <alignment horizontal="center" vertical="center"/>
    </xf>
    <xf numFmtId="2" fontId="31" fillId="0" borderId="0" xfId="2" applyNumberFormat="1" applyFont="1"/>
    <xf numFmtId="2" fontId="22" fillId="0" borderId="0" xfId="2" applyNumberFormat="1" applyFont="1"/>
    <xf numFmtId="2" fontId="31" fillId="0" borderId="49" xfId="2" applyNumberFormat="1" applyFont="1" applyBorder="1"/>
    <xf numFmtId="2" fontId="31" fillId="0" borderId="61" xfId="2" applyNumberFormat="1" applyFont="1" applyBorder="1"/>
    <xf numFmtId="2" fontId="31" fillId="0" borderId="65" xfId="2" applyNumberFormat="1" applyFont="1" applyBorder="1"/>
    <xf numFmtId="0" fontId="32" fillId="0" borderId="63" xfId="2" applyFont="1" applyBorder="1"/>
    <xf numFmtId="2" fontId="31" fillId="0" borderId="30" xfId="2" applyNumberFormat="1" applyFont="1" applyBorder="1"/>
    <xf numFmtId="2" fontId="31" fillId="0" borderId="21" xfId="2" applyNumberFormat="1" applyFont="1" applyBorder="1"/>
    <xf numFmtId="0" fontId="44" fillId="0" borderId="37" xfId="2" applyFont="1" applyBorder="1" applyAlignment="1">
      <alignment horizontal="center" vertical="center" wrapText="1"/>
    </xf>
    <xf numFmtId="1" fontId="31" fillId="0" borderId="21" xfId="2" applyNumberFormat="1" applyFont="1" applyBorder="1"/>
    <xf numFmtId="1" fontId="31" fillId="0" borderId="37" xfId="2" applyNumberFormat="1" applyFont="1" applyBorder="1"/>
    <xf numFmtId="167" fontId="32" fillId="0" borderId="50" xfId="2" applyNumberFormat="1" applyFont="1" applyBorder="1"/>
    <xf numFmtId="0" fontId="30" fillId="0" borderId="0" xfId="2" applyFont="1" applyBorder="1" applyAlignment="1">
      <alignment horizontal="right"/>
    </xf>
    <xf numFmtId="166" fontId="30" fillId="8" borderId="0" xfId="2" applyNumberFormat="1" applyFont="1" applyFill="1" applyBorder="1"/>
    <xf numFmtId="0" fontId="30" fillId="0" borderId="0" xfId="2" applyFont="1" applyAlignment="1">
      <alignment vertical="center" textRotation="180" wrapText="1"/>
    </xf>
    <xf numFmtId="167" fontId="32" fillId="0" borderId="23" xfId="2" applyNumberFormat="1" applyFont="1" applyBorder="1"/>
    <xf numFmtId="0" fontId="31" fillId="0" borderId="70" xfId="2" applyFont="1" applyBorder="1"/>
    <xf numFmtId="0" fontId="31" fillId="0" borderId="71" xfId="2" applyFont="1" applyBorder="1" applyAlignment="1">
      <alignment horizontal="center"/>
    </xf>
    <xf numFmtId="0" fontId="31" fillId="0" borderId="72" xfId="2" applyFont="1" applyBorder="1"/>
    <xf numFmtId="1" fontId="31" fillId="0" borderId="71" xfId="2" applyNumberFormat="1" applyFont="1" applyBorder="1"/>
    <xf numFmtId="2" fontId="32" fillId="0" borderId="73" xfId="2" applyNumberFormat="1" applyFont="1" applyBorder="1"/>
    <xf numFmtId="0" fontId="31" fillId="0" borderId="21" xfId="2" applyFont="1" applyBorder="1" applyAlignment="1">
      <alignment horizontal="center"/>
    </xf>
    <xf numFmtId="0" fontId="30" fillId="0" borderId="0" xfId="2" applyFont="1" applyFill="1"/>
    <xf numFmtId="0" fontId="22" fillId="0" borderId="0" xfId="2" applyFont="1" applyFill="1"/>
    <xf numFmtId="0" fontId="31" fillId="0" borderId="47" xfId="2" applyFont="1" applyBorder="1" applyAlignment="1">
      <alignment horizontal="center"/>
    </xf>
    <xf numFmtId="2" fontId="31" fillId="0" borderId="71" xfId="2" applyNumberFormat="1" applyFont="1" applyBorder="1"/>
    <xf numFmtId="2" fontId="32" fillId="0" borderId="70" xfId="2" applyNumberFormat="1" applyFont="1" applyBorder="1"/>
    <xf numFmtId="2" fontId="30" fillId="0" borderId="0" xfId="2" applyNumberFormat="1" applyFont="1" applyAlignment="1">
      <alignment horizontal="center" vertical="center" textRotation="180" wrapText="1"/>
    </xf>
    <xf numFmtId="0" fontId="31" fillId="0" borderId="37" xfId="2" applyFont="1" applyBorder="1" applyAlignment="1">
      <alignment horizontal="center"/>
    </xf>
    <xf numFmtId="2" fontId="30" fillId="0" borderId="47" xfId="2" applyNumberFormat="1" applyFont="1" applyBorder="1" applyAlignment="1">
      <alignment horizontal="center"/>
    </xf>
    <xf numFmtId="2" fontId="31" fillId="0" borderId="37" xfId="2" applyNumberFormat="1" applyFont="1" applyBorder="1" applyAlignment="1">
      <alignment horizontal="center" vertical="center" wrapText="1"/>
    </xf>
    <xf numFmtId="1" fontId="31" fillId="0" borderId="75" xfId="2" applyNumberFormat="1" applyFont="1" applyBorder="1"/>
    <xf numFmtId="2" fontId="31" fillId="0" borderId="69" xfId="2" applyNumberFormat="1" applyFont="1" applyBorder="1"/>
    <xf numFmtId="2" fontId="30" fillId="0" borderId="29" xfId="2" applyNumberFormat="1" applyFont="1" applyBorder="1"/>
    <xf numFmtId="2" fontId="32" fillId="0" borderId="0" xfId="2" applyNumberFormat="1" applyFont="1"/>
    <xf numFmtId="2" fontId="32" fillId="8" borderId="0" xfId="2" applyNumberFormat="1" applyFont="1" applyFill="1"/>
    <xf numFmtId="1" fontId="31" fillId="0" borderId="0" xfId="2" applyNumberFormat="1" applyFont="1" applyAlignment="1">
      <alignment horizontal="left"/>
    </xf>
    <xf numFmtId="2" fontId="31" fillId="0" borderId="37" xfId="2" applyNumberFormat="1" applyFont="1" applyBorder="1" applyAlignment="1">
      <alignment horizontal="center" vertical="center"/>
    </xf>
    <xf numFmtId="2" fontId="31" fillId="0" borderId="34" xfId="2" applyNumberFormat="1" applyFont="1" applyBorder="1"/>
    <xf numFmtId="2" fontId="31" fillId="0" borderId="35" xfId="2" applyNumberFormat="1" applyFont="1" applyBorder="1"/>
    <xf numFmtId="2" fontId="31" fillId="0" borderId="36" xfId="2" applyNumberFormat="1" applyFont="1" applyBorder="1" applyAlignment="1">
      <alignment vertical="center"/>
    </xf>
    <xf numFmtId="2" fontId="31" fillId="0" borderId="41" xfId="2" applyNumberFormat="1" applyFont="1" applyBorder="1"/>
    <xf numFmtId="2" fontId="31" fillId="0" borderId="24" xfId="2" applyNumberFormat="1" applyFont="1" applyBorder="1"/>
    <xf numFmtId="2" fontId="31" fillId="0" borderId="57" xfId="2" applyNumberFormat="1" applyFont="1" applyBorder="1"/>
    <xf numFmtId="2" fontId="31" fillId="0" borderId="40" xfId="2" applyNumberFormat="1" applyFont="1" applyBorder="1"/>
    <xf numFmtId="2" fontId="31" fillId="0" borderId="0" xfId="2" applyNumberFormat="1" applyFont="1" applyBorder="1"/>
    <xf numFmtId="2" fontId="31" fillId="0" borderId="12" xfId="2" applyNumberFormat="1" applyFont="1" applyBorder="1"/>
    <xf numFmtId="2" fontId="31" fillId="0" borderId="59" xfId="2" applyNumberFormat="1" applyFont="1" applyBorder="1"/>
    <xf numFmtId="2" fontId="31" fillId="0" borderId="62" xfId="2" applyNumberFormat="1" applyFont="1" applyBorder="1"/>
    <xf numFmtId="2" fontId="31" fillId="0" borderId="29" xfId="2" applyNumberFormat="1" applyFont="1" applyBorder="1"/>
    <xf numFmtId="2" fontId="31" fillId="0" borderId="46" xfId="2" applyNumberFormat="1" applyFont="1" applyBorder="1"/>
    <xf numFmtId="2" fontId="44" fillId="0" borderId="34" xfId="2" applyNumberFormat="1" applyFont="1" applyBorder="1"/>
    <xf numFmtId="2" fontId="31" fillId="0" borderId="36" xfId="2" applyNumberFormat="1" applyFont="1" applyBorder="1"/>
    <xf numFmtId="2" fontId="31" fillId="0" borderId="0" xfId="2" applyNumberFormat="1" applyFont="1" applyAlignment="1">
      <alignment horizontal="right"/>
    </xf>
    <xf numFmtId="2" fontId="31" fillId="8" borderId="0" xfId="2" applyNumberFormat="1" applyFont="1" applyFill="1"/>
    <xf numFmtId="2" fontId="22" fillId="0" borderId="0" xfId="2" applyNumberFormat="1" applyFont="1" applyBorder="1"/>
    <xf numFmtId="2" fontId="30" fillId="0" borderId="0" xfId="2" applyNumberFormat="1" applyFont="1" applyBorder="1" applyAlignment="1">
      <alignment horizontal="right"/>
    </xf>
    <xf numFmtId="2" fontId="30" fillId="8" borderId="0" xfId="2" applyNumberFormat="1" applyFont="1" applyFill="1" applyBorder="1"/>
    <xf numFmtId="2" fontId="30" fillId="0" borderId="0" xfId="2" applyNumberFormat="1" applyFont="1" applyBorder="1"/>
    <xf numFmtId="0" fontId="31" fillId="0" borderId="47" xfId="2" applyFont="1" applyBorder="1" applyAlignment="1">
      <alignment horizontal="center" vertical="center" wrapText="1"/>
    </xf>
    <xf numFmtId="0" fontId="30" fillId="0" borderId="37" xfId="2" applyFont="1" applyBorder="1" applyAlignment="1">
      <alignment horizontal="center"/>
    </xf>
    <xf numFmtId="2" fontId="31" fillId="0" borderId="51" xfId="2" applyNumberFormat="1" applyFont="1" applyBorder="1"/>
    <xf numFmtId="0" fontId="31" fillId="0" borderId="0" xfId="2" applyFont="1" applyAlignment="1">
      <alignment vertical="center" wrapText="1"/>
    </xf>
    <xf numFmtId="167" fontId="32" fillId="0" borderId="68" xfId="2" applyNumberFormat="1" applyFont="1" applyBorder="1"/>
    <xf numFmtId="0" fontId="31" fillId="0" borderId="66" xfId="2" applyFont="1" applyBorder="1" applyAlignment="1">
      <alignment horizontal="center"/>
    </xf>
    <xf numFmtId="167" fontId="32" fillId="0" borderId="66" xfId="2" applyNumberFormat="1" applyFont="1" applyBorder="1"/>
    <xf numFmtId="0" fontId="31" fillId="0" borderId="0" xfId="2" applyFont="1" applyBorder="1" applyAlignment="1">
      <alignment horizontal="center" vertical="center" textRotation="180" wrapText="1"/>
    </xf>
    <xf numFmtId="0" fontId="22" fillId="0" borderId="0" xfId="2" applyFont="1" applyBorder="1" applyAlignment="1">
      <alignment horizontal="center" vertical="center" textRotation="180" wrapText="1"/>
    </xf>
    <xf numFmtId="0" fontId="50" fillId="0" borderId="0" xfId="2" applyFont="1"/>
    <xf numFmtId="168" fontId="22" fillId="0" borderId="0" xfId="2" applyNumberFormat="1" applyFont="1"/>
    <xf numFmtId="0" fontId="22" fillId="0" borderId="0" xfId="2" applyFont="1" applyAlignment="1">
      <alignment vertical="center" textRotation="180" wrapText="1"/>
    </xf>
    <xf numFmtId="0" fontId="20" fillId="0" borderId="0" xfId="2" applyAlignment="1">
      <alignment vertical="center" textRotation="180" wrapText="1"/>
    </xf>
    <xf numFmtId="0" fontId="22" fillId="0" borderId="0" xfId="2" applyFont="1" applyAlignment="1">
      <alignment horizontal="center" vertical="center" textRotation="180" wrapText="1"/>
    </xf>
    <xf numFmtId="0" fontId="30" fillId="0" borderId="34" xfId="2" applyFont="1" applyBorder="1"/>
    <xf numFmtId="0" fontId="31" fillId="0" borderId="76" xfId="2" applyFont="1" applyBorder="1"/>
    <xf numFmtId="0" fontId="31" fillId="0" borderId="66" xfId="2" applyFont="1" applyBorder="1"/>
    <xf numFmtId="0" fontId="31" fillId="0" borderId="0" xfId="2" applyFont="1" applyBorder="1" applyAlignment="1">
      <alignment horizontal="center" vertical="center"/>
    </xf>
    <xf numFmtId="2" fontId="30" fillId="0" borderId="0" xfId="2" applyNumberFormat="1" applyFont="1" applyAlignment="1">
      <alignment vertical="top"/>
    </xf>
    <xf numFmtId="1" fontId="30" fillId="0" borderId="37" xfId="2" applyNumberFormat="1" applyFont="1" applyBorder="1"/>
    <xf numFmtId="1" fontId="30" fillId="0" borderId="36" xfId="2" applyNumberFormat="1" applyFont="1" applyBorder="1"/>
    <xf numFmtId="0" fontId="31" fillId="0" borderId="75" xfId="2" applyFont="1" applyBorder="1"/>
    <xf numFmtId="4" fontId="32" fillId="0" borderId="23" xfId="2" applyNumberFormat="1" applyFont="1" applyBorder="1"/>
    <xf numFmtId="0" fontId="31" fillId="0" borderId="43" xfId="2" applyFont="1" applyBorder="1" applyAlignment="1">
      <alignment vertical="center" wrapText="1"/>
    </xf>
    <xf numFmtId="167" fontId="32" fillId="0" borderId="48" xfId="2" applyNumberFormat="1" applyFont="1" applyBorder="1"/>
    <xf numFmtId="2" fontId="32" fillId="0" borderId="47" xfId="2" applyNumberFormat="1" applyFont="1" applyBorder="1" applyAlignment="1">
      <alignment horizontal="center"/>
    </xf>
    <xf numFmtId="2" fontId="32" fillId="0" borderId="21" xfId="2" applyNumberFormat="1" applyFont="1" applyBorder="1" applyAlignment="1">
      <alignment horizontal="center"/>
    </xf>
    <xf numFmtId="0" fontId="31" fillId="0" borderId="30" xfId="2" applyFont="1" applyBorder="1" applyAlignment="1">
      <alignment horizontal="center"/>
    </xf>
    <xf numFmtId="0" fontId="31" fillId="0" borderId="20" xfId="2" applyFont="1" applyBorder="1" applyAlignment="1">
      <alignment vertical="center" wrapText="1"/>
    </xf>
    <xf numFmtId="0" fontId="42" fillId="0" borderId="0" xfId="2" applyFont="1" applyBorder="1" applyAlignment="1" applyProtection="1">
      <alignment horizontal="center" vertical="top"/>
      <protection locked="0"/>
    </xf>
    <xf numFmtId="0" fontId="47" fillId="0" borderId="0" xfId="2" applyFont="1" applyAlignment="1">
      <alignment vertical="top"/>
    </xf>
    <xf numFmtId="0" fontId="51" fillId="0" borderId="0" xfId="2" applyFont="1" applyAlignment="1">
      <alignment horizontal="center" vertical="center"/>
    </xf>
    <xf numFmtId="0" fontId="47" fillId="0" borderId="0" xfId="2" applyFont="1" applyAlignment="1">
      <alignment horizontal="left" vertical="top"/>
    </xf>
    <xf numFmtId="0" fontId="31" fillId="0" borderId="39" xfId="2" applyFont="1" applyBorder="1" applyAlignment="1">
      <alignment horizontal="center"/>
    </xf>
    <xf numFmtId="0" fontId="31" fillId="0" borderId="77" xfId="2" applyFont="1" applyBorder="1" applyAlignment="1">
      <alignment horizontal="center"/>
    </xf>
    <xf numFmtId="0" fontId="31" fillId="0" borderId="41" xfId="2" applyFont="1" applyBorder="1" applyAlignment="1">
      <alignment horizontal="center"/>
    </xf>
    <xf numFmtId="0" fontId="31" fillId="0" borderId="78" xfId="2" applyFont="1" applyBorder="1" applyAlignment="1">
      <alignment horizontal="center"/>
    </xf>
    <xf numFmtId="0" fontId="52" fillId="0" borderId="0" xfId="2" applyFont="1"/>
    <xf numFmtId="0" fontId="52" fillId="0" borderId="0" xfId="2" applyFont="1" applyBorder="1"/>
    <xf numFmtId="0" fontId="31" fillId="0" borderId="45" xfId="2" applyFont="1" applyBorder="1" applyAlignment="1">
      <alignment horizontal="center"/>
    </xf>
    <xf numFmtId="0" fontId="31" fillId="0" borderId="67" xfId="2" applyFont="1" applyBorder="1" applyAlignment="1">
      <alignment horizontal="center"/>
    </xf>
    <xf numFmtId="0" fontId="33" fillId="11" borderId="63" xfId="2" applyFont="1" applyFill="1" applyBorder="1" applyAlignment="1">
      <alignment horizontal="center" wrapText="1"/>
    </xf>
    <xf numFmtId="0" fontId="44" fillId="11" borderId="66" xfId="2" applyFont="1" applyFill="1" applyBorder="1" applyAlignment="1">
      <alignment horizontal="center"/>
    </xf>
    <xf numFmtId="0" fontId="30" fillId="11" borderId="63" xfId="2" applyFont="1" applyFill="1" applyBorder="1" applyAlignment="1">
      <alignment horizontal="center"/>
    </xf>
    <xf numFmtId="0" fontId="30" fillId="0" borderId="63" xfId="2" applyFont="1" applyBorder="1" applyAlignment="1">
      <alignment horizontal="center" wrapText="1"/>
    </xf>
    <xf numFmtId="0" fontId="30" fillId="0" borderId="79" xfId="2" applyFont="1" applyBorder="1" applyAlignment="1">
      <alignment horizontal="center"/>
    </xf>
    <xf numFmtId="0" fontId="30" fillId="0" borderId="66" xfId="2" applyFont="1" applyBorder="1" applyAlignment="1">
      <alignment horizontal="center"/>
    </xf>
    <xf numFmtId="0" fontId="30" fillId="0" borderId="80" xfId="2" applyFont="1" applyBorder="1" applyAlignment="1">
      <alignment horizontal="center" wrapText="1"/>
    </xf>
    <xf numFmtId="0" fontId="31" fillId="0" borderId="62" xfId="2" applyFont="1" applyBorder="1" applyAlignment="1">
      <alignment horizontal="center"/>
    </xf>
    <xf numFmtId="0" fontId="31" fillId="0" borderId="81" xfId="2" applyFont="1" applyBorder="1" applyAlignment="1">
      <alignment horizontal="center"/>
    </xf>
    <xf numFmtId="0" fontId="31" fillId="0" borderId="0" xfId="2" applyFont="1" applyFill="1" applyBorder="1"/>
    <xf numFmtId="0" fontId="31" fillId="0" borderId="82" xfId="2" applyFont="1" applyBorder="1"/>
    <xf numFmtId="0" fontId="31" fillId="0" borderId="83" xfId="2" applyFont="1" applyFill="1" applyBorder="1"/>
    <xf numFmtId="4" fontId="32" fillId="0" borderId="84" xfId="2" applyNumberFormat="1" applyFont="1" applyFill="1" applyBorder="1"/>
    <xf numFmtId="4" fontId="30" fillId="0" borderId="85" xfId="2" applyNumberFormat="1" applyFont="1" applyFill="1" applyBorder="1"/>
    <xf numFmtId="4" fontId="30" fillId="0" borderId="41" xfId="2" applyNumberFormat="1" applyFont="1" applyFill="1" applyBorder="1"/>
    <xf numFmtId="4" fontId="30" fillId="0" borderId="23" xfId="2" applyNumberFormat="1" applyFont="1" applyFill="1" applyBorder="1"/>
    <xf numFmtId="4" fontId="53" fillId="0" borderId="86" xfId="2" applyNumberFormat="1" applyFont="1" applyFill="1" applyBorder="1"/>
    <xf numFmtId="4" fontId="53" fillId="0" borderId="23" xfId="2" applyNumberFormat="1" applyFont="1" applyFill="1" applyBorder="1"/>
    <xf numFmtId="4" fontId="53" fillId="0" borderId="87" xfId="2" applyNumberFormat="1" applyFont="1" applyFill="1" applyBorder="1"/>
    <xf numFmtId="4" fontId="53" fillId="0" borderId="33" xfId="2" applyNumberFormat="1" applyFont="1" applyFill="1" applyBorder="1"/>
    <xf numFmtId="167" fontId="54" fillId="0" borderId="82" xfId="2" applyNumberFormat="1" applyFont="1" applyFill="1" applyBorder="1"/>
    <xf numFmtId="167" fontId="54" fillId="0" borderId="40" xfId="2" applyNumberFormat="1" applyFont="1" applyFill="1" applyBorder="1"/>
    <xf numFmtId="167" fontId="54" fillId="0" borderId="84" xfId="2" applyNumberFormat="1" applyFont="1" applyFill="1" applyBorder="1"/>
    <xf numFmtId="167" fontId="54" fillId="0" borderId="83" xfId="2" applyNumberFormat="1" applyFont="1" applyFill="1" applyBorder="1"/>
    <xf numFmtId="4" fontId="30" fillId="0" borderId="77" xfId="2" applyNumberFormat="1" applyFont="1" applyFill="1" applyBorder="1"/>
    <xf numFmtId="0" fontId="31" fillId="0" borderId="88" xfId="2" applyFont="1" applyFill="1" applyBorder="1"/>
    <xf numFmtId="169" fontId="31" fillId="0" borderId="0" xfId="2" applyNumberFormat="1" applyFont="1" applyBorder="1"/>
    <xf numFmtId="4" fontId="55" fillId="0" borderId="0" xfId="2" applyNumberFormat="1" applyFont="1" applyBorder="1"/>
    <xf numFmtId="0" fontId="55" fillId="0" borderId="0" xfId="2" applyFont="1" applyBorder="1"/>
    <xf numFmtId="4" fontId="31" fillId="0" borderId="0" xfId="2" applyNumberFormat="1" applyFont="1" applyBorder="1"/>
    <xf numFmtId="0" fontId="31" fillId="0" borderId="86" xfId="2" applyFont="1" applyBorder="1"/>
    <xf numFmtId="0" fontId="31" fillId="0" borderId="89" xfId="2" applyFont="1" applyBorder="1"/>
    <xf numFmtId="4" fontId="32" fillId="0" borderId="90" xfId="2" applyNumberFormat="1" applyFont="1" applyBorder="1"/>
    <xf numFmtId="4" fontId="30" fillId="0" borderId="89" xfId="2" applyNumberFormat="1" applyFont="1" applyFill="1" applyBorder="1"/>
    <xf numFmtId="4" fontId="30" fillId="0" borderId="90" xfId="2" applyNumberFormat="1" applyFont="1" applyFill="1" applyBorder="1"/>
    <xf numFmtId="4" fontId="30" fillId="0" borderId="91" xfId="2" applyNumberFormat="1" applyFont="1" applyFill="1" applyBorder="1"/>
    <xf numFmtId="4" fontId="53" fillId="0" borderId="90" xfId="2" applyNumberFormat="1" applyFont="1" applyFill="1" applyBorder="1"/>
    <xf numFmtId="167" fontId="54" fillId="0" borderId="86" xfId="2" applyNumberFormat="1" applyFont="1" applyBorder="1"/>
    <xf numFmtId="167" fontId="54" fillId="0" borderId="90" xfId="2" applyNumberFormat="1" applyFont="1" applyFill="1" applyBorder="1"/>
    <xf numFmtId="167" fontId="54" fillId="0" borderId="90" xfId="2" applyNumberFormat="1" applyFont="1" applyBorder="1"/>
    <xf numFmtId="167" fontId="54" fillId="0" borderId="89" xfId="2" applyNumberFormat="1" applyFont="1" applyBorder="1"/>
    <xf numFmtId="0" fontId="31" fillId="0" borderId="87" xfId="2" applyFont="1" applyBorder="1"/>
    <xf numFmtId="0" fontId="31" fillId="7" borderId="0" xfId="2" applyFont="1" applyFill="1" applyBorder="1"/>
    <xf numFmtId="2" fontId="30" fillId="0" borderId="91" xfId="2" applyNumberFormat="1" applyFont="1" applyFill="1" applyBorder="1"/>
    <xf numFmtId="0" fontId="31" fillId="0" borderId="87" xfId="2" applyFont="1" applyFill="1" applyBorder="1"/>
    <xf numFmtId="0" fontId="31" fillId="4" borderId="0" xfId="2" applyFont="1" applyFill="1" applyBorder="1"/>
    <xf numFmtId="169" fontId="31" fillId="4" borderId="0" xfId="2" applyNumberFormat="1" applyFont="1" applyFill="1" applyBorder="1"/>
    <xf numFmtId="0" fontId="31" fillId="0" borderId="86" xfId="2" applyFont="1" applyFill="1" applyBorder="1"/>
    <xf numFmtId="0" fontId="31" fillId="0" borderId="89" xfId="2" applyFont="1" applyFill="1" applyBorder="1"/>
    <xf numFmtId="167" fontId="54" fillId="0" borderId="86" xfId="2" applyNumberFormat="1" applyFont="1" applyFill="1" applyBorder="1"/>
    <xf numFmtId="0" fontId="31" fillId="9" borderId="0" xfId="2" applyFont="1" applyFill="1" applyBorder="1"/>
    <xf numFmtId="0" fontId="31" fillId="0" borderId="92" xfId="2" applyFont="1" applyBorder="1"/>
    <xf numFmtId="0" fontId="31" fillId="0" borderId="93" xfId="2" applyFont="1" applyBorder="1"/>
    <xf numFmtId="4" fontId="32" fillId="0" borderId="94" xfId="2" applyNumberFormat="1" applyFont="1" applyBorder="1"/>
    <xf numFmtId="4" fontId="30" fillId="0" borderId="93" xfId="2" applyNumberFormat="1" applyFont="1" applyFill="1" applyBorder="1"/>
    <xf numFmtId="4" fontId="30" fillId="0" borderId="94" xfId="2" applyNumberFormat="1" applyFont="1" applyFill="1" applyBorder="1"/>
    <xf numFmtId="4" fontId="30" fillId="0" borderId="95" xfId="2" applyNumberFormat="1" applyFont="1" applyFill="1" applyBorder="1"/>
    <xf numFmtId="4" fontId="53" fillId="0" borderId="92" xfId="2" applyNumberFormat="1" applyFont="1" applyFill="1" applyBorder="1"/>
    <xf numFmtId="4" fontId="53" fillId="0" borderId="94" xfId="2" applyNumberFormat="1" applyFont="1" applyFill="1" applyBorder="1"/>
    <xf numFmtId="4" fontId="53" fillId="0" borderId="96" xfId="2" applyNumberFormat="1" applyFont="1" applyFill="1" applyBorder="1"/>
    <xf numFmtId="4" fontId="53" fillId="0" borderId="95" xfId="2" applyNumberFormat="1" applyFont="1" applyFill="1" applyBorder="1"/>
    <xf numFmtId="167" fontId="54" fillId="0" borderId="92" xfId="2" applyNumberFormat="1" applyFont="1" applyBorder="1"/>
    <xf numFmtId="167" fontId="54" fillId="0" borderId="94" xfId="2" applyNumberFormat="1" applyFont="1" applyFill="1" applyBorder="1"/>
    <xf numFmtId="167" fontId="54" fillId="0" borderId="94" xfId="2" applyNumberFormat="1" applyFont="1" applyBorder="1"/>
    <xf numFmtId="167" fontId="54" fillId="0" borderId="93" xfId="2" applyNumberFormat="1" applyFont="1" applyBorder="1"/>
    <xf numFmtId="0" fontId="31" fillId="0" borderId="96" xfId="2" applyFont="1" applyBorder="1"/>
    <xf numFmtId="0" fontId="54" fillId="0" borderId="0" xfId="2" applyFont="1" applyAlignment="1">
      <alignment horizontal="right"/>
    </xf>
    <xf numFmtId="4" fontId="32" fillId="0" borderId="0" xfId="2" applyNumberFormat="1" applyFont="1"/>
    <xf numFmtId="4" fontId="30" fillId="0" borderId="0" xfId="2" applyNumberFormat="1" applyFont="1"/>
    <xf numFmtId="4" fontId="31" fillId="0" borderId="0" xfId="2" applyNumberFormat="1" applyFont="1"/>
    <xf numFmtId="4" fontId="45" fillId="0" borderId="0" xfId="2" applyNumberFormat="1" applyFont="1"/>
    <xf numFmtId="14" fontId="20" fillId="0" borderId="0" xfId="2" applyNumberFormat="1"/>
    <xf numFmtId="0" fontId="20" fillId="0" borderId="0" xfId="2" applyNumberFormat="1"/>
    <xf numFmtId="0" fontId="20" fillId="0" borderId="0" xfId="2" quotePrefix="1" applyNumberFormat="1"/>
    <xf numFmtId="0" fontId="20" fillId="12" borderId="0" xfId="2" quotePrefix="1" applyNumberFormat="1" applyFill="1"/>
    <xf numFmtId="0" fontId="20" fillId="12" borderId="0" xfId="2" applyFill="1"/>
    <xf numFmtId="0" fontId="22" fillId="4" borderId="0" xfId="2" quotePrefix="1" applyNumberFormat="1" applyFont="1" applyFill="1" applyProtection="1">
      <protection locked="0"/>
    </xf>
    <xf numFmtId="0" fontId="22" fillId="4" borderId="0" xfId="2" applyNumberFormat="1" applyFont="1" applyFill="1" applyProtection="1">
      <protection locked="0"/>
    </xf>
    <xf numFmtId="0" fontId="20" fillId="4" borderId="0" xfId="2" quotePrefix="1" applyNumberFormat="1" applyFill="1" applyProtection="1">
      <protection locked="0"/>
    </xf>
    <xf numFmtId="0" fontId="20" fillId="4" borderId="0" xfId="2" applyNumberFormat="1" applyFill="1" applyProtection="1">
      <protection locked="0"/>
    </xf>
    <xf numFmtId="0" fontId="20" fillId="13" borderId="0" xfId="2" applyFill="1"/>
    <xf numFmtId="0" fontId="20" fillId="7" borderId="0" xfId="2" applyFill="1"/>
    <xf numFmtId="0" fontId="20" fillId="9" borderId="0" xfId="2" applyFill="1"/>
    <xf numFmtId="0" fontId="20" fillId="14" borderId="0" xfId="2" applyFill="1"/>
    <xf numFmtId="0" fontId="20" fillId="11" borderId="0" xfId="2" applyFill="1"/>
    <xf numFmtId="0" fontId="22" fillId="11" borderId="0" xfId="2" applyFont="1" applyFill="1"/>
    <xf numFmtId="0" fontId="20" fillId="0" borderId="0" xfId="2" quotePrefix="1" applyNumberFormat="1" applyFill="1" applyProtection="1">
      <protection locked="0"/>
    </xf>
    <xf numFmtId="49" fontId="4" fillId="3" borderId="97" xfId="0" applyNumberFormat="1" applyFont="1" applyFill="1" applyBorder="1" applyAlignment="1" applyProtection="1">
      <alignment horizontal="right" vertical="top"/>
      <protection locked="0"/>
    </xf>
    <xf numFmtId="0" fontId="30" fillId="0" borderId="0" xfId="2" applyFont="1" applyAlignment="1"/>
    <xf numFmtId="0" fontId="31" fillId="0" borderId="43" xfId="2" applyFont="1" applyBorder="1" applyAlignment="1"/>
    <xf numFmtId="0" fontId="22" fillId="0" borderId="0" xfId="2" applyFont="1" applyAlignment="1"/>
    <xf numFmtId="0" fontId="46" fillId="0" borderId="0" xfId="2" applyFont="1" applyAlignment="1">
      <alignment wrapText="1"/>
    </xf>
    <xf numFmtId="0" fontId="42" fillId="0" borderId="0" xfId="2" applyFont="1" applyAlignment="1">
      <alignment horizontal="center" wrapText="1"/>
    </xf>
    <xf numFmtId="0" fontId="47" fillId="0" borderId="43" xfId="2" applyFont="1" applyBorder="1" applyAlignment="1"/>
    <xf numFmtId="0" fontId="44" fillId="0" borderId="0" xfId="2" applyFont="1" applyAlignment="1"/>
    <xf numFmtId="2" fontId="30" fillId="0" borderId="0" xfId="2" applyNumberFormat="1" applyFont="1" applyAlignment="1"/>
    <xf numFmtId="2" fontId="46" fillId="0" borderId="0" xfId="2" applyNumberFormat="1" applyFont="1" applyAlignment="1">
      <alignment wrapText="1"/>
    </xf>
    <xf numFmtId="0" fontId="42" fillId="0" borderId="0" xfId="2" applyFont="1" applyFill="1" applyAlignment="1">
      <alignment horizontal="center" wrapText="1"/>
    </xf>
    <xf numFmtId="0" fontId="31" fillId="0" borderId="43" xfId="2" applyFont="1" applyFill="1" applyBorder="1" applyAlignment="1"/>
    <xf numFmtId="0" fontId="49" fillId="0" borderId="0" xfId="2" applyFont="1" applyBorder="1" applyAlignment="1">
      <alignment horizontal="center" wrapText="1"/>
    </xf>
    <xf numFmtId="0" fontId="31" fillId="0" borderId="0" xfId="2" applyFont="1" applyBorder="1" applyAlignment="1"/>
    <xf numFmtId="0" fontId="31" fillId="0" borderId="0" xfId="2" applyFont="1" applyAlignment="1"/>
    <xf numFmtId="0" fontId="42" fillId="0" borderId="0" xfId="2" applyFont="1" applyAlignment="1">
      <alignment horizontal="center" wrapText="1"/>
    </xf>
    <xf numFmtId="0" fontId="45" fillId="0" borderId="0" xfId="2" applyFont="1" applyAlignment="1"/>
    <xf numFmtId="0" fontId="42" fillId="0" borderId="25" xfId="2" applyFont="1" applyBorder="1" applyAlignment="1">
      <alignment wrapText="1"/>
    </xf>
    <xf numFmtId="0" fontId="31" fillId="0" borderId="20" xfId="2" applyFont="1" applyBorder="1" applyAlignment="1"/>
    <xf numFmtId="0" fontId="30" fillId="0" borderId="0" xfId="2" applyFont="1" applyFill="1" applyAlignment="1"/>
    <xf numFmtId="0" fontId="31" fillId="0" borderId="25" xfId="2" applyFont="1" applyBorder="1" applyAlignment="1"/>
    <xf numFmtId="0" fontId="31" fillId="0" borderId="0" xfId="2" applyFont="1" applyAlignment="1">
      <alignment wrapText="1"/>
    </xf>
    <xf numFmtId="49" fontId="4" fillId="3" borderId="16" xfId="0" applyNumberFormat="1" applyFont="1" applyFill="1" applyBorder="1" applyAlignment="1" applyProtection="1">
      <alignment horizontal="right" vertical="top"/>
      <protection locked="0"/>
    </xf>
    <xf numFmtId="49" fontId="56" fillId="2" borderId="10" xfId="0" applyNumberFormat="1" applyFont="1" applyFill="1" applyBorder="1" applyAlignment="1">
      <alignment horizontal="center" vertical="center" wrapText="1"/>
    </xf>
    <xf numFmtId="0" fontId="4" fillId="3" borderId="16" xfId="0" applyNumberFormat="1" applyFont="1" applyFill="1" applyBorder="1" applyAlignment="1" applyProtection="1">
      <alignment horizontal="right" vertical="top"/>
      <protection locked="0"/>
    </xf>
    <xf numFmtId="0" fontId="30" fillId="0" borderId="63" xfId="2" applyFont="1" applyBorder="1" applyAlignment="1">
      <alignment horizontal="left" vertical="top" wrapText="1"/>
    </xf>
    <xf numFmtId="2" fontId="57" fillId="0" borderId="0" xfId="2" applyNumberFormat="1" applyFont="1"/>
    <xf numFmtId="0" fontId="60" fillId="0" borderId="0" xfId="0" applyFont="1" applyAlignment="1">
      <alignment horizontal="left" vertical="center" wrapText="1"/>
    </xf>
    <xf numFmtId="0" fontId="20" fillId="15" borderId="0" xfId="2" applyFont="1" applyFill="1"/>
    <xf numFmtId="4" fontId="61" fillId="0" borderId="98" xfId="2" applyNumberFormat="1" applyFont="1" applyFill="1" applyBorder="1"/>
    <xf numFmtId="4" fontId="61" fillId="0" borderId="94" xfId="2" applyNumberFormat="1" applyFont="1" applyFill="1" applyBorder="1"/>
    <xf numFmtId="4" fontId="62" fillId="0" borderId="0" xfId="2" applyNumberFormat="1" applyFont="1"/>
    <xf numFmtId="4" fontId="61" fillId="0" borderId="90" xfId="2" applyNumberFormat="1" applyFont="1" applyFill="1" applyBorder="1"/>
    <xf numFmtId="49" fontId="63" fillId="0" borderId="1" xfId="2" applyNumberFormat="1" applyFont="1" applyBorder="1" applyProtection="1">
      <protection locked="0"/>
    </xf>
    <xf numFmtId="0" fontId="22" fillId="0" borderId="0" xfId="2" applyFont="1" applyAlignment="1" applyProtection="1">
      <alignment horizontal="center"/>
      <protection locked="0"/>
    </xf>
    <xf numFmtId="14" fontId="22" fillId="0" borderId="0" xfId="2" applyNumberFormat="1" applyFont="1" applyProtection="1">
      <protection locked="0"/>
    </xf>
    <xf numFmtId="0" fontId="64" fillId="8" borderId="0" xfId="2" applyFont="1" applyFill="1" applyProtection="1">
      <protection locked="0"/>
    </xf>
    <xf numFmtId="0" fontId="20" fillId="0" borderId="6" xfId="2" applyFont="1" applyBorder="1" applyAlignment="1" applyProtection="1">
      <alignment horizontal="center"/>
      <protection locked="0"/>
    </xf>
    <xf numFmtId="0" fontId="20" fillId="0" borderId="0" xfId="2" applyFont="1" applyAlignment="1" applyProtection="1">
      <alignment horizontal="center"/>
      <protection locked="0"/>
    </xf>
    <xf numFmtId="0" fontId="20" fillId="0" borderId="0" xfId="2" applyNumberFormat="1" applyFont="1" applyAlignment="1" applyProtection="1">
      <alignment horizontal="center"/>
      <protection locked="0"/>
    </xf>
    <xf numFmtId="14" fontId="20" fillId="0" borderId="56" xfId="2" applyNumberFormat="1" applyFont="1" applyBorder="1" applyProtection="1">
      <protection locked="0"/>
    </xf>
    <xf numFmtId="0" fontId="20" fillId="0" borderId="56" xfId="2" applyFont="1" applyBorder="1" applyAlignment="1" applyProtection="1">
      <alignment horizontal="center"/>
      <protection locked="0"/>
    </xf>
    <xf numFmtId="0" fontId="20" fillId="0" borderId="5" xfId="2" applyFont="1" applyBorder="1" applyAlignment="1" applyProtection="1">
      <alignment wrapText="1"/>
      <protection locked="0"/>
    </xf>
    <xf numFmtId="17" fontId="20" fillId="0" borderId="5" xfId="2" applyNumberFormat="1" applyFont="1" applyBorder="1" applyAlignment="1" applyProtection="1">
      <alignment wrapText="1"/>
      <protection locked="0"/>
    </xf>
    <xf numFmtId="14" fontId="20" fillId="0" borderId="0" xfId="2" applyNumberFormat="1" applyFont="1" applyProtection="1">
      <protection locked="0"/>
    </xf>
    <xf numFmtId="14" fontId="20" fillId="0" borderId="5" xfId="2" applyNumberFormat="1" applyFont="1" applyBorder="1" applyAlignment="1" applyProtection="1">
      <alignment wrapText="1"/>
      <protection locked="0"/>
    </xf>
    <xf numFmtId="16" fontId="20" fillId="0" borderId="5" xfId="2" applyNumberFormat="1" applyFont="1" applyBorder="1" applyAlignment="1" applyProtection="1">
      <alignment wrapText="1"/>
      <protection locked="0"/>
    </xf>
    <xf numFmtId="0" fontId="65" fillId="8" borderId="0" xfId="2" applyFont="1" applyFill="1" applyProtection="1">
      <protection locked="0"/>
    </xf>
    <xf numFmtId="0" fontId="20" fillId="0" borderId="5" xfId="2" applyFont="1" applyFill="1" applyBorder="1" applyAlignment="1" applyProtection="1">
      <alignment wrapText="1"/>
      <protection locked="0"/>
    </xf>
    <xf numFmtId="168" fontId="50" fillId="0" borderId="0" xfId="2" applyNumberFormat="1" applyFont="1"/>
    <xf numFmtId="0" fontId="22" fillId="0" borderId="0" xfId="2" applyNumberFormat="1" applyFont="1"/>
    <xf numFmtId="0" fontId="31" fillId="0" borderId="0" xfId="2" applyNumberFormat="1" applyFont="1"/>
    <xf numFmtId="0" fontId="32" fillId="0" borderId="0" xfId="2" applyNumberFormat="1" applyFont="1"/>
    <xf numFmtId="0" fontId="30" fillId="0" borderId="0" xfId="2" applyNumberFormat="1" applyFont="1" applyAlignment="1">
      <alignment horizontal="left"/>
    </xf>
    <xf numFmtId="0" fontId="33" fillId="0" borderId="37" xfId="2" applyNumberFormat="1" applyFont="1" applyBorder="1" applyAlignment="1">
      <alignment horizontal="center" vertical="center" wrapText="1"/>
    </xf>
    <xf numFmtId="0" fontId="31" fillId="0" borderId="41" xfId="2" applyNumberFormat="1" applyFont="1" applyBorder="1"/>
    <xf numFmtId="0" fontId="32" fillId="0" borderId="10" xfId="2" applyNumberFormat="1" applyFont="1" applyBorder="1"/>
    <xf numFmtId="0" fontId="32" fillId="0" borderId="1" xfId="2" applyNumberFormat="1" applyFont="1" applyBorder="1"/>
    <xf numFmtId="0" fontId="32" fillId="0" borderId="17" xfId="2" applyNumberFormat="1" applyFont="1" applyBorder="1"/>
    <xf numFmtId="0" fontId="32" fillId="0" borderId="63" xfId="2" applyNumberFormat="1" applyFont="1" applyBorder="1"/>
    <xf numFmtId="0" fontId="32" fillId="0" borderId="47" xfId="2" applyNumberFormat="1" applyFont="1" applyBorder="1"/>
    <xf numFmtId="0" fontId="30" fillId="0" borderId="47" xfId="2" applyNumberFormat="1" applyFont="1" applyBorder="1" applyAlignment="1">
      <alignment horizontal="center"/>
    </xf>
    <xf numFmtId="0" fontId="31" fillId="0" borderId="37" xfId="2" applyNumberFormat="1" applyFont="1" applyBorder="1"/>
    <xf numFmtId="0" fontId="22" fillId="0" borderId="8" xfId="2" applyNumberFormat="1" applyFont="1" applyBorder="1"/>
    <xf numFmtId="0" fontId="31" fillId="0" borderId="51" xfId="2" applyNumberFormat="1" applyFont="1" applyBorder="1"/>
    <xf numFmtId="0" fontId="31" fillId="0" borderId="21" xfId="2" applyNumberFormat="1" applyFont="1" applyBorder="1"/>
    <xf numFmtId="0" fontId="22" fillId="0" borderId="0" xfId="2" applyNumberFormat="1" applyFont="1" applyBorder="1"/>
    <xf numFmtId="0" fontId="48" fillId="0" borderId="63" xfId="2" applyNumberFormat="1" applyFont="1" applyBorder="1"/>
    <xf numFmtId="0" fontId="48" fillId="0" borderId="1" xfId="2" applyNumberFormat="1" applyFont="1" applyBorder="1"/>
    <xf numFmtId="0" fontId="31" fillId="0" borderId="72" xfId="2" applyNumberFormat="1" applyFont="1" applyBorder="1"/>
    <xf numFmtId="0" fontId="31" fillId="0" borderId="64" xfId="2" applyNumberFormat="1" applyFont="1" applyBorder="1"/>
    <xf numFmtId="0" fontId="22" fillId="0" borderId="0" xfId="2" applyNumberFormat="1" applyFont="1" applyFill="1"/>
    <xf numFmtId="0" fontId="48" fillId="0" borderId="10" xfId="2" applyNumberFormat="1" applyFont="1" applyBorder="1"/>
    <xf numFmtId="0" fontId="30" fillId="0" borderId="37" xfId="2" applyNumberFormat="1" applyFont="1" applyBorder="1" applyAlignment="1">
      <alignment horizontal="center"/>
    </xf>
    <xf numFmtId="0" fontId="31" fillId="0" borderId="73" xfId="2" applyNumberFormat="1" applyFont="1" applyBorder="1"/>
    <xf numFmtId="0" fontId="31" fillId="0" borderId="63" xfId="2" applyNumberFormat="1" applyFont="1" applyBorder="1"/>
    <xf numFmtId="0" fontId="20" fillId="4" borderId="0" xfId="2" applyNumberFormat="1" applyFont="1" applyFill="1" applyBorder="1" applyAlignment="1" applyProtection="1">
      <alignment horizontal="right" vertical="top"/>
      <protection locked="0"/>
    </xf>
    <xf numFmtId="2" fontId="50" fillId="0" borderId="0" xfId="2" applyNumberFormat="1" applyFont="1"/>
    <xf numFmtId="168" fontId="32" fillId="0" borderId="1" xfId="2" applyNumberFormat="1" applyFont="1" applyBorder="1"/>
    <xf numFmtId="2" fontId="20" fillId="0" borderId="31" xfId="2" applyNumberFormat="1" applyBorder="1"/>
    <xf numFmtId="2" fontId="20" fillId="11" borderId="0" xfId="2" applyNumberFormat="1" applyFill="1"/>
    <xf numFmtId="14" fontId="57" fillId="0" borderId="0" xfId="2" applyNumberFormat="1" applyFont="1"/>
    <xf numFmtId="0" fontId="31" fillId="0" borderId="35" xfId="2" applyFont="1" applyBorder="1" applyAlignment="1">
      <alignment horizontal="center" vertical="center"/>
    </xf>
    <xf numFmtId="2" fontId="31" fillId="0" borderId="35" xfId="2" applyNumberFormat="1" applyFont="1" applyBorder="1" applyAlignment="1">
      <alignment horizontal="center" vertical="center"/>
    </xf>
    <xf numFmtId="0" fontId="66" fillId="0" borderId="0" xfId="2" applyFont="1"/>
    <xf numFmtId="14" fontId="66" fillId="0" borderId="0" xfId="2" applyNumberFormat="1" applyFont="1"/>
    <xf numFmtId="49" fontId="67" fillId="0" borderId="0" xfId="0" applyNumberFormat="1" applyFont="1" applyAlignment="1" applyProtection="1">
      <alignment horizontal="right"/>
      <protection locked="0"/>
    </xf>
    <xf numFmtId="49" fontId="67" fillId="0" borderId="0" xfId="0" applyNumberFormat="1" applyFont="1" applyAlignment="1">
      <alignment horizontal="right"/>
    </xf>
    <xf numFmtId="0" fontId="68" fillId="0" borderId="0" xfId="2" applyFont="1"/>
    <xf numFmtId="0" fontId="68" fillId="0" borderId="0" xfId="2" applyFont="1" applyBorder="1"/>
    <xf numFmtId="164" fontId="4" fillId="16" borderId="16" xfId="0" applyNumberFormat="1" applyFont="1" applyFill="1" applyBorder="1" applyAlignment="1" applyProtection="1">
      <alignment horizontal="right" vertical="top"/>
      <protection locked="0"/>
    </xf>
    <xf numFmtId="0" fontId="71" fillId="8" borderId="0" xfId="2" applyFont="1" applyFill="1" applyProtection="1">
      <protection locked="0"/>
    </xf>
    <xf numFmtId="0" fontId="0" fillId="9" borderId="0" xfId="0" applyFill="1" applyProtection="1">
      <protection locked="0"/>
    </xf>
    <xf numFmtId="0" fontId="0" fillId="2" borderId="0" xfId="0" applyFill="1" applyProtection="1">
      <protection locked="0"/>
    </xf>
    <xf numFmtId="4" fontId="0" fillId="0" borderId="0" xfId="0" applyNumberFormat="1" applyProtection="1">
      <protection locked="0"/>
    </xf>
    <xf numFmtId="4" fontId="4" fillId="0" borderId="0" xfId="0" applyNumberFormat="1" applyFont="1" applyProtection="1">
      <protection locked="0"/>
    </xf>
    <xf numFmtId="0" fontId="0" fillId="17" borderId="0" xfId="0" applyFill="1" applyProtection="1">
      <protection locked="0"/>
    </xf>
    <xf numFmtId="4" fontId="32" fillId="0" borderId="70" xfId="2" applyNumberFormat="1" applyFont="1" applyBorder="1"/>
    <xf numFmtId="4" fontId="32" fillId="0" borderId="50" xfId="2" applyNumberFormat="1" applyFont="1" applyBorder="1"/>
    <xf numFmtId="4" fontId="32" fillId="0" borderId="20" xfId="2" applyNumberFormat="1" applyFont="1" applyBorder="1"/>
    <xf numFmtId="4" fontId="32" fillId="0" borderId="68" xfId="2" applyNumberFormat="1" applyFont="1" applyBorder="1"/>
    <xf numFmtId="0" fontId="30" fillId="0" borderId="68" xfId="2" applyFont="1" applyBorder="1"/>
    <xf numFmtId="0" fontId="30" fillId="0" borderId="48" xfId="2" applyFont="1" applyBorder="1"/>
    <xf numFmtId="0" fontId="30" fillId="0" borderId="74" xfId="2" applyFont="1" applyBorder="1"/>
    <xf numFmtId="2" fontId="30" fillId="0" borderId="68" xfId="2" applyNumberFormat="1" applyFont="1" applyBorder="1"/>
    <xf numFmtId="0" fontId="30" fillId="0" borderId="22" xfId="2" applyFont="1" applyBorder="1"/>
    <xf numFmtId="4" fontId="31" fillId="0" borderId="70" xfId="2" applyNumberFormat="1" applyFont="1" applyBorder="1"/>
    <xf numFmtId="4" fontId="20" fillId="4" borderId="0" xfId="2" applyNumberFormat="1" applyFill="1" applyProtection="1">
      <protection locked="0"/>
    </xf>
    <xf numFmtId="0" fontId="24" fillId="0" borderId="21" xfId="2" applyNumberFormat="1" applyFont="1" applyBorder="1" applyAlignment="1">
      <alignment horizontal="center"/>
    </xf>
    <xf numFmtId="0" fontId="31" fillId="0" borderId="0" xfId="2" applyFont="1" applyAlignment="1">
      <alignment horizontal="center" vertical="center" wrapText="1"/>
    </xf>
    <xf numFmtId="0" fontId="31" fillId="0" borderId="35" xfId="2" applyFont="1" applyBorder="1" applyAlignment="1">
      <alignment horizontal="center" vertical="center"/>
    </xf>
    <xf numFmtId="0" fontId="31" fillId="0" borderId="38" xfId="2" applyFont="1" applyBorder="1" applyAlignment="1">
      <alignment horizontal="center" vertical="center"/>
    </xf>
    <xf numFmtId="0" fontId="36" fillId="0" borderId="0" xfId="2" applyFont="1" applyAlignment="1" applyProtection="1">
      <alignment horizontal="center"/>
      <protection locked="0"/>
    </xf>
    <xf numFmtId="0" fontId="36" fillId="0" borderId="0" xfId="2" applyFont="1" applyAlignment="1" applyProtection="1">
      <alignment horizontal="center" wrapText="1"/>
      <protection locked="0"/>
    </xf>
    <xf numFmtId="0" fontId="42" fillId="0" borderId="0" xfId="2" applyFont="1" applyBorder="1" applyAlignment="1">
      <alignment horizontal="center" wrapText="1"/>
    </xf>
    <xf numFmtId="0" fontId="42" fillId="0" borderId="25" xfId="2" applyFont="1" applyBorder="1" applyAlignment="1">
      <alignment horizontal="center" wrapText="1"/>
    </xf>
    <xf numFmtId="0" fontId="22" fillId="0" borderId="0" xfId="2" applyFont="1" applyAlignment="1">
      <alignment horizontal="center"/>
    </xf>
    <xf numFmtId="2" fontId="30" fillId="0" borderId="0" xfId="2" applyNumberFormat="1" applyFont="1" applyAlignment="1">
      <alignment horizontal="center" vertical="center" textRotation="180" wrapText="1"/>
    </xf>
    <xf numFmtId="0" fontId="20" fillId="0" borderId="0" xfId="2" applyAlignment="1">
      <alignment horizontal="center" vertical="center" textRotation="180" wrapText="1"/>
    </xf>
    <xf numFmtId="0" fontId="41" fillId="0" borderId="0" xfId="2" applyFont="1" applyAlignment="1">
      <alignment horizontal="center" vertical="top" wrapText="1"/>
    </xf>
    <xf numFmtId="0" fontId="46" fillId="0" borderId="0" xfId="2" applyFont="1" applyAlignment="1">
      <alignment horizontal="center" vertical="top" wrapText="1"/>
    </xf>
    <xf numFmtId="0" fontId="49" fillId="0" borderId="25" xfId="2" applyFont="1" applyBorder="1" applyAlignment="1">
      <alignment horizontal="center" wrapText="1"/>
    </xf>
    <xf numFmtId="0" fontId="49" fillId="0" borderId="20" xfId="2" applyFont="1" applyBorder="1" applyAlignment="1">
      <alignment horizontal="center" wrapText="1"/>
    </xf>
    <xf numFmtId="0" fontId="31" fillId="0" borderId="58" xfId="2" applyFont="1" applyFill="1" applyBorder="1" applyAlignment="1">
      <alignment horizontal="left" vertical="center" wrapText="1"/>
    </xf>
    <xf numFmtId="0" fontId="20" fillId="0" borderId="1" xfId="2" applyFill="1" applyBorder="1" applyAlignment="1">
      <alignment horizontal="center" vertical="center" wrapText="1"/>
    </xf>
    <xf numFmtId="0" fontId="20" fillId="0" borderId="58" xfId="2" applyFill="1" applyBorder="1" applyAlignment="1">
      <alignment horizontal="center" vertical="center" wrapText="1"/>
    </xf>
    <xf numFmtId="0" fontId="42" fillId="0" borderId="0" xfId="2" applyFont="1" applyAlignment="1">
      <alignment horizontal="center" wrapText="1"/>
    </xf>
    <xf numFmtId="0" fontId="43" fillId="0" borderId="0" xfId="2" applyFont="1" applyBorder="1" applyAlignment="1">
      <alignment horizontal="center" wrapText="1"/>
    </xf>
    <xf numFmtId="0" fontId="43" fillId="0" borderId="25" xfId="2" applyFont="1" applyBorder="1" applyAlignment="1">
      <alignment horizontal="center" wrapText="1"/>
    </xf>
    <xf numFmtId="0" fontId="42" fillId="0" borderId="0" xfId="2" applyFont="1" applyFill="1" applyAlignment="1">
      <alignment horizontal="center" wrapText="1"/>
    </xf>
    <xf numFmtId="0" fontId="43" fillId="0" borderId="0" xfId="2" applyFont="1" applyFill="1" applyBorder="1" applyAlignment="1">
      <alignment horizontal="center" wrapText="1"/>
    </xf>
    <xf numFmtId="0" fontId="43" fillId="0" borderId="25" xfId="2" applyFont="1" applyFill="1" applyBorder="1" applyAlignment="1">
      <alignment horizontal="center" wrapText="1"/>
    </xf>
    <xf numFmtId="0" fontId="41" fillId="0" borderId="0" xfId="2" applyFont="1" applyAlignment="1">
      <alignment horizontal="center" vertical="top"/>
    </xf>
    <xf numFmtId="0" fontId="41" fillId="0" borderId="0" xfId="2" applyFont="1" applyAlignment="1">
      <alignment horizontal="center"/>
    </xf>
    <xf numFmtId="2" fontId="31" fillId="0" borderId="58" xfId="2" applyNumberFormat="1" applyFont="1" applyFill="1" applyBorder="1" applyAlignment="1">
      <alignment horizontal="left" vertical="center" wrapText="1"/>
    </xf>
    <xf numFmtId="0" fontId="30" fillId="0" borderId="0" xfId="2" applyFont="1" applyAlignment="1">
      <alignment horizontal="center" vertical="center" textRotation="180" wrapText="1"/>
    </xf>
    <xf numFmtId="2" fontId="41" fillId="0" borderId="0" xfId="2" applyNumberFormat="1" applyFont="1" applyAlignment="1">
      <alignment horizontal="center" vertical="top"/>
    </xf>
    <xf numFmtId="2" fontId="31" fillId="0" borderId="35" xfId="2" applyNumberFormat="1" applyFont="1" applyBorder="1" applyAlignment="1">
      <alignment horizontal="center" vertical="center"/>
    </xf>
    <xf numFmtId="2" fontId="31" fillId="0" borderId="38" xfId="2" applyNumberFormat="1" applyFont="1" applyBorder="1" applyAlignment="1">
      <alignment horizontal="center" vertical="center"/>
    </xf>
    <xf numFmtId="0" fontId="41" fillId="0" borderId="0" xfId="2" applyFont="1" applyAlignment="1">
      <alignment horizontal="left" vertical="top" wrapText="1"/>
    </xf>
    <xf numFmtId="0" fontId="49" fillId="0" borderId="0" xfId="2" applyFont="1" applyAlignment="1">
      <alignment horizontal="center" vertical="top" wrapText="1"/>
    </xf>
    <xf numFmtId="0" fontId="31" fillId="0" borderId="29" xfId="2" applyFont="1" applyBorder="1" applyAlignment="1">
      <alignment horizontal="center" wrapText="1"/>
    </xf>
    <xf numFmtId="0" fontId="31" fillId="0" borderId="21" xfId="2" applyFont="1" applyBorder="1" applyAlignment="1">
      <alignment horizontal="center" wrapText="1"/>
    </xf>
    <xf numFmtId="0" fontId="31" fillId="0" borderId="46" xfId="2" applyFont="1" applyBorder="1" applyAlignment="1">
      <alignment horizontal="center" wrapText="1"/>
    </xf>
    <xf numFmtId="0" fontId="49" fillId="0" borderId="20" xfId="2" applyFont="1" applyBorder="1" applyAlignment="1">
      <alignment horizontal="center" vertical="top" wrapText="1"/>
    </xf>
    <xf numFmtId="0" fontId="31" fillId="0" borderId="57" xfId="2" applyFont="1" applyBorder="1" applyAlignment="1">
      <alignment horizontal="center" wrapText="1"/>
    </xf>
    <xf numFmtId="0" fontId="31" fillId="0" borderId="0" xfId="2" applyFont="1" applyBorder="1" applyAlignment="1">
      <alignment horizontal="center" wrapText="1"/>
    </xf>
    <xf numFmtId="0" fontId="31" fillId="0" borderId="14" xfId="2" applyFont="1" applyBorder="1" applyAlignment="1">
      <alignment horizontal="center" wrapText="1"/>
    </xf>
    <xf numFmtId="0" fontId="43" fillId="0" borderId="0" xfId="2" applyFont="1" applyAlignment="1">
      <alignment horizontal="center" vertical="top" wrapText="1"/>
    </xf>
    <xf numFmtId="0" fontId="31" fillId="0" borderId="74" xfId="2" applyFont="1" applyBorder="1" applyAlignment="1">
      <alignment horizontal="center" wrapText="1"/>
    </xf>
    <xf numFmtId="0" fontId="31" fillId="0" borderId="20" xfId="2" applyFont="1" applyBorder="1" applyAlignment="1">
      <alignment horizontal="center" wrapText="1"/>
    </xf>
    <xf numFmtId="0" fontId="31" fillId="0" borderId="12" xfId="2" applyFont="1" applyBorder="1" applyAlignment="1">
      <alignment horizontal="center" wrapText="1"/>
    </xf>
    <xf numFmtId="0" fontId="33" fillId="0" borderId="57" xfId="2" applyFont="1" applyBorder="1" applyAlignment="1">
      <alignment horizontal="center" wrapText="1"/>
    </xf>
    <xf numFmtId="0" fontId="42" fillId="0" borderId="21" xfId="2" applyFont="1" applyBorder="1" applyAlignment="1" applyProtection="1">
      <alignment horizontal="center" vertical="top"/>
      <protection locked="0"/>
    </xf>
    <xf numFmtId="0" fontId="31" fillId="11" borderId="73" xfId="2" applyFont="1" applyFill="1" applyBorder="1" applyAlignment="1">
      <alignment horizontal="center"/>
    </xf>
    <xf numFmtId="0" fontId="31" fillId="11" borderId="70" xfId="2" applyFont="1" applyFill="1" applyBorder="1" applyAlignment="1">
      <alignment horizontal="center"/>
    </xf>
    <xf numFmtId="0" fontId="31" fillId="11" borderId="69" xfId="2" applyFont="1" applyFill="1" applyBorder="1" applyAlignment="1">
      <alignment horizontal="center"/>
    </xf>
    <xf numFmtId="0" fontId="31" fillId="0" borderId="68" xfId="2" applyFont="1" applyBorder="1" applyAlignment="1">
      <alignment horizontal="center"/>
    </xf>
    <xf numFmtId="0" fontId="31" fillId="0" borderId="70" xfId="2" applyFont="1" applyBorder="1" applyAlignment="1">
      <alignment horizontal="center"/>
    </xf>
    <xf numFmtId="0" fontId="31" fillId="0" borderId="69" xfId="2" applyFont="1" applyBorder="1" applyAlignment="1">
      <alignment horizontal="center"/>
    </xf>
    <xf numFmtId="0" fontId="31" fillId="0" borderId="71" xfId="2" applyFont="1" applyBorder="1" applyAlignment="1">
      <alignment horizontal="center"/>
    </xf>
    <xf numFmtId="0" fontId="31" fillId="11" borderId="71" xfId="2" applyFont="1" applyFill="1" applyBorder="1" applyAlignment="1">
      <alignment horizontal="center"/>
    </xf>
    <xf numFmtId="0" fontId="18" fillId="0" borderId="5" xfId="1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7" fillId="0" borderId="0" xfId="1" applyNumberFormat="1" applyFont="1" applyBorder="1" applyAlignment="1">
      <alignment horizontal="center" vertical="center" wrapText="1"/>
    </xf>
    <xf numFmtId="0" fontId="18" fillId="0" borderId="0" xfId="1" applyFont="1" applyBorder="1" applyAlignment="1">
      <alignment horizontal="center" vertical="center" wrapText="1"/>
    </xf>
    <xf numFmtId="0" fontId="18" fillId="0" borderId="6" xfId="1" applyFont="1" applyBorder="1" applyAlignment="1">
      <alignment horizontal="center" vertical="center" wrapText="1"/>
    </xf>
    <xf numFmtId="0" fontId="7" fillId="0" borderId="0" xfId="1" applyFont="1" applyBorder="1" applyAlignment="1">
      <alignment horizontal="center" vertical="center" wrapText="1"/>
    </xf>
    <xf numFmtId="4" fontId="8" fillId="0" borderId="0" xfId="1" applyNumberFormat="1" applyFont="1" applyBorder="1" applyAlignment="1">
      <alignment horizontal="right" vertical="center" wrapText="1"/>
    </xf>
    <xf numFmtId="4" fontId="9" fillId="0" borderId="0" xfId="0" applyNumberFormat="1" applyFont="1" applyBorder="1" applyAlignment="1">
      <alignment horizontal="right" vertical="center" wrapText="1"/>
    </xf>
    <xf numFmtId="0" fontId="8" fillId="0" borderId="0" xfId="1" applyFont="1" applyBorder="1" applyAlignment="1">
      <alignment vertical="top" wrapText="1"/>
    </xf>
    <xf numFmtId="0" fontId="9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</cellXfs>
  <cellStyles count="3">
    <cellStyle name="Обычный" xfId="0" builtinId="0"/>
    <cellStyle name="Обычный 2" xfId="2"/>
    <cellStyle name="Обычный_Книга1" xfId="1"/>
  </cellStyles>
  <dxfs count="20">
    <dxf>
      <numFmt numFmtId="30" formatCode="@"/>
      <alignment horizontal="center" vertical="center" textRotation="0" wrapText="0" indent="0" relativeIndent="255" justifyLastLine="0" shrinkToFit="0" readingOrder="0"/>
      <protection locked="0" hidden="0"/>
    </dxf>
    <dxf>
      <alignment horizontal="left" vertical="center" textRotation="0" wrapText="0" indent="0" relativeIndent="255" justifyLastLine="0" shrinkToFit="0" readingOrder="0"/>
    </dxf>
    <dxf>
      <font>
        <color indexed="8"/>
      </font>
      <numFmt numFmtId="30" formatCode="@"/>
    </dxf>
    <dxf>
      <font>
        <color indexed="8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relativeIndent="255" justifyLastLine="0" shrinkToFit="0" readingOrder="0"/>
      <border diagonalUp="0" diagonalDown="0" outline="0">
        <left style="thin">
          <color indexed="64"/>
        </left>
        <right/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color indexed="8"/>
      </font>
      <numFmt numFmtId="30" formatCode="@"/>
    </dxf>
    <dxf>
      <font>
        <color indexed="8"/>
      </font>
      <numFmt numFmtId="164" formatCode="mm\.yy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color indexed="8"/>
      </font>
      <numFmt numFmtId="30" formatCode="@"/>
    </dxf>
    <dxf>
      <font>
        <color indexed="8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protection locked="0" hidden="0"/>
    </dxf>
    <dxf>
      <font>
        <color indexed="8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relativeIndent="255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ndense val="0"/>
        <extend val="0"/>
        <color indexed="10"/>
      </font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16" Type="http://schemas.openxmlformats.org/officeDocument/2006/relationships/image" Target="../media/image116.png"/><Relationship Id="rId124" Type="http://schemas.openxmlformats.org/officeDocument/2006/relationships/image" Target="../media/image124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ovbabki1\Desktop\&#1056;&#1072;&#1073;&#1086;&#1095;&#1080;&#1081;%20&#1089;&#1090;&#1086;&#1083;\&#1051;&#1072;&#1089;&#1090;&#1086;&#1095;&#1082;&#1072;\qrcode.BMP" TargetMode="External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5.png"/><Relationship Id="rId117" Type="http://schemas.openxmlformats.org/officeDocument/2006/relationships/image" Target="../media/image116.png"/><Relationship Id="rId21" Type="http://schemas.openxmlformats.org/officeDocument/2006/relationships/image" Target="../media/image20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84" Type="http://schemas.openxmlformats.org/officeDocument/2006/relationships/image" Target="../media/image83.png"/><Relationship Id="rId89" Type="http://schemas.openxmlformats.org/officeDocument/2006/relationships/image" Target="../media/image88.png"/><Relationship Id="rId112" Type="http://schemas.openxmlformats.org/officeDocument/2006/relationships/image" Target="../media/image111.png"/><Relationship Id="rId16" Type="http://schemas.openxmlformats.org/officeDocument/2006/relationships/image" Target="../media/image15.png"/><Relationship Id="rId107" Type="http://schemas.openxmlformats.org/officeDocument/2006/relationships/image" Target="../media/image106.png"/><Relationship Id="rId11" Type="http://schemas.openxmlformats.org/officeDocument/2006/relationships/image" Target="../media/image10.png"/><Relationship Id="rId32" Type="http://schemas.openxmlformats.org/officeDocument/2006/relationships/image" Target="../media/image31.png"/><Relationship Id="rId37" Type="http://schemas.openxmlformats.org/officeDocument/2006/relationships/image" Target="../media/image36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74" Type="http://schemas.openxmlformats.org/officeDocument/2006/relationships/image" Target="../media/image73.png"/><Relationship Id="rId79" Type="http://schemas.openxmlformats.org/officeDocument/2006/relationships/image" Target="../media/image78.png"/><Relationship Id="rId102" Type="http://schemas.openxmlformats.org/officeDocument/2006/relationships/image" Target="../media/image101.png"/><Relationship Id="rId123" Type="http://schemas.openxmlformats.org/officeDocument/2006/relationships/image" Target="../media/image122.png"/><Relationship Id="rId128" Type="http://schemas.openxmlformats.org/officeDocument/2006/relationships/image" Target="../media/image127.png"/><Relationship Id="rId5" Type="http://schemas.openxmlformats.org/officeDocument/2006/relationships/image" Target="../media/image5.png"/><Relationship Id="rId90" Type="http://schemas.openxmlformats.org/officeDocument/2006/relationships/image" Target="../media/image89.png"/><Relationship Id="rId95" Type="http://schemas.openxmlformats.org/officeDocument/2006/relationships/image" Target="../media/image94.png"/><Relationship Id="rId19" Type="http://schemas.openxmlformats.org/officeDocument/2006/relationships/image" Target="../media/image1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77" Type="http://schemas.openxmlformats.org/officeDocument/2006/relationships/image" Target="../media/image76.png"/><Relationship Id="rId100" Type="http://schemas.openxmlformats.org/officeDocument/2006/relationships/image" Target="../media/image99.png"/><Relationship Id="rId105" Type="http://schemas.openxmlformats.org/officeDocument/2006/relationships/image" Target="../media/image104.png"/><Relationship Id="rId113" Type="http://schemas.openxmlformats.org/officeDocument/2006/relationships/image" Target="../media/image112.png"/><Relationship Id="rId118" Type="http://schemas.openxmlformats.org/officeDocument/2006/relationships/image" Target="../media/image117.png"/><Relationship Id="rId126" Type="http://schemas.openxmlformats.org/officeDocument/2006/relationships/image" Target="../media/image125.png"/><Relationship Id="rId8" Type="http://schemas.openxmlformats.org/officeDocument/2006/relationships/image" Target="../media/image7.png"/><Relationship Id="rId51" Type="http://schemas.openxmlformats.org/officeDocument/2006/relationships/image" Target="../media/image50.png"/><Relationship Id="rId72" Type="http://schemas.openxmlformats.org/officeDocument/2006/relationships/image" Target="../media/image71.png"/><Relationship Id="rId80" Type="http://schemas.openxmlformats.org/officeDocument/2006/relationships/image" Target="../media/image79.png"/><Relationship Id="rId85" Type="http://schemas.openxmlformats.org/officeDocument/2006/relationships/image" Target="../media/image84.png"/><Relationship Id="rId93" Type="http://schemas.openxmlformats.org/officeDocument/2006/relationships/image" Target="../media/image92.png"/><Relationship Id="rId98" Type="http://schemas.openxmlformats.org/officeDocument/2006/relationships/image" Target="../media/image97.png"/><Relationship Id="rId121" Type="http://schemas.openxmlformats.org/officeDocument/2006/relationships/image" Target="../media/image120.png"/><Relationship Id="rId3" Type="http://schemas.openxmlformats.org/officeDocument/2006/relationships/image" Target="../media/image3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7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103" Type="http://schemas.openxmlformats.org/officeDocument/2006/relationships/image" Target="../media/image102.png"/><Relationship Id="rId108" Type="http://schemas.openxmlformats.org/officeDocument/2006/relationships/image" Target="../media/image107.png"/><Relationship Id="rId116" Type="http://schemas.openxmlformats.org/officeDocument/2006/relationships/image" Target="../media/image115.png"/><Relationship Id="rId124" Type="http://schemas.openxmlformats.org/officeDocument/2006/relationships/image" Target="../media/image123.png"/><Relationship Id="rId20" Type="http://schemas.openxmlformats.org/officeDocument/2006/relationships/image" Target="../media/image19.png"/><Relationship Id="rId41" Type="http://schemas.openxmlformats.org/officeDocument/2006/relationships/image" Target="../media/image40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70" Type="http://schemas.openxmlformats.org/officeDocument/2006/relationships/image" Target="../media/image69.png"/><Relationship Id="rId75" Type="http://schemas.openxmlformats.org/officeDocument/2006/relationships/image" Target="../media/image74.png"/><Relationship Id="rId83" Type="http://schemas.openxmlformats.org/officeDocument/2006/relationships/image" Target="../media/image82.png"/><Relationship Id="rId88" Type="http://schemas.openxmlformats.org/officeDocument/2006/relationships/image" Target="../media/image87.png"/><Relationship Id="rId91" Type="http://schemas.openxmlformats.org/officeDocument/2006/relationships/image" Target="../media/image90.png"/><Relationship Id="rId96" Type="http://schemas.openxmlformats.org/officeDocument/2006/relationships/image" Target="../media/image95.png"/><Relationship Id="rId111" Type="http://schemas.openxmlformats.org/officeDocument/2006/relationships/image" Target="../media/image110.png"/><Relationship Id="rId1" Type="http://schemas.openxmlformats.org/officeDocument/2006/relationships/image" Target="../media/image1.png"/><Relationship Id="rId6" Type="http://schemas.openxmlformats.org/officeDocument/2006/relationships/image" Target="../media/image128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6" Type="http://schemas.openxmlformats.org/officeDocument/2006/relationships/image" Target="../media/image105.png"/><Relationship Id="rId114" Type="http://schemas.openxmlformats.org/officeDocument/2006/relationships/image" Target="../media/image113.png"/><Relationship Id="rId119" Type="http://schemas.openxmlformats.org/officeDocument/2006/relationships/image" Target="../media/image118.png"/><Relationship Id="rId127" Type="http://schemas.openxmlformats.org/officeDocument/2006/relationships/image" Target="../media/image126.png"/><Relationship Id="rId10" Type="http://schemas.openxmlformats.org/officeDocument/2006/relationships/image" Target="../media/image9.png"/><Relationship Id="rId31" Type="http://schemas.openxmlformats.org/officeDocument/2006/relationships/image" Target="../media/image30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73" Type="http://schemas.openxmlformats.org/officeDocument/2006/relationships/image" Target="../media/image72.png"/><Relationship Id="rId78" Type="http://schemas.openxmlformats.org/officeDocument/2006/relationships/image" Target="../media/image77.png"/><Relationship Id="rId81" Type="http://schemas.openxmlformats.org/officeDocument/2006/relationships/image" Target="../media/image80.png"/><Relationship Id="rId86" Type="http://schemas.openxmlformats.org/officeDocument/2006/relationships/image" Target="../media/image85.png"/><Relationship Id="rId94" Type="http://schemas.openxmlformats.org/officeDocument/2006/relationships/image" Target="../media/image93.png"/><Relationship Id="rId99" Type="http://schemas.openxmlformats.org/officeDocument/2006/relationships/image" Target="../media/image98.png"/><Relationship Id="rId101" Type="http://schemas.openxmlformats.org/officeDocument/2006/relationships/image" Target="../media/image100.png"/><Relationship Id="rId122" Type="http://schemas.openxmlformats.org/officeDocument/2006/relationships/image" Target="../media/image121.png"/><Relationship Id="rId4" Type="http://schemas.openxmlformats.org/officeDocument/2006/relationships/image" Target="../media/image4.png"/><Relationship Id="rId9" Type="http://schemas.openxmlformats.org/officeDocument/2006/relationships/image" Target="../media/image8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9" Type="http://schemas.openxmlformats.org/officeDocument/2006/relationships/image" Target="../media/image38.png"/><Relationship Id="rId109" Type="http://schemas.openxmlformats.org/officeDocument/2006/relationships/image" Target="../media/image108.png"/><Relationship Id="rId34" Type="http://schemas.openxmlformats.org/officeDocument/2006/relationships/image" Target="../media/image33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Relationship Id="rId76" Type="http://schemas.openxmlformats.org/officeDocument/2006/relationships/image" Target="../media/image75.png"/><Relationship Id="rId97" Type="http://schemas.openxmlformats.org/officeDocument/2006/relationships/image" Target="../media/image96.png"/><Relationship Id="rId104" Type="http://schemas.openxmlformats.org/officeDocument/2006/relationships/image" Target="../media/image103.png"/><Relationship Id="rId120" Type="http://schemas.openxmlformats.org/officeDocument/2006/relationships/image" Target="../media/image119.png"/><Relationship Id="rId125" Type="http://schemas.openxmlformats.org/officeDocument/2006/relationships/image" Target="../media/image124.png"/><Relationship Id="rId7" Type="http://schemas.openxmlformats.org/officeDocument/2006/relationships/image" Target="../media/image6.png"/><Relationship Id="rId71" Type="http://schemas.openxmlformats.org/officeDocument/2006/relationships/image" Target="../media/image70.png"/><Relationship Id="rId92" Type="http://schemas.openxmlformats.org/officeDocument/2006/relationships/image" Target="../media/image91.png"/><Relationship Id="rId2" Type="http://schemas.openxmlformats.org/officeDocument/2006/relationships/image" Target="../media/image2.png"/><Relationship Id="rId29" Type="http://schemas.openxmlformats.org/officeDocument/2006/relationships/image" Target="../media/image28.png"/><Relationship Id="rId24" Type="http://schemas.openxmlformats.org/officeDocument/2006/relationships/image" Target="../media/image23.png"/><Relationship Id="rId40" Type="http://schemas.openxmlformats.org/officeDocument/2006/relationships/image" Target="../media/image39.png"/><Relationship Id="rId45" Type="http://schemas.openxmlformats.org/officeDocument/2006/relationships/image" Target="../media/image44.png"/><Relationship Id="rId66" Type="http://schemas.openxmlformats.org/officeDocument/2006/relationships/image" Target="../media/image65.png"/><Relationship Id="rId87" Type="http://schemas.openxmlformats.org/officeDocument/2006/relationships/image" Target="../media/image86.png"/><Relationship Id="rId110" Type="http://schemas.openxmlformats.org/officeDocument/2006/relationships/image" Target="../media/image109.png"/><Relationship Id="rId115" Type="http://schemas.openxmlformats.org/officeDocument/2006/relationships/image" Target="../media/image114.png"/><Relationship Id="rId61" Type="http://schemas.openxmlformats.org/officeDocument/2006/relationships/image" Target="../media/image60.png"/><Relationship Id="rId82" Type="http://schemas.openxmlformats.org/officeDocument/2006/relationships/image" Target="../media/image8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1314450</xdr:colOff>
      <xdr:row>11</xdr:row>
      <xdr:rowOff>126627</xdr:rowOff>
    </xdr:to>
    <xdr:pic>
      <xdr:nvPicPr>
        <xdr:cNvPr id="129" name="Рисунок 128" descr="qrcode.BMP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201706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1314450</xdr:colOff>
      <xdr:row>50</xdr:row>
      <xdr:rowOff>81803</xdr:rowOff>
    </xdr:to>
    <xdr:pic>
      <xdr:nvPicPr>
        <xdr:cNvPr id="130" name="Рисунок 129" descr="qrcode.BMP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6017559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</xdr:row>
      <xdr:rowOff>0</xdr:rowOff>
    </xdr:from>
    <xdr:to>
      <xdr:col>11</xdr:col>
      <xdr:colOff>1314450</xdr:colOff>
      <xdr:row>11</xdr:row>
      <xdr:rowOff>126627</xdr:rowOff>
    </xdr:to>
    <xdr:pic>
      <xdr:nvPicPr>
        <xdr:cNvPr id="131" name="Рисунок 130" descr="qrcode.BMP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7339853" y="201706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41</xdr:row>
      <xdr:rowOff>0</xdr:rowOff>
    </xdr:from>
    <xdr:to>
      <xdr:col>11</xdr:col>
      <xdr:colOff>1314450</xdr:colOff>
      <xdr:row>50</xdr:row>
      <xdr:rowOff>81803</xdr:rowOff>
    </xdr:to>
    <xdr:pic>
      <xdr:nvPicPr>
        <xdr:cNvPr id="132" name="Рисунок 131" descr="qrcode.BMP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339853" y="6017559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80</xdr:row>
      <xdr:rowOff>0</xdr:rowOff>
    </xdr:from>
    <xdr:to>
      <xdr:col>0</xdr:col>
      <xdr:colOff>1314450</xdr:colOff>
      <xdr:row>89</xdr:row>
      <xdr:rowOff>48185</xdr:rowOff>
    </xdr:to>
    <xdr:pic>
      <xdr:nvPicPr>
        <xdr:cNvPr id="133" name="Рисунок 132" descr="qrcode.BMP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11710147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119</xdr:row>
      <xdr:rowOff>0</xdr:rowOff>
    </xdr:from>
    <xdr:to>
      <xdr:col>0</xdr:col>
      <xdr:colOff>1314450</xdr:colOff>
      <xdr:row>128</xdr:row>
      <xdr:rowOff>104215</xdr:rowOff>
    </xdr:to>
    <xdr:pic>
      <xdr:nvPicPr>
        <xdr:cNvPr id="134" name="Рисунок 133" descr="qrcode.BMP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0" y="17626853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80</xdr:row>
      <xdr:rowOff>0</xdr:rowOff>
    </xdr:from>
    <xdr:to>
      <xdr:col>11</xdr:col>
      <xdr:colOff>1314450</xdr:colOff>
      <xdr:row>89</xdr:row>
      <xdr:rowOff>48185</xdr:rowOff>
    </xdr:to>
    <xdr:pic>
      <xdr:nvPicPr>
        <xdr:cNvPr id="135" name="Рисунок 134" descr="qrcode.BMP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7339853" y="11710147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119</xdr:row>
      <xdr:rowOff>0</xdr:rowOff>
    </xdr:from>
    <xdr:to>
      <xdr:col>11</xdr:col>
      <xdr:colOff>1314450</xdr:colOff>
      <xdr:row>128</xdr:row>
      <xdr:rowOff>104215</xdr:rowOff>
    </xdr:to>
    <xdr:pic>
      <xdr:nvPicPr>
        <xdr:cNvPr id="136" name="Рисунок 135" descr="qrcode.BMP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7339853" y="17626853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158</xdr:row>
      <xdr:rowOff>0</xdr:rowOff>
    </xdr:from>
    <xdr:to>
      <xdr:col>0</xdr:col>
      <xdr:colOff>1314450</xdr:colOff>
      <xdr:row>167</xdr:row>
      <xdr:rowOff>48185</xdr:rowOff>
    </xdr:to>
    <xdr:pic>
      <xdr:nvPicPr>
        <xdr:cNvPr id="137" name="Рисунок 136" descr="qrcode.BMP"/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0" y="23397882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197</xdr:row>
      <xdr:rowOff>0</xdr:rowOff>
    </xdr:from>
    <xdr:to>
      <xdr:col>0</xdr:col>
      <xdr:colOff>1314450</xdr:colOff>
      <xdr:row>206</xdr:row>
      <xdr:rowOff>81802</xdr:rowOff>
    </xdr:to>
    <xdr:pic>
      <xdr:nvPicPr>
        <xdr:cNvPr id="138" name="Рисунок 137" descr="qrcode.BMP"/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0" y="29292176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158</xdr:row>
      <xdr:rowOff>0</xdr:rowOff>
    </xdr:from>
    <xdr:to>
      <xdr:col>11</xdr:col>
      <xdr:colOff>1314450</xdr:colOff>
      <xdr:row>167</xdr:row>
      <xdr:rowOff>48185</xdr:rowOff>
    </xdr:to>
    <xdr:pic>
      <xdr:nvPicPr>
        <xdr:cNvPr id="139" name="Рисунок 138" descr="qrcode.BMP"/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7339853" y="23397882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197</xdr:row>
      <xdr:rowOff>0</xdr:rowOff>
    </xdr:from>
    <xdr:to>
      <xdr:col>11</xdr:col>
      <xdr:colOff>1314450</xdr:colOff>
      <xdr:row>206</xdr:row>
      <xdr:rowOff>81802</xdr:rowOff>
    </xdr:to>
    <xdr:pic>
      <xdr:nvPicPr>
        <xdr:cNvPr id="140" name="Рисунок 139" descr="qrcode.BMP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7339853" y="29292176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0</xdr:col>
      <xdr:colOff>1314450</xdr:colOff>
      <xdr:row>245</xdr:row>
      <xdr:rowOff>70597</xdr:rowOff>
    </xdr:to>
    <xdr:pic>
      <xdr:nvPicPr>
        <xdr:cNvPr id="141" name="Рисунок 140" descr="qrcode.BMP"/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0" y="35018382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275</xdr:row>
      <xdr:rowOff>0</xdr:rowOff>
    </xdr:from>
    <xdr:to>
      <xdr:col>0</xdr:col>
      <xdr:colOff>1314450</xdr:colOff>
      <xdr:row>284</xdr:row>
      <xdr:rowOff>70597</xdr:rowOff>
    </xdr:to>
    <xdr:pic>
      <xdr:nvPicPr>
        <xdr:cNvPr id="142" name="Рисунок 141" descr="qrcode.BMP"/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0" y="40968706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236</xdr:row>
      <xdr:rowOff>0</xdr:rowOff>
    </xdr:from>
    <xdr:to>
      <xdr:col>11</xdr:col>
      <xdr:colOff>1314450</xdr:colOff>
      <xdr:row>245</xdr:row>
      <xdr:rowOff>70597</xdr:rowOff>
    </xdr:to>
    <xdr:pic>
      <xdr:nvPicPr>
        <xdr:cNvPr id="143" name="Рисунок 142" descr="qrcode.BMP"/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7339853" y="35018382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275</xdr:row>
      <xdr:rowOff>0</xdr:rowOff>
    </xdr:from>
    <xdr:to>
      <xdr:col>11</xdr:col>
      <xdr:colOff>1314450</xdr:colOff>
      <xdr:row>284</xdr:row>
      <xdr:rowOff>70597</xdr:rowOff>
    </xdr:to>
    <xdr:pic>
      <xdr:nvPicPr>
        <xdr:cNvPr id="144" name="Рисунок 143" descr="qrcode.BMP"/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7339853" y="40968706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314</xdr:row>
      <xdr:rowOff>0</xdr:rowOff>
    </xdr:from>
    <xdr:to>
      <xdr:col>0</xdr:col>
      <xdr:colOff>1314450</xdr:colOff>
      <xdr:row>323</xdr:row>
      <xdr:rowOff>48186</xdr:rowOff>
    </xdr:to>
    <xdr:pic>
      <xdr:nvPicPr>
        <xdr:cNvPr id="145" name="Рисунок 144" descr="qrcode.BMP"/>
        <xdr:cNvPicPr>
          <a:picLocks noChangeAspect="1"/>
        </xdr:cNvPicPr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0" y="46706118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353</xdr:row>
      <xdr:rowOff>0</xdr:rowOff>
    </xdr:from>
    <xdr:to>
      <xdr:col>0</xdr:col>
      <xdr:colOff>1314450</xdr:colOff>
      <xdr:row>362</xdr:row>
      <xdr:rowOff>70597</xdr:rowOff>
    </xdr:to>
    <xdr:pic>
      <xdr:nvPicPr>
        <xdr:cNvPr id="146" name="Рисунок 145" descr="qrcode.BMP"/>
        <xdr:cNvPicPr>
          <a:picLocks noChangeAspect="1"/>
        </xdr:cNvPicPr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0" y="52667647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314</xdr:row>
      <xdr:rowOff>0</xdr:rowOff>
    </xdr:from>
    <xdr:to>
      <xdr:col>11</xdr:col>
      <xdr:colOff>1314450</xdr:colOff>
      <xdr:row>323</xdr:row>
      <xdr:rowOff>48186</xdr:rowOff>
    </xdr:to>
    <xdr:pic>
      <xdr:nvPicPr>
        <xdr:cNvPr id="147" name="Рисунок 146" descr="qrcode.BMP"/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7339853" y="46706118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353</xdr:row>
      <xdr:rowOff>0</xdr:rowOff>
    </xdr:from>
    <xdr:to>
      <xdr:col>11</xdr:col>
      <xdr:colOff>1314450</xdr:colOff>
      <xdr:row>362</xdr:row>
      <xdr:rowOff>70597</xdr:rowOff>
    </xdr:to>
    <xdr:pic>
      <xdr:nvPicPr>
        <xdr:cNvPr id="148" name="Рисунок 147" descr="qrcode.BMP"/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7339853" y="52667647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392</xdr:row>
      <xdr:rowOff>0</xdr:rowOff>
    </xdr:from>
    <xdr:to>
      <xdr:col>0</xdr:col>
      <xdr:colOff>1314450</xdr:colOff>
      <xdr:row>401</xdr:row>
      <xdr:rowOff>3362</xdr:rowOff>
    </xdr:to>
    <xdr:pic>
      <xdr:nvPicPr>
        <xdr:cNvPr id="149" name="Рисунок 148" descr="qrcode.BMP"/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0" y="5833782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431</xdr:row>
      <xdr:rowOff>0</xdr:rowOff>
    </xdr:from>
    <xdr:to>
      <xdr:col>0</xdr:col>
      <xdr:colOff>1314450</xdr:colOff>
      <xdr:row>440</xdr:row>
      <xdr:rowOff>70597</xdr:rowOff>
    </xdr:to>
    <xdr:pic>
      <xdr:nvPicPr>
        <xdr:cNvPr id="150" name="Рисунок 149" descr="qrcode.BMP"/>
        <xdr:cNvPicPr>
          <a:picLocks noChangeAspect="1"/>
        </xdr:cNvPicPr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0" y="64299353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392</xdr:row>
      <xdr:rowOff>0</xdr:rowOff>
    </xdr:from>
    <xdr:to>
      <xdr:col>11</xdr:col>
      <xdr:colOff>1314450</xdr:colOff>
      <xdr:row>401</xdr:row>
      <xdr:rowOff>3362</xdr:rowOff>
    </xdr:to>
    <xdr:pic>
      <xdr:nvPicPr>
        <xdr:cNvPr id="151" name="Рисунок 150" descr="qrcode.BMP"/>
        <xdr:cNvPicPr>
          <a:picLocks noChangeAspect="1"/>
        </xdr:cNvPicPr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7339853" y="5833782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431</xdr:row>
      <xdr:rowOff>0</xdr:rowOff>
    </xdr:from>
    <xdr:to>
      <xdr:col>11</xdr:col>
      <xdr:colOff>1314450</xdr:colOff>
      <xdr:row>440</xdr:row>
      <xdr:rowOff>70597</xdr:rowOff>
    </xdr:to>
    <xdr:pic>
      <xdr:nvPicPr>
        <xdr:cNvPr id="152" name="Рисунок 151" descr="qrcode.BMP"/>
        <xdr:cNvPicPr>
          <a:picLocks noChangeAspect="1"/>
        </xdr:cNvPicPr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7339853" y="64299353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470</xdr:row>
      <xdr:rowOff>0</xdr:rowOff>
    </xdr:from>
    <xdr:to>
      <xdr:col>0</xdr:col>
      <xdr:colOff>1314450</xdr:colOff>
      <xdr:row>479</xdr:row>
      <xdr:rowOff>48185</xdr:rowOff>
    </xdr:to>
    <xdr:pic>
      <xdr:nvPicPr>
        <xdr:cNvPr id="153" name="Рисунок 152" descr="qrcode.BMP"/>
        <xdr:cNvPicPr>
          <a:picLocks noChangeAspect="1"/>
        </xdr:cNvPicPr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0" y="6998073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509</xdr:row>
      <xdr:rowOff>0</xdr:rowOff>
    </xdr:from>
    <xdr:to>
      <xdr:col>0</xdr:col>
      <xdr:colOff>1314450</xdr:colOff>
      <xdr:row>518</xdr:row>
      <xdr:rowOff>70597</xdr:rowOff>
    </xdr:to>
    <xdr:pic>
      <xdr:nvPicPr>
        <xdr:cNvPr id="154" name="Рисунок 153" descr="qrcode.BMP"/>
        <xdr:cNvPicPr>
          <a:picLocks noChangeAspect="1"/>
        </xdr:cNvPicPr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0" y="7588623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470</xdr:row>
      <xdr:rowOff>0</xdr:rowOff>
    </xdr:from>
    <xdr:to>
      <xdr:col>11</xdr:col>
      <xdr:colOff>1314450</xdr:colOff>
      <xdr:row>479</xdr:row>
      <xdr:rowOff>48185</xdr:rowOff>
    </xdr:to>
    <xdr:pic>
      <xdr:nvPicPr>
        <xdr:cNvPr id="155" name="Рисунок 154" descr="qrcode.BMP"/>
        <xdr:cNvPicPr>
          <a:picLocks noChangeAspect="1"/>
        </xdr:cNvPicPr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7339853" y="6998073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509</xdr:row>
      <xdr:rowOff>0</xdr:rowOff>
    </xdr:from>
    <xdr:to>
      <xdr:col>11</xdr:col>
      <xdr:colOff>1314450</xdr:colOff>
      <xdr:row>518</xdr:row>
      <xdr:rowOff>70597</xdr:rowOff>
    </xdr:to>
    <xdr:pic>
      <xdr:nvPicPr>
        <xdr:cNvPr id="156" name="Рисунок 155" descr="qrcode.BMP"/>
        <xdr:cNvPicPr>
          <a:picLocks noChangeAspect="1"/>
        </xdr:cNvPicPr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7339853" y="7588623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548</xdr:row>
      <xdr:rowOff>0</xdr:rowOff>
    </xdr:from>
    <xdr:to>
      <xdr:col>0</xdr:col>
      <xdr:colOff>1314450</xdr:colOff>
      <xdr:row>557</xdr:row>
      <xdr:rowOff>48185</xdr:rowOff>
    </xdr:to>
    <xdr:pic>
      <xdr:nvPicPr>
        <xdr:cNvPr id="157" name="Рисунок 156" descr="qrcode.BMP"/>
        <xdr:cNvPicPr>
          <a:picLocks noChangeAspect="1"/>
        </xdr:cNvPicPr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xfrm>
          <a:off x="0" y="81590029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587</xdr:row>
      <xdr:rowOff>0</xdr:rowOff>
    </xdr:from>
    <xdr:to>
      <xdr:col>0</xdr:col>
      <xdr:colOff>1314450</xdr:colOff>
      <xdr:row>596</xdr:row>
      <xdr:rowOff>70597</xdr:rowOff>
    </xdr:to>
    <xdr:pic>
      <xdr:nvPicPr>
        <xdr:cNvPr id="158" name="Рисунок 157" descr="qrcode.BMP"/>
        <xdr:cNvPicPr>
          <a:picLocks noChangeAspect="1"/>
        </xdr:cNvPicPr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xfrm>
          <a:off x="0" y="87551559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548</xdr:row>
      <xdr:rowOff>0</xdr:rowOff>
    </xdr:from>
    <xdr:to>
      <xdr:col>11</xdr:col>
      <xdr:colOff>1314450</xdr:colOff>
      <xdr:row>557</xdr:row>
      <xdr:rowOff>48185</xdr:rowOff>
    </xdr:to>
    <xdr:pic>
      <xdr:nvPicPr>
        <xdr:cNvPr id="159" name="Рисунок 158" descr="qrcode.BMP"/>
        <xdr:cNvPicPr>
          <a:picLocks noChangeAspect="1"/>
        </xdr:cNvPicPr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xfrm>
          <a:off x="7339853" y="81590029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587</xdr:row>
      <xdr:rowOff>0</xdr:rowOff>
    </xdr:from>
    <xdr:to>
      <xdr:col>11</xdr:col>
      <xdr:colOff>1314450</xdr:colOff>
      <xdr:row>596</xdr:row>
      <xdr:rowOff>70597</xdr:rowOff>
    </xdr:to>
    <xdr:pic>
      <xdr:nvPicPr>
        <xdr:cNvPr id="160" name="Рисунок 159" descr="qrcode.BMP"/>
        <xdr:cNvPicPr>
          <a:picLocks noChangeAspect="1"/>
        </xdr:cNvPicPr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xfrm>
          <a:off x="7339853" y="87551559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626</xdr:row>
      <xdr:rowOff>0</xdr:rowOff>
    </xdr:from>
    <xdr:to>
      <xdr:col>0</xdr:col>
      <xdr:colOff>1314450</xdr:colOff>
      <xdr:row>635</xdr:row>
      <xdr:rowOff>48185</xdr:rowOff>
    </xdr:to>
    <xdr:pic>
      <xdr:nvPicPr>
        <xdr:cNvPr id="161" name="Рисунок 160" descr="qrcode.BMP"/>
        <xdr:cNvPicPr>
          <a:picLocks noChangeAspect="1"/>
        </xdr:cNvPicPr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xfrm>
          <a:off x="0" y="933450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665</xdr:row>
      <xdr:rowOff>0</xdr:rowOff>
    </xdr:from>
    <xdr:to>
      <xdr:col>0</xdr:col>
      <xdr:colOff>1314450</xdr:colOff>
      <xdr:row>674</xdr:row>
      <xdr:rowOff>48185</xdr:rowOff>
    </xdr:to>
    <xdr:pic>
      <xdr:nvPicPr>
        <xdr:cNvPr id="162" name="Рисунок 161" descr="qrcode.BMP"/>
        <xdr:cNvPicPr>
          <a:picLocks noChangeAspect="1"/>
        </xdr:cNvPicPr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xfrm>
          <a:off x="0" y="9923929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626</xdr:row>
      <xdr:rowOff>0</xdr:rowOff>
    </xdr:from>
    <xdr:to>
      <xdr:col>11</xdr:col>
      <xdr:colOff>1314450</xdr:colOff>
      <xdr:row>635</xdr:row>
      <xdr:rowOff>48185</xdr:rowOff>
    </xdr:to>
    <xdr:pic>
      <xdr:nvPicPr>
        <xdr:cNvPr id="163" name="Рисунок 162" descr="qrcode.BMP"/>
        <xdr:cNvPicPr>
          <a:picLocks noChangeAspect="1"/>
        </xdr:cNvPicPr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xfrm>
          <a:off x="7339853" y="933450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665</xdr:row>
      <xdr:rowOff>0</xdr:rowOff>
    </xdr:from>
    <xdr:to>
      <xdr:col>11</xdr:col>
      <xdr:colOff>1314450</xdr:colOff>
      <xdr:row>674</xdr:row>
      <xdr:rowOff>48185</xdr:rowOff>
    </xdr:to>
    <xdr:pic>
      <xdr:nvPicPr>
        <xdr:cNvPr id="164" name="Рисунок 163" descr="qrcode.BMP"/>
        <xdr:cNvPicPr>
          <a:picLocks noChangeAspect="1"/>
        </xdr:cNvPicPr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xfrm>
          <a:off x="7339853" y="9923929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704</xdr:row>
      <xdr:rowOff>0</xdr:rowOff>
    </xdr:from>
    <xdr:to>
      <xdr:col>0</xdr:col>
      <xdr:colOff>1314450</xdr:colOff>
      <xdr:row>713</xdr:row>
      <xdr:rowOff>70597</xdr:rowOff>
    </xdr:to>
    <xdr:pic>
      <xdr:nvPicPr>
        <xdr:cNvPr id="165" name="Рисунок 164" descr="qrcode.BMP"/>
        <xdr:cNvPicPr>
          <a:picLocks noChangeAspect="1"/>
        </xdr:cNvPicPr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xfrm>
          <a:off x="0" y="105043941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743</xdr:row>
      <xdr:rowOff>0</xdr:rowOff>
    </xdr:from>
    <xdr:to>
      <xdr:col>0</xdr:col>
      <xdr:colOff>1314450</xdr:colOff>
      <xdr:row>752</xdr:row>
      <xdr:rowOff>70597</xdr:rowOff>
    </xdr:to>
    <xdr:pic>
      <xdr:nvPicPr>
        <xdr:cNvPr id="166" name="Рисунок 165" descr="qrcode.BMP"/>
        <xdr:cNvPicPr>
          <a:picLocks noChangeAspect="1"/>
        </xdr:cNvPicPr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xfrm>
          <a:off x="0" y="110960647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704</xdr:row>
      <xdr:rowOff>0</xdr:rowOff>
    </xdr:from>
    <xdr:to>
      <xdr:col>11</xdr:col>
      <xdr:colOff>1314450</xdr:colOff>
      <xdr:row>713</xdr:row>
      <xdr:rowOff>70597</xdr:rowOff>
    </xdr:to>
    <xdr:pic>
      <xdr:nvPicPr>
        <xdr:cNvPr id="167" name="Рисунок 166" descr="qrcode.BMP"/>
        <xdr:cNvPicPr>
          <a:picLocks noChangeAspect="1"/>
        </xdr:cNvPicPr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xfrm>
          <a:off x="7339853" y="105043941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743</xdr:row>
      <xdr:rowOff>0</xdr:rowOff>
    </xdr:from>
    <xdr:to>
      <xdr:col>11</xdr:col>
      <xdr:colOff>1314450</xdr:colOff>
      <xdr:row>752</xdr:row>
      <xdr:rowOff>70597</xdr:rowOff>
    </xdr:to>
    <xdr:pic>
      <xdr:nvPicPr>
        <xdr:cNvPr id="168" name="Рисунок 167" descr="qrcode.BMP"/>
        <xdr:cNvPicPr>
          <a:picLocks noChangeAspect="1"/>
        </xdr:cNvPicPr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xfrm>
          <a:off x="7339853" y="110960647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782</xdr:row>
      <xdr:rowOff>0</xdr:rowOff>
    </xdr:from>
    <xdr:to>
      <xdr:col>0</xdr:col>
      <xdr:colOff>1314450</xdr:colOff>
      <xdr:row>791</xdr:row>
      <xdr:rowOff>48185</xdr:rowOff>
    </xdr:to>
    <xdr:pic>
      <xdr:nvPicPr>
        <xdr:cNvPr id="169" name="Рисунок 168" descr="qrcode.BMP"/>
        <xdr:cNvPicPr>
          <a:picLocks noChangeAspect="1"/>
        </xdr:cNvPicPr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xfrm>
          <a:off x="0" y="116686853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821</xdr:row>
      <xdr:rowOff>0</xdr:rowOff>
    </xdr:from>
    <xdr:to>
      <xdr:col>0</xdr:col>
      <xdr:colOff>1314450</xdr:colOff>
      <xdr:row>830</xdr:row>
      <xdr:rowOff>70597</xdr:rowOff>
    </xdr:to>
    <xdr:pic>
      <xdr:nvPicPr>
        <xdr:cNvPr id="170" name="Рисунок 169" descr="qrcode.BMP"/>
        <xdr:cNvPicPr>
          <a:picLocks noChangeAspect="1"/>
        </xdr:cNvPicPr>
      </xdr:nvPicPr>
      <xdr:blipFill>
        <a:blip xmlns:r="http://schemas.openxmlformats.org/officeDocument/2006/relationships" r:embed="rId42" cstate="print"/>
        <a:stretch>
          <a:fillRect/>
        </a:stretch>
      </xdr:blipFill>
      <xdr:spPr>
        <a:xfrm>
          <a:off x="0" y="122625971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782</xdr:row>
      <xdr:rowOff>0</xdr:rowOff>
    </xdr:from>
    <xdr:to>
      <xdr:col>11</xdr:col>
      <xdr:colOff>1314450</xdr:colOff>
      <xdr:row>791</xdr:row>
      <xdr:rowOff>48185</xdr:rowOff>
    </xdr:to>
    <xdr:pic>
      <xdr:nvPicPr>
        <xdr:cNvPr id="171" name="Рисунок 170" descr="qrcode.BMP"/>
        <xdr:cNvPicPr>
          <a:picLocks noChangeAspect="1"/>
        </xdr:cNvPicPr>
      </xdr:nvPicPr>
      <xdr:blipFill>
        <a:blip xmlns:r="http://schemas.openxmlformats.org/officeDocument/2006/relationships" r:embed="rId43" cstate="print"/>
        <a:stretch>
          <a:fillRect/>
        </a:stretch>
      </xdr:blipFill>
      <xdr:spPr>
        <a:xfrm>
          <a:off x="7339853" y="116686853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821</xdr:row>
      <xdr:rowOff>0</xdr:rowOff>
    </xdr:from>
    <xdr:to>
      <xdr:col>11</xdr:col>
      <xdr:colOff>1314450</xdr:colOff>
      <xdr:row>830</xdr:row>
      <xdr:rowOff>70597</xdr:rowOff>
    </xdr:to>
    <xdr:pic>
      <xdr:nvPicPr>
        <xdr:cNvPr id="172" name="Рисунок 171" descr="qrcode.BMP"/>
        <xdr:cNvPicPr>
          <a:picLocks noChangeAspect="1"/>
        </xdr:cNvPicPr>
      </xdr:nvPicPr>
      <xdr:blipFill>
        <a:blip xmlns:r="http://schemas.openxmlformats.org/officeDocument/2006/relationships" r:embed="rId44" cstate="print"/>
        <a:stretch>
          <a:fillRect/>
        </a:stretch>
      </xdr:blipFill>
      <xdr:spPr>
        <a:xfrm>
          <a:off x="7339853" y="122625971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860</xdr:row>
      <xdr:rowOff>0</xdr:rowOff>
    </xdr:from>
    <xdr:to>
      <xdr:col>0</xdr:col>
      <xdr:colOff>1314450</xdr:colOff>
      <xdr:row>869</xdr:row>
      <xdr:rowOff>3362</xdr:rowOff>
    </xdr:to>
    <xdr:pic>
      <xdr:nvPicPr>
        <xdr:cNvPr id="173" name="Рисунок 172" descr="qrcode.BMP"/>
        <xdr:cNvPicPr>
          <a:picLocks noChangeAspect="1"/>
        </xdr:cNvPicPr>
      </xdr:nvPicPr>
      <xdr:blipFill>
        <a:blip xmlns:r="http://schemas.openxmlformats.org/officeDocument/2006/relationships" r:embed="rId45" cstate="print"/>
        <a:stretch>
          <a:fillRect/>
        </a:stretch>
      </xdr:blipFill>
      <xdr:spPr>
        <a:xfrm>
          <a:off x="0" y="12838579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899</xdr:row>
      <xdr:rowOff>0</xdr:rowOff>
    </xdr:from>
    <xdr:to>
      <xdr:col>0</xdr:col>
      <xdr:colOff>1314450</xdr:colOff>
      <xdr:row>908</xdr:row>
      <xdr:rowOff>59391</xdr:rowOff>
    </xdr:to>
    <xdr:pic>
      <xdr:nvPicPr>
        <xdr:cNvPr id="174" name="Рисунок 173" descr="qrcode.BMP"/>
        <xdr:cNvPicPr>
          <a:picLocks noChangeAspect="1"/>
        </xdr:cNvPicPr>
      </xdr:nvPicPr>
      <xdr:blipFill>
        <a:blip xmlns:r="http://schemas.openxmlformats.org/officeDocument/2006/relationships" r:embed="rId46" cstate="print"/>
        <a:stretch>
          <a:fillRect/>
        </a:stretch>
      </xdr:blipFill>
      <xdr:spPr>
        <a:xfrm>
          <a:off x="0" y="1343025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860</xdr:row>
      <xdr:rowOff>0</xdr:rowOff>
    </xdr:from>
    <xdr:to>
      <xdr:col>11</xdr:col>
      <xdr:colOff>1314450</xdr:colOff>
      <xdr:row>869</xdr:row>
      <xdr:rowOff>3362</xdr:rowOff>
    </xdr:to>
    <xdr:pic>
      <xdr:nvPicPr>
        <xdr:cNvPr id="175" name="Рисунок 174" descr="qrcode.BMP"/>
        <xdr:cNvPicPr>
          <a:picLocks noChangeAspect="1"/>
        </xdr:cNvPicPr>
      </xdr:nvPicPr>
      <xdr:blipFill>
        <a:blip xmlns:r="http://schemas.openxmlformats.org/officeDocument/2006/relationships" r:embed="rId47" cstate="print"/>
        <a:stretch>
          <a:fillRect/>
        </a:stretch>
      </xdr:blipFill>
      <xdr:spPr>
        <a:xfrm>
          <a:off x="7339853" y="12838579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899</xdr:row>
      <xdr:rowOff>0</xdr:rowOff>
    </xdr:from>
    <xdr:to>
      <xdr:col>11</xdr:col>
      <xdr:colOff>1314450</xdr:colOff>
      <xdr:row>908</xdr:row>
      <xdr:rowOff>59391</xdr:rowOff>
    </xdr:to>
    <xdr:pic>
      <xdr:nvPicPr>
        <xdr:cNvPr id="176" name="Рисунок 175" descr="qrcode.BMP"/>
        <xdr:cNvPicPr>
          <a:picLocks noChangeAspect="1"/>
        </xdr:cNvPicPr>
      </xdr:nvPicPr>
      <xdr:blipFill>
        <a:blip xmlns:r="http://schemas.openxmlformats.org/officeDocument/2006/relationships" r:embed="rId48" cstate="print"/>
        <a:stretch>
          <a:fillRect/>
        </a:stretch>
      </xdr:blipFill>
      <xdr:spPr>
        <a:xfrm>
          <a:off x="7339853" y="1343025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938</xdr:row>
      <xdr:rowOff>0</xdr:rowOff>
    </xdr:from>
    <xdr:to>
      <xdr:col>0</xdr:col>
      <xdr:colOff>1314450</xdr:colOff>
      <xdr:row>947</xdr:row>
      <xdr:rowOff>48185</xdr:rowOff>
    </xdr:to>
    <xdr:pic>
      <xdr:nvPicPr>
        <xdr:cNvPr id="177" name="Рисунок 176" descr="qrcode.BMP"/>
        <xdr:cNvPicPr>
          <a:picLocks noChangeAspect="1"/>
        </xdr:cNvPicPr>
      </xdr:nvPicPr>
      <xdr:blipFill>
        <a:blip xmlns:r="http://schemas.openxmlformats.org/officeDocument/2006/relationships" r:embed="rId49" cstate="print"/>
        <a:stretch>
          <a:fillRect/>
        </a:stretch>
      </xdr:blipFill>
      <xdr:spPr>
        <a:xfrm>
          <a:off x="0" y="140028706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977</xdr:row>
      <xdr:rowOff>0</xdr:rowOff>
    </xdr:from>
    <xdr:to>
      <xdr:col>0</xdr:col>
      <xdr:colOff>1314450</xdr:colOff>
      <xdr:row>986</xdr:row>
      <xdr:rowOff>70598</xdr:rowOff>
    </xdr:to>
    <xdr:pic>
      <xdr:nvPicPr>
        <xdr:cNvPr id="178" name="Рисунок 177" descr="qrcode.BMP"/>
        <xdr:cNvPicPr>
          <a:picLocks noChangeAspect="1"/>
        </xdr:cNvPicPr>
      </xdr:nvPicPr>
      <xdr:blipFill>
        <a:blip xmlns:r="http://schemas.openxmlformats.org/officeDocument/2006/relationships" r:embed="rId50" cstate="print"/>
        <a:stretch>
          <a:fillRect/>
        </a:stretch>
      </xdr:blipFill>
      <xdr:spPr>
        <a:xfrm>
          <a:off x="0" y="14596782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938</xdr:row>
      <xdr:rowOff>0</xdr:rowOff>
    </xdr:from>
    <xdr:to>
      <xdr:col>11</xdr:col>
      <xdr:colOff>1314450</xdr:colOff>
      <xdr:row>947</xdr:row>
      <xdr:rowOff>48185</xdr:rowOff>
    </xdr:to>
    <xdr:pic>
      <xdr:nvPicPr>
        <xdr:cNvPr id="179" name="Рисунок 178" descr="qrcode.BMP"/>
        <xdr:cNvPicPr>
          <a:picLocks noChangeAspect="1"/>
        </xdr:cNvPicPr>
      </xdr:nvPicPr>
      <xdr:blipFill>
        <a:blip xmlns:r="http://schemas.openxmlformats.org/officeDocument/2006/relationships" r:embed="rId51" cstate="print"/>
        <a:stretch>
          <a:fillRect/>
        </a:stretch>
      </xdr:blipFill>
      <xdr:spPr>
        <a:xfrm>
          <a:off x="7339853" y="140028706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977</xdr:row>
      <xdr:rowOff>0</xdr:rowOff>
    </xdr:from>
    <xdr:to>
      <xdr:col>11</xdr:col>
      <xdr:colOff>1314450</xdr:colOff>
      <xdr:row>986</xdr:row>
      <xdr:rowOff>70598</xdr:rowOff>
    </xdr:to>
    <xdr:pic>
      <xdr:nvPicPr>
        <xdr:cNvPr id="180" name="Рисунок 179" descr="qrcode.BMP"/>
        <xdr:cNvPicPr>
          <a:picLocks noChangeAspect="1"/>
        </xdr:cNvPicPr>
      </xdr:nvPicPr>
      <xdr:blipFill>
        <a:blip xmlns:r="http://schemas.openxmlformats.org/officeDocument/2006/relationships" r:embed="rId52" cstate="print"/>
        <a:stretch>
          <a:fillRect/>
        </a:stretch>
      </xdr:blipFill>
      <xdr:spPr>
        <a:xfrm>
          <a:off x="7339853" y="14596782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1016</xdr:row>
      <xdr:rowOff>0</xdr:rowOff>
    </xdr:from>
    <xdr:to>
      <xdr:col>0</xdr:col>
      <xdr:colOff>1314450</xdr:colOff>
      <xdr:row>1025</xdr:row>
      <xdr:rowOff>70597</xdr:rowOff>
    </xdr:to>
    <xdr:pic>
      <xdr:nvPicPr>
        <xdr:cNvPr id="181" name="Рисунок 180" descr="qrcode.BMP"/>
        <xdr:cNvPicPr>
          <a:picLocks noChangeAspect="1"/>
        </xdr:cNvPicPr>
      </xdr:nvPicPr>
      <xdr:blipFill>
        <a:blip xmlns:r="http://schemas.openxmlformats.org/officeDocument/2006/relationships" r:embed="rId53" cstate="print"/>
        <a:stretch>
          <a:fillRect/>
        </a:stretch>
      </xdr:blipFill>
      <xdr:spPr>
        <a:xfrm>
          <a:off x="0" y="1516380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1055</xdr:row>
      <xdr:rowOff>0</xdr:rowOff>
    </xdr:from>
    <xdr:to>
      <xdr:col>0</xdr:col>
      <xdr:colOff>1314450</xdr:colOff>
      <xdr:row>1064</xdr:row>
      <xdr:rowOff>70597</xdr:rowOff>
    </xdr:to>
    <xdr:pic>
      <xdr:nvPicPr>
        <xdr:cNvPr id="182" name="Рисунок 181" descr="qrcode.BMP"/>
        <xdr:cNvPicPr>
          <a:picLocks noChangeAspect="1"/>
        </xdr:cNvPicPr>
      </xdr:nvPicPr>
      <xdr:blipFill>
        <a:blip xmlns:r="http://schemas.openxmlformats.org/officeDocument/2006/relationships" r:embed="rId54" cstate="print"/>
        <a:stretch>
          <a:fillRect/>
        </a:stretch>
      </xdr:blipFill>
      <xdr:spPr>
        <a:xfrm>
          <a:off x="0" y="157577118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1016</xdr:row>
      <xdr:rowOff>0</xdr:rowOff>
    </xdr:from>
    <xdr:to>
      <xdr:col>11</xdr:col>
      <xdr:colOff>1314450</xdr:colOff>
      <xdr:row>1025</xdr:row>
      <xdr:rowOff>70597</xdr:rowOff>
    </xdr:to>
    <xdr:pic>
      <xdr:nvPicPr>
        <xdr:cNvPr id="183" name="Рисунок 182" descr="qrcode.BMP"/>
        <xdr:cNvPicPr>
          <a:picLocks noChangeAspect="1"/>
        </xdr:cNvPicPr>
      </xdr:nvPicPr>
      <xdr:blipFill>
        <a:blip xmlns:r="http://schemas.openxmlformats.org/officeDocument/2006/relationships" r:embed="rId55" cstate="print"/>
        <a:stretch>
          <a:fillRect/>
        </a:stretch>
      </xdr:blipFill>
      <xdr:spPr>
        <a:xfrm>
          <a:off x="7339853" y="1516380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1055</xdr:row>
      <xdr:rowOff>0</xdr:rowOff>
    </xdr:from>
    <xdr:to>
      <xdr:col>11</xdr:col>
      <xdr:colOff>1314450</xdr:colOff>
      <xdr:row>1064</xdr:row>
      <xdr:rowOff>70597</xdr:rowOff>
    </xdr:to>
    <xdr:pic>
      <xdr:nvPicPr>
        <xdr:cNvPr id="184" name="Рисунок 183" descr="qrcode.BMP"/>
        <xdr:cNvPicPr>
          <a:picLocks noChangeAspect="1"/>
        </xdr:cNvPicPr>
      </xdr:nvPicPr>
      <xdr:blipFill>
        <a:blip xmlns:r="http://schemas.openxmlformats.org/officeDocument/2006/relationships" r:embed="rId56" cstate="print"/>
        <a:stretch>
          <a:fillRect/>
        </a:stretch>
      </xdr:blipFill>
      <xdr:spPr>
        <a:xfrm>
          <a:off x="7339853" y="157577118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1094</xdr:row>
      <xdr:rowOff>0</xdr:rowOff>
    </xdr:from>
    <xdr:to>
      <xdr:col>0</xdr:col>
      <xdr:colOff>1314450</xdr:colOff>
      <xdr:row>1103</xdr:row>
      <xdr:rowOff>48186</xdr:rowOff>
    </xdr:to>
    <xdr:pic>
      <xdr:nvPicPr>
        <xdr:cNvPr id="185" name="Рисунок 184" descr="qrcode.BMP"/>
        <xdr:cNvPicPr>
          <a:picLocks noChangeAspect="1"/>
        </xdr:cNvPicPr>
      </xdr:nvPicPr>
      <xdr:blipFill>
        <a:blip xmlns:r="http://schemas.openxmlformats.org/officeDocument/2006/relationships" r:embed="rId57" cstate="print"/>
        <a:stretch>
          <a:fillRect/>
        </a:stretch>
      </xdr:blipFill>
      <xdr:spPr>
        <a:xfrm>
          <a:off x="0" y="163292118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1133</xdr:row>
      <xdr:rowOff>0</xdr:rowOff>
    </xdr:from>
    <xdr:to>
      <xdr:col>0</xdr:col>
      <xdr:colOff>1314450</xdr:colOff>
      <xdr:row>1142</xdr:row>
      <xdr:rowOff>115420</xdr:rowOff>
    </xdr:to>
    <xdr:pic>
      <xdr:nvPicPr>
        <xdr:cNvPr id="186" name="Рисунок 185" descr="qrcode.BMP"/>
        <xdr:cNvPicPr>
          <a:picLocks noChangeAspect="1"/>
        </xdr:cNvPicPr>
      </xdr:nvPicPr>
      <xdr:blipFill>
        <a:blip xmlns:r="http://schemas.openxmlformats.org/officeDocument/2006/relationships" r:embed="rId58" cstate="print"/>
        <a:stretch>
          <a:fillRect/>
        </a:stretch>
      </xdr:blipFill>
      <xdr:spPr>
        <a:xfrm>
          <a:off x="0" y="16923123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1094</xdr:row>
      <xdr:rowOff>0</xdr:rowOff>
    </xdr:from>
    <xdr:to>
      <xdr:col>11</xdr:col>
      <xdr:colOff>1314450</xdr:colOff>
      <xdr:row>1103</xdr:row>
      <xdr:rowOff>48186</xdr:rowOff>
    </xdr:to>
    <xdr:pic>
      <xdr:nvPicPr>
        <xdr:cNvPr id="187" name="Рисунок 186" descr="qrcode.BMP"/>
        <xdr:cNvPicPr>
          <a:picLocks noChangeAspect="1"/>
        </xdr:cNvPicPr>
      </xdr:nvPicPr>
      <xdr:blipFill>
        <a:blip xmlns:r="http://schemas.openxmlformats.org/officeDocument/2006/relationships" r:embed="rId59" cstate="print"/>
        <a:stretch>
          <a:fillRect/>
        </a:stretch>
      </xdr:blipFill>
      <xdr:spPr>
        <a:xfrm>
          <a:off x="7339853" y="163292118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1133</xdr:row>
      <xdr:rowOff>0</xdr:rowOff>
    </xdr:from>
    <xdr:to>
      <xdr:col>11</xdr:col>
      <xdr:colOff>1314450</xdr:colOff>
      <xdr:row>1142</xdr:row>
      <xdr:rowOff>115420</xdr:rowOff>
    </xdr:to>
    <xdr:pic>
      <xdr:nvPicPr>
        <xdr:cNvPr id="188" name="Рисунок 187" descr="qrcode.BMP"/>
        <xdr:cNvPicPr>
          <a:picLocks noChangeAspect="1"/>
        </xdr:cNvPicPr>
      </xdr:nvPicPr>
      <xdr:blipFill>
        <a:blip xmlns:r="http://schemas.openxmlformats.org/officeDocument/2006/relationships" r:embed="rId60" cstate="print"/>
        <a:stretch>
          <a:fillRect/>
        </a:stretch>
      </xdr:blipFill>
      <xdr:spPr>
        <a:xfrm>
          <a:off x="7339853" y="16923123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1172</xdr:row>
      <xdr:rowOff>0</xdr:rowOff>
    </xdr:from>
    <xdr:to>
      <xdr:col>0</xdr:col>
      <xdr:colOff>1314450</xdr:colOff>
      <xdr:row>1181</xdr:row>
      <xdr:rowOff>59391</xdr:rowOff>
    </xdr:to>
    <xdr:pic>
      <xdr:nvPicPr>
        <xdr:cNvPr id="189" name="Рисунок 188" descr="qrcode.BMP"/>
        <xdr:cNvPicPr>
          <a:picLocks noChangeAspect="1"/>
        </xdr:cNvPicPr>
      </xdr:nvPicPr>
      <xdr:blipFill>
        <a:blip xmlns:r="http://schemas.openxmlformats.org/officeDocument/2006/relationships" r:embed="rId61" cstate="print"/>
        <a:stretch>
          <a:fillRect/>
        </a:stretch>
      </xdr:blipFill>
      <xdr:spPr>
        <a:xfrm>
          <a:off x="0" y="174957441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1211</xdr:row>
      <xdr:rowOff>0</xdr:rowOff>
    </xdr:from>
    <xdr:to>
      <xdr:col>0</xdr:col>
      <xdr:colOff>1314450</xdr:colOff>
      <xdr:row>1220</xdr:row>
      <xdr:rowOff>70597</xdr:rowOff>
    </xdr:to>
    <xdr:pic>
      <xdr:nvPicPr>
        <xdr:cNvPr id="190" name="Рисунок 189" descr="qrcode.BMP"/>
        <xdr:cNvPicPr>
          <a:picLocks noChangeAspect="1"/>
        </xdr:cNvPicPr>
      </xdr:nvPicPr>
      <xdr:blipFill>
        <a:blip xmlns:r="http://schemas.openxmlformats.org/officeDocument/2006/relationships" r:embed="rId62" cstate="print"/>
        <a:stretch>
          <a:fillRect/>
        </a:stretch>
      </xdr:blipFill>
      <xdr:spPr>
        <a:xfrm>
          <a:off x="0" y="180840529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1172</xdr:row>
      <xdr:rowOff>0</xdr:rowOff>
    </xdr:from>
    <xdr:to>
      <xdr:col>11</xdr:col>
      <xdr:colOff>1314450</xdr:colOff>
      <xdr:row>1181</xdr:row>
      <xdr:rowOff>59391</xdr:rowOff>
    </xdr:to>
    <xdr:pic>
      <xdr:nvPicPr>
        <xdr:cNvPr id="191" name="Рисунок 190" descr="qrcode.BMP"/>
        <xdr:cNvPicPr>
          <a:picLocks noChangeAspect="1"/>
        </xdr:cNvPicPr>
      </xdr:nvPicPr>
      <xdr:blipFill>
        <a:blip xmlns:r="http://schemas.openxmlformats.org/officeDocument/2006/relationships" r:embed="rId63" cstate="print"/>
        <a:stretch>
          <a:fillRect/>
        </a:stretch>
      </xdr:blipFill>
      <xdr:spPr>
        <a:xfrm>
          <a:off x="7339853" y="174957441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1211</xdr:row>
      <xdr:rowOff>0</xdr:rowOff>
    </xdr:from>
    <xdr:to>
      <xdr:col>11</xdr:col>
      <xdr:colOff>1314450</xdr:colOff>
      <xdr:row>1220</xdr:row>
      <xdr:rowOff>70597</xdr:rowOff>
    </xdr:to>
    <xdr:pic>
      <xdr:nvPicPr>
        <xdr:cNvPr id="192" name="Рисунок 191" descr="qrcode.BMP"/>
        <xdr:cNvPicPr>
          <a:picLocks noChangeAspect="1"/>
        </xdr:cNvPicPr>
      </xdr:nvPicPr>
      <xdr:blipFill>
        <a:blip xmlns:r="http://schemas.openxmlformats.org/officeDocument/2006/relationships" r:embed="rId64" cstate="print"/>
        <a:stretch>
          <a:fillRect/>
        </a:stretch>
      </xdr:blipFill>
      <xdr:spPr>
        <a:xfrm>
          <a:off x="7339853" y="180840529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1250</xdr:row>
      <xdr:rowOff>0</xdr:rowOff>
    </xdr:from>
    <xdr:to>
      <xdr:col>0</xdr:col>
      <xdr:colOff>1314450</xdr:colOff>
      <xdr:row>1259</xdr:row>
      <xdr:rowOff>48185</xdr:rowOff>
    </xdr:to>
    <xdr:pic>
      <xdr:nvPicPr>
        <xdr:cNvPr id="193" name="Рисунок 192" descr="qrcode.BMP"/>
        <xdr:cNvPicPr>
          <a:picLocks noChangeAspect="1"/>
        </xdr:cNvPicPr>
      </xdr:nvPicPr>
      <xdr:blipFill>
        <a:blip xmlns:r="http://schemas.openxmlformats.org/officeDocument/2006/relationships" r:embed="rId65" cstate="print"/>
        <a:stretch>
          <a:fillRect/>
        </a:stretch>
      </xdr:blipFill>
      <xdr:spPr>
        <a:xfrm>
          <a:off x="0" y="186589147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1289</xdr:row>
      <xdr:rowOff>0</xdr:rowOff>
    </xdr:from>
    <xdr:to>
      <xdr:col>0</xdr:col>
      <xdr:colOff>1314450</xdr:colOff>
      <xdr:row>1298</xdr:row>
      <xdr:rowOff>81803</xdr:rowOff>
    </xdr:to>
    <xdr:pic>
      <xdr:nvPicPr>
        <xdr:cNvPr id="194" name="Рисунок 193" descr="qrcode.BMP"/>
        <xdr:cNvPicPr>
          <a:picLocks noChangeAspect="1"/>
        </xdr:cNvPicPr>
      </xdr:nvPicPr>
      <xdr:blipFill>
        <a:blip xmlns:r="http://schemas.openxmlformats.org/officeDocument/2006/relationships" r:embed="rId66" cstate="print"/>
        <a:stretch>
          <a:fillRect/>
        </a:stretch>
      </xdr:blipFill>
      <xdr:spPr>
        <a:xfrm>
          <a:off x="0" y="192561882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1250</xdr:row>
      <xdr:rowOff>0</xdr:rowOff>
    </xdr:from>
    <xdr:to>
      <xdr:col>11</xdr:col>
      <xdr:colOff>1314450</xdr:colOff>
      <xdr:row>1259</xdr:row>
      <xdr:rowOff>48185</xdr:rowOff>
    </xdr:to>
    <xdr:pic>
      <xdr:nvPicPr>
        <xdr:cNvPr id="195" name="Рисунок 194" descr="qrcode.BMP"/>
        <xdr:cNvPicPr>
          <a:picLocks noChangeAspect="1"/>
        </xdr:cNvPicPr>
      </xdr:nvPicPr>
      <xdr:blipFill>
        <a:blip xmlns:r="http://schemas.openxmlformats.org/officeDocument/2006/relationships" r:embed="rId67" cstate="print"/>
        <a:stretch>
          <a:fillRect/>
        </a:stretch>
      </xdr:blipFill>
      <xdr:spPr>
        <a:xfrm>
          <a:off x="7339853" y="186589147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1289</xdr:row>
      <xdr:rowOff>0</xdr:rowOff>
    </xdr:from>
    <xdr:to>
      <xdr:col>11</xdr:col>
      <xdr:colOff>1314450</xdr:colOff>
      <xdr:row>1298</xdr:row>
      <xdr:rowOff>81803</xdr:rowOff>
    </xdr:to>
    <xdr:pic>
      <xdr:nvPicPr>
        <xdr:cNvPr id="196" name="Рисунок 195" descr="qrcode.BMP"/>
        <xdr:cNvPicPr>
          <a:picLocks noChangeAspect="1"/>
        </xdr:cNvPicPr>
      </xdr:nvPicPr>
      <xdr:blipFill>
        <a:blip xmlns:r="http://schemas.openxmlformats.org/officeDocument/2006/relationships" r:embed="rId68" cstate="print"/>
        <a:stretch>
          <a:fillRect/>
        </a:stretch>
      </xdr:blipFill>
      <xdr:spPr>
        <a:xfrm>
          <a:off x="7339853" y="192561882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1328</xdr:row>
      <xdr:rowOff>0</xdr:rowOff>
    </xdr:from>
    <xdr:to>
      <xdr:col>0</xdr:col>
      <xdr:colOff>1314450</xdr:colOff>
      <xdr:row>1337</xdr:row>
      <xdr:rowOff>104215</xdr:rowOff>
    </xdr:to>
    <xdr:pic>
      <xdr:nvPicPr>
        <xdr:cNvPr id="197" name="Рисунок 196" descr="qrcode.BMP"/>
        <xdr:cNvPicPr>
          <a:picLocks noChangeAspect="1"/>
        </xdr:cNvPicPr>
      </xdr:nvPicPr>
      <xdr:blipFill>
        <a:blip xmlns:r="http://schemas.openxmlformats.org/officeDocument/2006/relationships" r:embed="rId69" cstate="print"/>
        <a:stretch>
          <a:fillRect/>
        </a:stretch>
      </xdr:blipFill>
      <xdr:spPr>
        <a:xfrm>
          <a:off x="0" y="198220853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1366</xdr:row>
      <xdr:rowOff>0</xdr:rowOff>
    </xdr:from>
    <xdr:to>
      <xdr:col>0</xdr:col>
      <xdr:colOff>1314450</xdr:colOff>
      <xdr:row>1376</xdr:row>
      <xdr:rowOff>70597</xdr:rowOff>
    </xdr:to>
    <xdr:pic>
      <xdr:nvPicPr>
        <xdr:cNvPr id="198" name="Рисунок 197" descr="qrcode.BMP"/>
        <xdr:cNvPicPr>
          <a:picLocks noChangeAspect="1"/>
        </xdr:cNvPicPr>
      </xdr:nvPicPr>
      <xdr:blipFill>
        <a:blip xmlns:r="http://schemas.openxmlformats.org/officeDocument/2006/relationships" r:embed="rId70" cstate="print"/>
        <a:stretch>
          <a:fillRect/>
        </a:stretch>
      </xdr:blipFill>
      <xdr:spPr>
        <a:xfrm>
          <a:off x="0" y="204137559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1328</xdr:row>
      <xdr:rowOff>0</xdr:rowOff>
    </xdr:from>
    <xdr:to>
      <xdr:col>11</xdr:col>
      <xdr:colOff>1314450</xdr:colOff>
      <xdr:row>1337</xdr:row>
      <xdr:rowOff>104215</xdr:rowOff>
    </xdr:to>
    <xdr:pic>
      <xdr:nvPicPr>
        <xdr:cNvPr id="199" name="Рисунок 198" descr="qrcode.BMP"/>
        <xdr:cNvPicPr>
          <a:picLocks noChangeAspect="1"/>
        </xdr:cNvPicPr>
      </xdr:nvPicPr>
      <xdr:blipFill>
        <a:blip xmlns:r="http://schemas.openxmlformats.org/officeDocument/2006/relationships" r:embed="rId71" cstate="print"/>
        <a:stretch>
          <a:fillRect/>
        </a:stretch>
      </xdr:blipFill>
      <xdr:spPr>
        <a:xfrm>
          <a:off x="7339853" y="198220853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1366</xdr:row>
      <xdr:rowOff>0</xdr:rowOff>
    </xdr:from>
    <xdr:to>
      <xdr:col>11</xdr:col>
      <xdr:colOff>1314450</xdr:colOff>
      <xdr:row>1376</xdr:row>
      <xdr:rowOff>70597</xdr:rowOff>
    </xdr:to>
    <xdr:pic>
      <xdr:nvPicPr>
        <xdr:cNvPr id="200" name="Рисунок 199" descr="qrcode.BMP"/>
        <xdr:cNvPicPr>
          <a:picLocks noChangeAspect="1"/>
        </xdr:cNvPicPr>
      </xdr:nvPicPr>
      <xdr:blipFill>
        <a:blip xmlns:r="http://schemas.openxmlformats.org/officeDocument/2006/relationships" r:embed="rId72" cstate="print"/>
        <a:stretch>
          <a:fillRect/>
        </a:stretch>
      </xdr:blipFill>
      <xdr:spPr>
        <a:xfrm>
          <a:off x="7339853" y="204137559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1406</xdr:row>
      <xdr:rowOff>0</xdr:rowOff>
    </xdr:from>
    <xdr:to>
      <xdr:col>0</xdr:col>
      <xdr:colOff>1314450</xdr:colOff>
      <xdr:row>1415</xdr:row>
      <xdr:rowOff>81803</xdr:rowOff>
    </xdr:to>
    <xdr:pic>
      <xdr:nvPicPr>
        <xdr:cNvPr id="201" name="Рисунок 200" descr="qrcode.BMP"/>
        <xdr:cNvPicPr>
          <a:picLocks noChangeAspect="1"/>
        </xdr:cNvPicPr>
      </xdr:nvPicPr>
      <xdr:blipFill>
        <a:blip xmlns:r="http://schemas.openxmlformats.org/officeDocument/2006/relationships" r:embed="rId73" cstate="print"/>
        <a:stretch>
          <a:fillRect/>
        </a:stretch>
      </xdr:blipFill>
      <xdr:spPr>
        <a:xfrm>
          <a:off x="0" y="209897382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1445</xdr:row>
      <xdr:rowOff>0</xdr:rowOff>
    </xdr:from>
    <xdr:to>
      <xdr:col>0</xdr:col>
      <xdr:colOff>1314450</xdr:colOff>
      <xdr:row>1454</xdr:row>
      <xdr:rowOff>70597</xdr:rowOff>
    </xdr:to>
    <xdr:pic>
      <xdr:nvPicPr>
        <xdr:cNvPr id="202" name="Рисунок 201" descr="qrcode.BMP"/>
        <xdr:cNvPicPr>
          <a:picLocks noChangeAspect="1"/>
        </xdr:cNvPicPr>
      </xdr:nvPicPr>
      <xdr:blipFill>
        <a:blip xmlns:r="http://schemas.openxmlformats.org/officeDocument/2006/relationships" r:embed="rId74" cstate="print"/>
        <a:stretch>
          <a:fillRect/>
        </a:stretch>
      </xdr:blipFill>
      <xdr:spPr>
        <a:xfrm>
          <a:off x="0" y="215724441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1406</xdr:row>
      <xdr:rowOff>0</xdr:rowOff>
    </xdr:from>
    <xdr:to>
      <xdr:col>11</xdr:col>
      <xdr:colOff>1314450</xdr:colOff>
      <xdr:row>1415</xdr:row>
      <xdr:rowOff>81803</xdr:rowOff>
    </xdr:to>
    <xdr:pic>
      <xdr:nvPicPr>
        <xdr:cNvPr id="203" name="Рисунок 202" descr="qrcode.BMP"/>
        <xdr:cNvPicPr>
          <a:picLocks noChangeAspect="1"/>
        </xdr:cNvPicPr>
      </xdr:nvPicPr>
      <xdr:blipFill>
        <a:blip xmlns:r="http://schemas.openxmlformats.org/officeDocument/2006/relationships" r:embed="rId75" cstate="print"/>
        <a:stretch>
          <a:fillRect/>
        </a:stretch>
      </xdr:blipFill>
      <xdr:spPr>
        <a:xfrm>
          <a:off x="7339853" y="209897382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1445</xdr:row>
      <xdr:rowOff>0</xdr:rowOff>
    </xdr:from>
    <xdr:to>
      <xdr:col>11</xdr:col>
      <xdr:colOff>1314450</xdr:colOff>
      <xdr:row>1454</xdr:row>
      <xdr:rowOff>70597</xdr:rowOff>
    </xdr:to>
    <xdr:pic>
      <xdr:nvPicPr>
        <xdr:cNvPr id="204" name="Рисунок 203" descr="qrcode.BMP"/>
        <xdr:cNvPicPr>
          <a:picLocks noChangeAspect="1"/>
        </xdr:cNvPicPr>
      </xdr:nvPicPr>
      <xdr:blipFill>
        <a:blip xmlns:r="http://schemas.openxmlformats.org/officeDocument/2006/relationships" r:embed="rId76" cstate="print"/>
        <a:stretch>
          <a:fillRect/>
        </a:stretch>
      </xdr:blipFill>
      <xdr:spPr>
        <a:xfrm>
          <a:off x="7339853" y="215724441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1484</xdr:row>
      <xdr:rowOff>0</xdr:rowOff>
    </xdr:from>
    <xdr:to>
      <xdr:col>0</xdr:col>
      <xdr:colOff>1314450</xdr:colOff>
      <xdr:row>1493</xdr:row>
      <xdr:rowOff>70597</xdr:rowOff>
    </xdr:to>
    <xdr:pic>
      <xdr:nvPicPr>
        <xdr:cNvPr id="205" name="Рисунок 204" descr="qrcode.BMP"/>
        <xdr:cNvPicPr>
          <a:picLocks noChangeAspect="1"/>
        </xdr:cNvPicPr>
      </xdr:nvPicPr>
      <xdr:blipFill>
        <a:blip xmlns:r="http://schemas.openxmlformats.org/officeDocument/2006/relationships" r:embed="rId77" cstate="print"/>
        <a:stretch>
          <a:fillRect/>
        </a:stretch>
      </xdr:blipFill>
      <xdr:spPr>
        <a:xfrm>
          <a:off x="0" y="22148426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1523</xdr:row>
      <xdr:rowOff>0</xdr:rowOff>
    </xdr:from>
    <xdr:to>
      <xdr:col>0</xdr:col>
      <xdr:colOff>1314450</xdr:colOff>
      <xdr:row>1532</xdr:row>
      <xdr:rowOff>70597</xdr:rowOff>
    </xdr:to>
    <xdr:pic>
      <xdr:nvPicPr>
        <xdr:cNvPr id="206" name="Рисунок 205" descr="qrcode.BMP"/>
        <xdr:cNvPicPr>
          <a:picLocks noChangeAspect="1"/>
        </xdr:cNvPicPr>
      </xdr:nvPicPr>
      <xdr:blipFill>
        <a:blip xmlns:r="http://schemas.openxmlformats.org/officeDocument/2006/relationships" r:embed="rId78" cstate="print"/>
        <a:stretch>
          <a:fillRect/>
        </a:stretch>
      </xdr:blipFill>
      <xdr:spPr>
        <a:xfrm>
          <a:off x="0" y="227423382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1484</xdr:row>
      <xdr:rowOff>0</xdr:rowOff>
    </xdr:from>
    <xdr:to>
      <xdr:col>11</xdr:col>
      <xdr:colOff>1314450</xdr:colOff>
      <xdr:row>1493</xdr:row>
      <xdr:rowOff>70597</xdr:rowOff>
    </xdr:to>
    <xdr:pic>
      <xdr:nvPicPr>
        <xdr:cNvPr id="207" name="Рисунок 206" descr="qrcode.BMP"/>
        <xdr:cNvPicPr>
          <a:picLocks noChangeAspect="1"/>
        </xdr:cNvPicPr>
      </xdr:nvPicPr>
      <xdr:blipFill>
        <a:blip xmlns:r="http://schemas.openxmlformats.org/officeDocument/2006/relationships" r:embed="rId79" cstate="print"/>
        <a:stretch>
          <a:fillRect/>
        </a:stretch>
      </xdr:blipFill>
      <xdr:spPr>
        <a:xfrm>
          <a:off x="7339853" y="22148426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1523</xdr:row>
      <xdr:rowOff>0</xdr:rowOff>
    </xdr:from>
    <xdr:to>
      <xdr:col>11</xdr:col>
      <xdr:colOff>1314450</xdr:colOff>
      <xdr:row>1532</xdr:row>
      <xdr:rowOff>70597</xdr:rowOff>
    </xdr:to>
    <xdr:pic>
      <xdr:nvPicPr>
        <xdr:cNvPr id="208" name="Рисунок 207" descr="qrcode.BMP"/>
        <xdr:cNvPicPr>
          <a:picLocks noChangeAspect="1"/>
        </xdr:cNvPicPr>
      </xdr:nvPicPr>
      <xdr:blipFill>
        <a:blip xmlns:r="http://schemas.openxmlformats.org/officeDocument/2006/relationships" r:embed="rId80" cstate="print"/>
        <a:stretch>
          <a:fillRect/>
        </a:stretch>
      </xdr:blipFill>
      <xdr:spPr>
        <a:xfrm>
          <a:off x="7339853" y="227423382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1562</xdr:row>
      <xdr:rowOff>0</xdr:rowOff>
    </xdr:from>
    <xdr:to>
      <xdr:col>0</xdr:col>
      <xdr:colOff>1314450</xdr:colOff>
      <xdr:row>1571</xdr:row>
      <xdr:rowOff>81803</xdr:rowOff>
    </xdr:to>
    <xdr:pic>
      <xdr:nvPicPr>
        <xdr:cNvPr id="209" name="Рисунок 208" descr="qrcode.BMP"/>
        <xdr:cNvPicPr>
          <a:picLocks noChangeAspect="1"/>
        </xdr:cNvPicPr>
      </xdr:nvPicPr>
      <xdr:blipFill>
        <a:blip xmlns:r="http://schemas.openxmlformats.org/officeDocument/2006/relationships" r:embed="rId81" cstate="print"/>
        <a:stretch>
          <a:fillRect/>
        </a:stretch>
      </xdr:blipFill>
      <xdr:spPr>
        <a:xfrm>
          <a:off x="0" y="233194412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1601</xdr:row>
      <xdr:rowOff>0</xdr:rowOff>
    </xdr:from>
    <xdr:to>
      <xdr:col>0</xdr:col>
      <xdr:colOff>1314450</xdr:colOff>
      <xdr:row>1610</xdr:row>
      <xdr:rowOff>81803</xdr:rowOff>
    </xdr:to>
    <xdr:pic>
      <xdr:nvPicPr>
        <xdr:cNvPr id="210" name="Рисунок 209" descr="qrcode.BMP"/>
        <xdr:cNvPicPr>
          <a:picLocks noChangeAspect="1"/>
        </xdr:cNvPicPr>
      </xdr:nvPicPr>
      <xdr:blipFill>
        <a:blip xmlns:r="http://schemas.openxmlformats.org/officeDocument/2006/relationships" r:embed="rId82" cstate="print"/>
        <a:stretch>
          <a:fillRect/>
        </a:stretch>
      </xdr:blipFill>
      <xdr:spPr>
        <a:xfrm>
          <a:off x="0" y="2390775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1562</xdr:row>
      <xdr:rowOff>0</xdr:rowOff>
    </xdr:from>
    <xdr:to>
      <xdr:col>11</xdr:col>
      <xdr:colOff>1314450</xdr:colOff>
      <xdr:row>1571</xdr:row>
      <xdr:rowOff>81803</xdr:rowOff>
    </xdr:to>
    <xdr:pic>
      <xdr:nvPicPr>
        <xdr:cNvPr id="211" name="Рисунок 210" descr="qrcode.BMP"/>
        <xdr:cNvPicPr>
          <a:picLocks noChangeAspect="1"/>
        </xdr:cNvPicPr>
      </xdr:nvPicPr>
      <xdr:blipFill>
        <a:blip xmlns:r="http://schemas.openxmlformats.org/officeDocument/2006/relationships" r:embed="rId83" cstate="print"/>
        <a:stretch>
          <a:fillRect/>
        </a:stretch>
      </xdr:blipFill>
      <xdr:spPr>
        <a:xfrm>
          <a:off x="7339853" y="233194412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1601</xdr:row>
      <xdr:rowOff>0</xdr:rowOff>
    </xdr:from>
    <xdr:to>
      <xdr:col>11</xdr:col>
      <xdr:colOff>1314450</xdr:colOff>
      <xdr:row>1610</xdr:row>
      <xdr:rowOff>81803</xdr:rowOff>
    </xdr:to>
    <xdr:pic>
      <xdr:nvPicPr>
        <xdr:cNvPr id="212" name="Рисунок 211" descr="qrcode.BMP"/>
        <xdr:cNvPicPr>
          <a:picLocks noChangeAspect="1"/>
        </xdr:cNvPicPr>
      </xdr:nvPicPr>
      <xdr:blipFill>
        <a:blip xmlns:r="http://schemas.openxmlformats.org/officeDocument/2006/relationships" r:embed="rId84" cstate="print"/>
        <a:stretch>
          <a:fillRect/>
        </a:stretch>
      </xdr:blipFill>
      <xdr:spPr>
        <a:xfrm>
          <a:off x="7339853" y="2390775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1640</xdr:row>
      <xdr:rowOff>0</xdr:rowOff>
    </xdr:from>
    <xdr:to>
      <xdr:col>0</xdr:col>
      <xdr:colOff>1314450</xdr:colOff>
      <xdr:row>1649</xdr:row>
      <xdr:rowOff>59392</xdr:rowOff>
    </xdr:to>
    <xdr:pic>
      <xdr:nvPicPr>
        <xdr:cNvPr id="213" name="Рисунок 212" descr="qrcode.BMP"/>
        <xdr:cNvPicPr>
          <a:picLocks noChangeAspect="1"/>
        </xdr:cNvPicPr>
      </xdr:nvPicPr>
      <xdr:blipFill>
        <a:blip xmlns:r="http://schemas.openxmlformats.org/officeDocument/2006/relationships" r:embed="rId85" cstate="print"/>
        <a:stretch>
          <a:fillRect/>
        </a:stretch>
      </xdr:blipFill>
      <xdr:spPr>
        <a:xfrm>
          <a:off x="0" y="24483732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1679</xdr:row>
      <xdr:rowOff>0</xdr:rowOff>
    </xdr:from>
    <xdr:to>
      <xdr:col>0</xdr:col>
      <xdr:colOff>1314450</xdr:colOff>
      <xdr:row>1688</xdr:row>
      <xdr:rowOff>81803</xdr:rowOff>
    </xdr:to>
    <xdr:pic>
      <xdr:nvPicPr>
        <xdr:cNvPr id="214" name="Рисунок 213" descr="qrcode.BMP"/>
        <xdr:cNvPicPr>
          <a:picLocks noChangeAspect="1"/>
        </xdr:cNvPicPr>
      </xdr:nvPicPr>
      <xdr:blipFill>
        <a:blip xmlns:r="http://schemas.openxmlformats.org/officeDocument/2006/relationships" r:embed="rId86" cstate="print"/>
        <a:stretch>
          <a:fillRect/>
        </a:stretch>
      </xdr:blipFill>
      <xdr:spPr>
        <a:xfrm>
          <a:off x="0" y="250776441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1640</xdr:row>
      <xdr:rowOff>0</xdr:rowOff>
    </xdr:from>
    <xdr:to>
      <xdr:col>11</xdr:col>
      <xdr:colOff>1314450</xdr:colOff>
      <xdr:row>1649</xdr:row>
      <xdr:rowOff>59392</xdr:rowOff>
    </xdr:to>
    <xdr:pic>
      <xdr:nvPicPr>
        <xdr:cNvPr id="215" name="Рисунок 214" descr="qrcode.BMP"/>
        <xdr:cNvPicPr>
          <a:picLocks noChangeAspect="1"/>
        </xdr:cNvPicPr>
      </xdr:nvPicPr>
      <xdr:blipFill>
        <a:blip xmlns:r="http://schemas.openxmlformats.org/officeDocument/2006/relationships" r:embed="rId87" cstate="print"/>
        <a:stretch>
          <a:fillRect/>
        </a:stretch>
      </xdr:blipFill>
      <xdr:spPr>
        <a:xfrm>
          <a:off x="7339853" y="24483732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1679</xdr:row>
      <xdr:rowOff>0</xdr:rowOff>
    </xdr:from>
    <xdr:to>
      <xdr:col>11</xdr:col>
      <xdr:colOff>1314450</xdr:colOff>
      <xdr:row>1688</xdr:row>
      <xdr:rowOff>81803</xdr:rowOff>
    </xdr:to>
    <xdr:pic>
      <xdr:nvPicPr>
        <xdr:cNvPr id="216" name="Рисунок 215" descr="qrcode.BMP"/>
        <xdr:cNvPicPr>
          <a:picLocks noChangeAspect="1"/>
        </xdr:cNvPicPr>
      </xdr:nvPicPr>
      <xdr:blipFill>
        <a:blip xmlns:r="http://schemas.openxmlformats.org/officeDocument/2006/relationships" r:embed="rId88" cstate="print"/>
        <a:stretch>
          <a:fillRect/>
        </a:stretch>
      </xdr:blipFill>
      <xdr:spPr>
        <a:xfrm>
          <a:off x="7339853" y="250776441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1717</xdr:row>
      <xdr:rowOff>0</xdr:rowOff>
    </xdr:from>
    <xdr:to>
      <xdr:col>0</xdr:col>
      <xdr:colOff>1314450</xdr:colOff>
      <xdr:row>1727</xdr:row>
      <xdr:rowOff>115421</xdr:rowOff>
    </xdr:to>
    <xdr:pic>
      <xdr:nvPicPr>
        <xdr:cNvPr id="217" name="Рисунок 216" descr="qrcode.BMP"/>
        <xdr:cNvPicPr>
          <a:picLocks noChangeAspect="1"/>
        </xdr:cNvPicPr>
      </xdr:nvPicPr>
      <xdr:blipFill>
        <a:blip xmlns:r="http://schemas.openxmlformats.org/officeDocument/2006/relationships" r:embed="rId89" cstate="print"/>
        <a:stretch>
          <a:fillRect/>
        </a:stretch>
      </xdr:blipFill>
      <xdr:spPr>
        <a:xfrm>
          <a:off x="0" y="256424206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1757</xdr:row>
      <xdr:rowOff>0</xdr:rowOff>
    </xdr:from>
    <xdr:to>
      <xdr:col>0</xdr:col>
      <xdr:colOff>1314450</xdr:colOff>
      <xdr:row>1766</xdr:row>
      <xdr:rowOff>93008</xdr:rowOff>
    </xdr:to>
    <xdr:pic>
      <xdr:nvPicPr>
        <xdr:cNvPr id="218" name="Рисунок 217" descr="qrcode.BMP"/>
        <xdr:cNvPicPr>
          <a:picLocks noChangeAspect="1"/>
        </xdr:cNvPicPr>
      </xdr:nvPicPr>
      <xdr:blipFill>
        <a:blip xmlns:r="http://schemas.openxmlformats.org/officeDocument/2006/relationships" r:embed="rId90" cstate="print"/>
        <a:stretch>
          <a:fillRect/>
        </a:stretch>
      </xdr:blipFill>
      <xdr:spPr>
        <a:xfrm>
          <a:off x="0" y="262374529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1717</xdr:row>
      <xdr:rowOff>0</xdr:rowOff>
    </xdr:from>
    <xdr:to>
      <xdr:col>11</xdr:col>
      <xdr:colOff>1314450</xdr:colOff>
      <xdr:row>1727</xdr:row>
      <xdr:rowOff>115421</xdr:rowOff>
    </xdr:to>
    <xdr:pic>
      <xdr:nvPicPr>
        <xdr:cNvPr id="219" name="Рисунок 218" descr="qrcode.BMP"/>
        <xdr:cNvPicPr>
          <a:picLocks noChangeAspect="1"/>
        </xdr:cNvPicPr>
      </xdr:nvPicPr>
      <xdr:blipFill>
        <a:blip xmlns:r="http://schemas.openxmlformats.org/officeDocument/2006/relationships" r:embed="rId91" cstate="print"/>
        <a:stretch>
          <a:fillRect/>
        </a:stretch>
      </xdr:blipFill>
      <xdr:spPr>
        <a:xfrm>
          <a:off x="7339853" y="256424206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1757</xdr:row>
      <xdr:rowOff>0</xdr:rowOff>
    </xdr:from>
    <xdr:to>
      <xdr:col>11</xdr:col>
      <xdr:colOff>1314450</xdr:colOff>
      <xdr:row>1766</xdr:row>
      <xdr:rowOff>93008</xdr:rowOff>
    </xdr:to>
    <xdr:pic>
      <xdr:nvPicPr>
        <xdr:cNvPr id="220" name="Рисунок 219" descr="qrcode.BMP"/>
        <xdr:cNvPicPr>
          <a:picLocks noChangeAspect="1"/>
        </xdr:cNvPicPr>
      </xdr:nvPicPr>
      <xdr:blipFill>
        <a:blip xmlns:r="http://schemas.openxmlformats.org/officeDocument/2006/relationships" r:embed="rId92" cstate="print"/>
        <a:stretch>
          <a:fillRect/>
        </a:stretch>
      </xdr:blipFill>
      <xdr:spPr>
        <a:xfrm>
          <a:off x="7339853" y="262374529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1796</xdr:row>
      <xdr:rowOff>0</xdr:rowOff>
    </xdr:from>
    <xdr:to>
      <xdr:col>0</xdr:col>
      <xdr:colOff>1314450</xdr:colOff>
      <xdr:row>1805</xdr:row>
      <xdr:rowOff>93009</xdr:rowOff>
    </xdr:to>
    <xdr:pic>
      <xdr:nvPicPr>
        <xdr:cNvPr id="221" name="Рисунок 220" descr="qrcode.BMP"/>
        <xdr:cNvPicPr>
          <a:picLocks noChangeAspect="1"/>
        </xdr:cNvPicPr>
      </xdr:nvPicPr>
      <xdr:blipFill>
        <a:blip xmlns:r="http://schemas.openxmlformats.org/officeDocument/2006/relationships" r:embed="rId93" cstate="print"/>
        <a:stretch>
          <a:fillRect/>
        </a:stretch>
      </xdr:blipFill>
      <xdr:spPr>
        <a:xfrm>
          <a:off x="0" y="26810073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1835</xdr:row>
      <xdr:rowOff>0</xdr:rowOff>
    </xdr:from>
    <xdr:to>
      <xdr:col>0</xdr:col>
      <xdr:colOff>1314450</xdr:colOff>
      <xdr:row>1844</xdr:row>
      <xdr:rowOff>104215</xdr:rowOff>
    </xdr:to>
    <xdr:pic>
      <xdr:nvPicPr>
        <xdr:cNvPr id="222" name="Рисунок 221" descr="qrcode.BMP"/>
        <xdr:cNvPicPr>
          <a:picLocks noChangeAspect="1"/>
        </xdr:cNvPicPr>
      </xdr:nvPicPr>
      <xdr:blipFill>
        <a:blip xmlns:r="http://schemas.openxmlformats.org/officeDocument/2006/relationships" r:embed="rId94" cstate="print"/>
        <a:stretch>
          <a:fillRect/>
        </a:stretch>
      </xdr:blipFill>
      <xdr:spPr>
        <a:xfrm>
          <a:off x="0" y="27392779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1796</xdr:row>
      <xdr:rowOff>0</xdr:rowOff>
    </xdr:from>
    <xdr:to>
      <xdr:col>11</xdr:col>
      <xdr:colOff>1314450</xdr:colOff>
      <xdr:row>1805</xdr:row>
      <xdr:rowOff>93009</xdr:rowOff>
    </xdr:to>
    <xdr:pic>
      <xdr:nvPicPr>
        <xdr:cNvPr id="223" name="Рисунок 222" descr="qrcode.BMP"/>
        <xdr:cNvPicPr>
          <a:picLocks noChangeAspect="1"/>
        </xdr:cNvPicPr>
      </xdr:nvPicPr>
      <xdr:blipFill>
        <a:blip xmlns:r="http://schemas.openxmlformats.org/officeDocument/2006/relationships" r:embed="rId95" cstate="print"/>
        <a:stretch>
          <a:fillRect/>
        </a:stretch>
      </xdr:blipFill>
      <xdr:spPr>
        <a:xfrm>
          <a:off x="7339853" y="26810073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1835</xdr:row>
      <xdr:rowOff>0</xdr:rowOff>
    </xdr:from>
    <xdr:to>
      <xdr:col>11</xdr:col>
      <xdr:colOff>1314450</xdr:colOff>
      <xdr:row>1844</xdr:row>
      <xdr:rowOff>104215</xdr:rowOff>
    </xdr:to>
    <xdr:pic>
      <xdr:nvPicPr>
        <xdr:cNvPr id="224" name="Рисунок 223" descr="qrcode.BMP"/>
        <xdr:cNvPicPr>
          <a:picLocks noChangeAspect="1"/>
        </xdr:cNvPicPr>
      </xdr:nvPicPr>
      <xdr:blipFill>
        <a:blip xmlns:r="http://schemas.openxmlformats.org/officeDocument/2006/relationships" r:embed="rId96" cstate="print"/>
        <a:stretch>
          <a:fillRect/>
        </a:stretch>
      </xdr:blipFill>
      <xdr:spPr>
        <a:xfrm>
          <a:off x="7339853" y="27392779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1874</xdr:row>
      <xdr:rowOff>0</xdr:rowOff>
    </xdr:from>
    <xdr:to>
      <xdr:col>0</xdr:col>
      <xdr:colOff>1314450</xdr:colOff>
      <xdr:row>1883</xdr:row>
      <xdr:rowOff>93009</xdr:rowOff>
    </xdr:to>
    <xdr:pic>
      <xdr:nvPicPr>
        <xdr:cNvPr id="225" name="Рисунок 224" descr="qrcode.BMP"/>
        <xdr:cNvPicPr>
          <a:picLocks noChangeAspect="1"/>
        </xdr:cNvPicPr>
      </xdr:nvPicPr>
      <xdr:blipFill>
        <a:blip xmlns:r="http://schemas.openxmlformats.org/officeDocument/2006/relationships" r:embed="rId97" cstate="print"/>
        <a:stretch>
          <a:fillRect/>
        </a:stretch>
      </xdr:blipFill>
      <xdr:spPr>
        <a:xfrm>
          <a:off x="0" y="27969882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1913</xdr:row>
      <xdr:rowOff>0</xdr:rowOff>
    </xdr:from>
    <xdr:to>
      <xdr:col>0</xdr:col>
      <xdr:colOff>1314450</xdr:colOff>
      <xdr:row>1922</xdr:row>
      <xdr:rowOff>81803</xdr:rowOff>
    </xdr:to>
    <xdr:pic>
      <xdr:nvPicPr>
        <xdr:cNvPr id="226" name="Рисунок 225" descr="qrcode.BMP"/>
        <xdr:cNvPicPr>
          <a:picLocks noChangeAspect="1"/>
        </xdr:cNvPicPr>
      </xdr:nvPicPr>
      <xdr:blipFill>
        <a:blip xmlns:r="http://schemas.openxmlformats.org/officeDocument/2006/relationships" r:embed="rId98" cstate="print"/>
        <a:stretch>
          <a:fillRect/>
        </a:stretch>
      </xdr:blipFill>
      <xdr:spPr>
        <a:xfrm>
          <a:off x="0" y="28568276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1874</xdr:row>
      <xdr:rowOff>0</xdr:rowOff>
    </xdr:from>
    <xdr:to>
      <xdr:col>11</xdr:col>
      <xdr:colOff>1314450</xdr:colOff>
      <xdr:row>1883</xdr:row>
      <xdr:rowOff>93009</xdr:rowOff>
    </xdr:to>
    <xdr:pic>
      <xdr:nvPicPr>
        <xdr:cNvPr id="227" name="Рисунок 226" descr="qrcode.BMP"/>
        <xdr:cNvPicPr>
          <a:picLocks noChangeAspect="1"/>
        </xdr:cNvPicPr>
      </xdr:nvPicPr>
      <xdr:blipFill>
        <a:blip xmlns:r="http://schemas.openxmlformats.org/officeDocument/2006/relationships" r:embed="rId99" cstate="print"/>
        <a:stretch>
          <a:fillRect/>
        </a:stretch>
      </xdr:blipFill>
      <xdr:spPr>
        <a:xfrm>
          <a:off x="7339853" y="27969882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1913</xdr:row>
      <xdr:rowOff>0</xdr:rowOff>
    </xdr:from>
    <xdr:to>
      <xdr:col>11</xdr:col>
      <xdr:colOff>1314450</xdr:colOff>
      <xdr:row>1922</xdr:row>
      <xdr:rowOff>81803</xdr:rowOff>
    </xdr:to>
    <xdr:pic>
      <xdr:nvPicPr>
        <xdr:cNvPr id="228" name="Рисунок 227" descr="qrcode.BMP"/>
        <xdr:cNvPicPr>
          <a:picLocks noChangeAspect="1"/>
        </xdr:cNvPicPr>
      </xdr:nvPicPr>
      <xdr:blipFill>
        <a:blip xmlns:r="http://schemas.openxmlformats.org/officeDocument/2006/relationships" r:embed="rId100" cstate="print"/>
        <a:stretch>
          <a:fillRect/>
        </a:stretch>
      </xdr:blipFill>
      <xdr:spPr>
        <a:xfrm>
          <a:off x="7339853" y="28568276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1952</xdr:row>
      <xdr:rowOff>0</xdr:rowOff>
    </xdr:from>
    <xdr:to>
      <xdr:col>0</xdr:col>
      <xdr:colOff>1314450</xdr:colOff>
      <xdr:row>1961</xdr:row>
      <xdr:rowOff>93009</xdr:rowOff>
    </xdr:to>
    <xdr:pic>
      <xdr:nvPicPr>
        <xdr:cNvPr id="229" name="Рисунок 228" descr="qrcode.BMP"/>
        <xdr:cNvPicPr>
          <a:picLocks noChangeAspect="1"/>
        </xdr:cNvPicPr>
      </xdr:nvPicPr>
      <xdr:blipFill>
        <a:blip xmlns:r="http://schemas.openxmlformats.org/officeDocument/2006/relationships" r:embed="rId101" cstate="print"/>
        <a:stretch>
          <a:fillRect/>
        </a:stretch>
      </xdr:blipFill>
      <xdr:spPr>
        <a:xfrm>
          <a:off x="0" y="29139776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1991</xdr:row>
      <xdr:rowOff>0</xdr:rowOff>
    </xdr:from>
    <xdr:to>
      <xdr:col>0</xdr:col>
      <xdr:colOff>1314450</xdr:colOff>
      <xdr:row>2000</xdr:row>
      <xdr:rowOff>81803</xdr:rowOff>
    </xdr:to>
    <xdr:pic>
      <xdr:nvPicPr>
        <xdr:cNvPr id="230" name="Рисунок 229" descr="qrcode.BMP"/>
        <xdr:cNvPicPr>
          <a:picLocks noChangeAspect="1"/>
        </xdr:cNvPicPr>
      </xdr:nvPicPr>
      <xdr:blipFill>
        <a:blip xmlns:r="http://schemas.openxmlformats.org/officeDocument/2006/relationships" r:embed="rId102" cstate="print"/>
        <a:stretch>
          <a:fillRect/>
        </a:stretch>
      </xdr:blipFill>
      <xdr:spPr>
        <a:xfrm>
          <a:off x="0" y="2973705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1952</xdr:row>
      <xdr:rowOff>0</xdr:rowOff>
    </xdr:from>
    <xdr:to>
      <xdr:col>11</xdr:col>
      <xdr:colOff>1314450</xdr:colOff>
      <xdr:row>1961</xdr:row>
      <xdr:rowOff>93009</xdr:rowOff>
    </xdr:to>
    <xdr:pic>
      <xdr:nvPicPr>
        <xdr:cNvPr id="231" name="Рисунок 230" descr="qrcode.BMP"/>
        <xdr:cNvPicPr>
          <a:picLocks noChangeAspect="1"/>
        </xdr:cNvPicPr>
      </xdr:nvPicPr>
      <xdr:blipFill>
        <a:blip xmlns:r="http://schemas.openxmlformats.org/officeDocument/2006/relationships" r:embed="rId103" cstate="print"/>
        <a:stretch>
          <a:fillRect/>
        </a:stretch>
      </xdr:blipFill>
      <xdr:spPr>
        <a:xfrm>
          <a:off x="7339853" y="29139776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1991</xdr:row>
      <xdr:rowOff>0</xdr:rowOff>
    </xdr:from>
    <xdr:to>
      <xdr:col>11</xdr:col>
      <xdr:colOff>1314450</xdr:colOff>
      <xdr:row>2000</xdr:row>
      <xdr:rowOff>81803</xdr:rowOff>
    </xdr:to>
    <xdr:pic>
      <xdr:nvPicPr>
        <xdr:cNvPr id="232" name="Рисунок 231" descr="qrcode.BMP"/>
        <xdr:cNvPicPr>
          <a:picLocks noChangeAspect="1"/>
        </xdr:cNvPicPr>
      </xdr:nvPicPr>
      <xdr:blipFill>
        <a:blip xmlns:r="http://schemas.openxmlformats.org/officeDocument/2006/relationships" r:embed="rId104" cstate="print"/>
        <a:stretch>
          <a:fillRect/>
        </a:stretch>
      </xdr:blipFill>
      <xdr:spPr>
        <a:xfrm>
          <a:off x="7339853" y="2973705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2030</xdr:row>
      <xdr:rowOff>0</xdr:rowOff>
    </xdr:from>
    <xdr:to>
      <xdr:col>0</xdr:col>
      <xdr:colOff>1314450</xdr:colOff>
      <xdr:row>2039</xdr:row>
      <xdr:rowOff>70597</xdr:rowOff>
    </xdr:to>
    <xdr:pic>
      <xdr:nvPicPr>
        <xdr:cNvPr id="233" name="Рисунок 232" descr="qrcode.BMP"/>
        <xdr:cNvPicPr>
          <a:picLocks noChangeAspect="1"/>
        </xdr:cNvPicPr>
      </xdr:nvPicPr>
      <xdr:blipFill>
        <a:blip xmlns:r="http://schemas.openxmlformats.org/officeDocument/2006/relationships" r:embed="rId105" cstate="print"/>
        <a:stretch>
          <a:fillRect/>
        </a:stretch>
      </xdr:blipFill>
      <xdr:spPr>
        <a:xfrm>
          <a:off x="0" y="30307429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2069</xdr:row>
      <xdr:rowOff>0</xdr:rowOff>
    </xdr:from>
    <xdr:to>
      <xdr:col>0</xdr:col>
      <xdr:colOff>1314450</xdr:colOff>
      <xdr:row>2078</xdr:row>
      <xdr:rowOff>104215</xdr:rowOff>
    </xdr:to>
    <xdr:pic>
      <xdr:nvPicPr>
        <xdr:cNvPr id="234" name="Рисунок 233" descr="qrcode.BMP"/>
        <xdr:cNvPicPr>
          <a:picLocks noChangeAspect="1"/>
        </xdr:cNvPicPr>
      </xdr:nvPicPr>
      <xdr:blipFill>
        <a:blip xmlns:r="http://schemas.openxmlformats.org/officeDocument/2006/relationships" r:embed="rId106" cstate="print"/>
        <a:stretch>
          <a:fillRect/>
        </a:stretch>
      </xdr:blipFill>
      <xdr:spPr>
        <a:xfrm>
          <a:off x="0" y="30897979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2030</xdr:row>
      <xdr:rowOff>0</xdr:rowOff>
    </xdr:from>
    <xdr:to>
      <xdr:col>11</xdr:col>
      <xdr:colOff>1314450</xdr:colOff>
      <xdr:row>2039</xdr:row>
      <xdr:rowOff>70597</xdr:rowOff>
    </xdr:to>
    <xdr:pic>
      <xdr:nvPicPr>
        <xdr:cNvPr id="235" name="Рисунок 234" descr="qrcode.BMP"/>
        <xdr:cNvPicPr>
          <a:picLocks noChangeAspect="1"/>
        </xdr:cNvPicPr>
      </xdr:nvPicPr>
      <xdr:blipFill>
        <a:blip xmlns:r="http://schemas.openxmlformats.org/officeDocument/2006/relationships" r:embed="rId107" cstate="print"/>
        <a:stretch>
          <a:fillRect/>
        </a:stretch>
      </xdr:blipFill>
      <xdr:spPr>
        <a:xfrm>
          <a:off x="7339853" y="30307429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2069</xdr:row>
      <xdr:rowOff>0</xdr:rowOff>
    </xdr:from>
    <xdr:to>
      <xdr:col>11</xdr:col>
      <xdr:colOff>1314450</xdr:colOff>
      <xdr:row>2078</xdr:row>
      <xdr:rowOff>104215</xdr:rowOff>
    </xdr:to>
    <xdr:pic>
      <xdr:nvPicPr>
        <xdr:cNvPr id="236" name="Рисунок 235" descr="qrcode.BMP"/>
        <xdr:cNvPicPr>
          <a:picLocks noChangeAspect="1"/>
        </xdr:cNvPicPr>
      </xdr:nvPicPr>
      <xdr:blipFill>
        <a:blip xmlns:r="http://schemas.openxmlformats.org/officeDocument/2006/relationships" r:embed="rId108" cstate="print"/>
        <a:stretch>
          <a:fillRect/>
        </a:stretch>
      </xdr:blipFill>
      <xdr:spPr>
        <a:xfrm>
          <a:off x="7339853" y="30897979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2108</xdr:row>
      <xdr:rowOff>0</xdr:rowOff>
    </xdr:from>
    <xdr:to>
      <xdr:col>0</xdr:col>
      <xdr:colOff>1314450</xdr:colOff>
      <xdr:row>2117</xdr:row>
      <xdr:rowOff>93009</xdr:rowOff>
    </xdr:to>
    <xdr:pic>
      <xdr:nvPicPr>
        <xdr:cNvPr id="237" name="Рисунок 236" descr="qrcode.BMP"/>
        <xdr:cNvPicPr>
          <a:picLocks noChangeAspect="1"/>
        </xdr:cNvPicPr>
      </xdr:nvPicPr>
      <xdr:blipFill>
        <a:blip xmlns:r="http://schemas.openxmlformats.org/officeDocument/2006/relationships" r:embed="rId109" cstate="print"/>
        <a:stretch>
          <a:fillRect/>
        </a:stretch>
      </xdr:blipFill>
      <xdr:spPr>
        <a:xfrm>
          <a:off x="0" y="314795647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2147</xdr:row>
      <xdr:rowOff>0</xdr:rowOff>
    </xdr:from>
    <xdr:to>
      <xdr:col>0</xdr:col>
      <xdr:colOff>1314450</xdr:colOff>
      <xdr:row>2156</xdr:row>
      <xdr:rowOff>70597</xdr:rowOff>
    </xdr:to>
    <xdr:pic>
      <xdr:nvPicPr>
        <xdr:cNvPr id="238" name="Рисунок 237" descr="qrcode.BMP"/>
        <xdr:cNvPicPr>
          <a:picLocks noChangeAspect="1"/>
        </xdr:cNvPicPr>
      </xdr:nvPicPr>
      <xdr:blipFill>
        <a:blip xmlns:r="http://schemas.openxmlformats.org/officeDocument/2006/relationships" r:embed="rId110" cstate="print"/>
        <a:stretch>
          <a:fillRect/>
        </a:stretch>
      </xdr:blipFill>
      <xdr:spPr>
        <a:xfrm>
          <a:off x="0" y="320723559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2108</xdr:row>
      <xdr:rowOff>0</xdr:rowOff>
    </xdr:from>
    <xdr:to>
      <xdr:col>11</xdr:col>
      <xdr:colOff>1314450</xdr:colOff>
      <xdr:row>2117</xdr:row>
      <xdr:rowOff>93009</xdr:rowOff>
    </xdr:to>
    <xdr:pic>
      <xdr:nvPicPr>
        <xdr:cNvPr id="239" name="Рисунок 238" descr="qrcode.BMP"/>
        <xdr:cNvPicPr>
          <a:picLocks noChangeAspect="1"/>
        </xdr:cNvPicPr>
      </xdr:nvPicPr>
      <xdr:blipFill>
        <a:blip xmlns:r="http://schemas.openxmlformats.org/officeDocument/2006/relationships" r:embed="rId111" cstate="print"/>
        <a:stretch>
          <a:fillRect/>
        </a:stretch>
      </xdr:blipFill>
      <xdr:spPr>
        <a:xfrm>
          <a:off x="7339853" y="314795647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2147</xdr:row>
      <xdr:rowOff>0</xdr:rowOff>
    </xdr:from>
    <xdr:to>
      <xdr:col>11</xdr:col>
      <xdr:colOff>1314450</xdr:colOff>
      <xdr:row>2156</xdr:row>
      <xdr:rowOff>70597</xdr:rowOff>
    </xdr:to>
    <xdr:pic>
      <xdr:nvPicPr>
        <xdr:cNvPr id="240" name="Рисунок 239" descr="qrcode.BMP"/>
        <xdr:cNvPicPr>
          <a:picLocks noChangeAspect="1"/>
        </xdr:cNvPicPr>
      </xdr:nvPicPr>
      <xdr:blipFill>
        <a:blip xmlns:r="http://schemas.openxmlformats.org/officeDocument/2006/relationships" r:embed="rId112" cstate="print"/>
        <a:stretch>
          <a:fillRect/>
        </a:stretch>
      </xdr:blipFill>
      <xdr:spPr>
        <a:xfrm>
          <a:off x="7339853" y="320723559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2186</xdr:row>
      <xdr:rowOff>0</xdr:rowOff>
    </xdr:from>
    <xdr:to>
      <xdr:col>0</xdr:col>
      <xdr:colOff>1314450</xdr:colOff>
      <xdr:row>2195</xdr:row>
      <xdr:rowOff>48185</xdr:rowOff>
    </xdr:to>
    <xdr:pic>
      <xdr:nvPicPr>
        <xdr:cNvPr id="241" name="Рисунок 240" descr="qrcode.BMP"/>
        <xdr:cNvPicPr>
          <a:picLocks noChangeAspect="1"/>
        </xdr:cNvPicPr>
      </xdr:nvPicPr>
      <xdr:blipFill>
        <a:blip xmlns:r="http://schemas.openxmlformats.org/officeDocument/2006/relationships" r:embed="rId113" cstate="print"/>
        <a:stretch>
          <a:fillRect/>
        </a:stretch>
      </xdr:blipFill>
      <xdr:spPr>
        <a:xfrm>
          <a:off x="0" y="326472176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2225</xdr:row>
      <xdr:rowOff>0</xdr:rowOff>
    </xdr:from>
    <xdr:to>
      <xdr:col>0</xdr:col>
      <xdr:colOff>1314450</xdr:colOff>
      <xdr:row>2234</xdr:row>
      <xdr:rowOff>70597</xdr:rowOff>
    </xdr:to>
    <xdr:pic>
      <xdr:nvPicPr>
        <xdr:cNvPr id="242" name="Рисунок 241" descr="qrcode.BMP"/>
        <xdr:cNvPicPr>
          <a:picLocks noChangeAspect="1"/>
        </xdr:cNvPicPr>
      </xdr:nvPicPr>
      <xdr:blipFill>
        <a:blip xmlns:r="http://schemas.openxmlformats.org/officeDocument/2006/relationships" r:embed="rId114" cstate="print"/>
        <a:stretch>
          <a:fillRect/>
        </a:stretch>
      </xdr:blipFill>
      <xdr:spPr>
        <a:xfrm>
          <a:off x="0" y="332444912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2186</xdr:row>
      <xdr:rowOff>0</xdr:rowOff>
    </xdr:from>
    <xdr:to>
      <xdr:col>11</xdr:col>
      <xdr:colOff>1314450</xdr:colOff>
      <xdr:row>2195</xdr:row>
      <xdr:rowOff>48185</xdr:rowOff>
    </xdr:to>
    <xdr:pic>
      <xdr:nvPicPr>
        <xdr:cNvPr id="243" name="Рисунок 242" descr="qrcode.BMP"/>
        <xdr:cNvPicPr>
          <a:picLocks noChangeAspect="1"/>
        </xdr:cNvPicPr>
      </xdr:nvPicPr>
      <xdr:blipFill>
        <a:blip xmlns:r="http://schemas.openxmlformats.org/officeDocument/2006/relationships" r:embed="rId115" cstate="print"/>
        <a:stretch>
          <a:fillRect/>
        </a:stretch>
      </xdr:blipFill>
      <xdr:spPr>
        <a:xfrm>
          <a:off x="7339853" y="326472176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2225</xdr:row>
      <xdr:rowOff>0</xdr:rowOff>
    </xdr:from>
    <xdr:to>
      <xdr:col>11</xdr:col>
      <xdr:colOff>1314450</xdr:colOff>
      <xdr:row>2234</xdr:row>
      <xdr:rowOff>70597</xdr:rowOff>
    </xdr:to>
    <xdr:pic>
      <xdr:nvPicPr>
        <xdr:cNvPr id="244" name="Рисунок 243" descr="qrcode.BMP"/>
        <xdr:cNvPicPr>
          <a:picLocks noChangeAspect="1"/>
        </xdr:cNvPicPr>
      </xdr:nvPicPr>
      <xdr:blipFill>
        <a:blip xmlns:r="http://schemas.openxmlformats.org/officeDocument/2006/relationships" r:embed="rId116" cstate="print"/>
        <a:stretch>
          <a:fillRect/>
        </a:stretch>
      </xdr:blipFill>
      <xdr:spPr>
        <a:xfrm>
          <a:off x="7339853" y="332444912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2264</xdr:row>
      <xdr:rowOff>0</xdr:rowOff>
    </xdr:from>
    <xdr:to>
      <xdr:col>0</xdr:col>
      <xdr:colOff>1314450</xdr:colOff>
      <xdr:row>2273</xdr:row>
      <xdr:rowOff>59391</xdr:rowOff>
    </xdr:to>
    <xdr:pic>
      <xdr:nvPicPr>
        <xdr:cNvPr id="245" name="Рисунок 244" descr="qrcode.BMP"/>
        <xdr:cNvPicPr>
          <a:picLocks noChangeAspect="1"/>
        </xdr:cNvPicPr>
      </xdr:nvPicPr>
      <xdr:blipFill>
        <a:blip xmlns:r="http://schemas.openxmlformats.org/officeDocument/2006/relationships" r:embed="rId117" cstate="print"/>
        <a:stretch>
          <a:fillRect/>
        </a:stretch>
      </xdr:blipFill>
      <xdr:spPr>
        <a:xfrm>
          <a:off x="0" y="3381375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2303</xdr:row>
      <xdr:rowOff>0</xdr:rowOff>
    </xdr:from>
    <xdr:to>
      <xdr:col>0</xdr:col>
      <xdr:colOff>1314450</xdr:colOff>
      <xdr:row>2312</xdr:row>
      <xdr:rowOff>70597</xdr:rowOff>
    </xdr:to>
    <xdr:pic>
      <xdr:nvPicPr>
        <xdr:cNvPr id="246" name="Рисунок 245" descr="qrcode.BMP"/>
        <xdr:cNvPicPr>
          <a:picLocks noChangeAspect="1"/>
        </xdr:cNvPicPr>
      </xdr:nvPicPr>
      <xdr:blipFill>
        <a:blip xmlns:r="http://schemas.openxmlformats.org/officeDocument/2006/relationships" r:embed="rId118" cstate="print"/>
        <a:stretch>
          <a:fillRect/>
        </a:stretch>
      </xdr:blipFill>
      <xdr:spPr>
        <a:xfrm>
          <a:off x="0" y="344076618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2264</xdr:row>
      <xdr:rowOff>0</xdr:rowOff>
    </xdr:from>
    <xdr:to>
      <xdr:col>11</xdr:col>
      <xdr:colOff>1314450</xdr:colOff>
      <xdr:row>2273</xdr:row>
      <xdr:rowOff>59391</xdr:rowOff>
    </xdr:to>
    <xdr:pic>
      <xdr:nvPicPr>
        <xdr:cNvPr id="247" name="Рисунок 246" descr="qrcode.BMP"/>
        <xdr:cNvPicPr>
          <a:picLocks noChangeAspect="1"/>
        </xdr:cNvPicPr>
      </xdr:nvPicPr>
      <xdr:blipFill>
        <a:blip xmlns:r="http://schemas.openxmlformats.org/officeDocument/2006/relationships" r:embed="rId119" cstate="print"/>
        <a:stretch>
          <a:fillRect/>
        </a:stretch>
      </xdr:blipFill>
      <xdr:spPr>
        <a:xfrm>
          <a:off x="7339853" y="3381375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2303</xdr:row>
      <xdr:rowOff>0</xdr:rowOff>
    </xdr:from>
    <xdr:to>
      <xdr:col>11</xdr:col>
      <xdr:colOff>1314450</xdr:colOff>
      <xdr:row>2312</xdr:row>
      <xdr:rowOff>70597</xdr:rowOff>
    </xdr:to>
    <xdr:pic>
      <xdr:nvPicPr>
        <xdr:cNvPr id="248" name="Рисунок 247" descr="qrcode.BMP"/>
        <xdr:cNvPicPr>
          <a:picLocks noChangeAspect="1"/>
        </xdr:cNvPicPr>
      </xdr:nvPicPr>
      <xdr:blipFill>
        <a:blip xmlns:r="http://schemas.openxmlformats.org/officeDocument/2006/relationships" r:embed="rId120" cstate="print"/>
        <a:stretch>
          <a:fillRect/>
        </a:stretch>
      </xdr:blipFill>
      <xdr:spPr>
        <a:xfrm>
          <a:off x="7339853" y="344076618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2342</xdr:row>
      <xdr:rowOff>0</xdr:rowOff>
    </xdr:from>
    <xdr:to>
      <xdr:col>0</xdr:col>
      <xdr:colOff>1314450</xdr:colOff>
      <xdr:row>2351</xdr:row>
      <xdr:rowOff>104214</xdr:rowOff>
    </xdr:to>
    <xdr:pic>
      <xdr:nvPicPr>
        <xdr:cNvPr id="249" name="Рисунок 248" descr="qrcode.BMP"/>
        <xdr:cNvPicPr>
          <a:picLocks noChangeAspect="1"/>
        </xdr:cNvPicPr>
      </xdr:nvPicPr>
      <xdr:blipFill>
        <a:blip xmlns:r="http://schemas.openxmlformats.org/officeDocument/2006/relationships" r:embed="rId121" cstate="print"/>
        <a:stretch>
          <a:fillRect/>
        </a:stretch>
      </xdr:blipFill>
      <xdr:spPr>
        <a:xfrm>
          <a:off x="0" y="349735588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2381</xdr:row>
      <xdr:rowOff>0</xdr:rowOff>
    </xdr:from>
    <xdr:to>
      <xdr:col>0</xdr:col>
      <xdr:colOff>1314450</xdr:colOff>
      <xdr:row>2390</xdr:row>
      <xdr:rowOff>70597</xdr:rowOff>
    </xdr:to>
    <xdr:pic>
      <xdr:nvPicPr>
        <xdr:cNvPr id="250" name="Рисунок 249" descr="qrcode.BMP"/>
        <xdr:cNvPicPr>
          <a:picLocks noChangeAspect="1"/>
        </xdr:cNvPicPr>
      </xdr:nvPicPr>
      <xdr:blipFill>
        <a:blip xmlns:r="http://schemas.openxmlformats.org/officeDocument/2006/relationships" r:embed="rId122" cstate="print"/>
        <a:stretch>
          <a:fillRect/>
        </a:stretch>
      </xdr:blipFill>
      <xdr:spPr>
        <a:xfrm>
          <a:off x="0" y="355641088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2342</xdr:row>
      <xdr:rowOff>0</xdr:rowOff>
    </xdr:from>
    <xdr:to>
      <xdr:col>11</xdr:col>
      <xdr:colOff>1314450</xdr:colOff>
      <xdr:row>2351</xdr:row>
      <xdr:rowOff>104214</xdr:rowOff>
    </xdr:to>
    <xdr:pic>
      <xdr:nvPicPr>
        <xdr:cNvPr id="251" name="Рисунок 250" descr="qrcode.BMP"/>
        <xdr:cNvPicPr>
          <a:picLocks noChangeAspect="1"/>
        </xdr:cNvPicPr>
      </xdr:nvPicPr>
      <xdr:blipFill>
        <a:blip xmlns:r="http://schemas.openxmlformats.org/officeDocument/2006/relationships" r:embed="rId123" cstate="print"/>
        <a:stretch>
          <a:fillRect/>
        </a:stretch>
      </xdr:blipFill>
      <xdr:spPr>
        <a:xfrm>
          <a:off x="7339853" y="349735588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2381</xdr:row>
      <xdr:rowOff>0</xdr:rowOff>
    </xdr:from>
    <xdr:to>
      <xdr:col>11</xdr:col>
      <xdr:colOff>1314450</xdr:colOff>
      <xdr:row>2390</xdr:row>
      <xdr:rowOff>70597</xdr:rowOff>
    </xdr:to>
    <xdr:pic>
      <xdr:nvPicPr>
        <xdr:cNvPr id="252" name="Рисунок 251" descr="qrcode.BMP"/>
        <xdr:cNvPicPr>
          <a:picLocks noChangeAspect="1"/>
        </xdr:cNvPicPr>
      </xdr:nvPicPr>
      <xdr:blipFill>
        <a:blip xmlns:r="http://schemas.openxmlformats.org/officeDocument/2006/relationships" r:embed="rId124" cstate="print"/>
        <a:stretch>
          <a:fillRect/>
        </a:stretch>
      </xdr:blipFill>
      <xdr:spPr>
        <a:xfrm>
          <a:off x="7339853" y="355641088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2420</xdr:row>
      <xdr:rowOff>0</xdr:rowOff>
    </xdr:from>
    <xdr:to>
      <xdr:col>0</xdr:col>
      <xdr:colOff>1314450</xdr:colOff>
      <xdr:row>2429</xdr:row>
      <xdr:rowOff>59391</xdr:rowOff>
    </xdr:to>
    <xdr:pic>
      <xdr:nvPicPr>
        <xdr:cNvPr id="253" name="Рисунок 252" descr="qrcode.BMP"/>
        <xdr:cNvPicPr>
          <a:picLocks noChangeAspect="1"/>
        </xdr:cNvPicPr>
      </xdr:nvPicPr>
      <xdr:blipFill>
        <a:blip xmlns:r="http://schemas.openxmlformats.org/officeDocument/2006/relationships" r:embed="rId125" cstate="print"/>
        <a:stretch>
          <a:fillRect/>
        </a:stretch>
      </xdr:blipFill>
      <xdr:spPr>
        <a:xfrm>
          <a:off x="0" y="361367294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2459</xdr:row>
      <xdr:rowOff>0</xdr:rowOff>
    </xdr:from>
    <xdr:to>
      <xdr:col>0</xdr:col>
      <xdr:colOff>1314450</xdr:colOff>
      <xdr:row>2468</xdr:row>
      <xdr:rowOff>70597</xdr:rowOff>
    </xdr:to>
    <xdr:pic>
      <xdr:nvPicPr>
        <xdr:cNvPr id="254" name="Рисунок 253" descr="qrcode.BMP"/>
        <xdr:cNvPicPr>
          <a:picLocks noChangeAspect="1"/>
        </xdr:cNvPicPr>
      </xdr:nvPicPr>
      <xdr:blipFill>
        <a:blip xmlns:r="http://schemas.openxmlformats.org/officeDocument/2006/relationships" r:embed="rId126" cstate="print"/>
        <a:stretch>
          <a:fillRect/>
        </a:stretch>
      </xdr:blipFill>
      <xdr:spPr>
        <a:xfrm>
          <a:off x="0" y="3672840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2420</xdr:row>
      <xdr:rowOff>0</xdr:rowOff>
    </xdr:from>
    <xdr:to>
      <xdr:col>11</xdr:col>
      <xdr:colOff>1314450</xdr:colOff>
      <xdr:row>2429</xdr:row>
      <xdr:rowOff>59391</xdr:rowOff>
    </xdr:to>
    <xdr:pic>
      <xdr:nvPicPr>
        <xdr:cNvPr id="255" name="Рисунок 254" descr="qrcode.BMP"/>
        <xdr:cNvPicPr>
          <a:picLocks noChangeAspect="1"/>
        </xdr:cNvPicPr>
      </xdr:nvPicPr>
      <xdr:blipFill>
        <a:blip xmlns:r="http://schemas.openxmlformats.org/officeDocument/2006/relationships" r:embed="rId127" cstate="print"/>
        <a:stretch>
          <a:fillRect/>
        </a:stretch>
      </xdr:blipFill>
      <xdr:spPr>
        <a:xfrm>
          <a:off x="7339853" y="361367294"/>
          <a:ext cx="1314450" cy="1314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16</xdr:row>
      <xdr:rowOff>0</xdr:rowOff>
    </xdr:from>
    <xdr:to>
      <xdr:col>1</xdr:col>
      <xdr:colOff>1162050</xdr:colOff>
      <xdr:row>22</xdr:row>
      <xdr:rowOff>47625</xdr:rowOff>
    </xdr:to>
    <xdr:pic>
      <xdr:nvPicPr>
        <xdr:cNvPr id="2" name="Рисунок 1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 cstate="print"/>
        <a:stretch>
          <a:fillRect/>
        </a:stretch>
      </xdr:blipFill>
      <xdr:spPr>
        <a:xfrm>
          <a:off x="142875" y="3028950"/>
          <a:ext cx="1162050" cy="11620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1162050</xdr:colOff>
      <xdr:row>49</xdr:row>
      <xdr:rowOff>47625</xdr:rowOff>
    </xdr:to>
    <xdr:pic>
      <xdr:nvPicPr>
        <xdr:cNvPr id="3" name="Рисунок 2">
          <a:extLst>
            <a:ext uri="{FF2B5EF4-FFF2-40B4-BE49-F238E27FC236}">
              <a16:creationId xmlns=""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 cstate="print"/>
        <a:stretch>
          <a:fillRect/>
        </a:stretch>
      </xdr:blipFill>
      <xdr:spPr>
        <a:xfrm>
          <a:off x="142875" y="3028950"/>
          <a:ext cx="1162050" cy="11620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1162050</xdr:colOff>
      <xdr:row>76</xdr:row>
      <xdr:rowOff>47625</xdr:rowOff>
    </xdr:to>
    <xdr:pic>
      <xdr:nvPicPr>
        <xdr:cNvPr id="4" name="Рисунок 3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 cstate="print"/>
        <a:stretch>
          <a:fillRect/>
        </a:stretch>
      </xdr:blipFill>
      <xdr:spPr>
        <a:xfrm>
          <a:off x="142875" y="3028950"/>
          <a:ext cx="1162050" cy="11620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342900</xdr:colOff>
      <xdr:row>16</xdr:row>
      <xdr:rowOff>47625</xdr:rowOff>
    </xdr:to>
    <xdr:pic>
      <xdr:nvPicPr>
        <xdr:cNvPr id="2" name="Рисунок 1" descr="qrcode.BMP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4</xdr:row>
      <xdr:rowOff>0</xdr:rowOff>
    </xdr:from>
    <xdr:to>
      <xdr:col>44</xdr:col>
      <xdr:colOff>342900</xdr:colOff>
      <xdr:row>16</xdr:row>
      <xdr:rowOff>47625</xdr:rowOff>
    </xdr:to>
    <xdr:pic>
      <xdr:nvPicPr>
        <xdr:cNvPr id="3" name="Рисунок 2" descr="qrcode.BMP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25</xdr:row>
      <xdr:rowOff>0</xdr:rowOff>
    </xdr:from>
    <xdr:to>
      <xdr:col>21</xdr:col>
      <xdr:colOff>342900</xdr:colOff>
      <xdr:row>37</xdr:row>
      <xdr:rowOff>47625</xdr:rowOff>
    </xdr:to>
    <xdr:pic>
      <xdr:nvPicPr>
        <xdr:cNvPr id="4" name="Рисунок 3" descr="qrcode.BMP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25</xdr:row>
      <xdr:rowOff>0</xdr:rowOff>
    </xdr:from>
    <xdr:to>
      <xdr:col>44</xdr:col>
      <xdr:colOff>342900</xdr:colOff>
      <xdr:row>37</xdr:row>
      <xdr:rowOff>47625</xdr:rowOff>
    </xdr:to>
    <xdr:pic>
      <xdr:nvPicPr>
        <xdr:cNvPr id="5" name="Рисунок 4" descr="qrcode.BMP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46</xdr:row>
      <xdr:rowOff>0</xdr:rowOff>
    </xdr:from>
    <xdr:to>
      <xdr:col>21</xdr:col>
      <xdr:colOff>342900</xdr:colOff>
      <xdr:row>58</xdr:row>
      <xdr:rowOff>47625</xdr:rowOff>
    </xdr:to>
    <xdr:pic>
      <xdr:nvPicPr>
        <xdr:cNvPr id="6" name="Рисунок 5" descr="qrcode.BMP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46</xdr:row>
      <xdr:rowOff>0</xdr:rowOff>
    </xdr:from>
    <xdr:to>
      <xdr:col>44</xdr:col>
      <xdr:colOff>342900</xdr:colOff>
      <xdr:row>58</xdr:row>
      <xdr:rowOff>47625</xdr:rowOff>
    </xdr:to>
    <xdr:pic>
      <xdr:nvPicPr>
        <xdr:cNvPr id="7" name="Рисунок 6" descr="qrcode.BMP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67</xdr:row>
      <xdr:rowOff>0</xdr:rowOff>
    </xdr:from>
    <xdr:to>
      <xdr:col>21</xdr:col>
      <xdr:colOff>342900</xdr:colOff>
      <xdr:row>79</xdr:row>
      <xdr:rowOff>47625</xdr:rowOff>
    </xdr:to>
    <xdr:pic>
      <xdr:nvPicPr>
        <xdr:cNvPr id="8" name="Рисунок 7" descr="qrcode.BMP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67</xdr:row>
      <xdr:rowOff>0</xdr:rowOff>
    </xdr:from>
    <xdr:to>
      <xdr:col>44</xdr:col>
      <xdr:colOff>342900</xdr:colOff>
      <xdr:row>79</xdr:row>
      <xdr:rowOff>47625</xdr:rowOff>
    </xdr:to>
    <xdr:pic>
      <xdr:nvPicPr>
        <xdr:cNvPr id="9" name="Рисунок 8" descr="qrcode.BMP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88</xdr:row>
      <xdr:rowOff>0</xdr:rowOff>
    </xdr:from>
    <xdr:to>
      <xdr:col>21</xdr:col>
      <xdr:colOff>342900</xdr:colOff>
      <xdr:row>100</xdr:row>
      <xdr:rowOff>47625</xdr:rowOff>
    </xdr:to>
    <xdr:pic>
      <xdr:nvPicPr>
        <xdr:cNvPr id="10" name="Рисунок 9" descr="qrcode.BMP"/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88</xdr:row>
      <xdr:rowOff>0</xdr:rowOff>
    </xdr:from>
    <xdr:to>
      <xdr:col>44</xdr:col>
      <xdr:colOff>342900</xdr:colOff>
      <xdr:row>100</xdr:row>
      <xdr:rowOff>47625</xdr:rowOff>
    </xdr:to>
    <xdr:pic>
      <xdr:nvPicPr>
        <xdr:cNvPr id="11" name="Рисунок 10" descr="qrcode.BMP"/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109</xdr:row>
      <xdr:rowOff>0</xdr:rowOff>
    </xdr:from>
    <xdr:to>
      <xdr:col>21</xdr:col>
      <xdr:colOff>342900</xdr:colOff>
      <xdr:row>121</xdr:row>
      <xdr:rowOff>47625</xdr:rowOff>
    </xdr:to>
    <xdr:pic>
      <xdr:nvPicPr>
        <xdr:cNvPr id="12" name="Рисунок 11" descr="qrcode.BMP"/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109</xdr:row>
      <xdr:rowOff>0</xdr:rowOff>
    </xdr:from>
    <xdr:to>
      <xdr:col>44</xdr:col>
      <xdr:colOff>342900</xdr:colOff>
      <xdr:row>121</xdr:row>
      <xdr:rowOff>47625</xdr:rowOff>
    </xdr:to>
    <xdr:pic>
      <xdr:nvPicPr>
        <xdr:cNvPr id="13" name="Рисунок 12" descr="qrcode.BMP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21</xdr:col>
      <xdr:colOff>342900</xdr:colOff>
      <xdr:row>142</xdr:row>
      <xdr:rowOff>47625</xdr:rowOff>
    </xdr:to>
    <xdr:pic>
      <xdr:nvPicPr>
        <xdr:cNvPr id="14" name="Рисунок 13" descr="qrcode.BMP"/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130</xdr:row>
      <xdr:rowOff>0</xdr:rowOff>
    </xdr:from>
    <xdr:to>
      <xdr:col>44</xdr:col>
      <xdr:colOff>342900</xdr:colOff>
      <xdr:row>142</xdr:row>
      <xdr:rowOff>47625</xdr:rowOff>
    </xdr:to>
    <xdr:pic>
      <xdr:nvPicPr>
        <xdr:cNvPr id="15" name="Рисунок 14" descr="qrcode.BMP"/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151</xdr:row>
      <xdr:rowOff>0</xdr:rowOff>
    </xdr:from>
    <xdr:to>
      <xdr:col>21</xdr:col>
      <xdr:colOff>342900</xdr:colOff>
      <xdr:row>163</xdr:row>
      <xdr:rowOff>47625</xdr:rowOff>
    </xdr:to>
    <xdr:pic>
      <xdr:nvPicPr>
        <xdr:cNvPr id="16" name="Рисунок 15" descr="qrcode.BMP"/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151</xdr:row>
      <xdr:rowOff>0</xdr:rowOff>
    </xdr:from>
    <xdr:to>
      <xdr:col>44</xdr:col>
      <xdr:colOff>342900</xdr:colOff>
      <xdr:row>163</xdr:row>
      <xdr:rowOff>47625</xdr:rowOff>
    </xdr:to>
    <xdr:pic>
      <xdr:nvPicPr>
        <xdr:cNvPr id="17" name="Рисунок 16" descr="qrcode.BMP"/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172</xdr:row>
      <xdr:rowOff>0</xdr:rowOff>
    </xdr:from>
    <xdr:to>
      <xdr:col>21</xdr:col>
      <xdr:colOff>342900</xdr:colOff>
      <xdr:row>184</xdr:row>
      <xdr:rowOff>47625</xdr:rowOff>
    </xdr:to>
    <xdr:pic>
      <xdr:nvPicPr>
        <xdr:cNvPr id="18" name="Рисунок 17" descr="qrcode.BMP"/>
        <xdr:cNvPicPr>
          <a:picLocks noChangeAspect="1"/>
        </xdr:cNvPicPr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172</xdr:row>
      <xdr:rowOff>0</xdr:rowOff>
    </xdr:from>
    <xdr:to>
      <xdr:col>44</xdr:col>
      <xdr:colOff>342900</xdr:colOff>
      <xdr:row>184</xdr:row>
      <xdr:rowOff>47625</xdr:rowOff>
    </xdr:to>
    <xdr:pic>
      <xdr:nvPicPr>
        <xdr:cNvPr id="19" name="Рисунок 18" descr="qrcode.BMP"/>
        <xdr:cNvPicPr>
          <a:picLocks noChangeAspect="1"/>
        </xdr:cNvPicPr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193</xdr:row>
      <xdr:rowOff>0</xdr:rowOff>
    </xdr:from>
    <xdr:to>
      <xdr:col>21</xdr:col>
      <xdr:colOff>342900</xdr:colOff>
      <xdr:row>205</xdr:row>
      <xdr:rowOff>47625</xdr:rowOff>
    </xdr:to>
    <xdr:pic>
      <xdr:nvPicPr>
        <xdr:cNvPr id="20" name="Рисунок 19" descr="qrcode.BMP"/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193</xdr:row>
      <xdr:rowOff>0</xdr:rowOff>
    </xdr:from>
    <xdr:to>
      <xdr:col>44</xdr:col>
      <xdr:colOff>342900</xdr:colOff>
      <xdr:row>205</xdr:row>
      <xdr:rowOff>47625</xdr:rowOff>
    </xdr:to>
    <xdr:pic>
      <xdr:nvPicPr>
        <xdr:cNvPr id="21" name="Рисунок 20" descr="qrcode.BMP"/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214</xdr:row>
      <xdr:rowOff>0</xdr:rowOff>
    </xdr:from>
    <xdr:to>
      <xdr:col>21</xdr:col>
      <xdr:colOff>342900</xdr:colOff>
      <xdr:row>226</xdr:row>
      <xdr:rowOff>47625</xdr:rowOff>
    </xdr:to>
    <xdr:pic>
      <xdr:nvPicPr>
        <xdr:cNvPr id="22" name="Рисунок 21" descr="qrcode.BMP"/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214</xdr:row>
      <xdr:rowOff>0</xdr:rowOff>
    </xdr:from>
    <xdr:to>
      <xdr:col>44</xdr:col>
      <xdr:colOff>342900</xdr:colOff>
      <xdr:row>226</xdr:row>
      <xdr:rowOff>47625</xdr:rowOff>
    </xdr:to>
    <xdr:pic>
      <xdr:nvPicPr>
        <xdr:cNvPr id="23" name="Рисунок 22" descr="qrcode.BMP"/>
        <xdr:cNvPicPr>
          <a:picLocks noChangeAspect="1"/>
        </xdr:cNvPicPr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235</xdr:row>
      <xdr:rowOff>0</xdr:rowOff>
    </xdr:from>
    <xdr:to>
      <xdr:col>21</xdr:col>
      <xdr:colOff>342900</xdr:colOff>
      <xdr:row>247</xdr:row>
      <xdr:rowOff>47625</xdr:rowOff>
    </xdr:to>
    <xdr:pic>
      <xdr:nvPicPr>
        <xdr:cNvPr id="24" name="Рисунок 23" descr="qrcode.BMP"/>
        <xdr:cNvPicPr>
          <a:picLocks noChangeAspect="1"/>
        </xdr:cNvPicPr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235</xdr:row>
      <xdr:rowOff>0</xdr:rowOff>
    </xdr:from>
    <xdr:to>
      <xdr:col>44</xdr:col>
      <xdr:colOff>342900</xdr:colOff>
      <xdr:row>247</xdr:row>
      <xdr:rowOff>47625</xdr:rowOff>
    </xdr:to>
    <xdr:pic>
      <xdr:nvPicPr>
        <xdr:cNvPr id="25" name="Рисунок 24" descr="qrcode.BMP"/>
        <xdr:cNvPicPr>
          <a:picLocks noChangeAspect="1"/>
        </xdr:cNvPicPr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256</xdr:row>
      <xdr:rowOff>0</xdr:rowOff>
    </xdr:from>
    <xdr:to>
      <xdr:col>21</xdr:col>
      <xdr:colOff>342900</xdr:colOff>
      <xdr:row>268</xdr:row>
      <xdr:rowOff>47625</xdr:rowOff>
    </xdr:to>
    <xdr:pic>
      <xdr:nvPicPr>
        <xdr:cNvPr id="26" name="Рисунок 25" descr="qrcode.BMP"/>
        <xdr:cNvPicPr>
          <a:picLocks noChangeAspect="1"/>
        </xdr:cNvPicPr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256</xdr:row>
      <xdr:rowOff>0</xdr:rowOff>
    </xdr:from>
    <xdr:to>
      <xdr:col>44</xdr:col>
      <xdr:colOff>342900</xdr:colOff>
      <xdr:row>268</xdr:row>
      <xdr:rowOff>47625</xdr:rowOff>
    </xdr:to>
    <xdr:pic>
      <xdr:nvPicPr>
        <xdr:cNvPr id="27" name="Рисунок 26" descr="qrcode.BMP"/>
        <xdr:cNvPicPr>
          <a:picLocks noChangeAspect="1"/>
        </xdr:cNvPicPr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277</xdr:row>
      <xdr:rowOff>0</xdr:rowOff>
    </xdr:from>
    <xdr:to>
      <xdr:col>21</xdr:col>
      <xdr:colOff>342900</xdr:colOff>
      <xdr:row>289</xdr:row>
      <xdr:rowOff>47625</xdr:rowOff>
    </xdr:to>
    <xdr:pic>
      <xdr:nvPicPr>
        <xdr:cNvPr id="28" name="Рисунок 27" descr="qrcode.BMP"/>
        <xdr:cNvPicPr>
          <a:picLocks noChangeAspect="1"/>
        </xdr:cNvPicPr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277</xdr:row>
      <xdr:rowOff>0</xdr:rowOff>
    </xdr:from>
    <xdr:to>
      <xdr:col>44</xdr:col>
      <xdr:colOff>342900</xdr:colOff>
      <xdr:row>289</xdr:row>
      <xdr:rowOff>47625</xdr:rowOff>
    </xdr:to>
    <xdr:pic>
      <xdr:nvPicPr>
        <xdr:cNvPr id="29" name="Рисунок 28" descr="qrcode.BMP"/>
        <xdr:cNvPicPr>
          <a:picLocks noChangeAspect="1"/>
        </xdr:cNvPicPr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298</xdr:row>
      <xdr:rowOff>0</xdr:rowOff>
    </xdr:from>
    <xdr:to>
      <xdr:col>21</xdr:col>
      <xdr:colOff>342900</xdr:colOff>
      <xdr:row>310</xdr:row>
      <xdr:rowOff>47625</xdr:rowOff>
    </xdr:to>
    <xdr:pic>
      <xdr:nvPicPr>
        <xdr:cNvPr id="30" name="Рисунок 29" descr="qrcode.BMP"/>
        <xdr:cNvPicPr>
          <a:picLocks noChangeAspect="1"/>
        </xdr:cNvPicPr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298</xdr:row>
      <xdr:rowOff>0</xdr:rowOff>
    </xdr:from>
    <xdr:to>
      <xdr:col>44</xdr:col>
      <xdr:colOff>342900</xdr:colOff>
      <xdr:row>310</xdr:row>
      <xdr:rowOff>47625</xdr:rowOff>
    </xdr:to>
    <xdr:pic>
      <xdr:nvPicPr>
        <xdr:cNvPr id="31" name="Рисунок 30" descr="qrcode.BMP"/>
        <xdr:cNvPicPr>
          <a:picLocks noChangeAspect="1"/>
        </xdr:cNvPicPr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319</xdr:row>
      <xdr:rowOff>0</xdr:rowOff>
    </xdr:from>
    <xdr:to>
      <xdr:col>21</xdr:col>
      <xdr:colOff>342900</xdr:colOff>
      <xdr:row>331</xdr:row>
      <xdr:rowOff>47625</xdr:rowOff>
    </xdr:to>
    <xdr:pic>
      <xdr:nvPicPr>
        <xdr:cNvPr id="32" name="Рисунок 31" descr="qrcode.BMP"/>
        <xdr:cNvPicPr>
          <a:picLocks noChangeAspect="1"/>
        </xdr:cNvPicPr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319</xdr:row>
      <xdr:rowOff>0</xdr:rowOff>
    </xdr:from>
    <xdr:to>
      <xdr:col>44</xdr:col>
      <xdr:colOff>342900</xdr:colOff>
      <xdr:row>331</xdr:row>
      <xdr:rowOff>47625</xdr:rowOff>
    </xdr:to>
    <xdr:pic>
      <xdr:nvPicPr>
        <xdr:cNvPr id="33" name="Рисунок 32" descr="qrcode.BMP"/>
        <xdr:cNvPicPr>
          <a:picLocks noChangeAspect="1"/>
        </xdr:cNvPicPr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340</xdr:row>
      <xdr:rowOff>0</xdr:rowOff>
    </xdr:from>
    <xdr:to>
      <xdr:col>21</xdr:col>
      <xdr:colOff>342900</xdr:colOff>
      <xdr:row>352</xdr:row>
      <xdr:rowOff>47625</xdr:rowOff>
    </xdr:to>
    <xdr:pic>
      <xdr:nvPicPr>
        <xdr:cNvPr id="34" name="Рисунок 33" descr="qrcode.BMP"/>
        <xdr:cNvPicPr>
          <a:picLocks noChangeAspect="1"/>
        </xdr:cNvPicPr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340</xdr:row>
      <xdr:rowOff>0</xdr:rowOff>
    </xdr:from>
    <xdr:to>
      <xdr:col>44</xdr:col>
      <xdr:colOff>342900</xdr:colOff>
      <xdr:row>352</xdr:row>
      <xdr:rowOff>47625</xdr:rowOff>
    </xdr:to>
    <xdr:pic>
      <xdr:nvPicPr>
        <xdr:cNvPr id="35" name="Рисунок 34" descr="qrcode.BMP"/>
        <xdr:cNvPicPr>
          <a:picLocks noChangeAspect="1"/>
        </xdr:cNvPicPr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361</xdr:row>
      <xdr:rowOff>0</xdr:rowOff>
    </xdr:from>
    <xdr:to>
      <xdr:col>21</xdr:col>
      <xdr:colOff>342900</xdr:colOff>
      <xdr:row>373</xdr:row>
      <xdr:rowOff>47625</xdr:rowOff>
    </xdr:to>
    <xdr:pic>
      <xdr:nvPicPr>
        <xdr:cNvPr id="36" name="Рисунок 35" descr="qrcode.BMP"/>
        <xdr:cNvPicPr>
          <a:picLocks noChangeAspect="1"/>
        </xdr:cNvPicPr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361</xdr:row>
      <xdr:rowOff>0</xdr:rowOff>
    </xdr:from>
    <xdr:to>
      <xdr:col>44</xdr:col>
      <xdr:colOff>342900</xdr:colOff>
      <xdr:row>373</xdr:row>
      <xdr:rowOff>47625</xdr:rowOff>
    </xdr:to>
    <xdr:pic>
      <xdr:nvPicPr>
        <xdr:cNvPr id="37" name="Рисунок 36" descr="qrcode.BMP"/>
        <xdr:cNvPicPr>
          <a:picLocks noChangeAspect="1"/>
        </xdr:cNvPicPr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382</xdr:row>
      <xdr:rowOff>0</xdr:rowOff>
    </xdr:from>
    <xdr:to>
      <xdr:col>21</xdr:col>
      <xdr:colOff>342900</xdr:colOff>
      <xdr:row>394</xdr:row>
      <xdr:rowOff>47625</xdr:rowOff>
    </xdr:to>
    <xdr:pic>
      <xdr:nvPicPr>
        <xdr:cNvPr id="38" name="Рисунок 37" descr="qrcode.BMP"/>
        <xdr:cNvPicPr>
          <a:picLocks noChangeAspect="1"/>
        </xdr:cNvPicPr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382</xdr:row>
      <xdr:rowOff>0</xdr:rowOff>
    </xdr:from>
    <xdr:to>
      <xdr:col>44</xdr:col>
      <xdr:colOff>342900</xdr:colOff>
      <xdr:row>394</xdr:row>
      <xdr:rowOff>47625</xdr:rowOff>
    </xdr:to>
    <xdr:pic>
      <xdr:nvPicPr>
        <xdr:cNvPr id="39" name="Рисунок 38" descr="qrcode.BMP"/>
        <xdr:cNvPicPr>
          <a:picLocks noChangeAspect="1"/>
        </xdr:cNvPicPr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403</xdr:row>
      <xdr:rowOff>0</xdr:rowOff>
    </xdr:from>
    <xdr:to>
      <xdr:col>21</xdr:col>
      <xdr:colOff>342900</xdr:colOff>
      <xdr:row>415</xdr:row>
      <xdr:rowOff>47625</xdr:rowOff>
    </xdr:to>
    <xdr:pic>
      <xdr:nvPicPr>
        <xdr:cNvPr id="40" name="Рисунок 39" descr="qrcode.BMP"/>
        <xdr:cNvPicPr>
          <a:picLocks noChangeAspect="1"/>
        </xdr:cNvPicPr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403</xdr:row>
      <xdr:rowOff>0</xdr:rowOff>
    </xdr:from>
    <xdr:to>
      <xdr:col>44</xdr:col>
      <xdr:colOff>342900</xdr:colOff>
      <xdr:row>415</xdr:row>
      <xdr:rowOff>47625</xdr:rowOff>
    </xdr:to>
    <xdr:pic>
      <xdr:nvPicPr>
        <xdr:cNvPr id="41" name="Рисунок 40" descr="qrcode.BMP"/>
        <xdr:cNvPicPr>
          <a:picLocks noChangeAspect="1"/>
        </xdr:cNvPicPr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424</xdr:row>
      <xdr:rowOff>0</xdr:rowOff>
    </xdr:from>
    <xdr:to>
      <xdr:col>21</xdr:col>
      <xdr:colOff>342900</xdr:colOff>
      <xdr:row>436</xdr:row>
      <xdr:rowOff>47625</xdr:rowOff>
    </xdr:to>
    <xdr:pic>
      <xdr:nvPicPr>
        <xdr:cNvPr id="42" name="Рисунок 41" descr="qrcode.BMP"/>
        <xdr:cNvPicPr>
          <a:picLocks noChangeAspect="1"/>
        </xdr:cNvPicPr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424</xdr:row>
      <xdr:rowOff>0</xdr:rowOff>
    </xdr:from>
    <xdr:to>
      <xdr:col>44</xdr:col>
      <xdr:colOff>342900</xdr:colOff>
      <xdr:row>436</xdr:row>
      <xdr:rowOff>47625</xdr:rowOff>
    </xdr:to>
    <xdr:pic>
      <xdr:nvPicPr>
        <xdr:cNvPr id="43" name="Рисунок 42" descr="qrcode.BMP"/>
        <xdr:cNvPicPr>
          <a:picLocks noChangeAspect="1"/>
        </xdr:cNvPicPr>
      </xdr:nvPicPr>
      <xdr:blipFill>
        <a:blip xmlns:r="http://schemas.openxmlformats.org/officeDocument/2006/relationships" r:embed="rId42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445</xdr:row>
      <xdr:rowOff>0</xdr:rowOff>
    </xdr:from>
    <xdr:to>
      <xdr:col>21</xdr:col>
      <xdr:colOff>342900</xdr:colOff>
      <xdr:row>457</xdr:row>
      <xdr:rowOff>47625</xdr:rowOff>
    </xdr:to>
    <xdr:pic>
      <xdr:nvPicPr>
        <xdr:cNvPr id="44" name="Рисунок 43" descr="qrcode.BMP"/>
        <xdr:cNvPicPr>
          <a:picLocks noChangeAspect="1"/>
        </xdr:cNvPicPr>
      </xdr:nvPicPr>
      <xdr:blipFill>
        <a:blip xmlns:r="http://schemas.openxmlformats.org/officeDocument/2006/relationships" r:embed="rId43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445</xdr:row>
      <xdr:rowOff>0</xdr:rowOff>
    </xdr:from>
    <xdr:to>
      <xdr:col>44</xdr:col>
      <xdr:colOff>342900</xdr:colOff>
      <xdr:row>457</xdr:row>
      <xdr:rowOff>47625</xdr:rowOff>
    </xdr:to>
    <xdr:pic>
      <xdr:nvPicPr>
        <xdr:cNvPr id="45" name="Рисунок 44" descr="qrcode.BMP"/>
        <xdr:cNvPicPr>
          <a:picLocks noChangeAspect="1"/>
        </xdr:cNvPicPr>
      </xdr:nvPicPr>
      <xdr:blipFill>
        <a:blip xmlns:r="http://schemas.openxmlformats.org/officeDocument/2006/relationships" r:embed="rId44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466</xdr:row>
      <xdr:rowOff>0</xdr:rowOff>
    </xdr:from>
    <xdr:to>
      <xdr:col>21</xdr:col>
      <xdr:colOff>342900</xdr:colOff>
      <xdr:row>478</xdr:row>
      <xdr:rowOff>47625</xdr:rowOff>
    </xdr:to>
    <xdr:pic>
      <xdr:nvPicPr>
        <xdr:cNvPr id="46" name="Рисунок 45" descr="qrcode.BMP"/>
        <xdr:cNvPicPr>
          <a:picLocks noChangeAspect="1"/>
        </xdr:cNvPicPr>
      </xdr:nvPicPr>
      <xdr:blipFill>
        <a:blip xmlns:r="http://schemas.openxmlformats.org/officeDocument/2006/relationships" r:embed="rId45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466</xdr:row>
      <xdr:rowOff>0</xdr:rowOff>
    </xdr:from>
    <xdr:to>
      <xdr:col>44</xdr:col>
      <xdr:colOff>342900</xdr:colOff>
      <xdr:row>478</xdr:row>
      <xdr:rowOff>47625</xdr:rowOff>
    </xdr:to>
    <xdr:pic>
      <xdr:nvPicPr>
        <xdr:cNvPr id="47" name="Рисунок 46" descr="qrcode.BMP"/>
        <xdr:cNvPicPr>
          <a:picLocks noChangeAspect="1"/>
        </xdr:cNvPicPr>
      </xdr:nvPicPr>
      <xdr:blipFill>
        <a:blip xmlns:r="http://schemas.openxmlformats.org/officeDocument/2006/relationships" r:embed="rId46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487</xdr:row>
      <xdr:rowOff>0</xdr:rowOff>
    </xdr:from>
    <xdr:to>
      <xdr:col>21</xdr:col>
      <xdr:colOff>342900</xdr:colOff>
      <xdr:row>499</xdr:row>
      <xdr:rowOff>47625</xdr:rowOff>
    </xdr:to>
    <xdr:pic>
      <xdr:nvPicPr>
        <xdr:cNvPr id="48" name="Рисунок 47" descr="qrcode.BMP"/>
        <xdr:cNvPicPr>
          <a:picLocks noChangeAspect="1"/>
        </xdr:cNvPicPr>
      </xdr:nvPicPr>
      <xdr:blipFill>
        <a:blip xmlns:r="http://schemas.openxmlformats.org/officeDocument/2006/relationships" r:embed="rId47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487</xdr:row>
      <xdr:rowOff>0</xdr:rowOff>
    </xdr:from>
    <xdr:to>
      <xdr:col>44</xdr:col>
      <xdr:colOff>342900</xdr:colOff>
      <xdr:row>499</xdr:row>
      <xdr:rowOff>47625</xdr:rowOff>
    </xdr:to>
    <xdr:pic>
      <xdr:nvPicPr>
        <xdr:cNvPr id="49" name="Рисунок 48" descr="qrcode.BMP"/>
        <xdr:cNvPicPr>
          <a:picLocks noChangeAspect="1"/>
        </xdr:cNvPicPr>
      </xdr:nvPicPr>
      <xdr:blipFill>
        <a:blip xmlns:r="http://schemas.openxmlformats.org/officeDocument/2006/relationships" r:embed="rId48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508</xdr:row>
      <xdr:rowOff>0</xdr:rowOff>
    </xdr:from>
    <xdr:to>
      <xdr:col>21</xdr:col>
      <xdr:colOff>342900</xdr:colOff>
      <xdr:row>520</xdr:row>
      <xdr:rowOff>47625</xdr:rowOff>
    </xdr:to>
    <xdr:pic>
      <xdr:nvPicPr>
        <xdr:cNvPr id="50" name="Рисунок 49" descr="qrcode.BMP"/>
        <xdr:cNvPicPr>
          <a:picLocks noChangeAspect="1"/>
        </xdr:cNvPicPr>
      </xdr:nvPicPr>
      <xdr:blipFill>
        <a:blip xmlns:r="http://schemas.openxmlformats.org/officeDocument/2006/relationships" r:embed="rId49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508</xdr:row>
      <xdr:rowOff>0</xdr:rowOff>
    </xdr:from>
    <xdr:to>
      <xdr:col>44</xdr:col>
      <xdr:colOff>342900</xdr:colOff>
      <xdr:row>520</xdr:row>
      <xdr:rowOff>47625</xdr:rowOff>
    </xdr:to>
    <xdr:pic>
      <xdr:nvPicPr>
        <xdr:cNvPr id="51" name="Рисунок 50" descr="qrcode.BMP"/>
        <xdr:cNvPicPr>
          <a:picLocks noChangeAspect="1"/>
        </xdr:cNvPicPr>
      </xdr:nvPicPr>
      <xdr:blipFill>
        <a:blip xmlns:r="http://schemas.openxmlformats.org/officeDocument/2006/relationships" r:embed="rId50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529</xdr:row>
      <xdr:rowOff>0</xdr:rowOff>
    </xdr:from>
    <xdr:to>
      <xdr:col>21</xdr:col>
      <xdr:colOff>342900</xdr:colOff>
      <xdr:row>541</xdr:row>
      <xdr:rowOff>47625</xdr:rowOff>
    </xdr:to>
    <xdr:pic>
      <xdr:nvPicPr>
        <xdr:cNvPr id="52" name="Рисунок 51" descr="qrcode.BMP"/>
        <xdr:cNvPicPr>
          <a:picLocks noChangeAspect="1"/>
        </xdr:cNvPicPr>
      </xdr:nvPicPr>
      <xdr:blipFill>
        <a:blip xmlns:r="http://schemas.openxmlformats.org/officeDocument/2006/relationships" r:embed="rId51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529</xdr:row>
      <xdr:rowOff>0</xdr:rowOff>
    </xdr:from>
    <xdr:to>
      <xdr:col>44</xdr:col>
      <xdr:colOff>342900</xdr:colOff>
      <xdr:row>541</xdr:row>
      <xdr:rowOff>47625</xdr:rowOff>
    </xdr:to>
    <xdr:pic>
      <xdr:nvPicPr>
        <xdr:cNvPr id="53" name="Рисунок 52" descr="qrcode.BMP"/>
        <xdr:cNvPicPr>
          <a:picLocks noChangeAspect="1"/>
        </xdr:cNvPicPr>
      </xdr:nvPicPr>
      <xdr:blipFill>
        <a:blip xmlns:r="http://schemas.openxmlformats.org/officeDocument/2006/relationships" r:embed="rId52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550</xdr:row>
      <xdr:rowOff>0</xdr:rowOff>
    </xdr:from>
    <xdr:to>
      <xdr:col>21</xdr:col>
      <xdr:colOff>342900</xdr:colOff>
      <xdr:row>562</xdr:row>
      <xdr:rowOff>47625</xdr:rowOff>
    </xdr:to>
    <xdr:pic>
      <xdr:nvPicPr>
        <xdr:cNvPr id="54" name="Рисунок 53" descr="qrcode.BMP"/>
        <xdr:cNvPicPr>
          <a:picLocks noChangeAspect="1"/>
        </xdr:cNvPicPr>
      </xdr:nvPicPr>
      <xdr:blipFill>
        <a:blip xmlns:r="http://schemas.openxmlformats.org/officeDocument/2006/relationships" r:embed="rId53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550</xdr:row>
      <xdr:rowOff>0</xdr:rowOff>
    </xdr:from>
    <xdr:to>
      <xdr:col>44</xdr:col>
      <xdr:colOff>342900</xdr:colOff>
      <xdr:row>562</xdr:row>
      <xdr:rowOff>47625</xdr:rowOff>
    </xdr:to>
    <xdr:pic>
      <xdr:nvPicPr>
        <xdr:cNvPr id="55" name="Рисунок 54" descr="qrcode.BMP"/>
        <xdr:cNvPicPr>
          <a:picLocks noChangeAspect="1"/>
        </xdr:cNvPicPr>
      </xdr:nvPicPr>
      <xdr:blipFill>
        <a:blip xmlns:r="http://schemas.openxmlformats.org/officeDocument/2006/relationships" r:embed="rId54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571</xdr:row>
      <xdr:rowOff>0</xdr:rowOff>
    </xdr:from>
    <xdr:to>
      <xdr:col>21</xdr:col>
      <xdr:colOff>342900</xdr:colOff>
      <xdr:row>583</xdr:row>
      <xdr:rowOff>47625</xdr:rowOff>
    </xdr:to>
    <xdr:pic>
      <xdr:nvPicPr>
        <xdr:cNvPr id="56" name="Рисунок 55" descr="qrcode.BMP"/>
        <xdr:cNvPicPr>
          <a:picLocks noChangeAspect="1"/>
        </xdr:cNvPicPr>
      </xdr:nvPicPr>
      <xdr:blipFill>
        <a:blip xmlns:r="http://schemas.openxmlformats.org/officeDocument/2006/relationships" r:embed="rId55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571</xdr:row>
      <xdr:rowOff>0</xdr:rowOff>
    </xdr:from>
    <xdr:to>
      <xdr:col>44</xdr:col>
      <xdr:colOff>342900</xdr:colOff>
      <xdr:row>583</xdr:row>
      <xdr:rowOff>47625</xdr:rowOff>
    </xdr:to>
    <xdr:pic>
      <xdr:nvPicPr>
        <xdr:cNvPr id="57" name="Рисунок 56" descr="qrcode.BMP"/>
        <xdr:cNvPicPr>
          <a:picLocks noChangeAspect="1"/>
        </xdr:cNvPicPr>
      </xdr:nvPicPr>
      <xdr:blipFill>
        <a:blip xmlns:r="http://schemas.openxmlformats.org/officeDocument/2006/relationships" r:embed="rId56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592</xdr:row>
      <xdr:rowOff>0</xdr:rowOff>
    </xdr:from>
    <xdr:to>
      <xdr:col>21</xdr:col>
      <xdr:colOff>342900</xdr:colOff>
      <xdr:row>604</xdr:row>
      <xdr:rowOff>47625</xdr:rowOff>
    </xdr:to>
    <xdr:pic>
      <xdr:nvPicPr>
        <xdr:cNvPr id="58" name="Рисунок 57" descr="qrcode.BMP"/>
        <xdr:cNvPicPr>
          <a:picLocks noChangeAspect="1"/>
        </xdr:cNvPicPr>
      </xdr:nvPicPr>
      <xdr:blipFill>
        <a:blip xmlns:r="http://schemas.openxmlformats.org/officeDocument/2006/relationships" r:embed="rId57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592</xdr:row>
      <xdr:rowOff>0</xdr:rowOff>
    </xdr:from>
    <xdr:to>
      <xdr:col>44</xdr:col>
      <xdr:colOff>342900</xdr:colOff>
      <xdr:row>604</xdr:row>
      <xdr:rowOff>47625</xdr:rowOff>
    </xdr:to>
    <xdr:pic>
      <xdr:nvPicPr>
        <xdr:cNvPr id="59" name="Рисунок 58" descr="qrcode.BMP"/>
        <xdr:cNvPicPr>
          <a:picLocks noChangeAspect="1"/>
        </xdr:cNvPicPr>
      </xdr:nvPicPr>
      <xdr:blipFill>
        <a:blip xmlns:r="http://schemas.openxmlformats.org/officeDocument/2006/relationships" r:embed="rId58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613</xdr:row>
      <xdr:rowOff>0</xdr:rowOff>
    </xdr:from>
    <xdr:to>
      <xdr:col>21</xdr:col>
      <xdr:colOff>342900</xdr:colOff>
      <xdr:row>625</xdr:row>
      <xdr:rowOff>47625</xdr:rowOff>
    </xdr:to>
    <xdr:pic>
      <xdr:nvPicPr>
        <xdr:cNvPr id="60" name="Рисунок 59" descr="qrcode.BMP"/>
        <xdr:cNvPicPr>
          <a:picLocks noChangeAspect="1"/>
        </xdr:cNvPicPr>
      </xdr:nvPicPr>
      <xdr:blipFill>
        <a:blip xmlns:r="http://schemas.openxmlformats.org/officeDocument/2006/relationships" r:embed="rId59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613</xdr:row>
      <xdr:rowOff>0</xdr:rowOff>
    </xdr:from>
    <xdr:to>
      <xdr:col>44</xdr:col>
      <xdr:colOff>342900</xdr:colOff>
      <xdr:row>625</xdr:row>
      <xdr:rowOff>47625</xdr:rowOff>
    </xdr:to>
    <xdr:pic>
      <xdr:nvPicPr>
        <xdr:cNvPr id="61" name="Рисунок 60" descr="qrcode.BMP"/>
        <xdr:cNvPicPr>
          <a:picLocks noChangeAspect="1"/>
        </xdr:cNvPicPr>
      </xdr:nvPicPr>
      <xdr:blipFill>
        <a:blip xmlns:r="http://schemas.openxmlformats.org/officeDocument/2006/relationships" r:embed="rId60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634</xdr:row>
      <xdr:rowOff>0</xdr:rowOff>
    </xdr:from>
    <xdr:to>
      <xdr:col>21</xdr:col>
      <xdr:colOff>342900</xdr:colOff>
      <xdr:row>646</xdr:row>
      <xdr:rowOff>47625</xdr:rowOff>
    </xdr:to>
    <xdr:pic>
      <xdr:nvPicPr>
        <xdr:cNvPr id="62" name="Рисунок 61" descr="qrcode.BMP"/>
        <xdr:cNvPicPr>
          <a:picLocks noChangeAspect="1"/>
        </xdr:cNvPicPr>
      </xdr:nvPicPr>
      <xdr:blipFill>
        <a:blip xmlns:r="http://schemas.openxmlformats.org/officeDocument/2006/relationships" r:embed="rId61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634</xdr:row>
      <xdr:rowOff>0</xdr:rowOff>
    </xdr:from>
    <xdr:to>
      <xdr:col>44</xdr:col>
      <xdr:colOff>342900</xdr:colOff>
      <xdr:row>646</xdr:row>
      <xdr:rowOff>47625</xdr:rowOff>
    </xdr:to>
    <xdr:pic>
      <xdr:nvPicPr>
        <xdr:cNvPr id="63" name="Рисунок 62" descr="qrcode.BMP"/>
        <xdr:cNvPicPr>
          <a:picLocks noChangeAspect="1"/>
        </xdr:cNvPicPr>
      </xdr:nvPicPr>
      <xdr:blipFill>
        <a:blip xmlns:r="http://schemas.openxmlformats.org/officeDocument/2006/relationships" r:embed="rId62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655</xdr:row>
      <xdr:rowOff>0</xdr:rowOff>
    </xdr:from>
    <xdr:to>
      <xdr:col>21</xdr:col>
      <xdr:colOff>342900</xdr:colOff>
      <xdr:row>667</xdr:row>
      <xdr:rowOff>47625</xdr:rowOff>
    </xdr:to>
    <xdr:pic>
      <xdr:nvPicPr>
        <xdr:cNvPr id="64" name="Рисунок 63" descr="qrcode.BMP"/>
        <xdr:cNvPicPr>
          <a:picLocks noChangeAspect="1"/>
        </xdr:cNvPicPr>
      </xdr:nvPicPr>
      <xdr:blipFill>
        <a:blip xmlns:r="http://schemas.openxmlformats.org/officeDocument/2006/relationships" r:embed="rId63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655</xdr:row>
      <xdr:rowOff>0</xdr:rowOff>
    </xdr:from>
    <xdr:to>
      <xdr:col>44</xdr:col>
      <xdr:colOff>342900</xdr:colOff>
      <xdr:row>667</xdr:row>
      <xdr:rowOff>47625</xdr:rowOff>
    </xdr:to>
    <xdr:pic>
      <xdr:nvPicPr>
        <xdr:cNvPr id="65" name="Рисунок 64" descr="qrcode.BMP"/>
        <xdr:cNvPicPr>
          <a:picLocks noChangeAspect="1"/>
        </xdr:cNvPicPr>
      </xdr:nvPicPr>
      <xdr:blipFill>
        <a:blip xmlns:r="http://schemas.openxmlformats.org/officeDocument/2006/relationships" r:embed="rId64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676</xdr:row>
      <xdr:rowOff>0</xdr:rowOff>
    </xdr:from>
    <xdr:to>
      <xdr:col>21</xdr:col>
      <xdr:colOff>342900</xdr:colOff>
      <xdr:row>688</xdr:row>
      <xdr:rowOff>47625</xdr:rowOff>
    </xdr:to>
    <xdr:pic>
      <xdr:nvPicPr>
        <xdr:cNvPr id="66" name="Рисунок 65" descr="qrcode.BMP"/>
        <xdr:cNvPicPr>
          <a:picLocks noChangeAspect="1"/>
        </xdr:cNvPicPr>
      </xdr:nvPicPr>
      <xdr:blipFill>
        <a:blip xmlns:r="http://schemas.openxmlformats.org/officeDocument/2006/relationships" r:embed="rId65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676</xdr:row>
      <xdr:rowOff>0</xdr:rowOff>
    </xdr:from>
    <xdr:to>
      <xdr:col>44</xdr:col>
      <xdr:colOff>342900</xdr:colOff>
      <xdr:row>688</xdr:row>
      <xdr:rowOff>47625</xdr:rowOff>
    </xdr:to>
    <xdr:pic>
      <xdr:nvPicPr>
        <xdr:cNvPr id="67" name="Рисунок 66" descr="qrcode.BMP"/>
        <xdr:cNvPicPr>
          <a:picLocks noChangeAspect="1"/>
        </xdr:cNvPicPr>
      </xdr:nvPicPr>
      <xdr:blipFill>
        <a:blip xmlns:r="http://schemas.openxmlformats.org/officeDocument/2006/relationships" r:embed="rId66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697</xdr:row>
      <xdr:rowOff>0</xdr:rowOff>
    </xdr:from>
    <xdr:to>
      <xdr:col>21</xdr:col>
      <xdr:colOff>342900</xdr:colOff>
      <xdr:row>709</xdr:row>
      <xdr:rowOff>47625</xdr:rowOff>
    </xdr:to>
    <xdr:pic>
      <xdr:nvPicPr>
        <xdr:cNvPr id="68" name="Рисунок 67" descr="qrcode.BMP"/>
        <xdr:cNvPicPr>
          <a:picLocks noChangeAspect="1"/>
        </xdr:cNvPicPr>
      </xdr:nvPicPr>
      <xdr:blipFill>
        <a:blip xmlns:r="http://schemas.openxmlformats.org/officeDocument/2006/relationships" r:embed="rId67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697</xdr:row>
      <xdr:rowOff>0</xdr:rowOff>
    </xdr:from>
    <xdr:to>
      <xdr:col>44</xdr:col>
      <xdr:colOff>342900</xdr:colOff>
      <xdr:row>709</xdr:row>
      <xdr:rowOff>47625</xdr:rowOff>
    </xdr:to>
    <xdr:pic>
      <xdr:nvPicPr>
        <xdr:cNvPr id="69" name="Рисунок 68" descr="qrcode.BMP"/>
        <xdr:cNvPicPr>
          <a:picLocks noChangeAspect="1"/>
        </xdr:cNvPicPr>
      </xdr:nvPicPr>
      <xdr:blipFill>
        <a:blip xmlns:r="http://schemas.openxmlformats.org/officeDocument/2006/relationships" r:embed="rId68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718</xdr:row>
      <xdr:rowOff>0</xdr:rowOff>
    </xdr:from>
    <xdr:to>
      <xdr:col>21</xdr:col>
      <xdr:colOff>342900</xdr:colOff>
      <xdr:row>730</xdr:row>
      <xdr:rowOff>47625</xdr:rowOff>
    </xdr:to>
    <xdr:pic>
      <xdr:nvPicPr>
        <xdr:cNvPr id="70" name="Рисунок 69" descr="qrcode.BMP"/>
        <xdr:cNvPicPr>
          <a:picLocks noChangeAspect="1"/>
        </xdr:cNvPicPr>
      </xdr:nvPicPr>
      <xdr:blipFill>
        <a:blip xmlns:r="http://schemas.openxmlformats.org/officeDocument/2006/relationships" r:embed="rId69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718</xdr:row>
      <xdr:rowOff>0</xdr:rowOff>
    </xdr:from>
    <xdr:to>
      <xdr:col>44</xdr:col>
      <xdr:colOff>342900</xdr:colOff>
      <xdr:row>730</xdr:row>
      <xdr:rowOff>47625</xdr:rowOff>
    </xdr:to>
    <xdr:pic>
      <xdr:nvPicPr>
        <xdr:cNvPr id="71" name="Рисунок 70" descr="qrcode.BMP"/>
        <xdr:cNvPicPr>
          <a:picLocks noChangeAspect="1"/>
        </xdr:cNvPicPr>
      </xdr:nvPicPr>
      <xdr:blipFill>
        <a:blip xmlns:r="http://schemas.openxmlformats.org/officeDocument/2006/relationships" r:embed="rId70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739</xdr:row>
      <xdr:rowOff>0</xdr:rowOff>
    </xdr:from>
    <xdr:to>
      <xdr:col>21</xdr:col>
      <xdr:colOff>342900</xdr:colOff>
      <xdr:row>751</xdr:row>
      <xdr:rowOff>47625</xdr:rowOff>
    </xdr:to>
    <xdr:pic>
      <xdr:nvPicPr>
        <xdr:cNvPr id="72" name="Рисунок 71" descr="qrcode.BMP"/>
        <xdr:cNvPicPr>
          <a:picLocks noChangeAspect="1"/>
        </xdr:cNvPicPr>
      </xdr:nvPicPr>
      <xdr:blipFill>
        <a:blip xmlns:r="http://schemas.openxmlformats.org/officeDocument/2006/relationships" r:embed="rId71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739</xdr:row>
      <xdr:rowOff>0</xdr:rowOff>
    </xdr:from>
    <xdr:to>
      <xdr:col>44</xdr:col>
      <xdr:colOff>342900</xdr:colOff>
      <xdr:row>751</xdr:row>
      <xdr:rowOff>47625</xdr:rowOff>
    </xdr:to>
    <xdr:pic>
      <xdr:nvPicPr>
        <xdr:cNvPr id="73" name="Рисунок 72" descr="qrcode.BMP"/>
        <xdr:cNvPicPr>
          <a:picLocks noChangeAspect="1"/>
        </xdr:cNvPicPr>
      </xdr:nvPicPr>
      <xdr:blipFill>
        <a:blip xmlns:r="http://schemas.openxmlformats.org/officeDocument/2006/relationships" r:embed="rId72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760</xdr:row>
      <xdr:rowOff>0</xdr:rowOff>
    </xdr:from>
    <xdr:to>
      <xdr:col>21</xdr:col>
      <xdr:colOff>342900</xdr:colOff>
      <xdr:row>772</xdr:row>
      <xdr:rowOff>47625</xdr:rowOff>
    </xdr:to>
    <xdr:pic>
      <xdr:nvPicPr>
        <xdr:cNvPr id="74" name="Рисунок 73" descr="qrcode.BMP"/>
        <xdr:cNvPicPr>
          <a:picLocks noChangeAspect="1"/>
        </xdr:cNvPicPr>
      </xdr:nvPicPr>
      <xdr:blipFill>
        <a:blip xmlns:r="http://schemas.openxmlformats.org/officeDocument/2006/relationships" r:embed="rId73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760</xdr:row>
      <xdr:rowOff>0</xdr:rowOff>
    </xdr:from>
    <xdr:to>
      <xdr:col>44</xdr:col>
      <xdr:colOff>342900</xdr:colOff>
      <xdr:row>772</xdr:row>
      <xdr:rowOff>47625</xdr:rowOff>
    </xdr:to>
    <xdr:pic>
      <xdr:nvPicPr>
        <xdr:cNvPr id="75" name="Рисунок 74" descr="qrcode.BMP"/>
        <xdr:cNvPicPr>
          <a:picLocks noChangeAspect="1"/>
        </xdr:cNvPicPr>
      </xdr:nvPicPr>
      <xdr:blipFill>
        <a:blip xmlns:r="http://schemas.openxmlformats.org/officeDocument/2006/relationships" r:embed="rId74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781</xdr:row>
      <xdr:rowOff>0</xdr:rowOff>
    </xdr:from>
    <xdr:to>
      <xdr:col>21</xdr:col>
      <xdr:colOff>342900</xdr:colOff>
      <xdr:row>793</xdr:row>
      <xdr:rowOff>47625</xdr:rowOff>
    </xdr:to>
    <xdr:pic>
      <xdr:nvPicPr>
        <xdr:cNvPr id="76" name="Рисунок 75" descr="qrcode.BMP"/>
        <xdr:cNvPicPr>
          <a:picLocks noChangeAspect="1"/>
        </xdr:cNvPicPr>
      </xdr:nvPicPr>
      <xdr:blipFill>
        <a:blip xmlns:r="http://schemas.openxmlformats.org/officeDocument/2006/relationships" r:embed="rId75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781</xdr:row>
      <xdr:rowOff>0</xdr:rowOff>
    </xdr:from>
    <xdr:to>
      <xdr:col>44</xdr:col>
      <xdr:colOff>342900</xdr:colOff>
      <xdr:row>793</xdr:row>
      <xdr:rowOff>47625</xdr:rowOff>
    </xdr:to>
    <xdr:pic>
      <xdr:nvPicPr>
        <xdr:cNvPr id="77" name="Рисунок 76" descr="qrcode.BMP"/>
        <xdr:cNvPicPr>
          <a:picLocks noChangeAspect="1"/>
        </xdr:cNvPicPr>
      </xdr:nvPicPr>
      <xdr:blipFill>
        <a:blip xmlns:r="http://schemas.openxmlformats.org/officeDocument/2006/relationships" r:embed="rId76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802</xdr:row>
      <xdr:rowOff>0</xdr:rowOff>
    </xdr:from>
    <xdr:to>
      <xdr:col>21</xdr:col>
      <xdr:colOff>342900</xdr:colOff>
      <xdr:row>814</xdr:row>
      <xdr:rowOff>47625</xdr:rowOff>
    </xdr:to>
    <xdr:pic>
      <xdr:nvPicPr>
        <xdr:cNvPr id="78" name="Рисунок 77" descr="qrcode.BMP"/>
        <xdr:cNvPicPr>
          <a:picLocks noChangeAspect="1"/>
        </xdr:cNvPicPr>
      </xdr:nvPicPr>
      <xdr:blipFill>
        <a:blip xmlns:r="http://schemas.openxmlformats.org/officeDocument/2006/relationships" r:embed="rId77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802</xdr:row>
      <xdr:rowOff>0</xdr:rowOff>
    </xdr:from>
    <xdr:to>
      <xdr:col>44</xdr:col>
      <xdr:colOff>342900</xdr:colOff>
      <xdr:row>814</xdr:row>
      <xdr:rowOff>47625</xdr:rowOff>
    </xdr:to>
    <xdr:pic>
      <xdr:nvPicPr>
        <xdr:cNvPr id="79" name="Рисунок 78" descr="qrcode.BMP"/>
        <xdr:cNvPicPr>
          <a:picLocks noChangeAspect="1"/>
        </xdr:cNvPicPr>
      </xdr:nvPicPr>
      <xdr:blipFill>
        <a:blip xmlns:r="http://schemas.openxmlformats.org/officeDocument/2006/relationships" r:embed="rId78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823</xdr:row>
      <xdr:rowOff>0</xdr:rowOff>
    </xdr:from>
    <xdr:to>
      <xdr:col>21</xdr:col>
      <xdr:colOff>342900</xdr:colOff>
      <xdr:row>835</xdr:row>
      <xdr:rowOff>47625</xdr:rowOff>
    </xdr:to>
    <xdr:pic>
      <xdr:nvPicPr>
        <xdr:cNvPr id="80" name="Рисунок 79" descr="qrcode.BMP"/>
        <xdr:cNvPicPr>
          <a:picLocks noChangeAspect="1"/>
        </xdr:cNvPicPr>
      </xdr:nvPicPr>
      <xdr:blipFill>
        <a:blip xmlns:r="http://schemas.openxmlformats.org/officeDocument/2006/relationships" r:embed="rId79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823</xdr:row>
      <xdr:rowOff>0</xdr:rowOff>
    </xdr:from>
    <xdr:to>
      <xdr:col>44</xdr:col>
      <xdr:colOff>342900</xdr:colOff>
      <xdr:row>835</xdr:row>
      <xdr:rowOff>47625</xdr:rowOff>
    </xdr:to>
    <xdr:pic>
      <xdr:nvPicPr>
        <xdr:cNvPr id="81" name="Рисунок 80" descr="qrcode.BMP"/>
        <xdr:cNvPicPr>
          <a:picLocks noChangeAspect="1"/>
        </xdr:cNvPicPr>
      </xdr:nvPicPr>
      <xdr:blipFill>
        <a:blip xmlns:r="http://schemas.openxmlformats.org/officeDocument/2006/relationships" r:embed="rId80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844</xdr:row>
      <xdr:rowOff>0</xdr:rowOff>
    </xdr:from>
    <xdr:to>
      <xdr:col>21</xdr:col>
      <xdr:colOff>342900</xdr:colOff>
      <xdr:row>856</xdr:row>
      <xdr:rowOff>47625</xdr:rowOff>
    </xdr:to>
    <xdr:pic>
      <xdr:nvPicPr>
        <xdr:cNvPr id="82" name="Рисунок 81" descr="qrcode.BMP"/>
        <xdr:cNvPicPr>
          <a:picLocks noChangeAspect="1"/>
        </xdr:cNvPicPr>
      </xdr:nvPicPr>
      <xdr:blipFill>
        <a:blip xmlns:r="http://schemas.openxmlformats.org/officeDocument/2006/relationships" r:embed="rId81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844</xdr:row>
      <xdr:rowOff>0</xdr:rowOff>
    </xdr:from>
    <xdr:to>
      <xdr:col>44</xdr:col>
      <xdr:colOff>342900</xdr:colOff>
      <xdr:row>856</xdr:row>
      <xdr:rowOff>47625</xdr:rowOff>
    </xdr:to>
    <xdr:pic>
      <xdr:nvPicPr>
        <xdr:cNvPr id="83" name="Рисунок 82" descr="qrcode.BMP"/>
        <xdr:cNvPicPr>
          <a:picLocks noChangeAspect="1"/>
        </xdr:cNvPicPr>
      </xdr:nvPicPr>
      <xdr:blipFill>
        <a:blip xmlns:r="http://schemas.openxmlformats.org/officeDocument/2006/relationships" r:embed="rId82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865</xdr:row>
      <xdr:rowOff>0</xdr:rowOff>
    </xdr:from>
    <xdr:to>
      <xdr:col>21</xdr:col>
      <xdr:colOff>342900</xdr:colOff>
      <xdr:row>877</xdr:row>
      <xdr:rowOff>47625</xdr:rowOff>
    </xdr:to>
    <xdr:pic>
      <xdr:nvPicPr>
        <xdr:cNvPr id="84" name="Рисунок 83" descr="qrcode.BMP"/>
        <xdr:cNvPicPr>
          <a:picLocks noChangeAspect="1"/>
        </xdr:cNvPicPr>
      </xdr:nvPicPr>
      <xdr:blipFill>
        <a:blip xmlns:r="http://schemas.openxmlformats.org/officeDocument/2006/relationships" r:embed="rId83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865</xdr:row>
      <xdr:rowOff>0</xdr:rowOff>
    </xdr:from>
    <xdr:to>
      <xdr:col>44</xdr:col>
      <xdr:colOff>342900</xdr:colOff>
      <xdr:row>877</xdr:row>
      <xdr:rowOff>47625</xdr:rowOff>
    </xdr:to>
    <xdr:pic>
      <xdr:nvPicPr>
        <xdr:cNvPr id="85" name="Рисунок 84" descr="qrcode.BMP"/>
        <xdr:cNvPicPr>
          <a:picLocks noChangeAspect="1"/>
        </xdr:cNvPicPr>
      </xdr:nvPicPr>
      <xdr:blipFill>
        <a:blip xmlns:r="http://schemas.openxmlformats.org/officeDocument/2006/relationships" r:embed="rId84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886</xdr:row>
      <xdr:rowOff>0</xdr:rowOff>
    </xdr:from>
    <xdr:to>
      <xdr:col>21</xdr:col>
      <xdr:colOff>342900</xdr:colOff>
      <xdr:row>898</xdr:row>
      <xdr:rowOff>47625</xdr:rowOff>
    </xdr:to>
    <xdr:pic>
      <xdr:nvPicPr>
        <xdr:cNvPr id="86" name="Рисунок 85" descr="qrcode.BMP"/>
        <xdr:cNvPicPr>
          <a:picLocks noChangeAspect="1"/>
        </xdr:cNvPicPr>
      </xdr:nvPicPr>
      <xdr:blipFill>
        <a:blip xmlns:r="http://schemas.openxmlformats.org/officeDocument/2006/relationships" r:embed="rId85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886</xdr:row>
      <xdr:rowOff>0</xdr:rowOff>
    </xdr:from>
    <xdr:to>
      <xdr:col>44</xdr:col>
      <xdr:colOff>342900</xdr:colOff>
      <xdr:row>898</xdr:row>
      <xdr:rowOff>47625</xdr:rowOff>
    </xdr:to>
    <xdr:pic>
      <xdr:nvPicPr>
        <xdr:cNvPr id="87" name="Рисунок 86" descr="qrcode.BMP"/>
        <xdr:cNvPicPr>
          <a:picLocks noChangeAspect="1"/>
        </xdr:cNvPicPr>
      </xdr:nvPicPr>
      <xdr:blipFill>
        <a:blip xmlns:r="http://schemas.openxmlformats.org/officeDocument/2006/relationships" r:embed="rId86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907</xdr:row>
      <xdr:rowOff>0</xdr:rowOff>
    </xdr:from>
    <xdr:to>
      <xdr:col>21</xdr:col>
      <xdr:colOff>342900</xdr:colOff>
      <xdr:row>919</xdr:row>
      <xdr:rowOff>47625</xdr:rowOff>
    </xdr:to>
    <xdr:pic>
      <xdr:nvPicPr>
        <xdr:cNvPr id="88" name="Рисунок 87" descr="qrcode.BMP"/>
        <xdr:cNvPicPr>
          <a:picLocks noChangeAspect="1"/>
        </xdr:cNvPicPr>
      </xdr:nvPicPr>
      <xdr:blipFill>
        <a:blip xmlns:r="http://schemas.openxmlformats.org/officeDocument/2006/relationships" r:embed="rId87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907</xdr:row>
      <xdr:rowOff>0</xdr:rowOff>
    </xdr:from>
    <xdr:to>
      <xdr:col>44</xdr:col>
      <xdr:colOff>342900</xdr:colOff>
      <xdr:row>919</xdr:row>
      <xdr:rowOff>47625</xdr:rowOff>
    </xdr:to>
    <xdr:pic>
      <xdr:nvPicPr>
        <xdr:cNvPr id="89" name="Рисунок 88" descr="qrcode.BMP"/>
        <xdr:cNvPicPr>
          <a:picLocks noChangeAspect="1"/>
        </xdr:cNvPicPr>
      </xdr:nvPicPr>
      <xdr:blipFill>
        <a:blip xmlns:r="http://schemas.openxmlformats.org/officeDocument/2006/relationships" r:embed="rId88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928</xdr:row>
      <xdr:rowOff>0</xdr:rowOff>
    </xdr:from>
    <xdr:to>
      <xdr:col>21</xdr:col>
      <xdr:colOff>342900</xdr:colOff>
      <xdr:row>940</xdr:row>
      <xdr:rowOff>47625</xdr:rowOff>
    </xdr:to>
    <xdr:pic>
      <xdr:nvPicPr>
        <xdr:cNvPr id="90" name="Рисунок 89" descr="qrcode.BMP"/>
        <xdr:cNvPicPr>
          <a:picLocks noChangeAspect="1"/>
        </xdr:cNvPicPr>
      </xdr:nvPicPr>
      <xdr:blipFill>
        <a:blip xmlns:r="http://schemas.openxmlformats.org/officeDocument/2006/relationships" r:embed="rId89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928</xdr:row>
      <xdr:rowOff>0</xdr:rowOff>
    </xdr:from>
    <xdr:to>
      <xdr:col>44</xdr:col>
      <xdr:colOff>342900</xdr:colOff>
      <xdr:row>940</xdr:row>
      <xdr:rowOff>47625</xdr:rowOff>
    </xdr:to>
    <xdr:pic>
      <xdr:nvPicPr>
        <xdr:cNvPr id="91" name="Рисунок 90" descr="qrcode.BMP"/>
        <xdr:cNvPicPr>
          <a:picLocks noChangeAspect="1"/>
        </xdr:cNvPicPr>
      </xdr:nvPicPr>
      <xdr:blipFill>
        <a:blip xmlns:r="http://schemas.openxmlformats.org/officeDocument/2006/relationships" r:embed="rId90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949</xdr:row>
      <xdr:rowOff>0</xdr:rowOff>
    </xdr:from>
    <xdr:to>
      <xdr:col>21</xdr:col>
      <xdr:colOff>342900</xdr:colOff>
      <xdr:row>961</xdr:row>
      <xdr:rowOff>47625</xdr:rowOff>
    </xdr:to>
    <xdr:pic>
      <xdr:nvPicPr>
        <xdr:cNvPr id="92" name="Рисунок 91" descr="qrcode.BMP"/>
        <xdr:cNvPicPr>
          <a:picLocks noChangeAspect="1"/>
        </xdr:cNvPicPr>
      </xdr:nvPicPr>
      <xdr:blipFill>
        <a:blip xmlns:r="http://schemas.openxmlformats.org/officeDocument/2006/relationships" r:embed="rId91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949</xdr:row>
      <xdr:rowOff>0</xdr:rowOff>
    </xdr:from>
    <xdr:to>
      <xdr:col>44</xdr:col>
      <xdr:colOff>342900</xdr:colOff>
      <xdr:row>961</xdr:row>
      <xdr:rowOff>47625</xdr:rowOff>
    </xdr:to>
    <xdr:pic>
      <xdr:nvPicPr>
        <xdr:cNvPr id="93" name="Рисунок 92" descr="qrcode.BMP"/>
        <xdr:cNvPicPr>
          <a:picLocks noChangeAspect="1"/>
        </xdr:cNvPicPr>
      </xdr:nvPicPr>
      <xdr:blipFill>
        <a:blip xmlns:r="http://schemas.openxmlformats.org/officeDocument/2006/relationships" r:embed="rId92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970</xdr:row>
      <xdr:rowOff>0</xdr:rowOff>
    </xdr:from>
    <xdr:to>
      <xdr:col>21</xdr:col>
      <xdr:colOff>342900</xdr:colOff>
      <xdr:row>982</xdr:row>
      <xdr:rowOff>47625</xdr:rowOff>
    </xdr:to>
    <xdr:pic>
      <xdr:nvPicPr>
        <xdr:cNvPr id="94" name="Рисунок 93" descr="qrcode.BMP"/>
        <xdr:cNvPicPr>
          <a:picLocks noChangeAspect="1"/>
        </xdr:cNvPicPr>
      </xdr:nvPicPr>
      <xdr:blipFill>
        <a:blip xmlns:r="http://schemas.openxmlformats.org/officeDocument/2006/relationships" r:embed="rId93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970</xdr:row>
      <xdr:rowOff>0</xdr:rowOff>
    </xdr:from>
    <xdr:to>
      <xdr:col>44</xdr:col>
      <xdr:colOff>342900</xdr:colOff>
      <xdr:row>982</xdr:row>
      <xdr:rowOff>47625</xdr:rowOff>
    </xdr:to>
    <xdr:pic>
      <xdr:nvPicPr>
        <xdr:cNvPr id="95" name="Рисунок 94" descr="qrcode.BMP"/>
        <xdr:cNvPicPr>
          <a:picLocks noChangeAspect="1"/>
        </xdr:cNvPicPr>
      </xdr:nvPicPr>
      <xdr:blipFill>
        <a:blip xmlns:r="http://schemas.openxmlformats.org/officeDocument/2006/relationships" r:embed="rId94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991</xdr:row>
      <xdr:rowOff>0</xdr:rowOff>
    </xdr:from>
    <xdr:to>
      <xdr:col>21</xdr:col>
      <xdr:colOff>342900</xdr:colOff>
      <xdr:row>1003</xdr:row>
      <xdr:rowOff>47625</xdr:rowOff>
    </xdr:to>
    <xdr:pic>
      <xdr:nvPicPr>
        <xdr:cNvPr id="96" name="Рисунок 95" descr="qrcode.BMP"/>
        <xdr:cNvPicPr>
          <a:picLocks noChangeAspect="1"/>
        </xdr:cNvPicPr>
      </xdr:nvPicPr>
      <xdr:blipFill>
        <a:blip xmlns:r="http://schemas.openxmlformats.org/officeDocument/2006/relationships" r:embed="rId95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991</xdr:row>
      <xdr:rowOff>0</xdr:rowOff>
    </xdr:from>
    <xdr:to>
      <xdr:col>44</xdr:col>
      <xdr:colOff>342900</xdr:colOff>
      <xdr:row>1003</xdr:row>
      <xdr:rowOff>47625</xdr:rowOff>
    </xdr:to>
    <xdr:pic>
      <xdr:nvPicPr>
        <xdr:cNvPr id="97" name="Рисунок 96" descr="qrcode.BMP"/>
        <xdr:cNvPicPr>
          <a:picLocks noChangeAspect="1"/>
        </xdr:cNvPicPr>
      </xdr:nvPicPr>
      <xdr:blipFill>
        <a:blip xmlns:r="http://schemas.openxmlformats.org/officeDocument/2006/relationships" r:embed="rId96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1012</xdr:row>
      <xdr:rowOff>0</xdr:rowOff>
    </xdr:from>
    <xdr:to>
      <xdr:col>21</xdr:col>
      <xdr:colOff>342900</xdr:colOff>
      <xdr:row>1024</xdr:row>
      <xdr:rowOff>47625</xdr:rowOff>
    </xdr:to>
    <xdr:pic>
      <xdr:nvPicPr>
        <xdr:cNvPr id="98" name="Рисунок 97" descr="qrcode.BMP"/>
        <xdr:cNvPicPr>
          <a:picLocks noChangeAspect="1"/>
        </xdr:cNvPicPr>
      </xdr:nvPicPr>
      <xdr:blipFill>
        <a:blip xmlns:r="http://schemas.openxmlformats.org/officeDocument/2006/relationships" r:embed="rId97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1012</xdr:row>
      <xdr:rowOff>0</xdr:rowOff>
    </xdr:from>
    <xdr:to>
      <xdr:col>44</xdr:col>
      <xdr:colOff>342900</xdr:colOff>
      <xdr:row>1024</xdr:row>
      <xdr:rowOff>47625</xdr:rowOff>
    </xdr:to>
    <xdr:pic>
      <xdr:nvPicPr>
        <xdr:cNvPr id="99" name="Рисунок 98" descr="qrcode.BMP"/>
        <xdr:cNvPicPr>
          <a:picLocks noChangeAspect="1"/>
        </xdr:cNvPicPr>
      </xdr:nvPicPr>
      <xdr:blipFill>
        <a:blip xmlns:r="http://schemas.openxmlformats.org/officeDocument/2006/relationships" r:embed="rId98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1033</xdr:row>
      <xdr:rowOff>0</xdr:rowOff>
    </xdr:from>
    <xdr:to>
      <xdr:col>21</xdr:col>
      <xdr:colOff>342900</xdr:colOff>
      <xdr:row>1045</xdr:row>
      <xdr:rowOff>47625</xdr:rowOff>
    </xdr:to>
    <xdr:pic>
      <xdr:nvPicPr>
        <xdr:cNvPr id="100" name="Рисунок 99" descr="qrcode.BMP"/>
        <xdr:cNvPicPr>
          <a:picLocks noChangeAspect="1"/>
        </xdr:cNvPicPr>
      </xdr:nvPicPr>
      <xdr:blipFill>
        <a:blip xmlns:r="http://schemas.openxmlformats.org/officeDocument/2006/relationships" r:embed="rId99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1033</xdr:row>
      <xdr:rowOff>0</xdr:rowOff>
    </xdr:from>
    <xdr:to>
      <xdr:col>44</xdr:col>
      <xdr:colOff>342900</xdr:colOff>
      <xdr:row>1045</xdr:row>
      <xdr:rowOff>47625</xdr:rowOff>
    </xdr:to>
    <xdr:pic>
      <xdr:nvPicPr>
        <xdr:cNvPr id="101" name="Рисунок 100" descr="qrcode.BMP"/>
        <xdr:cNvPicPr>
          <a:picLocks noChangeAspect="1"/>
        </xdr:cNvPicPr>
      </xdr:nvPicPr>
      <xdr:blipFill>
        <a:blip xmlns:r="http://schemas.openxmlformats.org/officeDocument/2006/relationships" r:embed="rId100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1054</xdr:row>
      <xdr:rowOff>0</xdr:rowOff>
    </xdr:from>
    <xdr:to>
      <xdr:col>21</xdr:col>
      <xdr:colOff>342900</xdr:colOff>
      <xdr:row>1066</xdr:row>
      <xdr:rowOff>47625</xdr:rowOff>
    </xdr:to>
    <xdr:pic>
      <xdr:nvPicPr>
        <xdr:cNvPr id="102" name="Рисунок 101" descr="qrcode.BMP"/>
        <xdr:cNvPicPr>
          <a:picLocks noChangeAspect="1"/>
        </xdr:cNvPicPr>
      </xdr:nvPicPr>
      <xdr:blipFill>
        <a:blip xmlns:r="http://schemas.openxmlformats.org/officeDocument/2006/relationships" r:embed="rId101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1054</xdr:row>
      <xdr:rowOff>0</xdr:rowOff>
    </xdr:from>
    <xdr:to>
      <xdr:col>44</xdr:col>
      <xdr:colOff>342900</xdr:colOff>
      <xdr:row>1066</xdr:row>
      <xdr:rowOff>47625</xdr:rowOff>
    </xdr:to>
    <xdr:pic>
      <xdr:nvPicPr>
        <xdr:cNvPr id="103" name="Рисунок 102" descr="qrcode.BMP"/>
        <xdr:cNvPicPr>
          <a:picLocks noChangeAspect="1"/>
        </xdr:cNvPicPr>
      </xdr:nvPicPr>
      <xdr:blipFill>
        <a:blip xmlns:r="http://schemas.openxmlformats.org/officeDocument/2006/relationships" r:embed="rId102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1075</xdr:row>
      <xdr:rowOff>0</xdr:rowOff>
    </xdr:from>
    <xdr:to>
      <xdr:col>21</xdr:col>
      <xdr:colOff>342900</xdr:colOff>
      <xdr:row>1087</xdr:row>
      <xdr:rowOff>47625</xdr:rowOff>
    </xdr:to>
    <xdr:pic>
      <xdr:nvPicPr>
        <xdr:cNvPr id="104" name="Рисунок 103" descr="qrcode.BMP"/>
        <xdr:cNvPicPr>
          <a:picLocks noChangeAspect="1"/>
        </xdr:cNvPicPr>
      </xdr:nvPicPr>
      <xdr:blipFill>
        <a:blip xmlns:r="http://schemas.openxmlformats.org/officeDocument/2006/relationships" r:embed="rId103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1075</xdr:row>
      <xdr:rowOff>0</xdr:rowOff>
    </xdr:from>
    <xdr:to>
      <xdr:col>44</xdr:col>
      <xdr:colOff>342900</xdr:colOff>
      <xdr:row>1087</xdr:row>
      <xdr:rowOff>47625</xdr:rowOff>
    </xdr:to>
    <xdr:pic>
      <xdr:nvPicPr>
        <xdr:cNvPr id="105" name="Рисунок 104" descr="qrcode.BMP"/>
        <xdr:cNvPicPr>
          <a:picLocks noChangeAspect="1"/>
        </xdr:cNvPicPr>
      </xdr:nvPicPr>
      <xdr:blipFill>
        <a:blip xmlns:r="http://schemas.openxmlformats.org/officeDocument/2006/relationships" r:embed="rId104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1096</xdr:row>
      <xdr:rowOff>0</xdr:rowOff>
    </xdr:from>
    <xdr:to>
      <xdr:col>21</xdr:col>
      <xdr:colOff>342900</xdr:colOff>
      <xdr:row>1108</xdr:row>
      <xdr:rowOff>47625</xdr:rowOff>
    </xdr:to>
    <xdr:pic>
      <xdr:nvPicPr>
        <xdr:cNvPr id="106" name="Рисунок 105" descr="qrcode.BMP"/>
        <xdr:cNvPicPr>
          <a:picLocks noChangeAspect="1"/>
        </xdr:cNvPicPr>
      </xdr:nvPicPr>
      <xdr:blipFill>
        <a:blip xmlns:r="http://schemas.openxmlformats.org/officeDocument/2006/relationships" r:embed="rId105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1096</xdr:row>
      <xdr:rowOff>0</xdr:rowOff>
    </xdr:from>
    <xdr:to>
      <xdr:col>44</xdr:col>
      <xdr:colOff>342900</xdr:colOff>
      <xdr:row>1108</xdr:row>
      <xdr:rowOff>47625</xdr:rowOff>
    </xdr:to>
    <xdr:pic>
      <xdr:nvPicPr>
        <xdr:cNvPr id="107" name="Рисунок 106" descr="qrcode.BMP"/>
        <xdr:cNvPicPr>
          <a:picLocks noChangeAspect="1"/>
        </xdr:cNvPicPr>
      </xdr:nvPicPr>
      <xdr:blipFill>
        <a:blip xmlns:r="http://schemas.openxmlformats.org/officeDocument/2006/relationships" r:embed="rId106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1117</xdr:row>
      <xdr:rowOff>0</xdr:rowOff>
    </xdr:from>
    <xdr:to>
      <xdr:col>21</xdr:col>
      <xdr:colOff>342900</xdr:colOff>
      <xdr:row>1129</xdr:row>
      <xdr:rowOff>47625</xdr:rowOff>
    </xdr:to>
    <xdr:pic>
      <xdr:nvPicPr>
        <xdr:cNvPr id="108" name="Рисунок 107" descr="qrcode.BMP"/>
        <xdr:cNvPicPr>
          <a:picLocks noChangeAspect="1"/>
        </xdr:cNvPicPr>
      </xdr:nvPicPr>
      <xdr:blipFill>
        <a:blip xmlns:r="http://schemas.openxmlformats.org/officeDocument/2006/relationships" r:embed="rId107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1117</xdr:row>
      <xdr:rowOff>0</xdr:rowOff>
    </xdr:from>
    <xdr:to>
      <xdr:col>44</xdr:col>
      <xdr:colOff>342900</xdr:colOff>
      <xdr:row>1129</xdr:row>
      <xdr:rowOff>47625</xdr:rowOff>
    </xdr:to>
    <xdr:pic>
      <xdr:nvPicPr>
        <xdr:cNvPr id="109" name="Рисунок 108" descr="qrcode.BMP"/>
        <xdr:cNvPicPr>
          <a:picLocks noChangeAspect="1"/>
        </xdr:cNvPicPr>
      </xdr:nvPicPr>
      <xdr:blipFill>
        <a:blip xmlns:r="http://schemas.openxmlformats.org/officeDocument/2006/relationships" r:embed="rId108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1138</xdr:row>
      <xdr:rowOff>0</xdr:rowOff>
    </xdr:from>
    <xdr:to>
      <xdr:col>21</xdr:col>
      <xdr:colOff>342900</xdr:colOff>
      <xdr:row>1150</xdr:row>
      <xdr:rowOff>47625</xdr:rowOff>
    </xdr:to>
    <xdr:pic>
      <xdr:nvPicPr>
        <xdr:cNvPr id="110" name="Рисунок 109" descr="qrcode.BMP"/>
        <xdr:cNvPicPr>
          <a:picLocks noChangeAspect="1"/>
        </xdr:cNvPicPr>
      </xdr:nvPicPr>
      <xdr:blipFill>
        <a:blip xmlns:r="http://schemas.openxmlformats.org/officeDocument/2006/relationships" r:embed="rId109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1138</xdr:row>
      <xdr:rowOff>0</xdr:rowOff>
    </xdr:from>
    <xdr:to>
      <xdr:col>44</xdr:col>
      <xdr:colOff>342900</xdr:colOff>
      <xdr:row>1150</xdr:row>
      <xdr:rowOff>47625</xdr:rowOff>
    </xdr:to>
    <xdr:pic>
      <xdr:nvPicPr>
        <xdr:cNvPr id="111" name="Рисунок 110" descr="qrcode.BMP"/>
        <xdr:cNvPicPr>
          <a:picLocks noChangeAspect="1"/>
        </xdr:cNvPicPr>
      </xdr:nvPicPr>
      <xdr:blipFill>
        <a:blip xmlns:r="http://schemas.openxmlformats.org/officeDocument/2006/relationships" r:embed="rId110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1159</xdr:row>
      <xdr:rowOff>0</xdr:rowOff>
    </xdr:from>
    <xdr:to>
      <xdr:col>21</xdr:col>
      <xdr:colOff>342900</xdr:colOff>
      <xdr:row>1171</xdr:row>
      <xdr:rowOff>47625</xdr:rowOff>
    </xdr:to>
    <xdr:pic>
      <xdr:nvPicPr>
        <xdr:cNvPr id="112" name="Рисунок 111" descr="qrcode.BMP"/>
        <xdr:cNvPicPr>
          <a:picLocks noChangeAspect="1"/>
        </xdr:cNvPicPr>
      </xdr:nvPicPr>
      <xdr:blipFill>
        <a:blip xmlns:r="http://schemas.openxmlformats.org/officeDocument/2006/relationships" r:embed="rId111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1159</xdr:row>
      <xdr:rowOff>0</xdr:rowOff>
    </xdr:from>
    <xdr:to>
      <xdr:col>44</xdr:col>
      <xdr:colOff>342900</xdr:colOff>
      <xdr:row>1171</xdr:row>
      <xdr:rowOff>47625</xdr:rowOff>
    </xdr:to>
    <xdr:pic>
      <xdr:nvPicPr>
        <xdr:cNvPr id="113" name="Рисунок 112" descr="qrcode.BMP"/>
        <xdr:cNvPicPr>
          <a:picLocks noChangeAspect="1"/>
        </xdr:cNvPicPr>
      </xdr:nvPicPr>
      <xdr:blipFill>
        <a:blip xmlns:r="http://schemas.openxmlformats.org/officeDocument/2006/relationships" r:embed="rId112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1180</xdr:row>
      <xdr:rowOff>0</xdr:rowOff>
    </xdr:from>
    <xdr:to>
      <xdr:col>21</xdr:col>
      <xdr:colOff>342900</xdr:colOff>
      <xdr:row>1192</xdr:row>
      <xdr:rowOff>47625</xdr:rowOff>
    </xdr:to>
    <xdr:pic>
      <xdr:nvPicPr>
        <xdr:cNvPr id="114" name="Рисунок 113" descr="qrcode.BMP"/>
        <xdr:cNvPicPr>
          <a:picLocks noChangeAspect="1"/>
        </xdr:cNvPicPr>
      </xdr:nvPicPr>
      <xdr:blipFill>
        <a:blip xmlns:r="http://schemas.openxmlformats.org/officeDocument/2006/relationships" r:embed="rId113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1180</xdr:row>
      <xdr:rowOff>0</xdr:rowOff>
    </xdr:from>
    <xdr:to>
      <xdr:col>44</xdr:col>
      <xdr:colOff>342900</xdr:colOff>
      <xdr:row>1192</xdr:row>
      <xdr:rowOff>47625</xdr:rowOff>
    </xdr:to>
    <xdr:pic>
      <xdr:nvPicPr>
        <xdr:cNvPr id="115" name="Рисунок 114" descr="qrcode.BMP"/>
        <xdr:cNvPicPr>
          <a:picLocks noChangeAspect="1"/>
        </xdr:cNvPicPr>
      </xdr:nvPicPr>
      <xdr:blipFill>
        <a:blip xmlns:r="http://schemas.openxmlformats.org/officeDocument/2006/relationships" r:embed="rId114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1201</xdr:row>
      <xdr:rowOff>0</xdr:rowOff>
    </xdr:from>
    <xdr:to>
      <xdr:col>21</xdr:col>
      <xdr:colOff>342900</xdr:colOff>
      <xdr:row>1213</xdr:row>
      <xdr:rowOff>47625</xdr:rowOff>
    </xdr:to>
    <xdr:pic>
      <xdr:nvPicPr>
        <xdr:cNvPr id="116" name="Рисунок 115" descr="qrcode.BMP"/>
        <xdr:cNvPicPr>
          <a:picLocks noChangeAspect="1"/>
        </xdr:cNvPicPr>
      </xdr:nvPicPr>
      <xdr:blipFill>
        <a:blip xmlns:r="http://schemas.openxmlformats.org/officeDocument/2006/relationships" r:embed="rId115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1201</xdr:row>
      <xdr:rowOff>0</xdr:rowOff>
    </xdr:from>
    <xdr:to>
      <xdr:col>44</xdr:col>
      <xdr:colOff>342900</xdr:colOff>
      <xdr:row>1213</xdr:row>
      <xdr:rowOff>47625</xdr:rowOff>
    </xdr:to>
    <xdr:pic>
      <xdr:nvPicPr>
        <xdr:cNvPr id="117" name="Рисунок 116" descr="qrcode.BMP"/>
        <xdr:cNvPicPr>
          <a:picLocks noChangeAspect="1"/>
        </xdr:cNvPicPr>
      </xdr:nvPicPr>
      <xdr:blipFill>
        <a:blip xmlns:r="http://schemas.openxmlformats.org/officeDocument/2006/relationships" r:embed="rId116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1222</xdr:row>
      <xdr:rowOff>0</xdr:rowOff>
    </xdr:from>
    <xdr:to>
      <xdr:col>21</xdr:col>
      <xdr:colOff>342900</xdr:colOff>
      <xdr:row>1234</xdr:row>
      <xdr:rowOff>47625</xdr:rowOff>
    </xdr:to>
    <xdr:pic>
      <xdr:nvPicPr>
        <xdr:cNvPr id="118" name="Рисунок 117" descr="qrcode.BMP"/>
        <xdr:cNvPicPr>
          <a:picLocks noChangeAspect="1"/>
        </xdr:cNvPicPr>
      </xdr:nvPicPr>
      <xdr:blipFill>
        <a:blip xmlns:r="http://schemas.openxmlformats.org/officeDocument/2006/relationships" r:embed="rId117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1222</xdr:row>
      <xdr:rowOff>0</xdr:rowOff>
    </xdr:from>
    <xdr:to>
      <xdr:col>44</xdr:col>
      <xdr:colOff>342900</xdr:colOff>
      <xdr:row>1234</xdr:row>
      <xdr:rowOff>47625</xdr:rowOff>
    </xdr:to>
    <xdr:pic>
      <xdr:nvPicPr>
        <xdr:cNvPr id="119" name="Рисунок 118" descr="qrcode.BMP"/>
        <xdr:cNvPicPr>
          <a:picLocks noChangeAspect="1"/>
        </xdr:cNvPicPr>
      </xdr:nvPicPr>
      <xdr:blipFill>
        <a:blip xmlns:r="http://schemas.openxmlformats.org/officeDocument/2006/relationships" r:embed="rId118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1243</xdr:row>
      <xdr:rowOff>0</xdr:rowOff>
    </xdr:from>
    <xdr:to>
      <xdr:col>21</xdr:col>
      <xdr:colOff>342900</xdr:colOff>
      <xdr:row>1255</xdr:row>
      <xdr:rowOff>47625</xdr:rowOff>
    </xdr:to>
    <xdr:pic>
      <xdr:nvPicPr>
        <xdr:cNvPr id="120" name="Рисунок 119" descr="qrcode.BMP"/>
        <xdr:cNvPicPr>
          <a:picLocks noChangeAspect="1"/>
        </xdr:cNvPicPr>
      </xdr:nvPicPr>
      <xdr:blipFill>
        <a:blip xmlns:r="http://schemas.openxmlformats.org/officeDocument/2006/relationships" r:embed="rId119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1243</xdr:row>
      <xdr:rowOff>0</xdr:rowOff>
    </xdr:from>
    <xdr:to>
      <xdr:col>44</xdr:col>
      <xdr:colOff>342900</xdr:colOff>
      <xdr:row>1255</xdr:row>
      <xdr:rowOff>47625</xdr:rowOff>
    </xdr:to>
    <xdr:pic>
      <xdr:nvPicPr>
        <xdr:cNvPr id="121" name="Рисунок 120" descr="qrcode.BMP"/>
        <xdr:cNvPicPr>
          <a:picLocks noChangeAspect="1"/>
        </xdr:cNvPicPr>
      </xdr:nvPicPr>
      <xdr:blipFill>
        <a:blip xmlns:r="http://schemas.openxmlformats.org/officeDocument/2006/relationships" r:embed="rId120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1264</xdr:row>
      <xdr:rowOff>0</xdr:rowOff>
    </xdr:from>
    <xdr:to>
      <xdr:col>21</xdr:col>
      <xdr:colOff>342900</xdr:colOff>
      <xdr:row>1276</xdr:row>
      <xdr:rowOff>47625</xdr:rowOff>
    </xdr:to>
    <xdr:pic>
      <xdr:nvPicPr>
        <xdr:cNvPr id="122" name="Рисунок 121" descr="qrcode.BMP"/>
        <xdr:cNvPicPr>
          <a:picLocks noChangeAspect="1"/>
        </xdr:cNvPicPr>
      </xdr:nvPicPr>
      <xdr:blipFill>
        <a:blip xmlns:r="http://schemas.openxmlformats.org/officeDocument/2006/relationships" r:embed="rId121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1264</xdr:row>
      <xdr:rowOff>0</xdr:rowOff>
    </xdr:from>
    <xdr:to>
      <xdr:col>44</xdr:col>
      <xdr:colOff>342900</xdr:colOff>
      <xdr:row>1276</xdr:row>
      <xdr:rowOff>47625</xdr:rowOff>
    </xdr:to>
    <xdr:pic>
      <xdr:nvPicPr>
        <xdr:cNvPr id="123" name="Рисунок 122" descr="qrcode.BMP"/>
        <xdr:cNvPicPr>
          <a:picLocks noChangeAspect="1"/>
        </xdr:cNvPicPr>
      </xdr:nvPicPr>
      <xdr:blipFill>
        <a:blip xmlns:r="http://schemas.openxmlformats.org/officeDocument/2006/relationships" r:embed="rId122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1285</xdr:row>
      <xdr:rowOff>0</xdr:rowOff>
    </xdr:from>
    <xdr:to>
      <xdr:col>21</xdr:col>
      <xdr:colOff>342900</xdr:colOff>
      <xdr:row>1297</xdr:row>
      <xdr:rowOff>47625</xdr:rowOff>
    </xdr:to>
    <xdr:pic>
      <xdr:nvPicPr>
        <xdr:cNvPr id="124" name="Рисунок 123" descr="qrcode.BMP"/>
        <xdr:cNvPicPr>
          <a:picLocks noChangeAspect="1"/>
        </xdr:cNvPicPr>
      </xdr:nvPicPr>
      <xdr:blipFill>
        <a:blip xmlns:r="http://schemas.openxmlformats.org/officeDocument/2006/relationships" r:embed="rId123" cstate="print"/>
        <a:stretch>
          <a:fillRect/>
        </a:stretch>
      </xdr:blipFill>
      <xdr:spPr>
        <a:xfrm>
          <a:off x="2428875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1285</xdr:row>
      <xdr:rowOff>0</xdr:rowOff>
    </xdr:from>
    <xdr:to>
      <xdr:col>44</xdr:col>
      <xdr:colOff>342900</xdr:colOff>
      <xdr:row>1297</xdr:row>
      <xdr:rowOff>47625</xdr:rowOff>
    </xdr:to>
    <xdr:pic>
      <xdr:nvPicPr>
        <xdr:cNvPr id="125" name="Рисунок 124" descr="qrcode.BMP"/>
        <xdr:cNvPicPr>
          <a:picLocks noChangeAspect="1"/>
        </xdr:cNvPicPr>
      </xdr:nvPicPr>
      <xdr:blipFill>
        <a:blip xmlns:r="http://schemas.openxmlformats.org/officeDocument/2006/relationships" r:embed="rId124" cstate="print"/>
        <a:stretch>
          <a:fillRect/>
        </a:stretch>
      </xdr:blipFill>
      <xdr:spPr>
        <a:xfrm>
          <a:off x="6496050" y="2781300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1306</xdr:row>
      <xdr:rowOff>0</xdr:rowOff>
    </xdr:from>
    <xdr:to>
      <xdr:col>21</xdr:col>
      <xdr:colOff>342900</xdr:colOff>
      <xdr:row>1318</xdr:row>
      <xdr:rowOff>47625</xdr:rowOff>
    </xdr:to>
    <xdr:pic>
      <xdr:nvPicPr>
        <xdr:cNvPr id="126" name="Рисунок 125" descr="qrcode.BMP"/>
        <xdr:cNvPicPr>
          <a:picLocks noChangeAspect="1"/>
        </xdr:cNvPicPr>
      </xdr:nvPicPr>
      <xdr:blipFill>
        <a:blip xmlns:r="http://schemas.openxmlformats.org/officeDocument/2006/relationships" r:embed="rId125" cstate="print"/>
        <a:stretch>
          <a:fillRect/>
        </a:stretch>
      </xdr:blipFill>
      <xdr:spPr>
        <a:xfrm>
          <a:off x="2428875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1306</xdr:row>
      <xdr:rowOff>0</xdr:rowOff>
    </xdr:from>
    <xdr:to>
      <xdr:col>44</xdr:col>
      <xdr:colOff>342900</xdr:colOff>
      <xdr:row>1318</xdr:row>
      <xdr:rowOff>47625</xdr:rowOff>
    </xdr:to>
    <xdr:pic>
      <xdr:nvPicPr>
        <xdr:cNvPr id="127" name="Рисунок 126" descr="qrcode.BMP"/>
        <xdr:cNvPicPr>
          <a:picLocks noChangeAspect="1"/>
        </xdr:cNvPicPr>
      </xdr:nvPicPr>
      <xdr:blipFill>
        <a:blip xmlns:r="http://schemas.openxmlformats.org/officeDocument/2006/relationships" r:embed="rId126" cstate="print"/>
        <a:stretch>
          <a:fillRect/>
        </a:stretch>
      </xdr:blipFill>
      <xdr:spPr>
        <a:xfrm>
          <a:off x="6496050" y="511492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1327</xdr:row>
      <xdr:rowOff>0</xdr:rowOff>
    </xdr:from>
    <xdr:to>
      <xdr:col>21</xdr:col>
      <xdr:colOff>342900</xdr:colOff>
      <xdr:row>1339</xdr:row>
      <xdr:rowOff>47625</xdr:rowOff>
    </xdr:to>
    <xdr:pic>
      <xdr:nvPicPr>
        <xdr:cNvPr id="128" name="Рисунок 127" descr="qrcode.BMP"/>
        <xdr:cNvPicPr>
          <a:picLocks noChangeAspect="1"/>
        </xdr:cNvPicPr>
      </xdr:nvPicPr>
      <xdr:blipFill>
        <a:blip xmlns:r="http://schemas.openxmlformats.org/officeDocument/2006/relationships" r:embed="rId127" cstate="print"/>
        <a:stretch>
          <a:fillRect/>
        </a:stretch>
      </xdr:blipFill>
      <xdr:spPr>
        <a:xfrm>
          <a:off x="2428875" y="485775"/>
          <a:ext cx="1314450" cy="1314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1327</xdr:row>
      <xdr:rowOff>0</xdr:rowOff>
    </xdr:from>
    <xdr:to>
      <xdr:col>44</xdr:col>
      <xdr:colOff>342900</xdr:colOff>
      <xdr:row>1339</xdr:row>
      <xdr:rowOff>47625</xdr:rowOff>
    </xdr:to>
    <xdr:pic>
      <xdr:nvPicPr>
        <xdr:cNvPr id="129" name="Рисунок 128" descr="qrcode.BMP"/>
        <xdr:cNvPicPr>
          <a:picLocks noChangeAspect="1"/>
        </xdr:cNvPicPr>
      </xdr:nvPicPr>
      <xdr:blipFill>
        <a:blip xmlns:r="http://schemas.openxmlformats.org/officeDocument/2006/relationships" r:embed="rId128" cstate="print"/>
        <a:stretch>
          <a:fillRect/>
        </a:stretch>
      </xdr:blipFill>
      <xdr:spPr>
        <a:xfrm>
          <a:off x="6496050" y="485775"/>
          <a:ext cx="1314450" cy="13144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E134" headerRowDxfId="16" dataDxfId="14" totalsRowDxfId="12" headerRowBorderDxfId="15" tableBorderDxfId="13">
  <autoFilter ref="A6:E134"/>
  <tableColumns count="5">
    <tableColumn id="1" name="Лицевой счет" totalsRowLabel="Итог" dataDxfId="11" totalsRowDxfId="10" dataCellStyle="Обычный 2"/>
    <tableColumn id="2" name="ФИО" dataDxfId="9" totalsRowDxfId="8"/>
    <tableColumn id="3" name="Адрес" dataDxfId="7" totalsRowDxfId="6"/>
    <tableColumn id="4" name="Период" dataDxfId="5" totalsRowDxfId="4"/>
    <tableColumn id="5" name="Сумма" dataDxfId="3" totalsRowDxfId="2">
      <calculatedColumnFormula>ROUND(H7,2)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2" totalsRowShown="0">
  <autoFilter ref="A1:B12"/>
  <tableColumns count="2">
    <tableColumn id="1" name="Параметр" dataDxfId="1"/>
    <tableColumn id="2" name="Значение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39" totalsRowShown="0">
  <autoFilter ref="T1:T3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39" totalsRowShown="0">
  <autoFilter ref="V1:V39"/>
  <tableColumns count="1">
    <tableColumn id="1" name="Поля шаблон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table" Target="../tables/table1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21"/>
  <dimension ref="A1:AP145"/>
  <sheetViews>
    <sheetView zoomScaleNormal="100" zoomScaleSheetLayoutView="70" workbookViewId="0">
      <pane xSplit="1" ySplit="1" topLeftCell="B104" activePane="bottomRight" state="frozen"/>
      <selection activeCell="H153" sqref="H153"/>
      <selection pane="topRight" activeCell="H153" sqref="H153"/>
      <selection pane="bottomLeft" activeCell="H153" sqref="H153"/>
      <selection pane="bottomRight" activeCell="A117" sqref="A117:XFD117"/>
    </sheetView>
  </sheetViews>
  <sheetFormatPr defaultColWidth="9" defaultRowHeight="12.75"/>
  <cols>
    <col min="1" max="1" width="15" style="65" customWidth="1"/>
    <col min="2" max="2" width="14.375" style="65" customWidth="1"/>
    <col min="3" max="3" width="5.625" style="65" customWidth="1"/>
    <col min="4" max="4" width="7.875" style="65" customWidth="1"/>
    <col min="5" max="5" width="8.125" style="65" bestFit="1" customWidth="1"/>
    <col min="6" max="6" width="11.625" style="65" customWidth="1"/>
    <col min="7" max="7" width="13.5" style="65" customWidth="1"/>
    <col min="8" max="8" width="12.625" style="65" customWidth="1"/>
    <col min="9" max="9" width="14.5" style="65" hidden="1" customWidth="1"/>
    <col min="10" max="10" width="16.875" style="65" customWidth="1"/>
    <col min="11" max="11" width="14.125" style="65" customWidth="1"/>
    <col min="12" max="12" width="13.625" style="65" customWidth="1"/>
    <col min="13" max="13" width="11.5" style="65" customWidth="1"/>
    <col min="14" max="14" width="18" style="65" customWidth="1"/>
    <col min="15" max="15" width="8.125" style="65" bestFit="1" customWidth="1"/>
    <col min="16" max="16" width="14.875" style="65" customWidth="1"/>
    <col min="17" max="17" width="13" style="65" customWidth="1"/>
    <col min="18" max="18" width="12.375" style="65" bestFit="1" customWidth="1"/>
    <col min="19" max="19" width="12.625" style="65" customWidth="1"/>
    <col min="20" max="20" width="12.5" style="65" customWidth="1"/>
    <col min="21" max="21" width="13.125" style="65" customWidth="1"/>
    <col min="22" max="22" width="14" style="65" customWidth="1"/>
    <col min="23" max="23" width="12.375" style="65" customWidth="1"/>
    <col min="24" max="24" width="12.625" style="65" customWidth="1"/>
    <col min="25" max="25" width="13.5" style="65" customWidth="1"/>
    <col min="26" max="26" width="13.625" style="65" customWidth="1"/>
    <col min="27" max="27" width="13" style="65" customWidth="1"/>
    <col min="28" max="28" width="12.625" style="65" customWidth="1"/>
    <col min="29" max="32" width="8" style="65" hidden="1" customWidth="1"/>
    <col min="33" max="41" width="9.5" style="65" hidden="1" customWidth="1"/>
    <col min="42" max="42" width="8" style="65" customWidth="1"/>
    <col min="43" max="16384" width="9" style="65"/>
  </cols>
  <sheetData>
    <row r="1" spans="1:41" ht="27.75" customHeight="1">
      <c r="A1" s="57" t="s">
        <v>126</v>
      </c>
      <c r="B1" s="58" t="s">
        <v>127</v>
      </c>
      <c r="C1" s="57" t="s">
        <v>128</v>
      </c>
      <c r="D1" s="57" t="s">
        <v>129</v>
      </c>
      <c r="E1" s="57" t="s">
        <v>130</v>
      </c>
      <c r="F1" s="57" t="s">
        <v>131</v>
      </c>
      <c r="G1" s="58" t="s">
        <v>132</v>
      </c>
      <c r="H1" s="58" t="s">
        <v>133</v>
      </c>
      <c r="I1" s="57" t="s">
        <v>134</v>
      </c>
      <c r="J1" s="59" t="s">
        <v>135</v>
      </c>
      <c r="K1" s="60" t="s">
        <v>136</v>
      </c>
      <c r="L1" s="60" t="s">
        <v>137</v>
      </c>
      <c r="M1" s="60" t="s">
        <v>138</v>
      </c>
      <c r="N1" s="61" t="s">
        <v>139</v>
      </c>
      <c r="O1" s="62" t="s">
        <v>140</v>
      </c>
      <c r="P1" s="63">
        <v>44166</v>
      </c>
      <c r="Q1" s="64" t="s">
        <v>141</v>
      </c>
      <c r="R1" s="64" t="s">
        <v>142</v>
      </c>
      <c r="S1" s="64" t="s">
        <v>143</v>
      </c>
      <c r="T1" s="64" t="s">
        <v>144</v>
      </c>
      <c r="U1" s="64" t="s">
        <v>145</v>
      </c>
      <c r="V1" s="64" t="s">
        <v>146</v>
      </c>
      <c r="W1" s="64" t="s">
        <v>147</v>
      </c>
      <c r="X1" s="64" t="s">
        <v>148</v>
      </c>
      <c r="Y1" s="64" t="s">
        <v>149</v>
      </c>
      <c r="Z1" s="64" t="s">
        <v>150</v>
      </c>
      <c r="AA1" s="64" t="s">
        <v>151</v>
      </c>
      <c r="AB1" s="64" t="s">
        <v>152</v>
      </c>
      <c r="AD1" s="64" t="s">
        <v>141</v>
      </c>
      <c r="AE1" s="64" t="s">
        <v>142</v>
      </c>
      <c r="AF1" s="64" t="s">
        <v>143</v>
      </c>
      <c r="AG1" s="64" t="s">
        <v>144</v>
      </c>
      <c r="AH1" s="64" t="s">
        <v>145</v>
      </c>
      <c r="AI1" s="64" t="s">
        <v>146</v>
      </c>
      <c r="AJ1" s="64" t="s">
        <v>147</v>
      </c>
      <c r="AK1" s="64" t="s">
        <v>148</v>
      </c>
      <c r="AL1" s="64" t="s">
        <v>149</v>
      </c>
      <c r="AM1" s="64" t="s">
        <v>150</v>
      </c>
      <c r="AN1" s="64" t="s">
        <v>151</v>
      </c>
      <c r="AO1" s="64" t="s">
        <v>152</v>
      </c>
    </row>
    <row r="2" spans="1:41" ht="17.25" customHeight="1">
      <c r="A2" s="58">
        <v>1</v>
      </c>
      <c r="B2" s="66" t="s">
        <v>153</v>
      </c>
      <c r="C2" s="67" t="s">
        <v>154</v>
      </c>
      <c r="D2" s="67" t="s">
        <v>155</v>
      </c>
      <c r="E2" s="58">
        <v>59.6</v>
      </c>
      <c r="F2" s="67">
        <v>0</v>
      </c>
      <c r="G2" s="68"/>
      <c r="H2" s="68"/>
      <c r="I2" s="58">
        <v>0</v>
      </c>
      <c r="J2" s="69">
        <v>-0.02</v>
      </c>
      <c r="K2" s="70"/>
      <c r="L2" s="71"/>
      <c r="M2" s="72"/>
      <c r="N2" s="73"/>
      <c r="O2" s="73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65">
        <v>0</v>
      </c>
      <c r="AD2" s="65">
        <f>(Q2-P2)*$AD$130</f>
        <v>0</v>
      </c>
      <c r="AE2" s="65">
        <f>AD2+(R2-Q2)*$AE$130</f>
        <v>0</v>
      </c>
      <c r="AF2" s="65">
        <f>AE2+(S2-R2)*$AF$130</f>
        <v>0</v>
      </c>
      <c r="AG2" s="65">
        <f>AF2+(T2-S2)*$AG$130</f>
        <v>0</v>
      </c>
      <c r="AH2" s="65">
        <f>AG2+(U2-T2)*$AH$130</f>
        <v>0</v>
      </c>
      <c r="AI2" s="65">
        <f>AH2+(V2-U2)*$AI$130</f>
        <v>0</v>
      </c>
      <c r="AJ2" s="65">
        <f>AI2+(W2-V2)*$AJ$130</f>
        <v>0</v>
      </c>
      <c r="AK2" s="65">
        <f>AJ2+(X2-W2)*$AK$130</f>
        <v>0</v>
      </c>
      <c r="AL2" s="65">
        <f>AK2+(Y2-X2)*$AL$130</f>
        <v>0</v>
      </c>
      <c r="AM2" s="65">
        <f>AL2+(Z2-Y2)*$AM$130</f>
        <v>0</v>
      </c>
      <c r="AN2" s="65">
        <f>AM2+(AA2-Z2)*$AN$130</f>
        <v>0</v>
      </c>
      <c r="AO2" s="65">
        <f>AN2+(AB2-AA2)*$AO$130</f>
        <v>0</v>
      </c>
    </row>
    <row r="3" spans="1:41" ht="17.25" customHeight="1">
      <c r="A3" s="58">
        <v>2</v>
      </c>
      <c r="B3" s="66" t="s">
        <v>156</v>
      </c>
      <c r="C3" s="67" t="s">
        <v>157</v>
      </c>
      <c r="D3" s="67" t="s">
        <v>157</v>
      </c>
      <c r="E3" s="58">
        <v>62.8</v>
      </c>
      <c r="F3" s="67">
        <v>0</v>
      </c>
      <c r="G3" s="68"/>
      <c r="H3" s="68"/>
      <c r="I3" s="58">
        <v>0</v>
      </c>
      <c r="J3" s="69">
        <v>1823.6</v>
      </c>
      <c r="K3" s="70"/>
      <c r="L3" s="71"/>
      <c r="M3" s="72"/>
      <c r="N3" s="73"/>
      <c r="O3" s="73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65">
        <v>0</v>
      </c>
      <c r="AD3" s="65">
        <f t="shared" ref="AD3:AD66" si="0">(Q3-P3)*$AD$130</f>
        <v>0</v>
      </c>
      <c r="AE3" s="65">
        <f t="shared" ref="AE3:AE66" si="1">AD3+(R3-Q3)*$AE$130</f>
        <v>0</v>
      </c>
      <c r="AF3" s="65">
        <f t="shared" ref="AF3:AF66" si="2">AE3+(S3-R3)*$AF$130</f>
        <v>0</v>
      </c>
      <c r="AG3" s="65">
        <f t="shared" ref="AG3:AG66" si="3">AF3+(T3-S3)*$AG$130</f>
        <v>0</v>
      </c>
      <c r="AH3" s="65">
        <f t="shared" ref="AH3:AH66" si="4">AG3+(U3-T3)*$AH$130</f>
        <v>0</v>
      </c>
      <c r="AI3" s="65">
        <f t="shared" ref="AI3:AI66" si="5">AH3+(V3-U3)*$AI$130</f>
        <v>0</v>
      </c>
      <c r="AJ3" s="65">
        <f t="shared" ref="AJ3:AJ66" si="6">AI3+(W3-V3)*$AJ$130</f>
        <v>0</v>
      </c>
      <c r="AK3" s="65">
        <f t="shared" ref="AK3:AK66" si="7">AJ3+(X3-W3)*$AK$130</f>
        <v>0</v>
      </c>
      <c r="AL3" s="65">
        <f t="shared" ref="AL3:AL66" si="8">AK3+(Y3-X3)*$AL$130</f>
        <v>0</v>
      </c>
      <c r="AM3" s="65">
        <f t="shared" ref="AM3:AM66" si="9">AL3+(Z3-Y3)*$AM$130</f>
        <v>0</v>
      </c>
      <c r="AN3" s="65">
        <f t="shared" ref="AN3:AN66" si="10">AM3+(AA3-Z3)*$AN$130</f>
        <v>0</v>
      </c>
      <c r="AO3" s="65">
        <f t="shared" ref="AO3:AO66" si="11">AN3+(AB3-AA3)*$AO$130</f>
        <v>0</v>
      </c>
    </row>
    <row r="4" spans="1:41" ht="17.25" customHeight="1">
      <c r="A4" s="58">
        <v>3</v>
      </c>
      <c r="B4" s="66" t="s">
        <v>158</v>
      </c>
      <c r="C4" s="75" t="s">
        <v>159</v>
      </c>
      <c r="D4" s="67" t="s">
        <v>155</v>
      </c>
      <c r="E4" s="58">
        <v>50.2</v>
      </c>
      <c r="F4" s="67">
        <v>0</v>
      </c>
      <c r="G4" s="68"/>
      <c r="H4" s="68"/>
      <c r="I4" s="58">
        <v>0</v>
      </c>
      <c r="J4" s="69">
        <v>-0.06</v>
      </c>
      <c r="K4" s="70"/>
      <c r="L4" s="71"/>
      <c r="M4" s="72"/>
      <c r="N4" s="566">
        <f>ROUND(Оборотка!X6,2)-ROUND(Оборотка!P6,2)</f>
        <v>0</v>
      </c>
      <c r="O4" s="73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65">
        <v>0</v>
      </c>
      <c r="AD4" s="65">
        <f t="shared" si="0"/>
        <v>0</v>
      </c>
      <c r="AE4" s="65">
        <f t="shared" si="1"/>
        <v>0</v>
      </c>
      <c r="AF4" s="65">
        <f t="shared" si="2"/>
        <v>0</v>
      </c>
      <c r="AG4" s="65">
        <f t="shared" si="3"/>
        <v>0</v>
      </c>
      <c r="AH4" s="65">
        <f t="shared" si="4"/>
        <v>0</v>
      </c>
      <c r="AI4" s="65">
        <f t="shared" si="5"/>
        <v>0</v>
      </c>
      <c r="AJ4" s="65">
        <f t="shared" si="6"/>
        <v>0</v>
      </c>
      <c r="AK4" s="65">
        <f t="shared" si="7"/>
        <v>0</v>
      </c>
      <c r="AL4" s="65">
        <f t="shared" si="8"/>
        <v>0</v>
      </c>
      <c r="AM4" s="65">
        <f t="shared" si="9"/>
        <v>0</v>
      </c>
      <c r="AN4" s="65">
        <f t="shared" si="10"/>
        <v>0</v>
      </c>
      <c r="AO4" s="65">
        <f t="shared" si="11"/>
        <v>0</v>
      </c>
    </row>
    <row r="5" spans="1:41" ht="17.25" customHeight="1">
      <c r="A5" s="58">
        <v>4</v>
      </c>
      <c r="B5" s="66" t="s">
        <v>160</v>
      </c>
      <c r="C5" s="67" t="s">
        <v>155</v>
      </c>
      <c r="D5" s="67" t="s">
        <v>161</v>
      </c>
      <c r="E5" s="58">
        <v>54.8</v>
      </c>
      <c r="F5" s="67">
        <v>0</v>
      </c>
      <c r="G5" s="68"/>
      <c r="H5" s="68"/>
      <c r="I5" s="58">
        <v>0</v>
      </c>
      <c r="J5" s="69">
        <v>1591.33</v>
      </c>
      <c r="K5" s="70"/>
      <c r="L5" s="71"/>
      <c r="M5" s="72"/>
      <c r="N5" s="566">
        <f>ROUND(Оборотка!X7,2)-ROUND(Оборотка!P7,2)</f>
        <v>0</v>
      </c>
      <c r="O5" s="73"/>
      <c r="P5" s="76"/>
      <c r="Q5" s="77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8">
        <v>0</v>
      </c>
      <c r="AD5" s="79">
        <f>(Q5-P5)*AD131</f>
        <v>0</v>
      </c>
      <c r="AE5" s="79">
        <f t="shared" ref="AE5:AO5" si="12">AD5+(R5-Q5)*AE131</f>
        <v>0</v>
      </c>
      <c r="AF5" s="79">
        <f t="shared" si="12"/>
        <v>0</v>
      </c>
      <c r="AG5" s="79">
        <f t="shared" si="12"/>
        <v>0</v>
      </c>
      <c r="AH5" s="79">
        <f t="shared" si="12"/>
        <v>0</v>
      </c>
      <c r="AI5" s="79">
        <f t="shared" si="12"/>
        <v>0</v>
      </c>
      <c r="AJ5" s="79">
        <f t="shared" si="12"/>
        <v>0</v>
      </c>
      <c r="AK5" s="79">
        <f t="shared" si="12"/>
        <v>0</v>
      </c>
      <c r="AL5" s="79">
        <f t="shared" si="12"/>
        <v>0</v>
      </c>
      <c r="AM5" s="79">
        <f t="shared" si="12"/>
        <v>0</v>
      </c>
      <c r="AN5" s="79">
        <f t="shared" si="12"/>
        <v>0</v>
      </c>
      <c r="AO5" s="79">
        <f t="shared" si="12"/>
        <v>0</v>
      </c>
    </row>
    <row r="6" spans="1:41" ht="17.25" customHeight="1">
      <c r="A6" s="58">
        <v>5</v>
      </c>
      <c r="B6" s="80" t="s">
        <v>162</v>
      </c>
      <c r="C6" s="68" t="s">
        <v>163</v>
      </c>
      <c r="D6" s="68" t="s">
        <v>164</v>
      </c>
      <c r="E6" s="58">
        <v>149.1</v>
      </c>
      <c r="F6" s="67">
        <v>0</v>
      </c>
      <c r="G6" s="68"/>
      <c r="H6" s="68"/>
      <c r="I6" s="58">
        <v>0</v>
      </c>
      <c r="J6" s="69">
        <v>0.03</v>
      </c>
      <c r="K6" s="70"/>
      <c r="L6" s="71"/>
      <c r="M6" s="72"/>
      <c r="N6" s="566">
        <f>ROUND(Оборотка!X8,2)-ROUND(Оборотка!P8,2)</f>
        <v>14242.07</v>
      </c>
      <c r="O6" s="73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65">
        <v>0</v>
      </c>
      <c r="AD6" s="65">
        <f t="shared" si="0"/>
        <v>0</v>
      </c>
      <c r="AE6" s="65">
        <f t="shared" si="1"/>
        <v>0</v>
      </c>
      <c r="AF6" s="65">
        <f t="shared" si="2"/>
        <v>0</v>
      </c>
      <c r="AG6" s="65">
        <f t="shared" si="3"/>
        <v>0</v>
      </c>
      <c r="AH6" s="65">
        <f t="shared" si="4"/>
        <v>0</v>
      </c>
      <c r="AI6" s="65">
        <f t="shared" si="5"/>
        <v>0</v>
      </c>
      <c r="AJ6" s="65">
        <f t="shared" si="6"/>
        <v>0</v>
      </c>
      <c r="AK6" s="65">
        <f t="shared" si="7"/>
        <v>0</v>
      </c>
      <c r="AL6" s="65">
        <f t="shared" si="8"/>
        <v>0</v>
      </c>
      <c r="AM6" s="65">
        <f t="shared" si="9"/>
        <v>0</v>
      </c>
      <c r="AN6" s="65">
        <f t="shared" si="10"/>
        <v>0</v>
      </c>
      <c r="AO6" s="65">
        <f t="shared" si="11"/>
        <v>0</v>
      </c>
    </row>
    <row r="7" spans="1:41" ht="17.25" customHeight="1">
      <c r="A7" s="58">
        <v>6</v>
      </c>
      <c r="B7" s="66" t="s">
        <v>165</v>
      </c>
      <c r="C7" s="68"/>
      <c r="D7" s="68"/>
      <c r="E7" s="58">
        <v>0</v>
      </c>
      <c r="F7" s="67">
        <v>0</v>
      </c>
      <c r="G7" s="68"/>
      <c r="H7" s="68"/>
      <c r="I7" s="58">
        <v>0</v>
      </c>
      <c r="J7" s="69">
        <v>0</v>
      </c>
      <c r="K7" s="70"/>
      <c r="L7" s="71"/>
      <c r="M7" s="72"/>
      <c r="N7" s="566">
        <f>ROUND(Оборотка!X9,2)-ROUND(Оборотка!P9,2)</f>
        <v>0</v>
      </c>
      <c r="O7" s="73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65">
        <v>0</v>
      </c>
      <c r="AD7" s="65">
        <f t="shared" si="0"/>
        <v>0</v>
      </c>
      <c r="AE7" s="65">
        <f t="shared" si="1"/>
        <v>0</v>
      </c>
      <c r="AF7" s="65">
        <f t="shared" si="2"/>
        <v>0</v>
      </c>
      <c r="AG7" s="65">
        <f t="shared" si="3"/>
        <v>0</v>
      </c>
      <c r="AH7" s="65">
        <f t="shared" si="4"/>
        <v>0</v>
      </c>
      <c r="AI7" s="65">
        <f t="shared" si="5"/>
        <v>0</v>
      </c>
      <c r="AJ7" s="65">
        <f t="shared" si="6"/>
        <v>0</v>
      </c>
      <c r="AK7" s="65">
        <f t="shared" si="7"/>
        <v>0</v>
      </c>
      <c r="AL7" s="65">
        <f t="shared" si="8"/>
        <v>0</v>
      </c>
      <c r="AM7" s="65">
        <f t="shared" si="9"/>
        <v>0</v>
      </c>
      <c r="AN7" s="65">
        <f t="shared" si="10"/>
        <v>0</v>
      </c>
      <c r="AO7" s="65">
        <f t="shared" si="11"/>
        <v>0</v>
      </c>
    </row>
    <row r="8" spans="1:41" ht="17.25" customHeight="1">
      <c r="A8" s="58">
        <v>7</v>
      </c>
      <c r="B8" s="80" t="s">
        <v>166</v>
      </c>
      <c r="C8" s="75" t="s">
        <v>155</v>
      </c>
      <c r="D8" s="75" t="s">
        <v>167</v>
      </c>
      <c r="E8" s="58">
        <v>57</v>
      </c>
      <c r="F8" s="67">
        <v>0</v>
      </c>
      <c r="G8" s="68"/>
      <c r="H8" s="68"/>
      <c r="I8" s="58">
        <v>0</v>
      </c>
      <c r="J8" s="69">
        <v>1724.73</v>
      </c>
      <c r="K8" s="70"/>
      <c r="L8" s="71"/>
      <c r="M8" s="72"/>
      <c r="N8" s="566">
        <f>ROUND(Оборотка!X10,2)-ROUND(Оборотка!P10,2)</f>
        <v>0</v>
      </c>
      <c r="O8" s="73"/>
      <c r="P8" s="81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65">
        <v>0</v>
      </c>
      <c r="AD8" s="65">
        <f t="shared" si="0"/>
        <v>0</v>
      </c>
      <c r="AE8" s="65">
        <f t="shared" si="1"/>
        <v>0</v>
      </c>
      <c r="AF8" s="65">
        <f t="shared" si="2"/>
        <v>0</v>
      </c>
      <c r="AG8" s="65">
        <f t="shared" si="3"/>
        <v>0</v>
      </c>
      <c r="AH8" s="65">
        <f t="shared" si="4"/>
        <v>0</v>
      </c>
      <c r="AI8" s="65">
        <f t="shared" si="5"/>
        <v>0</v>
      </c>
      <c r="AJ8" s="65">
        <f t="shared" si="6"/>
        <v>0</v>
      </c>
      <c r="AK8" s="65">
        <f t="shared" si="7"/>
        <v>0</v>
      </c>
      <c r="AL8" s="65">
        <f t="shared" si="8"/>
        <v>0</v>
      </c>
      <c r="AM8" s="65">
        <f t="shared" si="9"/>
        <v>0</v>
      </c>
      <c r="AN8" s="65">
        <f t="shared" si="10"/>
        <v>0</v>
      </c>
      <c r="AO8" s="65">
        <f t="shared" si="11"/>
        <v>0</v>
      </c>
    </row>
    <row r="9" spans="1:41" ht="17.25" customHeight="1">
      <c r="A9" s="58">
        <v>8</v>
      </c>
      <c r="B9" s="66" t="s">
        <v>168</v>
      </c>
      <c r="C9" s="67" t="s">
        <v>167</v>
      </c>
      <c r="D9" s="67" t="s">
        <v>157</v>
      </c>
      <c r="E9" s="58">
        <v>49.6</v>
      </c>
      <c r="F9" s="67">
        <v>1</v>
      </c>
      <c r="G9" s="68"/>
      <c r="H9" s="68"/>
      <c r="I9" s="58">
        <v>0</v>
      </c>
      <c r="J9" s="69">
        <v>1920.32</v>
      </c>
      <c r="K9" s="70"/>
      <c r="L9" s="71"/>
      <c r="M9" s="72"/>
      <c r="N9" s="566">
        <f>ROUND(Оборотка!X11,2)-ROUND(Оборотка!P11,2)</f>
        <v>1806.7099999999998</v>
      </c>
      <c r="O9" s="73"/>
      <c r="P9" s="83">
        <v>35660</v>
      </c>
      <c r="Q9" s="83">
        <v>35720</v>
      </c>
      <c r="R9" s="83">
        <v>35790</v>
      </c>
      <c r="S9" s="83">
        <v>35860</v>
      </c>
      <c r="T9" s="83">
        <v>36000</v>
      </c>
      <c r="U9" s="83">
        <v>36002</v>
      </c>
      <c r="V9" s="83">
        <v>36085</v>
      </c>
      <c r="W9" s="84">
        <v>36160</v>
      </c>
      <c r="X9" s="83">
        <v>36250</v>
      </c>
      <c r="Y9" s="83">
        <v>36328</v>
      </c>
      <c r="Z9" s="83">
        <v>36390</v>
      </c>
      <c r="AA9" s="83">
        <v>36470</v>
      </c>
      <c r="AB9" s="83">
        <v>36550</v>
      </c>
      <c r="AC9" s="65">
        <v>0</v>
      </c>
      <c r="AD9" s="65">
        <f t="shared" si="0"/>
        <v>151.19999999999999</v>
      </c>
      <c r="AE9" s="65">
        <f t="shared" si="1"/>
        <v>327.60000000000002</v>
      </c>
      <c r="AF9" s="65">
        <f t="shared" si="2"/>
        <v>504</v>
      </c>
      <c r="AG9" s="65">
        <f t="shared" si="3"/>
        <v>856.8</v>
      </c>
      <c r="AH9" s="65">
        <f t="shared" si="4"/>
        <v>861.83999999999992</v>
      </c>
      <c r="AI9" s="65">
        <f t="shared" si="5"/>
        <v>1071</v>
      </c>
      <c r="AJ9" s="65">
        <f t="shared" si="6"/>
        <v>1260</v>
      </c>
      <c r="AK9" s="65">
        <f t="shared" si="7"/>
        <v>1486.8</v>
      </c>
      <c r="AL9" s="65">
        <f t="shared" si="8"/>
        <v>1683.36</v>
      </c>
      <c r="AM9" s="65">
        <f t="shared" si="9"/>
        <v>1839.6</v>
      </c>
      <c r="AN9" s="65">
        <f t="shared" si="10"/>
        <v>2041.1999999999998</v>
      </c>
      <c r="AO9" s="65">
        <f t="shared" si="11"/>
        <v>2242.7999999999997</v>
      </c>
    </row>
    <row r="10" spans="1:41" ht="17.25" customHeight="1">
      <c r="A10" s="58">
        <v>9</v>
      </c>
      <c r="B10" s="535" t="s">
        <v>953</v>
      </c>
      <c r="C10" s="75" t="s">
        <v>201</v>
      </c>
      <c r="D10" s="75" t="s">
        <v>167</v>
      </c>
      <c r="E10" s="58">
        <v>49.4</v>
      </c>
      <c r="F10" s="67">
        <v>1</v>
      </c>
      <c r="G10" s="68"/>
      <c r="H10" s="68"/>
      <c r="I10" s="58">
        <v>0</v>
      </c>
      <c r="J10" s="69">
        <v>1878.09</v>
      </c>
      <c r="K10" s="70"/>
      <c r="L10" s="71"/>
      <c r="M10" s="72"/>
      <c r="N10" s="566">
        <f>ROUND(Оборотка!X12,2)-ROUND(Оборотка!P12,2)</f>
        <v>-9.9999999997635314E-3</v>
      </c>
      <c r="O10" s="73"/>
      <c r="P10" s="83">
        <v>36791</v>
      </c>
      <c r="Q10" s="83">
        <v>36925</v>
      </c>
      <c r="R10" s="84">
        <v>37067</v>
      </c>
      <c r="S10" s="83">
        <v>37191</v>
      </c>
      <c r="T10" s="83">
        <v>37349</v>
      </c>
      <c r="U10" s="83">
        <v>37498</v>
      </c>
      <c r="V10" s="83">
        <v>37639</v>
      </c>
      <c r="W10" s="84">
        <v>37792</v>
      </c>
      <c r="X10" s="83">
        <v>37953</v>
      </c>
      <c r="Y10" s="83">
        <v>38129</v>
      </c>
      <c r="Z10" s="83">
        <v>38280</v>
      </c>
      <c r="AA10" s="83">
        <v>38414</v>
      </c>
      <c r="AB10" s="83">
        <v>38570</v>
      </c>
      <c r="AC10" s="65">
        <v>0</v>
      </c>
      <c r="AD10" s="65">
        <f t="shared" si="0"/>
        <v>337.68</v>
      </c>
      <c r="AE10" s="65">
        <f t="shared" si="1"/>
        <v>695.52</v>
      </c>
      <c r="AF10" s="65">
        <f t="shared" si="2"/>
        <v>1008</v>
      </c>
      <c r="AG10" s="65">
        <f t="shared" si="3"/>
        <v>1406.16</v>
      </c>
      <c r="AH10" s="65">
        <f t="shared" si="4"/>
        <v>1781.64</v>
      </c>
      <c r="AI10" s="65">
        <f t="shared" si="5"/>
        <v>2136.96</v>
      </c>
      <c r="AJ10" s="65">
        <f t="shared" si="6"/>
        <v>2522.52</v>
      </c>
      <c r="AK10" s="65">
        <f t="shared" si="7"/>
        <v>2928.24</v>
      </c>
      <c r="AL10" s="65">
        <f t="shared" si="8"/>
        <v>3371.7599999999998</v>
      </c>
      <c r="AM10" s="65">
        <f t="shared" si="9"/>
        <v>3752.2799999999997</v>
      </c>
      <c r="AN10" s="65">
        <f t="shared" si="10"/>
        <v>4089.9599999999996</v>
      </c>
      <c r="AO10" s="65">
        <f t="shared" si="11"/>
        <v>4483.08</v>
      </c>
    </row>
    <row r="11" spans="1:41" ht="17.25" customHeight="1">
      <c r="A11" s="58">
        <v>10</v>
      </c>
      <c r="B11" s="66" t="s">
        <v>171</v>
      </c>
      <c r="C11" s="67" t="s">
        <v>155</v>
      </c>
      <c r="D11" s="67" t="s">
        <v>155</v>
      </c>
      <c r="E11" s="58">
        <v>49.1</v>
      </c>
      <c r="F11" s="67">
        <v>1</v>
      </c>
      <c r="G11" s="68"/>
      <c r="H11" s="68"/>
      <c r="I11" s="58">
        <v>0</v>
      </c>
      <c r="J11" s="69">
        <v>-0.61</v>
      </c>
      <c r="K11" s="70"/>
      <c r="L11" s="71"/>
      <c r="M11" s="72"/>
      <c r="N11" s="566">
        <f>ROUND(Оборотка!X13,2)-ROUND(Оборотка!P13,2)</f>
        <v>9.9999999997635314E-3</v>
      </c>
      <c r="O11" s="73"/>
      <c r="P11" s="83">
        <v>30246</v>
      </c>
      <c r="Q11" s="83">
        <v>30514</v>
      </c>
      <c r="R11" s="83">
        <v>30780</v>
      </c>
      <c r="S11" s="83">
        <v>31032</v>
      </c>
      <c r="T11" s="83">
        <v>31302</v>
      </c>
      <c r="U11" s="83">
        <v>31563</v>
      </c>
      <c r="V11" s="83">
        <v>31864</v>
      </c>
      <c r="W11" s="84">
        <v>32130</v>
      </c>
      <c r="X11" s="83">
        <v>32410</v>
      </c>
      <c r="Y11" s="83">
        <v>32700</v>
      </c>
      <c r="Z11" s="83">
        <v>32965</v>
      </c>
      <c r="AA11" s="83">
        <v>33235</v>
      </c>
      <c r="AB11" s="83">
        <v>33515</v>
      </c>
      <c r="AC11" s="65">
        <v>0</v>
      </c>
      <c r="AD11" s="65">
        <f t="shared" si="0"/>
        <v>675.36</v>
      </c>
      <c r="AE11" s="65">
        <f t="shared" si="1"/>
        <v>1345.68</v>
      </c>
      <c r="AF11" s="65">
        <f t="shared" si="2"/>
        <v>1980.72</v>
      </c>
      <c r="AG11" s="65">
        <f t="shared" si="3"/>
        <v>2661.12</v>
      </c>
      <c r="AH11" s="65">
        <f t="shared" si="4"/>
        <v>3318.84</v>
      </c>
      <c r="AI11" s="65">
        <f t="shared" si="5"/>
        <v>4077.36</v>
      </c>
      <c r="AJ11" s="65">
        <f t="shared" si="6"/>
        <v>4747.68</v>
      </c>
      <c r="AK11" s="65">
        <f t="shared" si="7"/>
        <v>5453.2800000000007</v>
      </c>
      <c r="AL11" s="65">
        <f t="shared" si="8"/>
        <v>6184.0800000000008</v>
      </c>
      <c r="AM11" s="65">
        <f t="shared" si="9"/>
        <v>6851.880000000001</v>
      </c>
      <c r="AN11" s="65">
        <f t="shared" si="10"/>
        <v>7532.2800000000007</v>
      </c>
      <c r="AO11" s="65">
        <f t="shared" si="11"/>
        <v>8237.880000000001</v>
      </c>
    </row>
    <row r="12" spans="1:41" ht="17.25" customHeight="1">
      <c r="A12" s="58">
        <v>11</v>
      </c>
      <c r="B12" s="67" t="s">
        <v>172</v>
      </c>
      <c r="C12" s="67" t="s">
        <v>173</v>
      </c>
      <c r="D12" s="67" t="s">
        <v>174</v>
      </c>
      <c r="E12" s="58">
        <v>49.2</v>
      </c>
      <c r="F12" s="67">
        <v>3</v>
      </c>
      <c r="G12" s="68"/>
      <c r="H12" s="67" t="s">
        <v>175</v>
      </c>
      <c r="I12" s="58">
        <v>0</v>
      </c>
      <c r="J12" s="69">
        <v>-4667.03</v>
      </c>
      <c r="K12" s="70"/>
      <c r="L12" s="71"/>
      <c r="M12" s="72"/>
      <c r="N12" s="566">
        <f>ROUND(Оборотка!X14,2)-ROUND(Оборотка!P14,2)</f>
        <v>1280.9099999999999</v>
      </c>
      <c r="O12" s="73"/>
      <c r="P12" s="83">
        <v>8374</v>
      </c>
      <c r="Q12" s="83">
        <v>8645</v>
      </c>
      <c r="R12" s="83">
        <v>8838</v>
      </c>
      <c r="S12" s="83">
        <v>9038</v>
      </c>
      <c r="T12" s="83">
        <v>9297</v>
      </c>
      <c r="U12" s="83">
        <v>9565</v>
      </c>
      <c r="V12" s="83">
        <v>9779</v>
      </c>
      <c r="W12" s="84">
        <v>10130</v>
      </c>
      <c r="X12" s="83">
        <v>10740</v>
      </c>
      <c r="Y12" s="83">
        <v>11252</v>
      </c>
      <c r="Z12" s="83">
        <v>11540</v>
      </c>
      <c r="AA12" s="83">
        <v>11783</v>
      </c>
      <c r="AB12" s="83">
        <v>12055</v>
      </c>
      <c r="AC12" s="65">
        <v>0</v>
      </c>
      <c r="AD12" s="65">
        <f t="shared" si="0"/>
        <v>682.92</v>
      </c>
      <c r="AE12" s="65">
        <f t="shared" si="1"/>
        <v>1169.28</v>
      </c>
      <c r="AF12" s="65">
        <f t="shared" si="2"/>
        <v>1673.28</v>
      </c>
      <c r="AG12" s="65">
        <f t="shared" si="3"/>
        <v>2325.96</v>
      </c>
      <c r="AH12" s="65">
        <f t="shared" si="4"/>
        <v>3001.32</v>
      </c>
      <c r="AI12" s="65">
        <f t="shared" si="5"/>
        <v>3540.6000000000004</v>
      </c>
      <c r="AJ12" s="65">
        <f t="shared" si="6"/>
        <v>4425.1200000000008</v>
      </c>
      <c r="AK12" s="65">
        <f t="shared" si="7"/>
        <v>5962.3200000000006</v>
      </c>
      <c r="AL12" s="65">
        <f t="shared" si="8"/>
        <v>7252.56</v>
      </c>
      <c r="AM12" s="65">
        <f t="shared" si="9"/>
        <v>7978.3200000000006</v>
      </c>
      <c r="AN12" s="65">
        <f t="shared" si="10"/>
        <v>8590.68</v>
      </c>
      <c r="AO12" s="65">
        <f t="shared" si="11"/>
        <v>9276.1200000000008</v>
      </c>
    </row>
    <row r="13" spans="1:41" ht="17.25" customHeight="1">
      <c r="A13" s="58">
        <v>12</v>
      </c>
      <c r="B13" s="67" t="s">
        <v>176</v>
      </c>
      <c r="C13" s="67" t="s">
        <v>164</v>
      </c>
      <c r="D13" s="67" t="s">
        <v>177</v>
      </c>
      <c r="E13" s="58">
        <v>65.599999999999994</v>
      </c>
      <c r="F13" s="67">
        <v>1</v>
      </c>
      <c r="G13" s="68"/>
      <c r="H13" s="67" t="s">
        <v>178</v>
      </c>
      <c r="I13" s="58">
        <v>0</v>
      </c>
      <c r="J13" s="69">
        <v>2391.69</v>
      </c>
      <c r="K13" s="70"/>
      <c r="L13" s="71"/>
      <c r="M13" s="72"/>
      <c r="N13" s="566">
        <f>ROUND(Оборотка!X15,2)-ROUND(Оборотка!P15,2)</f>
        <v>1.0000000000218279E-2</v>
      </c>
      <c r="O13" s="73"/>
      <c r="P13" s="83">
        <v>38085</v>
      </c>
      <c r="Q13" s="83">
        <v>38255</v>
      </c>
      <c r="R13" s="83">
        <v>38413</v>
      </c>
      <c r="S13" s="83">
        <v>38551</v>
      </c>
      <c r="T13" s="83">
        <v>38683</v>
      </c>
      <c r="U13" s="83">
        <v>38816</v>
      </c>
      <c r="V13" s="83">
        <v>38983</v>
      </c>
      <c r="W13" s="84">
        <v>39140</v>
      </c>
      <c r="X13" s="83">
        <v>39310</v>
      </c>
      <c r="Y13" s="83">
        <v>39500</v>
      </c>
      <c r="Z13" s="83">
        <v>39673</v>
      </c>
      <c r="AA13" s="83">
        <v>39806</v>
      </c>
      <c r="AB13" s="83">
        <v>39926</v>
      </c>
      <c r="AC13" s="65">
        <v>0</v>
      </c>
      <c r="AD13" s="65">
        <f t="shared" si="0"/>
        <v>428.4</v>
      </c>
      <c r="AE13" s="65">
        <f t="shared" si="1"/>
        <v>826.56</v>
      </c>
      <c r="AF13" s="65">
        <f t="shared" si="2"/>
        <v>1174.32</v>
      </c>
      <c r="AG13" s="65">
        <f t="shared" si="3"/>
        <v>1506.96</v>
      </c>
      <c r="AH13" s="65">
        <f t="shared" si="4"/>
        <v>1842.1200000000001</v>
      </c>
      <c r="AI13" s="65">
        <f t="shared" si="5"/>
        <v>2262.96</v>
      </c>
      <c r="AJ13" s="65">
        <f t="shared" si="6"/>
        <v>2658.6</v>
      </c>
      <c r="AK13" s="65">
        <f t="shared" si="7"/>
        <v>3087</v>
      </c>
      <c r="AL13" s="65">
        <f t="shared" si="8"/>
        <v>3565.8</v>
      </c>
      <c r="AM13" s="65">
        <f t="shared" si="9"/>
        <v>4001.76</v>
      </c>
      <c r="AN13" s="65">
        <f t="shared" si="10"/>
        <v>4336.92</v>
      </c>
      <c r="AO13" s="65">
        <f t="shared" si="11"/>
        <v>4639.32</v>
      </c>
    </row>
    <row r="14" spans="1:41" ht="17.25" customHeight="1">
      <c r="A14" s="58">
        <v>13</v>
      </c>
      <c r="B14" s="75" t="s">
        <v>179</v>
      </c>
      <c r="C14" s="75" t="s">
        <v>164</v>
      </c>
      <c r="D14" s="75" t="s">
        <v>155</v>
      </c>
      <c r="E14" s="58">
        <v>65.599999999999994</v>
      </c>
      <c r="F14" s="67">
        <v>4</v>
      </c>
      <c r="G14" s="68"/>
      <c r="H14" s="67" t="s">
        <v>180</v>
      </c>
      <c r="I14" s="58">
        <v>0</v>
      </c>
      <c r="J14" s="69">
        <v>-155.9</v>
      </c>
      <c r="K14" s="70"/>
      <c r="L14" s="71"/>
      <c r="M14" s="72"/>
      <c r="N14" s="566">
        <f>ROUND(Оборотка!X16,2)-ROUND(Оборотка!P16,2)</f>
        <v>-351.78999999999996</v>
      </c>
      <c r="O14" s="73"/>
      <c r="P14" s="83">
        <v>53672</v>
      </c>
      <c r="Q14" s="83">
        <v>53933</v>
      </c>
      <c r="R14" s="83">
        <v>54186</v>
      </c>
      <c r="S14" s="83">
        <v>54375</v>
      </c>
      <c r="T14" s="83">
        <v>54615</v>
      </c>
      <c r="U14" s="83">
        <v>54884</v>
      </c>
      <c r="V14" s="83">
        <v>55106</v>
      </c>
      <c r="W14" s="84">
        <v>55307</v>
      </c>
      <c r="X14" s="83">
        <v>55797</v>
      </c>
      <c r="Y14" s="83">
        <v>56232</v>
      </c>
      <c r="Z14" s="83">
        <v>56531</v>
      </c>
      <c r="AA14" s="83">
        <v>56763</v>
      </c>
      <c r="AB14" s="83">
        <v>57018</v>
      </c>
      <c r="AC14" s="65">
        <v>0</v>
      </c>
      <c r="AD14" s="65">
        <f t="shared" si="0"/>
        <v>657.72</v>
      </c>
      <c r="AE14" s="65">
        <f t="shared" si="1"/>
        <v>1295.2800000000002</v>
      </c>
      <c r="AF14" s="65">
        <f t="shared" si="2"/>
        <v>1771.5600000000002</v>
      </c>
      <c r="AG14" s="65">
        <f t="shared" si="3"/>
        <v>2376.36</v>
      </c>
      <c r="AH14" s="65">
        <f t="shared" si="4"/>
        <v>3054.2400000000002</v>
      </c>
      <c r="AI14" s="65">
        <f t="shared" si="5"/>
        <v>3613.6800000000003</v>
      </c>
      <c r="AJ14" s="65">
        <f t="shared" si="6"/>
        <v>4120.2000000000007</v>
      </c>
      <c r="AK14" s="65">
        <f t="shared" si="7"/>
        <v>5355.0000000000009</v>
      </c>
      <c r="AL14" s="65">
        <f t="shared" si="8"/>
        <v>6451.2000000000007</v>
      </c>
      <c r="AM14" s="65">
        <f t="shared" si="9"/>
        <v>7204.68</v>
      </c>
      <c r="AN14" s="65">
        <f t="shared" si="10"/>
        <v>7789.3200000000006</v>
      </c>
      <c r="AO14" s="65">
        <f t="shared" si="11"/>
        <v>8431.92</v>
      </c>
    </row>
    <row r="15" spans="1:41" ht="17.25" customHeight="1">
      <c r="A15" s="58">
        <v>14</v>
      </c>
      <c r="B15" s="75" t="s">
        <v>181</v>
      </c>
      <c r="C15" s="75" t="s">
        <v>159</v>
      </c>
      <c r="D15" s="75" t="s">
        <v>155</v>
      </c>
      <c r="E15" s="58">
        <v>49.2</v>
      </c>
      <c r="F15" s="67">
        <v>1</v>
      </c>
      <c r="G15" s="68"/>
      <c r="H15" s="67"/>
      <c r="I15" s="58">
        <v>0</v>
      </c>
      <c r="J15" s="69">
        <v>-124.03</v>
      </c>
      <c r="K15" s="70"/>
      <c r="L15" s="71"/>
      <c r="M15" s="72"/>
      <c r="N15" s="566">
        <f>ROUND(Оборотка!X17,2)-ROUND(Оборотка!P17,2)</f>
        <v>-35.950000000000273</v>
      </c>
      <c r="O15" s="73"/>
      <c r="P15" s="83">
        <v>30994</v>
      </c>
      <c r="Q15" s="83">
        <v>31191</v>
      </c>
      <c r="R15" s="83">
        <v>31369</v>
      </c>
      <c r="S15" s="83">
        <v>31531</v>
      </c>
      <c r="T15" s="83">
        <v>31714</v>
      </c>
      <c r="U15" s="83">
        <v>31928</v>
      </c>
      <c r="V15" s="83">
        <v>32066</v>
      </c>
      <c r="W15" s="84">
        <v>32343</v>
      </c>
      <c r="X15" s="83">
        <v>32488</v>
      </c>
      <c r="Y15" s="83">
        <v>32756</v>
      </c>
      <c r="Z15" s="83">
        <v>33026</v>
      </c>
      <c r="AA15" s="83">
        <v>33197</v>
      </c>
      <c r="AB15" s="83">
        <v>33364</v>
      </c>
      <c r="AC15" s="65">
        <v>0</v>
      </c>
      <c r="AD15" s="65">
        <f t="shared" si="0"/>
        <v>496.44</v>
      </c>
      <c r="AE15" s="65">
        <f t="shared" si="1"/>
        <v>945</v>
      </c>
      <c r="AF15" s="65">
        <f t="shared" si="2"/>
        <v>1353.24</v>
      </c>
      <c r="AG15" s="65">
        <f t="shared" si="3"/>
        <v>1814.4</v>
      </c>
      <c r="AH15" s="65">
        <f t="shared" si="4"/>
        <v>2353.6800000000003</v>
      </c>
      <c r="AI15" s="65">
        <f t="shared" si="5"/>
        <v>2701.4400000000005</v>
      </c>
      <c r="AJ15" s="65">
        <f t="shared" si="6"/>
        <v>3399.4800000000005</v>
      </c>
      <c r="AK15" s="65">
        <f t="shared" si="7"/>
        <v>3764.8800000000006</v>
      </c>
      <c r="AL15" s="65">
        <f t="shared" si="8"/>
        <v>4440.2400000000007</v>
      </c>
      <c r="AM15" s="65">
        <f t="shared" si="9"/>
        <v>5120.6400000000003</v>
      </c>
      <c r="AN15" s="65">
        <f t="shared" si="10"/>
        <v>5551.56</v>
      </c>
      <c r="AO15" s="65">
        <f t="shared" si="11"/>
        <v>5972.4000000000005</v>
      </c>
    </row>
    <row r="16" spans="1:41" ht="17.25" customHeight="1">
      <c r="A16" s="58">
        <v>15</v>
      </c>
      <c r="B16" s="67" t="s">
        <v>182</v>
      </c>
      <c r="C16" s="67" t="s">
        <v>173</v>
      </c>
      <c r="D16" s="75" t="s">
        <v>183</v>
      </c>
      <c r="E16" s="58">
        <v>49.2</v>
      </c>
      <c r="F16" s="67">
        <v>1</v>
      </c>
      <c r="G16" s="68"/>
      <c r="H16" s="68"/>
      <c r="I16" s="58">
        <v>0</v>
      </c>
      <c r="J16" s="69">
        <v>1781.67</v>
      </c>
      <c r="K16" s="70"/>
      <c r="L16" s="71"/>
      <c r="M16" s="72"/>
      <c r="N16" s="566">
        <f>ROUND(Оборотка!X18,2)-ROUND(Оборотка!P18,2)</f>
        <v>0</v>
      </c>
      <c r="O16" s="73"/>
      <c r="P16" s="83">
        <v>20938</v>
      </c>
      <c r="Q16" s="83">
        <v>21053</v>
      </c>
      <c r="R16" s="83">
        <v>21169</v>
      </c>
      <c r="S16" s="83">
        <v>21287</v>
      </c>
      <c r="T16" s="83">
        <v>21401</v>
      </c>
      <c r="U16" s="83">
        <v>21517</v>
      </c>
      <c r="V16" s="83">
        <v>21641</v>
      </c>
      <c r="W16" s="84">
        <v>21759</v>
      </c>
      <c r="X16" s="83">
        <v>21894</v>
      </c>
      <c r="Y16" s="83">
        <v>22032</v>
      </c>
      <c r="Z16" s="83">
        <v>22149</v>
      </c>
      <c r="AA16" s="83">
        <v>22264</v>
      </c>
      <c r="AB16" s="83">
        <v>22375</v>
      </c>
      <c r="AC16" s="65">
        <v>0</v>
      </c>
      <c r="AD16" s="65">
        <f t="shared" si="0"/>
        <v>289.8</v>
      </c>
      <c r="AE16" s="65">
        <f t="shared" si="1"/>
        <v>582.12</v>
      </c>
      <c r="AF16" s="65">
        <f t="shared" si="2"/>
        <v>879.48</v>
      </c>
      <c r="AG16" s="65">
        <f t="shared" si="3"/>
        <v>1166.76</v>
      </c>
      <c r="AH16" s="65">
        <f t="shared" si="4"/>
        <v>1459.08</v>
      </c>
      <c r="AI16" s="65">
        <f t="shared" si="5"/>
        <v>1771.56</v>
      </c>
      <c r="AJ16" s="65">
        <f t="shared" si="6"/>
        <v>2068.92</v>
      </c>
      <c r="AK16" s="65">
        <f t="shared" si="7"/>
        <v>2409.12</v>
      </c>
      <c r="AL16" s="65">
        <f t="shared" si="8"/>
        <v>2756.88</v>
      </c>
      <c r="AM16" s="65">
        <f t="shared" si="9"/>
        <v>3051.7200000000003</v>
      </c>
      <c r="AN16" s="65">
        <f t="shared" si="10"/>
        <v>3341.5200000000004</v>
      </c>
      <c r="AO16" s="65">
        <f t="shared" si="11"/>
        <v>3621.2400000000007</v>
      </c>
    </row>
    <row r="17" spans="1:41" ht="17.25" customHeight="1">
      <c r="A17" s="58">
        <v>16</v>
      </c>
      <c r="B17" s="67" t="s">
        <v>184</v>
      </c>
      <c r="C17" s="67" t="s">
        <v>157</v>
      </c>
      <c r="D17" s="67" t="s">
        <v>159</v>
      </c>
      <c r="E17" s="58">
        <v>49.5</v>
      </c>
      <c r="F17" s="67">
        <v>2</v>
      </c>
      <c r="G17" s="68"/>
      <c r="H17" s="67" t="s">
        <v>185</v>
      </c>
      <c r="I17" s="58">
        <v>0</v>
      </c>
      <c r="J17" s="69">
        <v>-0.03</v>
      </c>
      <c r="K17" s="70"/>
      <c r="L17" s="71"/>
      <c r="M17" s="72"/>
      <c r="N17" s="566">
        <f>ROUND(Оборотка!X19,2)-ROUND(Оборотка!P19,2)</f>
        <v>-0.34999999999990905</v>
      </c>
      <c r="O17" s="73"/>
      <c r="P17" s="83">
        <v>16293</v>
      </c>
      <c r="Q17" s="83">
        <v>16379</v>
      </c>
      <c r="R17" s="83">
        <v>16476</v>
      </c>
      <c r="S17" s="83">
        <v>16560</v>
      </c>
      <c r="T17" s="83">
        <v>16646</v>
      </c>
      <c r="U17" s="83">
        <v>16731</v>
      </c>
      <c r="V17" s="84">
        <v>16806</v>
      </c>
      <c r="W17" s="84">
        <v>16891</v>
      </c>
      <c r="X17" s="83">
        <v>17001</v>
      </c>
      <c r="Y17" s="83">
        <v>17103</v>
      </c>
      <c r="Z17" s="83">
        <v>17183</v>
      </c>
      <c r="AA17" s="83">
        <v>17265</v>
      </c>
      <c r="AB17" s="83">
        <v>17365</v>
      </c>
      <c r="AC17" s="65">
        <v>0</v>
      </c>
      <c r="AD17" s="65">
        <f t="shared" si="0"/>
        <v>216.72</v>
      </c>
      <c r="AE17" s="65">
        <f t="shared" si="1"/>
        <v>461.15999999999997</v>
      </c>
      <c r="AF17" s="65">
        <f t="shared" si="2"/>
        <v>672.83999999999992</v>
      </c>
      <c r="AG17" s="65">
        <f t="shared" si="3"/>
        <v>889.56</v>
      </c>
      <c r="AH17" s="65">
        <f t="shared" si="4"/>
        <v>1103.76</v>
      </c>
      <c r="AI17" s="65">
        <f t="shared" si="5"/>
        <v>1292.76</v>
      </c>
      <c r="AJ17" s="65">
        <f>AI17+(W17-V17)*$AJ$130</f>
        <v>1506.96</v>
      </c>
      <c r="AK17" s="65">
        <f>AJ17+(X17-W17)*$AK$130</f>
        <v>1784.16</v>
      </c>
      <c r="AL17" s="65">
        <f>AK17+(Y17-X17)*$AL$130</f>
        <v>2041.2</v>
      </c>
      <c r="AM17" s="65">
        <f>AL17+(Z17-Y17)*$AM$130</f>
        <v>2242.8000000000002</v>
      </c>
      <c r="AN17" s="65">
        <f>AM17+(AA17-Z17)*$AN$130</f>
        <v>2449.44</v>
      </c>
      <c r="AO17" s="65">
        <f>AN17+(AB17-AA17)*$AO$130</f>
        <v>2701.44</v>
      </c>
    </row>
    <row r="18" spans="1:41" ht="16.5" customHeight="1">
      <c r="A18" s="58">
        <v>17</v>
      </c>
      <c r="B18" s="67" t="s">
        <v>186</v>
      </c>
      <c r="C18" s="67" t="s">
        <v>157</v>
      </c>
      <c r="D18" s="67" t="s">
        <v>161</v>
      </c>
      <c r="E18" s="58">
        <v>49.4</v>
      </c>
      <c r="F18" s="67">
        <v>0</v>
      </c>
      <c r="G18" s="68"/>
      <c r="H18" s="68"/>
      <c r="I18" s="58">
        <v>0</v>
      </c>
      <c r="J18" s="69">
        <v>1717.58</v>
      </c>
      <c r="K18" s="70"/>
      <c r="L18" s="71"/>
      <c r="M18" s="72"/>
      <c r="N18" s="566">
        <f>ROUND(Оборотка!X20,2)-ROUND(Оборотка!P20,2)</f>
        <v>-9.9999999997635314E-3</v>
      </c>
      <c r="O18" s="73"/>
      <c r="P18" s="83">
        <v>17180</v>
      </c>
      <c r="Q18" s="83">
        <v>17559</v>
      </c>
      <c r="R18" s="83">
        <v>17907</v>
      </c>
      <c r="S18" s="83">
        <v>18136</v>
      </c>
      <c r="T18" s="83">
        <v>18332</v>
      </c>
      <c r="U18" s="83">
        <v>18566</v>
      </c>
      <c r="V18" s="84">
        <v>18763</v>
      </c>
      <c r="W18" s="84">
        <v>19063</v>
      </c>
      <c r="X18" s="83">
        <v>19164</v>
      </c>
      <c r="Y18" s="83">
        <v>19476</v>
      </c>
      <c r="Z18" s="83">
        <v>19759</v>
      </c>
      <c r="AA18" s="83">
        <v>19960</v>
      </c>
      <c r="AB18" s="83">
        <v>20176</v>
      </c>
      <c r="AC18" s="65">
        <v>0</v>
      </c>
      <c r="AD18" s="65">
        <f t="shared" si="0"/>
        <v>955.08</v>
      </c>
      <c r="AE18" s="65">
        <f t="shared" si="1"/>
        <v>1832.04</v>
      </c>
      <c r="AF18" s="65">
        <f t="shared" si="2"/>
        <v>2409.12</v>
      </c>
      <c r="AG18" s="65">
        <f t="shared" si="3"/>
        <v>2903.04</v>
      </c>
      <c r="AH18" s="65">
        <f t="shared" si="4"/>
        <v>3492.72</v>
      </c>
      <c r="AI18" s="65">
        <f t="shared" si="5"/>
        <v>3989.16</v>
      </c>
      <c r="AJ18" s="65">
        <f>AI18+(W18-V18)*$AJ$130</f>
        <v>4745.16</v>
      </c>
      <c r="AK18" s="65">
        <f>AJ18+(X18-W18)*$AK$130</f>
        <v>4999.68</v>
      </c>
      <c r="AL18" s="65">
        <f>AK18+(Y18-X18)*$AL$130</f>
        <v>5785.92</v>
      </c>
      <c r="AM18" s="65">
        <f>AL18+(Z18-Y18)*$AM$130</f>
        <v>6499.08</v>
      </c>
      <c r="AN18" s="65">
        <f>AM18+(AA18-Z18)*$AN$130</f>
        <v>7005.6</v>
      </c>
      <c r="AO18" s="65">
        <f>AN18+(AB18-AA18)*$AO$130</f>
        <v>7549.92</v>
      </c>
    </row>
    <row r="19" spans="1:41" ht="17.25" customHeight="1">
      <c r="A19" s="58">
        <v>18</v>
      </c>
      <c r="B19" s="67" t="s">
        <v>187</v>
      </c>
      <c r="C19" s="67" t="s">
        <v>188</v>
      </c>
      <c r="D19" s="67" t="s">
        <v>155</v>
      </c>
      <c r="E19" s="58">
        <v>49.1</v>
      </c>
      <c r="F19" s="67">
        <v>4</v>
      </c>
      <c r="G19" s="68"/>
      <c r="H19" s="68"/>
      <c r="I19" s="58">
        <v>0</v>
      </c>
      <c r="J19" s="69">
        <v>1783.94</v>
      </c>
      <c r="K19" s="70"/>
      <c r="L19" s="71"/>
      <c r="M19" s="72"/>
      <c r="N19" s="566">
        <f>ROUND(Оборотка!X21,2)-ROUND(Оборотка!P21,2)</f>
        <v>9.9999999999909051E-3</v>
      </c>
      <c r="O19" s="73"/>
      <c r="P19" s="83">
        <v>3893</v>
      </c>
      <c r="Q19" s="83">
        <v>4055</v>
      </c>
      <c r="R19" s="83">
        <v>4207</v>
      </c>
      <c r="S19" s="83">
        <v>4340</v>
      </c>
      <c r="T19" s="83">
        <v>4465</v>
      </c>
      <c r="U19" s="83">
        <v>4620</v>
      </c>
      <c r="V19" s="84">
        <v>4755</v>
      </c>
      <c r="W19" s="84">
        <v>4882</v>
      </c>
      <c r="X19" s="83">
        <v>5014</v>
      </c>
      <c r="Y19" s="83">
        <v>5228</v>
      </c>
      <c r="Z19" s="83">
        <v>5340</v>
      </c>
      <c r="AA19" s="83">
        <v>5476</v>
      </c>
      <c r="AB19" s="83">
        <v>5602</v>
      </c>
      <c r="AC19" s="65">
        <v>0</v>
      </c>
      <c r="AD19" s="65">
        <f t="shared" si="0"/>
        <v>408.24</v>
      </c>
      <c r="AE19" s="65">
        <f t="shared" si="1"/>
        <v>791.28</v>
      </c>
      <c r="AF19" s="65">
        <f t="shared" si="2"/>
        <v>1126.44</v>
      </c>
      <c r="AG19" s="65">
        <f t="shared" si="3"/>
        <v>1441.44</v>
      </c>
      <c r="AH19" s="65">
        <f t="shared" si="4"/>
        <v>1832.04</v>
      </c>
      <c r="AI19" s="65">
        <f t="shared" si="5"/>
        <v>2172.2399999999998</v>
      </c>
      <c r="AJ19" s="65">
        <f t="shared" si="6"/>
        <v>2492.2799999999997</v>
      </c>
      <c r="AK19" s="65">
        <f t="shared" si="7"/>
        <v>2824.9199999999996</v>
      </c>
      <c r="AL19" s="65">
        <f t="shared" si="8"/>
        <v>3364.2</v>
      </c>
      <c r="AM19" s="65">
        <f t="shared" si="9"/>
        <v>3646.4399999999996</v>
      </c>
      <c r="AN19" s="65">
        <f t="shared" si="10"/>
        <v>3989.16</v>
      </c>
      <c r="AO19" s="65">
        <f t="shared" si="11"/>
        <v>4306.68</v>
      </c>
    </row>
    <row r="20" spans="1:41" ht="17.25" customHeight="1">
      <c r="A20" s="58">
        <v>19</v>
      </c>
      <c r="B20" s="67" t="s">
        <v>189</v>
      </c>
      <c r="C20" s="67" t="s">
        <v>167</v>
      </c>
      <c r="D20" s="67" t="s">
        <v>167</v>
      </c>
      <c r="E20" s="58">
        <v>49.2</v>
      </c>
      <c r="F20" s="67">
        <v>4</v>
      </c>
      <c r="G20" s="68"/>
      <c r="H20" s="68"/>
      <c r="I20" s="58">
        <v>0</v>
      </c>
      <c r="J20" s="69">
        <v>-0.1</v>
      </c>
      <c r="K20" s="70"/>
      <c r="L20" s="71"/>
      <c r="M20" s="72"/>
      <c r="N20" s="566">
        <f>ROUND(Оборотка!X22,2)-ROUND(Оборотка!P22,2)</f>
        <v>0</v>
      </c>
      <c r="O20" s="73"/>
      <c r="P20" s="83">
        <v>7030</v>
      </c>
      <c r="Q20" s="83">
        <v>7193</v>
      </c>
      <c r="R20" s="83">
        <v>7352</v>
      </c>
      <c r="S20" s="83">
        <v>7498</v>
      </c>
      <c r="T20" s="83">
        <v>7671</v>
      </c>
      <c r="U20" s="83">
        <v>7778</v>
      </c>
      <c r="V20" s="84">
        <v>7889</v>
      </c>
      <c r="W20" s="84">
        <v>7989</v>
      </c>
      <c r="X20" s="83">
        <v>8050</v>
      </c>
      <c r="Y20" s="83">
        <v>8190</v>
      </c>
      <c r="Z20" s="83">
        <v>8313</v>
      </c>
      <c r="AA20" s="83">
        <v>8437</v>
      </c>
      <c r="AB20" s="83">
        <v>8602</v>
      </c>
      <c r="AC20" s="65">
        <v>0</v>
      </c>
      <c r="AD20" s="65">
        <f t="shared" si="0"/>
        <v>410.76</v>
      </c>
      <c r="AE20" s="65">
        <f t="shared" si="1"/>
        <v>811.44</v>
      </c>
      <c r="AF20" s="65">
        <f t="shared" si="2"/>
        <v>1179.3600000000001</v>
      </c>
      <c r="AG20" s="65">
        <f t="shared" si="3"/>
        <v>1615.3200000000002</v>
      </c>
      <c r="AH20" s="65">
        <f t="shared" si="4"/>
        <v>1884.96</v>
      </c>
      <c r="AI20" s="65">
        <f t="shared" si="5"/>
        <v>2164.6800000000003</v>
      </c>
      <c r="AJ20" s="65">
        <f t="shared" si="6"/>
        <v>2416.6800000000003</v>
      </c>
      <c r="AK20" s="65">
        <f t="shared" si="7"/>
        <v>2570.4</v>
      </c>
      <c r="AL20" s="65">
        <f t="shared" si="8"/>
        <v>2923.2000000000003</v>
      </c>
      <c r="AM20" s="65">
        <f t="shared" si="9"/>
        <v>3233.1600000000003</v>
      </c>
      <c r="AN20" s="65">
        <f t="shared" si="10"/>
        <v>3545.6400000000003</v>
      </c>
      <c r="AO20" s="65">
        <f t="shared" si="11"/>
        <v>3961.4400000000005</v>
      </c>
    </row>
    <row r="21" spans="1:41" ht="17.25" customHeight="1">
      <c r="A21" s="58">
        <v>20</v>
      </c>
      <c r="B21" s="67" t="s">
        <v>190</v>
      </c>
      <c r="C21" s="67" t="s">
        <v>157</v>
      </c>
      <c r="D21" s="67" t="s">
        <v>191</v>
      </c>
      <c r="E21" s="58">
        <v>65.599999999999994</v>
      </c>
      <c r="F21" s="67">
        <v>4</v>
      </c>
      <c r="G21" s="68"/>
      <c r="H21" s="67" t="s">
        <v>192</v>
      </c>
      <c r="I21" s="58">
        <v>0</v>
      </c>
      <c r="J21" s="69">
        <v>2830.54</v>
      </c>
      <c r="K21" s="70"/>
      <c r="L21" s="71"/>
      <c r="M21" s="72"/>
      <c r="N21" s="566">
        <f>ROUND(Оборотка!X23,2)-ROUND(Оборотка!P23,2)</f>
        <v>1.0000000000218279E-2</v>
      </c>
      <c r="O21" s="73"/>
      <c r="P21" s="83">
        <v>42565</v>
      </c>
      <c r="Q21" s="83">
        <v>42943</v>
      </c>
      <c r="R21" s="83">
        <v>43281</v>
      </c>
      <c r="S21" s="83">
        <v>43619</v>
      </c>
      <c r="T21" s="83">
        <v>43983</v>
      </c>
      <c r="U21" s="83">
        <v>44294</v>
      </c>
      <c r="V21" s="84">
        <v>44641</v>
      </c>
      <c r="W21" s="84">
        <v>44996</v>
      </c>
      <c r="X21" s="83">
        <v>45396</v>
      </c>
      <c r="Y21" s="83">
        <v>45771</v>
      </c>
      <c r="Z21" s="83">
        <v>46075</v>
      </c>
      <c r="AA21" s="83">
        <v>46502</v>
      </c>
      <c r="AB21" s="83">
        <v>46868</v>
      </c>
      <c r="AC21" s="65">
        <v>0</v>
      </c>
      <c r="AD21" s="65">
        <f t="shared" si="0"/>
        <v>952.56000000000006</v>
      </c>
      <c r="AE21" s="65">
        <f t="shared" si="1"/>
        <v>1804.3200000000002</v>
      </c>
      <c r="AF21" s="65">
        <f t="shared" si="2"/>
        <v>2656.08</v>
      </c>
      <c r="AG21" s="65">
        <f t="shared" si="3"/>
        <v>3573.3599999999997</v>
      </c>
      <c r="AH21" s="65">
        <f t="shared" si="4"/>
        <v>4357.08</v>
      </c>
      <c r="AI21" s="65">
        <f t="shared" si="5"/>
        <v>5231.5200000000004</v>
      </c>
      <c r="AJ21" s="65">
        <f t="shared" si="6"/>
        <v>6126.1200000000008</v>
      </c>
      <c r="AK21" s="65">
        <f t="shared" si="7"/>
        <v>7134.1200000000008</v>
      </c>
      <c r="AL21" s="65">
        <f t="shared" si="8"/>
        <v>8079.1200000000008</v>
      </c>
      <c r="AM21" s="65">
        <f t="shared" si="9"/>
        <v>8845.2000000000007</v>
      </c>
      <c r="AN21" s="65">
        <f t="shared" si="10"/>
        <v>9921.2400000000016</v>
      </c>
      <c r="AO21" s="65">
        <f t="shared" si="11"/>
        <v>10843.560000000001</v>
      </c>
    </row>
    <row r="22" spans="1:41" ht="17.25" customHeight="1">
      <c r="A22" s="58">
        <v>21</v>
      </c>
      <c r="B22" s="67" t="s">
        <v>193</v>
      </c>
      <c r="C22" s="67" t="s">
        <v>155</v>
      </c>
      <c r="D22" s="67" t="s">
        <v>155</v>
      </c>
      <c r="E22" s="58">
        <v>65.599999999999994</v>
      </c>
      <c r="F22" s="67">
        <v>2</v>
      </c>
      <c r="G22" s="68"/>
      <c r="H22" s="68"/>
      <c r="I22" s="58">
        <v>0</v>
      </c>
      <c r="J22" s="69">
        <v>10366.459999999999</v>
      </c>
      <c r="K22" s="70"/>
      <c r="L22" s="71"/>
      <c r="M22" s="72"/>
      <c r="N22" s="566">
        <f>ROUND(Оборотка!X24,2)-ROUND(Оборотка!P24,2)</f>
        <v>4055.6400000000003</v>
      </c>
      <c r="O22" s="73"/>
      <c r="P22" s="83">
        <v>54367</v>
      </c>
      <c r="Q22" s="83">
        <v>54808</v>
      </c>
      <c r="R22" s="83">
        <v>55334</v>
      </c>
      <c r="S22" s="83">
        <v>55807</v>
      </c>
      <c r="T22" s="83">
        <v>56204</v>
      </c>
      <c r="U22" s="83">
        <v>56722</v>
      </c>
      <c r="V22" s="84">
        <v>57124</v>
      </c>
      <c r="W22" s="84">
        <v>57609</v>
      </c>
      <c r="X22" s="83">
        <v>58072</v>
      </c>
      <c r="Y22" s="83">
        <v>58531</v>
      </c>
      <c r="Z22" s="83">
        <v>58969</v>
      </c>
      <c r="AA22" s="83">
        <v>59565</v>
      </c>
      <c r="AB22" s="83">
        <v>60056</v>
      </c>
      <c r="AC22" s="65">
        <v>0</v>
      </c>
      <c r="AD22" s="79">
        <f t="shared" si="0"/>
        <v>1111.32</v>
      </c>
      <c r="AE22" s="79">
        <f t="shared" si="1"/>
        <v>2436.84</v>
      </c>
      <c r="AF22" s="79">
        <f t="shared" si="2"/>
        <v>3628.8</v>
      </c>
      <c r="AG22" s="79">
        <f t="shared" si="3"/>
        <v>4629.24</v>
      </c>
      <c r="AH22" s="79">
        <f t="shared" si="4"/>
        <v>5934.5999999999995</v>
      </c>
      <c r="AI22" s="79">
        <f t="shared" si="5"/>
        <v>6947.6399999999994</v>
      </c>
      <c r="AJ22" s="79">
        <f t="shared" si="6"/>
        <v>8169.8399999999992</v>
      </c>
      <c r="AK22" s="79">
        <f t="shared" si="7"/>
        <v>9336.5999999999985</v>
      </c>
      <c r="AL22" s="79">
        <f t="shared" si="8"/>
        <v>10493.279999999999</v>
      </c>
      <c r="AM22" s="79">
        <f t="shared" si="9"/>
        <v>11597.039999999999</v>
      </c>
      <c r="AN22" s="79">
        <f t="shared" si="10"/>
        <v>13098.96</v>
      </c>
      <c r="AO22" s="79">
        <f t="shared" si="11"/>
        <v>14336.279999999999</v>
      </c>
    </row>
    <row r="23" spans="1:41" ht="17.25" customHeight="1">
      <c r="A23" s="58">
        <v>22</v>
      </c>
      <c r="B23" s="75" t="s">
        <v>960</v>
      </c>
      <c r="C23" s="75" t="s">
        <v>164</v>
      </c>
      <c r="D23" s="75" t="s">
        <v>167</v>
      </c>
      <c r="E23" s="58">
        <v>49.2</v>
      </c>
      <c r="F23" s="67">
        <v>0</v>
      </c>
      <c r="G23" s="68"/>
      <c r="H23" s="68"/>
      <c r="I23" s="58">
        <v>0</v>
      </c>
      <c r="J23" s="69">
        <v>2423.9899999999998</v>
      </c>
      <c r="K23" s="70"/>
      <c r="L23" s="71"/>
      <c r="M23" s="72"/>
      <c r="N23" s="566">
        <f>ROUND(Оборотка!X25,2)-ROUND(Оборотка!P25,2)</f>
        <v>0</v>
      </c>
      <c r="O23" s="73"/>
      <c r="P23" s="83">
        <v>45352</v>
      </c>
      <c r="Q23" s="83">
        <v>45756</v>
      </c>
      <c r="R23" s="83">
        <v>46057</v>
      </c>
      <c r="S23" s="83">
        <v>46250</v>
      </c>
      <c r="T23" s="83">
        <v>46410</v>
      </c>
      <c r="U23" s="83">
        <v>46630</v>
      </c>
      <c r="V23" s="84">
        <v>46778</v>
      </c>
      <c r="W23" s="84">
        <v>46932</v>
      </c>
      <c r="X23" s="83">
        <v>47093</v>
      </c>
      <c r="Y23" s="83">
        <v>47331</v>
      </c>
      <c r="Z23" s="83">
        <v>47677</v>
      </c>
      <c r="AA23" s="83">
        <v>48030</v>
      </c>
      <c r="AB23" s="83">
        <v>48453</v>
      </c>
      <c r="AC23" s="65">
        <v>0</v>
      </c>
      <c r="AD23" s="65">
        <f t="shared" si="0"/>
        <v>1018.08</v>
      </c>
      <c r="AE23" s="65">
        <f t="shared" si="1"/>
        <v>1776.6</v>
      </c>
      <c r="AF23" s="85">
        <f>AE23+(S23-R23)*$AF$130</f>
        <v>2262.96</v>
      </c>
      <c r="AG23" s="85">
        <f>AF23+(T23-S23)*$AG$130</f>
        <v>2666.16</v>
      </c>
      <c r="AH23" s="85">
        <f>AG23+(U23-T23)*$AH$130</f>
        <v>3220.56</v>
      </c>
      <c r="AI23" s="85">
        <f>AH23+(V23-U23)*$AI$130</f>
        <v>3593.52</v>
      </c>
      <c r="AJ23" s="85">
        <f>AI23+(W23-V23)*$AJ$130</f>
        <v>3981.6</v>
      </c>
      <c r="AK23" s="85">
        <f>AJ23+(X23-W23)*$AK$130</f>
        <v>4387.32</v>
      </c>
      <c r="AL23" s="85">
        <f>AK23+(Y23-X23)*$AL$130</f>
        <v>4987.08</v>
      </c>
      <c r="AM23" s="85">
        <f>AL23+(Z23-Y23)*$AM$130</f>
        <v>5859</v>
      </c>
      <c r="AN23" s="85">
        <f>AM23+(AA23-Z23)*$AN$130</f>
        <v>6748.56</v>
      </c>
      <c r="AO23" s="85">
        <f>AN23+(AB23-AA23)*$AO$130</f>
        <v>7814.52</v>
      </c>
    </row>
    <row r="24" spans="1:41" ht="17.25" customHeight="1">
      <c r="A24" s="58">
        <v>23</v>
      </c>
      <c r="B24" s="67" t="s">
        <v>196</v>
      </c>
      <c r="C24" s="67" t="s">
        <v>155</v>
      </c>
      <c r="D24" s="67" t="s">
        <v>155</v>
      </c>
      <c r="E24" s="58">
        <v>49.2</v>
      </c>
      <c r="F24" s="67">
        <v>2</v>
      </c>
      <c r="G24" s="68"/>
      <c r="H24" s="67" t="s">
        <v>197</v>
      </c>
      <c r="I24" s="58">
        <v>0</v>
      </c>
      <c r="J24" s="69">
        <v>1886.49</v>
      </c>
      <c r="K24" s="70"/>
      <c r="L24" s="71"/>
      <c r="M24" s="72"/>
      <c r="N24" s="566">
        <f>ROUND(Оборотка!X26,2)-ROUND(Оборотка!P26,2)</f>
        <v>0</v>
      </c>
      <c r="O24" s="73"/>
      <c r="P24" s="83">
        <v>26668</v>
      </c>
      <c r="Q24" s="83">
        <v>26814</v>
      </c>
      <c r="R24" s="83">
        <v>26956</v>
      </c>
      <c r="S24" s="83">
        <v>27080</v>
      </c>
      <c r="T24" s="83">
        <v>27213</v>
      </c>
      <c r="U24" s="83">
        <v>27372</v>
      </c>
      <c r="V24" s="84">
        <v>27535</v>
      </c>
      <c r="W24" s="84">
        <v>27689</v>
      </c>
      <c r="X24" s="83">
        <v>27824</v>
      </c>
      <c r="Y24" s="83">
        <v>28044</v>
      </c>
      <c r="Z24" s="83">
        <v>28206</v>
      </c>
      <c r="AA24" s="83">
        <v>28377</v>
      </c>
      <c r="AB24" s="83">
        <v>28514</v>
      </c>
      <c r="AC24" s="65">
        <v>0</v>
      </c>
      <c r="AD24" s="65">
        <f t="shared" si="0"/>
        <v>367.92</v>
      </c>
      <c r="AE24" s="65">
        <f t="shared" si="1"/>
        <v>725.76</v>
      </c>
      <c r="AF24" s="65">
        <f t="shared" si="2"/>
        <v>1038.24</v>
      </c>
      <c r="AG24" s="65">
        <f t="shared" si="3"/>
        <v>1373.4</v>
      </c>
      <c r="AH24" s="65">
        <f t="shared" si="4"/>
        <v>1774.0800000000002</v>
      </c>
      <c r="AI24" s="65">
        <f t="shared" si="5"/>
        <v>2184.84</v>
      </c>
      <c r="AJ24" s="65">
        <f t="shared" si="6"/>
        <v>2572.92</v>
      </c>
      <c r="AK24" s="65">
        <f t="shared" si="7"/>
        <v>2913.12</v>
      </c>
      <c r="AL24" s="65">
        <f t="shared" si="8"/>
        <v>3467.52</v>
      </c>
      <c r="AM24" s="65">
        <f t="shared" si="9"/>
        <v>3875.76</v>
      </c>
      <c r="AN24" s="65">
        <f t="shared" si="10"/>
        <v>4306.68</v>
      </c>
      <c r="AO24" s="65">
        <f t="shared" si="11"/>
        <v>4651.92</v>
      </c>
    </row>
    <row r="25" spans="1:41" ht="17.25" customHeight="1">
      <c r="A25" s="58">
        <v>24</v>
      </c>
      <c r="B25" s="67" t="s">
        <v>198</v>
      </c>
      <c r="C25" s="75" t="s">
        <v>155</v>
      </c>
      <c r="D25" s="67" t="s">
        <v>157</v>
      </c>
      <c r="E25" s="58">
        <v>52.9</v>
      </c>
      <c r="F25" s="67">
        <v>0</v>
      </c>
      <c r="G25" s="68"/>
      <c r="H25" s="68"/>
      <c r="I25" s="58">
        <v>0</v>
      </c>
      <c r="J25" s="69">
        <v>2478.92</v>
      </c>
      <c r="K25" s="70"/>
      <c r="L25" s="71"/>
      <c r="M25" s="72"/>
      <c r="N25" s="566">
        <f>ROUND(Оборотка!X27,2)-ROUND(Оборотка!P27,2)</f>
        <v>-9.9999999999909051E-3</v>
      </c>
      <c r="O25" s="73"/>
      <c r="P25" s="506">
        <v>-1272</v>
      </c>
      <c r="Q25" s="506">
        <v>-1222</v>
      </c>
      <c r="R25" s="506">
        <v>-558</v>
      </c>
      <c r="S25" s="506">
        <v>-258</v>
      </c>
      <c r="T25" s="506">
        <v>-256</v>
      </c>
      <c r="U25" s="506">
        <v>-250</v>
      </c>
      <c r="V25" s="506">
        <v>-150</v>
      </c>
      <c r="W25" s="506">
        <v>-50</v>
      </c>
      <c r="X25" s="506">
        <v>0</v>
      </c>
      <c r="Y25" s="83">
        <v>102</v>
      </c>
      <c r="Z25" s="83">
        <v>235</v>
      </c>
      <c r="AA25" s="83">
        <v>311</v>
      </c>
      <c r="AB25" s="83">
        <v>380</v>
      </c>
      <c r="AC25" s="65">
        <v>0</v>
      </c>
      <c r="AD25" s="65">
        <f t="shared" si="0"/>
        <v>126</v>
      </c>
      <c r="AE25" s="65">
        <f t="shared" si="1"/>
        <v>1799.28</v>
      </c>
      <c r="AF25" s="65">
        <f t="shared" si="2"/>
        <v>2555.2799999999997</v>
      </c>
      <c r="AG25" s="65">
        <f t="shared" si="3"/>
        <v>2560.3199999999997</v>
      </c>
      <c r="AH25" s="65">
        <f t="shared" si="4"/>
        <v>2575.4399999999996</v>
      </c>
      <c r="AI25" s="65">
        <f t="shared" si="5"/>
        <v>2827.4399999999996</v>
      </c>
      <c r="AJ25" s="65">
        <f t="shared" si="6"/>
        <v>3079.4399999999996</v>
      </c>
      <c r="AK25" s="65">
        <f t="shared" si="7"/>
        <v>3205.4399999999996</v>
      </c>
      <c r="AL25" s="65">
        <f t="shared" si="8"/>
        <v>3462.4799999999996</v>
      </c>
      <c r="AM25" s="65">
        <f t="shared" si="9"/>
        <v>3797.6399999999994</v>
      </c>
      <c r="AN25" s="65">
        <f t="shared" si="10"/>
        <v>3989.1599999999994</v>
      </c>
      <c r="AO25" s="65">
        <f t="shared" si="11"/>
        <v>4163.0399999999991</v>
      </c>
    </row>
    <row r="26" spans="1:41" ht="17.25" customHeight="1">
      <c r="A26" s="58">
        <v>25</v>
      </c>
      <c r="B26" s="75" t="s">
        <v>199</v>
      </c>
      <c r="C26" s="75" t="s">
        <v>154</v>
      </c>
      <c r="D26" s="75" t="s">
        <v>155</v>
      </c>
      <c r="E26" s="58">
        <v>49.4</v>
      </c>
      <c r="F26" s="67">
        <v>1</v>
      </c>
      <c r="G26" s="68"/>
      <c r="H26" s="67"/>
      <c r="I26" s="86">
        <v>0</v>
      </c>
      <c r="J26" s="87">
        <v>2388.58</v>
      </c>
      <c r="K26" s="88"/>
      <c r="L26" s="71"/>
      <c r="M26" s="89"/>
      <c r="N26" s="566">
        <f>ROUND(Оборотка!X28,2)-ROUND(Оборотка!P28,2)</f>
        <v>-1.0000000000218279E-2</v>
      </c>
      <c r="O26" s="73"/>
      <c r="P26" s="83">
        <v>19010</v>
      </c>
      <c r="Q26" s="83">
        <v>19510</v>
      </c>
      <c r="R26" s="83">
        <v>19910</v>
      </c>
      <c r="S26" s="83">
        <v>20140</v>
      </c>
      <c r="T26" s="83">
        <v>20270</v>
      </c>
      <c r="U26" s="83">
        <v>20470</v>
      </c>
      <c r="V26" s="83">
        <v>20660</v>
      </c>
      <c r="W26" s="84">
        <v>20860</v>
      </c>
      <c r="X26" s="83">
        <v>21160</v>
      </c>
      <c r="Y26" s="83">
        <v>21460</v>
      </c>
      <c r="Z26" s="83">
        <v>21700</v>
      </c>
      <c r="AA26" s="83">
        <v>21860</v>
      </c>
      <c r="AB26" s="83">
        <v>22110</v>
      </c>
      <c r="AC26" s="65">
        <v>0</v>
      </c>
      <c r="AD26" s="65">
        <f t="shared" si="0"/>
        <v>1260</v>
      </c>
      <c r="AE26" s="65">
        <f t="shared" si="1"/>
        <v>2268</v>
      </c>
      <c r="AF26" s="65">
        <f t="shared" si="2"/>
        <v>2847.6</v>
      </c>
      <c r="AG26" s="65">
        <f t="shared" si="3"/>
        <v>3175.2</v>
      </c>
      <c r="AH26" s="65">
        <f t="shared" si="4"/>
        <v>3679.2</v>
      </c>
      <c r="AI26" s="65">
        <f t="shared" si="5"/>
        <v>4158</v>
      </c>
      <c r="AJ26" s="65">
        <f t="shared" si="6"/>
        <v>4662</v>
      </c>
      <c r="AK26" s="65">
        <f t="shared" si="7"/>
        <v>5418</v>
      </c>
      <c r="AL26" s="65">
        <f t="shared" si="8"/>
        <v>6174</v>
      </c>
      <c r="AM26" s="65">
        <f t="shared" si="9"/>
        <v>6778.8</v>
      </c>
      <c r="AN26" s="65">
        <f t="shared" si="10"/>
        <v>7182</v>
      </c>
      <c r="AO26" s="65">
        <f t="shared" si="11"/>
        <v>7812</v>
      </c>
    </row>
    <row r="27" spans="1:41" ht="17.25" customHeight="1">
      <c r="A27" s="58">
        <v>26</v>
      </c>
      <c r="B27" s="67" t="s">
        <v>200</v>
      </c>
      <c r="C27" s="67" t="s">
        <v>201</v>
      </c>
      <c r="D27" s="67" t="s">
        <v>202</v>
      </c>
      <c r="E27" s="58">
        <v>49.1</v>
      </c>
      <c r="F27" s="67">
        <v>5</v>
      </c>
      <c r="G27" s="68"/>
      <c r="H27" s="67" t="s">
        <v>203</v>
      </c>
      <c r="I27" s="58">
        <v>0</v>
      </c>
      <c r="J27" s="69">
        <v>1666.86</v>
      </c>
      <c r="K27" s="70"/>
      <c r="L27" s="71"/>
      <c r="M27" s="72"/>
      <c r="N27" s="566">
        <f>ROUND(Оборотка!X29,2)-ROUND(Оборотка!P29,2)</f>
        <v>9.9999999999909051E-3</v>
      </c>
      <c r="O27" s="73"/>
      <c r="P27" s="83">
        <v>45049</v>
      </c>
      <c r="Q27" s="83">
        <v>45189</v>
      </c>
      <c r="R27" s="83">
        <v>45326</v>
      </c>
      <c r="S27" s="83">
        <v>45493</v>
      </c>
      <c r="T27" s="83">
        <v>45668</v>
      </c>
      <c r="U27" s="83">
        <v>45950</v>
      </c>
      <c r="V27" s="83">
        <v>46237</v>
      </c>
      <c r="W27" s="84">
        <v>46347</v>
      </c>
      <c r="X27" s="83">
        <v>46460</v>
      </c>
      <c r="Y27" s="83">
        <v>46573</v>
      </c>
      <c r="Z27" s="83">
        <v>46680</v>
      </c>
      <c r="AA27" s="83">
        <v>46813</v>
      </c>
      <c r="AB27" s="83">
        <v>46941</v>
      </c>
      <c r="AC27" s="65">
        <v>0</v>
      </c>
      <c r="AD27" s="65">
        <f t="shared" si="0"/>
        <v>352.8</v>
      </c>
      <c r="AE27" s="65">
        <f t="shared" si="1"/>
        <v>698.04</v>
      </c>
      <c r="AF27" s="65">
        <f t="shared" si="2"/>
        <v>1118.8799999999999</v>
      </c>
      <c r="AG27" s="65">
        <f t="shared" si="3"/>
        <v>1559.8799999999999</v>
      </c>
      <c r="AH27" s="65">
        <f t="shared" si="4"/>
        <v>2270.52</v>
      </c>
      <c r="AI27" s="65">
        <f t="shared" si="5"/>
        <v>2993.76</v>
      </c>
      <c r="AJ27" s="65">
        <f t="shared" si="6"/>
        <v>3270.96</v>
      </c>
      <c r="AK27" s="65">
        <f t="shared" si="7"/>
        <v>3555.7200000000003</v>
      </c>
      <c r="AL27" s="65">
        <f t="shared" si="8"/>
        <v>3840.4800000000005</v>
      </c>
      <c r="AM27" s="65">
        <f t="shared" si="9"/>
        <v>4110.1200000000008</v>
      </c>
      <c r="AN27" s="65">
        <f t="shared" si="10"/>
        <v>4445.2800000000007</v>
      </c>
      <c r="AO27" s="65">
        <f t="shared" si="11"/>
        <v>4767.8400000000011</v>
      </c>
    </row>
    <row r="28" spans="1:41" ht="17.25" customHeight="1">
      <c r="A28" s="58">
        <v>27</v>
      </c>
      <c r="B28" s="67" t="s">
        <v>204</v>
      </c>
      <c r="C28" s="75" t="s">
        <v>205</v>
      </c>
      <c r="D28" s="75" t="s">
        <v>155</v>
      </c>
      <c r="E28" s="58">
        <v>49.2</v>
      </c>
      <c r="F28" s="67">
        <v>2</v>
      </c>
      <c r="G28" s="68"/>
      <c r="H28" s="68"/>
      <c r="I28" s="58">
        <v>0</v>
      </c>
      <c r="J28" s="69">
        <v>-47.08</v>
      </c>
      <c r="K28" s="70"/>
      <c r="L28" s="71"/>
      <c r="M28" s="72"/>
      <c r="N28" s="566">
        <f>ROUND(Оборотка!X30,2)-ROUND(Оборотка!P30,2)</f>
        <v>0</v>
      </c>
      <c r="O28" s="73"/>
      <c r="P28" s="83">
        <v>50319</v>
      </c>
      <c r="Q28" s="83">
        <v>50593</v>
      </c>
      <c r="R28" s="83">
        <v>50796</v>
      </c>
      <c r="S28" s="83">
        <v>50957</v>
      </c>
      <c r="T28" s="83">
        <v>51143</v>
      </c>
      <c r="U28" s="83">
        <v>51360</v>
      </c>
      <c r="V28" s="83">
        <v>51510</v>
      </c>
      <c r="W28" s="84">
        <v>51610</v>
      </c>
      <c r="X28" s="83">
        <v>51842</v>
      </c>
      <c r="Y28" s="83">
        <v>52029</v>
      </c>
      <c r="Z28" s="83">
        <v>52213</v>
      </c>
      <c r="AA28" s="83">
        <v>52381</v>
      </c>
      <c r="AB28" s="83">
        <v>52580</v>
      </c>
      <c r="AC28" s="65">
        <v>0</v>
      </c>
      <c r="AD28" s="65">
        <f t="shared" si="0"/>
        <v>690.48</v>
      </c>
      <c r="AE28" s="65">
        <f t="shared" si="1"/>
        <v>1202.04</v>
      </c>
      <c r="AF28" s="65">
        <f t="shared" si="2"/>
        <v>1607.76</v>
      </c>
      <c r="AG28" s="65">
        <f t="shared" si="3"/>
        <v>2076.48</v>
      </c>
      <c r="AH28" s="65">
        <f t="shared" si="4"/>
        <v>2623.32</v>
      </c>
      <c r="AI28" s="65">
        <f t="shared" si="5"/>
        <v>3001.32</v>
      </c>
      <c r="AJ28" s="65">
        <f t="shared" si="6"/>
        <v>3253.32</v>
      </c>
      <c r="AK28" s="65">
        <f t="shared" si="7"/>
        <v>3837.96</v>
      </c>
      <c r="AL28" s="65">
        <f t="shared" si="8"/>
        <v>4309.2</v>
      </c>
      <c r="AM28" s="65">
        <f t="shared" si="9"/>
        <v>4772.88</v>
      </c>
      <c r="AN28" s="65">
        <f t="shared" si="10"/>
        <v>5196.24</v>
      </c>
      <c r="AO28" s="65">
        <f t="shared" si="11"/>
        <v>5697.7199999999993</v>
      </c>
    </row>
    <row r="29" spans="1:41" ht="17.25" customHeight="1">
      <c r="A29" s="58">
        <v>28</v>
      </c>
      <c r="B29" s="67" t="s">
        <v>206</v>
      </c>
      <c r="C29" s="67" t="s">
        <v>155</v>
      </c>
      <c r="D29" s="67" t="s">
        <v>155</v>
      </c>
      <c r="E29" s="58">
        <v>65.599999999999994</v>
      </c>
      <c r="F29" s="67">
        <v>4</v>
      </c>
      <c r="G29" s="68"/>
      <c r="H29" s="67" t="s">
        <v>207</v>
      </c>
      <c r="I29" s="58">
        <v>0</v>
      </c>
      <c r="J29" s="69">
        <v>2963.17</v>
      </c>
      <c r="K29" s="70"/>
      <c r="L29" s="71"/>
      <c r="M29" s="72"/>
      <c r="N29" s="566">
        <f>ROUND(Оборотка!X31,2)-ROUND(Оборотка!P31,2)</f>
        <v>1.0000000000218279E-2</v>
      </c>
      <c r="O29" s="73"/>
      <c r="P29" s="83">
        <v>44438</v>
      </c>
      <c r="Q29" s="83">
        <v>44639</v>
      </c>
      <c r="R29" s="83">
        <v>44794</v>
      </c>
      <c r="S29" s="83">
        <v>44994</v>
      </c>
      <c r="T29" s="83">
        <v>45073</v>
      </c>
      <c r="U29" s="83">
        <v>45230</v>
      </c>
      <c r="V29" s="83">
        <v>45385</v>
      </c>
      <c r="W29" s="84">
        <v>45535</v>
      </c>
      <c r="X29" s="83">
        <v>45811</v>
      </c>
      <c r="Y29" s="83">
        <v>45926</v>
      </c>
      <c r="Z29" s="83">
        <v>46091</v>
      </c>
      <c r="AA29" s="83">
        <v>46217</v>
      </c>
      <c r="AB29" s="83">
        <v>46357</v>
      </c>
      <c r="AC29" s="65">
        <v>0</v>
      </c>
      <c r="AD29" s="65">
        <f t="shared" si="0"/>
        <v>506.52</v>
      </c>
      <c r="AE29" s="65">
        <f t="shared" si="1"/>
        <v>897.12</v>
      </c>
      <c r="AF29" s="65">
        <f t="shared" si="2"/>
        <v>1401.12</v>
      </c>
      <c r="AG29" s="65">
        <f t="shared" si="3"/>
        <v>1600.1999999999998</v>
      </c>
      <c r="AH29" s="65">
        <f t="shared" si="4"/>
        <v>1995.8399999999997</v>
      </c>
      <c r="AI29" s="65">
        <f t="shared" si="5"/>
        <v>2386.4399999999996</v>
      </c>
      <c r="AJ29" s="65">
        <f t="shared" si="6"/>
        <v>2764.4399999999996</v>
      </c>
      <c r="AK29" s="65">
        <f t="shared" si="7"/>
        <v>3459.9599999999996</v>
      </c>
      <c r="AL29" s="65">
        <f t="shared" si="8"/>
        <v>3749.7599999999998</v>
      </c>
      <c r="AM29" s="65">
        <f t="shared" si="9"/>
        <v>4165.5599999999995</v>
      </c>
      <c r="AN29" s="65">
        <f t="shared" si="10"/>
        <v>4483.08</v>
      </c>
      <c r="AO29" s="65">
        <f t="shared" si="11"/>
        <v>4835.88</v>
      </c>
    </row>
    <row r="30" spans="1:41" ht="17.25" customHeight="1">
      <c r="A30" s="58">
        <v>29</v>
      </c>
      <c r="B30" s="67" t="s">
        <v>208</v>
      </c>
      <c r="C30" s="75" t="s">
        <v>173</v>
      </c>
      <c r="D30" s="75" t="s">
        <v>167</v>
      </c>
      <c r="E30" s="58">
        <v>65.599999999999994</v>
      </c>
      <c r="F30" s="67">
        <v>3</v>
      </c>
      <c r="G30" s="68"/>
      <c r="H30" s="67" t="s">
        <v>203</v>
      </c>
      <c r="I30" s="58">
        <v>0</v>
      </c>
      <c r="J30" s="69">
        <v>2318.34</v>
      </c>
      <c r="K30" s="70"/>
      <c r="L30" s="71"/>
      <c r="M30" s="72"/>
      <c r="N30" s="566">
        <f>ROUND(Оборотка!X32,2)-ROUND(Оборотка!P32,2)</f>
        <v>1.0000000000218279E-2</v>
      </c>
      <c r="O30" s="73"/>
      <c r="P30" s="83">
        <v>20585</v>
      </c>
      <c r="Q30" s="83">
        <v>20705</v>
      </c>
      <c r="R30" s="83">
        <v>20819</v>
      </c>
      <c r="S30" s="83">
        <v>20939</v>
      </c>
      <c r="T30" s="83">
        <v>21069</v>
      </c>
      <c r="U30" s="83">
        <v>21199</v>
      </c>
      <c r="V30" s="83">
        <v>21324</v>
      </c>
      <c r="W30" s="84">
        <v>21454</v>
      </c>
      <c r="X30" s="83">
        <v>21594</v>
      </c>
      <c r="Y30" s="83">
        <v>21734</v>
      </c>
      <c r="Z30" s="83">
        <v>21864</v>
      </c>
      <c r="AA30" s="83">
        <v>21964</v>
      </c>
      <c r="AB30" s="83">
        <v>22094</v>
      </c>
      <c r="AC30" s="65">
        <v>0</v>
      </c>
      <c r="AD30" s="65">
        <f t="shared" si="0"/>
        <v>302.39999999999998</v>
      </c>
      <c r="AE30" s="65">
        <f t="shared" si="1"/>
        <v>589.68000000000006</v>
      </c>
      <c r="AF30" s="65">
        <f t="shared" si="2"/>
        <v>892.08</v>
      </c>
      <c r="AG30" s="65">
        <f t="shared" si="3"/>
        <v>1219.68</v>
      </c>
      <c r="AH30" s="65">
        <f t="shared" si="4"/>
        <v>1547.2800000000002</v>
      </c>
      <c r="AI30" s="65">
        <f t="shared" si="5"/>
        <v>1862.2800000000002</v>
      </c>
      <c r="AJ30" s="65">
        <f t="shared" si="6"/>
        <v>2189.88</v>
      </c>
      <c r="AK30" s="65">
        <f t="shared" si="7"/>
        <v>2542.6800000000003</v>
      </c>
      <c r="AL30" s="65">
        <f t="shared" si="8"/>
        <v>2895.4800000000005</v>
      </c>
      <c r="AM30" s="65">
        <f t="shared" si="9"/>
        <v>3223.0800000000004</v>
      </c>
      <c r="AN30" s="65">
        <f t="shared" si="10"/>
        <v>3475.0800000000004</v>
      </c>
      <c r="AO30" s="65">
        <f t="shared" si="11"/>
        <v>3802.6800000000003</v>
      </c>
    </row>
    <row r="31" spans="1:41" ht="17.25" customHeight="1">
      <c r="A31" s="58">
        <v>30</v>
      </c>
      <c r="B31" s="67" t="s">
        <v>209</v>
      </c>
      <c r="C31" s="67" t="s">
        <v>159</v>
      </c>
      <c r="D31" s="75" t="s">
        <v>154</v>
      </c>
      <c r="E31" s="58">
        <v>49.2</v>
      </c>
      <c r="F31" s="67">
        <v>2</v>
      </c>
      <c r="G31" s="68"/>
      <c r="H31" s="68"/>
      <c r="I31" s="58">
        <v>0</v>
      </c>
      <c r="J31" s="69">
        <v>1617.13</v>
      </c>
      <c r="K31" s="70"/>
      <c r="L31" s="71"/>
      <c r="M31" s="72"/>
      <c r="N31" s="566">
        <f>ROUND(Оборотка!X33,2)-ROUND(Оборотка!P33,2)</f>
        <v>0</v>
      </c>
      <c r="O31" s="73"/>
      <c r="P31" s="83">
        <v>36203</v>
      </c>
      <c r="Q31" s="83">
        <v>36374</v>
      </c>
      <c r="R31" s="84">
        <v>36526</v>
      </c>
      <c r="S31" s="84">
        <v>36692</v>
      </c>
      <c r="T31" s="84">
        <v>36874</v>
      </c>
      <c r="U31" s="84">
        <v>37083</v>
      </c>
      <c r="V31" s="83">
        <v>37291</v>
      </c>
      <c r="W31" s="84">
        <v>37489</v>
      </c>
      <c r="X31" s="83">
        <v>37696</v>
      </c>
      <c r="Y31" s="83">
        <v>37888</v>
      </c>
      <c r="Z31" s="83">
        <v>38045</v>
      </c>
      <c r="AA31" s="83">
        <v>38145</v>
      </c>
      <c r="AB31" s="83">
        <v>38335</v>
      </c>
      <c r="AC31" s="65">
        <v>0</v>
      </c>
      <c r="AD31" s="65">
        <f t="shared" si="0"/>
        <v>430.92</v>
      </c>
      <c r="AE31" s="65">
        <f t="shared" si="1"/>
        <v>813.96</v>
      </c>
      <c r="AF31" s="65">
        <f t="shared" si="2"/>
        <v>1232.28</v>
      </c>
      <c r="AG31" s="65">
        <f t="shared" si="3"/>
        <v>1690.92</v>
      </c>
      <c r="AH31" s="65">
        <f t="shared" si="4"/>
        <v>2217.6</v>
      </c>
      <c r="AI31" s="65">
        <f t="shared" si="5"/>
        <v>2741.7599999999998</v>
      </c>
      <c r="AJ31" s="65">
        <f t="shared" si="6"/>
        <v>3240.72</v>
      </c>
      <c r="AK31" s="65">
        <f t="shared" si="7"/>
        <v>3762.3599999999997</v>
      </c>
      <c r="AL31" s="65">
        <f t="shared" si="8"/>
        <v>4246.2</v>
      </c>
      <c r="AM31" s="65">
        <f t="shared" si="9"/>
        <v>4641.84</v>
      </c>
      <c r="AN31" s="65">
        <f t="shared" si="10"/>
        <v>4893.84</v>
      </c>
      <c r="AO31" s="65">
        <f t="shared" si="11"/>
        <v>5372.64</v>
      </c>
    </row>
    <row r="32" spans="1:41" ht="17.25" customHeight="1">
      <c r="A32" s="58">
        <v>31</v>
      </c>
      <c r="B32" s="67" t="s">
        <v>210</v>
      </c>
      <c r="C32" s="67" t="s">
        <v>205</v>
      </c>
      <c r="D32" s="67" t="s">
        <v>201</v>
      </c>
      <c r="E32" s="58">
        <v>49.2</v>
      </c>
      <c r="F32" s="67">
        <v>1</v>
      </c>
      <c r="G32" s="68"/>
      <c r="H32" s="68"/>
      <c r="I32" s="58">
        <v>0</v>
      </c>
      <c r="J32" s="69">
        <v>2133.0700000000002</v>
      </c>
      <c r="K32" s="70"/>
      <c r="L32" s="71"/>
      <c r="M32" s="72"/>
      <c r="N32" s="566">
        <f>ROUND(Оборотка!X34,2)-ROUND(Оборотка!P34,2)</f>
        <v>-775.56000000000017</v>
      </c>
      <c r="O32" s="73"/>
      <c r="P32" s="83">
        <v>31419</v>
      </c>
      <c r="Q32" s="83">
        <v>31679</v>
      </c>
      <c r="R32" s="84">
        <v>32000</v>
      </c>
      <c r="S32" s="84">
        <v>32200</v>
      </c>
      <c r="T32" s="84">
        <v>32460</v>
      </c>
      <c r="U32" s="84">
        <v>32750</v>
      </c>
      <c r="V32" s="83">
        <v>32961</v>
      </c>
      <c r="W32" s="84">
        <v>33245</v>
      </c>
      <c r="X32" s="83">
        <v>33815</v>
      </c>
      <c r="Y32" s="83">
        <v>34313</v>
      </c>
      <c r="Z32" s="83">
        <v>34541</v>
      </c>
      <c r="AA32" s="83">
        <v>34775</v>
      </c>
      <c r="AB32" s="83">
        <v>35025</v>
      </c>
      <c r="AC32" s="65">
        <v>0</v>
      </c>
      <c r="AD32" s="65">
        <f t="shared" si="0"/>
        <v>655.20000000000005</v>
      </c>
      <c r="AE32" s="65">
        <f t="shared" si="1"/>
        <v>1464.12</v>
      </c>
      <c r="AF32" s="65">
        <f t="shared" si="2"/>
        <v>1968.12</v>
      </c>
      <c r="AG32" s="65">
        <f t="shared" si="3"/>
        <v>2623.3199999999997</v>
      </c>
      <c r="AH32" s="65">
        <f t="shared" si="4"/>
        <v>3354.12</v>
      </c>
      <c r="AI32" s="65">
        <f t="shared" si="5"/>
        <v>3885.84</v>
      </c>
      <c r="AJ32" s="65">
        <f t="shared" si="6"/>
        <v>4601.5200000000004</v>
      </c>
      <c r="AK32" s="65">
        <f t="shared" si="7"/>
        <v>6037.92</v>
      </c>
      <c r="AL32" s="65">
        <f t="shared" si="8"/>
        <v>7292.88</v>
      </c>
      <c r="AM32" s="65">
        <f t="shared" si="9"/>
        <v>7867.4400000000005</v>
      </c>
      <c r="AN32" s="65">
        <f t="shared" si="10"/>
        <v>8457.1200000000008</v>
      </c>
      <c r="AO32" s="65">
        <f t="shared" si="11"/>
        <v>9087.1200000000008</v>
      </c>
    </row>
    <row r="33" spans="1:41" ht="18" customHeight="1">
      <c r="A33" s="58">
        <v>32</v>
      </c>
      <c r="B33" s="75" t="s">
        <v>211</v>
      </c>
      <c r="C33" s="75" t="s">
        <v>191</v>
      </c>
      <c r="D33" s="75" t="s">
        <v>183</v>
      </c>
      <c r="E33" s="58">
        <v>49.5</v>
      </c>
      <c r="F33" s="67">
        <v>0</v>
      </c>
      <c r="G33" s="68"/>
      <c r="H33" s="67" t="s">
        <v>212</v>
      </c>
      <c r="I33" s="58">
        <v>0</v>
      </c>
      <c r="J33" s="69">
        <v>2852.63</v>
      </c>
      <c r="K33" s="70"/>
      <c r="L33" s="71"/>
      <c r="M33" s="72"/>
      <c r="N33" s="566">
        <f>ROUND(Оборотка!X35,2)-ROUND(Оборотка!P35,2)</f>
        <v>-3496.31</v>
      </c>
      <c r="O33" s="73"/>
      <c r="P33" s="83">
        <v>11793</v>
      </c>
      <c r="Q33" s="83">
        <v>12420</v>
      </c>
      <c r="R33" s="83">
        <v>13043</v>
      </c>
      <c r="S33" s="83">
        <v>13423</v>
      </c>
      <c r="T33" s="83">
        <v>13599</v>
      </c>
      <c r="U33" s="83">
        <v>13734</v>
      </c>
      <c r="V33" s="83">
        <v>13934</v>
      </c>
      <c r="W33" s="84">
        <v>14234</v>
      </c>
      <c r="X33" s="83">
        <v>14442</v>
      </c>
      <c r="Y33" s="83">
        <v>14742</v>
      </c>
      <c r="Z33" s="83">
        <v>14757</v>
      </c>
      <c r="AA33" s="83">
        <v>14980</v>
      </c>
      <c r="AB33" s="83">
        <v>15095</v>
      </c>
      <c r="AC33" s="65">
        <v>0</v>
      </c>
      <c r="AD33" s="65">
        <f t="shared" si="0"/>
        <v>1580.04</v>
      </c>
      <c r="AE33" s="65">
        <f t="shared" si="1"/>
        <v>3150</v>
      </c>
      <c r="AF33" s="65">
        <f t="shared" si="2"/>
        <v>4107.6000000000004</v>
      </c>
      <c r="AG33" s="65">
        <f t="shared" si="3"/>
        <v>4551.1200000000008</v>
      </c>
      <c r="AH33" s="65">
        <f t="shared" si="4"/>
        <v>4891.3200000000006</v>
      </c>
      <c r="AI33" s="65">
        <f t="shared" si="5"/>
        <v>5395.3200000000006</v>
      </c>
      <c r="AJ33" s="65">
        <f t="shared" si="6"/>
        <v>6151.3200000000006</v>
      </c>
      <c r="AK33" s="65">
        <f>AJ33+(X33-W33)*$AK$130</f>
        <v>6675.4800000000005</v>
      </c>
      <c r="AL33" s="65">
        <f t="shared" si="8"/>
        <v>7431.4800000000005</v>
      </c>
      <c r="AM33" s="65">
        <f t="shared" si="9"/>
        <v>7469.2800000000007</v>
      </c>
      <c r="AN33" s="65">
        <f t="shared" si="10"/>
        <v>8031.2400000000007</v>
      </c>
      <c r="AO33" s="65">
        <f t="shared" si="11"/>
        <v>8321.0400000000009</v>
      </c>
    </row>
    <row r="34" spans="1:41" ht="17.25" customHeight="1">
      <c r="A34" s="58">
        <v>33</v>
      </c>
      <c r="B34" s="67" t="s">
        <v>213</v>
      </c>
      <c r="C34" s="75" t="s">
        <v>195</v>
      </c>
      <c r="D34" s="75" t="s">
        <v>164</v>
      </c>
      <c r="E34" s="58">
        <v>49.4</v>
      </c>
      <c r="F34" s="67">
        <v>0</v>
      </c>
      <c r="G34" s="68"/>
      <c r="H34" s="67" t="s">
        <v>214</v>
      </c>
      <c r="I34" s="90">
        <v>0</v>
      </c>
      <c r="J34" s="69">
        <v>7286.76</v>
      </c>
      <c r="K34" s="70"/>
      <c r="L34" s="71"/>
      <c r="M34" s="72"/>
      <c r="N34" s="566">
        <f>ROUND(Оборотка!X36,2)-ROUND(Оборотка!P36,2)</f>
        <v>4243.57</v>
      </c>
      <c r="O34" s="73"/>
      <c r="P34" s="83">
        <v>9782</v>
      </c>
      <c r="Q34" s="83">
        <v>10587</v>
      </c>
      <c r="R34" s="83">
        <v>10999</v>
      </c>
      <c r="S34" s="84">
        <v>11366</v>
      </c>
      <c r="T34" s="83">
        <v>11617</v>
      </c>
      <c r="U34" s="83">
        <v>11809</v>
      </c>
      <c r="V34" s="83">
        <v>12028</v>
      </c>
      <c r="W34" s="84">
        <v>12358</v>
      </c>
      <c r="X34" s="83">
        <v>12812</v>
      </c>
      <c r="Y34" s="83">
        <v>13160</v>
      </c>
      <c r="Z34" s="83">
        <v>13470</v>
      </c>
      <c r="AA34" s="83">
        <v>14137</v>
      </c>
      <c r="AB34" s="83">
        <v>14600</v>
      </c>
      <c r="AC34" s="65">
        <v>0</v>
      </c>
      <c r="AD34" s="65">
        <f t="shared" si="0"/>
        <v>2028.6</v>
      </c>
      <c r="AE34" s="65">
        <f t="shared" si="1"/>
        <v>3066.84</v>
      </c>
      <c r="AF34" s="65">
        <f t="shared" si="2"/>
        <v>3991.6800000000003</v>
      </c>
      <c r="AG34" s="65">
        <f t="shared" si="3"/>
        <v>4624.2000000000007</v>
      </c>
      <c r="AH34" s="65">
        <f t="shared" si="4"/>
        <v>5108.0400000000009</v>
      </c>
      <c r="AI34" s="65">
        <f t="shared" si="5"/>
        <v>5659.920000000001</v>
      </c>
      <c r="AJ34" s="65">
        <f t="shared" si="6"/>
        <v>6491.5200000000013</v>
      </c>
      <c r="AK34" s="65">
        <f t="shared" si="7"/>
        <v>7635.6000000000013</v>
      </c>
      <c r="AL34" s="65">
        <f t="shared" si="8"/>
        <v>8512.5600000000013</v>
      </c>
      <c r="AM34" s="65">
        <f t="shared" si="9"/>
        <v>9293.760000000002</v>
      </c>
      <c r="AN34" s="65">
        <f t="shared" si="10"/>
        <v>10974.600000000002</v>
      </c>
      <c r="AO34" s="65">
        <f t="shared" si="11"/>
        <v>12141.360000000002</v>
      </c>
    </row>
    <row r="35" spans="1:41" ht="17.25" customHeight="1">
      <c r="A35" s="58">
        <v>34</v>
      </c>
      <c r="B35" s="75" t="s">
        <v>215</v>
      </c>
      <c r="C35" s="75" t="s">
        <v>164</v>
      </c>
      <c r="D35" s="75" t="s">
        <v>183</v>
      </c>
      <c r="E35" s="58">
        <v>49.1</v>
      </c>
      <c r="F35" s="67">
        <v>1</v>
      </c>
      <c r="G35" s="68"/>
      <c r="H35" s="68"/>
      <c r="I35" s="58">
        <v>0</v>
      </c>
      <c r="J35" s="69">
        <v>3646.07</v>
      </c>
      <c r="K35" s="70"/>
      <c r="L35" s="71"/>
      <c r="M35" s="72"/>
      <c r="N35" s="566">
        <f>ROUND(Оборотка!X37,2)-ROUND(Оборотка!P37,2)</f>
        <v>-32.579999999999927</v>
      </c>
      <c r="O35" s="73"/>
      <c r="P35" s="495">
        <v>1859</v>
      </c>
      <c r="Q35" s="495">
        <v>2184</v>
      </c>
      <c r="R35" s="83">
        <v>2387</v>
      </c>
      <c r="S35" s="495">
        <v>2543</v>
      </c>
      <c r="T35" s="495">
        <v>2725</v>
      </c>
      <c r="U35" s="495">
        <v>2945</v>
      </c>
      <c r="V35" s="495">
        <v>3142</v>
      </c>
      <c r="W35" s="495">
        <v>3450</v>
      </c>
      <c r="X35" s="495">
        <v>3981</v>
      </c>
      <c r="Y35" s="495">
        <v>4258</v>
      </c>
      <c r="Z35" s="495">
        <v>4411</v>
      </c>
      <c r="AA35" s="495">
        <v>4628</v>
      </c>
      <c r="AB35" s="495">
        <v>4944</v>
      </c>
      <c r="AC35" s="65">
        <v>0</v>
      </c>
      <c r="AD35" s="65">
        <f t="shared" si="0"/>
        <v>819</v>
      </c>
      <c r="AE35" s="65">
        <f>AD35+(R36-Q35)*$AE$130</f>
        <v>54661.32</v>
      </c>
      <c r="AF35" s="65">
        <f>AE35+(S35-R36)*$AF$130</f>
        <v>1723.6800000000003</v>
      </c>
      <c r="AG35" s="65">
        <f t="shared" si="3"/>
        <v>2182.3200000000002</v>
      </c>
      <c r="AH35" s="65">
        <f t="shared" si="4"/>
        <v>2736.7200000000003</v>
      </c>
      <c r="AI35" s="65">
        <f t="shared" si="5"/>
        <v>3233.1600000000003</v>
      </c>
      <c r="AJ35" s="65">
        <f t="shared" si="6"/>
        <v>4009.32</v>
      </c>
      <c r="AK35" s="65">
        <f t="shared" si="7"/>
        <v>5347.4400000000005</v>
      </c>
      <c r="AL35" s="65">
        <f t="shared" si="8"/>
        <v>6045.4800000000005</v>
      </c>
      <c r="AM35" s="65">
        <f t="shared" si="9"/>
        <v>6431.0400000000009</v>
      </c>
      <c r="AN35" s="65">
        <f t="shared" si="10"/>
        <v>6977.880000000001</v>
      </c>
      <c r="AO35" s="65">
        <f t="shared" si="11"/>
        <v>7774.2000000000007</v>
      </c>
    </row>
    <row r="36" spans="1:41" ht="18" customHeight="1">
      <c r="A36" s="58">
        <v>35</v>
      </c>
      <c r="B36" s="67" t="s">
        <v>216</v>
      </c>
      <c r="C36" s="67" t="s">
        <v>155</v>
      </c>
      <c r="D36" s="67" t="s">
        <v>164</v>
      </c>
      <c r="E36" s="58">
        <v>49.2</v>
      </c>
      <c r="F36" s="67">
        <v>1</v>
      </c>
      <c r="G36" s="68"/>
      <c r="H36" s="68"/>
      <c r="I36" s="58">
        <v>0</v>
      </c>
      <c r="J36" s="69">
        <v>5271.74</v>
      </c>
      <c r="K36" s="70"/>
      <c r="L36" s="71"/>
      <c r="M36" s="72"/>
      <c r="N36" s="566">
        <f>ROUND(Оборотка!X38,2)-ROUND(Оборотка!P38,2)</f>
        <v>-1896.53</v>
      </c>
      <c r="O36" s="73"/>
      <c r="P36" s="83">
        <v>23330</v>
      </c>
      <c r="Q36" s="83">
        <v>23440</v>
      </c>
      <c r="R36" s="83">
        <v>23550</v>
      </c>
      <c r="S36" s="83">
        <v>23660</v>
      </c>
      <c r="T36" s="83">
        <v>23770</v>
      </c>
      <c r="U36" s="83">
        <v>23890</v>
      </c>
      <c r="V36" s="83">
        <v>24020</v>
      </c>
      <c r="W36" s="84">
        <v>24150</v>
      </c>
      <c r="X36" s="83">
        <v>24250</v>
      </c>
      <c r="Y36" s="83">
        <v>24360</v>
      </c>
      <c r="Z36" s="83">
        <v>24450</v>
      </c>
      <c r="AA36" s="83">
        <v>24550</v>
      </c>
      <c r="AB36" s="83">
        <v>24650</v>
      </c>
      <c r="AC36" s="65">
        <v>0</v>
      </c>
      <c r="AD36" s="65">
        <f t="shared" si="0"/>
        <v>277.2</v>
      </c>
      <c r="AE36" s="65" t="e">
        <f>AD36+(#REF!-Q36)*$AE$130</f>
        <v>#REF!</v>
      </c>
      <c r="AF36" s="65" t="e">
        <f>AE36+(S36-#REF!)*$AF$130</f>
        <v>#REF!</v>
      </c>
      <c r="AG36" s="65" t="e">
        <f t="shared" si="3"/>
        <v>#REF!</v>
      </c>
      <c r="AH36" s="65" t="e">
        <f t="shared" si="4"/>
        <v>#REF!</v>
      </c>
      <c r="AI36" s="65" t="e">
        <f t="shared" si="5"/>
        <v>#REF!</v>
      </c>
      <c r="AJ36" s="65" t="e">
        <f t="shared" si="6"/>
        <v>#REF!</v>
      </c>
      <c r="AK36" s="65" t="e">
        <f t="shared" si="7"/>
        <v>#REF!</v>
      </c>
      <c r="AL36" s="65" t="e">
        <f t="shared" si="8"/>
        <v>#REF!</v>
      </c>
      <c r="AM36" s="65" t="e">
        <f t="shared" si="9"/>
        <v>#REF!</v>
      </c>
      <c r="AN36" s="65" t="e">
        <f t="shared" si="10"/>
        <v>#REF!</v>
      </c>
      <c r="AO36" s="65" t="e">
        <f t="shared" si="11"/>
        <v>#REF!</v>
      </c>
    </row>
    <row r="37" spans="1:41" ht="17.25" customHeight="1">
      <c r="A37" s="58">
        <v>36</v>
      </c>
      <c r="B37" s="67" t="s">
        <v>217</v>
      </c>
      <c r="C37" s="75" t="s">
        <v>173</v>
      </c>
      <c r="D37" s="75" t="s">
        <v>163</v>
      </c>
      <c r="E37" s="58">
        <v>65.599999999999994</v>
      </c>
      <c r="F37" s="67">
        <v>1</v>
      </c>
      <c r="G37" s="68"/>
      <c r="H37" s="67" t="s">
        <v>203</v>
      </c>
      <c r="I37" s="58">
        <v>0</v>
      </c>
      <c r="J37" s="69">
        <v>0.13</v>
      </c>
      <c r="K37" s="70"/>
      <c r="L37" s="71"/>
      <c r="M37" s="72"/>
      <c r="N37" s="566">
        <f>ROUND(Оборотка!X39,2)-ROUND(Оборотка!P39,2)</f>
        <v>9.9999999997635314E-3</v>
      </c>
      <c r="O37" s="73"/>
      <c r="P37" s="83">
        <v>2576</v>
      </c>
      <c r="Q37" s="83">
        <v>2670</v>
      </c>
      <c r="R37" s="83">
        <v>2775</v>
      </c>
      <c r="S37" s="83">
        <v>2860</v>
      </c>
      <c r="T37" s="83">
        <v>2947</v>
      </c>
      <c r="U37" s="83">
        <v>3034</v>
      </c>
      <c r="V37" s="83">
        <v>3121</v>
      </c>
      <c r="W37" s="84">
        <v>3208</v>
      </c>
      <c r="X37" s="83">
        <v>3289</v>
      </c>
      <c r="Y37" s="83">
        <v>3370</v>
      </c>
      <c r="Z37" s="83">
        <v>3458</v>
      </c>
      <c r="AA37" s="83">
        <v>3536</v>
      </c>
      <c r="AB37" s="83">
        <v>3618</v>
      </c>
      <c r="AC37" s="65">
        <v>0</v>
      </c>
      <c r="AD37" s="65">
        <f t="shared" si="0"/>
        <v>236.88</v>
      </c>
      <c r="AE37" s="65">
        <f t="shared" si="1"/>
        <v>501.48</v>
      </c>
      <c r="AF37" s="65">
        <f t="shared" si="2"/>
        <v>715.68000000000006</v>
      </c>
      <c r="AG37" s="65">
        <f t="shared" si="3"/>
        <v>934.92000000000007</v>
      </c>
      <c r="AH37" s="65">
        <f t="shared" si="4"/>
        <v>1154.1600000000001</v>
      </c>
      <c r="AI37" s="65">
        <f t="shared" si="5"/>
        <v>1373.4</v>
      </c>
      <c r="AJ37" s="65">
        <f t="shared" si="6"/>
        <v>1592.64</v>
      </c>
      <c r="AK37" s="65">
        <f t="shared" si="7"/>
        <v>1796.7600000000002</v>
      </c>
      <c r="AL37" s="65">
        <f t="shared" si="8"/>
        <v>2000.88</v>
      </c>
      <c r="AM37" s="65">
        <f t="shared" si="9"/>
        <v>2222.6400000000003</v>
      </c>
      <c r="AN37" s="65">
        <f t="shared" si="10"/>
        <v>2419.2000000000003</v>
      </c>
      <c r="AO37" s="65">
        <f t="shared" si="11"/>
        <v>2625.84</v>
      </c>
    </row>
    <row r="38" spans="1:41" ht="17.25" customHeight="1">
      <c r="A38" s="58">
        <v>37</v>
      </c>
      <c r="B38" s="75" t="s">
        <v>958</v>
      </c>
      <c r="C38" s="75" t="s">
        <v>195</v>
      </c>
      <c r="D38" s="75" t="s">
        <v>159</v>
      </c>
      <c r="E38" s="58">
        <v>65.599999999999994</v>
      </c>
      <c r="F38" s="67">
        <v>0</v>
      </c>
      <c r="G38" s="68"/>
      <c r="H38" s="68"/>
      <c r="I38" s="58">
        <v>0</v>
      </c>
      <c r="J38" s="69">
        <v>2103.86</v>
      </c>
      <c r="K38" s="70"/>
      <c r="L38" s="71"/>
      <c r="M38" s="72"/>
      <c r="N38" s="566">
        <f>ROUND(Оборотка!X40,2)-ROUND(Оборотка!P40,2)</f>
        <v>6638.8700000000008</v>
      </c>
      <c r="O38" s="73"/>
      <c r="P38" s="83">
        <v>13101</v>
      </c>
      <c r="Q38" s="83">
        <v>13297</v>
      </c>
      <c r="R38" s="83">
        <v>13488</v>
      </c>
      <c r="S38" s="83">
        <v>13662</v>
      </c>
      <c r="T38" s="83">
        <v>13861</v>
      </c>
      <c r="U38" s="83">
        <v>14095</v>
      </c>
      <c r="V38" s="83">
        <v>14343</v>
      </c>
      <c r="W38" s="84">
        <v>14476</v>
      </c>
      <c r="X38" s="83">
        <v>15100</v>
      </c>
      <c r="Y38" s="83">
        <v>15450</v>
      </c>
      <c r="Z38" s="83">
        <v>15704</v>
      </c>
      <c r="AA38" s="83">
        <v>15854</v>
      </c>
      <c r="AB38" s="83">
        <v>16098</v>
      </c>
      <c r="AC38" s="65">
        <v>0</v>
      </c>
      <c r="AD38" s="65">
        <f t="shared" si="0"/>
        <v>493.92</v>
      </c>
      <c r="AE38" s="65">
        <f t="shared" si="1"/>
        <v>975.24</v>
      </c>
      <c r="AF38" s="65">
        <f t="shared" si="2"/>
        <v>1413.72</v>
      </c>
      <c r="AG38" s="65">
        <f t="shared" si="3"/>
        <v>1915.2</v>
      </c>
      <c r="AH38" s="65">
        <f t="shared" si="4"/>
        <v>2504.88</v>
      </c>
      <c r="AI38" s="65">
        <f t="shared" si="5"/>
        <v>3129.84</v>
      </c>
      <c r="AJ38" s="65">
        <f t="shared" si="6"/>
        <v>3465</v>
      </c>
      <c r="AK38" s="65">
        <f t="shared" si="7"/>
        <v>5037.4799999999996</v>
      </c>
      <c r="AL38" s="65">
        <f t="shared" si="8"/>
        <v>5919.48</v>
      </c>
      <c r="AM38" s="65">
        <f t="shared" si="9"/>
        <v>6559.5599999999995</v>
      </c>
      <c r="AN38" s="65">
        <f t="shared" si="10"/>
        <v>6937.5599999999995</v>
      </c>
      <c r="AO38" s="65">
        <f t="shared" si="11"/>
        <v>7552.44</v>
      </c>
    </row>
    <row r="39" spans="1:41" ht="17.25" customHeight="1">
      <c r="A39" s="58">
        <v>38</v>
      </c>
      <c r="B39" s="67" t="s">
        <v>219</v>
      </c>
      <c r="C39" s="67" t="s">
        <v>195</v>
      </c>
      <c r="D39" s="67" t="s">
        <v>157</v>
      </c>
      <c r="E39" s="58">
        <v>49.2</v>
      </c>
      <c r="F39" s="67">
        <v>1</v>
      </c>
      <c r="G39" s="68"/>
      <c r="H39" s="68"/>
      <c r="I39" s="58">
        <v>0</v>
      </c>
      <c r="J39" s="69">
        <v>1704.76</v>
      </c>
      <c r="K39" s="70"/>
      <c r="L39" s="71"/>
      <c r="M39" s="72"/>
      <c r="N39" s="566">
        <f>ROUND(Оборотка!X41,2)-ROUND(Оборотка!P41,2)</f>
        <v>0</v>
      </c>
      <c r="O39" s="73"/>
      <c r="P39" s="83">
        <v>43644</v>
      </c>
      <c r="Q39" s="83">
        <v>43756</v>
      </c>
      <c r="R39" s="83">
        <v>43874</v>
      </c>
      <c r="S39" s="83">
        <v>43995</v>
      </c>
      <c r="T39" s="83">
        <v>44109</v>
      </c>
      <c r="U39" s="83">
        <v>44242</v>
      </c>
      <c r="V39" s="83">
        <v>44330</v>
      </c>
      <c r="W39" s="84">
        <v>44480</v>
      </c>
      <c r="X39" s="83">
        <v>44565</v>
      </c>
      <c r="Y39" s="83">
        <v>44696</v>
      </c>
      <c r="Z39" s="83">
        <v>44826</v>
      </c>
      <c r="AA39" s="83">
        <v>44916</v>
      </c>
      <c r="AB39" s="83">
        <v>45013</v>
      </c>
      <c r="AC39" s="65">
        <v>0</v>
      </c>
      <c r="AD39" s="65">
        <f t="shared" si="0"/>
        <v>282.24</v>
      </c>
      <c r="AE39" s="65">
        <f t="shared" si="1"/>
        <v>579.6</v>
      </c>
      <c r="AF39" s="65">
        <f t="shared" si="2"/>
        <v>884.52</v>
      </c>
      <c r="AG39" s="65">
        <f t="shared" si="3"/>
        <v>1171.8</v>
      </c>
      <c r="AH39" s="65">
        <f t="shared" si="4"/>
        <v>1506.96</v>
      </c>
      <c r="AI39" s="65">
        <f t="shared" si="5"/>
        <v>1728.72</v>
      </c>
      <c r="AJ39" s="65">
        <f t="shared" si="6"/>
        <v>2106.7200000000003</v>
      </c>
      <c r="AK39" s="65">
        <f t="shared" si="7"/>
        <v>2320.92</v>
      </c>
      <c r="AL39" s="65">
        <f t="shared" si="8"/>
        <v>2651.04</v>
      </c>
      <c r="AM39" s="65">
        <f t="shared" si="9"/>
        <v>2978.64</v>
      </c>
      <c r="AN39" s="65">
        <f t="shared" si="10"/>
        <v>3205.44</v>
      </c>
      <c r="AO39" s="65">
        <f t="shared" si="11"/>
        <v>3449.88</v>
      </c>
    </row>
    <row r="40" spans="1:41" ht="17.25" customHeight="1">
      <c r="A40" s="58">
        <v>39</v>
      </c>
      <c r="B40" s="67" t="s">
        <v>220</v>
      </c>
      <c r="C40" s="67" t="s">
        <v>157</v>
      </c>
      <c r="D40" s="67" t="s">
        <v>164</v>
      </c>
      <c r="E40" s="58">
        <v>49.2</v>
      </c>
      <c r="F40" s="67">
        <v>4</v>
      </c>
      <c r="G40" s="68"/>
      <c r="H40" s="68"/>
      <c r="I40" s="58">
        <v>0</v>
      </c>
      <c r="J40" s="69">
        <v>2140.3200000000002</v>
      </c>
      <c r="K40" s="70"/>
      <c r="L40" s="71"/>
      <c r="M40" s="72"/>
      <c r="N40" s="566">
        <f>ROUND(Оборотка!X42,2)-ROUND(Оборотка!P42,2)</f>
        <v>0</v>
      </c>
      <c r="O40" s="73"/>
      <c r="P40" s="83">
        <v>53109</v>
      </c>
      <c r="Q40" s="83">
        <v>53355</v>
      </c>
      <c r="R40" s="83">
        <v>53627</v>
      </c>
      <c r="S40" s="83">
        <v>53831</v>
      </c>
      <c r="T40" s="83">
        <v>54066</v>
      </c>
      <c r="U40" s="83">
        <v>54353</v>
      </c>
      <c r="V40" s="83">
        <v>54619</v>
      </c>
      <c r="W40" s="84">
        <v>55078</v>
      </c>
      <c r="X40" s="83">
        <v>55568</v>
      </c>
      <c r="Y40" s="83">
        <v>56132</v>
      </c>
      <c r="Z40" s="83">
        <v>56471</v>
      </c>
      <c r="AA40" s="83">
        <v>56702</v>
      </c>
      <c r="AB40" s="83">
        <v>56955</v>
      </c>
      <c r="AC40" s="65">
        <v>0</v>
      </c>
      <c r="AD40" s="65">
        <f t="shared" si="0"/>
        <v>619.91999999999996</v>
      </c>
      <c r="AE40" s="65">
        <f t="shared" si="1"/>
        <v>1305.3600000000001</v>
      </c>
      <c r="AF40" s="65">
        <f t="shared" si="2"/>
        <v>1819.44</v>
      </c>
      <c r="AG40" s="65">
        <f t="shared" si="3"/>
        <v>2411.6400000000003</v>
      </c>
      <c r="AH40" s="65">
        <f t="shared" si="4"/>
        <v>3134.88</v>
      </c>
      <c r="AI40" s="65">
        <f t="shared" si="5"/>
        <v>3805.2000000000003</v>
      </c>
      <c r="AJ40" s="65">
        <f t="shared" si="6"/>
        <v>4961.88</v>
      </c>
      <c r="AK40" s="65">
        <f t="shared" si="7"/>
        <v>6196.68</v>
      </c>
      <c r="AL40" s="65">
        <f t="shared" si="8"/>
        <v>7617.96</v>
      </c>
      <c r="AM40" s="65">
        <f t="shared" si="9"/>
        <v>8472.24</v>
      </c>
      <c r="AN40" s="65">
        <f t="shared" si="10"/>
        <v>9054.36</v>
      </c>
      <c r="AO40" s="65">
        <f t="shared" si="11"/>
        <v>9691.92</v>
      </c>
    </row>
    <row r="41" spans="1:41" ht="17.25" customHeight="1">
      <c r="A41" s="58">
        <v>40</v>
      </c>
      <c r="B41" s="67" t="s">
        <v>221</v>
      </c>
      <c r="C41" s="67" t="s">
        <v>201</v>
      </c>
      <c r="D41" s="67" t="s">
        <v>155</v>
      </c>
      <c r="E41" s="58">
        <v>49.5</v>
      </c>
      <c r="F41" s="67">
        <v>1</v>
      </c>
      <c r="G41" s="68"/>
      <c r="H41" s="67" t="s">
        <v>175</v>
      </c>
      <c r="I41" s="58">
        <v>0</v>
      </c>
      <c r="J41" s="69">
        <v>0.08</v>
      </c>
      <c r="K41" s="70"/>
      <c r="L41" s="71"/>
      <c r="M41" s="72"/>
      <c r="N41" s="566">
        <f>ROUND(Оборотка!X43,2)-ROUND(Оборотка!P43,2)</f>
        <v>0</v>
      </c>
      <c r="O41" s="73"/>
      <c r="P41" s="83">
        <v>60601</v>
      </c>
      <c r="Q41" s="83">
        <v>60789</v>
      </c>
      <c r="R41" s="83">
        <v>61001</v>
      </c>
      <c r="S41" s="83">
        <v>61172</v>
      </c>
      <c r="T41" s="83">
        <v>61362</v>
      </c>
      <c r="U41" s="83">
        <v>61591</v>
      </c>
      <c r="V41" s="83">
        <v>61762</v>
      </c>
      <c r="W41" s="84">
        <v>61939</v>
      </c>
      <c r="X41" s="83">
        <v>62136</v>
      </c>
      <c r="Y41" s="83">
        <v>62419</v>
      </c>
      <c r="Z41" s="83">
        <v>62602</v>
      </c>
      <c r="AA41" s="83">
        <v>62818</v>
      </c>
      <c r="AB41" s="83">
        <v>63052</v>
      </c>
      <c r="AC41" s="65">
        <v>0</v>
      </c>
      <c r="AD41" s="65">
        <f t="shared" si="0"/>
        <v>473.76</v>
      </c>
      <c r="AE41" s="65">
        <f t="shared" si="1"/>
        <v>1008</v>
      </c>
      <c r="AF41" s="65">
        <f t="shared" si="2"/>
        <v>1438.92</v>
      </c>
      <c r="AG41" s="65">
        <f t="shared" si="3"/>
        <v>1917.72</v>
      </c>
      <c r="AH41" s="65">
        <f t="shared" si="4"/>
        <v>2494.8000000000002</v>
      </c>
      <c r="AI41" s="65">
        <f t="shared" si="5"/>
        <v>2925.7200000000003</v>
      </c>
      <c r="AJ41" s="65">
        <f t="shared" si="6"/>
        <v>3371.76</v>
      </c>
      <c r="AK41" s="65">
        <f t="shared" si="7"/>
        <v>3868.2000000000003</v>
      </c>
      <c r="AL41" s="65">
        <f t="shared" si="8"/>
        <v>4581.3600000000006</v>
      </c>
      <c r="AM41" s="65">
        <f t="shared" si="9"/>
        <v>5042.5200000000004</v>
      </c>
      <c r="AN41" s="65">
        <f t="shared" si="10"/>
        <v>5586.84</v>
      </c>
      <c r="AO41" s="65">
        <f t="shared" si="11"/>
        <v>6176.52</v>
      </c>
    </row>
    <row r="42" spans="1:41" ht="17.25" customHeight="1">
      <c r="A42" s="58">
        <v>41</v>
      </c>
      <c r="B42" s="67" t="s">
        <v>222</v>
      </c>
      <c r="C42" s="67" t="s">
        <v>188</v>
      </c>
      <c r="D42" s="67" t="s">
        <v>163</v>
      </c>
      <c r="E42" s="58">
        <v>49.4</v>
      </c>
      <c r="F42" s="67">
        <v>4</v>
      </c>
      <c r="G42" s="68"/>
      <c r="H42" s="68"/>
      <c r="I42" s="58">
        <v>0</v>
      </c>
      <c r="J42" s="69">
        <v>-20.010000000000002</v>
      </c>
      <c r="K42" s="70"/>
      <c r="L42" s="71"/>
      <c r="M42" s="72"/>
      <c r="N42" s="566">
        <f>ROUND(Оборотка!X44,2)-ROUND(Оборотка!P44,2)</f>
        <v>-1.0000000000218279E-2</v>
      </c>
      <c r="O42" s="73"/>
      <c r="P42" s="83">
        <v>46854</v>
      </c>
      <c r="Q42" s="83">
        <v>47037</v>
      </c>
      <c r="R42" s="83">
        <v>47203</v>
      </c>
      <c r="S42" s="83">
        <v>47397</v>
      </c>
      <c r="T42" s="83">
        <v>47587</v>
      </c>
      <c r="U42" s="83">
        <v>47784</v>
      </c>
      <c r="V42" s="83">
        <v>47985</v>
      </c>
      <c r="W42" s="84">
        <v>48176</v>
      </c>
      <c r="X42" s="83">
        <v>48383</v>
      </c>
      <c r="Y42" s="83">
        <v>48556</v>
      </c>
      <c r="Z42" s="83">
        <v>48744</v>
      </c>
      <c r="AA42" s="83">
        <v>48958</v>
      </c>
      <c r="AB42" s="83">
        <v>49136</v>
      </c>
      <c r="AC42" s="65">
        <v>0</v>
      </c>
      <c r="AD42" s="65">
        <f t="shared" si="0"/>
        <v>461.16</v>
      </c>
      <c r="AE42" s="65">
        <f t="shared" si="1"/>
        <v>879.48</v>
      </c>
      <c r="AF42" s="65">
        <f t="shared" si="2"/>
        <v>1368.3600000000001</v>
      </c>
      <c r="AG42" s="65">
        <f t="shared" si="3"/>
        <v>1847.16</v>
      </c>
      <c r="AH42" s="65">
        <f t="shared" si="4"/>
        <v>2343.6</v>
      </c>
      <c r="AI42" s="65">
        <f t="shared" si="5"/>
        <v>2850.12</v>
      </c>
      <c r="AJ42" s="65">
        <f t="shared" si="6"/>
        <v>3331.44</v>
      </c>
      <c r="AK42" s="65">
        <f t="shared" si="7"/>
        <v>3853.08</v>
      </c>
      <c r="AL42" s="65">
        <f t="shared" si="8"/>
        <v>4289.04</v>
      </c>
      <c r="AM42" s="65">
        <f t="shared" si="9"/>
        <v>4762.8</v>
      </c>
      <c r="AN42" s="65">
        <f t="shared" si="10"/>
        <v>5302.08</v>
      </c>
      <c r="AO42" s="65">
        <f t="shared" si="11"/>
        <v>5750.64</v>
      </c>
    </row>
    <row r="43" spans="1:41" ht="17.25" customHeight="1">
      <c r="A43" s="58">
        <v>42</v>
      </c>
      <c r="B43" s="67" t="s">
        <v>223</v>
      </c>
      <c r="C43" s="67" t="s">
        <v>164</v>
      </c>
      <c r="D43" s="67" t="s">
        <v>161</v>
      </c>
      <c r="E43" s="58">
        <v>49.1</v>
      </c>
      <c r="F43" s="67">
        <v>3</v>
      </c>
      <c r="G43" s="68"/>
      <c r="H43" s="68"/>
      <c r="I43" s="58">
        <v>0</v>
      </c>
      <c r="J43" s="69">
        <v>0.04</v>
      </c>
      <c r="K43" s="70"/>
      <c r="L43" s="71"/>
      <c r="M43" s="72"/>
      <c r="N43" s="566">
        <f>ROUND(Оборотка!X45,2)-ROUND(Оборотка!P45,2)</f>
        <v>1.0000000000218279E-2</v>
      </c>
      <c r="O43" s="73"/>
      <c r="P43" s="83">
        <v>28092</v>
      </c>
      <c r="Q43" s="84">
        <v>29686</v>
      </c>
      <c r="R43" s="84">
        <v>31023</v>
      </c>
      <c r="S43" s="83">
        <v>31817</v>
      </c>
      <c r="T43" s="83">
        <v>32299</v>
      </c>
      <c r="U43" s="83">
        <v>32809</v>
      </c>
      <c r="V43" s="83">
        <v>33440</v>
      </c>
      <c r="W43" s="84">
        <v>33794</v>
      </c>
      <c r="X43" s="83">
        <v>34326</v>
      </c>
      <c r="Y43" s="83">
        <v>34622</v>
      </c>
      <c r="Z43" s="83">
        <v>35443</v>
      </c>
      <c r="AA43" s="83">
        <v>36322</v>
      </c>
      <c r="AB43" s="83">
        <v>37535</v>
      </c>
      <c r="AC43" s="65">
        <v>0</v>
      </c>
      <c r="AD43" s="65">
        <f t="shared" si="0"/>
        <v>4016.88</v>
      </c>
      <c r="AE43" s="65">
        <f t="shared" si="1"/>
        <v>7386.1200000000008</v>
      </c>
      <c r="AF43" s="65">
        <f t="shared" si="2"/>
        <v>9387</v>
      </c>
      <c r="AG43" s="65">
        <f t="shared" si="3"/>
        <v>10601.64</v>
      </c>
      <c r="AH43" s="65">
        <f t="shared" si="4"/>
        <v>11886.84</v>
      </c>
      <c r="AI43" s="65">
        <f t="shared" si="5"/>
        <v>13476.960000000001</v>
      </c>
      <c r="AJ43" s="65">
        <f t="shared" si="6"/>
        <v>14369.04</v>
      </c>
      <c r="AK43" s="65">
        <f t="shared" si="7"/>
        <v>15709.68</v>
      </c>
      <c r="AL43" s="65">
        <f t="shared" si="8"/>
        <v>16455.599999999999</v>
      </c>
      <c r="AM43" s="65">
        <f t="shared" si="9"/>
        <v>18524.519999999997</v>
      </c>
      <c r="AN43" s="65">
        <f t="shared" si="10"/>
        <v>20739.599999999999</v>
      </c>
      <c r="AO43" s="65">
        <f t="shared" si="11"/>
        <v>23796.36</v>
      </c>
    </row>
    <row r="44" spans="1:41" ht="17.25" customHeight="1">
      <c r="A44" s="58">
        <v>43</v>
      </c>
      <c r="B44" s="67" t="s">
        <v>224</v>
      </c>
      <c r="C44" s="67" t="s">
        <v>157</v>
      </c>
      <c r="D44" s="67" t="s">
        <v>167</v>
      </c>
      <c r="E44" s="58">
        <v>49.2</v>
      </c>
      <c r="F44" s="67">
        <v>1</v>
      </c>
      <c r="G44" s="68"/>
      <c r="H44" s="67" t="s">
        <v>225</v>
      </c>
      <c r="I44" s="58">
        <v>0</v>
      </c>
      <c r="J44" s="69">
        <v>-0.1</v>
      </c>
      <c r="K44" s="70"/>
      <c r="L44" s="71"/>
      <c r="M44" s="72"/>
      <c r="N44" s="566">
        <f>ROUND(Оборотка!X46,2)-ROUND(Оборотка!P46,2)</f>
        <v>0</v>
      </c>
      <c r="O44" s="73"/>
      <c r="P44" s="83">
        <v>9988</v>
      </c>
      <c r="Q44" s="83">
        <v>10134</v>
      </c>
      <c r="R44" s="83">
        <v>10283</v>
      </c>
      <c r="S44" s="83">
        <v>10414</v>
      </c>
      <c r="T44" s="83">
        <v>10530</v>
      </c>
      <c r="U44" s="83">
        <v>10646</v>
      </c>
      <c r="V44" s="83">
        <v>10760</v>
      </c>
      <c r="W44" s="84">
        <v>10941</v>
      </c>
      <c r="X44" s="83">
        <v>11289</v>
      </c>
      <c r="Y44" s="83">
        <v>11549</v>
      </c>
      <c r="Z44" s="83">
        <v>11705</v>
      </c>
      <c r="AA44" s="83">
        <v>11843</v>
      </c>
      <c r="AB44" s="83">
        <v>12031</v>
      </c>
      <c r="AC44" s="65">
        <v>0</v>
      </c>
      <c r="AD44" s="65">
        <f t="shared" si="0"/>
        <v>367.92</v>
      </c>
      <c r="AE44" s="65">
        <f t="shared" si="1"/>
        <v>743.40000000000009</v>
      </c>
      <c r="AF44" s="65">
        <f t="shared" si="2"/>
        <v>1073.52</v>
      </c>
      <c r="AG44" s="65">
        <f t="shared" si="3"/>
        <v>1365.84</v>
      </c>
      <c r="AH44" s="65">
        <f t="shared" si="4"/>
        <v>1658.1599999999999</v>
      </c>
      <c r="AI44" s="65">
        <f t="shared" si="5"/>
        <v>1945.4399999999998</v>
      </c>
      <c r="AJ44" s="65">
        <f t="shared" si="6"/>
        <v>2401.56</v>
      </c>
      <c r="AK44" s="65">
        <f t="shared" si="7"/>
        <v>3278.52</v>
      </c>
      <c r="AL44" s="65">
        <f t="shared" si="8"/>
        <v>3933.7200000000003</v>
      </c>
      <c r="AM44" s="65">
        <f t="shared" si="9"/>
        <v>4326.84</v>
      </c>
      <c r="AN44" s="65">
        <f t="shared" si="10"/>
        <v>4674.6000000000004</v>
      </c>
      <c r="AO44" s="65">
        <f t="shared" si="11"/>
        <v>5148.3600000000006</v>
      </c>
    </row>
    <row r="45" spans="1:41" ht="17.25" customHeight="1">
      <c r="A45" s="58">
        <v>44</v>
      </c>
      <c r="B45" s="67" t="s">
        <v>226</v>
      </c>
      <c r="C45" s="67" t="s">
        <v>155</v>
      </c>
      <c r="D45" s="67" t="s">
        <v>202</v>
      </c>
      <c r="E45" s="58">
        <v>65.599999999999994</v>
      </c>
      <c r="F45" s="67">
        <v>2</v>
      </c>
      <c r="G45" s="68"/>
      <c r="H45" s="67" t="s">
        <v>227</v>
      </c>
      <c r="I45" s="58">
        <v>0</v>
      </c>
      <c r="J45" s="69">
        <v>2353.46</v>
      </c>
      <c r="K45" s="70"/>
      <c r="L45" s="71"/>
      <c r="M45" s="72"/>
      <c r="N45" s="566">
        <f>ROUND(Оборотка!X47,2)-ROUND(Оборотка!P47,2)</f>
        <v>1.0000000000218279E-2</v>
      </c>
      <c r="O45" s="73"/>
      <c r="P45" s="83">
        <v>21677</v>
      </c>
      <c r="Q45" s="83">
        <v>21792</v>
      </c>
      <c r="R45" s="83">
        <v>21931</v>
      </c>
      <c r="S45" s="83">
        <v>22047</v>
      </c>
      <c r="T45" s="83">
        <v>22223</v>
      </c>
      <c r="U45" s="83">
        <v>22385</v>
      </c>
      <c r="V45" s="83">
        <v>22570</v>
      </c>
      <c r="W45" s="84">
        <v>22733</v>
      </c>
      <c r="X45" s="83">
        <v>22955</v>
      </c>
      <c r="Y45" s="83">
        <v>23176</v>
      </c>
      <c r="Z45" s="83">
        <v>23363</v>
      </c>
      <c r="AA45" s="83">
        <v>23595</v>
      </c>
      <c r="AB45" s="83">
        <v>23751</v>
      </c>
      <c r="AC45" s="65">
        <v>0</v>
      </c>
      <c r="AD45" s="65">
        <f t="shared" si="0"/>
        <v>289.8</v>
      </c>
      <c r="AE45" s="65">
        <f t="shared" si="1"/>
        <v>640.08000000000004</v>
      </c>
      <c r="AF45" s="65">
        <f t="shared" si="2"/>
        <v>932.40000000000009</v>
      </c>
      <c r="AG45" s="65">
        <f t="shared" si="3"/>
        <v>1375.92</v>
      </c>
      <c r="AH45" s="65">
        <f t="shared" si="4"/>
        <v>1784.16</v>
      </c>
      <c r="AI45" s="65">
        <f t="shared" si="5"/>
        <v>2250.36</v>
      </c>
      <c r="AJ45" s="65">
        <f t="shared" si="6"/>
        <v>2661.12</v>
      </c>
      <c r="AK45" s="65">
        <f t="shared" si="7"/>
        <v>3220.56</v>
      </c>
      <c r="AL45" s="65">
        <f t="shared" si="8"/>
        <v>3777.48</v>
      </c>
      <c r="AM45" s="65">
        <f t="shared" si="9"/>
        <v>4248.72</v>
      </c>
      <c r="AN45" s="65">
        <f t="shared" si="10"/>
        <v>4833.3600000000006</v>
      </c>
      <c r="AO45" s="65">
        <f t="shared" si="11"/>
        <v>5226.4800000000005</v>
      </c>
    </row>
    <row r="46" spans="1:41" ht="17.25" customHeight="1">
      <c r="A46" s="58">
        <v>45</v>
      </c>
      <c r="B46" s="67" t="s">
        <v>228</v>
      </c>
      <c r="C46" s="67" t="s">
        <v>155</v>
      </c>
      <c r="D46" s="67" t="s">
        <v>202</v>
      </c>
      <c r="E46" s="58">
        <v>65.599999999999994</v>
      </c>
      <c r="F46" s="67">
        <v>0</v>
      </c>
      <c r="G46" s="68"/>
      <c r="H46" s="68"/>
      <c r="I46" s="58">
        <v>0</v>
      </c>
      <c r="J46" s="69">
        <v>2895.19</v>
      </c>
      <c r="K46" s="70"/>
      <c r="L46" s="71"/>
      <c r="M46" s="72"/>
      <c r="N46" s="566">
        <f>ROUND(Оборотка!X48,2)-ROUND(Оборотка!P48,2)</f>
        <v>1.0000000000218279E-2</v>
      </c>
      <c r="O46" s="73"/>
      <c r="P46" s="83">
        <v>51486</v>
      </c>
      <c r="Q46" s="83">
        <v>51825</v>
      </c>
      <c r="R46" s="83">
        <v>52167</v>
      </c>
      <c r="S46" s="83">
        <v>52442</v>
      </c>
      <c r="T46" s="83">
        <v>52686</v>
      </c>
      <c r="U46" s="83">
        <v>53033</v>
      </c>
      <c r="V46" s="83">
        <v>53345</v>
      </c>
      <c r="W46" s="84">
        <v>53627</v>
      </c>
      <c r="X46" s="83">
        <v>53912</v>
      </c>
      <c r="Y46" s="83">
        <v>54323</v>
      </c>
      <c r="Z46" s="83">
        <v>54859</v>
      </c>
      <c r="AA46" s="83">
        <v>55244</v>
      </c>
      <c r="AB46" s="83">
        <v>55612</v>
      </c>
      <c r="AC46" s="65">
        <v>0</v>
      </c>
      <c r="AD46" s="65">
        <f t="shared" si="0"/>
        <v>854.28</v>
      </c>
      <c r="AE46" s="65">
        <f t="shared" si="1"/>
        <v>1716.12</v>
      </c>
      <c r="AF46" s="65">
        <f t="shared" si="2"/>
        <v>2409.12</v>
      </c>
      <c r="AG46" s="65">
        <f t="shared" si="3"/>
        <v>3024</v>
      </c>
      <c r="AH46" s="65">
        <f t="shared" si="4"/>
        <v>3898.44</v>
      </c>
      <c r="AI46" s="65">
        <f t="shared" si="5"/>
        <v>4684.68</v>
      </c>
      <c r="AJ46" s="65">
        <f t="shared" si="6"/>
        <v>5395.3200000000006</v>
      </c>
      <c r="AK46" s="65">
        <f t="shared" si="7"/>
        <v>6113.52</v>
      </c>
      <c r="AL46" s="65">
        <f t="shared" si="8"/>
        <v>7149.2400000000007</v>
      </c>
      <c r="AM46" s="65">
        <f t="shared" si="9"/>
        <v>8499.9600000000009</v>
      </c>
      <c r="AN46" s="65">
        <f t="shared" si="10"/>
        <v>9470.1600000000017</v>
      </c>
      <c r="AO46" s="65">
        <f t="shared" si="11"/>
        <v>10397.520000000002</v>
      </c>
    </row>
    <row r="47" spans="1:41" ht="17.25" customHeight="1">
      <c r="A47" s="58">
        <v>46</v>
      </c>
      <c r="B47" s="67" t="s">
        <v>229</v>
      </c>
      <c r="C47" s="67" t="s">
        <v>230</v>
      </c>
      <c r="D47" s="67" t="s">
        <v>202</v>
      </c>
      <c r="E47" s="58">
        <v>49.2</v>
      </c>
      <c r="F47" s="67">
        <v>3</v>
      </c>
      <c r="G47" s="68"/>
      <c r="H47" s="67" t="s">
        <v>203</v>
      </c>
      <c r="I47" s="58">
        <v>0</v>
      </c>
      <c r="J47" s="69">
        <v>9844.08</v>
      </c>
      <c r="K47" s="70"/>
      <c r="L47" s="71"/>
      <c r="M47" s="72"/>
      <c r="N47" s="566">
        <f>ROUND(Оборотка!X49,2)-ROUND(Оборотка!P49,2)</f>
        <v>-119.18000000000006</v>
      </c>
      <c r="O47" s="73"/>
      <c r="P47" s="83">
        <v>50008</v>
      </c>
      <c r="Q47" s="83">
        <v>50158</v>
      </c>
      <c r="R47" s="83">
        <v>50208</v>
      </c>
      <c r="S47" s="83">
        <v>50258</v>
      </c>
      <c r="T47" s="83">
        <v>50268</v>
      </c>
      <c r="U47" s="83">
        <v>50278</v>
      </c>
      <c r="V47" s="83">
        <v>50330</v>
      </c>
      <c r="W47" s="84">
        <v>50374</v>
      </c>
      <c r="X47" s="83">
        <v>50515</v>
      </c>
      <c r="Y47" s="83">
        <v>50742</v>
      </c>
      <c r="Z47" s="83">
        <v>50892</v>
      </c>
      <c r="AA47" s="83">
        <v>50900</v>
      </c>
      <c r="AB47" s="83">
        <v>50948</v>
      </c>
      <c r="AC47" s="65">
        <v>0</v>
      </c>
      <c r="AD47" s="65">
        <f t="shared" si="0"/>
        <v>378</v>
      </c>
      <c r="AE47" s="65">
        <f t="shared" si="1"/>
        <v>504</v>
      </c>
      <c r="AF47" s="65">
        <f t="shared" si="2"/>
        <v>630</v>
      </c>
      <c r="AG47" s="65">
        <f t="shared" si="3"/>
        <v>655.20000000000005</v>
      </c>
      <c r="AH47" s="65">
        <f t="shared" si="4"/>
        <v>680.40000000000009</v>
      </c>
      <c r="AI47" s="65">
        <f t="shared" si="5"/>
        <v>811.44</v>
      </c>
      <c r="AJ47" s="65">
        <f t="shared" si="6"/>
        <v>922.32</v>
      </c>
      <c r="AK47" s="65">
        <f t="shared" si="7"/>
        <v>1277.6400000000001</v>
      </c>
      <c r="AL47" s="65">
        <f t="shared" si="8"/>
        <v>1849.68</v>
      </c>
      <c r="AM47" s="65">
        <f t="shared" si="9"/>
        <v>2227.6800000000003</v>
      </c>
      <c r="AN47" s="65">
        <f t="shared" si="10"/>
        <v>2247.84</v>
      </c>
      <c r="AO47" s="65">
        <f t="shared" si="11"/>
        <v>2368.8000000000002</v>
      </c>
    </row>
    <row r="48" spans="1:41" ht="17.25" customHeight="1">
      <c r="A48" s="58">
        <v>47</v>
      </c>
      <c r="B48" s="67" t="s">
        <v>231</v>
      </c>
      <c r="C48" s="67" t="s">
        <v>173</v>
      </c>
      <c r="D48" s="67" t="s">
        <v>164</v>
      </c>
      <c r="E48" s="58">
        <v>49.2</v>
      </c>
      <c r="F48" s="67">
        <v>1</v>
      </c>
      <c r="G48" s="68"/>
      <c r="H48" s="67" t="s">
        <v>203</v>
      </c>
      <c r="I48" s="58">
        <v>0</v>
      </c>
      <c r="J48" s="69">
        <v>1489.61</v>
      </c>
      <c r="K48" s="70"/>
      <c r="L48" s="71"/>
      <c r="M48" s="72"/>
      <c r="N48" s="566">
        <f>ROUND(Оборотка!X50,2)-ROUND(Оборотка!P50,2)</f>
        <v>0</v>
      </c>
      <c r="O48" s="73"/>
      <c r="P48" s="83">
        <v>11205</v>
      </c>
      <c r="Q48" s="83">
        <v>11284</v>
      </c>
      <c r="R48" s="83">
        <v>11330</v>
      </c>
      <c r="S48" s="83">
        <v>11387</v>
      </c>
      <c r="T48" s="83">
        <v>11442</v>
      </c>
      <c r="U48" s="83">
        <v>11485</v>
      </c>
      <c r="V48" s="83">
        <v>11550</v>
      </c>
      <c r="W48" s="84">
        <v>11618</v>
      </c>
      <c r="X48" s="83">
        <v>11681</v>
      </c>
      <c r="Y48" s="83">
        <v>11736</v>
      </c>
      <c r="Z48" s="83">
        <v>11788</v>
      </c>
      <c r="AA48" s="550">
        <v>11854</v>
      </c>
      <c r="AB48" s="83">
        <v>11910</v>
      </c>
      <c r="AC48" s="65">
        <v>0</v>
      </c>
      <c r="AD48" s="65">
        <f t="shared" si="0"/>
        <v>199.08</v>
      </c>
      <c r="AE48" s="65">
        <f t="shared" si="1"/>
        <v>315</v>
      </c>
      <c r="AF48" s="65">
        <f t="shared" si="2"/>
        <v>458.64</v>
      </c>
      <c r="AG48" s="65">
        <f t="shared" si="3"/>
        <v>597.24</v>
      </c>
      <c r="AH48" s="65">
        <f t="shared" si="4"/>
        <v>705.6</v>
      </c>
      <c r="AI48" s="65">
        <f t="shared" si="5"/>
        <v>869.40000000000009</v>
      </c>
      <c r="AJ48" s="65">
        <f t="shared" si="6"/>
        <v>1040.7600000000002</v>
      </c>
      <c r="AK48" s="65">
        <f t="shared" si="7"/>
        <v>1199.5200000000002</v>
      </c>
      <c r="AL48" s="65">
        <f t="shared" si="8"/>
        <v>1338.1200000000001</v>
      </c>
      <c r="AM48" s="65">
        <f t="shared" si="9"/>
        <v>1469.16</v>
      </c>
      <c r="AN48" s="65">
        <f t="shared" si="10"/>
        <v>1635.48</v>
      </c>
      <c r="AO48" s="65">
        <f t="shared" si="11"/>
        <v>1776.6</v>
      </c>
    </row>
    <row r="49" spans="1:41" ht="17.25" customHeight="1">
      <c r="A49" s="58">
        <v>48</v>
      </c>
      <c r="B49" s="67" t="s">
        <v>232</v>
      </c>
      <c r="C49" s="67" t="s">
        <v>195</v>
      </c>
      <c r="D49" s="75" t="s">
        <v>164</v>
      </c>
      <c r="E49" s="58">
        <v>49.5</v>
      </c>
      <c r="F49" s="67">
        <v>3</v>
      </c>
      <c r="G49" s="68"/>
      <c r="H49" s="68"/>
      <c r="I49" s="58">
        <v>0</v>
      </c>
      <c r="J49" s="69">
        <v>2903.51</v>
      </c>
      <c r="K49" s="70"/>
      <c r="L49" s="71"/>
      <c r="M49" s="72"/>
      <c r="N49" s="566">
        <f>ROUND(Оборотка!X51,2)-ROUND(Оборотка!P51,2)</f>
        <v>3935.6299999999997</v>
      </c>
      <c r="O49" s="73"/>
      <c r="P49" s="83">
        <v>54944</v>
      </c>
      <c r="Q49" s="83">
        <v>55496</v>
      </c>
      <c r="R49" s="83">
        <v>55923</v>
      </c>
      <c r="S49" s="83">
        <v>56351</v>
      </c>
      <c r="T49" s="83">
        <v>56608</v>
      </c>
      <c r="U49" s="83">
        <v>56976</v>
      </c>
      <c r="V49" s="83">
        <v>57281</v>
      </c>
      <c r="W49" s="84">
        <v>57589</v>
      </c>
      <c r="X49" s="83">
        <v>57779</v>
      </c>
      <c r="Y49" s="83">
        <v>57993</v>
      </c>
      <c r="Z49" s="83">
        <v>58412</v>
      </c>
      <c r="AA49" s="83">
        <v>59127</v>
      </c>
      <c r="AB49" s="83">
        <v>59681</v>
      </c>
      <c r="AC49" s="65">
        <v>0</v>
      </c>
      <c r="AD49" s="65">
        <f t="shared" si="0"/>
        <v>1391.04</v>
      </c>
      <c r="AE49" s="65">
        <f t="shared" si="1"/>
        <v>2467.08</v>
      </c>
      <c r="AF49" s="65">
        <f t="shared" si="2"/>
        <v>3545.64</v>
      </c>
      <c r="AG49" s="65">
        <f t="shared" si="3"/>
        <v>4193.28</v>
      </c>
      <c r="AH49" s="65">
        <f t="shared" si="4"/>
        <v>5120.6399999999994</v>
      </c>
      <c r="AI49" s="65">
        <f t="shared" si="5"/>
        <v>5889.24</v>
      </c>
      <c r="AJ49" s="65">
        <f t="shared" si="6"/>
        <v>6665.4</v>
      </c>
      <c r="AK49" s="65">
        <f t="shared" si="7"/>
        <v>7144.2</v>
      </c>
      <c r="AL49" s="65">
        <f t="shared" si="8"/>
        <v>7683.48</v>
      </c>
      <c r="AM49" s="65">
        <f t="shared" si="9"/>
        <v>8739.36</v>
      </c>
      <c r="AN49" s="65">
        <f t="shared" si="10"/>
        <v>10541.16</v>
      </c>
      <c r="AO49" s="65">
        <f t="shared" si="11"/>
        <v>11937.24</v>
      </c>
    </row>
    <row r="50" spans="1:41" ht="17.25" customHeight="1">
      <c r="A50" s="58">
        <v>49</v>
      </c>
      <c r="B50" s="67" t="s">
        <v>956</v>
      </c>
      <c r="C50" s="67" t="s">
        <v>195</v>
      </c>
      <c r="D50" s="67" t="s">
        <v>155</v>
      </c>
      <c r="E50" s="58">
        <v>49.4</v>
      </c>
      <c r="F50" s="67">
        <v>1</v>
      </c>
      <c r="G50" s="68"/>
      <c r="H50" s="67" t="s">
        <v>203</v>
      </c>
      <c r="I50" s="86">
        <v>0</v>
      </c>
      <c r="J50" s="69">
        <f>3838.06-2074.58</f>
        <v>1763.48</v>
      </c>
      <c r="K50" s="70"/>
      <c r="L50" s="71"/>
      <c r="M50" s="72"/>
      <c r="N50" s="566">
        <f>ROUND(Оборотка!X52,2)-ROUND(Оборотка!P52,2)</f>
        <v>3708.05</v>
      </c>
      <c r="O50" s="73"/>
      <c r="P50" s="83">
        <v>29771</v>
      </c>
      <c r="Q50" s="83">
        <v>30054</v>
      </c>
      <c r="R50" s="83">
        <v>30302</v>
      </c>
      <c r="S50" s="83">
        <v>30498</v>
      </c>
      <c r="T50" s="83">
        <v>30676</v>
      </c>
      <c r="U50" s="83">
        <v>30921</v>
      </c>
      <c r="V50" s="83">
        <v>31127</v>
      </c>
      <c r="W50" s="84">
        <v>31377</v>
      </c>
      <c r="X50" s="83">
        <v>31563</v>
      </c>
      <c r="Y50" s="83">
        <v>31764</v>
      </c>
      <c r="Z50" s="83">
        <v>31999</v>
      </c>
      <c r="AA50" s="83">
        <v>32168</v>
      </c>
      <c r="AB50" s="83">
        <v>32359</v>
      </c>
      <c r="AC50" s="65">
        <v>0</v>
      </c>
      <c r="AD50" s="65">
        <f t="shared" si="0"/>
        <v>713.16</v>
      </c>
      <c r="AE50" s="65">
        <f t="shared" si="1"/>
        <v>1338.12</v>
      </c>
      <c r="AF50" s="65">
        <f t="shared" si="2"/>
        <v>1832.04</v>
      </c>
      <c r="AG50" s="65">
        <f t="shared" si="3"/>
        <v>2280.6</v>
      </c>
      <c r="AH50" s="65">
        <f t="shared" si="4"/>
        <v>2898</v>
      </c>
      <c r="AI50" s="65">
        <f t="shared" si="5"/>
        <v>3417.12</v>
      </c>
      <c r="AJ50" s="65">
        <f>AI50+(W50-V50)*$AJ$130</f>
        <v>4047.12</v>
      </c>
      <c r="AK50" s="65">
        <f>AJ50+(X50-W50)*$AK$130</f>
        <v>4515.84</v>
      </c>
      <c r="AL50" s="65">
        <f>AK50+(Y50-X50)*$AL$130</f>
        <v>5022.3600000000006</v>
      </c>
      <c r="AM50" s="65">
        <f t="shared" si="9"/>
        <v>5614.56</v>
      </c>
      <c r="AN50" s="65">
        <f t="shared" si="10"/>
        <v>6040.4400000000005</v>
      </c>
      <c r="AO50" s="65">
        <f t="shared" si="11"/>
        <v>6521.76</v>
      </c>
    </row>
    <row r="51" spans="1:41" ht="17.25" customHeight="1">
      <c r="A51" s="58">
        <v>50</v>
      </c>
      <c r="B51" s="67" t="s">
        <v>234</v>
      </c>
      <c r="C51" s="75" t="s">
        <v>157</v>
      </c>
      <c r="D51" s="75" t="s">
        <v>173</v>
      </c>
      <c r="E51" s="58">
        <v>49.1</v>
      </c>
      <c r="F51" s="67">
        <v>1</v>
      </c>
      <c r="G51" s="68"/>
      <c r="H51" s="68"/>
      <c r="I51" s="58">
        <v>0</v>
      </c>
      <c r="J51" s="69">
        <f>-290.38+2074.58</f>
        <v>1784.1999999999998</v>
      </c>
      <c r="K51" s="70"/>
      <c r="L51" s="71"/>
      <c r="M51" s="72"/>
      <c r="N51" s="566">
        <f>ROUND(Оборотка!X53,2)-ROUND(Оборотка!P53,2)</f>
        <v>9.9999999999909051E-3</v>
      </c>
      <c r="O51" s="73"/>
      <c r="P51" s="83">
        <v>51303</v>
      </c>
      <c r="Q51" s="83">
        <v>51489</v>
      </c>
      <c r="R51" s="83">
        <v>51653</v>
      </c>
      <c r="S51" s="83">
        <v>51803</v>
      </c>
      <c r="T51" s="83">
        <v>51944</v>
      </c>
      <c r="U51" s="83">
        <v>52151</v>
      </c>
      <c r="V51" s="83">
        <v>52315</v>
      </c>
      <c r="W51" s="84">
        <v>52480</v>
      </c>
      <c r="X51" s="83">
        <v>52680</v>
      </c>
      <c r="Y51" s="83">
        <v>52877</v>
      </c>
      <c r="Z51" s="83">
        <v>53122</v>
      </c>
      <c r="AA51" s="83">
        <v>53308</v>
      </c>
      <c r="AB51" s="83">
        <v>53451</v>
      </c>
      <c r="AC51" s="65">
        <v>0</v>
      </c>
      <c r="AD51" s="65">
        <f t="shared" si="0"/>
        <v>468.72</v>
      </c>
      <c r="AE51" s="65">
        <f t="shared" si="1"/>
        <v>882</v>
      </c>
      <c r="AF51" s="65">
        <f t="shared" si="2"/>
        <v>1260</v>
      </c>
      <c r="AG51" s="65">
        <f t="shared" si="3"/>
        <v>1615.32</v>
      </c>
      <c r="AH51" s="65">
        <f t="shared" si="4"/>
        <v>2136.96</v>
      </c>
      <c r="AI51" s="65">
        <f t="shared" si="5"/>
        <v>2550.2400000000002</v>
      </c>
      <c r="AJ51" s="65">
        <f t="shared" si="6"/>
        <v>2966.0400000000004</v>
      </c>
      <c r="AK51" s="65">
        <f t="shared" si="7"/>
        <v>3470.0400000000004</v>
      </c>
      <c r="AL51" s="65">
        <f t="shared" si="8"/>
        <v>3966.4800000000005</v>
      </c>
      <c r="AM51" s="65">
        <f t="shared" si="9"/>
        <v>4583.88</v>
      </c>
      <c r="AN51" s="65">
        <f t="shared" si="10"/>
        <v>5052.6000000000004</v>
      </c>
      <c r="AO51" s="65">
        <f t="shared" si="11"/>
        <v>5412.96</v>
      </c>
    </row>
    <row r="52" spans="1:41" ht="17.25" customHeight="1">
      <c r="A52" s="58">
        <v>51</v>
      </c>
      <c r="B52" s="67" t="s">
        <v>235</v>
      </c>
      <c r="C52" s="67" t="s">
        <v>159</v>
      </c>
      <c r="D52" s="67" t="s">
        <v>159</v>
      </c>
      <c r="E52" s="58">
        <v>49.2</v>
      </c>
      <c r="F52" s="67">
        <v>4</v>
      </c>
      <c r="G52" s="68"/>
      <c r="H52" s="67" t="s">
        <v>236</v>
      </c>
      <c r="I52" s="58">
        <v>0</v>
      </c>
      <c r="J52" s="69">
        <v>2056.5700000000002</v>
      </c>
      <c r="K52" s="70"/>
      <c r="L52" s="71"/>
      <c r="M52" s="72"/>
      <c r="N52" s="566">
        <f>ROUND(Оборотка!X54,2)-ROUND(Оборотка!P54,2)</f>
        <v>0</v>
      </c>
      <c r="O52" s="73"/>
      <c r="P52" s="83">
        <v>3025</v>
      </c>
      <c r="Q52" s="83">
        <v>3282</v>
      </c>
      <c r="R52" s="83">
        <v>3521</v>
      </c>
      <c r="S52" s="83">
        <v>3787</v>
      </c>
      <c r="T52" s="83">
        <v>4033</v>
      </c>
      <c r="U52" s="83">
        <v>4229</v>
      </c>
      <c r="V52" s="83">
        <v>4457</v>
      </c>
      <c r="W52" s="84">
        <v>4707</v>
      </c>
      <c r="X52" s="83">
        <v>4836</v>
      </c>
      <c r="Y52" s="83">
        <v>5020</v>
      </c>
      <c r="Z52" s="83">
        <v>5210</v>
      </c>
      <c r="AA52" s="83">
        <v>5437</v>
      </c>
      <c r="AB52" s="83">
        <v>5654</v>
      </c>
      <c r="AC52" s="65">
        <v>0</v>
      </c>
      <c r="AD52" s="65">
        <f t="shared" si="0"/>
        <v>647.64</v>
      </c>
      <c r="AE52" s="65">
        <f t="shared" si="1"/>
        <v>1249.92</v>
      </c>
      <c r="AF52" s="65">
        <f t="shared" si="2"/>
        <v>1920.2400000000002</v>
      </c>
      <c r="AG52" s="65">
        <f t="shared" si="3"/>
        <v>2540.1600000000003</v>
      </c>
      <c r="AH52" s="65">
        <f t="shared" si="4"/>
        <v>3034.0800000000004</v>
      </c>
      <c r="AI52" s="65">
        <f t="shared" si="5"/>
        <v>3608.6400000000003</v>
      </c>
      <c r="AJ52" s="65">
        <f t="shared" si="6"/>
        <v>4238.6400000000003</v>
      </c>
      <c r="AK52" s="65">
        <f t="shared" si="7"/>
        <v>4563.72</v>
      </c>
      <c r="AL52" s="65">
        <f t="shared" si="8"/>
        <v>5027.4000000000005</v>
      </c>
      <c r="AM52" s="65">
        <f t="shared" si="9"/>
        <v>5506.2000000000007</v>
      </c>
      <c r="AN52" s="65">
        <f t="shared" si="10"/>
        <v>6078.2400000000007</v>
      </c>
      <c r="AO52" s="65">
        <f t="shared" si="11"/>
        <v>6625.0800000000008</v>
      </c>
    </row>
    <row r="53" spans="1:41" ht="17.25" customHeight="1">
      <c r="A53" s="58">
        <v>52</v>
      </c>
      <c r="B53" s="67" t="s">
        <v>237</v>
      </c>
      <c r="C53" s="67" t="s">
        <v>159</v>
      </c>
      <c r="D53" s="67" t="s">
        <v>167</v>
      </c>
      <c r="E53" s="58">
        <v>65.599999999999994</v>
      </c>
      <c r="F53" s="67">
        <v>5</v>
      </c>
      <c r="G53" s="68"/>
      <c r="H53" s="67" t="s">
        <v>203</v>
      </c>
      <c r="I53" s="58">
        <v>0</v>
      </c>
      <c r="J53" s="69">
        <v>-3.83</v>
      </c>
      <c r="K53" s="70"/>
      <c r="L53" s="71"/>
      <c r="M53" s="72"/>
      <c r="N53" s="566">
        <f>ROUND(Оборотка!X55,2)-ROUND(Оборотка!P55,2)</f>
        <v>9.9999999997635314E-3</v>
      </c>
      <c r="O53" s="73"/>
      <c r="P53" s="83">
        <v>25922</v>
      </c>
      <c r="Q53" s="83">
        <v>26085</v>
      </c>
      <c r="R53" s="83">
        <v>26232</v>
      </c>
      <c r="S53" s="83">
        <v>26360</v>
      </c>
      <c r="T53" s="83">
        <v>26498</v>
      </c>
      <c r="U53" s="83">
        <v>26645</v>
      </c>
      <c r="V53" s="83">
        <v>26777</v>
      </c>
      <c r="W53" s="84">
        <v>26926</v>
      </c>
      <c r="X53" s="83">
        <v>27069</v>
      </c>
      <c r="Y53" s="83">
        <v>27217</v>
      </c>
      <c r="Z53" s="83">
        <v>27344</v>
      </c>
      <c r="AA53" s="83">
        <v>27492</v>
      </c>
      <c r="AB53" s="83">
        <v>27624</v>
      </c>
      <c r="AC53" s="65">
        <v>0</v>
      </c>
      <c r="AD53" s="65">
        <f t="shared" si="0"/>
        <v>410.76</v>
      </c>
      <c r="AE53" s="65">
        <f t="shared" si="1"/>
        <v>781.2</v>
      </c>
      <c r="AF53" s="65">
        <f t="shared" si="2"/>
        <v>1103.76</v>
      </c>
      <c r="AG53" s="65">
        <f t="shared" si="3"/>
        <v>1451.52</v>
      </c>
      <c r="AH53" s="65">
        <f t="shared" si="4"/>
        <v>1821.96</v>
      </c>
      <c r="AI53" s="65">
        <f t="shared" si="5"/>
        <v>2154.6</v>
      </c>
      <c r="AJ53" s="65">
        <f t="shared" si="6"/>
        <v>2530.08</v>
      </c>
      <c r="AK53" s="65">
        <f t="shared" si="7"/>
        <v>2890.44</v>
      </c>
      <c r="AL53" s="65">
        <f t="shared" si="8"/>
        <v>3263.4</v>
      </c>
      <c r="AM53" s="65">
        <f t="shared" si="9"/>
        <v>3583.44</v>
      </c>
      <c r="AN53" s="65">
        <f t="shared" si="10"/>
        <v>3956.4</v>
      </c>
      <c r="AO53" s="65">
        <f t="shared" si="11"/>
        <v>4289.04</v>
      </c>
    </row>
    <row r="54" spans="1:41" ht="17.25" customHeight="1">
      <c r="A54" s="58">
        <v>53</v>
      </c>
      <c r="B54" s="75" t="s">
        <v>962</v>
      </c>
      <c r="C54" s="75" t="s">
        <v>191</v>
      </c>
      <c r="D54" s="75" t="s">
        <v>183</v>
      </c>
      <c r="E54" s="58">
        <v>65.599999999999994</v>
      </c>
      <c r="F54" s="67">
        <v>4</v>
      </c>
      <c r="G54" s="68"/>
      <c r="H54" s="68"/>
      <c r="I54" s="58">
        <v>0</v>
      </c>
      <c r="J54" s="69">
        <v>3905.66</v>
      </c>
      <c r="K54" s="70"/>
      <c r="L54" s="71"/>
      <c r="M54" s="72"/>
      <c r="N54" s="566">
        <f>ROUND(Оборотка!X56,2)-ROUND(Оборотка!P56,2)</f>
        <v>3029.2699999999995</v>
      </c>
      <c r="O54" s="73"/>
      <c r="P54" s="83">
        <v>57337</v>
      </c>
      <c r="Q54" s="83">
        <v>58141</v>
      </c>
      <c r="R54" s="83">
        <v>58801</v>
      </c>
      <c r="S54" s="83">
        <v>59342</v>
      </c>
      <c r="T54" s="83">
        <v>59555</v>
      </c>
      <c r="U54" s="83">
        <v>59796</v>
      </c>
      <c r="V54" s="83">
        <v>60041</v>
      </c>
      <c r="W54" s="84">
        <v>60253</v>
      </c>
      <c r="X54" s="83">
        <v>60539</v>
      </c>
      <c r="Y54" s="83">
        <v>60768</v>
      </c>
      <c r="Z54" s="83">
        <v>61207</v>
      </c>
      <c r="AA54" s="83">
        <v>61633</v>
      </c>
      <c r="AB54" s="83">
        <v>62280</v>
      </c>
      <c r="AC54" s="65">
        <v>0</v>
      </c>
      <c r="AD54" s="65">
        <f t="shared" si="0"/>
        <v>2026.08</v>
      </c>
      <c r="AE54" s="65">
        <f t="shared" si="1"/>
        <v>3689.2799999999997</v>
      </c>
      <c r="AF54" s="65">
        <f t="shared" si="2"/>
        <v>5052.5999999999995</v>
      </c>
      <c r="AG54" s="65">
        <f t="shared" si="3"/>
        <v>5589.36</v>
      </c>
      <c r="AH54" s="65">
        <f t="shared" si="4"/>
        <v>6196.6799999999994</v>
      </c>
      <c r="AI54" s="65">
        <f t="shared" si="5"/>
        <v>6814.079999999999</v>
      </c>
      <c r="AJ54" s="65">
        <f t="shared" si="6"/>
        <v>7348.3199999999988</v>
      </c>
      <c r="AK54" s="65">
        <f t="shared" si="7"/>
        <v>8069.0399999999991</v>
      </c>
      <c r="AL54" s="65">
        <f t="shared" si="8"/>
        <v>8646.119999999999</v>
      </c>
      <c r="AM54" s="65">
        <f t="shared" si="9"/>
        <v>9752.4</v>
      </c>
      <c r="AN54" s="65">
        <f t="shared" si="10"/>
        <v>10825.92</v>
      </c>
      <c r="AO54" s="65">
        <f t="shared" si="11"/>
        <v>12456.36</v>
      </c>
    </row>
    <row r="55" spans="1:41" ht="17.25" customHeight="1">
      <c r="A55" s="58">
        <v>54</v>
      </c>
      <c r="B55" s="67" t="s">
        <v>239</v>
      </c>
      <c r="C55" s="67" t="s">
        <v>164</v>
      </c>
      <c r="D55" s="67" t="s">
        <v>177</v>
      </c>
      <c r="E55" s="58">
        <v>49.2</v>
      </c>
      <c r="F55" s="67">
        <v>2</v>
      </c>
      <c r="G55" s="68"/>
      <c r="H55" s="68"/>
      <c r="I55" s="58">
        <v>0</v>
      </c>
      <c r="J55" s="69">
        <v>28755.45</v>
      </c>
      <c r="K55" s="70"/>
      <c r="L55" s="71"/>
      <c r="M55" s="72"/>
      <c r="N55" s="566">
        <f>ROUND(Оборотка!X57,2)-ROUND(Оборотка!P57,2)</f>
        <v>29431.32</v>
      </c>
      <c r="O55" s="73"/>
      <c r="P55" s="83">
        <v>37605</v>
      </c>
      <c r="Q55" s="83">
        <v>37749</v>
      </c>
      <c r="R55" s="83">
        <v>37908</v>
      </c>
      <c r="S55" s="83">
        <v>38088</v>
      </c>
      <c r="T55" s="83">
        <v>38177</v>
      </c>
      <c r="U55" s="83">
        <v>38277</v>
      </c>
      <c r="V55" s="83">
        <v>38432</v>
      </c>
      <c r="W55" s="84">
        <v>38682</v>
      </c>
      <c r="X55" s="83">
        <v>38879</v>
      </c>
      <c r="Y55" s="83">
        <v>39051</v>
      </c>
      <c r="Z55" s="83">
        <v>39205</v>
      </c>
      <c r="AA55" s="83">
        <v>39342</v>
      </c>
      <c r="AB55" s="83">
        <v>39469</v>
      </c>
      <c r="AC55" s="65">
        <v>0</v>
      </c>
      <c r="AD55" s="65">
        <f t="shared" si="0"/>
        <v>362.88</v>
      </c>
      <c r="AE55" s="65">
        <f t="shared" si="1"/>
        <v>763.56</v>
      </c>
      <c r="AF55" s="65">
        <f t="shared" si="2"/>
        <v>1217.1599999999999</v>
      </c>
      <c r="AG55" s="65">
        <f t="shared" si="3"/>
        <v>1441.4399999999998</v>
      </c>
      <c r="AH55" s="65">
        <f t="shared" si="4"/>
        <v>1693.4399999999998</v>
      </c>
      <c r="AI55" s="65">
        <f t="shared" si="5"/>
        <v>2084.04</v>
      </c>
      <c r="AJ55" s="65">
        <f t="shared" si="6"/>
        <v>2714.04</v>
      </c>
      <c r="AK55" s="65">
        <f t="shared" si="7"/>
        <v>3210.48</v>
      </c>
      <c r="AL55" s="65">
        <f t="shared" si="8"/>
        <v>3643.92</v>
      </c>
      <c r="AM55" s="65">
        <f t="shared" si="9"/>
        <v>4032</v>
      </c>
      <c r="AN55" s="65">
        <f t="shared" si="10"/>
        <v>4377.24</v>
      </c>
      <c r="AO55" s="65">
        <f t="shared" si="11"/>
        <v>4697.28</v>
      </c>
    </row>
    <row r="56" spans="1:41" ht="17.25" customHeight="1">
      <c r="A56" s="58">
        <v>55</v>
      </c>
      <c r="B56" s="75" t="s">
        <v>240</v>
      </c>
      <c r="C56" s="75" t="s">
        <v>188</v>
      </c>
      <c r="D56" s="75" t="s">
        <v>155</v>
      </c>
      <c r="E56" s="58">
        <v>49.2</v>
      </c>
      <c r="F56" s="67">
        <v>0</v>
      </c>
      <c r="G56" s="68"/>
      <c r="H56" s="67" t="s">
        <v>241</v>
      </c>
      <c r="I56" s="58">
        <v>0</v>
      </c>
      <c r="J56" s="69">
        <v>6677.75</v>
      </c>
      <c r="K56" s="70"/>
      <c r="L56" s="71"/>
      <c r="M56" s="72"/>
      <c r="N56" s="566">
        <f>ROUND(Оборотка!X58,2)-ROUND(Оборотка!P58,2)</f>
        <v>3366.9399999999996</v>
      </c>
      <c r="O56" s="73"/>
      <c r="P56" s="83">
        <v>28365</v>
      </c>
      <c r="Q56" s="83">
        <v>28465</v>
      </c>
      <c r="R56" s="83">
        <v>28549</v>
      </c>
      <c r="S56" s="83">
        <v>28639</v>
      </c>
      <c r="T56" s="83">
        <v>28860</v>
      </c>
      <c r="U56" s="83">
        <v>28960</v>
      </c>
      <c r="V56" s="83">
        <v>29151</v>
      </c>
      <c r="W56" s="84">
        <v>29351</v>
      </c>
      <c r="X56" s="83">
        <v>29405</v>
      </c>
      <c r="Y56" s="83">
        <v>29546</v>
      </c>
      <c r="Z56" s="83">
        <v>29617</v>
      </c>
      <c r="AA56" s="83">
        <v>29650</v>
      </c>
      <c r="AB56" s="83">
        <v>29768</v>
      </c>
      <c r="AC56" s="65">
        <v>0</v>
      </c>
      <c r="AD56" s="65">
        <f t="shared" si="0"/>
        <v>252</v>
      </c>
      <c r="AE56" s="65">
        <f t="shared" si="1"/>
        <v>463.68</v>
      </c>
      <c r="AF56" s="65">
        <f>AE56+(S56-R56)*$AF$130</f>
        <v>690.48</v>
      </c>
      <c r="AG56" s="65">
        <f t="shared" si="3"/>
        <v>1247.4000000000001</v>
      </c>
      <c r="AH56" s="65">
        <f t="shared" si="4"/>
        <v>1499.4</v>
      </c>
      <c r="AI56" s="65">
        <f t="shared" si="5"/>
        <v>1980.72</v>
      </c>
      <c r="AJ56" s="65">
        <f t="shared" si="6"/>
        <v>2484.7200000000003</v>
      </c>
      <c r="AK56" s="65">
        <f t="shared" si="7"/>
        <v>2620.8000000000002</v>
      </c>
      <c r="AL56" s="65">
        <f t="shared" si="8"/>
        <v>2976.1200000000003</v>
      </c>
      <c r="AM56" s="65">
        <f t="shared" si="9"/>
        <v>3155.0400000000004</v>
      </c>
      <c r="AN56" s="65">
        <f t="shared" si="10"/>
        <v>3238.2000000000003</v>
      </c>
      <c r="AO56" s="65">
        <f t="shared" si="11"/>
        <v>3535.5600000000004</v>
      </c>
    </row>
    <row r="57" spans="1:41" ht="17.25" customHeight="1">
      <c r="A57" s="58">
        <v>56</v>
      </c>
      <c r="B57" s="67" t="s">
        <v>242</v>
      </c>
      <c r="C57" s="67" t="s">
        <v>173</v>
      </c>
      <c r="D57" s="67" t="s">
        <v>167</v>
      </c>
      <c r="E57" s="58">
        <v>49.5</v>
      </c>
      <c r="F57" s="67">
        <v>1</v>
      </c>
      <c r="G57" s="68"/>
      <c r="H57" s="67" t="s">
        <v>203</v>
      </c>
      <c r="I57" s="58">
        <v>0</v>
      </c>
      <c r="J57" s="69">
        <v>197.83</v>
      </c>
      <c r="K57" s="70"/>
      <c r="L57" s="71"/>
      <c r="M57" s="72"/>
      <c r="N57" s="566">
        <f>ROUND(Оборотка!X59,2)-ROUND(Оборотка!P59,2)</f>
        <v>0</v>
      </c>
      <c r="O57" s="73"/>
      <c r="P57" s="83">
        <v>22249</v>
      </c>
      <c r="Q57" s="83">
        <v>22470</v>
      </c>
      <c r="R57" s="83">
        <v>22695</v>
      </c>
      <c r="S57" s="83">
        <v>22888</v>
      </c>
      <c r="T57" s="83">
        <v>23100</v>
      </c>
      <c r="U57" s="83">
        <v>23303</v>
      </c>
      <c r="V57" s="83">
        <v>23573</v>
      </c>
      <c r="W57" s="84">
        <v>23753</v>
      </c>
      <c r="X57" s="83">
        <v>24043</v>
      </c>
      <c r="Y57" s="83">
        <v>24203</v>
      </c>
      <c r="Z57" s="83">
        <v>24463</v>
      </c>
      <c r="AA57" s="83">
        <v>24687</v>
      </c>
      <c r="AB57" s="83">
        <v>24900</v>
      </c>
      <c r="AC57" s="79">
        <v>0</v>
      </c>
      <c r="AD57" s="79">
        <f t="shared" si="0"/>
        <v>556.91999999999996</v>
      </c>
      <c r="AE57" s="79">
        <f t="shared" si="1"/>
        <v>1123.92</v>
      </c>
      <c r="AF57" s="79">
        <f t="shared" si="2"/>
        <v>1610.2800000000002</v>
      </c>
      <c r="AG57" s="79">
        <f t="shared" si="3"/>
        <v>2144.5200000000004</v>
      </c>
      <c r="AH57" s="79">
        <f t="shared" si="4"/>
        <v>2656.0800000000004</v>
      </c>
      <c r="AI57" s="79">
        <f t="shared" si="5"/>
        <v>3336.4800000000005</v>
      </c>
      <c r="AJ57" s="79">
        <f t="shared" si="6"/>
        <v>3790.0800000000004</v>
      </c>
      <c r="AK57" s="79">
        <f t="shared" si="7"/>
        <v>4520.88</v>
      </c>
      <c r="AL57" s="79">
        <f t="shared" si="8"/>
        <v>4924.08</v>
      </c>
      <c r="AM57" s="79">
        <f t="shared" si="9"/>
        <v>5579.28</v>
      </c>
      <c r="AN57" s="79">
        <f t="shared" si="10"/>
        <v>6143.76</v>
      </c>
      <c r="AO57" s="79">
        <f t="shared" si="11"/>
        <v>6680.52</v>
      </c>
    </row>
    <row r="58" spans="1:41" ht="17.25" customHeight="1">
      <c r="A58" s="58">
        <v>57</v>
      </c>
      <c r="B58" s="75" t="s">
        <v>226</v>
      </c>
      <c r="C58" s="75" t="s">
        <v>188</v>
      </c>
      <c r="D58" s="75" t="s">
        <v>155</v>
      </c>
      <c r="E58" s="58">
        <v>49.4</v>
      </c>
      <c r="F58" s="67">
        <v>2</v>
      </c>
      <c r="G58" s="68"/>
      <c r="H58" s="68"/>
      <c r="I58" s="58">
        <v>0</v>
      </c>
      <c r="J58" s="69">
        <v>1953</v>
      </c>
      <c r="K58" s="70"/>
      <c r="L58" s="71"/>
      <c r="M58" s="72"/>
      <c r="N58" s="566">
        <f>ROUND(Оборотка!X60,2)-ROUND(Оборотка!P60,2)</f>
        <v>-1.0000000000218279E-2</v>
      </c>
      <c r="O58" s="73"/>
      <c r="P58" s="83">
        <v>4732</v>
      </c>
      <c r="Q58" s="83">
        <v>4873</v>
      </c>
      <c r="R58" s="83">
        <v>4995</v>
      </c>
      <c r="S58" s="83">
        <v>5104</v>
      </c>
      <c r="T58" s="83">
        <v>5327</v>
      </c>
      <c r="U58" s="83">
        <v>5517</v>
      </c>
      <c r="V58" s="83">
        <v>5837</v>
      </c>
      <c r="W58" s="84">
        <v>6060</v>
      </c>
      <c r="X58" s="83">
        <v>6437</v>
      </c>
      <c r="Y58" s="83">
        <v>6849</v>
      </c>
      <c r="Z58" s="83">
        <v>7180</v>
      </c>
      <c r="AA58" s="83">
        <v>7374</v>
      </c>
      <c r="AB58" s="83">
        <v>7524</v>
      </c>
      <c r="AC58" s="65">
        <v>0</v>
      </c>
      <c r="AD58" s="65">
        <f t="shared" si="0"/>
        <v>355.32</v>
      </c>
      <c r="AE58" s="65">
        <f t="shared" si="1"/>
        <v>662.76</v>
      </c>
      <c r="AF58" s="65">
        <f t="shared" si="2"/>
        <v>937.44</v>
      </c>
      <c r="AG58" s="65">
        <f t="shared" si="3"/>
        <v>1499.4</v>
      </c>
      <c r="AH58" s="65">
        <f t="shared" si="4"/>
        <v>1978.2</v>
      </c>
      <c r="AI58" s="65">
        <f t="shared" si="5"/>
        <v>2784.6</v>
      </c>
      <c r="AJ58" s="65">
        <f t="shared" si="6"/>
        <v>3346.56</v>
      </c>
      <c r="AK58" s="65">
        <f t="shared" si="7"/>
        <v>4296.6000000000004</v>
      </c>
      <c r="AL58" s="65">
        <f t="shared" si="8"/>
        <v>5334.84</v>
      </c>
      <c r="AM58" s="65">
        <f t="shared" si="9"/>
        <v>6168.96</v>
      </c>
      <c r="AN58" s="65">
        <f t="shared" si="10"/>
        <v>6657.84</v>
      </c>
      <c r="AO58" s="65">
        <f t="shared" si="11"/>
        <v>7035.84</v>
      </c>
    </row>
    <row r="59" spans="1:41" ht="17.25" customHeight="1">
      <c r="A59" s="58">
        <v>58</v>
      </c>
      <c r="B59" s="75" t="s">
        <v>243</v>
      </c>
      <c r="C59" s="75" t="s">
        <v>195</v>
      </c>
      <c r="D59" s="75" t="s">
        <v>183</v>
      </c>
      <c r="E59" s="58">
        <v>49.1</v>
      </c>
      <c r="F59" s="67">
        <v>1</v>
      </c>
      <c r="G59" s="68"/>
      <c r="H59" s="68"/>
      <c r="I59" s="58">
        <v>0</v>
      </c>
      <c r="J59" s="69">
        <v>1778.87</v>
      </c>
      <c r="K59" s="70"/>
      <c r="L59" s="71"/>
      <c r="M59" s="72"/>
      <c r="N59" s="566">
        <f>ROUND(Оборотка!X61,2)-ROUND(Оборотка!P61,2)</f>
        <v>9.9999999999909051E-3</v>
      </c>
      <c r="O59" s="73"/>
      <c r="P59" s="83">
        <v>12457</v>
      </c>
      <c r="Q59" s="83">
        <v>12594</v>
      </c>
      <c r="R59" s="83">
        <v>12717</v>
      </c>
      <c r="S59" s="83">
        <v>12827</v>
      </c>
      <c r="T59" s="83">
        <v>12956</v>
      </c>
      <c r="U59" s="83">
        <v>13048</v>
      </c>
      <c r="V59" s="84">
        <v>13165</v>
      </c>
      <c r="W59" s="84">
        <v>13277</v>
      </c>
      <c r="X59" s="83">
        <v>13435</v>
      </c>
      <c r="Y59" s="83">
        <v>13619</v>
      </c>
      <c r="Z59" s="83">
        <v>13746</v>
      </c>
      <c r="AA59" s="83">
        <v>13871</v>
      </c>
      <c r="AB59" s="83">
        <v>13969</v>
      </c>
      <c r="AC59" s="65">
        <v>0</v>
      </c>
      <c r="AD59" s="65">
        <f t="shared" si="0"/>
        <v>345.24</v>
      </c>
      <c r="AE59" s="65">
        <f t="shared" si="1"/>
        <v>655.20000000000005</v>
      </c>
      <c r="AF59" s="65">
        <f t="shared" si="2"/>
        <v>932.40000000000009</v>
      </c>
      <c r="AG59" s="65">
        <f t="shared" si="3"/>
        <v>1257.48</v>
      </c>
      <c r="AH59" s="65">
        <f t="shared" si="4"/>
        <v>1489.32</v>
      </c>
      <c r="AI59" s="65">
        <f t="shared" si="5"/>
        <v>1784.1599999999999</v>
      </c>
      <c r="AJ59" s="65">
        <f t="shared" si="6"/>
        <v>2066.3999999999996</v>
      </c>
      <c r="AK59" s="65">
        <f t="shared" si="7"/>
        <v>2464.5599999999995</v>
      </c>
      <c r="AL59" s="65">
        <f t="shared" si="8"/>
        <v>2928.2399999999993</v>
      </c>
      <c r="AM59" s="65">
        <f t="shared" si="9"/>
        <v>3248.2799999999993</v>
      </c>
      <c r="AN59" s="65">
        <f t="shared" si="10"/>
        <v>3563.2799999999993</v>
      </c>
      <c r="AO59" s="65">
        <f t="shared" si="11"/>
        <v>3810.2399999999993</v>
      </c>
    </row>
    <row r="60" spans="1:41" ht="17.25" customHeight="1">
      <c r="A60" s="58">
        <v>59</v>
      </c>
      <c r="B60" s="67" t="s">
        <v>244</v>
      </c>
      <c r="C60" s="75" t="s">
        <v>173</v>
      </c>
      <c r="D60" s="75" t="s">
        <v>245</v>
      </c>
      <c r="E60" s="58">
        <v>49.2</v>
      </c>
      <c r="F60" s="67">
        <v>1</v>
      </c>
      <c r="G60" s="68"/>
      <c r="H60" s="67" t="s">
        <v>203</v>
      </c>
      <c r="I60" s="58">
        <v>0</v>
      </c>
      <c r="J60" s="69">
        <v>-8797.4699999999993</v>
      </c>
      <c r="K60" s="70"/>
      <c r="L60" s="71"/>
      <c r="M60" s="72"/>
      <c r="N60" s="566">
        <f>ROUND(Оборотка!X62,2)-ROUND(Оборотка!P62,2)</f>
        <v>-21091.41</v>
      </c>
      <c r="O60" s="73"/>
      <c r="P60" s="83">
        <v>31450</v>
      </c>
      <c r="Q60" s="83">
        <v>31532</v>
      </c>
      <c r="R60" s="83">
        <v>31652</v>
      </c>
      <c r="S60" s="83">
        <v>31771</v>
      </c>
      <c r="T60" s="83">
        <v>31921</v>
      </c>
      <c r="U60" s="83">
        <v>32041</v>
      </c>
      <c r="V60" s="83">
        <v>32358</v>
      </c>
      <c r="W60" s="84">
        <v>32550</v>
      </c>
      <c r="X60" s="83">
        <v>32867</v>
      </c>
      <c r="Y60" s="83">
        <v>33326</v>
      </c>
      <c r="Z60" s="83">
        <v>33480</v>
      </c>
      <c r="AA60" s="83">
        <v>33685</v>
      </c>
      <c r="AB60" s="83">
        <v>33914</v>
      </c>
      <c r="AC60" s="65">
        <v>0</v>
      </c>
      <c r="AD60" s="65">
        <f t="shared" si="0"/>
        <v>206.64000000000001</v>
      </c>
      <c r="AE60" s="65">
        <f t="shared" si="1"/>
        <v>509.03999999999996</v>
      </c>
      <c r="AF60" s="65">
        <f t="shared" si="2"/>
        <v>808.92</v>
      </c>
      <c r="AG60" s="65">
        <f t="shared" si="3"/>
        <v>1186.92</v>
      </c>
      <c r="AH60" s="65">
        <f t="shared" si="4"/>
        <v>1489.3200000000002</v>
      </c>
      <c r="AI60" s="65">
        <f t="shared" si="5"/>
        <v>2288.1600000000003</v>
      </c>
      <c r="AJ60" s="65">
        <f t="shared" si="6"/>
        <v>2772.0000000000005</v>
      </c>
      <c r="AK60" s="65">
        <f t="shared" si="7"/>
        <v>3570.8400000000006</v>
      </c>
      <c r="AL60" s="65">
        <f t="shared" si="8"/>
        <v>4727.5200000000004</v>
      </c>
      <c r="AM60" s="65">
        <f t="shared" si="9"/>
        <v>5115.6000000000004</v>
      </c>
      <c r="AN60" s="65">
        <f t="shared" si="10"/>
        <v>5632.2000000000007</v>
      </c>
      <c r="AO60" s="65">
        <f t="shared" si="11"/>
        <v>6209.2800000000007</v>
      </c>
    </row>
    <row r="61" spans="1:41" ht="17.25" customHeight="1">
      <c r="A61" s="58">
        <v>60</v>
      </c>
      <c r="B61" s="75" t="s">
        <v>246</v>
      </c>
      <c r="C61" s="75" t="s">
        <v>159</v>
      </c>
      <c r="D61" s="75" t="s">
        <v>155</v>
      </c>
      <c r="E61" s="58">
        <v>65.5</v>
      </c>
      <c r="F61" s="67">
        <v>3</v>
      </c>
      <c r="G61" s="68"/>
      <c r="H61" s="67" t="s">
        <v>203</v>
      </c>
      <c r="I61" s="58">
        <v>0</v>
      </c>
      <c r="J61" s="69">
        <v>3055.17</v>
      </c>
      <c r="K61" s="70"/>
      <c r="L61" s="71"/>
      <c r="M61" s="72"/>
      <c r="N61" s="566">
        <f>ROUND(Оборотка!X63,2)-ROUND(Оборотка!P63,2)</f>
        <v>0</v>
      </c>
      <c r="O61" s="73"/>
      <c r="P61" s="83">
        <v>35308</v>
      </c>
      <c r="Q61" s="83">
        <v>35653</v>
      </c>
      <c r="R61" s="83">
        <v>35991</v>
      </c>
      <c r="S61" s="83">
        <v>36278</v>
      </c>
      <c r="T61" s="83">
        <v>36471</v>
      </c>
      <c r="U61" s="83">
        <v>36789</v>
      </c>
      <c r="V61" s="83">
        <v>37007</v>
      </c>
      <c r="W61" s="84">
        <v>37265</v>
      </c>
      <c r="X61" s="83">
        <v>37525</v>
      </c>
      <c r="Y61" s="83">
        <v>37822</v>
      </c>
      <c r="Z61" s="83">
        <v>38037</v>
      </c>
      <c r="AA61" s="83">
        <v>38255</v>
      </c>
      <c r="AB61" s="83">
        <v>38532</v>
      </c>
      <c r="AC61" s="65">
        <v>0</v>
      </c>
      <c r="AD61" s="65">
        <f t="shared" si="0"/>
        <v>869.4</v>
      </c>
      <c r="AE61" s="65">
        <f t="shared" si="1"/>
        <v>1721.1599999999999</v>
      </c>
      <c r="AF61" s="65">
        <f t="shared" si="2"/>
        <v>2444.3999999999996</v>
      </c>
      <c r="AG61" s="65">
        <f t="shared" si="3"/>
        <v>2930.7599999999998</v>
      </c>
      <c r="AH61" s="65">
        <f t="shared" si="4"/>
        <v>3732.12</v>
      </c>
      <c r="AI61" s="65">
        <f t="shared" si="5"/>
        <v>4281.4799999999996</v>
      </c>
      <c r="AJ61" s="65">
        <f t="shared" si="6"/>
        <v>4931.6399999999994</v>
      </c>
      <c r="AK61" s="65">
        <f t="shared" si="7"/>
        <v>5586.8399999999992</v>
      </c>
      <c r="AL61" s="65">
        <f t="shared" si="8"/>
        <v>6335.2799999999988</v>
      </c>
      <c r="AM61" s="65">
        <f t="shared" si="9"/>
        <v>6877.079999999999</v>
      </c>
      <c r="AN61" s="65">
        <f t="shared" si="10"/>
        <v>7426.4399999999987</v>
      </c>
      <c r="AO61" s="65">
        <f t="shared" si="11"/>
        <v>8124.4799999999987</v>
      </c>
    </row>
    <row r="62" spans="1:41" ht="18" customHeight="1">
      <c r="A62" s="58">
        <v>61</v>
      </c>
      <c r="B62" s="67" t="s">
        <v>247</v>
      </c>
      <c r="C62" s="67" t="s">
        <v>188</v>
      </c>
      <c r="D62" s="67" t="s">
        <v>202</v>
      </c>
      <c r="E62" s="58">
        <v>65.599999999999994</v>
      </c>
      <c r="F62" s="67">
        <v>1</v>
      </c>
      <c r="G62" s="68"/>
      <c r="H62" s="67" t="s">
        <v>203</v>
      </c>
      <c r="I62" s="58">
        <v>0</v>
      </c>
      <c r="J62" s="69">
        <v>2307.11</v>
      </c>
      <c r="K62" s="70"/>
      <c r="L62" s="71"/>
      <c r="M62" s="72"/>
      <c r="N62" s="566">
        <f>ROUND(Оборотка!X64,2)-ROUND(Оборотка!P64,2)</f>
        <v>-97.860000000000127</v>
      </c>
      <c r="O62" s="73"/>
      <c r="P62" s="83">
        <v>38394</v>
      </c>
      <c r="Q62" s="83">
        <v>38591</v>
      </c>
      <c r="R62" s="83">
        <v>38737</v>
      </c>
      <c r="S62" s="83">
        <v>38858</v>
      </c>
      <c r="T62" s="83">
        <v>39024</v>
      </c>
      <c r="U62" s="83">
        <v>39178</v>
      </c>
      <c r="V62" s="83">
        <v>39338</v>
      </c>
      <c r="W62" s="84">
        <v>39487</v>
      </c>
      <c r="X62" s="83">
        <v>39693</v>
      </c>
      <c r="Y62" s="83">
        <v>39873</v>
      </c>
      <c r="Z62" s="83">
        <v>40107</v>
      </c>
      <c r="AA62" s="83">
        <v>40282</v>
      </c>
      <c r="AB62" s="83">
        <v>40470</v>
      </c>
      <c r="AC62" s="65">
        <v>0</v>
      </c>
      <c r="AD62" s="65">
        <f t="shared" si="0"/>
        <v>496.44</v>
      </c>
      <c r="AE62" s="65">
        <f t="shared" si="1"/>
        <v>864.36</v>
      </c>
      <c r="AF62" s="65">
        <f t="shared" si="2"/>
        <v>1169.28</v>
      </c>
      <c r="AG62" s="65">
        <f t="shared" si="3"/>
        <v>1587.6</v>
      </c>
      <c r="AH62" s="65">
        <f t="shared" si="4"/>
        <v>1975.6799999999998</v>
      </c>
      <c r="AI62" s="65">
        <f t="shared" si="5"/>
        <v>2378.8799999999997</v>
      </c>
      <c r="AJ62" s="65">
        <f t="shared" si="6"/>
        <v>2754.3599999999997</v>
      </c>
      <c r="AK62" s="65">
        <f t="shared" si="7"/>
        <v>3273.4799999999996</v>
      </c>
      <c r="AL62" s="65">
        <f t="shared" si="8"/>
        <v>3727.0799999999995</v>
      </c>
      <c r="AM62" s="65">
        <f t="shared" si="9"/>
        <v>4316.7599999999993</v>
      </c>
      <c r="AN62" s="65">
        <f t="shared" si="10"/>
        <v>4757.7599999999993</v>
      </c>
      <c r="AO62" s="65">
        <f t="shared" si="11"/>
        <v>5231.5199999999995</v>
      </c>
    </row>
    <row r="63" spans="1:41" ht="17.25" customHeight="1">
      <c r="A63" s="58">
        <v>62</v>
      </c>
      <c r="B63" s="67" t="s">
        <v>248</v>
      </c>
      <c r="C63" s="75" t="s">
        <v>159</v>
      </c>
      <c r="D63" s="75" t="s">
        <v>245</v>
      </c>
      <c r="E63" s="58">
        <v>49.2</v>
      </c>
      <c r="F63" s="67">
        <v>5</v>
      </c>
      <c r="G63" s="68"/>
      <c r="H63" s="68"/>
      <c r="I63" s="58">
        <v>0</v>
      </c>
      <c r="J63" s="69">
        <v>13294.56</v>
      </c>
      <c r="K63" s="70"/>
      <c r="L63" s="71"/>
      <c r="M63" s="72"/>
      <c r="N63" s="566">
        <f>ROUND(Оборотка!X65,2)-ROUND(Оборотка!P65,2)</f>
        <v>12225.85</v>
      </c>
      <c r="O63" s="73"/>
      <c r="P63" s="83">
        <v>46296</v>
      </c>
      <c r="Q63" s="83">
        <v>46652</v>
      </c>
      <c r="R63" s="83">
        <v>47071</v>
      </c>
      <c r="S63" s="83">
        <v>47394</v>
      </c>
      <c r="T63" s="83">
        <v>47719</v>
      </c>
      <c r="U63" s="83">
        <v>48018</v>
      </c>
      <c r="V63" s="83">
        <v>48282</v>
      </c>
      <c r="W63" s="84">
        <v>48526</v>
      </c>
      <c r="X63" s="83">
        <v>48855</v>
      </c>
      <c r="Y63" s="83">
        <v>49057</v>
      </c>
      <c r="Z63" s="83">
        <v>49437</v>
      </c>
      <c r="AA63" s="83">
        <v>49885</v>
      </c>
      <c r="AB63" s="83">
        <v>50171</v>
      </c>
      <c r="AC63" s="65">
        <v>0</v>
      </c>
      <c r="AD63" s="65">
        <f t="shared" si="0"/>
        <v>897.12</v>
      </c>
      <c r="AE63" s="65">
        <f t="shared" si="1"/>
        <v>1953</v>
      </c>
      <c r="AF63" s="65">
        <f t="shared" si="2"/>
        <v>2766.96</v>
      </c>
      <c r="AG63" s="65">
        <f t="shared" si="3"/>
        <v>3585.96</v>
      </c>
      <c r="AH63" s="65">
        <f t="shared" si="4"/>
        <v>4339.4400000000005</v>
      </c>
      <c r="AI63" s="65">
        <f t="shared" si="5"/>
        <v>5004.72</v>
      </c>
      <c r="AJ63" s="65">
        <f t="shared" si="6"/>
        <v>5619.6</v>
      </c>
      <c r="AK63" s="65">
        <f t="shared" si="7"/>
        <v>6448.68</v>
      </c>
      <c r="AL63" s="65">
        <f t="shared" si="8"/>
        <v>6957.72</v>
      </c>
      <c r="AM63" s="65">
        <f t="shared" si="9"/>
        <v>7915.3200000000006</v>
      </c>
      <c r="AN63" s="65">
        <f t="shared" si="10"/>
        <v>9044.2800000000007</v>
      </c>
      <c r="AO63" s="65">
        <f t="shared" si="11"/>
        <v>9765</v>
      </c>
    </row>
    <row r="64" spans="1:41" ht="17.25" customHeight="1">
      <c r="A64" s="58">
        <v>63</v>
      </c>
      <c r="B64" s="67" t="s">
        <v>249</v>
      </c>
      <c r="C64" s="67" t="s">
        <v>195</v>
      </c>
      <c r="D64" s="67" t="s">
        <v>155</v>
      </c>
      <c r="E64" s="58">
        <v>49.2</v>
      </c>
      <c r="F64" s="67">
        <v>4</v>
      </c>
      <c r="G64" s="68"/>
      <c r="H64" s="68"/>
      <c r="I64" s="58">
        <v>0</v>
      </c>
      <c r="J64" s="69">
        <v>4161.26</v>
      </c>
      <c r="K64" s="70"/>
      <c r="L64" s="71"/>
      <c r="M64" s="72"/>
      <c r="N64" s="566">
        <f>ROUND(Оборотка!X66,2)-ROUND(Оборотка!P66,2)</f>
        <v>2219.8299999999995</v>
      </c>
      <c r="O64" s="73"/>
      <c r="P64" s="83">
        <v>32931</v>
      </c>
      <c r="Q64" s="83">
        <v>33153</v>
      </c>
      <c r="R64" s="83">
        <v>33354</v>
      </c>
      <c r="S64" s="83">
        <v>33515</v>
      </c>
      <c r="T64" s="83">
        <v>33691</v>
      </c>
      <c r="U64" s="83">
        <v>33864</v>
      </c>
      <c r="V64" s="83">
        <v>34049</v>
      </c>
      <c r="W64" s="84">
        <v>34310</v>
      </c>
      <c r="X64" s="83">
        <v>34572</v>
      </c>
      <c r="Y64" s="83">
        <v>34825</v>
      </c>
      <c r="Z64" s="83">
        <v>35030</v>
      </c>
      <c r="AA64" s="83">
        <v>35228</v>
      </c>
      <c r="AB64" s="83">
        <v>35438</v>
      </c>
      <c r="AC64" s="65">
        <v>0</v>
      </c>
      <c r="AD64" s="65">
        <f t="shared" si="0"/>
        <v>559.44000000000005</v>
      </c>
      <c r="AE64" s="65">
        <f t="shared" si="1"/>
        <v>1065.96</v>
      </c>
      <c r="AF64" s="65">
        <f t="shared" si="2"/>
        <v>1471.68</v>
      </c>
      <c r="AG64" s="65">
        <f t="shared" si="3"/>
        <v>1915.2</v>
      </c>
      <c r="AH64" s="65">
        <f t="shared" si="4"/>
        <v>2351.16</v>
      </c>
      <c r="AI64" s="65">
        <f t="shared" si="5"/>
        <v>2817.3599999999997</v>
      </c>
      <c r="AJ64" s="65">
        <f t="shared" si="6"/>
        <v>3475.08</v>
      </c>
      <c r="AK64" s="65">
        <f t="shared" si="7"/>
        <v>4135.32</v>
      </c>
      <c r="AL64" s="65">
        <f t="shared" si="8"/>
        <v>4772.88</v>
      </c>
      <c r="AM64" s="65">
        <f t="shared" si="9"/>
        <v>5289.4800000000005</v>
      </c>
      <c r="AN64" s="65">
        <f t="shared" si="10"/>
        <v>5788.4400000000005</v>
      </c>
      <c r="AO64" s="65">
        <f t="shared" si="11"/>
        <v>6317.64</v>
      </c>
    </row>
    <row r="65" spans="1:41" ht="17.25" customHeight="1">
      <c r="A65" s="58">
        <v>64</v>
      </c>
      <c r="B65" s="75" t="s">
        <v>975</v>
      </c>
      <c r="C65" s="75" t="s">
        <v>164</v>
      </c>
      <c r="D65" s="75" t="s">
        <v>191</v>
      </c>
      <c r="E65" s="58">
        <v>49.5</v>
      </c>
      <c r="F65" s="67">
        <v>2</v>
      </c>
      <c r="G65" s="68"/>
      <c r="H65" s="68"/>
      <c r="I65" s="58">
        <v>0</v>
      </c>
      <c r="J65" s="69">
        <v>1649.6</v>
      </c>
      <c r="K65" s="70"/>
      <c r="L65" s="71"/>
      <c r="M65" s="72"/>
      <c r="N65" s="566">
        <f>ROUND(Оборотка!X67,2)-ROUND(Оборотка!P67,2)</f>
        <v>0</v>
      </c>
      <c r="O65" s="73"/>
      <c r="P65" s="84">
        <v>20739</v>
      </c>
      <c r="Q65" s="83">
        <v>20755</v>
      </c>
      <c r="R65" s="83">
        <v>20826</v>
      </c>
      <c r="S65" s="83">
        <v>20931</v>
      </c>
      <c r="T65" s="83">
        <v>21079</v>
      </c>
      <c r="U65" s="83">
        <v>21200</v>
      </c>
      <c r="V65" s="83">
        <v>21357</v>
      </c>
      <c r="W65" s="84">
        <v>21548</v>
      </c>
      <c r="X65" s="83">
        <v>21928</v>
      </c>
      <c r="Y65" s="83">
        <v>22204</v>
      </c>
      <c r="Z65" s="84">
        <v>22571</v>
      </c>
      <c r="AA65" s="84">
        <v>22797</v>
      </c>
      <c r="AB65" s="84">
        <v>23046</v>
      </c>
      <c r="AC65" s="65">
        <v>0</v>
      </c>
      <c r="AD65" s="65">
        <f t="shared" si="0"/>
        <v>40.32</v>
      </c>
      <c r="AE65" s="65">
        <f t="shared" si="1"/>
        <v>219.23999999999998</v>
      </c>
      <c r="AF65" s="65">
        <f t="shared" si="2"/>
        <v>483.84000000000003</v>
      </c>
      <c r="AG65" s="65">
        <f t="shared" si="3"/>
        <v>856.8</v>
      </c>
      <c r="AH65" s="65">
        <f t="shared" si="4"/>
        <v>1161.72</v>
      </c>
      <c r="AI65" s="65">
        <f t="shared" si="5"/>
        <v>1557.3600000000001</v>
      </c>
      <c r="AJ65" s="65">
        <f t="shared" si="6"/>
        <v>2038.68</v>
      </c>
      <c r="AK65" s="65">
        <f t="shared" si="7"/>
        <v>2996.28</v>
      </c>
      <c r="AL65" s="65">
        <f t="shared" si="8"/>
        <v>3691.8</v>
      </c>
      <c r="AM65" s="65">
        <f t="shared" si="9"/>
        <v>4616.6400000000003</v>
      </c>
      <c r="AN65" s="65">
        <f t="shared" si="10"/>
        <v>5186.16</v>
      </c>
      <c r="AO65" s="65">
        <f t="shared" si="11"/>
        <v>5813.6399999999994</v>
      </c>
    </row>
    <row r="66" spans="1:41" ht="17.25" customHeight="1">
      <c r="A66" s="58">
        <v>65</v>
      </c>
      <c r="B66" s="67" t="s">
        <v>251</v>
      </c>
      <c r="C66" s="67" t="s">
        <v>164</v>
      </c>
      <c r="D66" s="67" t="s">
        <v>245</v>
      </c>
      <c r="E66" s="58">
        <v>49.4</v>
      </c>
      <c r="F66" s="67">
        <v>3</v>
      </c>
      <c r="G66" s="68"/>
      <c r="H66" s="68"/>
      <c r="I66" s="58">
        <v>0</v>
      </c>
      <c r="J66" s="69">
        <v>2493.33</v>
      </c>
      <c r="K66" s="70"/>
      <c r="L66" s="71"/>
      <c r="M66" s="72"/>
      <c r="N66" s="566">
        <f>ROUND(Оборотка!X68,2)-ROUND(Оборотка!P68,2)</f>
        <v>-1.0000000000218279E-2</v>
      </c>
      <c r="O66" s="73"/>
      <c r="P66" s="83">
        <v>34002</v>
      </c>
      <c r="Q66" s="83">
        <v>34539</v>
      </c>
      <c r="R66" s="83">
        <v>34753</v>
      </c>
      <c r="S66" s="83">
        <v>35026</v>
      </c>
      <c r="T66" s="83">
        <v>35267</v>
      </c>
      <c r="U66" s="83">
        <v>35519</v>
      </c>
      <c r="V66" s="83">
        <v>35711</v>
      </c>
      <c r="W66" s="84">
        <v>35901</v>
      </c>
      <c r="X66" s="83">
        <v>36095</v>
      </c>
      <c r="Y66" s="83">
        <v>36324</v>
      </c>
      <c r="Z66" s="83">
        <v>36487</v>
      </c>
      <c r="AA66" s="83">
        <v>36786</v>
      </c>
      <c r="AB66" s="83">
        <v>37083</v>
      </c>
      <c r="AC66" s="65">
        <v>0</v>
      </c>
      <c r="AD66" s="65">
        <f t="shared" si="0"/>
        <v>1353.24</v>
      </c>
      <c r="AE66" s="65">
        <f t="shared" si="1"/>
        <v>1892.52</v>
      </c>
      <c r="AF66" s="65">
        <f t="shared" si="2"/>
        <v>2580.48</v>
      </c>
      <c r="AG66" s="65">
        <f t="shared" si="3"/>
        <v>3187.8</v>
      </c>
      <c r="AH66" s="65">
        <f t="shared" si="4"/>
        <v>3822.84</v>
      </c>
      <c r="AI66" s="65">
        <f t="shared" si="5"/>
        <v>4306.68</v>
      </c>
      <c r="AJ66" s="65">
        <f t="shared" si="6"/>
        <v>4785.4800000000005</v>
      </c>
      <c r="AK66" s="65">
        <f t="shared" si="7"/>
        <v>5274.3600000000006</v>
      </c>
      <c r="AL66" s="65">
        <f t="shared" si="8"/>
        <v>5851.4400000000005</v>
      </c>
      <c r="AM66" s="65">
        <f t="shared" si="9"/>
        <v>6262.2000000000007</v>
      </c>
      <c r="AN66" s="65">
        <f t="shared" si="10"/>
        <v>7015.68</v>
      </c>
      <c r="AO66" s="65">
        <f t="shared" si="11"/>
        <v>7764.1200000000008</v>
      </c>
    </row>
    <row r="67" spans="1:41" ht="17.25" customHeight="1">
      <c r="A67" s="58">
        <v>66</v>
      </c>
      <c r="B67" s="67" t="s">
        <v>252</v>
      </c>
      <c r="C67" s="75" t="s">
        <v>155</v>
      </c>
      <c r="D67" s="75" t="s">
        <v>157</v>
      </c>
      <c r="E67" s="58">
        <v>61.1</v>
      </c>
      <c r="F67" s="67">
        <v>0</v>
      </c>
      <c r="G67" s="68"/>
      <c r="H67" s="68"/>
      <c r="I67" s="58">
        <v>0</v>
      </c>
      <c r="J67" s="69">
        <v>5062.6099999999997</v>
      </c>
      <c r="K67" s="70"/>
      <c r="L67" s="71"/>
      <c r="M67" s="72"/>
      <c r="N67" s="566">
        <f>ROUND(Оборотка!X69,2)-ROUND(Оборотка!P69,2)</f>
        <v>1.0000000000218279E-2</v>
      </c>
      <c r="O67" s="73"/>
      <c r="P67" s="83">
        <v>41705</v>
      </c>
      <c r="Q67" s="83">
        <v>41916</v>
      </c>
      <c r="R67" s="83">
        <v>42168</v>
      </c>
      <c r="S67" s="83">
        <v>42434</v>
      </c>
      <c r="T67" s="83">
        <v>42715</v>
      </c>
      <c r="U67" s="83">
        <v>42865</v>
      </c>
      <c r="V67" s="83">
        <v>43065</v>
      </c>
      <c r="W67" s="84">
        <v>43265</v>
      </c>
      <c r="X67" s="83">
        <v>43365</v>
      </c>
      <c r="Y67" s="83">
        <v>43505</v>
      </c>
      <c r="Z67" s="83">
        <v>43792</v>
      </c>
      <c r="AA67" s="83">
        <v>44082</v>
      </c>
      <c r="AB67" s="83">
        <v>44346</v>
      </c>
      <c r="AC67" s="65">
        <v>0</v>
      </c>
      <c r="AD67" s="65">
        <f t="shared" ref="AD67:AD129" si="13">(Q67-P67)*$AD$130</f>
        <v>531.72</v>
      </c>
      <c r="AE67" s="65">
        <f t="shared" ref="AE67:AE129" si="14">AD67+(R67-Q67)*$AE$130</f>
        <v>1166.76</v>
      </c>
      <c r="AF67" s="65">
        <f t="shared" ref="AF67:AO129" si="15">AE67+(S67-R67)*$AF$130</f>
        <v>1837.08</v>
      </c>
      <c r="AG67" s="65">
        <f t="shared" ref="AG67:AG129" si="16">AF67+(T67-S67)*$AG$130</f>
        <v>2545.1999999999998</v>
      </c>
      <c r="AH67" s="65">
        <f t="shared" ref="AH67:AH129" si="17">AG67+(U67-T67)*$AH$130</f>
        <v>2923.2</v>
      </c>
      <c r="AI67" s="65">
        <f t="shared" ref="AI67:AI129" si="18">AH67+(V67-U67)*$AI$130</f>
        <v>3427.2</v>
      </c>
      <c r="AJ67" s="65">
        <f t="shared" ref="AJ67:AJ129" si="19">AI67+(W67-V67)*$AJ$130</f>
        <v>3931.2</v>
      </c>
      <c r="AK67" s="65">
        <f t="shared" ref="AK67:AK129" si="20">AJ67+(X67-W67)*$AK$130</f>
        <v>4183.2</v>
      </c>
      <c r="AL67" s="65">
        <f t="shared" ref="AL67:AL129" si="21">AK67+(Y67-X67)*$AL$130</f>
        <v>4536</v>
      </c>
      <c r="AM67" s="65">
        <f t="shared" ref="AM67:AM129" si="22">AL67+(Z67-Y67)*$AM$130</f>
        <v>5259.24</v>
      </c>
      <c r="AN67" s="65">
        <f t="shared" ref="AN67:AN129" si="23">AM67+(AA67-Z67)*$AN$130</f>
        <v>5990.04</v>
      </c>
      <c r="AO67" s="65">
        <f t="shared" ref="AO67:AO129" si="24">AN67+(AB67-AA67)*$AO$130</f>
        <v>6655.32</v>
      </c>
    </row>
    <row r="68" spans="1:41" ht="17.25" customHeight="1">
      <c r="A68" s="58">
        <v>67</v>
      </c>
      <c r="B68" s="67" t="s">
        <v>253</v>
      </c>
      <c r="C68" s="67" t="s">
        <v>205</v>
      </c>
      <c r="D68" s="67" t="s">
        <v>155</v>
      </c>
      <c r="E68" s="58">
        <v>49.2</v>
      </c>
      <c r="F68" s="67">
        <v>0</v>
      </c>
      <c r="G68" s="68"/>
      <c r="H68" s="68"/>
      <c r="I68" s="58">
        <v>0</v>
      </c>
      <c r="J68" s="69">
        <v>-0.08</v>
      </c>
      <c r="K68" s="70"/>
      <c r="L68" s="71"/>
      <c r="M68" s="72"/>
      <c r="N68" s="566">
        <f>ROUND(Оборотка!X70,2)-ROUND(Оборотка!P70,2)</f>
        <v>0</v>
      </c>
      <c r="O68" s="73"/>
      <c r="P68" s="83">
        <v>42700</v>
      </c>
      <c r="Q68" s="83">
        <v>42890</v>
      </c>
      <c r="R68" s="83">
        <v>43110</v>
      </c>
      <c r="S68" s="83">
        <v>43300</v>
      </c>
      <c r="T68" s="83">
        <v>43520</v>
      </c>
      <c r="U68" s="83">
        <v>43720</v>
      </c>
      <c r="V68" s="83">
        <v>43920</v>
      </c>
      <c r="W68" s="84">
        <v>44120</v>
      </c>
      <c r="X68" s="83">
        <v>44320</v>
      </c>
      <c r="Y68" s="83">
        <v>44600</v>
      </c>
      <c r="Z68" s="83">
        <v>44800</v>
      </c>
      <c r="AA68" s="83">
        <v>44920</v>
      </c>
      <c r="AB68" s="83">
        <v>45100</v>
      </c>
      <c r="AC68" s="65">
        <v>0</v>
      </c>
      <c r="AD68" s="65">
        <f t="shared" si="13"/>
        <v>478.8</v>
      </c>
      <c r="AE68" s="65">
        <f t="shared" si="14"/>
        <v>1033.2</v>
      </c>
      <c r="AF68" s="65">
        <f t="shared" si="15"/>
        <v>1512</v>
      </c>
      <c r="AG68" s="65">
        <f t="shared" si="16"/>
        <v>2066.4</v>
      </c>
      <c r="AH68" s="65">
        <f t="shared" si="17"/>
        <v>2570.4</v>
      </c>
      <c r="AI68" s="65">
        <f t="shared" si="18"/>
        <v>3074.4</v>
      </c>
      <c r="AJ68" s="65">
        <f t="shared" si="19"/>
        <v>3578.4</v>
      </c>
      <c r="AK68" s="65">
        <f t="shared" si="20"/>
        <v>4082.4</v>
      </c>
      <c r="AL68" s="65">
        <f t="shared" si="21"/>
        <v>4788</v>
      </c>
      <c r="AM68" s="65">
        <f t="shared" si="22"/>
        <v>5292</v>
      </c>
      <c r="AN68" s="65">
        <f t="shared" si="23"/>
        <v>5594.4</v>
      </c>
      <c r="AO68" s="65">
        <f t="shared" si="24"/>
        <v>6048</v>
      </c>
    </row>
    <row r="69" spans="1:41" ht="17.25" customHeight="1">
      <c r="A69" s="58">
        <v>68</v>
      </c>
      <c r="B69" s="67" t="s">
        <v>254</v>
      </c>
      <c r="C69" s="67" t="s">
        <v>188</v>
      </c>
      <c r="D69" s="75" t="s">
        <v>159</v>
      </c>
      <c r="E69" s="58">
        <v>65.599999999999994</v>
      </c>
      <c r="F69" s="67">
        <v>3</v>
      </c>
      <c r="G69" s="68"/>
      <c r="H69" s="68"/>
      <c r="I69" s="58">
        <v>0</v>
      </c>
      <c r="J69" s="69">
        <v>5689.51</v>
      </c>
      <c r="K69" s="70"/>
      <c r="L69" s="71"/>
      <c r="M69" s="72"/>
      <c r="N69" s="566">
        <f>ROUND(Оборотка!X71,2)-ROUND(Оборотка!P71,2)</f>
        <v>9.9999999997635314E-3</v>
      </c>
      <c r="O69" s="73"/>
      <c r="P69" s="83">
        <v>69629</v>
      </c>
      <c r="Q69" s="83">
        <v>70000</v>
      </c>
      <c r="R69" s="83">
        <v>70321</v>
      </c>
      <c r="S69" s="83">
        <v>70618</v>
      </c>
      <c r="T69" s="83">
        <v>70930</v>
      </c>
      <c r="U69" s="83">
        <v>71286</v>
      </c>
      <c r="V69" s="83">
        <v>71554</v>
      </c>
      <c r="W69" s="84">
        <v>71924</v>
      </c>
      <c r="X69" s="83">
        <v>72438</v>
      </c>
      <c r="Y69" s="83">
        <v>72879</v>
      </c>
      <c r="Z69" s="83">
        <v>73152</v>
      </c>
      <c r="AA69" s="83">
        <v>73509</v>
      </c>
      <c r="AB69" s="83">
        <v>73856</v>
      </c>
      <c r="AC69" s="65">
        <v>0</v>
      </c>
      <c r="AD69" s="65">
        <f t="shared" si="13"/>
        <v>934.92</v>
      </c>
      <c r="AE69" s="65">
        <f t="shared" si="14"/>
        <v>1743.84</v>
      </c>
      <c r="AF69" s="65">
        <f t="shared" si="15"/>
        <v>2492.2799999999997</v>
      </c>
      <c r="AG69" s="65">
        <f t="shared" si="16"/>
        <v>3278.5199999999995</v>
      </c>
      <c r="AH69" s="65">
        <f t="shared" si="17"/>
        <v>4175.6399999999994</v>
      </c>
      <c r="AI69" s="65">
        <f t="shared" si="18"/>
        <v>4850.9999999999991</v>
      </c>
      <c r="AJ69" s="65">
        <f t="shared" si="19"/>
        <v>5783.3999999999987</v>
      </c>
      <c r="AK69" s="65">
        <f t="shared" si="20"/>
        <v>7078.6799999999985</v>
      </c>
      <c r="AL69" s="65">
        <f t="shared" si="21"/>
        <v>8189.9999999999982</v>
      </c>
      <c r="AM69" s="65">
        <f t="shared" si="22"/>
        <v>8877.9599999999991</v>
      </c>
      <c r="AN69" s="65">
        <f t="shared" si="23"/>
        <v>9777.5999999999985</v>
      </c>
      <c r="AO69" s="65">
        <f t="shared" si="24"/>
        <v>10652.039999999999</v>
      </c>
    </row>
    <row r="70" spans="1:41" ht="17.25" customHeight="1">
      <c r="A70" s="58">
        <v>69</v>
      </c>
      <c r="B70" s="67" t="s">
        <v>255</v>
      </c>
      <c r="C70" s="67" t="s">
        <v>159</v>
      </c>
      <c r="D70" s="67" t="s">
        <v>191</v>
      </c>
      <c r="E70" s="58">
        <v>65.599999999999994</v>
      </c>
      <c r="F70" s="67">
        <v>3</v>
      </c>
      <c r="G70" s="68"/>
      <c r="H70" s="68"/>
      <c r="I70" s="58">
        <v>0</v>
      </c>
      <c r="J70" s="69">
        <v>2607.9499999999998</v>
      </c>
      <c r="K70" s="70"/>
      <c r="L70" s="71"/>
      <c r="M70" s="72"/>
      <c r="N70" s="566">
        <f>ROUND(Оборотка!X72,2)-ROUND(Оборотка!P72,2)</f>
        <v>1.0000000000218279E-2</v>
      </c>
      <c r="O70" s="73"/>
      <c r="P70" s="83">
        <v>37361</v>
      </c>
      <c r="Q70" s="83">
        <v>37557</v>
      </c>
      <c r="R70" s="83">
        <v>37717</v>
      </c>
      <c r="S70" s="83">
        <v>37869</v>
      </c>
      <c r="T70" s="83">
        <v>38035</v>
      </c>
      <c r="U70" s="83">
        <v>38249</v>
      </c>
      <c r="V70" s="83">
        <v>38443</v>
      </c>
      <c r="W70" s="84">
        <v>38616</v>
      </c>
      <c r="X70" s="83">
        <v>38782</v>
      </c>
      <c r="Y70" s="83">
        <v>38980</v>
      </c>
      <c r="Z70" s="83">
        <v>39207</v>
      </c>
      <c r="AA70" s="83">
        <v>39373</v>
      </c>
      <c r="AB70" s="83">
        <v>39553</v>
      </c>
      <c r="AC70" s="65">
        <v>0</v>
      </c>
      <c r="AD70" s="65">
        <f t="shared" si="13"/>
        <v>493.92</v>
      </c>
      <c r="AE70" s="65">
        <f t="shared" si="14"/>
        <v>897.12</v>
      </c>
      <c r="AF70" s="65">
        <f t="shared" si="15"/>
        <v>1280.1600000000001</v>
      </c>
      <c r="AG70" s="65">
        <f t="shared" si="16"/>
        <v>1698.48</v>
      </c>
      <c r="AH70" s="65">
        <f t="shared" si="17"/>
        <v>2237.7600000000002</v>
      </c>
      <c r="AI70" s="65">
        <f t="shared" si="18"/>
        <v>2726.6400000000003</v>
      </c>
      <c r="AJ70" s="65">
        <f t="shared" si="19"/>
        <v>3162.6000000000004</v>
      </c>
      <c r="AK70" s="65">
        <f t="shared" si="20"/>
        <v>3580.9200000000005</v>
      </c>
      <c r="AL70" s="65">
        <f t="shared" si="21"/>
        <v>4079.8800000000006</v>
      </c>
      <c r="AM70" s="65">
        <f t="shared" si="22"/>
        <v>4651.92</v>
      </c>
      <c r="AN70" s="65">
        <f t="shared" si="23"/>
        <v>5070.24</v>
      </c>
      <c r="AO70" s="65">
        <f t="shared" si="24"/>
        <v>5523.84</v>
      </c>
    </row>
    <row r="71" spans="1:41" ht="17.25" customHeight="1">
      <c r="A71" s="58">
        <v>70</v>
      </c>
      <c r="B71" s="75" t="s">
        <v>256</v>
      </c>
      <c r="C71" s="75" t="s">
        <v>164</v>
      </c>
      <c r="D71" s="75" t="s">
        <v>164</v>
      </c>
      <c r="E71" s="58">
        <v>49.4</v>
      </c>
      <c r="F71" s="67">
        <v>0</v>
      </c>
      <c r="G71" s="68"/>
      <c r="H71" s="68"/>
      <c r="I71" s="58">
        <v>0</v>
      </c>
      <c r="J71" s="69">
        <v>3629.18</v>
      </c>
      <c r="K71" s="70"/>
      <c r="L71" s="71"/>
      <c r="M71" s="72"/>
      <c r="N71" s="566">
        <f>ROUND(Оборотка!X73,2)-ROUND(Оборотка!P73,2)</f>
        <v>-9.9999999999909051E-3</v>
      </c>
      <c r="O71" s="73"/>
      <c r="P71" s="83">
        <v>7331</v>
      </c>
      <c r="Q71" s="83">
        <v>7462</v>
      </c>
      <c r="R71" s="83">
        <v>7560</v>
      </c>
      <c r="S71" s="83">
        <v>7651</v>
      </c>
      <c r="T71" s="83">
        <v>7791</v>
      </c>
      <c r="U71" s="83">
        <v>7969</v>
      </c>
      <c r="V71" s="83">
        <v>8088</v>
      </c>
      <c r="W71" s="84">
        <v>8187</v>
      </c>
      <c r="X71" s="83">
        <v>8516</v>
      </c>
      <c r="Y71" s="83">
        <v>8707</v>
      </c>
      <c r="Z71" s="83">
        <v>8840</v>
      </c>
      <c r="AA71" s="83">
        <v>8952</v>
      </c>
      <c r="AB71" s="83">
        <v>9081</v>
      </c>
      <c r="AC71" s="65">
        <v>0</v>
      </c>
      <c r="AD71" s="65">
        <f t="shared" si="13"/>
        <v>330.12</v>
      </c>
      <c r="AE71" s="65">
        <f t="shared" si="14"/>
        <v>577.08000000000004</v>
      </c>
      <c r="AF71" s="65">
        <f t="shared" si="15"/>
        <v>806.40000000000009</v>
      </c>
      <c r="AG71" s="65">
        <f t="shared" si="16"/>
        <v>1159.2</v>
      </c>
      <c r="AH71" s="65">
        <f t="shared" si="17"/>
        <v>1607.76</v>
      </c>
      <c r="AI71" s="65">
        <f t="shared" si="18"/>
        <v>1907.6399999999999</v>
      </c>
      <c r="AJ71" s="65">
        <f t="shared" si="19"/>
        <v>2157.12</v>
      </c>
      <c r="AK71" s="65">
        <f t="shared" si="20"/>
        <v>2986.2</v>
      </c>
      <c r="AL71" s="65">
        <f t="shared" si="21"/>
        <v>3467.52</v>
      </c>
      <c r="AM71" s="65">
        <f t="shared" si="22"/>
        <v>3802.68</v>
      </c>
      <c r="AN71" s="65">
        <f t="shared" si="23"/>
        <v>4084.92</v>
      </c>
      <c r="AO71" s="65">
        <f t="shared" si="24"/>
        <v>4410</v>
      </c>
    </row>
    <row r="72" spans="1:41" ht="17.25" customHeight="1">
      <c r="A72" s="58">
        <v>71</v>
      </c>
      <c r="B72" s="67" t="s">
        <v>257</v>
      </c>
      <c r="C72" s="75" t="s">
        <v>989</v>
      </c>
      <c r="D72" s="67" t="s">
        <v>164</v>
      </c>
      <c r="E72" s="58">
        <v>49.2</v>
      </c>
      <c r="F72" s="67">
        <v>1</v>
      </c>
      <c r="G72" s="68"/>
      <c r="H72" s="67" t="s">
        <v>175</v>
      </c>
      <c r="I72" s="58">
        <v>0</v>
      </c>
      <c r="J72" s="69">
        <v>8025.94</v>
      </c>
      <c r="K72" s="70"/>
      <c r="L72" s="71"/>
      <c r="M72" s="72"/>
      <c r="N72" s="566">
        <f>ROUND(Оборотка!X74,2)-ROUND(Оборотка!P74,2)</f>
        <v>0</v>
      </c>
      <c r="O72" s="73"/>
      <c r="P72" s="83">
        <v>62113</v>
      </c>
      <c r="Q72" s="83">
        <v>62240</v>
      </c>
      <c r="R72" s="92">
        <v>62657</v>
      </c>
      <c r="S72" s="83">
        <v>62847</v>
      </c>
      <c r="T72" s="83">
        <v>63026</v>
      </c>
      <c r="U72" s="83">
        <v>63226</v>
      </c>
      <c r="V72" s="83">
        <v>63452</v>
      </c>
      <c r="W72" s="84">
        <v>63652</v>
      </c>
      <c r="X72" s="83">
        <v>63963</v>
      </c>
      <c r="Y72" s="83">
        <v>64163</v>
      </c>
      <c r="Z72" s="83">
        <v>64363</v>
      </c>
      <c r="AA72" s="83">
        <v>64662</v>
      </c>
      <c r="AB72" s="83">
        <v>64812</v>
      </c>
      <c r="AC72" s="65">
        <v>0</v>
      </c>
      <c r="AD72" s="65">
        <f t="shared" si="13"/>
        <v>320.04000000000002</v>
      </c>
      <c r="AE72" s="65">
        <f t="shared" si="14"/>
        <v>1370.8799999999999</v>
      </c>
      <c r="AF72" s="65">
        <f t="shared" si="15"/>
        <v>1849.6799999999998</v>
      </c>
      <c r="AG72" s="65">
        <f t="shared" si="16"/>
        <v>2300.7599999999998</v>
      </c>
      <c r="AH72" s="65">
        <f t="shared" si="17"/>
        <v>2804.7599999999998</v>
      </c>
      <c r="AI72" s="65">
        <f t="shared" si="18"/>
        <v>3374.2799999999997</v>
      </c>
      <c r="AJ72" s="65">
        <f t="shared" si="19"/>
        <v>3878.2799999999997</v>
      </c>
      <c r="AK72" s="65">
        <f t="shared" si="20"/>
        <v>4662</v>
      </c>
      <c r="AL72" s="65">
        <f t="shared" si="21"/>
        <v>5166</v>
      </c>
      <c r="AM72" s="65">
        <f t="shared" si="22"/>
        <v>5670</v>
      </c>
      <c r="AN72" s="65">
        <f t="shared" si="23"/>
        <v>6423.48</v>
      </c>
      <c r="AO72" s="65">
        <f t="shared" si="24"/>
        <v>6801.48</v>
      </c>
    </row>
    <row r="73" spans="1:41" ht="17.25" customHeight="1">
      <c r="A73" s="58">
        <v>72</v>
      </c>
      <c r="B73" s="67" t="s">
        <v>258</v>
      </c>
      <c r="C73" s="67" t="s">
        <v>155</v>
      </c>
      <c r="D73" s="67" t="s">
        <v>164</v>
      </c>
      <c r="E73" s="58">
        <v>49.5</v>
      </c>
      <c r="F73" s="67">
        <v>6</v>
      </c>
      <c r="G73" s="68"/>
      <c r="H73" s="68"/>
      <c r="I73" s="58">
        <v>0</v>
      </c>
      <c r="J73" s="69">
        <v>2331.11</v>
      </c>
      <c r="K73" s="70"/>
      <c r="L73" s="71"/>
      <c r="M73" s="72"/>
      <c r="N73" s="566">
        <f>ROUND(Оборотка!X75,2)-ROUND(Оборотка!P75,2)</f>
        <v>0</v>
      </c>
      <c r="O73" s="73"/>
      <c r="P73" s="83">
        <v>27264</v>
      </c>
      <c r="Q73" s="83">
        <v>27549</v>
      </c>
      <c r="R73" s="83">
        <v>27779</v>
      </c>
      <c r="S73" s="83">
        <v>27959</v>
      </c>
      <c r="T73" s="83">
        <v>28067</v>
      </c>
      <c r="U73" s="83">
        <v>28178</v>
      </c>
      <c r="V73" s="83">
        <v>28236</v>
      </c>
      <c r="W73" s="84">
        <v>28449</v>
      </c>
      <c r="X73" s="83">
        <v>28678</v>
      </c>
      <c r="Y73" s="83">
        <v>28967</v>
      </c>
      <c r="Z73" s="83">
        <v>29150</v>
      </c>
      <c r="AA73" s="83">
        <v>29322</v>
      </c>
      <c r="AB73" s="83">
        <v>29477</v>
      </c>
      <c r="AC73" s="65">
        <v>0</v>
      </c>
      <c r="AD73" s="65">
        <f t="shared" si="13"/>
        <v>718.2</v>
      </c>
      <c r="AE73" s="65">
        <f t="shared" si="14"/>
        <v>1297.8000000000002</v>
      </c>
      <c r="AF73" s="65">
        <f t="shared" si="15"/>
        <v>1751.4</v>
      </c>
      <c r="AG73" s="65">
        <f t="shared" si="16"/>
        <v>2023.5600000000002</v>
      </c>
      <c r="AH73" s="65">
        <f t="shared" si="17"/>
        <v>2303.2800000000002</v>
      </c>
      <c r="AI73" s="65">
        <f t="shared" si="18"/>
        <v>2449.44</v>
      </c>
      <c r="AJ73" s="65">
        <f t="shared" si="19"/>
        <v>2986.2</v>
      </c>
      <c r="AK73" s="65">
        <f t="shared" si="20"/>
        <v>3563.2799999999997</v>
      </c>
      <c r="AL73" s="65">
        <f t="shared" si="21"/>
        <v>4291.5599999999995</v>
      </c>
      <c r="AM73" s="65">
        <f t="shared" si="22"/>
        <v>4752.7199999999993</v>
      </c>
      <c r="AN73" s="65">
        <f t="shared" si="23"/>
        <v>5186.1599999999989</v>
      </c>
      <c r="AO73" s="65">
        <f t="shared" si="24"/>
        <v>5576.7599999999993</v>
      </c>
    </row>
    <row r="74" spans="1:41" ht="17.25" customHeight="1">
      <c r="A74" s="58">
        <v>73</v>
      </c>
      <c r="B74" s="67" t="s">
        <v>259</v>
      </c>
      <c r="C74" s="67" t="s">
        <v>173</v>
      </c>
      <c r="D74" s="67" t="s">
        <v>191</v>
      </c>
      <c r="E74" s="58">
        <v>49.4</v>
      </c>
      <c r="F74" s="67">
        <v>1</v>
      </c>
      <c r="G74" s="68"/>
      <c r="H74" s="67" t="s">
        <v>197</v>
      </c>
      <c r="I74" s="58">
        <v>0</v>
      </c>
      <c r="J74" s="69">
        <v>3851.98</v>
      </c>
      <c r="K74" s="70"/>
      <c r="L74" s="71"/>
      <c r="M74" s="72"/>
      <c r="N74" s="566">
        <f>ROUND(Оборотка!X76,2)-ROUND(Оборотка!P76,2)</f>
        <v>6270.8700000000008</v>
      </c>
      <c r="O74" s="73"/>
      <c r="P74" s="83">
        <v>28270</v>
      </c>
      <c r="Q74" s="83">
        <v>28422</v>
      </c>
      <c r="R74" s="83">
        <v>28587</v>
      </c>
      <c r="S74" s="83">
        <v>28740</v>
      </c>
      <c r="T74" s="83">
        <v>28901</v>
      </c>
      <c r="U74" s="83">
        <v>29051</v>
      </c>
      <c r="V74" s="83">
        <v>29238</v>
      </c>
      <c r="W74" s="84">
        <v>29380</v>
      </c>
      <c r="X74" s="83">
        <v>29528</v>
      </c>
      <c r="Y74" s="83">
        <v>29737</v>
      </c>
      <c r="Z74" s="83">
        <v>29937</v>
      </c>
      <c r="AA74" s="83">
        <v>30028</v>
      </c>
      <c r="AB74" s="83">
        <v>30205</v>
      </c>
      <c r="AC74" s="65">
        <v>0</v>
      </c>
      <c r="AD74" s="65">
        <f t="shared" si="13"/>
        <v>383.04</v>
      </c>
      <c r="AE74" s="65">
        <f t="shared" si="14"/>
        <v>798.84</v>
      </c>
      <c r="AF74" s="65">
        <f t="shared" si="15"/>
        <v>1184.4000000000001</v>
      </c>
      <c r="AG74" s="65">
        <f t="shared" si="16"/>
        <v>1590.1200000000001</v>
      </c>
      <c r="AH74" s="65">
        <f t="shared" si="17"/>
        <v>1968.1200000000001</v>
      </c>
      <c r="AI74" s="65">
        <f t="shared" si="18"/>
        <v>2439.36</v>
      </c>
      <c r="AJ74" s="65">
        <f t="shared" si="19"/>
        <v>2797.2000000000003</v>
      </c>
      <c r="AK74" s="65">
        <f t="shared" si="20"/>
        <v>3170.1600000000003</v>
      </c>
      <c r="AL74" s="65">
        <f t="shared" si="21"/>
        <v>3696.84</v>
      </c>
      <c r="AM74" s="65">
        <f t="shared" si="22"/>
        <v>4200.84</v>
      </c>
      <c r="AN74" s="65">
        <f t="shared" si="23"/>
        <v>4430.16</v>
      </c>
      <c r="AO74" s="65">
        <f t="shared" si="24"/>
        <v>4876.2</v>
      </c>
    </row>
    <row r="75" spans="1:41" ht="17.25" customHeight="1">
      <c r="A75" s="58">
        <v>74</v>
      </c>
      <c r="B75" s="67" t="s">
        <v>260</v>
      </c>
      <c r="C75" s="67" t="s">
        <v>155</v>
      </c>
      <c r="D75" s="67" t="s">
        <v>154</v>
      </c>
      <c r="E75" s="58">
        <v>49.1</v>
      </c>
      <c r="F75" s="67">
        <v>2</v>
      </c>
      <c r="G75" s="68"/>
      <c r="H75" s="68"/>
      <c r="I75" s="58">
        <v>0</v>
      </c>
      <c r="J75" s="69">
        <v>1274.2</v>
      </c>
      <c r="K75" s="70"/>
      <c r="L75" s="71"/>
      <c r="M75" s="72"/>
      <c r="N75" s="566">
        <f>ROUND(Оборотка!X77,2)-ROUND(Оборотка!P77,2)</f>
        <v>-47.25</v>
      </c>
      <c r="O75" s="73"/>
      <c r="P75" s="83">
        <v>30789</v>
      </c>
      <c r="Q75" s="83">
        <v>30878</v>
      </c>
      <c r="R75" s="83">
        <v>30973</v>
      </c>
      <c r="S75" s="83">
        <v>31073</v>
      </c>
      <c r="T75" s="83">
        <v>31142</v>
      </c>
      <c r="U75" s="83">
        <v>31215</v>
      </c>
      <c r="V75" s="83">
        <v>31294</v>
      </c>
      <c r="W75" s="84">
        <v>31357</v>
      </c>
      <c r="X75" s="83">
        <v>31465</v>
      </c>
      <c r="Y75" s="83">
        <v>31588</v>
      </c>
      <c r="Z75" s="83">
        <v>31647</v>
      </c>
      <c r="AA75" s="83">
        <v>31712</v>
      </c>
      <c r="AB75" s="83">
        <v>31812</v>
      </c>
      <c r="AC75" s="65">
        <v>0</v>
      </c>
      <c r="AD75" s="65">
        <f t="shared" si="13"/>
        <v>224.28</v>
      </c>
      <c r="AE75" s="65">
        <f t="shared" si="14"/>
        <v>463.68</v>
      </c>
      <c r="AF75" s="65">
        <f t="shared" si="15"/>
        <v>715.68000000000006</v>
      </c>
      <c r="AG75" s="65">
        <f t="shared" si="16"/>
        <v>889.56000000000006</v>
      </c>
      <c r="AH75" s="65">
        <f t="shared" si="17"/>
        <v>1073.52</v>
      </c>
      <c r="AI75" s="65">
        <f t="shared" si="18"/>
        <v>1272.5999999999999</v>
      </c>
      <c r="AJ75" s="65">
        <f t="shared" si="19"/>
        <v>1431.36</v>
      </c>
      <c r="AK75" s="65">
        <f t="shared" si="20"/>
        <v>1703.52</v>
      </c>
      <c r="AL75" s="65">
        <f t="shared" si="21"/>
        <v>2013.48</v>
      </c>
      <c r="AM75" s="65">
        <f t="shared" si="22"/>
        <v>2162.16</v>
      </c>
      <c r="AN75" s="65">
        <f t="shared" si="23"/>
        <v>2325.96</v>
      </c>
      <c r="AO75" s="65">
        <f t="shared" si="24"/>
        <v>2577.96</v>
      </c>
    </row>
    <row r="76" spans="1:41" ht="17.25" customHeight="1">
      <c r="A76" s="58">
        <v>75</v>
      </c>
      <c r="B76" s="67" t="s">
        <v>261</v>
      </c>
      <c r="C76" s="67" t="s">
        <v>195</v>
      </c>
      <c r="D76" s="67" t="s">
        <v>167</v>
      </c>
      <c r="E76" s="58">
        <v>49.2</v>
      </c>
      <c r="F76" s="68">
        <v>3</v>
      </c>
      <c r="G76" s="68"/>
      <c r="H76" s="68"/>
      <c r="I76" s="58">
        <v>0</v>
      </c>
      <c r="J76" s="69">
        <v>3480.81</v>
      </c>
      <c r="K76" s="70"/>
      <c r="L76" s="71"/>
      <c r="M76" s="72"/>
      <c r="N76" s="566">
        <f>ROUND(Оборотка!X78,2)-ROUND(Оборотка!P78,2)</f>
        <v>0</v>
      </c>
      <c r="O76" s="73"/>
      <c r="P76" s="83">
        <v>37550</v>
      </c>
      <c r="Q76" s="83">
        <v>37680</v>
      </c>
      <c r="R76" s="83">
        <v>37788</v>
      </c>
      <c r="S76" s="83">
        <v>37912</v>
      </c>
      <c r="T76" s="83">
        <v>38014</v>
      </c>
      <c r="U76" s="83">
        <v>38154</v>
      </c>
      <c r="V76" s="83">
        <v>38235</v>
      </c>
      <c r="W76" s="84">
        <v>38345</v>
      </c>
      <c r="X76" s="83">
        <v>38452</v>
      </c>
      <c r="Y76" s="83">
        <v>38578</v>
      </c>
      <c r="Z76" s="83">
        <v>38701</v>
      </c>
      <c r="AA76" s="83">
        <v>38785</v>
      </c>
      <c r="AB76" s="83">
        <v>38912</v>
      </c>
      <c r="AC76" s="65">
        <v>0</v>
      </c>
      <c r="AD76" s="65">
        <f t="shared" si="13"/>
        <v>327.60000000000002</v>
      </c>
      <c r="AE76" s="65">
        <f t="shared" si="14"/>
        <v>599.76</v>
      </c>
      <c r="AF76" s="65">
        <f t="shared" si="15"/>
        <v>912.24</v>
      </c>
      <c r="AG76" s="65">
        <f t="shared" si="16"/>
        <v>1169.28</v>
      </c>
      <c r="AH76" s="65">
        <f t="shared" si="17"/>
        <v>1522.08</v>
      </c>
      <c r="AI76" s="65">
        <f t="shared" si="18"/>
        <v>1726.1999999999998</v>
      </c>
      <c r="AJ76" s="65">
        <f t="shared" si="19"/>
        <v>2003.3999999999999</v>
      </c>
      <c r="AK76" s="65">
        <f t="shared" si="20"/>
        <v>2273.04</v>
      </c>
      <c r="AL76" s="65">
        <f t="shared" si="21"/>
        <v>2590.56</v>
      </c>
      <c r="AM76" s="65">
        <f t="shared" si="22"/>
        <v>2900.52</v>
      </c>
      <c r="AN76" s="65">
        <f t="shared" si="23"/>
        <v>3112.2</v>
      </c>
      <c r="AO76" s="65">
        <f t="shared" si="24"/>
        <v>3432.24</v>
      </c>
    </row>
    <row r="77" spans="1:41" ht="17.25" customHeight="1">
      <c r="A77" s="58">
        <v>76</v>
      </c>
      <c r="B77" s="67" t="s">
        <v>262</v>
      </c>
      <c r="C77" s="67" t="s">
        <v>164</v>
      </c>
      <c r="D77" s="67" t="s">
        <v>155</v>
      </c>
      <c r="E77" s="58">
        <v>65.599999999999994</v>
      </c>
      <c r="F77" s="67">
        <v>3</v>
      </c>
      <c r="G77" s="68"/>
      <c r="H77" s="68"/>
      <c r="I77" s="58">
        <v>0</v>
      </c>
      <c r="J77" s="69">
        <v>91.32</v>
      </c>
      <c r="K77" s="70"/>
      <c r="L77" s="71"/>
      <c r="M77" s="72"/>
      <c r="N77" s="566">
        <f>ROUND(Оборотка!X79,2)-ROUND(Оборотка!P79,2)</f>
        <v>1.0000000000218279E-2</v>
      </c>
      <c r="O77" s="73"/>
      <c r="P77" s="83">
        <v>32234</v>
      </c>
      <c r="Q77" s="83">
        <v>32375</v>
      </c>
      <c r="R77" s="83">
        <v>32514</v>
      </c>
      <c r="S77" s="83">
        <v>32645</v>
      </c>
      <c r="T77" s="83">
        <v>32730</v>
      </c>
      <c r="U77" s="83">
        <v>32919</v>
      </c>
      <c r="V77" s="83">
        <v>33080</v>
      </c>
      <c r="W77" s="84">
        <v>33231</v>
      </c>
      <c r="X77" s="83">
        <v>33354</v>
      </c>
      <c r="Y77" s="83">
        <v>33506</v>
      </c>
      <c r="Z77" s="83">
        <v>33663</v>
      </c>
      <c r="AA77" s="83">
        <v>33830</v>
      </c>
      <c r="AB77" s="83">
        <v>33940</v>
      </c>
      <c r="AC77" s="65">
        <v>0</v>
      </c>
      <c r="AD77" s="65">
        <f t="shared" si="13"/>
        <v>355.32</v>
      </c>
      <c r="AE77" s="65">
        <f t="shared" si="14"/>
        <v>705.6</v>
      </c>
      <c r="AF77" s="65">
        <f t="shared" si="15"/>
        <v>1035.72</v>
      </c>
      <c r="AG77" s="65">
        <f t="shared" si="16"/>
        <v>1249.92</v>
      </c>
      <c r="AH77" s="65">
        <f t="shared" si="17"/>
        <v>1726.2</v>
      </c>
      <c r="AI77" s="65">
        <f t="shared" si="18"/>
        <v>2131.92</v>
      </c>
      <c r="AJ77" s="65">
        <f t="shared" si="19"/>
        <v>2512.44</v>
      </c>
      <c r="AK77" s="65">
        <f t="shared" si="20"/>
        <v>2822.4</v>
      </c>
      <c r="AL77" s="65">
        <f t="shared" si="21"/>
        <v>3205.44</v>
      </c>
      <c r="AM77" s="65">
        <f t="shared" si="22"/>
        <v>3601.08</v>
      </c>
      <c r="AN77" s="65">
        <f t="shared" si="23"/>
        <v>4021.92</v>
      </c>
      <c r="AO77" s="65">
        <f t="shared" si="24"/>
        <v>4299.12</v>
      </c>
    </row>
    <row r="78" spans="1:41" ht="17.25" customHeight="1">
      <c r="A78" s="58">
        <v>77</v>
      </c>
      <c r="B78" s="67" t="s">
        <v>263</v>
      </c>
      <c r="C78" s="67" t="s">
        <v>170</v>
      </c>
      <c r="D78" s="67" t="s">
        <v>164</v>
      </c>
      <c r="E78" s="58">
        <v>65.599999999999994</v>
      </c>
      <c r="F78" s="67">
        <v>3</v>
      </c>
      <c r="G78" s="68"/>
      <c r="H78" s="68"/>
      <c r="I78" s="58">
        <v>0</v>
      </c>
      <c r="J78" s="69">
        <v>0.13</v>
      </c>
      <c r="K78" s="70"/>
      <c r="L78" s="71"/>
      <c r="M78" s="72"/>
      <c r="N78" s="566">
        <f>ROUND(Оборотка!X80,2)-ROUND(Оборотка!P80,2)</f>
        <v>9.9999999997635314E-3</v>
      </c>
      <c r="O78" s="73"/>
      <c r="P78" s="83">
        <v>68195</v>
      </c>
      <c r="Q78" s="83">
        <v>68527</v>
      </c>
      <c r="R78" s="83">
        <v>68820</v>
      </c>
      <c r="S78" s="83">
        <v>69122</v>
      </c>
      <c r="T78" s="83">
        <v>69412</v>
      </c>
      <c r="U78" s="83">
        <v>69740</v>
      </c>
      <c r="V78" s="83">
        <v>70068</v>
      </c>
      <c r="W78" s="84">
        <v>70429</v>
      </c>
      <c r="X78" s="83">
        <v>71127</v>
      </c>
      <c r="Y78" s="83">
        <v>71530</v>
      </c>
      <c r="Z78" s="83">
        <v>71874</v>
      </c>
      <c r="AA78" s="83">
        <v>72173</v>
      </c>
      <c r="AB78" s="83">
        <v>72447</v>
      </c>
      <c r="AC78" s="65">
        <v>0</v>
      </c>
      <c r="AD78" s="65">
        <f t="shared" si="13"/>
        <v>836.64</v>
      </c>
      <c r="AE78" s="65">
        <f t="shared" si="14"/>
        <v>1575</v>
      </c>
      <c r="AF78" s="65">
        <f t="shared" si="15"/>
        <v>2336.04</v>
      </c>
      <c r="AG78" s="65">
        <f t="shared" si="16"/>
        <v>3066.84</v>
      </c>
      <c r="AH78" s="65">
        <f t="shared" si="17"/>
        <v>3893.4</v>
      </c>
      <c r="AI78" s="65">
        <f t="shared" si="18"/>
        <v>4719.96</v>
      </c>
      <c r="AJ78" s="65">
        <f t="shared" si="19"/>
        <v>5629.68</v>
      </c>
      <c r="AK78" s="65">
        <f t="shared" si="20"/>
        <v>7388.64</v>
      </c>
      <c r="AL78" s="65">
        <f t="shared" si="21"/>
        <v>8404.2000000000007</v>
      </c>
      <c r="AM78" s="65">
        <f t="shared" si="22"/>
        <v>9271.08</v>
      </c>
      <c r="AN78" s="65">
        <f t="shared" si="23"/>
        <v>10024.56</v>
      </c>
      <c r="AO78" s="65">
        <f t="shared" si="24"/>
        <v>10715.039999999999</v>
      </c>
    </row>
    <row r="79" spans="1:41" ht="17.25" customHeight="1">
      <c r="A79" s="58">
        <v>78</v>
      </c>
      <c r="B79" s="67" t="s">
        <v>264</v>
      </c>
      <c r="C79" s="67" t="s">
        <v>155</v>
      </c>
      <c r="D79" s="67" t="s">
        <v>159</v>
      </c>
      <c r="E79" s="58">
        <v>49.2</v>
      </c>
      <c r="F79" s="67">
        <v>3</v>
      </c>
      <c r="G79" s="68"/>
      <c r="H79" s="67" t="s">
        <v>175</v>
      </c>
      <c r="I79" s="58">
        <v>0</v>
      </c>
      <c r="J79" s="69">
        <v>2407.91</v>
      </c>
      <c r="K79" s="70"/>
      <c r="L79" s="71"/>
      <c r="M79" s="72"/>
      <c r="N79" s="566">
        <f>ROUND(Оборотка!X81,2)-ROUND(Оборотка!P81,2)</f>
        <v>0</v>
      </c>
      <c r="O79" s="73"/>
      <c r="P79" s="83">
        <v>53530</v>
      </c>
      <c r="Q79" s="83">
        <v>53804</v>
      </c>
      <c r="R79" s="83">
        <v>54102</v>
      </c>
      <c r="S79" s="83">
        <v>54342</v>
      </c>
      <c r="T79" s="83">
        <v>54578</v>
      </c>
      <c r="U79" s="83">
        <v>54819</v>
      </c>
      <c r="V79" s="83">
        <v>55017</v>
      </c>
      <c r="W79" s="84">
        <v>55259</v>
      </c>
      <c r="X79" s="83">
        <v>55648</v>
      </c>
      <c r="Y79" s="83">
        <v>55960</v>
      </c>
      <c r="Z79" s="83">
        <v>56149</v>
      </c>
      <c r="AA79" s="83">
        <v>56396</v>
      </c>
      <c r="AB79" s="83">
        <v>56617</v>
      </c>
      <c r="AC79" s="65">
        <v>0</v>
      </c>
      <c r="AD79" s="65">
        <f t="shared" si="13"/>
        <v>690.48</v>
      </c>
      <c r="AE79" s="65">
        <f t="shared" si="14"/>
        <v>1441.44</v>
      </c>
      <c r="AF79" s="65">
        <f t="shared" si="15"/>
        <v>2046.24</v>
      </c>
      <c r="AG79" s="65">
        <f t="shared" si="16"/>
        <v>2640.96</v>
      </c>
      <c r="AH79" s="65">
        <f t="shared" si="17"/>
        <v>3248.28</v>
      </c>
      <c r="AI79" s="65">
        <f t="shared" si="18"/>
        <v>3747.2400000000002</v>
      </c>
      <c r="AJ79" s="65">
        <f t="shared" si="19"/>
        <v>4357.08</v>
      </c>
      <c r="AK79" s="65">
        <f t="shared" si="20"/>
        <v>5337.36</v>
      </c>
      <c r="AL79" s="65">
        <f t="shared" si="21"/>
        <v>6123.5999999999995</v>
      </c>
      <c r="AM79" s="65">
        <f t="shared" si="22"/>
        <v>6599.8799999999992</v>
      </c>
      <c r="AN79" s="65">
        <f t="shared" si="23"/>
        <v>7222.32</v>
      </c>
      <c r="AO79" s="65">
        <f t="shared" si="24"/>
        <v>7779.24</v>
      </c>
    </row>
    <row r="80" spans="1:41" ht="17.25" customHeight="1">
      <c r="A80" s="58">
        <v>79</v>
      </c>
      <c r="B80" s="67" t="s">
        <v>265</v>
      </c>
      <c r="C80" s="67" t="s">
        <v>155</v>
      </c>
      <c r="D80" s="67" t="s">
        <v>154</v>
      </c>
      <c r="E80" s="58">
        <v>49.2</v>
      </c>
      <c r="F80" s="67">
        <v>3</v>
      </c>
      <c r="G80" s="68"/>
      <c r="H80" s="68"/>
      <c r="I80" s="58">
        <v>0</v>
      </c>
      <c r="J80" s="69">
        <v>1590.85</v>
      </c>
      <c r="K80" s="70"/>
      <c r="L80" s="71"/>
      <c r="M80" s="72"/>
      <c r="N80" s="566">
        <f>ROUND(Оборотка!X82,2)-ROUND(Оборотка!P82,2)</f>
        <v>0</v>
      </c>
      <c r="O80" s="73"/>
      <c r="P80" s="83">
        <v>51305</v>
      </c>
      <c r="Q80" s="83">
        <v>51341</v>
      </c>
      <c r="R80" s="83">
        <v>51370</v>
      </c>
      <c r="S80" s="83">
        <v>51382</v>
      </c>
      <c r="T80" s="83">
        <v>51441</v>
      </c>
      <c r="U80" s="83">
        <v>51629</v>
      </c>
      <c r="V80" s="83">
        <v>51788</v>
      </c>
      <c r="W80" s="84">
        <v>51991</v>
      </c>
      <c r="X80" s="83">
        <v>52324</v>
      </c>
      <c r="Y80" s="83">
        <v>52584</v>
      </c>
      <c r="Z80" s="83">
        <v>52784</v>
      </c>
      <c r="AA80" s="83">
        <v>52956</v>
      </c>
      <c r="AB80" s="83">
        <v>53090</v>
      </c>
      <c r="AC80" s="65">
        <v>0</v>
      </c>
      <c r="AD80" s="65">
        <f t="shared" si="13"/>
        <v>90.72</v>
      </c>
      <c r="AE80" s="65">
        <f t="shared" si="14"/>
        <v>163.80000000000001</v>
      </c>
      <c r="AF80" s="65">
        <f t="shared" si="15"/>
        <v>194.04000000000002</v>
      </c>
      <c r="AG80" s="65">
        <f t="shared" si="16"/>
        <v>342.72</v>
      </c>
      <c r="AH80" s="65">
        <f t="shared" si="17"/>
        <v>816.48</v>
      </c>
      <c r="AI80" s="65">
        <f t="shared" si="18"/>
        <v>1217.1600000000001</v>
      </c>
      <c r="AJ80" s="65">
        <f t="shared" si="19"/>
        <v>1728.72</v>
      </c>
      <c r="AK80" s="65">
        <f t="shared" si="20"/>
        <v>2567.88</v>
      </c>
      <c r="AL80" s="65">
        <f t="shared" si="21"/>
        <v>3223.08</v>
      </c>
      <c r="AM80" s="65">
        <f t="shared" si="22"/>
        <v>3727.08</v>
      </c>
      <c r="AN80" s="65">
        <f t="shared" si="23"/>
        <v>4160.5199999999995</v>
      </c>
      <c r="AO80" s="65">
        <f t="shared" si="24"/>
        <v>4498.2</v>
      </c>
    </row>
    <row r="81" spans="1:41" ht="17.25" customHeight="1">
      <c r="A81" s="58">
        <v>80</v>
      </c>
      <c r="B81" s="67" t="s">
        <v>266</v>
      </c>
      <c r="C81" s="67" t="s">
        <v>155</v>
      </c>
      <c r="D81" s="67" t="s">
        <v>155</v>
      </c>
      <c r="E81" s="58">
        <v>49.5</v>
      </c>
      <c r="F81" s="67">
        <v>4</v>
      </c>
      <c r="G81" s="68"/>
      <c r="H81" s="67" t="s">
        <v>197</v>
      </c>
      <c r="I81" s="86">
        <v>0</v>
      </c>
      <c r="J81" s="69">
        <v>2289.77</v>
      </c>
      <c r="K81" s="70"/>
      <c r="L81" s="71"/>
      <c r="M81" s="72"/>
      <c r="N81" s="566">
        <f>ROUND(Оборотка!X83,2)-ROUND(Оборотка!P83,2)</f>
        <v>0</v>
      </c>
      <c r="O81" s="73"/>
      <c r="P81" s="83">
        <v>58218</v>
      </c>
      <c r="Q81" s="83">
        <v>58501</v>
      </c>
      <c r="R81" s="83">
        <v>58799</v>
      </c>
      <c r="S81" s="83">
        <v>59022</v>
      </c>
      <c r="T81" s="83">
        <v>59252</v>
      </c>
      <c r="U81" s="83">
        <v>59510</v>
      </c>
      <c r="V81" s="83">
        <v>59772</v>
      </c>
      <c r="W81" s="84">
        <v>60050</v>
      </c>
      <c r="X81" s="83">
        <v>60416</v>
      </c>
      <c r="Y81" s="83">
        <v>60837</v>
      </c>
      <c r="Z81" s="83">
        <v>61063</v>
      </c>
      <c r="AA81" s="83">
        <v>61324</v>
      </c>
      <c r="AB81" s="83">
        <v>61590</v>
      </c>
      <c r="AC81" s="65">
        <v>0</v>
      </c>
      <c r="AD81" s="65">
        <f t="shared" si="13"/>
        <v>713.16</v>
      </c>
      <c r="AE81" s="65">
        <f t="shared" si="14"/>
        <v>1464.12</v>
      </c>
      <c r="AF81" s="65">
        <f t="shared" si="15"/>
        <v>2026.08</v>
      </c>
      <c r="AG81" s="65">
        <f t="shared" si="16"/>
        <v>2605.6799999999998</v>
      </c>
      <c r="AH81" s="65">
        <f t="shared" si="17"/>
        <v>3255.8399999999997</v>
      </c>
      <c r="AI81" s="65">
        <f t="shared" si="18"/>
        <v>3916.08</v>
      </c>
      <c r="AJ81" s="65">
        <f t="shared" si="19"/>
        <v>4616.6400000000003</v>
      </c>
      <c r="AK81" s="65">
        <f t="shared" si="20"/>
        <v>5538.96</v>
      </c>
      <c r="AL81" s="65">
        <f t="shared" si="21"/>
        <v>6599.88</v>
      </c>
      <c r="AM81" s="65">
        <f t="shared" si="22"/>
        <v>7169.4</v>
      </c>
      <c r="AN81" s="65">
        <f t="shared" si="23"/>
        <v>7827.12</v>
      </c>
      <c r="AO81" s="65">
        <f t="shared" si="24"/>
        <v>8497.44</v>
      </c>
    </row>
    <row r="82" spans="1:41" ht="17.25" customHeight="1">
      <c r="A82" s="58">
        <v>81</v>
      </c>
      <c r="B82" s="75" t="s">
        <v>267</v>
      </c>
      <c r="C82" s="75" t="s">
        <v>154</v>
      </c>
      <c r="D82" s="75" t="s">
        <v>164</v>
      </c>
      <c r="E82" s="58">
        <v>49.4</v>
      </c>
      <c r="F82" s="67">
        <v>1</v>
      </c>
      <c r="G82" s="68"/>
      <c r="H82" s="68"/>
      <c r="I82" s="58">
        <v>0</v>
      </c>
      <c r="J82" s="69">
        <v>9385.91</v>
      </c>
      <c r="K82" s="70"/>
      <c r="L82" s="71"/>
      <c r="M82" s="72"/>
      <c r="N82" s="566">
        <f>ROUND(Оборотка!X84,2)-ROUND(Оборотка!P84,2)</f>
        <v>7539.3099999999995</v>
      </c>
      <c r="O82" s="73"/>
      <c r="P82" s="83">
        <v>48176</v>
      </c>
      <c r="Q82" s="83">
        <v>48365</v>
      </c>
      <c r="R82" s="83">
        <v>48442</v>
      </c>
      <c r="S82" s="83">
        <v>48558</v>
      </c>
      <c r="T82" s="83">
        <v>48691</v>
      </c>
      <c r="U82" s="83">
        <v>48801</v>
      </c>
      <c r="V82" s="83">
        <v>48956</v>
      </c>
      <c r="W82" s="84">
        <v>49056</v>
      </c>
      <c r="X82" s="83">
        <v>49214</v>
      </c>
      <c r="Y82" s="83">
        <v>49402</v>
      </c>
      <c r="Z82" s="83">
        <v>49511</v>
      </c>
      <c r="AA82" s="83">
        <v>49689</v>
      </c>
      <c r="AB82" s="83">
        <v>49803</v>
      </c>
      <c r="AC82" s="65">
        <v>0</v>
      </c>
      <c r="AD82" s="65">
        <f t="shared" si="13"/>
        <v>476.28000000000003</v>
      </c>
      <c r="AE82" s="65">
        <f t="shared" si="14"/>
        <v>670.32</v>
      </c>
      <c r="AF82" s="65">
        <f t="shared" si="15"/>
        <v>962.6400000000001</v>
      </c>
      <c r="AG82" s="65">
        <f t="shared" si="16"/>
        <v>1297.8000000000002</v>
      </c>
      <c r="AH82" s="65">
        <f t="shared" si="17"/>
        <v>1575.0000000000002</v>
      </c>
      <c r="AI82" s="65">
        <f t="shared" si="18"/>
        <v>1965.6000000000004</v>
      </c>
      <c r="AJ82" s="65">
        <f t="shared" si="19"/>
        <v>2217.6000000000004</v>
      </c>
      <c r="AK82" s="65">
        <f t="shared" si="20"/>
        <v>2615.7600000000002</v>
      </c>
      <c r="AL82" s="65">
        <f t="shared" si="21"/>
        <v>3089.5200000000004</v>
      </c>
      <c r="AM82" s="65">
        <f t="shared" si="22"/>
        <v>3364.2000000000003</v>
      </c>
      <c r="AN82" s="65">
        <f t="shared" si="23"/>
        <v>3812.76</v>
      </c>
      <c r="AO82" s="65">
        <f t="shared" si="24"/>
        <v>4100.04</v>
      </c>
    </row>
    <row r="83" spans="1:41" ht="17.25" customHeight="1">
      <c r="A83" s="58">
        <v>82</v>
      </c>
      <c r="B83" s="67" t="s">
        <v>268</v>
      </c>
      <c r="C83" s="67" t="s">
        <v>164</v>
      </c>
      <c r="D83" s="67" t="s">
        <v>183</v>
      </c>
      <c r="E83" s="58">
        <v>49.1</v>
      </c>
      <c r="F83" s="67">
        <v>2</v>
      </c>
      <c r="G83" s="68"/>
      <c r="H83" s="68"/>
      <c r="I83" s="58">
        <v>0</v>
      </c>
      <c r="J83" s="69">
        <v>0.03</v>
      </c>
      <c r="K83" s="70"/>
      <c r="L83" s="71"/>
      <c r="M83" s="72"/>
      <c r="N83" s="566">
        <f>ROUND(Оборотка!X85,2)-ROUND(Оборотка!P85,2)</f>
        <v>1.0000000000218279E-2</v>
      </c>
      <c r="O83" s="73"/>
      <c r="P83" s="83">
        <v>33700</v>
      </c>
      <c r="Q83" s="83">
        <v>33940</v>
      </c>
      <c r="R83" s="83">
        <v>34185</v>
      </c>
      <c r="S83" s="83">
        <v>34400</v>
      </c>
      <c r="T83" s="83">
        <v>34630</v>
      </c>
      <c r="U83" s="83">
        <v>34840</v>
      </c>
      <c r="V83" s="83">
        <v>35035</v>
      </c>
      <c r="W83" s="84">
        <v>35250</v>
      </c>
      <c r="X83" s="83">
        <v>35510</v>
      </c>
      <c r="Y83" s="83">
        <v>35765</v>
      </c>
      <c r="Z83" s="83">
        <v>35940</v>
      </c>
      <c r="AA83" s="83">
        <v>36117</v>
      </c>
      <c r="AB83" s="83">
        <v>36300</v>
      </c>
      <c r="AC83" s="65">
        <v>0</v>
      </c>
      <c r="AD83" s="65">
        <f t="shared" si="13"/>
        <v>604.79999999999995</v>
      </c>
      <c r="AE83" s="65">
        <f t="shared" si="14"/>
        <v>1222.1999999999998</v>
      </c>
      <c r="AF83" s="65">
        <f t="shared" si="15"/>
        <v>1763.9999999999998</v>
      </c>
      <c r="AG83" s="65">
        <f t="shared" si="16"/>
        <v>2343.6</v>
      </c>
      <c r="AH83" s="65">
        <f t="shared" si="17"/>
        <v>2872.8</v>
      </c>
      <c r="AI83" s="65">
        <f t="shared" si="18"/>
        <v>3364.2000000000003</v>
      </c>
      <c r="AJ83" s="65">
        <f t="shared" si="19"/>
        <v>3906</v>
      </c>
      <c r="AK83" s="65">
        <f t="shared" si="20"/>
        <v>4561.2</v>
      </c>
      <c r="AL83" s="65">
        <f t="shared" si="21"/>
        <v>5203.8</v>
      </c>
      <c r="AM83" s="65">
        <f t="shared" si="22"/>
        <v>5644.8</v>
      </c>
      <c r="AN83" s="65">
        <f t="shared" si="23"/>
        <v>6090.84</v>
      </c>
      <c r="AO83" s="65">
        <f t="shared" si="24"/>
        <v>6552</v>
      </c>
    </row>
    <row r="84" spans="1:41" ht="17.25" customHeight="1">
      <c r="A84" s="58">
        <v>83</v>
      </c>
      <c r="B84" s="67" t="s">
        <v>269</v>
      </c>
      <c r="C84" s="67" t="s">
        <v>173</v>
      </c>
      <c r="D84" s="67" t="s">
        <v>155</v>
      </c>
      <c r="E84" s="58">
        <v>49.3</v>
      </c>
      <c r="F84" s="67">
        <v>1</v>
      </c>
      <c r="G84" s="68"/>
      <c r="H84" s="68"/>
      <c r="I84" s="58">
        <v>0</v>
      </c>
      <c r="J84" s="69">
        <v>-15500.25</v>
      </c>
      <c r="K84" s="70"/>
      <c r="L84" s="71"/>
      <c r="M84" s="72"/>
      <c r="N84" s="566">
        <f>ROUND(Оборотка!X86,2)-ROUND(Оборотка!P86,2)</f>
        <v>-9029.86</v>
      </c>
      <c r="O84" s="73"/>
      <c r="P84" s="83">
        <v>8121</v>
      </c>
      <c r="Q84" s="83">
        <v>8122</v>
      </c>
      <c r="R84" s="83">
        <v>8125</v>
      </c>
      <c r="S84" s="83">
        <v>8128</v>
      </c>
      <c r="T84" s="83">
        <v>8361</v>
      </c>
      <c r="U84" s="83">
        <v>8467</v>
      </c>
      <c r="V84" s="83">
        <v>8481</v>
      </c>
      <c r="W84" s="84">
        <v>8482</v>
      </c>
      <c r="X84" s="83">
        <v>8498</v>
      </c>
      <c r="Y84" s="83">
        <v>8597</v>
      </c>
      <c r="Z84" s="83">
        <v>8678</v>
      </c>
      <c r="AA84" s="83">
        <v>8756</v>
      </c>
      <c r="AB84" s="83">
        <v>8824</v>
      </c>
      <c r="AC84" s="65">
        <v>0</v>
      </c>
      <c r="AD84" s="65">
        <f t="shared" si="13"/>
        <v>2.52</v>
      </c>
      <c r="AE84" s="65">
        <f t="shared" si="14"/>
        <v>10.08</v>
      </c>
      <c r="AF84" s="65">
        <f t="shared" si="15"/>
        <v>17.64</v>
      </c>
      <c r="AG84" s="65">
        <f t="shared" si="16"/>
        <v>604.79999999999995</v>
      </c>
      <c r="AH84" s="65">
        <f t="shared" si="17"/>
        <v>871.92</v>
      </c>
      <c r="AI84" s="65">
        <f t="shared" si="18"/>
        <v>907.19999999999993</v>
      </c>
      <c r="AJ84" s="65">
        <f t="shared" si="19"/>
        <v>909.71999999999991</v>
      </c>
      <c r="AK84" s="65">
        <f t="shared" si="20"/>
        <v>950.04</v>
      </c>
      <c r="AL84" s="65">
        <f t="shared" si="21"/>
        <v>1199.52</v>
      </c>
      <c r="AM84" s="65">
        <f t="shared" si="22"/>
        <v>1403.6399999999999</v>
      </c>
      <c r="AN84" s="65">
        <f t="shared" si="23"/>
        <v>1600.1999999999998</v>
      </c>
      <c r="AO84" s="65">
        <f t="shared" si="24"/>
        <v>1771.56</v>
      </c>
    </row>
    <row r="85" spans="1:41" ht="17.25" customHeight="1">
      <c r="A85" s="58">
        <v>84</v>
      </c>
      <c r="B85" s="67" t="s">
        <v>270</v>
      </c>
      <c r="C85" s="67" t="s">
        <v>155</v>
      </c>
      <c r="D85" s="67" t="s">
        <v>157</v>
      </c>
      <c r="E85" s="58">
        <v>65.599999999999994</v>
      </c>
      <c r="F85" s="67">
        <v>3</v>
      </c>
      <c r="G85" s="68"/>
      <c r="H85" s="67" t="s">
        <v>197</v>
      </c>
      <c r="I85" s="58">
        <v>0</v>
      </c>
      <c r="J85" s="69">
        <v>2569.37</v>
      </c>
      <c r="K85" s="70"/>
      <c r="L85" s="71"/>
      <c r="M85" s="72"/>
      <c r="N85" s="566">
        <f>ROUND(Оборотка!X87,2)-ROUND(Оборотка!P87,2)</f>
        <v>1.0000000000218279E-2</v>
      </c>
      <c r="O85" s="73"/>
      <c r="P85" s="83">
        <v>67450</v>
      </c>
      <c r="Q85" s="83">
        <v>67850</v>
      </c>
      <c r="R85" s="83">
        <v>68065</v>
      </c>
      <c r="S85" s="83">
        <v>68350</v>
      </c>
      <c r="T85" s="83">
        <v>68640</v>
      </c>
      <c r="U85" s="83">
        <v>69000</v>
      </c>
      <c r="V85" s="83">
        <v>69320</v>
      </c>
      <c r="W85" s="84">
        <v>69500</v>
      </c>
      <c r="X85" s="83">
        <v>69988</v>
      </c>
      <c r="Y85" s="83">
        <v>70420</v>
      </c>
      <c r="Z85" s="83">
        <v>70750</v>
      </c>
      <c r="AA85" s="83">
        <v>71013</v>
      </c>
      <c r="AB85" s="83">
        <v>71306</v>
      </c>
      <c r="AC85" s="65">
        <v>0</v>
      </c>
      <c r="AD85" s="65">
        <f t="shared" si="13"/>
        <v>1008</v>
      </c>
      <c r="AE85" s="65">
        <f t="shared" si="14"/>
        <v>1549.8</v>
      </c>
      <c r="AF85" s="65">
        <f t="shared" si="15"/>
        <v>2268</v>
      </c>
      <c r="AG85" s="65">
        <f t="shared" si="16"/>
        <v>2998.8</v>
      </c>
      <c r="AH85" s="65">
        <f t="shared" si="17"/>
        <v>3906</v>
      </c>
      <c r="AI85" s="65">
        <f t="shared" si="18"/>
        <v>4712.3999999999996</v>
      </c>
      <c r="AJ85" s="65">
        <f t="shared" si="19"/>
        <v>5166</v>
      </c>
      <c r="AK85" s="65">
        <f t="shared" si="20"/>
        <v>6395.76</v>
      </c>
      <c r="AL85" s="65">
        <f t="shared" si="21"/>
        <v>7484.4000000000005</v>
      </c>
      <c r="AM85" s="65">
        <f t="shared" si="22"/>
        <v>8316</v>
      </c>
      <c r="AN85" s="65">
        <f t="shared" si="23"/>
        <v>8978.76</v>
      </c>
      <c r="AO85" s="65">
        <f t="shared" si="24"/>
        <v>9717.1200000000008</v>
      </c>
    </row>
    <row r="86" spans="1:41" ht="17.25" customHeight="1">
      <c r="A86" s="58">
        <v>85</v>
      </c>
      <c r="B86" s="67" t="s">
        <v>271</v>
      </c>
      <c r="C86" s="67" t="s">
        <v>167</v>
      </c>
      <c r="D86" s="67" t="s">
        <v>164</v>
      </c>
      <c r="E86" s="58">
        <v>65.599999999999994</v>
      </c>
      <c r="F86" s="67">
        <v>2</v>
      </c>
      <c r="G86" s="68"/>
      <c r="H86" s="67" t="s">
        <v>203</v>
      </c>
      <c r="I86" s="58">
        <v>0</v>
      </c>
      <c r="J86" s="69">
        <v>3348.86</v>
      </c>
      <c r="K86" s="70"/>
      <c r="L86" s="71"/>
      <c r="M86" s="72"/>
      <c r="N86" s="566">
        <f>ROUND(Оборотка!X88,2)-ROUND(Оборотка!P88,2)</f>
        <v>1.0000000000218279E-2</v>
      </c>
      <c r="O86" s="73"/>
      <c r="P86" s="83">
        <v>62895</v>
      </c>
      <c r="Q86" s="83">
        <v>63357</v>
      </c>
      <c r="R86" s="83">
        <v>63798</v>
      </c>
      <c r="S86" s="83">
        <v>64167</v>
      </c>
      <c r="T86" s="83">
        <v>64581</v>
      </c>
      <c r="U86" s="83">
        <v>64906</v>
      </c>
      <c r="V86" s="83">
        <v>65302</v>
      </c>
      <c r="W86" s="84">
        <v>65755</v>
      </c>
      <c r="X86" s="83">
        <v>66512</v>
      </c>
      <c r="Y86" s="84">
        <v>66860</v>
      </c>
      <c r="Z86" s="83">
        <v>67210</v>
      </c>
      <c r="AA86" s="83">
        <v>67566</v>
      </c>
      <c r="AB86" s="83">
        <v>67887</v>
      </c>
      <c r="AC86" s="65">
        <v>0</v>
      </c>
      <c r="AD86" s="79">
        <f t="shared" si="13"/>
        <v>1164.24</v>
      </c>
      <c r="AE86" s="79">
        <f t="shared" si="14"/>
        <v>2275.56</v>
      </c>
      <c r="AF86" s="79">
        <f t="shared" si="15"/>
        <v>3205.44</v>
      </c>
      <c r="AG86" s="79">
        <f t="shared" si="16"/>
        <v>4248.72</v>
      </c>
      <c r="AH86" s="79">
        <f t="shared" si="17"/>
        <v>5067.72</v>
      </c>
      <c r="AI86" s="79">
        <f t="shared" si="18"/>
        <v>6065.64</v>
      </c>
      <c r="AJ86" s="79">
        <f t="shared" si="19"/>
        <v>7207.2000000000007</v>
      </c>
      <c r="AK86" s="79">
        <f t="shared" si="20"/>
        <v>9114.84</v>
      </c>
      <c r="AL86" s="79">
        <f t="shared" si="21"/>
        <v>9991.7999999999993</v>
      </c>
      <c r="AM86" s="79">
        <f t="shared" si="22"/>
        <v>10873.8</v>
      </c>
      <c r="AN86" s="79">
        <f t="shared" si="23"/>
        <v>11770.92</v>
      </c>
      <c r="AO86" s="79">
        <f t="shared" si="24"/>
        <v>12579.84</v>
      </c>
    </row>
    <row r="87" spans="1:41" ht="17.25" customHeight="1">
      <c r="A87" s="58">
        <v>86</v>
      </c>
      <c r="B87" s="75" t="s">
        <v>272</v>
      </c>
      <c r="C87" s="75" t="s">
        <v>155</v>
      </c>
      <c r="D87" s="75" t="s">
        <v>164</v>
      </c>
      <c r="E87" s="58">
        <v>49.2</v>
      </c>
      <c r="F87" s="67">
        <v>1</v>
      </c>
      <c r="G87" s="68"/>
      <c r="H87" s="67"/>
      <c r="I87" s="58">
        <v>0</v>
      </c>
      <c r="J87" s="69">
        <v>2385.85</v>
      </c>
      <c r="K87" s="70"/>
      <c r="L87" s="71"/>
      <c r="M87" s="72"/>
      <c r="N87" s="566">
        <f>ROUND(Оборотка!X89,2)-ROUND(Оборотка!P89,2)</f>
        <v>-1053.04</v>
      </c>
      <c r="O87" s="73"/>
      <c r="P87" s="83">
        <v>32124</v>
      </c>
      <c r="Q87" s="83">
        <v>32352</v>
      </c>
      <c r="R87" s="83">
        <v>32582</v>
      </c>
      <c r="S87" s="83">
        <v>32782</v>
      </c>
      <c r="T87" s="83">
        <v>32783</v>
      </c>
      <c r="U87" s="83">
        <v>32828</v>
      </c>
      <c r="V87" s="83">
        <v>32961</v>
      </c>
      <c r="W87" s="84">
        <v>33094</v>
      </c>
      <c r="X87" s="83">
        <v>33680</v>
      </c>
      <c r="Y87" s="83">
        <v>34115</v>
      </c>
      <c r="Z87" s="83">
        <v>34256</v>
      </c>
      <c r="AA87" s="83">
        <v>34383</v>
      </c>
      <c r="AB87" s="83">
        <v>34497</v>
      </c>
      <c r="AC87" s="65">
        <v>0</v>
      </c>
      <c r="AD87" s="65">
        <f t="shared" si="13"/>
        <v>574.56000000000006</v>
      </c>
      <c r="AE87" s="65">
        <f t="shared" si="14"/>
        <v>1154.1600000000001</v>
      </c>
      <c r="AF87" s="65">
        <f t="shared" si="15"/>
        <v>1658.16</v>
      </c>
      <c r="AG87" s="65">
        <f t="shared" si="16"/>
        <v>1660.68</v>
      </c>
      <c r="AH87" s="65">
        <f t="shared" si="17"/>
        <v>1774.0800000000002</v>
      </c>
      <c r="AI87" s="65">
        <f t="shared" si="18"/>
        <v>2109.2400000000002</v>
      </c>
      <c r="AJ87" s="65">
        <f t="shared" si="19"/>
        <v>2444.4</v>
      </c>
      <c r="AK87" s="65">
        <f t="shared" si="20"/>
        <v>3921.12</v>
      </c>
      <c r="AL87" s="65">
        <f t="shared" si="21"/>
        <v>5017.32</v>
      </c>
      <c r="AM87" s="65">
        <f t="shared" si="22"/>
        <v>5372.6399999999994</v>
      </c>
      <c r="AN87" s="65">
        <f t="shared" si="23"/>
        <v>5692.6799999999994</v>
      </c>
      <c r="AO87" s="65">
        <f t="shared" si="24"/>
        <v>5979.9599999999991</v>
      </c>
    </row>
    <row r="88" spans="1:41" ht="17.25" customHeight="1">
      <c r="A88" s="58">
        <v>87</v>
      </c>
      <c r="B88" s="67" t="s">
        <v>273</v>
      </c>
      <c r="C88" s="67" t="s">
        <v>195</v>
      </c>
      <c r="D88" s="67" t="s">
        <v>155</v>
      </c>
      <c r="E88" s="58">
        <v>49.2</v>
      </c>
      <c r="F88" s="67">
        <v>2</v>
      </c>
      <c r="G88" s="68"/>
      <c r="H88" s="68"/>
      <c r="I88" s="58">
        <v>0</v>
      </c>
      <c r="J88" s="69">
        <v>-0.08</v>
      </c>
      <c r="K88" s="70"/>
      <c r="L88" s="71"/>
      <c r="M88" s="72"/>
      <c r="N88" s="566">
        <f>ROUND(Оборотка!X90,2)-ROUND(Оборотка!P90,2)</f>
        <v>0</v>
      </c>
      <c r="O88" s="73"/>
      <c r="P88" s="82">
        <v>42984</v>
      </c>
      <c r="Q88" s="83">
        <v>43168</v>
      </c>
      <c r="R88" s="82">
        <v>43349</v>
      </c>
      <c r="S88" s="82">
        <v>43527</v>
      </c>
      <c r="T88" s="82">
        <v>43667</v>
      </c>
      <c r="U88" s="82">
        <v>43899</v>
      </c>
      <c r="V88" s="82">
        <v>44084</v>
      </c>
      <c r="W88" s="82">
        <v>44306</v>
      </c>
      <c r="X88" s="83">
        <v>44662</v>
      </c>
      <c r="Y88" s="82">
        <v>44891</v>
      </c>
      <c r="Z88" s="82">
        <v>45064</v>
      </c>
      <c r="AA88" s="82">
        <v>45258</v>
      </c>
      <c r="AB88" s="82">
        <v>45452</v>
      </c>
      <c r="AC88" s="65">
        <v>0</v>
      </c>
      <c r="AD88" s="65">
        <f t="shared" si="13"/>
        <v>463.68</v>
      </c>
      <c r="AE88" s="65">
        <f t="shared" si="14"/>
        <v>919.8</v>
      </c>
      <c r="AF88" s="65">
        <f t="shared" si="15"/>
        <v>1368.36</v>
      </c>
      <c r="AG88" s="65">
        <f t="shared" si="16"/>
        <v>1721.1599999999999</v>
      </c>
      <c r="AH88" s="65">
        <f t="shared" si="17"/>
        <v>2305.7999999999997</v>
      </c>
      <c r="AI88" s="65">
        <f t="shared" si="18"/>
        <v>2771.9999999999995</v>
      </c>
      <c r="AJ88" s="65">
        <f t="shared" si="19"/>
        <v>3331.4399999999996</v>
      </c>
      <c r="AK88" s="65">
        <f t="shared" si="20"/>
        <v>4228.5599999999995</v>
      </c>
      <c r="AL88" s="65">
        <f t="shared" si="21"/>
        <v>4805.6399999999994</v>
      </c>
      <c r="AM88" s="65">
        <f t="shared" si="22"/>
        <v>5241.5999999999995</v>
      </c>
      <c r="AN88" s="65">
        <f t="shared" si="23"/>
        <v>5730.48</v>
      </c>
      <c r="AO88" s="65">
        <f t="shared" si="24"/>
        <v>6219.36</v>
      </c>
    </row>
    <row r="89" spans="1:41" ht="17.25" customHeight="1">
      <c r="A89" s="58">
        <v>88</v>
      </c>
      <c r="B89" s="75" t="s">
        <v>274</v>
      </c>
      <c r="C89" s="75" t="s">
        <v>161</v>
      </c>
      <c r="D89" s="67" t="s">
        <v>157</v>
      </c>
      <c r="E89" s="58">
        <v>49.5</v>
      </c>
      <c r="F89" s="67">
        <v>1</v>
      </c>
      <c r="G89" s="68"/>
      <c r="H89" s="68"/>
      <c r="I89" s="58">
        <v>0</v>
      </c>
      <c r="J89" s="69">
        <v>554.44000000000005</v>
      </c>
      <c r="K89" s="70"/>
      <c r="L89" s="71"/>
      <c r="M89" s="72"/>
      <c r="N89" s="566">
        <f>ROUND(Оборотка!X91,2)-ROUND(Оборотка!P91,2)</f>
        <v>4873.96</v>
      </c>
      <c r="O89" s="7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  <c r="AA89" s="93"/>
      <c r="AB89" s="93"/>
      <c r="AC89" s="65">
        <v>0</v>
      </c>
      <c r="AD89" s="65">
        <f t="shared" si="13"/>
        <v>0</v>
      </c>
      <c r="AE89" s="65">
        <f t="shared" si="14"/>
        <v>0</v>
      </c>
      <c r="AF89" s="65">
        <f t="shared" si="15"/>
        <v>0</v>
      </c>
      <c r="AG89" s="65">
        <f t="shared" si="16"/>
        <v>0</v>
      </c>
      <c r="AH89" s="65">
        <f t="shared" si="17"/>
        <v>0</v>
      </c>
      <c r="AI89" s="65">
        <f t="shared" si="18"/>
        <v>0</v>
      </c>
      <c r="AJ89" s="65">
        <f t="shared" si="19"/>
        <v>0</v>
      </c>
      <c r="AK89" s="65">
        <f t="shared" si="20"/>
        <v>0</v>
      </c>
      <c r="AL89" s="65">
        <f t="shared" si="21"/>
        <v>0</v>
      </c>
      <c r="AM89" s="65">
        <f t="shared" si="22"/>
        <v>0</v>
      </c>
      <c r="AN89" s="65">
        <f t="shared" si="23"/>
        <v>0</v>
      </c>
      <c r="AO89" s="65">
        <f t="shared" si="24"/>
        <v>0</v>
      </c>
    </row>
    <row r="90" spans="1:41" ht="17.25" customHeight="1">
      <c r="A90" s="58">
        <v>89</v>
      </c>
      <c r="B90" s="67" t="s">
        <v>275</v>
      </c>
      <c r="C90" s="67" t="s">
        <v>155</v>
      </c>
      <c r="D90" s="67" t="s">
        <v>157</v>
      </c>
      <c r="E90" s="58">
        <v>49.4</v>
      </c>
      <c r="F90" s="67">
        <v>2</v>
      </c>
      <c r="G90" s="68"/>
      <c r="H90" s="68"/>
      <c r="I90" s="58">
        <v>0</v>
      </c>
      <c r="J90" s="69">
        <v>17988.099999999999</v>
      </c>
      <c r="K90" s="70"/>
      <c r="L90" s="71"/>
      <c r="M90" s="72"/>
      <c r="N90" s="566">
        <f>ROUND(Оборотка!X92,2)-ROUND(Оборотка!P92,2)</f>
        <v>3957.2200000000003</v>
      </c>
      <c r="O90" s="73"/>
      <c r="P90" s="94"/>
      <c r="Q90" s="94"/>
      <c r="R90" s="94"/>
      <c r="S90" s="94"/>
      <c r="T90" s="94"/>
      <c r="U90" s="94"/>
      <c r="V90" s="94"/>
      <c r="W90" s="94"/>
      <c r="X90" s="94"/>
      <c r="Y90" s="94"/>
      <c r="Z90" s="94"/>
      <c r="AA90" s="95"/>
      <c r="AB90" s="94"/>
      <c r="AC90" s="65">
        <v>0</v>
      </c>
      <c r="AD90" s="65">
        <f t="shared" si="13"/>
        <v>0</v>
      </c>
      <c r="AE90" s="65">
        <f t="shared" si="14"/>
        <v>0</v>
      </c>
      <c r="AF90" s="65">
        <f t="shared" si="15"/>
        <v>0</v>
      </c>
      <c r="AG90" s="65">
        <f t="shared" si="16"/>
        <v>0</v>
      </c>
      <c r="AH90" s="65">
        <f t="shared" si="17"/>
        <v>0</v>
      </c>
      <c r="AI90" s="65">
        <f t="shared" si="18"/>
        <v>0</v>
      </c>
      <c r="AJ90" s="65">
        <f t="shared" si="19"/>
        <v>0</v>
      </c>
      <c r="AK90" s="65">
        <f t="shared" si="20"/>
        <v>0</v>
      </c>
      <c r="AL90" s="65">
        <f t="shared" si="21"/>
        <v>0</v>
      </c>
      <c r="AM90" s="65">
        <f t="shared" si="22"/>
        <v>0</v>
      </c>
      <c r="AN90" s="65">
        <f t="shared" si="23"/>
        <v>0</v>
      </c>
      <c r="AO90" s="65">
        <f t="shared" si="24"/>
        <v>0</v>
      </c>
    </row>
    <row r="91" spans="1:41" ht="17.25" customHeight="1">
      <c r="A91" s="58">
        <v>90</v>
      </c>
      <c r="B91" s="75" t="s">
        <v>276</v>
      </c>
      <c r="C91" s="75" t="s">
        <v>167</v>
      </c>
      <c r="D91" s="75" t="s">
        <v>195</v>
      </c>
      <c r="E91" s="58">
        <v>53.4</v>
      </c>
      <c r="F91" s="67">
        <v>2</v>
      </c>
      <c r="G91" s="68"/>
      <c r="H91" s="68"/>
      <c r="I91" s="58">
        <v>0</v>
      </c>
      <c r="J91" s="69">
        <v>2488.6799999999998</v>
      </c>
      <c r="K91" s="70"/>
      <c r="L91" s="71"/>
      <c r="M91" s="72"/>
      <c r="N91" s="566">
        <f>ROUND(Оборотка!X93,2)-ROUND(Оборотка!P93,2)</f>
        <v>-1.0000000000218279E-2</v>
      </c>
      <c r="O91" s="73"/>
      <c r="P91" s="82">
        <v>48464</v>
      </c>
      <c r="Q91" s="83">
        <v>48762</v>
      </c>
      <c r="R91" s="82">
        <v>49077</v>
      </c>
      <c r="S91" s="82">
        <v>49324</v>
      </c>
      <c r="T91" s="82">
        <v>49570</v>
      </c>
      <c r="U91" s="82">
        <v>49782</v>
      </c>
      <c r="V91" s="82">
        <v>49977</v>
      </c>
      <c r="W91" s="82">
        <v>50239</v>
      </c>
      <c r="X91" s="82">
        <v>50538</v>
      </c>
      <c r="Y91" s="82">
        <v>50772</v>
      </c>
      <c r="Z91" s="82">
        <v>51027</v>
      </c>
      <c r="AA91" s="82">
        <v>51283</v>
      </c>
      <c r="AB91" s="82">
        <v>51530</v>
      </c>
      <c r="AC91" s="65">
        <v>0</v>
      </c>
      <c r="AD91" s="65">
        <f t="shared" si="13"/>
        <v>750.96</v>
      </c>
      <c r="AE91" s="65">
        <f t="shared" si="14"/>
        <v>1544.76</v>
      </c>
      <c r="AF91" s="65">
        <f t="shared" si="15"/>
        <v>2167.1999999999998</v>
      </c>
      <c r="AG91" s="65">
        <f t="shared" si="16"/>
        <v>2787.12</v>
      </c>
      <c r="AH91" s="65">
        <f t="shared" si="17"/>
        <v>3321.3599999999997</v>
      </c>
      <c r="AI91" s="65">
        <f t="shared" si="18"/>
        <v>3812.7599999999998</v>
      </c>
      <c r="AJ91" s="65">
        <f t="shared" si="19"/>
        <v>4473</v>
      </c>
      <c r="AK91" s="65">
        <f t="shared" si="20"/>
        <v>5226.4799999999996</v>
      </c>
      <c r="AL91" s="65">
        <f t="shared" si="21"/>
        <v>5816.16</v>
      </c>
      <c r="AM91" s="65">
        <f t="shared" si="22"/>
        <v>6458.76</v>
      </c>
      <c r="AN91" s="65">
        <f t="shared" si="23"/>
        <v>7103.88</v>
      </c>
      <c r="AO91" s="65">
        <f t="shared" si="24"/>
        <v>7726.32</v>
      </c>
    </row>
    <row r="92" spans="1:41" ht="17.25" customHeight="1">
      <c r="A92" s="58">
        <v>91</v>
      </c>
      <c r="B92" s="67" t="s">
        <v>277</v>
      </c>
      <c r="C92" s="67" t="s">
        <v>167</v>
      </c>
      <c r="D92" s="67" t="s">
        <v>167</v>
      </c>
      <c r="E92" s="58">
        <v>49.2</v>
      </c>
      <c r="F92" s="67">
        <v>3</v>
      </c>
      <c r="G92" s="68"/>
      <c r="H92" s="68"/>
      <c r="I92" s="58">
        <v>0</v>
      </c>
      <c r="J92" s="69">
        <v>1769.89</v>
      </c>
      <c r="K92" s="70"/>
      <c r="L92" s="71"/>
      <c r="M92" s="72"/>
      <c r="N92" s="566">
        <f>ROUND(Оборотка!X94,2)-ROUND(Оборотка!P94,2)</f>
        <v>0</v>
      </c>
      <c r="O92" s="73"/>
      <c r="P92" s="82">
        <v>32546</v>
      </c>
      <c r="Q92" s="83">
        <v>32774</v>
      </c>
      <c r="R92" s="83">
        <v>32912</v>
      </c>
      <c r="S92" s="83">
        <v>33049</v>
      </c>
      <c r="T92" s="83">
        <v>33216</v>
      </c>
      <c r="U92" s="83">
        <v>33400</v>
      </c>
      <c r="V92" s="83">
        <v>33572</v>
      </c>
      <c r="W92" s="84">
        <v>33745</v>
      </c>
      <c r="X92" s="83">
        <v>34060</v>
      </c>
      <c r="Y92" s="83">
        <v>34368</v>
      </c>
      <c r="Z92" s="83">
        <v>34573</v>
      </c>
      <c r="AA92" s="83">
        <v>34751</v>
      </c>
      <c r="AB92" s="82">
        <v>34937</v>
      </c>
      <c r="AC92" s="65">
        <v>0</v>
      </c>
      <c r="AD92" s="65">
        <f t="shared" si="13"/>
        <v>574.56000000000006</v>
      </c>
      <c r="AE92" s="65">
        <f t="shared" si="14"/>
        <v>922.32</v>
      </c>
      <c r="AF92" s="65">
        <f t="shared" si="15"/>
        <v>1267.56</v>
      </c>
      <c r="AG92" s="65">
        <f t="shared" si="16"/>
        <v>1688.3999999999999</v>
      </c>
      <c r="AH92" s="65">
        <f t="shared" si="17"/>
        <v>2152.08</v>
      </c>
      <c r="AI92" s="65">
        <f t="shared" si="18"/>
        <v>2585.52</v>
      </c>
      <c r="AJ92" s="65">
        <f t="shared" si="19"/>
        <v>3021.48</v>
      </c>
      <c r="AK92" s="65">
        <f t="shared" si="20"/>
        <v>3815.2799999999997</v>
      </c>
      <c r="AL92" s="65">
        <f t="shared" si="21"/>
        <v>4591.4399999999996</v>
      </c>
      <c r="AM92" s="65">
        <f t="shared" si="22"/>
        <v>5108.04</v>
      </c>
      <c r="AN92" s="65">
        <f t="shared" si="23"/>
        <v>5556.6</v>
      </c>
      <c r="AO92" s="65">
        <f t="shared" si="24"/>
        <v>6025.3200000000006</v>
      </c>
    </row>
    <row r="93" spans="1:41" ht="17.25" customHeight="1">
      <c r="A93" s="58">
        <v>92</v>
      </c>
      <c r="B93" s="75" t="s">
        <v>959</v>
      </c>
      <c r="C93" s="75" t="s">
        <v>173</v>
      </c>
      <c r="D93" s="75" t="s">
        <v>245</v>
      </c>
      <c r="E93" s="58">
        <v>65.599999999999994</v>
      </c>
      <c r="F93" s="67">
        <v>5</v>
      </c>
      <c r="G93" s="68"/>
      <c r="H93" s="68"/>
      <c r="I93" s="58">
        <v>0</v>
      </c>
      <c r="J93" s="69">
        <v>3683.62</v>
      </c>
      <c r="K93" s="70"/>
      <c r="L93" s="71"/>
      <c r="M93" s="72"/>
      <c r="N93" s="566">
        <f>ROUND(Оборотка!X95,2)-ROUND(Оборотка!P95,2)</f>
        <v>1.0000000000218279E-2</v>
      </c>
      <c r="O93" s="73"/>
      <c r="P93" s="82">
        <v>54667</v>
      </c>
      <c r="Q93" s="83">
        <v>55244</v>
      </c>
      <c r="R93" s="83">
        <v>55684</v>
      </c>
      <c r="S93" s="83">
        <v>56073</v>
      </c>
      <c r="T93" s="83">
        <v>56426</v>
      </c>
      <c r="U93" s="83">
        <v>56830</v>
      </c>
      <c r="V93" s="83">
        <v>57189</v>
      </c>
      <c r="W93" s="84">
        <v>57647</v>
      </c>
      <c r="X93" s="83">
        <v>58388</v>
      </c>
      <c r="Y93" s="83">
        <v>58933</v>
      </c>
      <c r="Z93" s="83">
        <v>59460</v>
      </c>
      <c r="AA93" s="83">
        <v>59913</v>
      </c>
      <c r="AB93" s="82">
        <v>60346</v>
      </c>
      <c r="AC93" s="65">
        <v>0</v>
      </c>
      <c r="AD93" s="65">
        <f t="shared" si="13"/>
        <v>1454.04</v>
      </c>
      <c r="AE93" s="65">
        <f t="shared" si="14"/>
        <v>2562.84</v>
      </c>
      <c r="AF93" s="65">
        <f t="shared" si="15"/>
        <v>3543.12</v>
      </c>
      <c r="AG93" s="65">
        <f t="shared" si="16"/>
        <v>4432.68</v>
      </c>
      <c r="AH93" s="65">
        <f t="shared" si="17"/>
        <v>5450.76</v>
      </c>
      <c r="AI93" s="65">
        <f t="shared" si="18"/>
        <v>6355.4400000000005</v>
      </c>
      <c r="AJ93" s="65">
        <f t="shared" si="19"/>
        <v>7509.6</v>
      </c>
      <c r="AK93" s="65">
        <f t="shared" si="20"/>
        <v>9376.92</v>
      </c>
      <c r="AL93" s="65">
        <f t="shared" si="21"/>
        <v>10750.32</v>
      </c>
      <c r="AM93" s="65">
        <f t="shared" si="22"/>
        <v>12078.36</v>
      </c>
      <c r="AN93" s="65">
        <f t="shared" si="23"/>
        <v>13219.92</v>
      </c>
      <c r="AO93" s="65">
        <f t="shared" si="24"/>
        <v>14311.08</v>
      </c>
    </row>
    <row r="94" spans="1:41" ht="17.25" customHeight="1">
      <c r="A94" s="58">
        <v>93</v>
      </c>
      <c r="B94" s="67" t="s">
        <v>279</v>
      </c>
      <c r="C94" s="67" t="s">
        <v>154</v>
      </c>
      <c r="D94" s="67" t="s">
        <v>154</v>
      </c>
      <c r="E94" s="58">
        <v>65.599999999999994</v>
      </c>
      <c r="F94" s="67">
        <v>4</v>
      </c>
      <c r="G94" s="68"/>
      <c r="H94" s="67" t="s">
        <v>280</v>
      </c>
      <c r="I94" s="58">
        <v>0</v>
      </c>
      <c r="J94" s="69">
        <v>0.13</v>
      </c>
      <c r="K94" s="70"/>
      <c r="L94" s="71"/>
      <c r="M94" s="72"/>
      <c r="N94" s="566">
        <f>ROUND(Оборотка!X96,2)-ROUND(Оборотка!P96,2)</f>
        <v>9.9999999997635314E-3</v>
      </c>
      <c r="O94" s="73"/>
      <c r="P94" s="82">
        <v>64496</v>
      </c>
      <c r="Q94" s="83">
        <v>64799</v>
      </c>
      <c r="R94" s="83">
        <v>65095</v>
      </c>
      <c r="S94" s="83">
        <v>65357</v>
      </c>
      <c r="T94" s="83">
        <v>65652</v>
      </c>
      <c r="U94" s="83">
        <v>65937</v>
      </c>
      <c r="V94" s="83">
        <v>66199</v>
      </c>
      <c r="W94" s="84">
        <v>66200</v>
      </c>
      <c r="X94" s="83">
        <v>66786</v>
      </c>
      <c r="Y94" s="83">
        <v>67168</v>
      </c>
      <c r="Z94" s="83">
        <v>67496</v>
      </c>
      <c r="AA94" s="83">
        <v>67819</v>
      </c>
      <c r="AB94" s="82">
        <v>68106</v>
      </c>
      <c r="AC94" s="65">
        <v>0</v>
      </c>
      <c r="AD94" s="65">
        <f t="shared" si="13"/>
        <v>763.56000000000006</v>
      </c>
      <c r="AE94" s="65">
        <f t="shared" si="14"/>
        <v>1509.48</v>
      </c>
      <c r="AF94" s="65">
        <f t="shared" si="15"/>
        <v>2169.7200000000003</v>
      </c>
      <c r="AG94" s="65">
        <f t="shared" si="16"/>
        <v>2913.1200000000003</v>
      </c>
      <c r="AH94" s="65">
        <f t="shared" si="17"/>
        <v>3631.3200000000006</v>
      </c>
      <c r="AI94" s="65">
        <f t="shared" si="18"/>
        <v>4291.5600000000004</v>
      </c>
      <c r="AJ94" s="65">
        <f t="shared" si="19"/>
        <v>4294.0800000000008</v>
      </c>
      <c r="AK94" s="65">
        <f t="shared" si="20"/>
        <v>5770.8000000000011</v>
      </c>
      <c r="AL94" s="65">
        <f t="shared" si="21"/>
        <v>6733.4400000000014</v>
      </c>
      <c r="AM94" s="65">
        <f t="shared" si="22"/>
        <v>7560.0000000000018</v>
      </c>
      <c r="AN94" s="65">
        <f t="shared" si="23"/>
        <v>8373.9600000000028</v>
      </c>
      <c r="AO94" s="65">
        <f t="shared" si="24"/>
        <v>9097.2000000000025</v>
      </c>
    </row>
    <row r="95" spans="1:41" ht="17.25" customHeight="1">
      <c r="A95" s="58">
        <v>94</v>
      </c>
      <c r="B95" s="67" t="s">
        <v>281</v>
      </c>
      <c r="C95" s="67" t="s">
        <v>155</v>
      </c>
      <c r="D95" s="75" t="s">
        <v>163</v>
      </c>
      <c r="E95" s="58">
        <v>49.2</v>
      </c>
      <c r="F95" s="67">
        <v>3</v>
      </c>
      <c r="G95" s="68"/>
      <c r="H95" s="67" t="s">
        <v>236</v>
      </c>
      <c r="I95" s="58">
        <v>0</v>
      </c>
      <c r="J95" s="69">
        <v>2153.5300000000002</v>
      </c>
      <c r="K95" s="70"/>
      <c r="L95" s="71"/>
      <c r="M95" s="72"/>
      <c r="N95" s="566">
        <f>ROUND(Оборотка!X97,2)-ROUND(Оборотка!P97,2)</f>
        <v>0</v>
      </c>
      <c r="O95" s="73"/>
      <c r="P95" s="82">
        <v>55399</v>
      </c>
      <c r="Q95" s="83">
        <v>55732</v>
      </c>
      <c r="R95" s="83">
        <v>56030</v>
      </c>
      <c r="S95" s="83">
        <v>56242</v>
      </c>
      <c r="T95" s="83">
        <v>56449</v>
      </c>
      <c r="U95" s="83">
        <v>56676</v>
      </c>
      <c r="V95" s="83">
        <v>56884</v>
      </c>
      <c r="W95" s="84">
        <v>57102</v>
      </c>
      <c r="X95" s="83">
        <v>57269</v>
      </c>
      <c r="Y95" s="83">
        <v>57434</v>
      </c>
      <c r="Z95" s="83">
        <v>57631</v>
      </c>
      <c r="AA95" s="83">
        <v>57680</v>
      </c>
      <c r="AB95" s="82">
        <v>58067</v>
      </c>
      <c r="AC95" s="65">
        <v>0</v>
      </c>
      <c r="AD95" s="65">
        <f t="shared" si="13"/>
        <v>839.16</v>
      </c>
      <c r="AE95" s="65">
        <f t="shared" si="14"/>
        <v>1590.12</v>
      </c>
      <c r="AF95" s="65">
        <f t="shared" si="15"/>
        <v>2124.3599999999997</v>
      </c>
      <c r="AG95" s="65">
        <f t="shared" si="16"/>
        <v>2645.9999999999995</v>
      </c>
      <c r="AH95" s="65">
        <f t="shared" si="17"/>
        <v>3218.0399999999995</v>
      </c>
      <c r="AI95" s="65">
        <f t="shared" si="18"/>
        <v>3742.1999999999994</v>
      </c>
      <c r="AJ95" s="65">
        <f t="shared" si="19"/>
        <v>4291.5599999999995</v>
      </c>
      <c r="AK95" s="65">
        <f t="shared" si="20"/>
        <v>4712.3999999999996</v>
      </c>
      <c r="AL95" s="65">
        <f t="shared" si="21"/>
        <v>5128.2</v>
      </c>
      <c r="AM95" s="65">
        <f t="shared" si="22"/>
        <v>5624.6399999999994</v>
      </c>
      <c r="AN95" s="65">
        <f t="shared" si="23"/>
        <v>5748.119999999999</v>
      </c>
      <c r="AO95" s="65">
        <f t="shared" si="24"/>
        <v>6723.3599999999988</v>
      </c>
    </row>
    <row r="96" spans="1:41" ht="17.25" customHeight="1">
      <c r="A96" s="58">
        <v>95</v>
      </c>
      <c r="B96" s="75" t="s">
        <v>952</v>
      </c>
      <c r="C96" s="75" t="s">
        <v>164</v>
      </c>
      <c r="D96" s="75" t="s">
        <v>164</v>
      </c>
      <c r="E96" s="58">
        <v>49.2</v>
      </c>
      <c r="F96" s="67">
        <v>3</v>
      </c>
      <c r="G96" s="68"/>
      <c r="H96" s="67"/>
      <c r="I96" s="96">
        <v>0</v>
      </c>
      <c r="J96" s="69">
        <v>4233.43</v>
      </c>
      <c r="K96" s="70"/>
      <c r="L96" s="71"/>
      <c r="M96" s="72"/>
      <c r="N96" s="566">
        <f>ROUND(Оборотка!X98,2)-ROUND(Оборотка!P98,2)</f>
        <v>0</v>
      </c>
      <c r="O96" s="73"/>
      <c r="P96" s="82">
        <v>10326</v>
      </c>
      <c r="Q96" s="83">
        <v>11372</v>
      </c>
      <c r="R96" s="83">
        <v>12211</v>
      </c>
      <c r="S96" s="83">
        <v>12689</v>
      </c>
      <c r="T96" s="83">
        <v>13061</v>
      </c>
      <c r="U96" s="83">
        <v>13445</v>
      </c>
      <c r="V96" s="83">
        <v>13910</v>
      </c>
      <c r="W96" s="84">
        <v>14650</v>
      </c>
      <c r="X96" s="83">
        <v>15399</v>
      </c>
      <c r="Y96" s="83">
        <v>16194</v>
      </c>
      <c r="Z96" s="83">
        <v>16770</v>
      </c>
      <c r="AA96" s="83">
        <v>17325</v>
      </c>
      <c r="AB96" s="82">
        <v>18145</v>
      </c>
      <c r="AC96" s="65">
        <v>0</v>
      </c>
      <c r="AD96" s="65">
        <f>(Q96-P96)*$AD$130</f>
        <v>2635.92</v>
      </c>
      <c r="AE96" s="65">
        <f>AD96+(R96-Q96)*$AE$130</f>
        <v>4750.2000000000007</v>
      </c>
      <c r="AF96" s="65">
        <f>AE96+(S96-R96)*$AF$130</f>
        <v>5954.76</v>
      </c>
      <c r="AG96" s="65">
        <f>AF96+(T96-S96)*$AG$130</f>
        <v>6892.2000000000007</v>
      </c>
      <c r="AH96" s="65">
        <f>AG96+(U96-T96)*$AH$130</f>
        <v>7859.880000000001</v>
      </c>
      <c r="AI96" s="65">
        <f t="shared" si="18"/>
        <v>9031.68</v>
      </c>
      <c r="AJ96" s="65">
        <f t="shared" si="19"/>
        <v>10896.48</v>
      </c>
      <c r="AK96" s="65">
        <f t="shared" si="20"/>
        <v>12783.96</v>
      </c>
      <c r="AL96" s="65">
        <f t="shared" si="21"/>
        <v>14787.359999999999</v>
      </c>
      <c r="AM96" s="65">
        <f t="shared" si="22"/>
        <v>16238.88</v>
      </c>
      <c r="AN96" s="65">
        <f t="shared" si="23"/>
        <v>17637.48</v>
      </c>
      <c r="AO96" s="65">
        <f t="shared" si="24"/>
        <v>19703.88</v>
      </c>
    </row>
    <row r="97" spans="1:42" ht="17.25" customHeight="1">
      <c r="A97" s="58">
        <v>96</v>
      </c>
      <c r="B97" s="67" t="s">
        <v>282</v>
      </c>
      <c r="C97" s="67" t="s">
        <v>155</v>
      </c>
      <c r="D97" s="67" t="s">
        <v>170</v>
      </c>
      <c r="E97" s="58">
        <v>49.5</v>
      </c>
      <c r="F97" s="67">
        <v>3</v>
      </c>
      <c r="G97" s="68"/>
      <c r="H97" s="67" t="s">
        <v>203</v>
      </c>
      <c r="I97" s="58">
        <v>0</v>
      </c>
      <c r="J97" s="69">
        <v>-4.07</v>
      </c>
      <c r="K97" s="70"/>
      <c r="L97" s="71"/>
      <c r="M97" s="72"/>
      <c r="N97" s="566">
        <f>ROUND(Оборотка!X99,2)-ROUND(Оборотка!P99,2)</f>
        <v>0</v>
      </c>
      <c r="O97" s="73"/>
      <c r="P97" s="82">
        <v>42907</v>
      </c>
      <c r="Q97" s="83">
        <v>43126</v>
      </c>
      <c r="R97" s="83">
        <v>43320</v>
      </c>
      <c r="S97" s="83">
        <v>43536</v>
      </c>
      <c r="T97" s="83">
        <v>43764</v>
      </c>
      <c r="U97" s="83">
        <v>43980</v>
      </c>
      <c r="V97" s="83">
        <v>44190</v>
      </c>
      <c r="W97" s="84">
        <v>44420</v>
      </c>
      <c r="X97" s="83">
        <v>44682</v>
      </c>
      <c r="Y97" s="83">
        <v>44890</v>
      </c>
      <c r="Z97" s="83">
        <v>45118</v>
      </c>
      <c r="AA97" s="83">
        <v>45292</v>
      </c>
      <c r="AB97" s="82">
        <v>45497</v>
      </c>
      <c r="AC97" s="65">
        <v>0</v>
      </c>
      <c r="AD97" s="65">
        <f t="shared" si="13"/>
        <v>551.88</v>
      </c>
      <c r="AE97" s="65">
        <f t="shared" si="14"/>
        <v>1040.76</v>
      </c>
      <c r="AF97" s="65">
        <f t="shared" si="15"/>
        <v>1585.08</v>
      </c>
      <c r="AG97" s="65">
        <f t="shared" si="16"/>
        <v>2159.64</v>
      </c>
      <c r="AH97" s="65">
        <f t="shared" si="17"/>
        <v>2703.96</v>
      </c>
      <c r="AI97" s="65">
        <f t="shared" si="18"/>
        <v>3233.16</v>
      </c>
      <c r="AJ97" s="65">
        <f t="shared" si="19"/>
        <v>3812.7599999999998</v>
      </c>
      <c r="AK97" s="65">
        <f t="shared" si="20"/>
        <v>4473</v>
      </c>
      <c r="AL97" s="65">
        <f t="shared" si="21"/>
        <v>4997.16</v>
      </c>
      <c r="AM97" s="65">
        <f t="shared" si="22"/>
        <v>5571.72</v>
      </c>
      <c r="AN97" s="65">
        <f t="shared" si="23"/>
        <v>6010.2000000000007</v>
      </c>
      <c r="AO97" s="65">
        <f t="shared" si="24"/>
        <v>6526.8000000000011</v>
      </c>
    </row>
    <row r="98" spans="1:42" ht="17.25" customHeight="1">
      <c r="A98" s="58">
        <v>97</v>
      </c>
      <c r="B98" s="67" t="s">
        <v>283</v>
      </c>
      <c r="C98" s="75" t="s">
        <v>284</v>
      </c>
      <c r="D98" s="75" t="s">
        <v>167</v>
      </c>
      <c r="E98" s="58">
        <v>49.4</v>
      </c>
      <c r="F98" s="67">
        <v>0</v>
      </c>
      <c r="G98" s="68"/>
      <c r="H98" s="67" t="s">
        <v>214</v>
      </c>
      <c r="I98" s="90">
        <v>0</v>
      </c>
      <c r="J98" s="69">
        <v>1937.01</v>
      </c>
      <c r="K98" s="70"/>
      <c r="L98" s="71"/>
      <c r="M98" s="72"/>
      <c r="N98" s="566">
        <f>ROUND(Оборотка!X100,2)-ROUND(Оборотка!P100,2)</f>
        <v>-1.0000000000218279E-2</v>
      </c>
      <c r="O98" s="73"/>
      <c r="P98" s="82">
        <v>28906</v>
      </c>
      <c r="Q98" s="83">
        <v>29062</v>
      </c>
      <c r="R98" s="83">
        <v>29201</v>
      </c>
      <c r="S98" s="83">
        <v>29343</v>
      </c>
      <c r="T98" s="83">
        <v>29495</v>
      </c>
      <c r="U98" s="83">
        <v>29675</v>
      </c>
      <c r="V98" s="83">
        <v>29766</v>
      </c>
      <c r="W98" s="84">
        <v>29912</v>
      </c>
      <c r="X98" s="83">
        <v>30052</v>
      </c>
      <c r="Y98" s="83">
        <v>30202</v>
      </c>
      <c r="Z98" s="83">
        <v>30357</v>
      </c>
      <c r="AA98" s="83">
        <v>30515</v>
      </c>
      <c r="AB98" s="82">
        <v>30665</v>
      </c>
      <c r="AC98" s="65">
        <v>0</v>
      </c>
      <c r="AD98" s="65">
        <f t="shared" si="13"/>
        <v>393.12</v>
      </c>
      <c r="AE98" s="65">
        <f t="shared" si="14"/>
        <v>743.40000000000009</v>
      </c>
      <c r="AF98" s="65">
        <f t="shared" si="15"/>
        <v>1101.24</v>
      </c>
      <c r="AG98" s="65">
        <f t="shared" si="16"/>
        <v>1484.28</v>
      </c>
      <c r="AH98" s="65">
        <f t="shared" si="17"/>
        <v>1937.88</v>
      </c>
      <c r="AI98" s="65">
        <f t="shared" si="18"/>
        <v>2167.2000000000003</v>
      </c>
      <c r="AJ98" s="65">
        <f t="shared" si="19"/>
        <v>2535.1200000000003</v>
      </c>
      <c r="AK98" s="65">
        <f t="shared" si="20"/>
        <v>2887.9200000000005</v>
      </c>
      <c r="AL98" s="65">
        <f t="shared" si="21"/>
        <v>3265.9200000000005</v>
      </c>
      <c r="AM98" s="65">
        <f t="shared" si="22"/>
        <v>3656.5200000000004</v>
      </c>
      <c r="AN98" s="65">
        <f t="shared" si="23"/>
        <v>4054.6800000000003</v>
      </c>
      <c r="AO98" s="65">
        <f t="shared" si="24"/>
        <v>4432.68</v>
      </c>
    </row>
    <row r="99" spans="1:42" ht="17.25" customHeight="1">
      <c r="A99" s="58">
        <v>98</v>
      </c>
      <c r="B99" s="67" t="s">
        <v>285</v>
      </c>
      <c r="C99" s="67" t="s">
        <v>167</v>
      </c>
      <c r="D99" s="67" t="s">
        <v>167</v>
      </c>
      <c r="E99" s="58">
        <v>49.3</v>
      </c>
      <c r="F99" s="67">
        <v>3</v>
      </c>
      <c r="G99" s="68"/>
      <c r="H99" s="68"/>
      <c r="I99" s="58">
        <v>0</v>
      </c>
      <c r="J99" s="69">
        <v>78.55</v>
      </c>
      <c r="K99" s="70"/>
      <c r="L99" s="71"/>
      <c r="M99" s="72"/>
      <c r="N99" s="566">
        <f>ROUND(Оборотка!X101,2)-ROUND(Оборотка!P101,2)</f>
        <v>0</v>
      </c>
      <c r="O99" s="73"/>
      <c r="P99" s="82">
        <v>46533</v>
      </c>
      <c r="Q99" s="83">
        <v>46809</v>
      </c>
      <c r="R99" s="83">
        <v>47076</v>
      </c>
      <c r="S99" s="83">
        <v>47307</v>
      </c>
      <c r="T99" s="83">
        <v>47560</v>
      </c>
      <c r="U99" s="83">
        <v>47830</v>
      </c>
      <c r="V99" s="83">
        <v>48065</v>
      </c>
      <c r="W99" s="84">
        <v>48441</v>
      </c>
      <c r="X99" s="83">
        <v>49033</v>
      </c>
      <c r="Y99" s="83">
        <v>49494</v>
      </c>
      <c r="Z99" s="83">
        <v>49729</v>
      </c>
      <c r="AA99" s="83">
        <v>50002</v>
      </c>
      <c r="AB99" s="82">
        <v>50220</v>
      </c>
      <c r="AC99" s="65">
        <v>0</v>
      </c>
      <c r="AD99" s="65">
        <f t="shared" si="13"/>
        <v>695.52</v>
      </c>
      <c r="AE99" s="65">
        <f t="shared" si="14"/>
        <v>1368.3600000000001</v>
      </c>
      <c r="AF99" s="65">
        <f t="shared" si="15"/>
        <v>1950.48</v>
      </c>
      <c r="AG99" s="65">
        <f t="shared" si="16"/>
        <v>2588.04</v>
      </c>
      <c r="AH99" s="65">
        <f t="shared" si="17"/>
        <v>3268.44</v>
      </c>
      <c r="AI99" s="65">
        <f t="shared" si="18"/>
        <v>3860.6400000000003</v>
      </c>
      <c r="AJ99" s="65">
        <f t="shared" si="19"/>
        <v>4808.16</v>
      </c>
      <c r="AK99" s="65">
        <f t="shared" si="20"/>
        <v>6300</v>
      </c>
      <c r="AL99" s="65">
        <f t="shared" si="21"/>
        <v>7461.72</v>
      </c>
      <c r="AM99" s="65">
        <f t="shared" si="22"/>
        <v>8053.92</v>
      </c>
      <c r="AN99" s="65">
        <f t="shared" si="23"/>
        <v>8741.880000000001</v>
      </c>
      <c r="AO99" s="65">
        <f t="shared" si="24"/>
        <v>9291.2400000000016</v>
      </c>
    </row>
    <row r="100" spans="1:42" ht="17.25" customHeight="1">
      <c r="A100" s="58">
        <v>99</v>
      </c>
      <c r="B100" s="67" t="s">
        <v>286</v>
      </c>
      <c r="C100" s="67" t="s">
        <v>159</v>
      </c>
      <c r="D100" s="67" t="s">
        <v>159</v>
      </c>
      <c r="E100" s="58">
        <v>49.2</v>
      </c>
      <c r="F100" s="67">
        <v>2</v>
      </c>
      <c r="G100" s="68"/>
      <c r="H100" s="68"/>
      <c r="I100" s="58">
        <v>0</v>
      </c>
      <c r="J100" s="69">
        <v>1562.23</v>
      </c>
      <c r="K100" s="70"/>
      <c r="L100" s="71"/>
      <c r="M100" s="72"/>
      <c r="N100" s="566">
        <f>ROUND(Оборотка!X102,2)-ROUND(Оборотка!P102,2)</f>
        <v>0</v>
      </c>
      <c r="O100" s="73"/>
      <c r="P100" s="82">
        <v>-1769</v>
      </c>
      <c r="Q100" s="83">
        <v>-1731</v>
      </c>
      <c r="R100" s="83">
        <v>-1697</v>
      </c>
      <c r="S100" s="83">
        <v>-1597</v>
      </c>
      <c r="T100" s="83">
        <v>-1427</v>
      </c>
      <c r="U100" s="83">
        <v>-1327</v>
      </c>
      <c r="V100" s="83">
        <v>-1323</v>
      </c>
      <c r="W100" s="84">
        <v>-1223</v>
      </c>
      <c r="X100" s="83">
        <v>-1023</v>
      </c>
      <c r="Y100" s="83">
        <v>0</v>
      </c>
      <c r="Z100" s="506">
        <v>150</v>
      </c>
      <c r="AA100" s="83">
        <v>365</v>
      </c>
      <c r="AB100" s="82">
        <v>556</v>
      </c>
      <c r="AC100" s="65">
        <v>0</v>
      </c>
      <c r="AD100" s="65">
        <f t="shared" si="13"/>
        <v>95.76</v>
      </c>
      <c r="AE100" s="65">
        <f t="shared" si="14"/>
        <v>181.44</v>
      </c>
      <c r="AF100" s="65">
        <f t="shared" si="15"/>
        <v>433.44</v>
      </c>
      <c r="AG100" s="65">
        <f t="shared" si="16"/>
        <v>861.83999999999992</v>
      </c>
      <c r="AH100" s="65">
        <f t="shared" si="17"/>
        <v>1113.8399999999999</v>
      </c>
      <c r="AI100" s="65">
        <f t="shared" si="18"/>
        <v>1123.9199999999998</v>
      </c>
      <c r="AJ100" s="65">
        <f t="shared" si="19"/>
        <v>1375.9199999999998</v>
      </c>
      <c r="AK100" s="65">
        <f t="shared" si="20"/>
        <v>1879.9199999999998</v>
      </c>
      <c r="AL100" s="65">
        <f t="shared" si="21"/>
        <v>4457.88</v>
      </c>
      <c r="AM100" s="65">
        <f t="shared" si="22"/>
        <v>4835.88</v>
      </c>
      <c r="AN100" s="65">
        <f t="shared" si="23"/>
        <v>5377.68</v>
      </c>
      <c r="AO100" s="65">
        <f t="shared" si="24"/>
        <v>5859</v>
      </c>
    </row>
    <row r="101" spans="1:42" ht="17.25" customHeight="1">
      <c r="A101" s="58">
        <v>100</v>
      </c>
      <c r="B101" s="67" t="s">
        <v>287</v>
      </c>
      <c r="C101" s="67" t="s">
        <v>173</v>
      </c>
      <c r="D101" s="67" t="s">
        <v>167</v>
      </c>
      <c r="E101" s="58">
        <v>65.599999999999994</v>
      </c>
      <c r="F101" s="67">
        <v>5</v>
      </c>
      <c r="G101" s="68"/>
      <c r="H101" s="68"/>
      <c r="I101" s="58">
        <v>0</v>
      </c>
      <c r="J101" s="69">
        <v>2651.21</v>
      </c>
      <c r="K101" s="70"/>
      <c r="L101" s="71"/>
      <c r="M101" s="72"/>
      <c r="N101" s="566">
        <f>ROUND(Оборотка!X103,2)-ROUND(Оборотка!P103,2)</f>
        <v>1.0000000000218279E-2</v>
      </c>
      <c r="O101" s="73"/>
      <c r="P101" s="82">
        <v>53604</v>
      </c>
      <c r="Q101" s="83">
        <v>53912</v>
      </c>
      <c r="R101" s="83">
        <v>54209</v>
      </c>
      <c r="S101" s="83">
        <v>54512</v>
      </c>
      <c r="T101" s="83">
        <v>54807</v>
      </c>
      <c r="U101" s="83">
        <v>55148</v>
      </c>
      <c r="V101" s="83">
        <v>55417</v>
      </c>
      <c r="W101" s="84">
        <v>55757</v>
      </c>
      <c r="X101" s="83">
        <v>56125</v>
      </c>
      <c r="Y101" s="83">
        <v>56519</v>
      </c>
      <c r="Z101" s="83">
        <v>56853</v>
      </c>
      <c r="AA101" s="83">
        <v>57132</v>
      </c>
      <c r="AB101" s="82">
        <v>57437</v>
      </c>
      <c r="AC101" s="65">
        <v>0</v>
      </c>
      <c r="AD101" s="65">
        <f t="shared" si="13"/>
        <v>776.16</v>
      </c>
      <c r="AE101" s="65">
        <f t="shared" si="14"/>
        <v>1524.6</v>
      </c>
      <c r="AF101" s="65">
        <f t="shared" si="15"/>
        <v>2288.16</v>
      </c>
      <c r="AG101" s="65">
        <f t="shared" si="16"/>
        <v>3031.56</v>
      </c>
      <c r="AH101" s="65">
        <f t="shared" si="17"/>
        <v>3890.88</v>
      </c>
      <c r="AI101" s="65">
        <f t="shared" si="18"/>
        <v>4568.76</v>
      </c>
      <c r="AJ101" s="65">
        <f t="shared" si="19"/>
        <v>5425.56</v>
      </c>
      <c r="AK101" s="65">
        <f t="shared" si="20"/>
        <v>6352.92</v>
      </c>
      <c r="AL101" s="65">
        <f t="shared" si="21"/>
        <v>7345.8</v>
      </c>
      <c r="AM101" s="65">
        <f t="shared" si="22"/>
        <v>8187.4800000000005</v>
      </c>
      <c r="AN101" s="65">
        <f t="shared" si="23"/>
        <v>8890.5600000000013</v>
      </c>
      <c r="AO101" s="65">
        <f t="shared" si="24"/>
        <v>9659.1600000000017</v>
      </c>
    </row>
    <row r="102" spans="1:42" ht="17.25" customHeight="1">
      <c r="A102" s="58">
        <v>101</v>
      </c>
      <c r="B102" s="67" t="s">
        <v>288</v>
      </c>
      <c r="C102" s="67" t="s">
        <v>154</v>
      </c>
      <c r="D102" s="67" t="s">
        <v>155</v>
      </c>
      <c r="E102" s="58">
        <v>65.599999999999994</v>
      </c>
      <c r="F102" s="67">
        <v>4</v>
      </c>
      <c r="G102" s="68"/>
      <c r="H102" s="68"/>
      <c r="I102" s="58">
        <v>0</v>
      </c>
      <c r="J102" s="69">
        <v>10005.61</v>
      </c>
      <c r="K102" s="70"/>
      <c r="L102" s="71"/>
      <c r="M102" s="72"/>
      <c r="N102" s="566">
        <f>ROUND(Оборотка!X104,2)-ROUND(Оборотка!P104,2)</f>
        <v>1.0000000000218279E-2</v>
      </c>
      <c r="O102" s="73"/>
      <c r="P102" s="82">
        <v>64947</v>
      </c>
      <c r="Q102" s="83">
        <v>65457</v>
      </c>
      <c r="R102" s="83">
        <v>65873</v>
      </c>
      <c r="S102" s="83">
        <v>66236</v>
      </c>
      <c r="T102" s="83">
        <v>66638</v>
      </c>
      <c r="U102" s="83">
        <v>67026</v>
      </c>
      <c r="V102" s="83">
        <v>67501</v>
      </c>
      <c r="W102" s="84">
        <v>68147</v>
      </c>
      <c r="X102" s="83">
        <v>68733</v>
      </c>
      <c r="Y102" s="83">
        <v>69455</v>
      </c>
      <c r="Z102" s="83">
        <v>69778</v>
      </c>
      <c r="AA102" s="83">
        <v>70312</v>
      </c>
      <c r="AB102" s="82">
        <v>70825</v>
      </c>
      <c r="AC102" s="65">
        <v>0</v>
      </c>
      <c r="AD102" s="65">
        <f t="shared" si="13"/>
        <v>1285.2</v>
      </c>
      <c r="AE102" s="65">
        <f t="shared" si="14"/>
        <v>2333.52</v>
      </c>
      <c r="AF102" s="65">
        <f t="shared" si="15"/>
        <v>3248.2799999999997</v>
      </c>
      <c r="AG102" s="65">
        <f t="shared" si="16"/>
        <v>4261.32</v>
      </c>
      <c r="AH102" s="65">
        <f t="shared" si="17"/>
        <v>5239.08</v>
      </c>
      <c r="AI102" s="65">
        <f t="shared" si="18"/>
        <v>6436.08</v>
      </c>
      <c r="AJ102" s="65">
        <f t="shared" si="19"/>
        <v>8064</v>
      </c>
      <c r="AK102" s="65">
        <f t="shared" si="20"/>
        <v>9540.7199999999993</v>
      </c>
      <c r="AL102" s="65">
        <f t="shared" si="21"/>
        <v>11360.16</v>
      </c>
      <c r="AM102" s="65">
        <f t="shared" si="22"/>
        <v>12174.119999999999</v>
      </c>
      <c r="AN102" s="65">
        <f t="shared" si="23"/>
        <v>13519.8</v>
      </c>
      <c r="AO102" s="65">
        <f t="shared" si="24"/>
        <v>14812.56</v>
      </c>
    </row>
    <row r="103" spans="1:42" ht="16.5" customHeight="1">
      <c r="A103" s="58">
        <v>102</v>
      </c>
      <c r="B103" s="67" t="s">
        <v>289</v>
      </c>
      <c r="C103" s="67" t="s">
        <v>163</v>
      </c>
      <c r="D103" s="67" t="s">
        <v>167</v>
      </c>
      <c r="E103" s="58">
        <v>49.2</v>
      </c>
      <c r="F103" s="67">
        <v>4</v>
      </c>
      <c r="G103" s="68"/>
      <c r="H103" s="67" t="s">
        <v>175</v>
      </c>
      <c r="I103" s="58">
        <v>0</v>
      </c>
      <c r="J103" s="69">
        <v>2983.67</v>
      </c>
      <c r="K103" s="70"/>
      <c r="L103" s="71"/>
      <c r="M103" s="72"/>
      <c r="N103" s="566">
        <f>ROUND(Оборотка!X105,2)-ROUND(Оборотка!P105,2)</f>
        <v>8461.4499999999989</v>
      </c>
      <c r="O103" s="73"/>
      <c r="P103" s="82">
        <v>60547</v>
      </c>
      <c r="Q103" s="83">
        <v>61090</v>
      </c>
      <c r="R103" s="83">
        <v>61551</v>
      </c>
      <c r="S103" s="83">
        <v>61888</v>
      </c>
      <c r="T103" s="83">
        <v>62368</v>
      </c>
      <c r="U103" s="83">
        <v>62725</v>
      </c>
      <c r="V103" s="83">
        <v>63003</v>
      </c>
      <c r="W103" s="84">
        <v>63450</v>
      </c>
      <c r="X103" s="83">
        <v>63588</v>
      </c>
      <c r="Y103" s="83">
        <v>64004</v>
      </c>
      <c r="Z103" s="83">
        <v>64339</v>
      </c>
      <c r="AA103" s="83">
        <v>64728</v>
      </c>
      <c r="AB103" s="82">
        <v>65158</v>
      </c>
      <c r="AC103" s="65">
        <v>0</v>
      </c>
      <c r="AD103" s="79">
        <f t="shared" si="13"/>
        <v>1368.36</v>
      </c>
      <c r="AE103" s="79">
        <f t="shared" si="14"/>
        <v>2530.08</v>
      </c>
      <c r="AF103" s="79">
        <f t="shared" si="15"/>
        <v>3379.3199999999997</v>
      </c>
      <c r="AG103" s="79">
        <f t="shared" si="16"/>
        <v>4588.92</v>
      </c>
      <c r="AH103" s="79">
        <f t="shared" si="17"/>
        <v>5488.56</v>
      </c>
      <c r="AI103" s="79">
        <f t="shared" si="18"/>
        <v>6189.1200000000008</v>
      </c>
      <c r="AJ103" s="79">
        <f t="shared" si="19"/>
        <v>7315.5600000000013</v>
      </c>
      <c r="AK103" s="79">
        <f t="shared" si="20"/>
        <v>7663.3200000000015</v>
      </c>
      <c r="AL103" s="79">
        <f t="shared" si="21"/>
        <v>8711.6400000000012</v>
      </c>
      <c r="AM103" s="79">
        <f t="shared" si="22"/>
        <v>9555.840000000002</v>
      </c>
      <c r="AN103" s="79">
        <f t="shared" si="23"/>
        <v>10536.120000000003</v>
      </c>
      <c r="AO103" s="79">
        <f t="shared" si="24"/>
        <v>11619.720000000003</v>
      </c>
      <c r="AP103" s="79"/>
    </row>
    <row r="104" spans="1:42" ht="17.25" customHeight="1">
      <c r="A104" s="58">
        <v>103</v>
      </c>
      <c r="B104" s="67" t="s">
        <v>290</v>
      </c>
      <c r="C104" s="75" t="s">
        <v>205</v>
      </c>
      <c r="D104" s="75" t="s">
        <v>159</v>
      </c>
      <c r="E104" s="58">
        <v>49.2</v>
      </c>
      <c r="F104" s="67">
        <v>2</v>
      </c>
      <c r="G104" s="68"/>
      <c r="H104" s="68"/>
      <c r="I104" s="58">
        <v>0</v>
      </c>
      <c r="J104" s="69">
        <v>2328.63</v>
      </c>
      <c r="K104" s="70"/>
      <c r="L104" s="71"/>
      <c r="M104" s="72"/>
      <c r="N104" s="566">
        <f>ROUND(Оборотка!X106,2)-ROUND(Оборотка!P106,2)</f>
        <v>0</v>
      </c>
      <c r="O104" s="73"/>
      <c r="P104" s="82">
        <v>64743</v>
      </c>
      <c r="Q104" s="83">
        <v>64966</v>
      </c>
      <c r="R104" s="83">
        <v>65129</v>
      </c>
      <c r="S104" s="83">
        <v>65258</v>
      </c>
      <c r="T104" s="83">
        <v>65390</v>
      </c>
      <c r="U104" s="83">
        <v>65541</v>
      </c>
      <c r="V104" s="83">
        <v>65570</v>
      </c>
      <c r="W104" s="84">
        <v>65790</v>
      </c>
      <c r="X104" s="83">
        <v>66335</v>
      </c>
      <c r="Y104" s="83">
        <v>66691</v>
      </c>
      <c r="Z104" s="83">
        <v>67008</v>
      </c>
      <c r="AA104" s="83">
        <v>67312</v>
      </c>
      <c r="AB104" s="82">
        <v>67588</v>
      </c>
      <c r="AC104" s="65">
        <v>0</v>
      </c>
      <c r="AD104" s="65">
        <f t="shared" si="13"/>
        <v>561.96</v>
      </c>
      <c r="AE104" s="65">
        <f t="shared" si="14"/>
        <v>972.72</v>
      </c>
      <c r="AF104" s="65">
        <f t="shared" si="15"/>
        <v>1297.8</v>
      </c>
      <c r="AG104" s="65">
        <f t="shared" si="16"/>
        <v>1630.44</v>
      </c>
      <c r="AH104" s="65">
        <f t="shared" si="17"/>
        <v>2010.96</v>
      </c>
      <c r="AI104" s="65">
        <f t="shared" si="18"/>
        <v>2084.04</v>
      </c>
      <c r="AJ104" s="65">
        <f t="shared" si="19"/>
        <v>2638.44</v>
      </c>
      <c r="AK104" s="65">
        <f t="shared" si="20"/>
        <v>4011.84</v>
      </c>
      <c r="AL104" s="65">
        <f t="shared" si="21"/>
        <v>4908.96</v>
      </c>
      <c r="AM104" s="65">
        <f t="shared" si="22"/>
        <v>5707.8</v>
      </c>
      <c r="AN104" s="65">
        <f t="shared" si="23"/>
        <v>6473.88</v>
      </c>
      <c r="AO104" s="65">
        <f t="shared" si="24"/>
        <v>7169.4</v>
      </c>
    </row>
    <row r="105" spans="1:42" ht="17.25" customHeight="1">
      <c r="A105" s="58">
        <v>104</v>
      </c>
      <c r="B105" s="67" t="s">
        <v>291</v>
      </c>
      <c r="C105" s="67" t="s">
        <v>155</v>
      </c>
      <c r="D105" s="67" t="s">
        <v>167</v>
      </c>
      <c r="E105" s="58">
        <v>49.5</v>
      </c>
      <c r="F105" s="67">
        <v>3</v>
      </c>
      <c r="G105" s="68"/>
      <c r="H105" s="68"/>
      <c r="I105" s="58">
        <v>0</v>
      </c>
      <c r="J105" s="69">
        <v>2242.1</v>
      </c>
      <c r="K105" s="70"/>
      <c r="L105" s="71"/>
      <c r="M105" s="72"/>
      <c r="N105" s="566">
        <f>ROUND(Оборотка!X107,2)-ROUND(Оборотка!P107,2)</f>
        <v>0</v>
      </c>
      <c r="O105" s="73"/>
      <c r="P105" s="82">
        <v>40208</v>
      </c>
      <c r="Q105" s="83">
        <v>40604</v>
      </c>
      <c r="R105" s="83">
        <v>40946</v>
      </c>
      <c r="S105" s="83">
        <v>41239</v>
      </c>
      <c r="T105" s="83">
        <v>41609</v>
      </c>
      <c r="U105" s="83">
        <v>41947</v>
      </c>
      <c r="V105" s="83">
        <v>42261</v>
      </c>
      <c r="W105" s="84">
        <v>42667</v>
      </c>
      <c r="X105" s="83">
        <v>42957</v>
      </c>
      <c r="Y105" s="83">
        <v>43405</v>
      </c>
      <c r="Z105" s="83">
        <v>43669</v>
      </c>
      <c r="AA105" s="83">
        <v>44035</v>
      </c>
      <c r="AB105" s="82">
        <v>44377</v>
      </c>
      <c r="AC105" s="65">
        <v>0</v>
      </c>
      <c r="AD105" s="65">
        <f t="shared" si="13"/>
        <v>997.92</v>
      </c>
      <c r="AE105" s="65">
        <f t="shared" si="14"/>
        <v>1859.76</v>
      </c>
      <c r="AF105" s="65">
        <f t="shared" si="15"/>
        <v>2598.12</v>
      </c>
      <c r="AG105" s="65">
        <f t="shared" si="16"/>
        <v>3530.52</v>
      </c>
      <c r="AH105" s="65">
        <f t="shared" si="17"/>
        <v>4382.28</v>
      </c>
      <c r="AI105" s="65">
        <f t="shared" si="18"/>
        <v>5173.5599999999995</v>
      </c>
      <c r="AJ105" s="65">
        <f t="shared" si="19"/>
        <v>6196.6799999999994</v>
      </c>
      <c r="AK105" s="65">
        <f t="shared" si="20"/>
        <v>6927.48</v>
      </c>
      <c r="AL105" s="65">
        <f t="shared" si="21"/>
        <v>8056.44</v>
      </c>
      <c r="AM105" s="65">
        <f t="shared" si="22"/>
        <v>8721.7199999999993</v>
      </c>
      <c r="AN105" s="65">
        <f t="shared" si="23"/>
        <v>9644.0399999999991</v>
      </c>
      <c r="AO105" s="65">
        <f t="shared" si="24"/>
        <v>10505.88</v>
      </c>
    </row>
    <row r="106" spans="1:42" ht="17.25" customHeight="1">
      <c r="A106" s="58">
        <v>105</v>
      </c>
      <c r="B106" s="75" t="s">
        <v>292</v>
      </c>
      <c r="C106" s="75" t="s">
        <v>195</v>
      </c>
      <c r="D106" s="75" t="s">
        <v>155</v>
      </c>
      <c r="E106" s="58">
        <v>49.4</v>
      </c>
      <c r="F106" s="67">
        <v>3</v>
      </c>
      <c r="G106" s="68"/>
      <c r="H106" s="68"/>
      <c r="I106" s="58">
        <v>0</v>
      </c>
      <c r="J106" s="69">
        <v>0</v>
      </c>
      <c r="K106" s="70"/>
      <c r="L106" s="71"/>
      <c r="M106" s="72"/>
      <c r="N106" s="566">
        <f>ROUND(Оборотка!X108,2)-ROUND(Оборотка!P108,2)</f>
        <v>-1.0000000000218279E-2</v>
      </c>
      <c r="O106" s="73"/>
      <c r="P106" s="82">
        <v>11000</v>
      </c>
      <c r="Q106" s="84">
        <v>11135</v>
      </c>
      <c r="R106" s="84">
        <v>11235</v>
      </c>
      <c r="S106" s="84">
        <v>11410</v>
      </c>
      <c r="T106" s="84">
        <v>11555</v>
      </c>
      <c r="U106" s="84">
        <v>11865</v>
      </c>
      <c r="V106" s="84">
        <v>11970</v>
      </c>
      <c r="W106" s="84">
        <v>12210</v>
      </c>
      <c r="X106" s="84">
        <v>12350</v>
      </c>
      <c r="Y106" s="84">
        <v>12500</v>
      </c>
      <c r="Z106" s="84">
        <v>12690</v>
      </c>
      <c r="AA106" s="84">
        <v>12850</v>
      </c>
      <c r="AB106" s="82">
        <v>13070</v>
      </c>
      <c r="AC106" s="65">
        <v>0</v>
      </c>
      <c r="AD106" s="65">
        <f t="shared" si="13"/>
        <v>340.2</v>
      </c>
      <c r="AE106" s="65">
        <f t="shared" si="14"/>
        <v>592.20000000000005</v>
      </c>
      <c r="AF106" s="65">
        <f t="shared" si="15"/>
        <v>1033.2</v>
      </c>
      <c r="AG106" s="65">
        <f t="shared" si="16"/>
        <v>1398.6</v>
      </c>
      <c r="AH106" s="65">
        <f t="shared" si="17"/>
        <v>2179.8000000000002</v>
      </c>
      <c r="AI106" s="65">
        <f t="shared" si="18"/>
        <v>2444.4</v>
      </c>
      <c r="AJ106" s="65">
        <f t="shared" si="19"/>
        <v>3049.2</v>
      </c>
      <c r="AK106" s="65">
        <f t="shared" si="20"/>
        <v>3402</v>
      </c>
      <c r="AL106" s="65">
        <f t="shared" si="21"/>
        <v>3780</v>
      </c>
      <c r="AM106" s="65">
        <f t="shared" si="22"/>
        <v>4258.8</v>
      </c>
      <c r="AN106" s="65">
        <f t="shared" si="23"/>
        <v>4662</v>
      </c>
      <c r="AO106" s="65">
        <f t="shared" si="24"/>
        <v>5216.3999999999996</v>
      </c>
    </row>
    <row r="107" spans="1:42" ht="17.25" customHeight="1">
      <c r="A107" s="58">
        <v>106</v>
      </c>
      <c r="B107" s="67" t="s">
        <v>293</v>
      </c>
      <c r="C107" s="67" t="s">
        <v>191</v>
      </c>
      <c r="D107" s="67" t="s">
        <v>191</v>
      </c>
      <c r="E107" s="58">
        <v>49.1</v>
      </c>
      <c r="F107" s="67">
        <v>1</v>
      </c>
      <c r="G107" s="68"/>
      <c r="H107" s="68"/>
      <c r="I107" s="58">
        <v>0</v>
      </c>
      <c r="J107" s="69">
        <v>2055.5300000000002</v>
      </c>
      <c r="K107" s="70"/>
      <c r="L107" s="71"/>
      <c r="M107" s="72"/>
      <c r="N107" s="566">
        <f>ROUND(Оборотка!X109,2)-ROUND(Оборотка!P109,2)</f>
        <v>9.9999999999909051E-3</v>
      </c>
      <c r="O107" s="73"/>
      <c r="P107" s="82">
        <v>42876</v>
      </c>
      <c r="Q107" s="83">
        <v>43007</v>
      </c>
      <c r="R107" s="83">
        <v>43178</v>
      </c>
      <c r="S107" s="83">
        <v>43320</v>
      </c>
      <c r="T107" s="83">
        <v>43470</v>
      </c>
      <c r="U107" s="83">
        <v>43567</v>
      </c>
      <c r="V107" s="83">
        <v>43805</v>
      </c>
      <c r="W107" s="84">
        <v>43983</v>
      </c>
      <c r="X107" s="83">
        <v>44191</v>
      </c>
      <c r="Y107" s="83">
        <v>44360</v>
      </c>
      <c r="Z107" s="83">
        <v>44450</v>
      </c>
      <c r="AA107" s="83">
        <v>44680</v>
      </c>
      <c r="AB107" s="82">
        <v>44820</v>
      </c>
      <c r="AC107" s="65">
        <v>0</v>
      </c>
      <c r="AD107" s="65">
        <f t="shared" si="13"/>
        <v>330.12</v>
      </c>
      <c r="AE107" s="65">
        <f t="shared" si="14"/>
        <v>761.04</v>
      </c>
      <c r="AF107" s="65">
        <f t="shared" si="15"/>
        <v>1118.8799999999999</v>
      </c>
      <c r="AG107" s="65">
        <f t="shared" si="16"/>
        <v>1496.8799999999999</v>
      </c>
      <c r="AH107" s="65">
        <f t="shared" si="17"/>
        <v>1741.32</v>
      </c>
      <c r="AI107" s="65">
        <f t="shared" si="18"/>
        <v>2341.08</v>
      </c>
      <c r="AJ107" s="65">
        <f t="shared" si="19"/>
        <v>2789.64</v>
      </c>
      <c r="AK107" s="65">
        <f t="shared" si="20"/>
        <v>3313.7999999999997</v>
      </c>
      <c r="AL107" s="65">
        <f t="shared" si="21"/>
        <v>3739.68</v>
      </c>
      <c r="AM107" s="65">
        <f t="shared" si="22"/>
        <v>3966.48</v>
      </c>
      <c r="AN107" s="65">
        <f t="shared" si="23"/>
        <v>4546.08</v>
      </c>
      <c r="AO107" s="65">
        <f t="shared" si="24"/>
        <v>4898.88</v>
      </c>
    </row>
    <row r="108" spans="1:42" ht="17.25" customHeight="1">
      <c r="A108" s="58">
        <v>107</v>
      </c>
      <c r="B108" s="67" t="s">
        <v>294</v>
      </c>
      <c r="C108" s="67" t="s">
        <v>195</v>
      </c>
      <c r="D108" s="67" t="s">
        <v>173</v>
      </c>
      <c r="E108" s="58">
        <v>49.2</v>
      </c>
      <c r="F108" s="67">
        <v>2</v>
      </c>
      <c r="G108" s="68"/>
      <c r="H108" s="68"/>
      <c r="I108" s="58">
        <v>0</v>
      </c>
      <c r="J108" s="69">
        <v>7948.95</v>
      </c>
      <c r="K108" s="70"/>
      <c r="L108" s="71"/>
      <c r="M108" s="72"/>
      <c r="N108" s="566">
        <f>ROUND(Оборотка!X110,2)-ROUND(Оборотка!P110,2)</f>
        <v>0</v>
      </c>
      <c r="O108" s="73"/>
      <c r="P108" s="76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6"/>
      <c r="AC108" s="65">
        <v>0</v>
      </c>
      <c r="AD108" s="65">
        <f t="shared" si="13"/>
        <v>0</v>
      </c>
      <c r="AE108" s="65">
        <f t="shared" si="14"/>
        <v>0</v>
      </c>
      <c r="AF108" s="65">
        <f t="shared" si="15"/>
        <v>0</v>
      </c>
      <c r="AG108" s="65">
        <f t="shared" si="16"/>
        <v>0</v>
      </c>
      <c r="AH108" s="65">
        <f t="shared" si="17"/>
        <v>0</v>
      </c>
      <c r="AI108" s="65">
        <f t="shared" si="18"/>
        <v>0</v>
      </c>
      <c r="AJ108" s="65">
        <f t="shared" si="19"/>
        <v>0</v>
      </c>
      <c r="AK108" s="65">
        <f t="shared" si="20"/>
        <v>0</v>
      </c>
      <c r="AL108" s="65">
        <f t="shared" si="21"/>
        <v>0</v>
      </c>
      <c r="AM108" s="65">
        <f t="shared" si="22"/>
        <v>0</v>
      </c>
      <c r="AN108" s="65">
        <f t="shared" si="23"/>
        <v>0</v>
      </c>
      <c r="AO108" s="65">
        <f t="shared" si="24"/>
        <v>0</v>
      </c>
    </row>
    <row r="109" spans="1:42" ht="17.25" customHeight="1">
      <c r="A109" s="58">
        <v>108</v>
      </c>
      <c r="B109" s="67" t="s">
        <v>295</v>
      </c>
      <c r="C109" s="67" t="s">
        <v>164</v>
      </c>
      <c r="D109" s="67" t="s">
        <v>173</v>
      </c>
      <c r="E109" s="58">
        <v>65.599999999999994</v>
      </c>
      <c r="F109" s="67">
        <v>3</v>
      </c>
      <c r="G109" s="68"/>
      <c r="H109" s="67" t="s">
        <v>296</v>
      </c>
      <c r="I109" s="58">
        <v>0</v>
      </c>
      <c r="J109" s="69">
        <v>0.12</v>
      </c>
      <c r="K109" s="70"/>
      <c r="L109" s="71"/>
      <c r="M109" s="72"/>
      <c r="N109" s="566">
        <f>ROUND(Оборотка!X111,2)-ROUND(Оборотка!P111,2)</f>
        <v>9.9999999997635314E-3</v>
      </c>
      <c r="O109" s="73"/>
      <c r="P109" s="82">
        <v>15360</v>
      </c>
      <c r="Q109" s="82">
        <v>15529</v>
      </c>
      <c r="R109" s="82">
        <v>15717</v>
      </c>
      <c r="S109" s="82">
        <v>15901</v>
      </c>
      <c r="T109" s="82">
        <v>16083</v>
      </c>
      <c r="U109" s="83">
        <v>16278</v>
      </c>
      <c r="V109" s="83">
        <v>16470</v>
      </c>
      <c r="W109" s="84">
        <v>16618</v>
      </c>
      <c r="X109" s="83">
        <v>16718</v>
      </c>
      <c r="Y109" s="83">
        <v>17151</v>
      </c>
      <c r="Z109" s="83">
        <v>17361</v>
      </c>
      <c r="AA109" s="83">
        <v>17573</v>
      </c>
      <c r="AB109" s="82">
        <v>17785</v>
      </c>
      <c r="AC109" s="65">
        <v>0</v>
      </c>
      <c r="AD109" s="65">
        <f t="shared" si="13"/>
        <v>425.88</v>
      </c>
      <c r="AE109" s="65">
        <f t="shared" si="14"/>
        <v>899.64</v>
      </c>
      <c r="AF109" s="65">
        <f t="shared" si="15"/>
        <v>1363.32</v>
      </c>
      <c r="AG109" s="65">
        <f t="shared" si="16"/>
        <v>1821.96</v>
      </c>
      <c r="AH109" s="65">
        <f t="shared" si="17"/>
        <v>2313.36</v>
      </c>
      <c r="AI109" s="65">
        <f t="shared" si="18"/>
        <v>2797.2000000000003</v>
      </c>
      <c r="AJ109" s="65">
        <f t="shared" si="19"/>
        <v>3170.1600000000003</v>
      </c>
      <c r="AK109" s="65">
        <f t="shared" si="20"/>
        <v>3422.1600000000003</v>
      </c>
      <c r="AL109" s="65">
        <f t="shared" si="21"/>
        <v>4513.3200000000006</v>
      </c>
      <c r="AM109" s="65">
        <f t="shared" si="22"/>
        <v>5042.5200000000004</v>
      </c>
      <c r="AN109" s="65">
        <f t="shared" si="23"/>
        <v>5576.76</v>
      </c>
      <c r="AO109" s="65">
        <f t="shared" si="24"/>
        <v>6111</v>
      </c>
    </row>
    <row r="110" spans="1:42" ht="17.25" customHeight="1">
      <c r="A110" s="58">
        <v>109</v>
      </c>
      <c r="B110" s="67" t="s">
        <v>297</v>
      </c>
      <c r="C110" s="67" t="s">
        <v>155</v>
      </c>
      <c r="D110" s="67" t="s">
        <v>170</v>
      </c>
      <c r="E110" s="58">
        <v>65.599999999999994</v>
      </c>
      <c r="F110" s="67">
        <v>2</v>
      </c>
      <c r="G110" s="68"/>
      <c r="H110" s="67" t="s">
        <v>203</v>
      </c>
      <c r="I110" s="58">
        <v>0</v>
      </c>
      <c r="J110" s="69">
        <v>-1.05</v>
      </c>
      <c r="K110" s="70"/>
      <c r="L110" s="71"/>
      <c r="M110" s="72"/>
      <c r="N110" s="566">
        <f>ROUND(Оборотка!X112,2)-ROUND(Оборотка!P112,2)</f>
        <v>-1.3000000000001819</v>
      </c>
      <c r="O110" s="73"/>
      <c r="P110" s="82">
        <v>25503</v>
      </c>
      <c r="Q110" s="83">
        <v>25667</v>
      </c>
      <c r="R110" s="83">
        <v>25862</v>
      </c>
      <c r="S110" s="83">
        <v>26041</v>
      </c>
      <c r="T110" s="83">
        <v>26211</v>
      </c>
      <c r="U110" s="83">
        <v>26364</v>
      </c>
      <c r="V110" s="83">
        <v>26504</v>
      </c>
      <c r="W110" s="84">
        <v>26669</v>
      </c>
      <c r="X110" s="83">
        <v>26802</v>
      </c>
      <c r="Y110" s="83">
        <v>26948</v>
      </c>
      <c r="Z110" s="83">
        <v>27086</v>
      </c>
      <c r="AA110" s="83">
        <v>27214</v>
      </c>
      <c r="AB110" s="82">
        <v>27356</v>
      </c>
      <c r="AC110" s="65">
        <v>0</v>
      </c>
      <c r="AD110" s="65">
        <f t="shared" si="13"/>
        <v>413.28000000000003</v>
      </c>
      <c r="AE110" s="65">
        <f t="shared" si="14"/>
        <v>904.68000000000006</v>
      </c>
      <c r="AF110" s="65">
        <f t="shared" si="15"/>
        <v>1355.76</v>
      </c>
      <c r="AG110" s="65">
        <f t="shared" si="16"/>
        <v>1784.1599999999999</v>
      </c>
      <c r="AH110" s="65">
        <f t="shared" si="17"/>
        <v>2169.7199999999998</v>
      </c>
      <c r="AI110" s="65">
        <f t="shared" si="18"/>
        <v>2522.52</v>
      </c>
      <c r="AJ110" s="65">
        <f t="shared" si="19"/>
        <v>2938.32</v>
      </c>
      <c r="AK110" s="65">
        <f t="shared" si="20"/>
        <v>3273.48</v>
      </c>
      <c r="AL110" s="65">
        <f t="shared" si="21"/>
        <v>3641.4</v>
      </c>
      <c r="AM110" s="65">
        <f t="shared" si="22"/>
        <v>3989.16</v>
      </c>
      <c r="AN110" s="65">
        <f t="shared" si="23"/>
        <v>4311.72</v>
      </c>
      <c r="AO110" s="65">
        <f t="shared" si="24"/>
        <v>4669.5600000000004</v>
      </c>
    </row>
    <row r="111" spans="1:42" ht="17.25" customHeight="1">
      <c r="A111" s="58">
        <v>110</v>
      </c>
      <c r="B111" s="67" t="s">
        <v>298</v>
      </c>
      <c r="C111" s="67" t="s">
        <v>155</v>
      </c>
      <c r="D111" s="67" t="s">
        <v>167</v>
      </c>
      <c r="E111" s="58">
        <v>49.2</v>
      </c>
      <c r="F111" s="67">
        <v>1</v>
      </c>
      <c r="G111" s="68"/>
      <c r="H111" s="67" t="s">
        <v>236</v>
      </c>
      <c r="I111" s="58">
        <v>0</v>
      </c>
      <c r="J111" s="69">
        <v>-0.1</v>
      </c>
      <c r="K111" s="70"/>
      <c r="L111" s="71"/>
      <c r="M111" s="72"/>
      <c r="N111" s="566">
        <f>ROUND(Оборотка!X113,2)-ROUND(Оборотка!P113,2)</f>
        <v>1919.63</v>
      </c>
      <c r="O111" s="73"/>
      <c r="P111" s="82">
        <v>28958</v>
      </c>
      <c r="Q111" s="83">
        <v>29082</v>
      </c>
      <c r="R111" s="83">
        <v>29216</v>
      </c>
      <c r="S111" s="83">
        <v>29311</v>
      </c>
      <c r="T111" s="83">
        <v>29433</v>
      </c>
      <c r="U111" s="83">
        <v>29560</v>
      </c>
      <c r="V111" s="83">
        <v>29678</v>
      </c>
      <c r="W111" s="84">
        <v>29794</v>
      </c>
      <c r="X111" s="83">
        <v>29924</v>
      </c>
      <c r="Y111" s="83">
        <v>30099</v>
      </c>
      <c r="Z111" s="83">
        <v>30212</v>
      </c>
      <c r="AA111" s="83">
        <v>30319</v>
      </c>
      <c r="AB111" s="82">
        <v>30441</v>
      </c>
      <c r="AC111" s="65">
        <v>0</v>
      </c>
      <c r="AD111" s="65">
        <f t="shared" si="13"/>
        <v>312.48</v>
      </c>
      <c r="AE111" s="65">
        <f t="shared" si="14"/>
        <v>650.16000000000008</v>
      </c>
      <c r="AF111" s="65">
        <f t="shared" si="15"/>
        <v>889.56000000000006</v>
      </c>
      <c r="AG111" s="65">
        <f t="shared" si="16"/>
        <v>1197</v>
      </c>
      <c r="AH111" s="65">
        <f t="shared" si="17"/>
        <v>1517.04</v>
      </c>
      <c r="AI111" s="65">
        <f t="shared" si="18"/>
        <v>1814.4</v>
      </c>
      <c r="AJ111" s="65">
        <f t="shared" si="19"/>
        <v>2106.7200000000003</v>
      </c>
      <c r="AK111" s="65">
        <f t="shared" si="20"/>
        <v>2434.3200000000002</v>
      </c>
      <c r="AL111" s="65">
        <f t="shared" si="21"/>
        <v>2875.32</v>
      </c>
      <c r="AM111" s="65">
        <f t="shared" si="22"/>
        <v>3160.08</v>
      </c>
      <c r="AN111" s="65">
        <f t="shared" si="23"/>
        <v>3429.72</v>
      </c>
      <c r="AO111" s="65">
        <f t="shared" si="24"/>
        <v>3737.16</v>
      </c>
    </row>
    <row r="112" spans="1:42" ht="17.25" customHeight="1">
      <c r="A112" s="58">
        <v>111</v>
      </c>
      <c r="B112" s="67" t="s">
        <v>240</v>
      </c>
      <c r="C112" s="67" t="s">
        <v>188</v>
      </c>
      <c r="D112" s="67" t="s">
        <v>155</v>
      </c>
      <c r="E112" s="58">
        <v>49.2</v>
      </c>
      <c r="F112" s="67">
        <v>1</v>
      </c>
      <c r="G112" s="68"/>
      <c r="H112" s="68"/>
      <c r="I112" s="58">
        <v>0</v>
      </c>
      <c r="J112" s="69">
        <v>2230.06</v>
      </c>
      <c r="K112" s="70"/>
      <c r="L112" s="71"/>
      <c r="M112" s="72"/>
      <c r="N112" s="566">
        <f>ROUND(Оборотка!X114,2)-ROUND(Оборотка!P114,2)</f>
        <v>0</v>
      </c>
      <c r="O112" s="73"/>
      <c r="P112" s="82">
        <v>37173</v>
      </c>
      <c r="Q112" s="83">
        <v>37596</v>
      </c>
      <c r="R112" s="83">
        <v>37996</v>
      </c>
      <c r="S112" s="83">
        <v>38296</v>
      </c>
      <c r="T112" s="83">
        <v>38677</v>
      </c>
      <c r="U112" s="83">
        <v>39055</v>
      </c>
      <c r="V112" s="83">
        <v>39397</v>
      </c>
      <c r="W112" s="84">
        <v>39721</v>
      </c>
      <c r="X112" s="83">
        <v>40125</v>
      </c>
      <c r="Y112" s="83">
        <v>40541</v>
      </c>
      <c r="Z112" s="83">
        <v>40917</v>
      </c>
      <c r="AA112" s="83">
        <v>41232</v>
      </c>
      <c r="AB112" s="82">
        <v>41617</v>
      </c>
      <c r="AC112" s="65">
        <v>0</v>
      </c>
      <c r="AD112" s="65">
        <f t="shared" si="13"/>
        <v>1065.96</v>
      </c>
      <c r="AE112" s="65">
        <f t="shared" si="14"/>
        <v>2073.96</v>
      </c>
      <c r="AF112" s="65">
        <f t="shared" si="15"/>
        <v>2829.96</v>
      </c>
      <c r="AG112" s="65">
        <f t="shared" si="16"/>
        <v>3790.08</v>
      </c>
      <c r="AH112" s="65">
        <f t="shared" si="17"/>
        <v>4742.6400000000003</v>
      </c>
      <c r="AI112" s="65">
        <f t="shared" si="18"/>
        <v>5604.4800000000005</v>
      </c>
      <c r="AJ112" s="65">
        <f t="shared" si="19"/>
        <v>6420.9600000000009</v>
      </c>
      <c r="AK112" s="65">
        <f t="shared" si="20"/>
        <v>7439.0400000000009</v>
      </c>
      <c r="AL112" s="65">
        <f t="shared" si="21"/>
        <v>8487.36</v>
      </c>
      <c r="AM112" s="65">
        <f t="shared" si="22"/>
        <v>9434.880000000001</v>
      </c>
      <c r="AN112" s="65">
        <f t="shared" si="23"/>
        <v>10228.68</v>
      </c>
      <c r="AO112" s="65">
        <f t="shared" si="24"/>
        <v>11198.880000000001</v>
      </c>
    </row>
    <row r="113" spans="1:41" ht="17.25" customHeight="1">
      <c r="A113" s="58">
        <v>112</v>
      </c>
      <c r="B113" s="75" t="s">
        <v>979</v>
      </c>
      <c r="C113" s="75" t="s">
        <v>155</v>
      </c>
      <c r="D113" s="75" t="s">
        <v>154</v>
      </c>
      <c r="E113" s="58">
        <v>49.5</v>
      </c>
      <c r="F113" s="67">
        <v>1</v>
      </c>
      <c r="G113" s="68"/>
      <c r="H113" s="68"/>
      <c r="I113" s="58">
        <v>0</v>
      </c>
      <c r="J113" s="69">
        <v>4270.54</v>
      </c>
      <c r="K113" s="70"/>
      <c r="L113" s="71"/>
      <c r="M113" s="72"/>
      <c r="N113" s="566">
        <f>ROUND(Оборотка!X115,2)-ROUND(Оборотка!P115,2)</f>
        <v>0</v>
      </c>
      <c r="O113" s="73"/>
      <c r="P113" s="82">
        <v>32858</v>
      </c>
      <c r="Q113" s="83">
        <v>33023</v>
      </c>
      <c r="R113" s="83">
        <v>33208</v>
      </c>
      <c r="S113" s="83">
        <v>33373</v>
      </c>
      <c r="T113" s="83">
        <v>33512</v>
      </c>
      <c r="U113" s="83">
        <v>33687</v>
      </c>
      <c r="V113" s="83">
        <v>33846</v>
      </c>
      <c r="W113" s="84">
        <v>34019</v>
      </c>
      <c r="X113" s="83">
        <v>34160</v>
      </c>
      <c r="Y113" s="83">
        <v>34380</v>
      </c>
      <c r="Z113" s="83">
        <v>34586</v>
      </c>
      <c r="AA113" s="83">
        <v>34741</v>
      </c>
      <c r="AB113" s="82">
        <v>34891</v>
      </c>
      <c r="AC113" s="65">
        <v>0</v>
      </c>
      <c r="AD113" s="65">
        <f t="shared" si="13"/>
        <v>415.8</v>
      </c>
      <c r="AE113" s="65">
        <f t="shared" si="14"/>
        <v>882</v>
      </c>
      <c r="AF113" s="65">
        <f t="shared" si="15"/>
        <v>1297.8</v>
      </c>
      <c r="AG113" s="65">
        <f t="shared" si="16"/>
        <v>1648.08</v>
      </c>
      <c r="AH113" s="65">
        <f t="shared" si="17"/>
        <v>2089.08</v>
      </c>
      <c r="AI113" s="65">
        <f t="shared" si="18"/>
        <v>2489.7599999999998</v>
      </c>
      <c r="AJ113" s="65">
        <f t="shared" si="19"/>
        <v>2925.72</v>
      </c>
      <c r="AK113" s="65">
        <f t="shared" si="20"/>
        <v>3281.04</v>
      </c>
      <c r="AL113" s="65">
        <f t="shared" si="21"/>
        <v>3835.44</v>
      </c>
      <c r="AM113" s="65">
        <f t="shared" si="22"/>
        <v>4354.5600000000004</v>
      </c>
      <c r="AN113" s="65">
        <f t="shared" si="23"/>
        <v>4745.1600000000008</v>
      </c>
      <c r="AO113" s="65">
        <f t="shared" si="24"/>
        <v>5123.1600000000008</v>
      </c>
    </row>
    <row r="114" spans="1:41" ht="17.25" customHeight="1">
      <c r="A114" s="58">
        <v>113</v>
      </c>
      <c r="B114" s="67" t="s">
        <v>300</v>
      </c>
      <c r="C114" s="67" t="s">
        <v>154</v>
      </c>
      <c r="D114" s="67" t="s">
        <v>154</v>
      </c>
      <c r="E114" s="58">
        <v>49.4</v>
      </c>
      <c r="F114" s="67">
        <v>3</v>
      </c>
      <c r="G114" s="68"/>
      <c r="H114" s="68"/>
      <c r="I114" s="58">
        <v>0</v>
      </c>
      <c r="J114" s="69">
        <v>3.03</v>
      </c>
      <c r="K114" s="70"/>
      <c r="L114" s="71"/>
      <c r="M114" s="72"/>
      <c r="N114" s="566">
        <f>ROUND(Оборотка!X116,2)-ROUND(Оборотка!P116,2)</f>
        <v>-9.9999999999909051E-3</v>
      </c>
      <c r="O114" s="73"/>
      <c r="P114" s="83">
        <v>911</v>
      </c>
      <c r="Q114" s="83">
        <v>928</v>
      </c>
      <c r="R114" s="83">
        <v>933</v>
      </c>
      <c r="S114" s="83">
        <v>935</v>
      </c>
      <c r="T114" s="83">
        <v>936</v>
      </c>
      <c r="U114" s="83">
        <v>937</v>
      </c>
      <c r="V114" s="83">
        <v>938</v>
      </c>
      <c r="W114" s="84">
        <v>940</v>
      </c>
      <c r="X114" s="83">
        <v>941</v>
      </c>
      <c r="Y114" s="83">
        <v>942</v>
      </c>
      <c r="Z114" s="83">
        <v>943</v>
      </c>
      <c r="AA114" s="83">
        <v>944</v>
      </c>
      <c r="AB114" s="83">
        <v>945</v>
      </c>
      <c r="AC114" s="65">
        <v>0</v>
      </c>
      <c r="AD114" s="65">
        <f t="shared" si="13"/>
        <v>42.84</v>
      </c>
      <c r="AE114" s="65">
        <f t="shared" si="14"/>
        <v>55.440000000000005</v>
      </c>
      <c r="AF114" s="65">
        <f t="shared" si="15"/>
        <v>60.480000000000004</v>
      </c>
      <c r="AG114" s="65">
        <f t="shared" si="16"/>
        <v>63.000000000000007</v>
      </c>
      <c r="AH114" s="65">
        <f t="shared" si="17"/>
        <v>65.52000000000001</v>
      </c>
      <c r="AI114" s="65">
        <f t="shared" si="18"/>
        <v>68.040000000000006</v>
      </c>
      <c r="AJ114" s="65">
        <f t="shared" si="19"/>
        <v>73.080000000000013</v>
      </c>
      <c r="AK114" s="65">
        <f t="shared" si="20"/>
        <v>75.600000000000009</v>
      </c>
      <c r="AL114" s="65">
        <f t="shared" si="21"/>
        <v>78.12</v>
      </c>
      <c r="AM114" s="65">
        <f t="shared" si="22"/>
        <v>80.64</v>
      </c>
      <c r="AN114" s="65">
        <f t="shared" si="23"/>
        <v>83.16</v>
      </c>
      <c r="AO114" s="65">
        <f t="shared" si="24"/>
        <v>85.679999999999993</v>
      </c>
    </row>
    <row r="115" spans="1:41" ht="17.25" customHeight="1">
      <c r="A115" s="58">
        <v>114</v>
      </c>
      <c r="B115" s="67" t="s">
        <v>242</v>
      </c>
      <c r="C115" s="67" t="s">
        <v>159</v>
      </c>
      <c r="D115" s="67" t="s">
        <v>159</v>
      </c>
      <c r="E115" s="97">
        <v>58</v>
      </c>
      <c r="F115" s="67">
        <v>3</v>
      </c>
      <c r="G115" s="68"/>
      <c r="H115" s="68"/>
      <c r="I115" s="58">
        <v>0</v>
      </c>
      <c r="J115" s="69">
        <v>-69.959999999999994</v>
      </c>
      <c r="K115" s="70"/>
      <c r="L115" s="71"/>
      <c r="M115" s="72"/>
      <c r="N115" s="566">
        <f>ROUND(Оборотка!X117,2)-ROUND(Оборотка!P117,2)</f>
        <v>0</v>
      </c>
      <c r="O115" s="73"/>
      <c r="P115" s="83">
        <v>68385</v>
      </c>
      <c r="Q115" s="83">
        <v>68837</v>
      </c>
      <c r="R115" s="83">
        <v>69276</v>
      </c>
      <c r="S115" s="83">
        <v>69713</v>
      </c>
      <c r="T115" s="83">
        <v>70150</v>
      </c>
      <c r="U115" s="83">
        <v>70577</v>
      </c>
      <c r="V115" s="83">
        <v>70940</v>
      </c>
      <c r="W115" s="84">
        <v>71371</v>
      </c>
      <c r="X115" s="83">
        <v>71977</v>
      </c>
      <c r="Y115" s="83">
        <v>72361</v>
      </c>
      <c r="Z115" s="83">
        <v>72745</v>
      </c>
      <c r="AA115" s="83">
        <v>73203</v>
      </c>
      <c r="AB115" s="83">
        <v>73624</v>
      </c>
      <c r="AC115" s="65">
        <v>0</v>
      </c>
      <c r="AD115" s="65">
        <f t="shared" si="13"/>
        <v>1139.04</v>
      </c>
      <c r="AE115" s="65">
        <f t="shared" si="14"/>
        <v>2245.3199999999997</v>
      </c>
      <c r="AF115" s="65">
        <f t="shared" si="15"/>
        <v>3346.5599999999995</v>
      </c>
      <c r="AG115" s="65">
        <f t="shared" si="16"/>
        <v>4447.7999999999993</v>
      </c>
      <c r="AH115" s="65">
        <f t="shared" si="17"/>
        <v>5523.8399999999992</v>
      </c>
      <c r="AI115" s="65">
        <f t="shared" si="18"/>
        <v>6438.5999999999995</v>
      </c>
      <c r="AJ115" s="65">
        <f t="shared" si="19"/>
        <v>7524.7199999999993</v>
      </c>
      <c r="AK115" s="65">
        <f t="shared" si="20"/>
        <v>9051.84</v>
      </c>
      <c r="AL115" s="65">
        <f t="shared" si="21"/>
        <v>10019.52</v>
      </c>
      <c r="AM115" s="65">
        <f t="shared" si="22"/>
        <v>10987.2</v>
      </c>
      <c r="AN115" s="65">
        <f t="shared" si="23"/>
        <v>12141.36</v>
      </c>
      <c r="AO115" s="65">
        <f t="shared" si="24"/>
        <v>13202.28</v>
      </c>
    </row>
    <row r="116" spans="1:41" ht="17.25" customHeight="1">
      <c r="A116" s="58">
        <v>115</v>
      </c>
      <c r="B116" s="67" t="s">
        <v>301</v>
      </c>
      <c r="C116" s="67" t="s">
        <v>164</v>
      </c>
      <c r="D116" s="67" t="s">
        <v>245</v>
      </c>
      <c r="E116" s="58">
        <v>49.2</v>
      </c>
      <c r="F116" s="67">
        <v>3</v>
      </c>
      <c r="G116" s="68"/>
      <c r="H116" s="68"/>
      <c r="I116" s="58">
        <v>0</v>
      </c>
      <c r="J116" s="69">
        <v>1962.93</v>
      </c>
      <c r="K116" s="70"/>
      <c r="L116" s="71"/>
      <c r="M116" s="72"/>
      <c r="N116" s="566">
        <f>ROUND(Оборотка!X118,2)-ROUND(Оборотка!P118,2)</f>
        <v>0</v>
      </c>
      <c r="O116" s="73"/>
      <c r="P116" s="83">
        <v>15077</v>
      </c>
      <c r="Q116" s="84">
        <v>15255</v>
      </c>
      <c r="R116" s="84">
        <v>15433</v>
      </c>
      <c r="S116" s="84">
        <v>15583</v>
      </c>
      <c r="T116" s="84">
        <v>15720</v>
      </c>
      <c r="U116" s="84">
        <v>15873</v>
      </c>
      <c r="V116" s="83">
        <v>16015</v>
      </c>
      <c r="W116" s="84">
        <v>16150</v>
      </c>
      <c r="X116" s="83">
        <v>16288</v>
      </c>
      <c r="Y116" s="83">
        <v>16432</v>
      </c>
      <c r="Z116" s="83">
        <v>16586</v>
      </c>
      <c r="AA116" s="83">
        <v>16707</v>
      </c>
      <c r="AB116" s="83">
        <v>16820</v>
      </c>
      <c r="AC116" s="65">
        <v>0</v>
      </c>
      <c r="AD116" s="65">
        <f t="shared" si="13"/>
        <v>448.56</v>
      </c>
      <c r="AE116" s="65">
        <f t="shared" si="14"/>
        <v>897.12</v>
      </c>
      <c r="AF116" s="65">
        <f t="shared" si="15"/>
        <v>1275.1199999999999</v>
      </c>
      <c r="AG116" s="65">
        <f t="shared" si="16"/>
        <v>1620.36</v>
      </c>
      <c r="AH116" s="65">
        <f t="shared" si="17"/>
        <v>2005.9199999999998</v>
      </c>
      <c r="AI116" s="65">
        <f t="shared" si="18"/>
        <v>2363.7599999999998</v>
      </c>
      <c r="AJ116" s="65">
        <f t="shared" si="19"/>
        <v>2703.9599999999996</v>
      </c>
      <c r="AK116" s="65">
        <f t="shared" si="20"/>
        <v>3051.7199999999993</v>
      </c>
      <c r="AL116" s="65">
        <f t="shared" si="21"/>
        <v>3414.5999999999995</v>
      </c>
      <c r="AM116" s="65">
        <f t="shared" si="22"/>
        <v>3802.6799999999994</v>
      </c>
      <c r="AN116" s="65">
        <f t="shared" si="23"/>
        <v>4107.5999999999995</v>
      </c>
      <c r="AO116" s="65">
        <f t="shared" si="24"/>
        <v>4392.3599999999997</v>
      </c>
    </row>
    <row r="117" spans="1:41" ht="17.25" customHeight="1">
      <c r="A117" s="58">
        <v>116</v>
      </c>
      <c r="B117" s="67" t="s">
        <v>302</v>
      </c>
      <c r="C117" s="67" t="s">
        <v>155</v>
      </c>
      <c r="D117" s="67" t="s">
        <v>164</v>
      </c>
      <c r="E117" s="58">
        <v>65.599999999999994</v>
      </c>
      <c r="F117" s="67">
        <v>5</v>
      </c>
      <c r="G117" s="68"/>
      <c r="H117" s="67" t="s">
        <v>203</v>
      </c>
      <c r="I117" s="58">
        <v>0</v>
      </c>
      <c r="J117" s="69">
        <v>2286.5</v>
      </c>
      <c r="K117" s="70"/>
      <c r="L117" s="71"/>
      <c r="M117" s="72"/>
      <c r="N117" s="566">
        <f>ROUND(Оборотка!X119,2)-ROUND(Оборотка!P119,2)</f>
        <v>1.0000000000218279E-2</v>
      </c>
      <c r="O117" s="73"/>
      <c r="P117" s="83">
        <v>32280</v>
      </c>
      <c r="Q117" s="83">
        <v>32380</v>
      </c>
      <c r="R117" s="83">
        <v>32500</v>
      </c>
      <c r="S117" s="83">
        <v>32615</v>
      </c>
      <c r="T117" s="83">
        <v>32710</v>
      </c>
      <c r="U117" s="83">
        <v>32830</v>
      </c>
      <c r="V117" s="83">
        <v>32950</v>
      </c>
      <c r="W117" s="84">
        <v>33070</v>
      </c>
      <c r="X117" s="83">
        <v>33425</v>
      </c>
      <c r="Y117" s="83">
        <v>33590</v>
      </c>
      <c r="Z117" s="83">
        <v>33770</v>
      </c>
      <c r="AA117" s="83">
        <v>33880</v>
      </c>
      <c r="AB117" s="83">
        <v>33988</v>
      </c>
      <c r="AC117" s="65">
        <v>0</v>
      </c>
      <c r="AD117" s="65">
        <f t="shared" si="13"/>
        <v>252</v>
      </c>
      <c r="AE117" s="65">
        <f t="shared" si="14"/>
        <v>554.4</v>
      </c>
      <c r="AF117" s="65">
        <f t="shared" si="15"/>
        <v>844.2</v>
      </c>
      <c r="AG117" s="65">
        <f t="shared" si="16"/>
        <v>1083.6000000000001</v>
      </c>
      <c r="AH117" s="65">
        <f t="shared" si="17"/>
        <v>1386</v>
      </c>
      <c r="AI117" s="65">
        <f t="shared" si="18"/>
        <v>1688.4</v>
      </c>
      <c r="AJ117" s="65">
        <f t="shared" si="19"/>
        <v>1990.8000000000002</v>
      </c>
      <c r="AK117" s="65">
        <f t="shared" si="20"/>
        <v>2885.4</v>
      </c>
      <c r="AL117" s="65">
        <f t="shared" si="21"/>
        <v>3301.2000000000003</v>
      </c>
      <c r="AM117" s="65">
        <f t="shared" si="22"/>
        <v>3754.8</v>
      </c>
      <c r="AN117" s="65">
        <f t="shared" si="23"/>
        <v>4032</v>
      </c>
      <c r="AO117" s="65">
        <f t="shared" si="24"/>
        <v>4304.16</v>
      </c>
    </row>
    <row r="118" spans="1:41" ht="17.25" customHeight="1">
      <c r="A118" s="58">
        <v>117</v>
      </c>
      <c r="B118" s="67" t="s">
        <v>303</v>
      </c>
      <c r="C118" s="75" t="s">
        <v>174</v>
      </c>
      <c r="D118" s="67" t="s">
        <v>154</v>
      </c>
      <c r="E118" s="58">
        <v>65.599999999999994</v>
      </c>
      <c r="F118" s="67">
        <v>1</v>
      </c>
      <c r="G118" s="68"/>
      <c r="H118" s="67" t="s">
        <v>175</v>
      </c>
      <c r="I118" s="58">
        <v>0</v>
      </c>
      <c r="J118" s="69">
        <v>0.13</v>
      </c>
      <c r="K118" s="70"/>
      <c r="L118" s="71"/>
      <c r="M118" s="72"/>
      <c r="N118" s="566">
        <f>ROUND(Оборотка!X120,2)-ROUND(Оборотка!P120,2)</f>
        <v>1.0000000000218279E-2</v>
      </c>
      <c r="O118" s="73"/>
      <c r="P118" s="83">
        <v>-73</v>
      </c>
      <c r="Q118" s="83">
        <v>-50</v>
      </c>
      <c r="R118" s="506">
        <v>0</v>
      </c>
      <c r="S118" s="83">
        <v>50</v>
      </c>
      <c r="T118" s="83">
        <v>100</v>
      </c>
      <c r="U118" s="83">
        <v>150</v>
      </c>
      <c r="V118" s="83">
        <v>200</v>
      </c>
      <c r="W118" s="84">
        <v>300</v>
      </c>
      <c r="X118" s="83">
        <v>388</v>
      </c>
      <c r="Y118" s="83">
        <v>389</v>
      </c>
      <c r="Z118" s="83">
        <v>390</v>
      </c>
      <c r="AA118" s="83">
        <v>391</v>
      </c>
      <c r="AB118" s="83">
        <v>392</v>
      </c>
      <c r="AC118" s="65">
        <v>0</v>
      </c>
      <c r="AD118" s="65">
        <f t="shared" si="13"/>
        <v>57.96</v>
      </c>
      <c r="AE118" s="65">
        <f t="shared" si="14"/>
        <v>183.96</v>
      </c>
      <c r="AF118" s="65">
        <f t="shared" si="15"/>
        <v>309.96000000000004</v>
      </c>
      <c r="AG118" s="65">
        <f t="shared" si="16"/>
        <v>435.96000000000004</v>
      </c>
      <c r="AH118" s="65">
        <f t="shared" si="17"/>
        <v>561.96</v>
      </c>
      <c r="AI118" s="65">
        <f t="shared" si="18"/>
        <v>687.96</v>
      </c>
      <c r="AJ118" s="65">
        <f t="shared" si="19"/>
        <v>939.96</v>
      </c>
      <c r="AK118" s="65">
        <f t="shared" si="20"/>
        <v>1161.72</v>
      </c>
      <c r="AL118" s="65">
        <f t="shared" si="21"/>
        <v>1164.24</v>
      </c>
      <c r="AM118" s="65">
        <f t="shared" si="22"/>
        <v>1166.76</v>
      </c>
      <c r="AN118" s="65">
        <f t="shared" si="23"/>
        <v>1169.28</v>
      </c>
      <c r="AO118" s="65">
        <f t="shared" si="24"/>
        <v>1171.8</v>
      </c>
    </row>
    <row r="119" spans="1:41" ht="17.25" customHeight="1">
      <c r="A119" s="58">
        <v>118</v>
      </c>
      <c r="B119" s="75" t="s">
        <v>304</v>
      </c>
      <c r="C119" s="75" t="s">
        <v>164</v>
      </c>
      <c r="D119" s="75" t="s">
        <v>164</v>
      </c>
      <c r="E119" s="58">
        <v>53.5</v>
      </c>
      <c r="F119" s="67">
        <v>5</v>
      </c>
      <c r="G119" s="68"/>
      <c r="H119" s="68"/>
      <c r="I119" s="58">
        <v>0</v>
      </c>
      <c r="J119" s="69">
        <v>1527.18</v>
      </c>
      <c r="K119" s="70"/>
      <c r="L119" s="71"/>
      <c r="M119" s="72"/>
      <c r="N119" s="566">
        <f>ROUND(Оборотка!X121,2)-ROUND(Оборотка!P121,2)</f>
        <v>0</v>
      </c>
      <c r="O119" s="73"/>
      <c r="P119" s="83">
        <v>38641</v>
      </c>
      <c r="Q119" s="83">
        <v>38642</v>
      </c>
      <c r="R119" s="83">
        <v>38736</v>
      </c>
      <c r="S119" s="83">
        <v>38993</v>
      </c>
      <c r="T119" s="83">
        <v>39262</v>
      </c>
      <c r="U119" s="83">
        <v>39342</v>
      </c>
      <c r="V119" s="83">
        <v>39574</v>
      </c>
      <c r="W119" s="84">
        <v>39848</v>
      </c>
      <c r="X119" s="83">
        <v>40306</v>
      </c>
      <c r="Y119" s="83">
        <v>40690</v>
      </c>
      <c r="Z119" s="83">
        <v>40952</v>
      </c>
      <c r="AA119" s="83">
        <v>41175</v>
      </c>
      <c r="AB119" s="83">
        <v>41380</v>
      </c>
      <c r="AC119" s="65">
        <v>0</v>
      </c>
      <c r="AD119" s="65">
        <f t="shared" si="13"/>
        <v>2.52</v>
      </c>
      <c r="AE119" s="65">
        <f t="shared" si="14"/>
        <v>239.4</v>
      </c>
      <c r="AF119" s="65">
        <f t="shared" si="15"/>
        <v>887.04</v>
      </c>
      <c r="AG119" s="65">
        <f t="shared" si="16"/>
        <v>1564.92</v>
      </c>
      <c r="AH119" s="65">
        <f t="shared" si="17"/>
        <v>1766.52</v>
      </c>
      <c r="AI119" s="65">
        <f t="shared" si="18"/>
        <v>2351.16</v>
      </c>
      <c r="AJ119" s="65">
        <f t="shared" si="19"/>
        <v>3041.64</v>
      </c>
      <c r="AK119" s="65">
        <f t="shared" si="20"/>
        <v>4195.8</v>
      </c>
      <c r="AL119" s="65">
        <f t="shared" si="21"/>
        <v>5163.4800000000005</v>
      </c>
      <c r="AM119" s="65">
        <f t="shared" si="22"/>
        <v>5823.72</v>
      </c>
      <c r="AN119" s="65">
        <f t="shared" si="23"/>
        <v>6385.68</v>
      </c>
      <c r="AO119" s="65">
        <f t="shared" si="24"/>
        <v>6902.2800000000007</v>
      </c>
    </row>
    <row r="120" spans="1:41" ht="17.25" customHeight="1">
      <c r="A120" s="58">
        <v>119</v>
      </c>
      <c r="B120" s="67" t="s">
        <v>305</v>
      </c>
      <c r="C120" s="67" t="s">
        <v>306</v>
      </c>
      <c r="D120" s="67" t="s">
        <v>167</v>
      </c>
      <c r="E120" s="58">
        <v>49.2</v>
      </c>
      <c r="F120" s="67">
        <v>1</v>
      </c>
      <c r="G120" s="68"/>
      <c r="H120" s="68"/>
      <c r="I120" s="58">
        <v>0</v>
      </c>
      <c r="J120" s="69">
        <v>2341.35</v>
      </c>
      <c r="K120" s="70"/>
      <c r="L120" s="71"/>
      <c r="M120" s="72"/>
      <c r="N120" s="566">
        <f>ROUND(Оборотка!X122,2)-ROUND(Оборотка!P122,2)</f>
        <v>0</v>
      </c>
      <c r="O120" s="73"/>
      <c r="P120" s="83">
        <v>34020</v>
      </c>
      <c r="Q120" s="83">
        <v>34177</v>
      </c>
      <c r="R120" s="83">
        <v>34345</v>
      </c>
      <c r="S120" s="83">
        <v>34451</v>
      </c>
      <c r="T120" s="83">
        <v>34584</v>
      </c>
      <c r="U120" s="83">
        <v>34759</v>
      </c>
      <c r="V120" s="83">
        <v>34760</v>
      </c>
      <c r="W120" s="84">
        <v>34852</v>
      </c>
      <c r="X120" s="83">
        <v>34884</v>
      </c>
      <c r="Y120" s="83">
        <v>34938</v>
      </c>
      <c r="Z120" s="83">
        <v>35098</v>
      </c>
      <c r="AA120" s="83">
        <v>35210</v>
      </c>
      <c r="AB120" s="83">
        <v>35314</v>
      </c>
      <c r="AC120" s="65">
        <v>0</v>
      </c>
      <c r="AD120" s="65">
        <f t="shared" si="13"/>
        <v>395.64</v>
      </c>
      <c r="AE120" s="65">
        <f t="shared" si="14"/>
        <v>819</v>
      </c>
      <c r="AF120" s="65">
        <f t="shared" si="15"/>
        <v>1086.1199999999999</v>
      </c>
      <c r="AG120" s="65">
        <f t="shared" si="16"/>
        <v>1421.28</v>
      </c>
      <c r="AH120" s="65">
        <f t="shared" si="17"/>
        <v>1862.28</v>
      </c>
      <c r="AI120" s="65">
        <f t="shared" si="18"/>
        <v>1864.8</v>
      </c>
      <c r="AJ120" s="65">
        <f t="shared" si="19"/>
        <v>2096.64</v>
      </c>
      <c r="AK120" s="65">
        <f t="shared" si="20"/>
        <v>2177.2799999999997</v>
      </c>
      <c r="AL120" s="65">
        <f t="shared" si="21"/>
        <v>2313.3599999999997</v>
      </c>
      <c r="AM120" s="65">
        <f t="shared" si="22"/>
        <v>2716.5599999999995</v>
      </c>
      <c r="AN120" s="65">
        <f t="shared" si="23"/>
        <v>2998.7999999999993</v>
      </c>
      <c r="AO120" s="65">
        <f t="shared" si="24"/>
        <v>3260.8799999999992</v>
      </c>
    </row>
    <row r="121" spans="1:41" ht="17.25" customHeight="1">
      <c r="A121" s="58">
        <v>120</v>
      </c>
      <c r="B121" s="75" t="s">
        <v>955</v>
      </c>
      <c r="C121" s="75" t="s">
        <v>183</v>
      </c>
      <c r="D121" s="75" t="s">
        <v>191</v>
      </c>
      <c r="E121" s="58">
        <v>49.5</v>
      </c>
      <c r="F121" s="67">
        <v>0</v>
      </c>
      <c r="G121" s="68"/>
      <c r="H121" s="68"/>
      <c r="I121" s="58">
        <v>0</v>
      </c>
      <c r="J121" s="69">
        <v>2137.23</v>
      </c>
      <c r="K121" s="70"/>
      <c r="L121" s="71"/>
      <c r="M121" s="72"/>
      <c r="N121" s="566">
        <f>ROUND(Оборотка!X123,2)-ROUND(Оборотка!P123,2)</f>
        <v>0</v>
      </c>
      <c r="O121" s="73"/>
      <c r="P121" s="83">
        <v>24719</v>
      </c>
      <c r="Q121" s="83">
        <v>25023</v>
      </c>
      <c r="R121" s="83">
        <v>25263</v>
      </c>
      <c r="S121" s="83">
        <v>25558</v>
      </c>
      <c r="T121" s="83">
        <v>25887</v>
      </c>
      <c r="U121" s="83">
        <v>26294</v>
      </c>
      <c r="V121" s="83">
        <v>26494</v>
      </c>
      <c r="W121" s="84">
        <v>26845</v>
      </c>
      <c r="X121" s="83">
        <v>27218</v>
      </c>
      <c r="Y121" s="83">
        <v>27501</v>
      </c>
      <c r="Z121" s="83">
        <v>27804</v>
      </c>
      <c r="AA121" s="83">
        <v>28111</v>
      </c>
      <c r="AB121" s="83">
        <v>28601</v>
      </c>
      <c r="AC121" s="65">
        <v>0</v>
      </c>
      <c r="AD121" s="65">
        <f t="shared" si="13"/>
        <v>766.08</v>
      </c>
      <c r="AE121" s="65">
        <f t="shared" si="14"/>
        <v>1370.88</v>
      </c>
      <c r="AF121" s="65">
        <f t="shared" si="15"/>
        <v>2114.2800000000002</v>
      </c>
      <c r="AG121" s="65">
        <f>AF121+(T122-S121)*$AG$130</f>
        <v>75315.240000000005</v>
      </c>
      <c r="AH121" s="65">
        <f>AG121+(U121-T122)*$AH$130</f>
        <v>3969</v>
      </c>
      <c r="AI121" s="65">
        <f t="shared" si="18"/>
        <v>4473</v>
      </c>
      <c r="AJ121" s="65">
        <f t="shared" si="19"/>
        <v>5357.52</v>
      </c>
      <c r="AK121" s="65">
        <f t="shared" si="20"/>
        <v>6297.4800000000005</v>
      </c>
      <c r="AL121" s="65">
        <f t="shared" si="21"/>
        <v>7010.64</v>
      </c>
      <c r="AM121" s="65">
        <f t="shared" si="22"/>
        <v>7774.2000000000007</v>
      </c>
      <c r="AN121" s="65">
        <f t="shared" si="23"/>
        <v>8547.84</v>
      </c>
      <c r="AO121" s="65">
        <f t="shared" si="24"/>
        <v>9782.64</v>
      </c>
    </row>
    <row r="122" spans="1:41" ht="17.25" customHeight="1">
      <c r="A122" s="58">
        <v>121</v>
      </c>
      <c r="B122" s="67" t="s">
        <v>308</v>
      </c>
      <c r="C122" s="75" t="s">
        <v>173</v>
      </c>
      <c r="D122" s="75" t="s">
        <v>191</v>
      </c>
      <c r="E122" s="58">
        <v>49.4</v>
      </c>
      <c r="F122" s="67">
        <v>3</v>
      </c>
      <c r="G122" s="68"/>
      <c r="H122" s="68"/>
      <c r="I122" s="58">
        <v>0</v>
      </c>
      <c r="J122" s="69">
        <v>3810.97</v>
      </c>
      <c r="K122" s="70"/>
      <c r="L122" s="71"/>
      <c r="M122" s="72"/>
      <c r="N122" s="566">
        <f>ROUND(Оборотка!X124,2)-ROUND(Оборотка!P124,2)</f>
        <v>-1.0000000000218279E-2</v>
      </c>
      <c r="O122" s="73"/>
      <c r="P122" s="83">
        <v>54011</v>
      </c>
      <c r="Q122" s="83">
        <v>54162</v>
      </c>
      <c r="R122" s="83">
        <v>54325</v>
      </c>
      <c r="S122" s="83">
        <v>54467</v>
      </c>
      <c r="T122" s="83">
        <v>54606</v>
      </c>
      <c r="U122" s="83">
        <v>54767</v>
      </c>
      <c r="V122" s="83">
        <v>54899</v>
      </c>
      <c r="W122" s="84">
        <v>55066</v>
      </c>
      <c r="X122" s="83">
        <v>55220</v>
      </c>
      <c r="Y122" s="83">
        <v>55385</v>
      </c>
      <c r="Z122" s="83">
        <v>55543</v>
      </c>
      <c r="AA122" s="83">
        <v>55720</v>
      </c>
      <c r="AB122" s="83">
        <v>55875</v>
      </c>
      <c r="AC122" s="65">
        <v>0</v>
      </c>
      <c r="AD122" s="65">
        <f t="shared" si="13"/>
        <v>380.52</v>
      </c>
      <c r="AE122" s="65">
        <f t="shared" si="14"/>
        <v>791.28</v>
      </c>
      <c r="AF122" s="65">
        <f t="shared" si="15"/>
        <v>1149.1199999999999</v>
      </c>
      <c r="AG122" s="65">
        <f t="shared" si="15"/>
        <v>1499.3999999999999</v>
      </c>
      <c r="AH122" s="65">
        <f t="shared" si="15"/>
        <v>1905.12</v>
      </c>
      <c r="AI122" s="65">
        <f t="shared" si="15"/>
        <v>2237.7599999999998</v>
      </c>
      <c r="AJ122" s="65">
        <f t="shared" si="15"/>
        <v>2658.6</v>
      </c>
      <c r="AK122" s="65">
        <f t="shared" si="15"/>
        <v>3046.68</v>
      </c>
      <c r="AL122" s="65">
        <f t="shared" si="15"/>
        <v>3462.48</v>
      </c>
      <c r="AM122" s="65">
        <f t="shared" si="15"/>
        <v>3860.64</v>
      </c>
      <c r="AN122" s="65">
        <f t="shared" si="15"/>
        <v>4306.68</v>
      </c>
      <c r="AO122" s="65">
        <f t="shared" si="15"/>
        <v>4697.2800000000007</v>
      </c>
    </row>
    <row r="123" spans="1:41" ht="17.25" customHeight="1">
      <c r="A123" s="58">
        <v>122</v>
      </c>
      <c r="B123" s="75" t="s">
        <v>954</v>
      </c>
      <c r="C123" s="75" t="s">
        <v>159</v>
      </c>
      <c r="D123" s="67" t="s">
        <v>154</v>
      </c>
      <c r="E123" s="58">
        <v>49.1</v>
      </c>
      <c r="F123" s="67">
        <v>0</v>
      </c>
      <c r="G123" s="68"/>
      <c r="H123" s="67" t="s">
        <v>309</v>
      </c>
      <c r="I123" s="58">
        <v>0</v>
      </c>
      <c r="J123" s="69">
        <v>398.3</v>
      </c>
      <c r="K123" s="70"/>
      <c r="L123" s="71"/>
      <c r="M123" s="72"/>
      <c r="N123" s="566">
        <f>ROUND(Оборотка!X125,2)-ROUND(Оборотка!P125,2)</f>
        <v>3869.08</v>
      </c>
      <c r="O123" s="73"/>
      <c r="P123" s="83">
        <v>7801</v>
      </c>
      <c r="Q123" s="83">
        <v>8376</v>
      </c>
      <c r="R123" s="83">
        <v>8740</v>
      </c>
      <c r="S123" s="506">
        <v>9110</v>
      </c>
      <c r="T123" s="83">
        <v>9630</v>
      </c>
      <c r="U123" s="83">
        <v>9930</v>
      </c>
      <c r="V123" s="83">
        <v>10310</v>
      </c>
      <c r="W123" s="84">
        <v>10650</v>
      </c>
      <c r="X123" s="83">
        <v>10992</v>
      </c>
      <c r="Y123" s="83">
        <v>11570</v>
      </c>
      <c r="Z123" s="83">
        <v>11970</v>
      </c>
      <c r="AA123" s="83">
        <v>12130</v>
      </c>
      <c r="AB123" s="83">
        <v>12953</v>
      </c>
      <c r="AC123" s="65">
        <v>0</v>
      </c>
      <c r="AD123" s="65">
        <f t="shared" si="13"/>
        <v>1449</v>
      </c>
      <c r="AE123" s="65">
        <f t="shared" si="14"/>
        <v>2366.2799999999997</v>
      </c>
      <c r="AF123" s="65">
        <f t="shared" si="15"/>
        <v>3298.68</v>
      </c>
      <c r="AG123" s="65">
        <f t="shared" si="16"/>
        <v>4609.08</v>
      </c>
      <c r="AH123" s="65">
        <f t="shared" si="17"/>
        <v>5365.08</v>
      </c>
      <c r="AI123" s="65">
        <f t="shared" si="18"/>
        <v>6322.68</v>
      </c>
      <c r="AJ123" s="65">
        <f t="shared" si="19"/>
        <v>7179.4800000000005</v>
      </c>
      <c r="AK123" s="65">
        <f t="shared" si="20"/>
        <v>8041.3200000000006</v>
      </c>
      <c r="AL123" s="65">
        <f t="shared" si="21"/>
        <v>9497.880000000001</v>
      </c>
      <c r="AM123" s="65">
        <f t="shared" si="22"/>
        <v>10505.880000000001</v>
      </c>
      <c r="AN123" s="65">
        <f t="shared" si="23"/>
        <v>10909.080000000002</v>
      </c>
      <c r="AO123" s="65">
        <f t="shared" si="24"/>
        <v>12983.04</v>
      </c>
    </row>
    <row r="124" spans="1:41" ht="17.25" customHeight="1">
      <c r="A124" s="58">
        <v>123</v>
      </c>
      <c r="B124" s="67" t="s">
        <v>310</v>
      </c>
      <c r="C124" s="75" t="s">
        <v>155</v>
      </c>
      <c r="D124" s="75" t="s">
        <v>159</v>
      </c>
      <c r="E124" s="58">
        <v>49.2</v>
      </c>
      <c r="F124" s="68">
        <v>2</v>
      </c>
      <c r="G124" s="68"/>
      <c r="H124" s="68"/>
      <c r="I124" s="58">
        <v>0</v>
      </c>
      <c r="J124" s="69">
        <v>5280.73</v>
      </c>
      <c r="K124" s="70"/>
      <c r="L124" s="71"/>
      <c r="M124" s="72"/>
      <c r="N124" s="566">
        <f>ROUND(Оборотка!X126,2)-ROUND(Оборотка!P126,2)</f>
        <v>7851.119999999999</v>
      </c>
      <c r="O124" s="73"/>
      <c r="P124" s="83">
        <v>56531</v>
      </c>
      <c r="Q124" s="83">
        <v>57025</v>
      </c>
      <c r="R124" s="83">
        <v>57354</v>
      </c>
      <c r="S124" s="83">
        <v>57811</v>
      </c>
      <c r="T124" s="83">
        <v>58325</v>
      </c>
      <c r="U124" s="83">
        <v>58790</v>
      </c>
      <c r="V124" s="83">
        <v>59122</v>
      </c>
      <c r="W124" s="84">
        <v>59522</v>
      </c>
      <c r="X124" s="83">
        <v>59954</v>
      </c>
      <c r="Y124" s="83">
        <v>60263</v>
      </c>
      <c r="Z124" s="83">
        <v>60865</v>
      </c>
      <c r="AA124" s="83">
        <v>61482</v>
      </c>
      <c r="AB124" s="83">
        <v>61962</v>
      </c>
      <c r="AC124" s="65">
        <v>0</v>
      </c>
      <c r="AD124" s="65">
        <f t="shared" si="13"/>
        <v>1244.8800000000001</v>
      </c>
      <c r="AE124" s="65">
        <f t="shared" si="14"/>
        <v>2073.96</v>
      </c>
      <c r="AF124" s="65">
        <f t="shared" si="15"/>
        <v>3225.6000000000004</v>
      </c>
      <c r="AG124" s="65">
        <f t="shared" si="16"/>
        <v>4520.88</v>
      </c>
      <c r="AH124" s="65">
        <f t="shared" si="17"/>
        <v>5692.68</v>
      </c>
      <c r="AI124" s="65">
        <f t="shared" si="18"/>
        <v>6529.3200000000006</v>
      </c>
      <c r="AJ124" s="65">
        <f t="shared" si="19"/>
        <v>7537.3200000000006</v>
      </c>
      <c r="AK124" s="65">
        <f t="shared" si="20"/>
        <v>8625.9600000000009</v>
      </c>
      <c r="AL124" s="65">
        <f t="shared" si="21"/>
        <v>9404.6400000000012</v>
      </c>
      <c r="AM124" s="65">
        <f t="shared" si="22"/>
        <v>10921.68</v>
      </c>
      <c r="AN124" s="65">
        <f t="shared" si="23"/>
        <v>12476.52</v>
      </c>
      <c r="AO124" s="65">
        <f t="shared" si="24"/>
        <v>13686.12</v>
      </c>
    </row>
    <row r="125" spans="1:41" ht="18" customHeight="1">
      <c r="A125" s="58">
        <v>124</v>
      </c>
      <c r="B125" s="67" t="s">
        <v>311</v>
      </c>
      <c r="C125" s="75" t="s">
        <v>173</v>
      </c>
      <c r="D125" s="75" t="s">
        <v>191</v>
      </c>
      <c r="E125" s="58">
        <v>65.599999999999994</v>
      </c>
      <c r="F125" s="67">
        <v>3</v>
      </c>
      <c r="G125" s="68"/>
      <c r="H125" s="68"/>
      <c r="I125" s="58">
        <v>0</v>
      </c>
      <c r="J125" s="69">
        <v>3571.63</v>
      </c>
      <c r="K125" s="70"/>
      <c r="L125" s="71"/>
      <c r="M125" s="72"/>
      <c r="N125" s="566">
        <f>ROUND(Оборотка!X127,2)-ROUND(Оборотка!P127,2)</f>
        <v>6453.59</v>
      </c>
      <c r="O125" s="73"/>
      <c r="P125" s="98"/>
      <c r="Q125" s="98"/>
      <c r="R125" s="98"/>
      <c r="S125" s="98"/>
      <c r="T125" s="98"/>
      <c r="U125" s="98"/>
      <c r="V125" s="98"/>
      <c r="W125" s="98"/>
      <c r="X125" s="98"/>
      <c r="Y125" s="98"/>
      <c r="Z125" s="98"/>
      <c r="AA125" s="98"/>
      <c r="AB125" s="98"/>
      <c r="AC125" s="65">
        <v>0</v>
      </c>
      <c r="AD125" s="65">
        <f t="shared" si="13"/>
        <v>0</v>
      </c>
      <c r="AE125" s="65">
        <f t="shared" si="14"/>
        <v>0</v>
      </c>
      <c r="AF125" s="65">
        <f t="shared" si="15"/>
        <v>0</v>
      </c>
      <c r="AG125" s="65">
        <f t="shared" si="16"/>
        <v>0</v>
      </c>
      <c r="AH125" s="65">
        <f>AG125+(U125-T125)*$AH$130</f>
        <v>0</v>
      </c>
      <c r="AI125" s="65">
        <f t="shared" si="18"/>
        <v>0</v>
      </c>
      <c r="AJ125" s="65">
        <f t="shared" si="19"/>
        <v>0</v>
      </c>
      <c r="AK125" s="65">
        <f t="shared" si="20"/>
        <v>0</v>
      </c>
      <c r="AL125" s="65">
        <f t="shared" si="21"/>
        <v>0</v>
      </c>
      <c r="AM125" s="65">
        <f t="shared" si="22"/>
        <v>0</v>
      </c>
      <c r="AN125" s="65">
        <f t="shared" si="23"/>
        <v>0</v>
      </c>
      <c r="AO125" s="65">
        <f t="shared" si="24"/>
        <v>0</v>
      </c>
    </row>
    <row r="126" spans="1:41" ht="17.25" customHeight="1">
      <c r="A126" s="58">
        <v>125</v>
      </c>
      <c r="B126" s="67" t="s">
        <v>312</v>
      </c>
      <c r="C126" s="80" t="s">
        <v>188</v>
      </c>
      <c r="D126" s="75" t="s">
        <v>191</v>
      </c>
      <c r="E126" s="58">
        <v>65.599999999999994</v>
      </c>
      <c r="F126" s="67">
        <v>1</v>
      </c>
      <c r="G126" s="68"/>
      <c r="H126" s="67" t="s">
        <v>203</v>
      </c>
      <c r="I126" s="58">
        <v>0</v>
      </c>
      <c r="J126" s="69">
        <v>0.13</v>
      </c>
      <c r="K126" s="70"/>
      <c r="L126" s="71"/>
      <c r="M126" s="72"/>
      <c r="N126" s="566">
        <f>ROUND(Оборотка!X128,2)-ROUND(Оборотка!P128,2)</f>
        <v>1.0000000000218279E-2</v>
      </c>
      <c r="O126" s="73"/>
      <c r="P126" s="83">
        <v>30909</v>
      </c>
      <c r="Q126" s="83">
        <v>31250</v>
      </c>
      <c r="R126" s="83">
        <v>31539</v>
      </c>
      <c r="S126" s="83">
        <v>31857</v>
      </c>
      <c r="T126" s="83">
        <v>32168</v>
      </c>
      <c r="U126" s="83">
        <v>32449</v>
      </c>
      <c r="V126" s="83">
        <v>32690</v>
      </c>
      <c r="W126" s="84">
        <v>32960</v>
      </c>
      <c r="X126" s="83">
        <v>33405</v>
      </c>
      <c r="Y126" s="83">
        <v>33708</v>
      </c>
      <c r="Z126" s="83">
        <v>33985</v>
      </c>
      <c r="AA126" s="83">
        <v>34284</v>
      </c>
      <c r="AB126" s="83">
        <v>34600</v>
      </c>
      <c r="AC126" s="65">
        <v>0</v>
      </c>
      <c r="AD126" s="65">
        <f t="shared" si="13"/>
        <v>859.32</v>
      </c>
      <c r="AE126" s="65">
        <f t="shared" si="14"/>
        <v>1587.6</v>
      </c>
      <c r="AF126" s="65">
        <f t="shared" si="15"/>
        <v>2388.96</v>
      </c>
      <c r="AG126" s="65">
        <f t="shared" si="16"/>
        <v>3172.6800000000003</v>
      </c>
      <c r="AH126" s="65">
        <f t="shared" si="17"/>
        <v>3880.8</v>
      </c>
      <c r="AI126" s="65">
        <f t="shared" si="18"/>
        <v>4488.12</v>
      </c>
      <c r="AJ126" s="65">
        <f t="shared" si="19"/>
        <v>5168.5199999999995</v>
      </c>
      <c r="AK126" s="65">
        <f t="shared" si="20"/>
        <v>6289.92</v>
      </c>
      <c r="AL126" s="65">
        <f t="shared" si="21"/>
        <v>7053.4800000000005</v>
      </c>
      <c r="AM126" s="65">
        <f t="shared" si="22"/>
        <v>7751.52</v>
      </c>
      <c r="AN126" s="65">
        <f t="shared" si="23"/>
        <v>8505</v>
      </c>
      <c r="AO126" s="65">
        <f t="shared" si="24"/>
        <v>9301.32</v>
      </c>
    </row>
    <row r="127" spans="1:41" ht="17.25" customHeight="1">
      <c r="A127" s="58">
        <v>126</v>
      </c>
      <c r="B127" s="75" t="s">
        <v>313</v>
      </c>
      <c r="C127" s="75" t="s">
        <v>314</v>
      </c>
      <c r="D127" s="75" t="s">
        <v>284</v>
      </c>
      <c r="E127" s="58">
        <v>49.2</v>
      </c>
      <c r="F127" s="67">
        <v>3</v>
      </c>
      <c r="G127" s="68"/>
      <c r="H127" s="68"/>
      <c r="I127" s="58">
        <v>0</v>
      </c>
      <c r="J127" s="69">
        <v>5537.32</v>
      </c>
      <c r="K127" s="70"/>
      <c r="L127" s="71"/>
      <c r="M127" s="72"/>
      <c r="N127" s="566">
        <f>ROUND(Оборотка!X129,2)-ROUND(Оборотка!P129,2)</f>
        <v>8876.16</v>
      </c>
      <c r="O127" s="73"/>
      <c r="P127" s="83">
        <v>49240</v>
      </c>
      <c r="Q127" s="83">
        <v>50070</v>
      </c>
      <c r="R127" s="83">
        <v>50870</v>
      </c>
      <c r="S127" s="83">
        <v>51670</v>
      </c>
      <c r="T127" s="83">
        <v>51671</v>
      </c>
      <c r="U127" s="83">
        <v>51862</v>
      </c>
      <c r="V127" s="83">
        <v>52202</v>
      </c>
      <c r="W127" s="84">
        <v>52602</v>
      </c>
      <c r="X127" s="83">
        <v>52836</v>
      </c>
      <c r="Y127" s="83">
        <v>53208</v>
      </c>
      <c r="Z127" s="83">
        <v>53657</v>
      </c>
      <c r="AA127" s="83">
        <v>54146</v>
      </c>
      <c r="AB127" s="83">
        <v>54668</v>
      </c>
      <c r="AC127" s="65">
        <v>0</v>
      </c>
      <c r="AD127" s="65">
        <f t="shared" si="13"/>
        <v>2091.6</v>
      </c>
      <c r="AE127" s="65">
        <f t="shared" si="14"/>
        <v>4107.6000000000004</v>
      </c>
      <c r="AF127" s="65">
        <f t="shared" si="15"/>
        <v>6123.6</v>
      </c>
      <c r="AG127" s="65">
        <f t="shared" si="16"/>
        <v>6126.1200000000008</v>
      </c>
      <c r="AH127" s="65">
        <f t="shared" si="17"/>
        <v>6607.4400000000005</v>
      </c>
      <c r="AI127" s="65">
        <f t="shared" si="18"/>
        <v>7464.2400000000007</v>
      </c>
      <c r="AJ127" s="65">
        <f t="shared" si="19"/>
        <v>8472.2400000000016</v>
      </c>
      <c r="AK127" s="65">
        <f t="shared" si="20"/>
        <v>9061.9200000000019</v>
      </c>
      <c r="AL127" s="65">
        <f t="shared" si="21"/>
        <v>9999.3600000000024</v>
      </c>
      <c r="AM127" s="65">
        <f t="shared" si="22"/>
        <v>11130.840000000002</v>
      </c>
      <c r="AN127" s="65">
        <f t="shared" si="23"/>
        <v>12363.120000000003</v>
      </c>
      <c r="AO127" s="65">
        <f t="shared" si="24"/>
        <v>13678.560000000003</v>
      </c>
    </row>
    <row r="128" spans="1:41" ht="17.25" customHeight="1">
      <c r="A128" s="58">
        <v>127</v>
      </c>
      <c r="B128" s="67" t="s">
        <v>315</v>
      </c>
      <c r="C128" s="67" t="s">
        <v>164</v>
      </c>
      <c r="D128" s="67" t="s">
        <v>155</v>
      </c>
      <c r="E128" s="58">
        <v>49.2</v>
      </c>
      <c r="F128" s="67">
        <v>2</v>
      </c>
      <c r="G128" s="68"/>
      <c r="H128" s="68"/>
      <c r="I128" s="58">
        <v>0</v>
      </c>
      <c r="J128" s="69">
        <v>-0.1</v>
      </c>
      <c r="K128" s="70"/>
      <c r="L128" s="71"/>
      <c r="M128" s="72"/>
      <c r="N128" s="566">
        <f>ROUND(Оборотка!X130,2)-ROUND(Оборотка!P130,2)</f>
        <v>0</v>
      </c>
      <c r="O128" s="73"/>
      <c r="P128" s="82">
        <v>32894</v>
      </c>
      <c r="Q128" s="83">
        <v>33084</v>
      </c>
      <c r="R128" s="83">
        <v>33232</v>
      </c>
      <c r="S128" s="83">
        <v>33360</v>
      </c>
      <c r="T128" s="83">
        <v>33495</v>
      </c>
      <c r="U128" s="83">
        <v>33618</v>
      </c>
      <c r="V128" s="83">
        <v>33782</v>
      </c>
      <c r="W128" s="84">
        <v>33977</v>
      </c>
      <c r="X128" s="83">
        <v>34104</v>
      </c>
      <c r="Y128" s="83">
        <v>34307</v>
      </c>
      <c r="Z128" s="83">
        <v>34520</v>
      </c>
      <c r="AA128" s="83">
        <v>34636</v>
      </c>
      <c r="AB128" s="82">
        <v>34761</v>
      </c>
      <c r="AC128" s="65">
        <v>0</v>
      </c>
      <c r="AD128" s="65">
        <f t="shared" si="13"/>
        <v>478.8</v>
      </c>
      <c r="AE128" s="65">
        <f t="shared" si="14"/>
        <v>851.76</v>
      </c>
      <c r="AF128" s="65">
        <f t="shared" si="15"/>
        <v>1174.32</v>
      </c>
      <c r="AG128" s="65">
        <f t="shared" si="16"/>
        <v>1514.52</v>
      </c>
      <c r="AH128" s="65">
        <f t="shared" si="17"/>
        <v>1824.48</v>
      </c>
      <c r="AI128" s="65">
        <f t="shared" si="18"/>
        <v>2237.7600000000002</v>
      </c>
      <c r="AJ128" s="65">
        <f t="shared" si="19"/>
        <v>2729.1600000000003</v>
      </c>
      <c r="AK128" s="65">
        <f t="shared" si="20"/>
        <v>3049.2000000000003</v>
      </c>
      <c r="AL128" s="65">
        <f t="shared" si="21"/>
        <v>3560.76</v>
      </c>
      <c r="AM128" s="65">
        <f t="shared" si="22"/>
        <v>4097.5200000000004</v>
      </c>
      <c r="AN128" s="65">
        <f t="shared" si="23"/>
        <v>4389.84</v>
      </c>
      <c r="AO128" s="65">
        <f t="shared" si="24"/>
        <v>4704.84</v>
      </c>
    </row>
    <row r="129" spans="1:41" ht="17.25" customHeight="1">
      <c r="A129" s="99">
        <v>128</v>
      </c>
      <c r="B129" s="100" t="s">
        <v>316</v>
      </c>
      <c r="C129" s="100" t="s">
        <v>157</v>
      </c>
      <c r="D129" s="100" t="s">
        <v>154</v>
      </c>
      <c r="E129" s="99">
        <v>49.5</v>
      </c>
      <c r="F129" s="100">
        <v>3</v>
      </c>
      <c r="G129" s="101"/>
      <c r="H129" s="100" t="s">
        <v>317</v>
      </c>
      <c r="I129" s="99">
        <v>0</v>
      </c>
      <c r="J129" s="69">
        <v>7.0000000000000007E-2</v>
      </c>
      <c r="K129" s="70"/>
      <c r="L129" s="71"/>
      <c r="M129" s="72"/>
      <c r="N129" s="566">
        <f>ROUND(Оборотка!X131,2)-ROUND(Оборотка!P131,2)</f>
        <v>0</v>
      </c>
      <c r="O129" s="73"/>
      <c r="P129" s="82">
        <v>36731</v>
      </c>
      <c r="Q129" s="83">
        <v>36985</v>
      </c>
      <c r="R129" s="83">
        <v>37178</v>
      </c>
      <c r="S129" s="83">
        <v>37357</v>
      </c>
      <c r="T129" s="83">
        <v>37546</v>
      </c>
      <c r="U129" s="83">
        <v>37748</v>
      </c>
      <c r="V129" s="83">
        <v>37991</v>
      </c>
      <c r="W129" s="84">
        <v>38291</v>
      </c>
      <c r="X129" s="83">
        <v>38372</v>
      </c>
      <c r="Y129" s="83">
        <v>38406</v>
      </c>
      <c r="Z129" s="83">
        <v>38482</v>
      </c>
      <c r="AA129" s="83">
        <v>38699</v>
      </c>
      <c r="AB129" s="82">
        <v>38824</v>
      </c>
      <c r="AC129" s="65">
        <v>0</v>
      </c>
      <c r="AD129" s="65">
        <f t="shared" si="13"/>
        <v>640.08000000000004</v>
      </c>
      <c r="AE129" s="65">
        <f t="shared" si="14"/>
        <v>1126.44</v>
      </c>
      <c r="AF129" s="65">
        <f t="shared" si="15"/>
        <v>1577.52</v>
      </c>
      <c r="AG129" s="65">
        <f t="shared" si="16"/>
        <v>2053.8000000000002</v>
      </c>
      <c r="AH129" s="65">
        <f t="shared" si="17"/>
        <v>2562.84</v>
      </c>
      <c r="AI129" s="65">
        <f t="shared" si="18"/>
        <v>3175.2000000000003</v>
      </c>
      <c r="AJ129" s="65">
        <f t="shared" si="19"/>
        <v>3931.2000000000003</v>
      </c>
      <c r="AK129" s="65">
        <f t="shared" si="20"/>
        <v>4135.3200000000006</v>
      </c>
      <c r="AL129" s="65">
        <f t="shared" si="21"/>
        <v>4221.0000000000009</v>
      </c>
      <c r="AM129" s="65">
        <f t="shared" si="22"/>
        <v>4412.5200000000013</v>
      </c>
      <c r="AN129" s="65">
        <f t="shared" si="23"/>
        <v>4959.3600000000015</v>
      </c>
      <c r="AO129" s="65">
        <f t="shared" si="24"/>
        <v>5274.3600000000015</v>
      </c>
    </row>
    <row r="130" spans="1:41" s="102" customFormat="1" ht="21" customHeight="1">
      <c r="E130" s="103">
        <f>SUM(E2:E129)</f>
        <v>6918.3999999999978</v>
      </c>
      <c r="F130" s="103">
        <f>SUM(F2:F129)</f>
        <v>263</v>
      </c>
      <c r="I130" s="103">
        <f>SUM(I2:I129)</f>
        <v>0</v>
      </c>
      <c r="J130" s="104">
        <f>SUM(J2:J129)</f>
        <v>302667.46999999997</v>
      </c>
      <c r="K130" s="104">
        <f>SUM(K2:K129)</f>
        <v>0</v>
      </c>
      <c r="L130" s="104"/>
      <c r="M130" s="104"/>
      <c r="P130" s="105">
        <f>SUM(P2:P129)+P134+P135+P136+P137+P138+P139+P140+P141</f>
        <v>4135553</v>
      </c>
      <c r="Q130" s="105">
        <f>SUM(Q2:Q129)+Q134+Q135+Q136+Q137+Q138+Q139+Q140+Q141</f>
        <v>4167524</v>
      </c>
      <c r="R130" s="105">
        <f t="shared" ref="R130:AB130" si="25">SUM(R2:R129)+R134+R135+R136+R137+R138+R139+R140+R141</f>
        <v>4196764</v>
      </c>
      <c r="S130" s="105">
        <f t="shared" si="25"/>
        <v>4222113</v>
      </c>
      <c r="T130" s="105">
        <f t="shared" si="25"/>
        <v>4246179</v>
      </c>
      <c r="U130" s="105">
        <f t="shared" si="25"/>
        <v>4271112</v>
      </c>
      <c r="V130" s="105">
        <f t="shared" si="25"/>
        <v>4295086</v>
      </c>
      <c r="W130" s="105">
        <f t="shared" si="25"/>
        <v>4321493</v>
      </c>
      <c r="X130" s="105">
        <f t="shared" si="25"/>
        <v>4354478</v>
      </c>
      <c r="Y130" s="105">
        <f t="shared" si="25"/>
        <v>4386710</v>
      </c>
      <c r="Z130" s="105">
        <f t="shared" si="25"/>
        <v>4413966</v>
      </c>
      <c r="AA130" s="105">
        <f>SUM(AA2:AA129)+AA134+AA135+AA136+AA137+AA138+AA139+AA140+AA141</f>
        <v>4441130</v>
      </c>
      <c r="AB130" s="105">
        <f t="shared" si="25"/>
        <v>4469836</v>
      </c>
      <c r="AD130" s="106">
        <v>2.52</v>
      </c>
      <c r="AE130" s="106">
        <v>2.52</v>
      </c>
      <c r="AF130" s="106">
        <v>2.52</v>
      </c>
      <c r="AG130" s="106">
        <v>2.52</v>
      </c>
      <c r="AH130" s="106">
        <v>2.52</v>
      </c>
      <c r="AI130" s="106">
        <v>2.52</v>
      </c>
      <c r="AJ130" s="106">
        <v>2.52</v>
      </c>
      <c r="AK130" s="106">
        <v>2.52</v>
      </c>
      <c r="AL130" s="106">
        <v>2.52</v>
      </c>
      <c r="AM130" s="106">
        <v>2.52</v>
      </c>
      <c r="AN130" s="106">
        <v>2.52</v>
      </c>
      <c r="AO130" s="106">
        <v>2.52</v>
      </c>
    </row>
    <row r="131" spans="1:41" ht="18" customHeight="1">
      <c r="Q131" s="107">
        <f>Q130-P130</f>
        <v>31971</v>
      </c>
      <c r="R131" s="107">
        <f t="shared" ref="R131:AB131" si="26">R130-Q130</f>
        <v>29240</v>
      </c>
      <c r="S131" s="107">
        <f t="shared" si="26"/>
        <v>25349</v>
      </c>
      <c r="T131" s="107">
        <f t="shared" si="26"/>
        <v>24066</v>
      </c>
      <c r="U131" s="107">
        <f>U130-T130</f>
        <v>24933</v>
      </c>
      <c r="V131" s="107">
        <f t="shared" si="26"/>
        <v>23974</v>
      </c>
      <c r="W131" s="107">
        <f t="shared" si="26"/>
        <v>26407</v>
      </c>
      <c r="X131" s="107">
        <f t="shared" si="26"/>
        <v>32985</v>
      </c>
      <c r="Y131" s="107">
        <f t="shared" si="26"/>
        <v>32232</v>
      </c>
      <c r="Z131" s="108">
        <f t="shared" si="26"/>
        <v>27256</v>
      </c>
      <c r="AA131" s="108">
        <f>AA130-Z130</f>
        <v>27164</v>
      </c>
      <c r="AB131" s="108">
        <f t="shared" si="26"/>
        <v>28706</v>
      </c>
      <c r="AC131" s="102" t="s">
        <v>318</v>
      </c>
      <c r="AD131" s="109">
        <v>4.8899999999999997</v>
      </c>
      <c r="AE131" s="109">
        <v>4.8899999999999997</v>
      </c>
      <c r="AF131" s="109">
        <v>4.8899999999999997</v>
      </c>
      <c r="AG131" s="109">
        <v>4.8899999999999997</v>
      </c>
      <c r="AH131" s="109">
        <v>4.8899999999999997</v>
      </c>
      <c r="AI131" s="109">
        <v>4.8899999999999997</v>
      </c>
      <c r="AJ131" s="109">
        <v>4.8899999999999997</v>
      </c>
      <c r="AK131" s="109">
        <v>4.8899999999999997</v>
      </c>
      <c r="AL131" s="109">
        <v>4.8899999999999997</v>
      </c>
      <c r="AM131" s="109">
        <v>4.8899999999999997</v>
      </c>
      <c r="AN131" s="109">
        <v>4.8899999999999997</v>
      </c>
      <c r="AO131" s="109">
        <v>4.8899999999999997</v>
      </c>
    </row>
    <row r="132" spans="1:41" ht="18" customHeight="1">
      <c r="B132" s="110" t="s">
        <v>319</v>
      </c>
      <c r="C132" s="111"/>
      <c r="AD132" s="112">
        <v>0.97</v>
      </c>
      <c r="AE132" s="112">
        <v>0.97</v>
      </c>
      <c r="AF132" s="112">
        <v>0.97</v>
      </c>
      <c r="AG132" s="112">
        <v>0.97</v>
      </c>
      <c r="AH132" s="112">
        <v>0.97</v>
      </c>
      <c r="AI132" s="112">
        <v>0.97</v>
      </c>
      <c r="AJ132" s="112">
        <v>0.97</v>
      </c>
      <c r="AK132" s="112">
        <v>0.97</v>
      </c>
      <c r="AL132" s="112">
        <v>0.97</v>
      </c>
      <c r="AM132" s="112">
        <v>0.97</v>
      </c>
      <c r="AN132" s="112">
        <v>0.97</v>
      </c>
      <c r="AO132" s="112">
        <v>0.97</v>
      </c>
    </row>
    <row r="133" spans="1:41" ht="16.5" customHeight="1" thickBot="1">
      <c r="K133" s="113"/>
      <c r="L133" s="113"/>
      <c r="M133" s="113"/>
      <c r="N133" s="567" t="s">
        <v>320</v>
      </c>
      <c r="O133" s="567"/>
      <c r="P133" s="63">
        <v>44166</v>
      </c>
      <c r="Q133" s="64" t="s">
        <v>141</v>
      </c>
      <c r="R133" s="64" t="s">
        <v>142</v>
      </c>
      <c r="S133" s="64" t="s">
        <v>143</v>
      </c>
      <c r="T133" s="64" t="s">
        <v>144</v>
      </c>
      <c r="U133" s="64" t="s">
        <v>145</v>
      </c>
      <c r="V133" s="64" t="s">
        <v>146</v>
      </c>
      <c r="W133" s="64" t="s">
        <v>147</v>
      </c>
      <c r="X133" s="64" t="s">
        <v>148</v>
      </c>
      <c r="Y133" s="64" t="s">
        <v>149</v>
      </c>
      <c r="Z133" s="64" t="s">
        <v>150</v>
      </c>
      <c r="AA133" s="64" t="s">
        <v>151</v>
      </c>
      <c r="AB133" s="64" t="s">
        <v>152</v>
      </c>
      <c r="AD133" s="112">
        <v>2.66</v>
      </c>
      <c r="AE133" s="112">
        <v>2.66</v>
      </c>
      <c r="AF133" s="112">
        <v>2.66</v>
      </c>
      <c r="AG133" s="112">
        <v>2.66</v>
      </c>
      <c r="AH133" s="112">
        <v>2.66</v>
      </c>
      <c r="AI133" s="112">
        <v>2.66</v>
      </c>
      <c r="AJ133" s="112">
        <v>2.66</v>
      </c>
      <c r="AK133" s="112">
        <v>2.66</v>
      </c>
      <c r="AL133" s="112">
        <v>2.66</v>
      </c>
      <c r="AM133" s="112">
        <v>2.66</v>
      </c>
      <c r="AN133" s="112">
        <v>2.66</v>
      </c>
      <c r="AO133" s="112">
        <v>2.66</v>
      </c>
    </row>
    <row r="134" spans="1:41" ht="17.25" customHeight="1">
      <c r="A134" s="114">
        <f>A8</f>
        <v>7</v>
      </c>
      <c r="B134" s="115" t="str">
        <f t="shared" ref="B134:I134" si="27">B8</f>
        <v>Ушаков</v>
      </c>
      <c r="C134" s="115" t="str">
        <f t="shared" si="27"/>
        <v>В</v>
      </c>
      <c r="D134" s="115" t="str">
        <f t="shared" si="27"/>
        <v>Г</v>
      </c>
      <c r="E134" s="115">
        <f t="shared" si="27"/>
        <v>57</v>
      </c>
      <c r="F134" s="115">
        <f t="shared" si="27"/>
        <v>0</v>
      </c>
      <c r="G134" s="115">
        <f t="shared" si="27"/>
        <v>0</v>
      </c>
      <c r="H134" s="115">
        <f t="shared" si="27"/>
        <v>0</v>
      </c>
      <c r="I134" s="115">
        <f t="shared" si="27"/>
        <v>0</v>
      </c>
      <c r="J134" s="116"/>
      <c r="K134" s="117"/>
      <c r="L134" s="117"/>
      <c r="M134" s="117"/>
      <c r="N134" s="118" t="s">
        <v>321</v>
      </c>
      <c r="O134" s="119">
        <v>1.37</v>
      </c>
      <c r="P134" s="120">
        <v>8209</v>
      </c>
      <c r="Q134" s="120">
        <v>8220</v>
      </c>
      <c r="R134" s="120">
        <v>8233</v>
      </c>
      <c r="S134" s="120">
        <v>8242</v>
      </c>
      <c r="T134" s="120">
        <v>8253</v>
      </c>
      <c r="U134" s="120">
        <v>8265</v>
      </c>
      <c r="V134" s="120">
        <v>8266</v>
      </c>
      <c r="W134" s="120">
        <v>8267</v>
      </c>
      <c r="X134" s="120">
        <v>8268</v>
      </c>
      <c r="Y134" s="120">
        <v>8269</v>
      </c>
      <c r="Z134" s="120">
        <v>8270</v>
      </c>
      <c r="AA134" s="120">
        <v>8275</v>
      </c>
      <c r="AB134" s="120">
        <v>8284</v>
      </c>
      <c r="AD134" s="65">
        <f>(Q134-P134)*AD132</f>
        <v>10.67</v>
      </c>
      <c r="AE134" s="65">
        <f>AD134+(R134-Q134)*AE132</f>
        <v>23.28</v>
      </c>
      <c r="AF134" s="65">
        <f t="shared" ref="AF134:AO135" si="28">AE134+(S134-R134)*AF132</f>
        <v>32.010000000000005</v>
      </c>
      <c r="AG134" s="65">
        <f t="shared" si="28"/>
        <v>42.680000000000007</v>
      </c>
      <c r="AH134" s="65">
        <f t="shared" si="28"/>
        <v>54.320000000000007</v>
      </c>
      <c r="AI134" s="65">
        <f t="shared" si="28"/>
        <v>55.290000000000006</v>
      </c>
      <c r="AJ134" s="65">
        <f>AI134+(W134-V134)*AJ132</f>
        <v>56.260000000000005</v>
      </c>
      <c r="AK134" s="65">
        <f t="shared" si="28"/>
        <v>57.230000000000004</v>
      </c>
      <c r="AL134" s="65">
        <f t="shared" si="28"/>
        <v>58.2</v>
      </c>
      <c r="AM134" s="65">
        <f t="shared" si="28"/>
        <v>59.17</v>
      </c>
      <c r="AN134" s="65">
        <f t="shared" si="28"/>
        <v>64.02</v>
      </c>
      <c r="AO134" s="65">
        <f t="shared" si="28"/>
        <v>72.75</v>
      </c>
    </row>
    <row r="135" spans="1:41" ht="17.25" customHeight="1" thickBot="1">
      <c r="A135" s="121"/>
      <c r="B135" s="113"/>
      <c r="C135" s="113"/>
      <c r="D135" s="113"/>
      <c r="E135" s="113"/>
      <c r="F135" s="113"/>
      <c r="G135" s="113"/>
      <c r="H135" s="113"/>
      <c r="I135" s="113"/>
      <c r="J135" s="122"/>
      <c r="K135" s="122"/>
      <c r="L135" s="122"/>
      <c r="M135" s="122"/>
      <c r="N135" s="123" t="s">
        <v>322</v>
      </c>
      <c r="O135" s="538">
        <v>3.66</v>
      </c>
      <c r="P135" s="124">
        <v>43097</v>
      </c>
      <c r="Q135" s="124">
        <v>43110</v>
      </c>
      <c r="R135" s="124">
        <v>43134</v>
      </c>
      <c r="S135" s="124">
        <v>43156</v>
      </c>
      <c r="T135" s="124">
        <v>43178</v>
      </c>
      <c r="U135" s="124">
        <v>43203</v>
      </c>
      <c r="V135" s="124">
        <v>43230</v>
      </c>
      <c r="W135" s="124">
        <v>43260</v>
      </c>
      <c r="X135" s="124">
        <v>43264</v>
      </c>
      <c r="Y135" s="124">
        <v>43279</v>
      </c>
      <c r="Z135" s="124">
        <v>43293</v>
      </c>
      <c r="AA135" s="124">
        <v>43295</v>
      </c>
      <c r="AB135" s="124">
        <v>43298</v>
      </c>
      <c r="AD135" s="125">
        <f>(Q135-P135)*AD133</f>
        <v>34.58</v>
      </c>
      <c r="AE135" s="125">
        <f>AD135+(R135-Q135)*AE133</f>
        <v>98.42</v>
      </c>
      <c r="AF135" s="125">
        <f t="shared" si="28"/>
        <v>156.94</v>
      </c>
      <c r="AG135" s="125">
        <f t="shared" si="28"/>
        <v>215.46</v>
      </c>
      <c r="AH135" s="125">
        <f t="shared" si="28"/>
        <v>281.96000000000004</v>
      </c>
      <c r="AI135" s="125">
        <f t="shared" si="28"/>
        <v>353.78000000000003</v>
      </c>
      <c r="AJ135" s="125">
        <f t="shared" si="28"/>
        <v>433.58000000000004</v>
      </c>
      <c r="AK135" s="125">
        <f t="shared" si="28"/>
        <v>444.22</v>
      </c>
      <c r="AL135" s="125">
        <f t="shared" si="28"/>
        <v>484.12</v>
      </c>
      <c r="AM135" s="125">
        <f t="shared" si="28"/>
        <v>521.36</v>
      </c>
      <c r="AN135" s="125">
        <f t="shared" si="28"/>
        <v>526.68000000000006</v>
      </c>
      <c r="AO135" s="125">
        <f t="shared" si="28"/>
        <v>534.66000000000008</v>
      </c>
    </row>
    <row r="136" spans="1:41" ht="17.25" customHeight="1">
      <c r="A136" s="114">
        <f>A125</f>
        <v>124</v>
      </c>
      <c r="B136" s="115" t="str">
        <f>B125</f>
        <v>Казанцева</v>
      </c>
      <c r="C136" s="115" t="str">
        <f t="shared" ref="C136:H136" si="29">C125</f>
        <v>Л</v>
      </c>
      <c r="D136" s="115" t="str">
        <f t="shared" si="29"/>
        <v>М</v>
      </c>
      <c r="E136" s="115">
        <f t="shared" si="29"/>
        <v>65.599999999999994</v>
      </c>
      <c r="F136" s="115">
        <f t="shared" si="29"/>
        <v>3</v>
      </c>
      <c r="G136" s="115">
        <f t="shared" si="29"/>
        <v>0</v>
      </c>
      <c r="H136" s="115">
        <f t="shared" si="29"/>
        <v>0</v>
      </c>
      <c r="I136" s="115">
        <f t="shared" ref="I136" si="30">I33</f>
        <v>0</v>
      </c>
      <c r="J136" s="116"/>
      <c r="K136" s="117"/>
      <c r="L136" s="117"/>
      <c r="M136" s="117"/>
      <c r="N136" s="118" t="s">
        <v>321</v>
      </c>
      <c r="O136" s="119">
        <v>1.37</v>
      </c>
      <c r="P136" s="126">
        <v>11679</v>
      </c>
      <c r="Q136" s="126">
        <v>11899</v>
      </c>
      <c r="R136" s="126">
        <v>12075</v>
      </c>
      <c r="S136" s="126">
        <v>12228</v>
      </c>
      <c r="T136" s="126">
        <v>12335</v>
      </c>
      <c r="U136" s="126">
        <v>12441</v>
      </c>
      <c r="V136" s="126">
        <v>12524</v>
      </c>
      <c r="W136" s="126">
        <v>12651</v>
      </c>
      <c r="X136" s="126">
        <v>12854</v>
      </c>
      <c r="Y136" s="126">
        <v>12998</v>
      </c>
      <c r="Z136" s="126">
        <v>13127</v>
      </c>
      <c r="AA136" s="126">
        <v>13281</v>
      </c>
      <c r="AB136" s="126">
        <v>13502</v>
      </c>
      <c r="AD136" s="65">
        <f>(Q136-P136)*$AD$132</f>
        <v>213.4</v>
      </c>
      <c r="AE136" s="65">
        <f t="shared" ref="AE136:AJ137" si="31">AD136+(R136-Q136)*AE132</f>
        <v>384.12</v>
      </c>
      <c r="AF136" s="65">
        <f t="shared" si="31"/>
        <v>532.53</v>
      </c>
      <c r="AG136" s="65">
        <f t="shared" si="31"/>
        <v>636.31999999999994</v>
      </c>
      <c r="AH136" s="65">
        <f t="shared" si="31"/>
        <v>739.13999999999987</v>
      </c>
      <c r="AI136" s="65">
        <f t="shared" si="31"/>
        <v>819.64999999999986</v>
      </c>
      <c r="AJ136" s="65">
        <f t="shared" si="31"/>
        <v>942.83999999999992</v>
      </c>
      <c r="AK136" s="127">
        <v>244.00599999999997</v>
      </c>
      <c r="AL136" s="127">
        <v>244.00599999999997</v>
      </c>
      <c r="AM136" s="127">
        <v>244.00599999999997</v>
      </c>
      <c r="AN136" s="127">
        <v>244.00599999999997</v>
      </c>
      <c r="AO136" s="127">
        <v>244.00599999999997</v>
      </c>
    </row>
    <row r="137" spans="1:41" ht="17.25" customHeight="1" thickBot="1">
      <c r="A137" s="121"/>
      <c r="B137" s="113"/>
      <c r="C137" s="113"/>
      <c r="D137" s="113"/>
      <c r="E137" s="113"/>
      <c r="F137" s="113"/>
      <c r="G137" s="113"/>
      <c r="H137" s="113"/>
      <c r="I137" s="113"/>
      <c r="J137" s="122"/>
      <c r="K137" s="122"/>
      <c r="L137" s="122"/>
      <c r="M137" s="122"/>
      <c r="N137" s="123" t="s">
        <v>322</v>
      </c>
      <c r="O137" s="538">
        <v>3.66</v>
      </c>
      <c r="P137" s="124">
        <v>24019</v>
      </c>
      <c r="Q137" s="124">
        <v>24475</v>
      </c>
      <c r="R137" s="124">
        <v>24851</v>
      </c>
      <c r="S137" s="124">
        <v>25151</v>
      </c>
      <c r="T137" s="124">
        <v>25355</v>
      </c>
      <c r="U137" s="124">
        <v>25574</v>
      </c>
      <c r="V137" s="124">
        <v>25751</v>
      </c>
      <c r="W137" s="124">
        <v>26005</v>
      </c>
      <c r="X137" s="124">
        <v>26372</v>
      </c>
      <c r="Y137" s="124">
        <v>26651</v>
      </c>
      <c r="Z137" s="124">
        <v>26907</v>
      </c>
      <c r="AA137" s="124">
        <v>27228</v>
      </c>
      <c r="AB137" s="124">
        <v>27647</v>
      </c>
      <c r="AD137" s="125">
        <f>(Q137-P137)*$AD$133</f>
        <v>1212.96</v>
      </c>
      <c r="AE137" s="125">
        <f t="shared" si="31"/>
        <v>2213.12</v>
      </c>
      <c r="AF137" s="125">
        <f t="shared" si="31"/>
        <v>3011.12</v>
      </c>
      <c r="AG137" s="125">
        <f t="shared" si="31"/>
        <v>3553.7599999999998</v>
      </c>
      <c r="AH137" s="125">
        <f t="shared" si="31"/>
        <v>4136.3</v>
      </c>
      <c r="AI137" s="125">
        <f t="shared" si="31"/>
        <v>4607.12</v>
      </c>
      <c r="AJ137" s="125">
        <f t="shared" si="31"/>
        <v>5282.76</v>
      </c>
      <c r="AK137" s="128">
        <v>2632.2579999999998</v>
      </c>
      <c r="AL137" s="128">
        <v>2632.2579999999998</v>
      </c>
      <c r="AM137" s="128">
        <v>2632.2579999999998</v>
      </c>
      <c r="AN137" s="128">
        <v>2632.2579999999998</v>
      </c>
      <c r="AO137" s="128">
        <v>2632.2579999999998</v>
      </c>
    </row>
    <row r="138" spans="1:41" ht="17.25" customHeight="1">
      <c r="A138" s="114">
        <f t="shared" ref="A138:I138" si="32">A90</f>
        <v>89</v>
      </c>
      <c r="B138" s="115" t="str">
        <f t="shared" si="32"/>
        <v>Омельяненко</v>
      </c>
      <c r="C138" s="115" t="str">
        <f t="shared" si="32"/>
        <v>В</v>
      </c>
      <c r="D138" s="115" t="str">
        <f t="shared" si="32"/>
        <v>Н</v>
      </c>
      <c r="E138" s="115">
        <f t="shared" si="32"/>
        <v>49.4</v>
      </c>
      <c r="F138" s="115">
        <f t="shared" si="32"/>
        <v>2</v>
      </c>
      <c r="G138" s="115">
        <f t="shared" si="32"/>
        <v>0</v>
      </c>
      <c r="H138" s="115">
        <f t="shared" si="32"/>
        <v>0</v>
      </c>
      <c r="I138" s="115">
        <f t="shared" si="32"/>
        <v>0</v>
      </c>
      <c r="J138" s="116"/>
      <c r="K138" s="117"/>
      <c r="L138" s="117"/>
      <c r="M138" s="117"/>
      <c r="N138" s="118" t="s">
        <v>321</v>
      </c>
      <c r="O138" s="119">
        <v>1.37</v>
      </c>
      <c r="P138" s="126">
        <v>7033</v>
      </c>
      <c r="Q138" s="126">
        <v>7080</v>
      </c>
      <c r="R138" s="126">
        <v>7135</v>
      </c>
      <c r="S138" s="126">
        <v>7176</v>
      </c>
      <c r="T138" s="126">
        <v>7233</v>
      </c>
      <c r="U138" s="126">
        <v>7284</v>
      </c>
      <c r="V138" s="126">
        <v>7332</v>
      </c>
      <c r="W138" s="126">
        <v>7386</v>
      </c>
      <c r="X138" s="126">
        <v>7449</v>
      </c>
      <c r="Y138" s="126">
        <v>7531</v>
      </c>
      <c r="Z138" s="126">
        <v>7586</v>
      </c>
      <c r="AA138" s="126">
        <v>7625</v>
      </c>
      <c r="AB138" s="126">
        <v>7665</v>
      </c>
      <c r="AD138" s="65">
        <f>(Q138-P138)*AD132</f>
        <v>45.589999999999996</v>
      </c>
      <c r="AE138" s="65">
        <f>AD138+(R138-Q138)*AE132</f>
        <v>98.94</v>
      </c>
      <c r="AF138" s="65">
        <f t="shared" ref="AF138:AO139" si="33">AE138+(S138-R138)*AF132</f>
        <v>138.70999999999998</v>
      </c>
      <c r="AG138" s="65">
        <f t="shared" si="33"/>
        <v>193.99999999999997</v>
      </c>
      <c r="AH138" s="65">
        <f t="shared" si="33"/>
        <v>243.46999999999997</v>
      </c>
      <c r="AI138" s="65">
        <f t="shared" si="33"/>
        <v>290.02999999999997</v>
      </c>
      <c r="AJ138" s="65">
        <f t="shared" si="33"/>
        <v>342.40999999999997</v>
      </c>
      <c r="AK138" s="65">
        <f t="shared" si="33"/>
        <v>403.52</v>
      </c>
      <c r="AL138" s="65">
        <f t="shared" si="33"/>
        <v>483.05999999999995</v>
      </c>
      <c r="AM138" s="65">
        <f t="shared" si="33"/>
        <v>536.41</v>
      </c>
      <c r="AN138" s="65">
        <f t="shared" si="33"/>
        <v>574.24</v>
      </c>
      <c r="AO138" s="65">
        <f t="shared" si="33"/>
        <v>613.04</v>
      </c>
    </row>
    <row r="139" spans="1:41" ht="17.25" customHeight="1" thickBot="1">
      <c r="A139" s="121"/>
      <c r="B139" s="113"/>
      <c r="C139" s="113"/>
      <c r="D139" s="113"/>
      <c r="E139" s="113"/>
      <c r="F139" s="113"/>
      <c r="G139" s="113"/>
      <c r="H139" s="113"/>
      <c r="I139" s="113"/>
      <c r="J139" s="122"/>
      <c r="K139" s="122"/>
      <c r="L139" s="122"/>
      <c r="M139" s="122"/>
      <c r="N139" s="123" t="s">
        <v>322</v>
      </c>
      <c r="O139" s="538">
        <v>3.66</v>
      </c>
      <c r="P139" s="124">
        <v>12949</v>
      </c>
      <c r="Q139" s="124">
        <v>13036</v>
      </c>
      <c r="R139" s="124">
        <v>13130</v>
      </c>
      <c r="S139" s="124">
        <v>13205</v>
      </c>
      <c r="T139" s="124">
        <v>13294</v>
      </c>
      <c r="U139" s="124">
        <v>13374</v>
      </c>
      <c r="V139" s="124">
        <v>13457</v>
      </c>
      <c r="W139" s="124">
        <v>13541</v>
      </c>
      <c r="X139" s="124">
        <v>13639</v>
      </c>
      <c r="Y139" s="124">
        <v>13742</v>
      </c>
      <c r="Z139" s="124">
        <v>13836</v>
      </c>
      <c r="AA139" s="124">
        <v>13920</v>
      </c>
      <c r="AB139" s="124">
        <v>14001</v>
      </c>
      <c r="AD139" s="125">
        <f>(Q139-P139)*AD133</f>
        <v>231.42000000000002</v>
      </c>
      <c r="AE139" s="125">
        <f>AD139+(R139-Q139)*AE133</f>
        <v>481.46000000000004</v>
      </c>
      <c r="AF139" s="125">
        <f t="shared" si="33"/>
        <v>680.96</v>
      </c>
      <c r="AG139" s="125">
        <f t="shared" si="33"/>
        <v>917.7</v>
      </c>
      <c r="AH139" s="125">
        <f t="shared" si="33"/>
        <v>1130.5</v>
      </c>
      <c r="AI139" s="125">
        <f t="shared" si="33"/>
        <v>1351.28</v>
      </c>
      <c r="AJ139" s="125">
        <f t="shared" si="33"/>
        <v>1574.72</v>
      </c>
      <c r="AK139" s="125">
        <f t="shared" si="33"/>
        <v>1835.4</v>
      </c>
      <c r="AL139" s="125">
        <f t="shared" si="33"/>
        <v>2109.38</v>
      </c>
      <c r="AM139" s="125">
        <f t="shared" si="33"/>
        <v>2359.42</v>
      </c>
      <c r="AN139" s="125">
        <f t="shared" si="33"/>
        <v>2582.86</v>
      </c>
      <c r="AO139" s="125">
        <f t="shared" si="33"/>
        <v>2798.32</v>
      </c>
    </row>
    <row r="140" spans="1:41" ht="17.25" customHeight="1">
      <c r="A140" s="114">
        <f>A108</f>
        <v>107</v>
      </c>
      <c r="B140" s="115" t="str">
        <f>B108</f>
        <v>Тулина</v>
      </c>
      <c r="C140" s="115" t="str">
        <f>C108</f>
        <v>Е</v>
      </c>
      <c r="D140" s="115" t="str">
        <f t="shared" ref="D140:I140" si="34">D108</f>
        <v>Л</v>
      </c>
      <c r="E140" s="115">
        <f t="shared" si="34"/>
        <v>49.2</v>
      </c>
      <c r="F140" s="115">
        <f t="shared" si="34"/>
        <v>2</v>
      </c>
      <c r="G140" s="115">
        <f>G108</f>
        <v>0</v>
      </c>
      <c r="H140" s="115">
        <f t="shared" si="34"/>
        <v>0</v>
      </c>
      <c r="I140" s="115">
        <f t="shared" si="34"/>
        <v>0</v>
      </c>
      <c r="J140" s="115"/>
      <c r="K140" s="119"/>
      <c r="L140" s="119"/>
      <c r="M140" s="129"/>
      <c r="N140" s="118" t="s">
        <v>321</v>
      </c>
      <c r="O140" s="119">
        <v>1.37</v>
      </c>
      <c r="P140" s="126">
        <v>7051</v>
      </c>
      <c r="Q140" s="126">
        <v>7151</v>
      </c>
      <c r="R140" s="126">
        <v>7169</v>
      </c>
      <c r="S140" s="126">
        <v>7218</v>
      </c>
      <c r="T140" s="126">
        <v>7295</v>
      </c>
      <c r="U140" s="126">
        <v>7365</v>
      </c>
      <c r="V140" s="126">
        <v>7465</v>
      </c>
      <c r="W140" s="126">
        <v>7479</v>
      </c>
      <c r="X140" s="126">
        <v>7532</v>
      </c>
      <c r="Y140" s="126">
        <v>7581</v>
      </c>
      <c r="Z140" s="126">
        <v>7634</v>
      </c>
      <c r="AA140" s="126">
        <v>7708</v>
      </c>
      <c r="AB140" s="126">
        <v>7765</v>
      </c>
      <c r="AD140" s="65">
        <f>(Q140-P140)*AD132</f>
        <v>97</v>
      </c>
      <c r="AE140" s="65">
        <f>AD140+(R140-Q140)*AE132</f>
        <v>114.46000000000001</v>
      </c>
      <c r="AF140" s="65">
        <f>AE140+(S140-R140)*AF132</f>
        <v>161.99</v>
      </c>
      <c r="AG140" s="65">
        <f t="shared" ref="AG140:AO140" si="35">AF140+(T140-S140)*AG132</f>
        <v>236.68</v>
      </c>
      <c r="AH140" s="65">
        <f>AG140+(U140-T140)*AH132</f>
        <v>304.58</v>
      </c>
      <c r="AI140" s="65">
        <f t="shared" si="35"/>
        <v>401.58</v>
      </c>
      <c r="AJ140" s="65">
        <f t="shared" si="35"/>
        <v>415.15999999999997</v>
      </c>
      <c r="AK140" s="65">
        <f t="shared" si="35"/>
        <v>466.56999999999994</v>
      </c>
      <c r="AL140" s="65">
        <f t="shared" si="35"/>
        <v>514.09999999999991</v>
      </c>
      <c r="AM140" s="65">
        <f t="shared" si="35"/>
        <v>565.50999999999988</v>
      </c>
      <c r="AN140" s="65">
        <f t="shared" si="35"/>
        <v>637.28999999999985</v>
      </c>
      <c r="AO140" s="65">
        <f t="shared" si="35"/>
        <v>692.57999999999981</v>
      </c>
    </row>
    <row r="141" spans="1:41" ht="17.25" customHeight="1" thickBot="1">
      <c r="A141" s="121"/>
      <c r="B141" s="113"/>
      <c r="C141" s="113"/>
      <c r="D141" s="113"/>
      <c r="E141" s="113"/>
      <c r="F141" s="113"/>
      <c r="G141" s="113"/>
      <c r="H141" s="113"/>
      <c r="I141" s="113"/>
      <c r="J141" s="122"/>
      <c r="K141" s="122"/>
      <c r="L141" s="122"/>
      <c r="M141" s="122"/>
      <c r="N141" s="123" t="s">
        <v>322</v>
      </c>
      <c r="O141" s="538">
        <v>3.66</v>
      </c>
      <c r="P141" s="124">
        <v>15749</v>
      </c>
      <c r="Q141" s="124">
        <v>15899</v>
      </c>
      <c r="R141" s="124">
        <v>16109</v>
      </c>
      <c r="S141" s="124">
        <v>16225</v>
      </c>
      <c r="T141" s="124">
        <v>16437</v>
      </c>
      <c r="U141" s="124">
        <v>16595</v>
      </c>
      <c r="V141" s="124">
        <v>16745</v>
      </c>
      <c r="W141" s="124">
        <v>16824</v>
      </c>
      <c r="X141" s="124">
        <v>16920</v>
      </c>
      <c r="Y141" s="124">
        <v>17033</v>
      </c>
      <c r="Z141" s="124">
        <v>17170</v>
      </c>
      <c r="AA141" s="124">
        <v>17347</v>
      </c>
      <c r="AB141" s="124">
        <v>17514</v>
      </c>
      <c r="AD141" s="125">
        <f>(Q141-P141)*AD133</f>
        <v>399</v>
      </c>
      <c r="AE141" s="125">
        <f>AD141+(R141-Q141)*AE133</f>
        <v>957.6</v>
      </c>
      <c r="AF141" s="125">
        <f t="shared" ref="AF141:AO141" si="36">AE141+(S141-R141)*AF133</f>
        <v>1266.1600000000001</v>
      </c>
      <c r="AG141" s="125">
        <f t="shared" si="36"/>
        <v>1830.0800000000002</v>
      </c>
      <c r="AH141" s="125">
        <f>AG141+(U141-T141)*AH133</f>
        <v>2250.36</v>
      </c>
      <c r="AI141" s="125">
        <f t="shared" si="36"/>
        <v>2649.36</v>
      </c>
      <c r="AJ141" s="125">
        <f t="shared" si="36"/>
        <v>2859.5</v>
      </c>
      <c r="AK141" s="125">
        <f t="shared" si="36"/>
        <v>3114.86</v>
      </c>
      <c r="AL141" s="125">
        <f t="shared" si="36"/>
        <v>3415.44</v>
      </c>
      <c r="AM141" s="125">
        <f t="shared" si="36"/>
        <v>3779.86</v>
      </c>
      <c r="AN141" s="125">
        <f t="shared" si="36"/>
        <v>4250.68</v>
      </c>
      <c r="AO141" s="125">
        <f t="shared" si="36"/>
        <v>4694.9000000000005</v>
      </c>
    </row>
    <row r="142" spans="1:41" ht="17.25" customHeight="1">
      <c r="A142" s="114">
        <f t="shared" ref="A142:H142" si="37">A89</f>
        <v>88</v>
      </c>
      <c r="B142" s="115" t="str">
        <f t="shared" si="37"/>
        <v>Краева</v>
      </c>
      <c r="C142" s="115" t="str">
        <f t="shared" si="37"/>
        <v>Ю</v>
      </c>
      <c r="D142" s="115" t="str">
        <f t="shared" si="37"/>
        <v>Н</v>
      </c>
      <c r="E142" s="115">
        <f t="shared" si="37"/>
        <v>49.5</v>
      </c>
      <c r="F142" s="115">
        <f t="shared" si="37"/>
        <v>1</v>
      </c>
      <c r="G142" s="115">
        <f t="shared" si="37"/>
        <v>0</v>
      </c>
      <c r="H142" s="115">
        <f t="shared" si="37"/>
        <v>0</v>
      </c>
      <c r="I142" s="115">
        <f>I94</f>
        <v>0</v>
      </c>
      <c r="J142" s="116"/>
      <c r="K142" s="117"/>
      <c r="L142" s="117"/>
      <c r="M142" s="117"/>
      <c r="N142" s="118" t="s">
        <v>321</v>
      </c>
      <c r="O142" s="119">
        <v>1.37</v>
      </c>
      <c r="P142" s="126">
        <v>6357</v>
      </c>
      <c r="Q142" s="126">
        <v>6467</v>
      </c>
      <c r="R142" s="126">
        <v>6533</v>
      </c>
      <c r="S142" s="126">
        <v>6560</v>
      </c>
      <c r="T142" s="126">
        <v>6582</v>
      </c>
      <c r="U142" s="126">
        <v>6624</v>
      </c>
      <c r="V142" s="126">
        <v>6655</v>
      </c>
      <c r="W142" s="126">
        <v>6689</v>
      </c>
      <c r="X142" s="126">
        <v>6751</v>
      </c>
      <c r="Y142" s="126">
        <v>6791</v>
      </c>
      <c r="Z142" s="126">
        <v>6801</v>
      </c>
      <c r="AA142" s="126">
        <v>6810</v>
      </c>
      <c r="AB142" s="126">
        <v>6815</v>
      </c>
      <c r="AD142" s="65">
        <f>(Q142-P142)*AD132</f>
        <v>106.7</v>
      </c>
      <c r="AE142" s="65">
        <f t="shared" ref="AE142:AO143" si="38">AD142+(R142-Q142)*AE132</f>
        <v>170.72</v>
      </c>
      <c r="AF142" s="65">
        <f t="shared" si="38"/>
        <v>196.91</v>
      </c>
      <c r="AG142" s="65">
        <f t="shared" si="38"/>
        <v>218.25</v>
      </c>
      <c r="AH142" s="65">
        <f t="shared" si="38"/>
        <v>258.99</v>
      </c>
      <c r="AI142" s="65">
        <f t="shared" si="38"/>
        <v>289.06</v>
      </c>
      <c r="AJ142" s="65">
        <f t="shared" si="38"/>
        <v>322.04000000000002</v>
      </c>
      <c r="AK142" s="65">
        <f t="shared" si="38"/>
        <v>382.18</v>
      </c>
      <c r="AL142" s="65">
        <f t="shared" si="38"/>
        <v>420.98</v>
      </c>
      <c r="AM142" s="65">
        <f t="shared" si="38"/>
        <v>430.68</v>
      </c>
      <c r="AN142" s="65">
        <f t="shared" si="38"/>
        <v>439.41</v>
      </c>
      <c r="AO142" s="65">
        <f t="shared" si="38"/>
        <v>444.26000000000005</v>
      </c>
    </row>
    <row r="143" spans="1:41" ht="17.25" customHeight="1" thickBot="1">
      <c r="A143" s="121"/>
      <c r="B143" s="113"/>
      <c r="C143" s="113"/>
      <c r="D143" s="113"/>
      <c r="E143" s="113"/>
      <c r="F143" s="113"/>
      <c r="G143" s="113"/>
      <c r="H143" s="113"/>
      <c r="I143" s="113"/>
      <c r="J143" s="122"/>
      <c r="K143" s="122"/>
      <c r="L143" s="122"/>
      <c r="M143" s="122"/>
      <c r="N143" s="123" t="s">
        <v>322</v>
      </c>
      <c r="O143" s="538">
        <v>3.66</v>
      </c>
      <c r="P143" s="124">
        <v>18470</v>
      </c>
      <c r="Q143" s="124">
        <v>18908</v>
      </c>
      <c r="R143" s="124">
        <v>19357</v>
      </c>
      <c r="S143" s="124">
        <v>19634</v>
      </c>
      <c r="T143" s="124">
        <v>19770</v>
      </c>
      <c r="U143" s="124">
        <v>19988</v>
      </c>
      <c r="V143" s="124">
        <v>20142</v>
      </c>
      <c r="W143" s="124">
        <v>20351</v>
      </c>
      <c r="X143" s="124">
        <v>20525</v>
      </c>
      <c r="Y143" s="124">
        <v>20790</v>
      </c>
      <c r="Z143" s="124">
        <v>20990</v>
      </c>
      <c r="AA143" s="124">
        <v>21090</v>
      </c>
      <c r="AB143" s="124">
        <v>21150</v>
      </c>
      <c r="AD143" s="125">
        <f>(Q143-P143)*AD133</f>
        <v>1165.0800000000002</v>
      </c>
      <c r="AE143" s="125">
        <f t="shared" si="38"/>
        <v>2359.42</v>
      </c>
      <c r="AF143" s="125">
        <f t="shared" si="38"/>
        <v>3096.2400000000002</v>
      </c>
      <c r="AG143" s="125">
        <f t="shared" si="38"/>
        <v>3458</v>
      </c>
      <c r="AH143" s="125">
        <f t="shared" si="38"/>
        <v>4037.88</v>
      </c>
      <c r="AI143" s="125">
        <f t="shared" si="38"/>
        <v>4447.5200000000004</v>
      </c>
      <c r="AJ143" s="125">
        <f t="shared" si="38"/>
        <v>5003.4600000000009</v>
      </c>
      <c r="AK143" s="125">
        <f t="shared" si="38"/>
        <v>5466.3000000000011</v>
      </c>
      <c r="AL143" s="125">
        <f t="shared" si="38"/>
        <v>6171.2000000000007</v>
      </c>
      <c r="AM143" s="125">
        <f t="shared" si="38"/>
        <v>6703.2000000000007</v>
      </c>
      <c r="AN143" s="125">
        <f t="shared" si="38"/>
        <v>6969.2000000000007</v>
      </c>
      <c r="AO143" s="125">
        <f t="shared" si="38"/>
        <v>7128.8000000000011</v>
      </c>
    </row>
    <row r="145" spans="18:18">
      <c r="R145" s="130"/>
    </row>
  </sheetData>
  <sheetProtection sheet="1" objects="1" scenarios="1" formatCells="0"/>
  <autoFilter ref="A1:AP143"/>
  <mergeCells count="1">
    <mergeCell ref="N133:O133"/>
  </mergeCells>
  <dataValidations count="2">
    <dataValidation type="custom" errorStyle="warning" allowBlank="1" showInputMessage="1" showErrorMessage="1" errorTitle="ВНИМАНИЕ!!!" error="Показания э/э текущего месяца меньше чем показания предыдущего (отрицательное кол-во квч)" sqref="R36">
      <formula1>R36-Q35&gt;0</formula1>
    </dataValidation>
    <dataValidation type="custom" errorStyle="warning" allowBlank="1" showInputMessage="1" showErrorMessage="1" errorTitle="ВНИМАНИЕ!!!" error="Показания э/э текущего месяца меньше чем показания предыдущего (отрицательное кол-во квч)" sqref="R134:AB143 P5:AB5 P134:P143 P34:Q89 Q138:Q143 P9:AB32 Q134:Q135 R34:R35 S34:AB129 P91:Q129 R37:R129">
      <formula1>P5-O5&gt;0</formula1>
    </dataValidation>
  </dataValidations>
  <pageMargins left="0.74803149606299213" right="0.74803149606299213" top="0.98425196850393704" bottom="0.98425196850393704" header="0.51181102362204722" footer="0.51181102362204722"/>
  <pageSetup paperSize="9" scale="70" orientation="landscape" r:id="rId1"/>
  <headerFooter alignWithMargins="0">
    <oddHeader>&amp;A</oddHeader>
    <oddFooter>Page &amp;P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61"/>
  <dimension ref="A1:V719"/>
  <sheetViews>
    <sheetView view="pageBreakPreview" topLeftCell="A409" zoomScale="85" workbookViewId="0">
      <selection activeCell="L423" sqref="L423:L428"/>
    </sheetView>
  </sheetViews>
  <sheetFormatPr defaultColWidth="9" defaultRowHeight="12.75"/>
  <cols>
    <col min="1" max="1" width="10.625" style="65" customWidth="1"/>
    <col min="2" max="2" width="9" style="65"/>
    <col min="3" max="3" width="2.625" style="65" customWidth="1"/>
    <col min="4" max="6" width="9" style="65"/>
    <col min="7" max="8" width="9.875" style="65" customWidth="1"/>
    <col min="9" max="9" width="8.5" style="65" customWidth="1"/>
    <col min="10" max="10" width="2.625" style="65" customWidth="1"/>
    <col min="11" max="11" width="5.625" style="65" customWidth="1"/>
    <col min="12" max="12" width="8.875" style="65" customWidth="1"/>
    <col min="13" max="13" width="9" style="65"/>
    <col min="14" max="14" width="4.125" style="65" customWidth="1"/>
    <col min="15" max="15" width="9" style="65"/>
    <col min="16" max="16" width="9.375" style="65" customWidth="1"/>
    <col min="17" max="17" width="9" style="65"/>
    <col min="18" max="18" width="9.875" style="65" customWidth="1"/>
    <col min="19" max="20" width="9" style="65"/>
    <col min="21" max="21" width="3.625" style="65" customWidth="1"/>
    <col min="22" max="16384" width="9" style="65"/>
  </cols>
  <sheetData>
    <row r="1" spans="1:22">
      <c r="A1" s="131" t="s">
        <v>323</v>
      </c>
      <c r="B1" s="131"/>
      <c r="L1" s="131" t="s">
        <v>323</v>
      </c>
      <c r="M1" s="131"/>
    </row>
    <row r="2" spans="1:22">
      <c r="A2" s="131" t="s">
        <v>324</v>
      </c>
      <c r="B2" s="131"/>
      <c r="L2" s="131" t="s">
        <v>324</v>
      </c>
      <c r="M2" s="131"/>
    </row>
    <row r="3" spans="1:22" ht="8.25" customHeight="1">
      <c r="A3" s="131"/>
      <c r="B3" s="131"/>
      <c r="C3" s="132"/>
      <c r="D3" s="132"/>
      <c r="E3" s="132"/>
      <c r="F3" s="132"/>
      <c r="G3" s="132"/>
      <c r="H3" s="132"/>
      <c r="I3" s="132"/>
      <c r="J3" s="132"/>
      <c r="K3" s="132"/>
      <c r="L3" s="131"/>
      <c r="M3" s="131"/>
      <c r="N3" s="132"/>
      <c r="O3" s="132"/>
      <c r="P3" s="132"/>
      <c r="Q3" s="132"/>
      <c r="R3" s="132"/>
      <c r="S3" s="132"/>
      <c r="T3" s="132"/>
      <c r="U3" s="132"/>
      <c r="V3" s="132"/>
    </row>
    <row r="4" spans="1:22">
      <c r="A4" s="132"/>
      <c r="B4" s="132"/>
      <c r="C4" s="132"/>
      <c r="D4" s="133" t="s">
        <v>325</v>
      </c>
      <c r="E4" s="133"/>
      <c r="F4" s="133"/>
      <c r="G4" s="134" t="s">
        <v>142</v>
      </c>
      <c r="H4" s="133" t="s">
        <v>326</v>
      </c>
      <c r="I4" s="132"/>
      <c r="J4" s="132"/>
      <c r="K4" s="132"/>
      <c r="L4" s="132"/>
      <c r="M4" s="132"/>
      <c r="N4" s="132"/>
      <c r="O4" s="133" t="s">
        <v>325</v>
      </c>
      <c r="P4" s="133"/>
      <c r="Q4" s="133"/>
      <c r="R4" s="135" t="str">
        <f>$G$4</f>
        <v>февраль</v>
      </c>
      <c r="S4" s="133" t="s">
        <v>326</v>
      </c>
      <c r="T4" s="132"/>
      <c r="U4" s="132"/>
      <c r="V4" s="132"/>
    </row>
    <row r="5" spans="1:22" ht="5.25" customHeight="1">
      <c r="A5" s="132"/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</row>
    <row r="6" spans="1:22">
      <c r="A6" s="132"/>
      <c r="B6" s="132"/>
      <c r="C6" s="132"/>
      <c r="D6" s="131" t="s">
        <v>327</v>
      </c>
      <c r="E6" s="131"/>
      <c r="F6" s="136">
        <f>Жильцы!E2</f>
        <v>59.6</v>
      </c>
      <c r="G6" s="131" t="s">
        <v>328</v>
      </c>
      <c r="H6" s="132" t="str">
        <f>Жильцы!B2&amp;" "&amp;Жильцы!C2&amp;"."&amp;Жильцы!D2&amp;"."</f>
        <v>Тартышная  И.В.</v>
      </c>
      <c r="I6" s="132"/>
      <c r="J6" s="132"/>
      <c r="K6" s="132"/>
      <c r="L6" s="132"/>
      <c r="M6" s="132"/>
      <c r="N6" s="132"/>
      <c r="O6" s="131" t="s">
        <v>327</v>
      </c>
      <c r="P6" s="131"/>
      <c r="Q6" s="136">
        <f>Жильцы!E4</f>
        <v>50.2</v>
      </c>
      <c r="R6" s="131" t="s">
        <v>328</v>
      </c>
      <c r="S6" s="132" t="str">
        <f>Жильцы!B4&amp;" "&amp;Жильцы!C4&amp;"."&amp;Жильцы!D4&amp;"."</f>
        <v>Тарновский С.В.</v>
      </c>
      <c r="T6" s="132"/>
      <c r="U6" s="132"/>
      <c r="V6" s="132"/>
    </row>
    <row r="7" spans="1:22">
      <c r="A7" s="132"/>
      <c r="B7" s="132"/>
      <c r="C7" s="132"/>
      <c r="D7" s="131" t="s">
        <v>329</v>
      </c>
      <c r="E7" s="131"/>
      <c r="F7" s="136">
        <f>Жильцы!F2</f>
        <v>0</v>
      </c>
      <c r="G7" s="131" t="s">
        <v>330</v>
      </c>
      <c r="H7" s="132" t="s">
        <v>331</v>
      </c>
      <c r="I7" s="132"/>
      <c r="J7" s="137">
        <f>Жильцы!A2</f>
        <v>1</v>
      </c>
      <c r="K7" s="132"/>
      <c r="L7" s="132"/>
      <c r="M7" s="132"/>
      <c r="N7" s="132"/>
      <c r="O7" s="131" t="s">
        <v>329</v>
      </c>
      <c r="P7" s="131"/>
      <c r="Q7" s="136">
        <f>Жильцы!F4</f>
        <v>0</v>
      </c>
      <c r="R7" s="131" t="s">
        <v>330</v>
      </c>
      <c r="S7" s="132" t="s">
        <v>331</v>
      </c>
      <c r="T7" s="132"/>
      <c r="U7" s="137">
        <f>Жильцы!A4</f>
        <v>3</v>
      </c>
      <c r="V7" s="132"/>
    </row>
    <row r="8" spans="1:22" ht="6" customHeight="1" thickBot="1">
      <c r="A8" s="132"/>
      <c r="B8" s="132"/>
      <c r="C8" s="132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</row>
    <row r="9" spans="1:22" ht="30" customHeight="1" thickBot="1">
      <c r="A9" s="568" t="s">
        <v>332</v>
      </c>
      <c r="B9" s="132"/>
      <c r="C9" s="138"/>
      <c r="D9" s="139" t="s">
        <v>333</v>
      </c>
      <c r="E9" s="140"/>
      <c r="F9" s="141" t="s">
        <v>334</v>
      </c>
      <c r="G9" s="141" t="s">
        <v>335</v>
      </c>
      <c r="H9" s="142" t="s">
        <v>336</v>
      </c>
      <c r="I9" s="569" t="s">
        <v>337</v>
      </c>
      <c r="J9" s="570"/>
      <c r="K9" s="132"/>
      <c r="L9" s="568" t="s">
        <v>332</v>
      </c>
      <c r="M9" s="132"/>
      <c r="N9" s="138"/>
      <c r="O9" s="139" t="s">
        <v>333</v>
      </c>
      <c r="P9" s="140"/>
      <c r="Q9" s="141" t="s">
        <v>334</v>
      </c>
      <c r="R9" s="141" t="s">
        <v>335</v>
      </c>
      <c r="S9" s="142" t="s">
        <v>336</v>
      </c>
      <c r="T9" s="569" t="s">
        <v>337</v>
      </c>
      <c r="U9" s="570"/>
      <c r="V9" s="132"/>
    </row>
    <row r="10" spans="1:22" ht="3" customHeight="1">
      <c r="A10" s="568"/>
      <c r="B10" s="132"/>
      <c r="C10" s="143"/>
      <c r="D10" s="144"/>
      <c r="E10" s="145"/>
      <c r="F10" s="146"/>
      <c r="G10" s="146"/>
      <c r="H10" s="146"/>
      <c r="I10" s="144"/>
      <c r="J10" s="147"/>
      <c r="K10" s="132"/>
      <c r="L10" s="568"/>
      <c r="M10" s="132"/>
      <c r="N10" s="143"/>
      <c r="O10" s="144"/>
      <c r="P10" s="145"/>
      <c r="Q10" s="146"/>
      <c r="R10" s="146"/>
      <c r="S10" s="146"/>
      <c r="T10" s="144"/>
      <c r="U10" s="147"/>
      <c r="V10" s="132"/>
    </row>
    <row r="11" spans="1:22">
      <c r="A11" s="568"/>
      <c r="B11" s="132"/>
      <c r="C11" s="148">
        <v>1</v>
      </c>
      <c r="D11" s="149" t="s">
        <v>338</v>
      </c>
      <c r="E11" s="150"/>
      <c r="F11" s="151">
        <v>15</v>
      </c>
      <c r="G11" s="151">
        <f>F11*F6</f>
        <v>894</v>
      </c>
      <c r="H11" s="152"/>
      <c r="I11" s="153">
        <f>G11-H11</f>
        <v>894</v>
      </c>
      <c r="J11" s="154"/>
      <c r="K11" s="132"/>
      <c r="L11" s="568"/>
      <c r="M11" s="132"/>
      <c r="N11" s="148">
        <v>1</v>
      </c>
      <c r="O11" s="149" t="s">
        <v>338</v>
      </c>
      <c r="P11" s="150"/>
      <c r="Q11" s="151">
        <v>15</v>
      </c>
      <c r="R11" s="151">
        <f>Q11*Q6</f>
        <v>753</v>
      </c>
      <c r="S11" s="152"/>
      <c r="T11" s="153">
        <f>R11-S11</f>
        <v>753</v>
      </c>
      <c r="U11" s="154"/>
      <c r="V11" s="132"/>
    </row>
    <row r="12" spans="1:22">
      <c r="A12" s="568"/>
      <c r="B12" s="132"/>
      <c r="C12" s="155">
        <v>2</v>
      </c>
      <c r="D12" s="156" t="s">
        <v>339</v>
      </c>
      <c r="E12" s="157"/>
      <c r="F12" s="158">
        <v>3.85</v>
      </c>
      <c r="G12" s="158">
        <f>F12*F6</f>
        <v>229.46</v>
      </c>
      <c r="H12" s="159"/>
      <c r="I12" s="160">
        <f>G12-H12</f>
        <v>229.46</v>
      </c>
      <c r="J12" s="161"/>
      <c r="K12" s="132">
        <f t="array" aca="1" ref="K12" ca="1">SUM((Оплата!$C$5:$C$2985&lt;=TODAY())*(Оплата!$A$5:$A$2985=J7)*(Оплата!$D$5:$D$2985="ТСЖ")*(Оплата!$E$5:$E$2985))</f>
        <v>20039.86</v>
      </c>
      <c r="L12" s="568"/>
      <c r="M12" s="132"/>
      <c r="N12" s="155">
        <v>2</v>
      </c>
      <c r="O12" s="156" t="s">
        <v>339</v>
      </c>
      <c r="P12" s="157"/>
      <c r="Q12" s="158">
        <v>3.85</v>
      </c>
      <c r="R12" s="158">
        <f>Q12*Q6</f>
        <v>193.27</v>
      </c>
      <c r="S12" s="162"/>
      <c r="T12" s="160">
        <f>R12-S12</f>
        <v>193.27</v>
      </c>
      <c r="U12" s="161"/>
      <c r="V12" s="132">
        <f t="array" aca="1" ref="V12" ca="1">SUM((Оплата!$C$5:$C$2985&lt;=TODAY())*(Оплата!$A$5:$A$2985=U7)*(Оплата!$D$5:$D$2985="ТСЖ")*(Оплата!$E$5:$E$2985))</f>
        <v>16879.189999999995</v>
      </c>
    </row>
    <row r="13" spans="1:22" ht="2.25" customHeight="1" thickBot="1">
      <c r="A13" s="568"/>
      <c r="B13" s="132"/>
      <c r="C13" s="163"/>
      <c r="D13" s="164"/>
      <c r="E13" s="165"/>
      <c r="F13" s="166"/>
      <c r="G13" s="166"/>
      <c r="H13" s="166"/>
      <c r="I13" s="164"/>
      <c r="J13" s="167"/>
      <c r="K13" s="132"/>
      <c r="L13" s="568"/>
      <c r="M13" s="132"/>
      <c r="N13" s="163"/>
      <c r="O13" s="164"/>
      <c r="P13" s="165"/>
      <c r="Q13" s="166"/>
      <c r="R13" s="166"/>
      <c r="S13" s="166"/>
      <c r="T13" s="164"/>
      <c r="U13" s="167"/>
      <c r="V13" s="132"/>
    </row>
    <row r="14" spans="1:22" ht="13.5" thickBot="1">
      <c r="A14" s="568"/>
      <c r="B14" s="132"/>
      <c r="C14" s="168"/>
      <c r="D14" s="169" t="s">
        <v>340</v>
      </c>
      <c r="E14" s="164"/>
      <c r="F14" s="164"/>
      <c r="G14" s="169">
        <f>G11+G12</f>
        <v>1123.46</v>
      </c>
      <c r="H14" s="170">
        <f>H11+H12</f>
        <v>0</v>
      </c>
      <c r="I14" s="171">
        <f>G14-H14</f>
        <v>1123.46</v>
      </c>
      <c r="J14" s="167"/>
      <c r="K14" s="172"/>
      <c r="L14" s="568"/>
      <c r="M14" s="132"/>
      <c r="N14" s="168"/>
      <c r="O14" s="169" t="s">
        <v>340</v>
      </c>
      <c r="P14" s="164"/>
      <c r="Q14" s="164"/>
      <c r="R14" s="169">
        <f>R11+R12</f>
        <v>946.27</v>
      </c>
      <c r="S14" s="170">
        <f>S11+S12</f>
        <v>0</v>
      </c>
      <c r="T14" s="171">
        <f>R14-S14</f>
        <v>946.27</v>
      </c>
      <c r="U14" s="167"/>
      <c r="V14" s="132"/>
    </row>
    <row r="15" spans="1:22">
      <c r="A15" s="131" t="s">
        <v>341</v>
      </c>
      <c r="B15" s="132"/>
      <c r="C15" s="132"/>
      <c r="D15" s="132"/>
      <c r="E15" s="132"/>
      <c r="F15" s="132"/>
      <c r="G15" s="173" t="s">
        <v>342</v>
      </c>
      <c r="H15" s="147">
        <f>VLOOKUP($G$4,Лист1!$A$2:$B$13,2,FALSE)</f>
        <v>2</v>
      </c>
      <c r="I15" s="174">
        <f ca="1">Жильцы!J2+K15-K12</f>
        <v>-18916.420000000002</v>
      </c>
      <c r="J15" s="147"/>
      <c r="K15" s="175">
        <f>(H15-1)*F6*18.85-(H15-1)*(H11+H12)</f>
        <v>1123.46</v>
      </c>
      <c r="L15" s="131" t="s">
        <v>341</v>
      </c>
      <c r="M15" s="132"/>
      <c r="N15" s="132"/>
      <c r="O15" s="132"/>
      <c r="P15" s="132"/>
      <c r="Q15" s="132"/>
      <c r="R15" s="173" t="s">
        <v>342</v>
      </c>
      <c r="S15" s="147">
        <f>VLOOKUP($G$4,Лист1!$A$2:$B$13,2,FALSE)</f>
        <v>2</v>
      </c>
      <c r="T15" s="176">
        <f ca="1">Жильцы!J4+V15-V12</f>
        <v>-15932.979999999994</v>
      </c>
      <c r="U15" s="147"/>
      <c r="V15" s="175">
        <f>(S15-1)*Q6*18.85-(S15-1)*(S11+S12)</f>
        <v>946.2700000000001</v>
      </c>
    </row>
    <row r="16" spans="1:22">
      <c r="A16" s="131" t="s">
        <v>343</v>
      </c>
      <c r="B16" s="132"/>
      <c r="C16" s="132"/>
      <c r="D16" s="132"/>
      <c r="E16" s="132"/>
      <c r="F16" s="132"/>
      <c r="G16" s="177" t="s">
        <v>140</v>
      </c>
      <c r="H16" s="178"/>
      <c r="I16" s="179"/>
      <c r="J16" s="178"/>
      <c r="K16" s="132"/>
      <c r="L16" s="131" t="s">
        <v>343</v>
      </c>
      <c r="M16" s="132"/>
      <c r="N16" s="132"/>
      <c r="O16" s="132"/>
      <c r="P16" s="132"/>
      <c r="Q16" s="132"/>
      <c r="R16" s="177" t="s">
        <v>140</v>
      </c>
      <c r="S16" s="178"/>
      <c r="T16" s="179"/>
      <c r="U16" s="178"/>
      <c r="V16" s="132"/>
    </row>
    <row r="17" spans="1:22" ht="13.5" thickBot="1">
      <c r="A17" s="131" t="s">
        <v>344</v>
      </c>
      <c r="B17" s="132"/>
      <c r="C17" s="132"/>
      <c r="D17" s="180" t="s">
        <v>345</v>
      </c>
      <c r="E17" s="181" t="s">
        <v>346</v>
      </c>
      <c r="F17" s="132" t="s">
        <v>326</v>
      </c>
      <c r="G17" s="182" t="s">
        <v>347</v>
      </c>
      <c r="H17" s="167"/>
      <c r="I17" s="171">
        <f ca="1">I14+I15+I16</f>
        <v>-17792.960000000003</v>
      </c>
      <c r="J17" s="167"/>
      <c r="K17" s="132"/>
      <c r="L17" s="131" t="s">
        <v>344</v>
      </c>
      <c r="M17" s="132"/>
      <c r="N17" s="132"/>
      <c r="O17" s="180" t="s">
        <v>345</v>
      </c>
      <c r="P17" s="183" t="str">
        <f>$E$17</f>
        <v>февраля</v>
      </c>
      <c r="Q17" s="132" t="s">
        <v>326</v>
      </c>
      <c r="R17" s="182" t="s">
        <v>347</v>
      </c>
      <c r="S17" s="167"/>
      <c r="T17" s="171">
        <f ca="1">T14+T15+T16</f>
        <v>-14986.709999999994</v>
      </c>
      <c r="U17" s="167"/>
      <c r="V17" s="132"/>
    </row>
    <row r="18" spans="1:22" ht="12.75" customHeight="1">
      <c r="A18" s="184" t="s">
        <v>348</v>
      </c>
      <c r="B18" s="185">
        <f>13/300</f>
        <v>4.3333333333333335E-2</v>
      </c>
      <c r="C18" s="186" t="s">
        <v>349</v>
      </c>
      <c r="D18" s="187"/>
      <c r="E18" s="187"/>
      <c r="F18" s="187"/>
      <c r="G18" s="188"/>
      <c r="H18" s="189"/>
      <c r="I18" s="187"/>
      <c r="J18" s="187"/>
      <c r="K18" s="129"/>
      <c r="L18" s="184" t="s">
        <v>348</v>
      </c>
      <c r="M18" s="190">
        <f>$B$18</f>
        <v>4.3333333333333335E-2</v>
      </c>
      <c r="N18" s="186" t="s">
        <v>349</v>
      </c>
      <c r="O18" s="187"/>
      <c r="P18" s="187"/>
      <c r="Q18" s="187"/>
      <c r="R18" s="187"/>
      <c r="S18" s="187"/>
      <c r="T18" s="187"/>
      <c r="U18" s="187"/>
      <c r="V18" s="129"/>
    </row>
    <row r="19" spans="1:22" ht="20.25" customHeight="1">
      <c r="A19" s="131" t="s">
        <v>323</v>
      </c>
      <c r="B19" s="131"/>
      <c r="L19" s="131" t="s">
        <v>323</v>
      </c>
      <c r="M19" s="131"/>
      <c r="V19" s="129"/>
    </row>
    <row r="20" spans="1:22">
      <c r="A20" s="131" t="s">
        <v>324</v>
      </c>
      <c r="B20" s="131"/>
      <c r="L20" s="131" t="s">
        <v>324</v>
      </c>
      <c r="M20" s="131"/>
      <c r="V20" s="129"/>
    </row>
    <row r="21" spans="1:22" ht="7.5" customHeight="1">
      <c r="A21" s="131"/>
      <c r="B21" s="131"/>
      <c r="C21" s="132"/>
      <c r="D21" s="132"/>
      <c r="E21" s="132"/>
      <c r="F21" s="132"/>
      <c r="G21" s="132"/>
      <c r="H21" s="132"/>
      <c r="I21" s="132"/>
      <c r="J21" s="132"/>
      <c r="K21" s="132"/>
      <c r="L21" s="131"/>
      <c r="M21" s="131"/>
      <c r="N21" s="132"/>
      <c r="O21" s="132"/>
      <c r="P21" s="132"/>
      <c r="Q21" s="132"/>
      <c r="R21" s="132"/>
      <c r="S21" s="132"/>
      <c r="T21" s="132"/>
      <c r="U21" s="132"/>
      <c r="V21" s="156"/>
    </row>
    <row r="22" spans="1:22">
      <c r="A22" s="132"/>
      <c r="B22" s="132"/>
      <c r="C22" s="132"/>
      <c r="D22" s="133" t="s">
        <v>350</v>
      </c>
      <c r="E22" s="133"/>
      <c r="F22" s="133"/>
      <c r="G22" s="135" t="str">
        <f>$G$4</f>
        <v>февраль</v>
      </c>
      <c r="H22" s="133" t="s">
        <v>326</v>
      </c>
      <c r="I22" s="132"/>
      <c r="J22" s="132"/>
      <c r="K22" s="132"/>
      <c r="L22" s="132"/>
      <c r="M22" s="132"/>
      <c r="N22" s="132"/>
      <c r="O22" s="133" t="s">
        <v>350</v>
      </c>
      <c r="P22" s="133"/>
      <c r="Q22" s="133"/>
      <c r="R22" s="135" t="str">
        <f>$G$4</f>
        <v>февраль</v>
      </c>
      <c r="S22" s="133" t="s">
        <v>326</v>
      </c>
      <c r="T22" s="132"/>
      <c r="U22" s="132"/>
      <c r="V22" s="156"/>
    </row>
    <row r="23" spans="1:22" ht="3.75" customHeight="1">
      <c r="A23" s="132"/>
      <c r="B23" s="132"/>
      <c r="C23" s="132"/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56"/>
    </row>
    <row r="24" spans="1:22">
      <c r="A24" s="132"/>
      <c r="B24" s="132"/>
      <c r="C24" s="132"/>
      <c r="D24" s="131" t="s">
        <v>327</v>
      </c>
      <c r="E24" s="131"/>
      <c r="F24" s="136">
        <f>Жильцы!E2</f>
        <v>59.6</v>
      </c>
      <c r="G24" s="131" t="s">
        <v>328</v>
      </c>
      <c r="H24" s="132" t="str">
        <f>Жильцы!B2&amp;" "&amp;Жильцы!C2&amp;"."&amp;Жильцы!D2&amp;"."</f>
        <v>Тартышная  И.В.</v>
      </c>
      <c r="I24" s="132"/>
      <c r="J24" s="132"/>
      <c r="K24" s="132"/>
      <c r="L24" s="132"/>
      <c r="M24" s="132"/>
      <c r="N24" s="132"/>
      <c r="O24" s="131" t="s">
        <v>327</v>
      </c>
      <c r="P24" s="131"/>
      <c r="Q24" s="136">
        <f>Жильцы!E4</f>
        <v>50.2</v>
      </c>
      <c r="R24" s="131" t="s">
        <v>328</v>
      </c>
      <c r="S24" s="132" t="str">
        <f>Жильцы!B4&amp;" "&amp;Жильцы!C4&amp;"."&amp;Жильцы!D4&amp;"."</f>
        <v>Тарновский С.В.</v>
      </c>
      <c r="T24" s="132"/>
      <c r="U24" s="132"/>
      <c r="V24" s="156"/>
    </row>
    <row r="25" spans="1:22">
      <c r="A25" s="132"/>
      <c r="B25" s="132"/>
      <c r="C25" s="132"/>
      <c r="D25" s="131" t="s">
        <v>329</v>
      </c>
      <c r="E25" s="131"/>
      <c r="F25" s="136">
        <f>Жильцы!F2</f>
        <v>0</v>
      </c>
      <c r="G25" s="131" t="s">
        <v>330</v>
      </c>
      <c r="H25" s="132" t="s">
        <v>331</v>
      </c>
      <c r="I25" s="132"/>
      <c r="J25" s="137">
        <f>Жильцы!A2</f>
        <v>1</v>
      </c>
      <c r="K25" s="132"/>
      <c r="L25" s="132"/>
      <c r="M25" s="132"/>
      <c r="N25" s="132"/>
      <c r="O25" s="131" t="s">
        <v>329</v>
      </c>
      <c r="P25" s="131"/>
      <c r="Q25" s="136">
        <f>Жильцы!F4</f>
        <v>0</v>
      </c>
      <c r="R25" s="131" t="s">
        <v>330</v>
      </c>
      <c r="S25" s="132" t="s">
        <v>331</v>
      </c>
      <c r="T25" s="132"/>
      <c r="U25" s="137">
        <f>Жильцы!A4</f>
        <v>3</v>
      </c>
      <c r="V25" s="156"/>
    </row>
    <row r="26" spans="1:22" ht="6" customHeight="1" thickBot="1">
      <c r="A26" s="132"/>
      <c r="B26" s="132"/>
      <c r="C26" s="132"/>
      <c r="D26" s="132"/>
      <c r="E26" s="132"/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56"/>
    </row>
    <row r="27" spans="1:22" ht="27" customHeight="1" thickBot="1">
      <c r="A27" s="568" t="s">
        <v>332</v>
      </c>
      <c r="B27" s="132"/>
      <c r="C27" s="138"/>
      <c r="D27" s="139" t="s">
        <v>333</v>
      </c>
      <c r="E27" s="140"/>
      <c r="F27" s="141" t="s">
        <v>334</v>
      </c>
      <c r="G27" s="141" t="s">
        <v>335</v>
      </c>
      <c r="H27" s="142" t="s">
        <v>336</v>
      </c>
      <c r="I27" s="569" t="s">
        <v>337</v>
      </c>
      <c r="J27" s="570"/>
      <c r="K27" s="132"/>
      <c r="L27" s="568" t="s">
        <v>332</v>
      </c>
      <c r="M27" s="132"/>
      <c r="N27" s="138"/>
      <c r="O27" s="139" t="s">
        <v>333</v>
      </c>
      <c r="P27" s="140"/>
      <c r="Q27" s="141" t="s">
        <v>334</v>
      </c>
      <c r="R27" s="141" t="s">
        <v>335</v>
      </c>
      <c r="S27" s="142" t="s">
        <v>336</v>
      </c>
      <c r="T27" s="569" t="s">
        <v>337</v>
      </c>
      <c r="U27" s="570"/>
      <c r="V27" s="156"/>
    </row>
    <row r="28" spans="1:22" ht="6" customHeight="1">
      <c r="A28" s="568"/>
      <c r="B28" s="132"/>
      <c r="C28" s="143"/>
      <c r="D28" s="144"/>
      <c r="E28" s="145"/>
      <c r="F28" s="146"/>
      <c r="G28" s="146"/>
      <c r="H28" s="146"/>
      <c r="I28" s="144"/>
      <c r="J28" s="147"/>
      <c r="K28" s="132"/>
      <c r="L28" s="568"/>
      <c r="M28" s="132"/>
      <c r="N28" s="143"/>
      <c r="O28" s="144"/>
      <c r="P28" s="145"/>
      <c r="Q28" s="146"/>
      <c r="R28" s="146"/>
      <c r="S28" s="146"/>
      <c r="T28" s="144"/>
      <c r="U28" s="147"/>
      <c r="V28" s="156"/>
    </row>
    <row r="29" spans="1:22">
      <c r="A29" s="568"/>
      <c r="B29" s="132"/>
      <c r="C29" s="148">
        <v>1</v>
      </c>
      <c r="D29" s="149" t="s">
        <v>338</v>
      </c>
      <c r="E29" s="150"/>
      <c r="F29" s="191">
        <v>15</v>
      </c>
      <c r="G29" s="191">
        <f>F29*F24</f>
        <v>894</v>
      </c>
      <c r="H29" s="192"/>
      <c r="I29" s="153">
        <f>G29-H29</f>
        <v>894</v>
      </c>
      <c r="J29" s="154"/>
      <c r="K29" s="132"/>
      <c r="L29" s="568"/>
      <c r="M29" s="132"/>
      <c r="N29" s="148">
        <v>1</v>
      </c>
      <c r="O29" s="149" t="s">
        <v>338</v>
      </c>
      <c r="P29" s="150"/>
      <c r="Q29" s="191">
        <v>15</v>
      </c>
      <c r="R29" s="191">
        <f>Q29*Q24</f>
        <v>753</v>
      </c>
      <c r="S29" s="192"/>
      <c r="T29" s="153">
        <f>R29-S29</f>
        <v>753</v>
      </c>
      <c r="U29" s="154"/>
      <c r="V29" s="156"/>
    </row>
    <row r="30" spans="1:22">
      <c r="A30" s="568"/>
      <c r="B30" s="132"/>
      <c r="C30" s="155">
        <v>2</v>
      </c>
      <c r="D30" s="156" t="s">
        <v>339</v>
      </c>
      <c r="E30" s="157"/>
      <c r="F30" s="193">
        <v>3.85</v>
      </c>
      <c r="G30" s="193">
        <f>F30*F24</f>
        <v>229.46</v>
      </c>
      <c r="H30" s="194"/>
      <c r="I30" s="160">
        <f>G30-H30</f>
        <v>229.46</v>
      </c>
      <c r="J30" s="161"/>
      <c r="K30" s="132"/>
      <c r="L30" s="568"/>
      <c r="M30" s="132"/>
      <c r="N30" s="155">
        <v>2</v>
      </c>
      <c r="O30" s="156" t="s">
        <v>339</v>
      </c>
      <c r="P30" s="157"/>
      <c r="Q30" s="193">
        <v>3.85</v>
      </c>
      <c r="R30" s="193">
        <f>Q30*Q24</f>
        <v>193.27</v>
      </c>
      <c r="S30" s="194"/>
      <c r="T30" s="160">
        <f>R30-S30</f>
        <v>193.27</v>
      </c>
      <c r="U30" s="161"/>
      <c r="V30" s="156"/>
    </row>
    <row r="31" spans="1:22" ht="5.25" customHeight="1" thickBot="1">
      <c r="A31" s="568"/>
      <c r="B31" s="132"/>
      <c r="C31" s="163"/>
      <c r="D31" s="164"/>
      <c r="E31" s="165"/>
      <c r="F31" s="166"/>
      <c r="G31" s="166"/>
      <c r="H31" s="166"/>
      <c r="I31" s="164"/>
      <c r="J31" s="167"/>
      <c r="K31" s="132"/>
      <c r="L31" s="568"/>
      <c r="M31" s="132"/>
      <c r="N31" s="163"/>
      <c r="O31" s="164"/>
      <c r="P31" s="165"/>
      <c r="Q31" s="166"/>
      <c r="R31" s="166"/>
      <c r="S31" s="166"/>
      <c r="T31" s="164"/>
      <c r="U31" s="167"/>
      <c r="V31" s="156"/>
    </row>
    <row r="32" spans="1:22" ht="13.5" thickBot="1">
      <c r="A32" s="568"/>
      <c r="B32" s="132"/>
      <c r="C32" s="168"/>
      <c r="D32" s="169" t="s">
        <v>340</v>
      </c>
      <c r="E32" s="164"/>
      <c r="F32" s="164"/>
      <c r="G32" s="169">
        <f>G29+G30</f>
        <v>1123.46</v>
      </c>
      <c r="H32" s="170">
        <f>H29+H30</f>
        <v>0</v>
      </c>
      <c r="I32" s="171">
        <f>G32-H32</f>
        <v>1123.46</v>
      </c>
      <c r="J32" s="167"/>
      <c r="K32" s="132"/>
      <c r="L32" s="568"/>
      <c r="M32" s="132"/>
      <c r="N32" s="168"/>
      <c r="O32" s="169" t="s">
        <v>340</v>
      </c>
      <c r="P32" s="164"/>
      <c r="Q32" s="164"/>
      <c r="R32" s="169">
        <f>R29+R30</f>
        <v>946.27</v>
      </c>
      <c r="S32" s="170">
        <f>S29+S30</f>
        <v>0</v>
      </c>
      <c r="T32" s="171">
        <f>R32-S32</f>
        <v>946.27</v>
      </c>
      <c r="U32" s="167"/>
      <c r="V32" s="156"/>
    </row>
    <row r="33" spans="1:22">
      <c r="A33" s="132"/>
      <c r="B33" s="132"/>
      <c r="C33" s="132"/>
      <c r="D33" s="132"/>
      <c r="E33" s="132"/>
      <c r="F33" s="132"/>
      <c r="G33" s="173" t="s">
        <v>342</v>
      </c>
      <c r="H33" s="147"/>
      <c r="I33" s="144">
        <f ca="1">I15</f>
        <v>-18916.420000000002</v>
      </c>
      <c r="J33" s="147"/>
      <c r="K33" s="132"/>
      <c r="L33" s="132"/>
      <c r="M33" s="132"/>
      <c r="N33" s="132"/>
      <c r="O33" s="132"/>
      <c r="P33" s="132"/>
      <c r="Q33" s="132"/>
      <c r="R33" s="173" t="s">
        <v>342</v>
      </c>
      <c r="S33" s="147"/>
      <c r="T33" s="195">
        <f ca="1">T15</f>
        <v>-15932.979999999994</v>
      </c>
      <c r="U33" s="147"/>
      <c r="V33" s="156"/>
    </row>
    <row r="34" spans="1:22">
      <c r="A34" s="196" t="s">
        <v>351</v>
      </c>
      <c r="B34" s="132"/>
      <c r="C34" s="132"/>
      <c r="D34" s="132"/>
      <c r="E34" s="132"/>
      <c r="F34" s="132"/>
      <c r="G34" s="177" t="s">
        <v>140</v>
      </c>
      <c r="H34" s="178"/>
      <c r="I34" s="179"/>
      <c r="J34" s="178"/>
      <c r="K34" s="132"/>
      <c r="L34" s="196" t="s">
        <v>351</v>
      </c>
      <c r="M34" s="132"/>
      <c r="N34" s="132"/>
      <c r="O34" s="132"/>
      <c r="P34" s="132"/>
      <c r="Q34" s="132"/>
      <c r="R34" s="177" t="s">
        <v>140</v>
      </c>
      <c r="S34" s="178"/>
      <c r="T34" s="179"/>
      <c r="U34" s="178"/>
      <c r="V34" s="156"/>
    </row>
    <row r="35" spans="1:22" ht="13.5" thickBot="1">
      <c r="A35" s="131" t="s">
        <v>352</v>
      </c>
      <c r="B35" s="132"/>
      <c r="C35" s="132"/>
      <c r="D35" s="132"/>
      <c r="E35" s="132"/>
      <c r="F35" s="132"/>
      <c r="G35" s="182" t="s">
        <v>347</v>
      </c>
      <c r="H35" s="167"/>
      <c r="I35" s="171">
        <f ca="1">I32+I33+I34</f>
        <v>-17792.960000000003</v>
      </c>
      <c r="J35" s="167"/>
      <c r="K35" s="132"/>
      <c r="L35" s="131" t="s">
        <v>352</v>
      </c>
      <c r="M35" s="132"/>
      <c r="N35" s="132"/>
      <c r="O35" s="132"/>
      <c r="P35" s="132"/>
      <c r="Q35" s="132"/>
      <c r="R35" s="182" t="s">
        <v>347</v>
      </c>
      <c r="S35" s="167"/>
      <c r="T35" s="171">
        <f ca="1">T32+T33+T34</f>
        <v>-14986.709999999994</v>
      </c>
      <c r="U35" s="167"/>
      <c r="V35" s="156"/>
    </row>
    <row r="36" spans="1:22" ht="13.5" thickBot="1">
      <c r="A36" s="197"/>
      <c r="B36" s="197"/>
      <c r="C36" s="197"/>
      <c r="D36" s="197"/>
      <c r="E36" s="197"/>
      <c r="F36" s="197"/>
      <c r="G36" s="197"/>
      <c r="H36" s="197"/>
      <c r="I36" s="197"/>
      <c r="J36" s="197"/>
      <c r="K36" s="156"/>
      <c r="L36" s="197"/>
      <c r="M36" s="197"/>
      <c r="N36" s="197"/>
      <c r="O36" s="197"/>
      <c r="P36" s="197"/>
      <c r="Q36" s="197"/>
      <c r="R36" s="197"/>
      <c r="S36" s="197"/>
      <c r="T36" s="197"/>
      <c r="U36" s="197"/>
      <c r="V36" s="156"/>
    </row>
    <row r="37" spans="1:22" ht="13.5" thickTop="1">
      <c r="A37" s="131" t="s">
        <v>323</v>
      </c>
      <c r="B37" s="131"/>
      <c r="L37" s="131" t="s">
        <v>323</v>
      </c>
      <c r="M37" s="131"/>
    </row>
    <row r="38" spans="1:22">
      <c r="A38" s="131" t="s">
        <v>324</v>
      </c>
      <c r="B38" s="131"/>
      <c r="L38" s="131" t="s">
        <v>324</v>
      </c>
      <c r="M38" s="131"/>
    </row>
    <row r="39" spans="1:22" ht="7.5" customHeight="1">
      <c r="A39" s="131"/>
      <c r="B39" s="131"/>
      <c r="C39" s="132"/>
      <c r="D39" s="132"/>
      <c r="E39" s="132"/>
      <c r="F39" s="132"/>
      <c r="G39" s="132"/>
      <c r="H39" s="132"/>
      <c r="I39" s="132"/>
      <c r="J39" s="132"/>
      <c r="K39" s="132"/>
      <c r="L39" s="131"/>
      <c r="M39" s="131"/>
      <c r="N39" s="132"/>
      <c r="O39" s="132"/>
      <c r="P39" s="132"/>
      <c r="Q39" s="132"/>
      <c r="R39" s="132"/>
      <c r="S39" s="132"/>
      <c r="T39" s="132"/>
      <c r="U39" s="132"/>
      <c r="V39" s="132"/>
    </row>
    <row r="40" spans="1:22">
      <c r="A40" s="132"/>
      <c r="B40" s="132"/>
      <c r="C40" s="132"/>
      <c r="D40" s="133" t="s">
        <v>325</v>
      </c>
      <c r="E40" s="133"/>
      <c r="F40" s="133"/>
      <c r="G40" s="135" t="str">
        <f>$G$4</f>
        <v>февраль</v>
      </c>
      <c r="H40" s="133" t="s">
        <v>326</v>
      </c>
      <c r="I40" s="132"/>
      <c r="J40" s="132"/>
      <c r="K40" s="132"/>
      <c r="L40" s="132"/>
      <c r="M40" s="132"/>
      <c r="N40" s="132"/>
      <c r="O40" s="133" t="s">
        <v>325</v>
      </c>
      <c r="P40" s="133"/>
      <c r="Q40" s="133"/>
      <c r="R40" s="135" t="str">
        <f>$G$4</f>
        <v>февраль</v>
      </c>
      <c r="S40" s="133" t="s">
        <v>326</v>
      </c>
      <c r="T40" s="132"/>
      <c r="U40" s="132"/>
      <c r="V40" s="132"/>
    </row>
    <row r="41" spans="1:22" ht="3" customHeight="1">
      <c r="A41" s="132"/>
      <c r="B41" s="132"/>
      <c r="C41" s="132"/>
      <c r="D41" s="132"/>
      <c r="E41" s="132"/>
      <c r="F41" s="132"/>
      <c r="G41" s="132"/>
      <c r="H41" s="132"/>
      <c r="I41" s="132"/>
      <c r="J41" s="132"/>
      <c r="K41" s="132"/>
      <c r="L41" s="132"/>
      <c r="M41" s="132"/>
      <c r="N41" s="132"/>
      <c r="O41" s="132"/>
      <c r="P41" s="132"/>
      <c r="Q41" s="132"/>
      <c r="R41" s="132"/>
      <c r="S41" s="132"/>
      <c r="T41" s="132"/>
      <c r="U41" s="132"/>
      <c r="V41" s="132"/>
    </row>
    <row r="42" spans="1:22">
      <c r="A42" s="132"/>
      <c r="B42" s="132"/>
      <c r="C42" s="132"/>
      <c r="D42" s="131" t="s">
        <v>327</v>
      </c>
      <c r="E42" s="131"/>
      <c r="F42" s="136">
        <f>Жильцы!E3</f>
        <v>62.8</v>
      </c>
      <c r="G42" s="131" t="s">
        <v>328</v>
      </c>
      <c r="H42" s="132" t="str">
        <f>Жильцы!B3&amp;" "&amp;Жильцы!C3&amp;"."&amp;Жильцы!D3&amp;"."</f>
        <v>Смирнов Н.Н.</v>
      </c>
      <c r="I42" s="132"/>
      <c r="J42" s="132"/>
      <c r="K42" s="132"/>
      <c r="L42" s="132"/>
      <c r="M42" s="132"/>
      <c r="N42" s="132"/>
      <c r="O42" s="131" t="s">
        <v>327</v>
      </c>
      <c r="P42" s="131"/>
      <c r="Q42" s="136">
        <f>Жильцы!E5</f>
        <v>54.8</v>
      </c>
      <c r="R42" s="131" t="s">
        <v>328</v>
      </c>
      <c r="S42" s="132" t="str">
        <f>Жильцы!B5&amp;" "&amp;Жильцы!C5&amp;"."&amp;Жильцы!D5&amp;"."</f>
        <v>Новиков В.Ю.</v>
      </c>
      <c r="T42" s="132"/>
      <c r="U42" s="132"/>
      <c r="V42" s="132"/>
    </row>
    <row r="43" spans="1:22">
      <c r="A43" s="132"/>
      <c r="B43" s="132"/>
      <c r="C43" s="132"/>
      <c r="D43" s="131" t="s">
        <v>329</v>
      </c>
      <c r="E43" s="131"/>
      <c r="F43" s="136">
        <f>Жильцы!F3</f>
        <v>0</v>
      </c>
      <c r="G43" s="131" t="s">
        <v>330</v>
      </c>
      <c r="H43" s="132" t="s">
        <v>331</v>
      </c>
      <c r="I43" s="132"/>
      <c r="J43" s="137">
        <f>Жильцы!A3</f>
        <v>2</v>
      </c>
      <c r="K43" s="132"/>
      <c r="L43" s="132"/>
      <c r="M43" s="132"/>
      <c r="N43" s="132"/>
      <c r="O43" s="131" t="s">
        <v>329</v>
      </c>
      <c r="P43" s="131"/>
      <c r="Q43" s="136">
        <f>Жильцы!F5</f>
        <v>0</v>
      </c>
      <c r="R43" s="131" t="s">
        <v>330</v>
      </c>
      <c r="S43" s="132" t="s">
        <v>331</v>
      </c>
      <c r="T43" s="132"/>
      <c r="U43" s="137">
        <f>Жильцы!A5</f>
        <v>4</v>
      </c>
      <c r="V43" s="132"/>
    </row>
    <row r="44" spans="1:22" ht="2.25" customHeight="1" thickBot="1">
      <c r="A44" s="132"/>
      <c r="B44" s="132"/>
      <c r="C44" s="132"/>
      <c r="D44" s="132"/>
      <c r="E44" s="132"/>
      <c r="F44" s="132"/>
      <c r="G44" s="132"/>
      <c r="H44" s="132"/>
      <c r="I44" s="132"/>
      <c r="J44" s="132"/>
      <c r="K44" s="132"/>
      <c r="L44" s="132"/>
      <c r="M44" s="132"/>
      <c r="N44" s="132"/>
      <c r="O44" s="132"/>
      <c r="P44" s="132"/>
      <c r="Q44" s="132"/>
      <c r="R44" s="132"/>
      <c r="S44" s="132"/>
      <c r="T44" s="132"/>
      <c r="U44" s="132"/>
      <c r="V44" s="132"/>
    </row>
    <row r="45" spans="1:22" ht="27" customHeight="1" thickBot="1">
      <c r="A45" s="568" t="s">
        <v>332</v>
      </c>
      <c r="B45" s="132"/>
      <c r="C45" s="138"/>
      <c r="D45" s="139" t="s">
        <v>333</v>
      </c>
      <c r="E45" s="140"/>
      <c r="F45" s="141" t="s">
        <v>334</v>
      </c>
      <c r="G45" s="141" t="s">
        <v>335</v>
      </c>
      <c r="H45" s="142" t="s">
        <v>336</v>
      </c>
      <c r="I45" s="569" t="s">
        <v>337</v>
      </c>
      <c r="J45" s="570"/>
      <c r="K45" s="132"/>
      <c r="L45" s="568" t="s">
        <v>332</v>
      </c>
      <c r="M45" s="132"/>
      <c r="N45" s="138"/>
      <c r="O45" s="139" t="s">
        <v>333</v>
      </c>
      <c r="P45" s="140"/>
      <c r="Q45" s="141" t="s">
        <v>334</v>
      </c>
      <c r="R45" s="141" t="s">
        <v>335</v>
      </c>
      <c r="S45" s="142" t="s">
        <v>336</v>
      </c>
      <c r="T45" s="569" t="s">
        <v>337</v>
      </c>
      <c r="U45" s="570"/>
      <c r="V45" s="132"/>
    </row>
    <row r="46" spans="1:22" ht="3.75" customHeight="1">
      <c r="A46" s="568"/>
      <c r="B46" s="132"/>
      <c r="C46" s="143"/>
      <c r="D46" s="144"/>
      <c r="E46" s="145"/>
      <c r="F46" s="146"/>
      <c r="G46" s="146"/>
      <c r="H46" s="146"/>
      <c r="I46" s="144"/>
      <c r="J46" s="147"/>
      <c r="K46" s="132"/>
      <c r="L46" s="568"/>
      <c r="M46" s="132"/>
      <c r="N46" s="143"/>
      <c r="O46" s="144"/>
      <c r="P46" s="145"/>
      <c r="Q46" s="146"/>
      <c r="R46" s="146"/>
      <c r="S46" s="146"/>
      <c r="T46" s="144"/>
      <c r="U46" s="147"/>
      <c r="V46" s="132"/>
    </row>
    <row r="47" spans="1:22">
      <c r="A47" s="568"/>
      <c r="B47" s="132"/>
      <c r="C47" s="148">
        <v>1</v>
      </c>
      <c r="D47" s="149" t="s">
        <v>338</v>
      </c>
      <c r="E47" s="150"/>
      <c r="F47" s="191">
        <v>15</v>
      </c>
      <c r="G47" s="191">
        <f>F47*F42</f>
        <v>942</v>
      </c>
      <c r="H47" s="192"/>
      <c r="I47" s="153">
        <f>G47-H47</f>
        <v>942</v>
      </c>
      <c r="J47" s="154"/>
      <c r="K47" s="132"/>
      <c r="L47" s="568"/>
      <c r="M47" s="132"/>
      <c r="N47" s="148">
        <v>1</v>
      </c>
      <c r="O47" s="149" t="s">
        <v>338</v>
      </c>
      <c r="P47" s="150"/>
      <c r="Q47" s="191">
        <v>15</v>
      </c>
      <c r="R47" s="191">
        <f>Q47*Q42</f>
        <v>822</v>
      </c>
      <c r="S47" s="192"/>
      <c r="T47" s="153">
        <f>R47-S47</f>
        <v>822</v>
      </c>
      <c r="U47" s="154"/>
      <c r="V47" s="132"/>
    </row>
    <row r="48" spans="1:22">
      <c r="A48" s="568"/>
      <c r="B48" s="132"/>
      <c r="C48" s="155">
        <v>2</v>
      </c>
      <c r="D48" s="156" t="s">
        <v>339</v>
      </c>
      <c r="E48" s="157"/>
      <c r="F48" s="193">
        <v>3.85</v>
      </c>
      <c r="G48" s="193">
        <f>F48*F42</f>
        <v>241.78</v>
      </c>
      <c r="H48" s="194"/>
      <c r="I48" s="160">
        <f>G48-H48</f>
        <v>241.78</v>
      </c>
      <c r="J48" s="161"/>
      <c r="K48" s="132">
        <f t="array" aca="1" ref="K48" ca="1">SUM((Оплата!$C$5:$C$2985&lt;=TODAY())*(Оплата!$A$5:$A$2985=J43)*(Оплата!$D$5:$D$2985="ТСЖ")*(Оплата!$E$5:$E$2985))</f>
        <v>22939.559999999994</v>
      </c>
      <c r="L48" s="568"/>
      <c r="M48" s="132"/>
      <c r="N48" s="155">
        <v>2</v>
      </c>
      <c r="O48" s="156" t="s">
        <v>339</v>
      </c>
      <c r="P48" s="157"/>
      <c r="Q48" s="193">
        <v>3.85</v>
      </c>
      <c r="R48" s="193">
        <f>Q48*Q42</f>
        <v>210.98</v>
      </c>
      <c r="S48" s="194"/>
      <c r="T48" s="160">
        <f>R48-S48</f>
        <v>210.98</v>
      </c>
      <c r="U48" s="161"/>
      <c r="V48" s="132">
        <f t="array" aca="1" ref="V48" ca="1">SUM((Оплата!$C$5:$C$2985&lt;=TODAY())*(Оплата!$A$5:$A$2985=U43)*(Оплата!$D$5:$D$2985="ТСЖ")*(Оплата!$E$5:$E$2985))</f>
        <v>20017.28</v>
      </c>
    </row>
    <row r="49" spans="1:22" ht="2.25" customHeight="1" thickBot="1">
      <c r="A49" s="568"/>
      <c r="B49" s="132"/>
      <c r="C49" s="163"/>
      <c r="D49" s="164"/>
      <c r="E49" s="165"/>
      <c r="F49" s="166"/>
      <c r="G49" s="166"/>
      <c r="H49" s="166"/>
      <c r="I49" s="164"/>
      <c r="J49" s="167"/>
      <c r="K49" s="132"/>
      <c r="L49" s="568"/>
      <c r="M49" s="132"/>
      <c r="N49" s="163"/>
      <c r="O49" s="164"/>
      <c r="P49" s="165"/>
      <c r="Q49" s="166"/>
      <c r="R49" s="166"/>
      <c r="S49" s="166"/>
      <c r="T49" s="164"/>
      <c r="U49" s="167"/>
      <c r="V49" s="132"/>
    </row>
    <row r="50" spans="1:22" ht="13.5" thickBot="1">
      <c r="A50" s="568"/>
      <c r="B50" s="132"/>
      <c r="C50" s="168"/>
      <c r="D50" s="169" t="s">
        <v>340</v>
      </c>
      <c r="E50" s="164"/>
      <c r="F50" s="164"/>
      <c r="G50" s="169">
        <f>G47+G48</f>
        <v>1183.78</v>
      </c>
      <c r="H50" s="170">
        <f>H47+H48</f>
        <v>0</v>
      </c>
      <c r="I50" s="171">
        <f>G50-H50</f>
        <v>1183.78</v>
      </c>
      <c r="J50" s="167"/>
      <c r="K50" s="175"/>
      <c r="L50" s="568"/>
      <c r="M50" s="132"/>
      <c r="N50" s="168"/>
      <c r="O50" s="169" t="s">
        <v>340</v>
      </c>
      <c r="P50" s="164"/>
      <c r="Q50" s="164"/>
      <c r="R50" s="169">
        <f>R47+R48</f>
        <v>1032.98</v>
      </c>
      <c r="S50" s="170">
        <f>S47+S48</f>
        <v>0</v>
      </c>
      <c r="T50" s="171">
        <f>R50-S50</f>
        <v>1032.98</v>
      </c>
      <c r="U50" s="167"/>
      <c r="V50" s="175"/>
    </row>
    <row r="51" spans="1:22">
      <c r="A51" s="131" t="s">
        <v>341</v>
      </c>
      <c r="B51" s="132"/>
      <c r="C51" s="132"/>
      <c r="D51" s="132"/>
      <c r="E51" s="132"/>
      <c r="F51" s="132"/>
      <c r="G51" s="173" t="s">
        <v>342</v>
      </c>
      <c r="H51" s="147">
        <f>VLOOKUP($G$4,Лист1!$A$2:$B$13,2,FALSE)</f>
        <v>2</v>
      </c>
      <c r="I51" s="176">
        <f ca="1">Жильцы!J3+K51-K48</f>
        <v>-19932.179999999993</v>
      </c>
      <c r="J51" s="147"/>
      <c r="K51" s="175">
        <f>(H51-1)*F42*18.85-(H51-1)*(H47+H48)</f>
        <v>1183.78</v>
      </c>
      <c r="L51" s="131" t="s">
        <v>341</v>
      </c>
      <c r="M51" s="132"/>
      <c r="N51" s="132"/>
      <c r="O51" s="132"/>
      <c r="P51" s="132"/>
      <c r="Q51" s="132"/>
      <c r="R51" s="173" t="s">
        <v>342</v>
      </c>
      <c r="S51" s="147">
        <f>VLOOKUP($G$4,Лист1!$A$2:$B$13,2,FALSE)</f>
        <v>2</v>
      </c>
      <c r="T51" s="176">
        <f ca="1">Жильцы!J5+V51-V48</f>
        <v>-17392.969999999998</v>
      </c>
      <c r="U51" s="147"/>
      <c r="V51" s="175">
        <f>(S51-1)*Q42*18.85-(S51-1)*(S47+S48)</f>
        <v>1032.98</v>
      </c>
    </row>
    <row r="52" spans="1:22" ht="11.25" customHeight="1">
      <c r="A52" s="131" t="s">
        <v>343</v>
      </c>
      <c r="B52" s="132"/>
      <c r="C52" s="132"/>
      <c r="D52" s="132"/>
      <c r="E52" s="132"/>
      <c r="F52" s="132"/>
      <c r="G52" s="177" t="s">
        <v>140</v>
      </c>
      <c r="H52" s="178"/>
      <c r="I52" s="179"/>
      <c r="J52" s="178"/>
      <c r="K52" s="132"/>
      <c r="L52" s="131" t="s">
        <v>343</v>
      </c>
      <c r="M52" s="132"/>
      <c r="N52" s="132"/>
      <c r="O52" s="132"/>
      <c r="P52" s="132"/>
      <c r="Q52" s="132"/>
      <c r="R52" s="177" t="s">
        <v>140</v>
      </c>
      <c r="S52" s="178"/>
      <c r="T52" s="179"/>
      <c r="U52" s="178"/>
      <c r="V52" s="132"/>
    </row>
    <row r="53" spans="1:22" ht="13.5" thickBot="1">
      <c r="A53" s="131" t="s">
        <v>344</v>
      </c>
      <c r="B53" s="132"/>
      <c r="C53" s="132"/>
      <c r="D53" s="180" t="s">
        <v>345</v>
      </c>
      <c r="E53" s="183" t="str">
        <f>$E$17</f>
        <v>февраля</v>
      </c>
      <c r="F53" s="132" t="s">
        <v>326</v>
      </c>
      <c r="G53" s="182" t="s">
        <v>347</v>
      </c>
      <c r="H53" s="167"/>
      <c r="I53" s="171">
        <f ca="1">I50+I51+I52</f>
        <v>-18748.399999999994</v>
      </c>
      <c r="J53" s="167"/>
      <c r="K53" s="132"/>
      <c r="L53" s="131" t="s">
        <v>344</v>
      </c>
      <c r="M53" s="132"/>
      <c r="N53" s="132"/>
      <c r="O53" s="180" t="s">
        <v>345</v>
      </c>
      <c r="P53" s="183" t="str">
        <f>$E$17</f>
        <v>февраля</v>
      </c>
      <c r="Q53" s="132" t="s">
        <v>326</v>
      </c>
      <c r="R53" s="182" t="s">
        <v>347</v>
      </c>
      <c r="S53" s="167"/>
      <c r="T53" s="171">
        <f ca="1">T50+T51+T52</f>
        <v>-16359.989999999998</v>
      </c>
      <c r="U53" s="167"/>
      <c r="V53" s="132"/>
    </row>
    <row r="54" spans="1:22" ht="10.5" customHeight="1">
      <c r="A54" s="184" t="s">
        <v>348</v>
      </c>
      <c r="B54" s="190">
        <f>$B$18</f>
        <v>4.3333333333333335E-2</v>
      </c>
      <c r="C54" s="186" t="s">
        <v>349</v>
      </c>
      <c r="D54" s="187"/>
      <c r="E54" s="187"/>
      <c r="F54" s="187"/>
      <c r="G54" s="187"/>
      <c r="H54" s="187"/>
      <c r="I54" s="187"/>
      <c r="J54" s="187"/>
      <c r="K54" s="129"/>
      <c r="L54" s="184" t="s">
        <v>348</v>
      </c>
      <c r="M54" s="190">
        <f>$B$18</f>
        <v>4.3333333333333335E-2</v>
      </c>
      <c r="N54" s="186" t="s">
        <v>349</v>
      </c>
      <c r="O54" s="187"/>
      <c r="P54" s="187"/>
      <c r="Q54" s="187"/>
      <c r="R54" s="187"/>
      <c r="S54" s="187"/>
      <c r="T54" s="187"/>
      <c r="U54" s="187"/>
      <c r="V54" s="129"/>
    </row>
    <row r="55" spans="1:22" ht="20.25" customHeight="1">
      <c r="A55" s="131" t="s">
        <v>323</v>
      </c>
      <c r="B55" s="131"/>
      <c r="L55" s="131" t="s">
        <v>323</v>
      </c>
      <c r="M55" s="131"/>
    </row>
    <row r="56" spans="1:22">
      <c r="A56" s="131" t="s">
        <v>324</v>
      </c>
      <c r="B56" s="131"/>
      <c r="L56" s="131" t="s">
        <v>324</v>
      </c>
      <c r="M56" s="131"/>
    </row>
    <row r="57" spans="1:22" ht="6" customHeight="1">
      <c r="A57" s="131"/>
      <c r="B57" s="131"/>
      <c r="C57" s="132"/>
      <c r="D57" s="132"/>
      <c r="E57" s="132"/>
      <c r="F57" s="132"/>
      <c r="G57" s="132"/>
      <c r="H57" s="132"/>
      <c r="I57" s="132"/>
      <c r="J57" s="132"/>
      <c r="K57" s="132"/>
      <c r="L57" s="131"/>
      <c r="M57" s="131"/>
      <c r="N57" s="132"/>
      <c r="O57" s="132"/>
      <c r="P57" s="132"/>
      <c r="Q57" s="132"/>
      <c r="R57" s="132"/>
      <c r="S57" s="132"/>
      <c r="T57" s="132"/>
      <c r="U57" s="132"/>
      <c r="V57" s="132"/>
    </row>
    <row r="58" spans="1:22">
      <c r="A58" s="132"/>
      <c r="B58" s="132"/>
      <c r="C58" s="132"/>
      <c r="D58" s="133" t="s">
        <v>350</v>
      </c>
      <c r="E58" s="133"/>
      <c r="F58" s="133"/>
      <c r="G58" s="135" t="str">
        <f>$G$4</f>
        <v>февраль</v>
      </c>
      <c r="H58" s="133" t="s">
        <v>326</v>
      </c>
      <c r="I58" s="132"/>
      <c r="J58" s="132"/>
      <c r="K58" s="132"/>
      <c r="L58" s="132"/>
      <c r="M58" s="132"/>
      <c r="N58" s="132"/>
      <c r="O58" s="133" t="s">
        <v>350</v>
      </c>
      <c r="P58" s="133"/>
      <c r="Q58" s="133"/>
      <c r="R58" s="135" t="str">
        <f>$G$4</f>
        <v>февраль</v>
      </c>
      <c r="S58" s="133" t="s">
        <v>326</v>
      </c>
      <c r="T58" s="132"/>
      <c r="U58" s="132"/>
      <c r="V58" s="132"/>
    </row>
    <row r="59" spans="1:22" ht="3.75" customHeight="1">
      <c r="A59" s="132"/>
      <c r="B59" s="132"/>
      <c r="C59" s="132"/>
      <c r="D59" s="132"/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132"/>
      <c r="P59" s="132"/>
      <c r="Q59" s="132"/>
      <c r="R59" s="132"/>
      <c r="S59" s="132"/>
      <c r="T59" s="132"/>
      <c r="U59" s="132"/>
      <c r="V59" s="132"/>
    </row>
    <row r="60" spans="1:22">
      <c r="A60" s="132"/>
      <c r="B60" s="132"/>
      <c r="C60" s="132"/>
      <c r="D60" s="131" t="s">
        <v>327</v>
      </c>
      <c r="E60" s="131"/>
      <c r="F60" s="136">
        <f>Жильцы!E3</f>
        <v>62.8</v>
      </c>
      <c r="G60" s="131" t="s">
        <v>328</v>
      </c>
      <c r="H60" s="132" t="str">
        <f>Жильцы!B3&amp;" "&amp;Жильцы!C3&amp;"."&amp;Жильцы!D3&amp;"."</f>
        <v>Смирнов Н.Н.</v>
      </c>
      <c r="I60" s="132"/>
      <c r="J60" s="132"/>
      <c r="K60" s="132"/>
      <c r="L60" s="132"/>
      <c r="M60" s="132"/>
      <c r="N60" s="132"/>
      <c r="O60" s="131" t="s">
        <v>327</v>
      </c>
      <c r="P60" s="131"/>
      <c r="Q60" s="136">
        <f>Жильцы!E5</f>
        <v>54.8</v>
      </c>
      <c r="R60" s="131" t="s">
        <v>328</v>
      </c>
      <c r="S60" s="132" t="str">
        <f>Жильцы!B5&amp;" "&amp;Жильцы!C5&amp;"."&amp;Жильцы!D5&amp;"."</f>
        <v>Новиков В.Ю.</v>
      </c>
      <c r="T60" s="132"/>
      <c r="U60" s="132"/>
      <c r="V60" s="132"/>
    </row>
    <row r="61" spans="1:22">
      <c r="A61" s="132"/>
      <c r="B61" s="132"/>
      <c r="C61" s="132"/>
      <c r="D61" s="131" t="s">
        <v>329</v>
      </c>
      <c r="E61" s="131"/>
      <c r="F61" s="136">
        <f>Жильцы!F3</f>
        <v>0</v>
      </c>
      <c r="G61" s="131" t="s">
        <v>330</v>
      </c>
      <c r="H61" s="132" t="s">
        <v>331</v>
      </c>
      <c r="I61" s="132"/>
      <c r="J61" s="137">
        <f>Жильцы!A3</f>
        <v>2</v>
      </c>
      <c r="K61" s="132"/>
      <c r="L61" s="132"/>
      <c r="M61" s="132"/>
      <c r="N61" s="132"/>
      <c r="O61" s="131" t="s">
        <v>329</v>
      </c>
      <c r="P61" s="131"/>
      <c r="Q61" s="136">
        <f>Жильцы!F5</f>
        <v>0</v>
      </c>
      <c r="R61" s="131" t="s">
        <v>330</v>
      </c>
      <c r="S61" s="132" t="s">
        <v>331</v>
      </c>
      <c r="T61" s="132"/>
      <c r="U61" s="137">
        <f>Жильцы!A5</f>
        <v>4</v>
      </c>
      <c r="V61" s="132"/>
    </row>
    <row r="62" spans="1:22" ht="2.25" customHeight="1" thickBot="1">
      <c r="A62" s="132"/>
      <c r="B62" s="132"/>
      <c r="C62" s="132"/>
      <c r="D62" s="132"/>
      <c r="E62" s="132"/>
      <c r="F62" s="132"/>
      <c r="G62" s="132"/>
      <c r="H62" s="132"/>
      <c r="I62" s="132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</row>
    <row r="63" spans="1:22" ht="26.25" customHeight="1" thickBot="1">
      <c r="A63" s="568" t="s">
        <v>332</v>
      </c>
      <c r="B63" s="132"/>
      <c r="C63" s="138"/>
      <c r="D63" s="139" t="s">
        <v>333</v>
      </c>
      <c r="E63" s="140"/>
      <c r="F63" s="141" t="s">
        <v>334</v>
      </c>
      <c r="G63" s="141" t="s">
        <v>335</v>
      </c>
      <c r="H63" s="142" t="s">
        <v>336</v>
      </c>
      <c r="I63" s="569" t="s">
        <v>337</v>
      </c>
      <c r="J63" s="570"/>
      <c r="K63" s="132"/>
      <c r="L63" s="568" t="s">
        <v>332</v>
      </c>
      <c r="M63" s="132"/>
      <c r="N63" s="138"/>
      <c r="O63" s="139" t="s">
        <v>333</v>
      </c>
      <c r="P63" s="140"/>
      <c r="Q63" s="141" t="s">
        <v>334</v>
      </c>
      <c r="R63" s="141" t="s">
        <v>335</v>
      </c>
      <c r="S63" s="142" t="s">
        <v>336</v>
      </c>
      <c r="T63" s="569" t="s">
        <v>337</v>
      </c>
      <c r="U63" s="570"/>
      <c r="V63" s="132"/>
    </row>
    <row r="64" spans="1:22" ht="3" customHeight="1">
      <c r="A64" s="568"/>
      <c r="B64" s="132"/>
      <c r="C64" s="143"/>
      <c r="D64" s="144"/>
      <c r="E64" s="145"/>
      <c r="F64" s="146"/>
      <c r="G64" s="146"/>
      <c r="H64" s="146"/>
      <c r="I64" s="144"/>
      <c r="J64" s="147"/>
      <c r="K64" s="132"/>
      <c r="L64" s="568"/>
      <c r="M64" s="132"/>
      <c r="N64" s="143"/>
      <c r="O64" s="144"/>
      <c r="P64" s="145"/>
      <c r="Q64" s="146"/>
      <c r="R64" s="146"/>
      <c r="S64" s="146"/>
      <c r="T64" s="144"/>
      <c r="U64" s="147"/>
      <c r="V64" s="132"/>
    </row>
    <row r="65" spans="1:22">
      <c r="A65" s="568"/>
      <c r="B65" s="132"/>
      <c r="C65" s="148">
        <v>1</v>
      </c>
      <c r="D65" s="149" t="s">
        <v>338</v>
      </c>
      <c r="E65" s="150"/>
      <c r="F65" s="191">
        <v>15</v>
      </c>
      <c r="G65" s="191">
        <f>F65*F60</f>
        <v>942</v>
      </c>
      <c r="H65" s="192"/>
      <c r="I65" s="153">
        <f>G65-H65</f>
        <v>942</v>
      </c>
      <c r="J65" s="154"/>
      <c r="K65" s="132"/>
      <c r="L65" s="568"/>
      <c r="M65" s="132"/>
      <c r="N65" s="148">
        <v>1</v>
      </c>
      <c r="O65" s="149" t="s">
        <v>338</v>
      </c>
      <c r="P65" s="150"/>
      <c r="Q65" s="191">
        <v>15</v>
      </c>
      <c r="R65" s="191">
        <f>Q65*Q60</f>
        <v>822</v>
      </c>
      <c r="S65" s="192"/>
      <c r="T65" s="153">
        <f>R65-S65</f>
        <v>822</v>
      </c>
      <c r="U65" s="154"/>
      <c r="V65" s="132"/>
    </row>
    <row r="66" spans="1:22">
      <c r="A66" s="568"/>
      <c r="B66" s="132"/>
      <c r="C66" s="155">
        <v>2</v>
      </c>
      <c r="D66" s="156" t="s">
        <v>339</v>
      </c>
      <c r="E66" s="157"/>
      <c r="F66" s="193">
        <v>3.85</v>
      </c>
      <c r="G66" s="193">
        <f>F66*F60</f>
        <v>241.78</v>
      </c>
      <c r="H66" s="194"/>
      <c r="I66" s="160">
        <f>G66-H66</f>
        <v>241.78</v>
      </c>
      <c r="J66" s="161"/>
      <c r="K66" s="132"/>
      <c r="L66" s="568"/>
      <c r="M66" s="132"/>
      <c r="N66" s="155">
        <v>2</v>
      </c>
      <c r="O66" s="156" t="s">
        <v>339</v>
      </c>
      <c r="P66" s="157"/>
      <c r="Q66" s="193">
        <v>3.85</v>
      </c>
      <c r="R66" s="193">
        <f>Q66*Q60</f>
        <v>210.98</v>
      </c>
      <c r="S66" s="194"/>
      <c r="T66" s="160">
        <f>R66-S66</f>
        <v>210.98</v>
      </c>
      <c r="U66" s="161"/>
      <c r="V66" s="132"/>
    </row>
    <row r="67" spans="1:22" ht="5.25" customHeight="1" thickBot="1">
      <c r="A67" s="568"/>
      <c r="B67" s="132"/>
      <c r="C67" s="163"/>
      <c r="D67" s="164"/>
      <c r="E67" s="165"/>
      <c r="F67" s="166"/>
      <c r="G67" s="166"/>
      <c r="H67" s="166"/>
      <c r="I67" s="164"/>
      <c r="J67" s="167"/>
      <c r="K67" s="132"/>
      <c r="L67" s="568"/>
      <c r="M67" s="132"/>
      <c r="N67" s="163"/>
      <c r="O67" s="164"/>
      <c r="P67" s="165"/>
      <c r="Q67" s="166"/>
      <c r="R67" s="166"/>
      <c r="S67" s="166"/>
      <c r="T67" s="164"/>
      <c r="U67" s="167"/>
      <c r="V67" s="132"/>
    </row>
    <row r="68" spans="1:22" ht="13.5" thickBot="1">
      <c r="A68" s="568"/>
      <c r="B68" s="132"/>
      <c r="C68" s="168"/>
      <c r="D68" s="169" t="s">
        <v>340</v>
      </c>
      <c r="E68" s="164"/>
      <c r="F68" s="164"/>
      <c r="G68" s="169">
        <f>G65+G66</f>
        <v>1183.78</v>
      </c>
      <c r="H68" s="170">
        <f>H65+H66</f>
        <v>0</v>
      </c>
      <c r="I68" s="171">
        <f>G68-H68</f>
        <v>1183.78</v>
      </c>
      <c r="J68" s="167"/>
      <c r="K68" s="132"/>
      <c r="L68" s="568"/>
      <c r="M68" s="132"/>
      <c r="N68" s="168"/>
      <c r="O68" s="169" t="s">
        <v>340</v>
      </c>
      <c r="P68" s="164"/>
      <c r="Q68" s="164"/>
      <c r="R68" s="169">
        <f>R65+R66</f>
        <v>1032.98</v>
      </c>
      <c r="S68" s="170">
        <f>S65+S66</f>
        <v>0</v>
      </c>
      <c r="T68" s="171">
        <f>R68-S68</f>
        <v>1032.98</v>
      </c>
      <c r="U68" s="167"/>
      <c r="V68" s="132"/>
    </row>
    <row r="69" spans="1:22">
      <c r="A69" s="132"/>
      <c r="B69" s="132"/>
      <c r="C69" s="132"/>
      <c r="D69" s="132"/>
      <c r="E69" s="132"/>
      <c r="F69" s="132"/>
      <c r="G69" s="173" t="s">
        <v>342</v>
      </c>
      <c r="H69" s="147"/>
      <c r="I69" s="144">
        <f ca="1">I51</f>
        <v>-19932.179999999993</v>
      </c>
      <c r="J69" s="147"/>
      <c r="K69" s="132"/>
      <c r="L69" s="132"/>
      <c r="M69" s="132"/>
      <c r="N69" s="132"/>
      <c r="O69" s="132"/>
      <c r="P69" s="132"/>
      <c r="Q69" s="132"/>
      <c r="R69" s="173" t="s">
        <v>342</v>
      </c>
      <c r="S69" s="147"/>
      <c r="T69" s="195">
        <f ca="1">T51</f>
        <v>-17392.969999999998</v>
      </c>
      <c r="U69" s="147"/>
      <c r="V69" s="132"/>
    </row>
    <row r="70" spans="1:22">
      <c r="A70" s="196" t="s">
        <v>351</v>
      </c>
      <c r="B70" s="132"/>
      <c r="C70" s="132"/>
      <c r="D70" s="132"/>
      <c r="E70" s="132"/>
      <c r="F70" s="132"/>
      <c r="G70" s="177" t="s">
        <v>140</v>
      </c>
      <c r="H70" s="178"/>
      <c r="I70" s="179"/>
      <c r="J70" s="178"/>
      <c r="K70" s="132"/>
      <c r="L70" s="196" t="s">
        <v>351</v>
      </c>
      <c r="M70" s="132"/>
      <c r="N70" s="132"/>
      <c r="O70" s="132"/>
      <c r="P70" s="132"/>
      <c r="Q70" s="132"/>
      <c r="R70" s="177" t="s">
        <v>140</v>
      </c>
      <c r="S70" s="178"/>
      <c r="T70" s="179"/>
      <c r="U70" s="178"/>
      <c r="V70" s="132"/>
    </row>
    <row r="71" spans="1:22" ht="13.5" thickBot="1">
      <c r="A71" s="131" t="s">
        <v>352</v>
      </c>
      <c r="B71" s="132"/>
      <c r="C71" s="132"/>
      <c r="D71" s="132"/>
      <c r="E71" s="132"/>
      <c r="F71" s="132"/>
      <c r="G71" s="182" t="s">
        <v>347</v>
      </c>
      <c r="H71" s="167"/>
      <c r="I71" s="171">
        <f ca="1">I68+I69+I70</f>
        <v>-18748.399999999994</v>
      </c>
      <c r="J71" s="167"/>
      <c r="K71" s="132"/>
      <c r="L71" s="131" t="s">
        <v>352</v>
      </c>
      <c r="M71" s="132"/>
      <c r="N71" s="132"/>
      <c r="O71" s="132"/>
      <c r="P71" s="132"/>
      <c r="Q71" s="132"/>
      <c r="R71" s="182" t="s">
        <v>347</v>
      </c>
      <c r="S71" s="167"/>
      <c r="T71" s="171">
        <f ca="1">T68+T69+T70</f>
        <v>-16359.989999999998</v>
      </c>
      <c r="U71" s="167"/>
      <c r="V71" s="132"/>
    </row>
    <row r="72" spans="1:22" ht="7.5" customHeight="1" thickBot="1">
      <c r="A72" s="198"/>
      <c r="B72" s="198"/>
      <c r="C72" s="198"/>
      <c r="D72" s="198"/>
      <c r="E72" s="198"/>
      <c r="F72" s="198"/>
      <c r="G72" s="198"/>
      <c r="H72" s="198"/>
      <c r="I72" s="198"/>
      <c r="J72" s="198"/>
      <c r="K72" s="198"/>
      <c r="L72" s="198"/>
      <c r="M72" s="198"/>
      <c r="N72" s="198"/>
      <c r="O72" s="198"/>
      <c r="P72" s="198"/>
      <c r="Q72" s="198"/>
      <c r="R72" s="198"/>
      <c r="S72" s="198"/>
      <c r="T72" s="198"/>
      <c r="U72" s="198"/>
    </row>
    <row r="73" spans="1:22" ht="13.5" thickTop="1">
      <c r="A73" s="131" t="s">
        <v>323</v>
      </c>
      <c r="B73" s="131"/>
      <c r="L73" s="131" t="s">
        <v>323</v>
      </c>
      <c r="M73" s="131"/>
    </row>
    <row r="74" spans="1:22">
      <c r="A74" s="131" t="s">
        <v>324</v>
      </c>
      <c r="B74" s="131"/>
      <c r="L74" s="131" t="s">
        <v>324</v>
      </c>
      <c r="M74" s="131"/>
    </row>
    <row r="75" spans="1:22" ht="8.25" customHeight="1">
      <c r="A75" s="131"/>
      <c r="B75" s="131"/>
      <c r="C75" s="132"/>
      <c r="D75" s="132"/>
      <c r="E75" s="132"/>
      <c r="F75" s="132"/>
      <c r="G75" s="132"/>
      <c r="H75" s="132"/>
      <c r="I75" s="132"/>
      <c r="J75" s="132"/>
      <c r="K75" s="132"/>
      <c r="L75" s="131"/>
      <c r="M75" s="131"/>
      <c r="N75" s="132"/>
      <c r="O75" s="132"/>
      <c r="P75" s="132"/>
      <c r="Q75" s="132"/>
      <c r="R75" s="132"/>
      <c r="S75" s="132"/>
      <c r="T75" s="132"/>
      <c r="U75" s="132"/>
      <c r="V75" s="132"/>
    </row>
    <row r="76" spans="1:22">
      <c r="A76" s="132"/>
      <c r="B76" s="132"/>
      <c r="C76" s="132"/>
      <c r="D76" s="133" t="s">
        <v>325</v>
      </c>
      <c r="E76" s="133"/>
      <c r="F76" s="133"/>
      <c r="G76" s="135" t="str">
        <f>$G$4</f>
        <v>февраль</v>
      </c>
      <c r="H76" s="133" t="s">
        <v>326</v>
      </c>
      <c r="I76" s="132"/>
      <c r="J76" s="132"/>
      <c r="K76" s="132"/>
      <c r="L76" s="132"/>
      <c r="M76" s="132"/>
      <c r="N76" s="132"/>
      <c r="O76" s="133" t="s">
        <v>325</v>
      </c>
      <c r="P76" s="133"/>
      <c r="Q76" s="133"/>
      <c r="R76" s="135" t="str">
        <f>$G$4</f>
        <v>февраль</v>
      </c>
      <c r="S76" s="133" t="s">
        <v>326</v>
      </c>
      <c r="T76" s="132"/>
      <c r="U76" s="132"/>
      <c r="V76" s="132"/>
    </row>
    <row r="77" spans="1:22" ht="5.25" customHeight="1">
      <c r="A77" s="132"/>
      <c r="B77" s="132"/>
      <c r="C77" s="132"/>
      <c r="D77" s="132"/>
      <c r="E77" s="132"/>
      <c r="F77" s="132"/>
      <c r="G77" s="132"/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V77" s="132"/>
    </row>
    <row r="78" spans="1:22">
      <c r="A78" s="132"/>
      <c r="B78" s="132"/>
      <c r="C78" s="132"/>
      <c r="D78" s="131" t="s">
        <v>327</v>
      </c>
      <c r="E78" s="131"/>
      <c r="F78" s="136">
        <f>Жильцы!E74</f>
        <v>49.4</v>
      </c>
      <c r="G78" s="131" t="s">
        <v>328</v>
      </c>
      <c r="H78" s="132" t="str">
        <f>Жильцы!B74&amp;" "&amp;Жильцы!C74&amp;"."&amp;Жильцы!D74&amp;"."</f>
        <v>Кириленко Л.М.</v>
      </c>
      <c r="I78" s="132"/>
      <c r="J78" s="132"/>
      <c r="K78" s="132"/>
      <c r="L78" s="132"/>
      <c r="M78" s="132"/>
      <c r="N78" s="132"/>
      <c r="O78" s="131" t="s">
        <v>327</v>
      </c>
      <c r="P78" s="131"/>
      <c r="Q78" s="136">
        <f>Жильцы!S74</f>
        <v>28740</v>
      </c>
      <c r="R78" s="131" t="s">
        <v>328</v>
      </c>
      <c r="S78" s="132" t="str">
        <f>Жильцы!P74&amp;" "&amp;Жильцы!Q74&amp;"."&amp;Жильцы!R74&amp;"."</f>
        <v>28270 28422.28587.</v>
      </c>
      <c r="T78" s="132"/>
      <c r="U78" s="132"/>
      <c r="V78" s="132"/>
    </row>
    <row r="79" spans="1:22">
      <c r="A79" s="132"/>
      <c r="B79" s="132"/>
      <c r="C79" s="132"/>
      <c r="D79" s="131" t="s">
        <v>329</v>
      </c>
      <c r="E79" s="131"/>
      <c r="F79" s="136">
        <f>Жильцы!F74</f>
        <v>1</v>
      </c>
      <c r="G79" s="131" t="s">
        <v>330</v>
      </c>
      <c r="H79" s="132" t="s">
        <v>331</v>
      </c>
      <c r="I79" s="132"/>
      <c r="J79" s="137">
        <f>Жильцы!A74</f>
        <v>73</v>
      </c>
      <c r="K79" s="132"/>
      <c r="L79" s="132"/>
      <c r="M79" s="132"/>
      <c r="N79" s="132"/>
      <c r="O79" s="131" t="s">
        <v>329</v>
      </c>
      <c r="P79" s="131"/>
      <c r="Q79" s="136">
        <f>Жильцы!T74</f>
        <v>28901</v>
      </c>
      <c r="R79" s="131" t="s">
        <v>330</v>
      </c>
      <c r="S79" s="132" t="s">
        <v>331</v>
      </c>
      <c r="T79" s="132"/>
      <c r="U79" s="137">
        <f>Жильцы!O74</f>
        <v>0</v>
      </c>
      <c r="V79" s="132"/>
    </row>
    <row r="80" spans="1:22" ht="6" customHeight="1" thickBot="1">
      <c r="A80" s="132"/>
      <c r="B80" s="132"/>
      <c r="C80" s="132"/>
      <c r="D80" s="132"/>
      <c r="E80" s="132"/>
      <c r="F80" s="132"/>
      <c r="G80" s="132"/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V80" s="132"/>
    </row>
    <row r="81" spans="1:22" ht="30" customHeight="1" thickBot="1">
      <c r="A81" s="568" t="s">
        <v>332</v>
      </c>
      <c r="B81" s="132"/>
      <c r="C81" s="138"/>
      <c r="D81" s="139" t="s">
        <v>333</v>
      </c>
      <c r="E81" s="140"/>
      <c r="F81" s="141" t="s">
        <v>334</v>
      </c>
      <c r="G81" s="141" t="s">
        <v>335</v>
      </c>
      <c r="H81" s="142" t="s">
        <v>336</v>
      </c>
      <c r="I81" s="569" t="s">
        <v>337</v>
      </c>
      <c r="J81" s="570"/>
      <c r="K81" s="132"/>
      <c r="L81" s="568" t="s">
        <v>332</v>
      </c>
      <c r="M81" s="132"/>
      <c r="N81" s="138"/>
      <c r="O81" s="139" t="s">
        <v>333</v>
      </c>
      <c r="P81" s="140"/>
      <c r="Q81" s="141" t="s">
        <v>334</v>
      </c>
      <c r="R81" s="141" t="s">
        <v>335</v>
      </c>
      <c r="S81" s="142" t="s">
        <v>336</v>
      </c>
      <c r="T81" s="569" t="s">
        <v>337</v>
      </c>
      <c r="U81" s="570"/>
      <c r="V81" s="132"/>
    </row>
    <row r="82" spans="1:22" ht="3" customHeight="1">
      <c r="A82" s="568"/>
      <c r="B82" s="132"/>
      <c r="C82" s="143"/>
      <c r="D82" s="144"/>
      <c r="E82" s="145"/>
      <c r="F82" s="146"/>
      <c r="G82" s="146"/>
      <c r="H82" s="146"/>
      <c r="I82" s="144"/>
      <c r="J82" s="147"/>
      <c r="K82" s="132"/>
      <c r="L82" s="568"/>
      <c r="M82" s="132"/>
      <c r="N82" s="143"/>
      <c r="O82" s="144"/>
      <c r="P82" s="145"/>
      <c r="Q82" s="146"/>
      <c r="R82" s="146"/>
      <c r="S82" s="146"/>
      <c r="T82" s="144"/>
      <c r="U82" s="147"/>
      <c r="V82" s="132"/>
    </row>
    <row r="83" spans="1:22">
      <c r="A83" s="568"/>
      <c r="B83" s="132"/>
      <c r="C83" s="148">
        <v>1</v>
      </c>
      <c r="D83" s="149" t="s">
        <v>338</v>
      </c>
      <c r="E83" s="150"/>
      <c r="F83" s="151">
        <v>15</v>
      </c>
      <c r="G83" s="151">
        <f>F83*F78</f>
        <v>741</v>
      </c>
      <c r="H83" s="152"/>
      <c r="I83" s="153">
        <f>G83-H83</f>
        <v>741</v>
      </c>
      <c r="J83" s="154"/>
      <c r="K83" s="132"/>
      <c r="L83" s="568"/>
      <c r="M83" s="132"/>
      <c r="N83" s="148">
        <v>1</v>
      </c>
      <c r="O83" s="149" t="s">
        <v>338</v>
      </c>
      <c r="P83" s="150"/>
      <c r="Q83" s="151">
        <v>15</v>
      </c>
      <c r="R83" s="151">
        <f>Q83*Q78</f>
        <v>431100</v>
      </c>
      <c r="S83" s="152"/>
      <c r="T83" s="153">
        <f>R83-S83</f>
        <v>431100</v>
      </c>
      <c r="U83" s="154"/>
      <c r="V83" s="132"/>
    </row>
    <row r="84" spans="1:22">
      <c r="A84" s="568"/>
      <c r="B84" s="132"/>
      <c r="C84" s="155">
        <v>2</v>
      </c>
      <c r="D84" s="156" t="s">
        <v>339</v>
      </c>
      <c r="E84" s="157"/>
      <c r="F84" s="158">
        <v>3.85</v>
      </c>
      <c r="G84" s="158">
        <f>F84*F78</f>
        <v>190.19</v>
      </c>
      <c r="H84" s="162"/>
      <c r="I84" s="160">
        <f>G84-H84</f>
        <v>190.19</v>
      </c>
      <c r="J84" s="161"/>
      <c r="K84" s="132"/>
      <c r="L84" s="568"/>
      <c r="M84" s="132"/>
      <c r="N84" s="155">
        <v>2</v>
      </c>
      <c r="O84" s="156" t="s">
        <v>339</v>
      </c>
      <c r="P84" s="157"/>
      <c r="Q84" s="158">
        <v>3.85</v>
      </c>
      <c r="R84" s="158">
        <f>Q84*Q78</f>
        <v>110649</v>
      </c>
      <c r="S84" s="162"/>
      <c r="T84" s="160">
        <f>R84-S84</f>
        <v>110649</v>
      </c>
      <c r="U84" s="161"/>
      <c r="V84" s="132"/>
    </row>
    <row r="85" spans="1:22" ht="2.25" customHeight="1" thickBot="1">
      <c r="A85" s="568"/>
      <c r="B85" s="132"/>
      <c r="C85" s="163"/>
      <c r="D85" s="164"/>
      <c r="E85" s="165"/>
      <c r="F85" s="166"/>
      <c r="G85" s="166"/>
      <c r="H85" s="166"/>
      <c r="I85" s="164"/>
      <c r="J85" s="167"/>
      <c r="K85" s="132"/>
      <c r="L85" s="568"/>
      <c r="M85" s="132"/>
      <c r="N85" s="163"/>
      <c r="O85" s="164"/>
      <c r="P85" s="165"/>
      <c r="Q85" s="166"/>
      <c r="R85" s="166"/>
      <c r="S85" s="166"/>
      <c r="T85" s="164"/>
      <c r="U85" s="167"/>
      <c r="V85" s="132"/>
    </row>
    <row r="86" spans="1:22" ht="13.5" thickBot="1">
      <c r="A86" s="568"/>
      <c r="B86" s="132"/>
      <c r="C86" s="168"/>
      <c r="D86" s="169" t="s">
        <v>340</v>
      </c>
      <c r="E86" s="164"/>
      <c r="F86" s="164"/>
      <c r="G86" s="169">
        <f>G83+G84</f>
        <v>931.19</v>
      </c>
      <c r="H86" s="170">
        <f>H83+H84</f>
        <v>0</v>
      </c>
      <c r="I86" s="171">
        <f>G86-H86</f>
        <v>931.19</v>
      </c>
      <c r="J86" s="167"/>
      <c r="K86" s="132"/>
      <c r="L86" s="568"/>
      <c r="M86" s="132"/>
      <c r="N86" s="168"/>
      <c r="O86" s="169" t="s">
        <v>340</v>
      </c>
      <c r="P86" s="164"/>
      <c r="Q86" s="164"/>
      <c r="R86" s="169">
        <f>R83+R84</f>
        <v>541749</v>
      </c>
      <c r="S86" s="170">
        <f>S83+S84</f>
        <v>0</v>
      </c>
      <c r="T86" s="171">
        <f>R86-S86</f>
        <v>541749</v>
      </c>
      <c r="U86" s="167"/>
      <c r="V86" s="132"/>
    </row>
    <row r="87" spans="1:22">
      <c r="A87" s="131" t="s">
        <v>341</v>
      </c>
      <c r="B87" s="132"/>
      <c r="C87" s="132"/>
      <c r="D87" s="132"/>
      <c r="E87" s="132"/>
      <c r="F87" s="132"/>
      <c r="G87" s="173" t="s">
        <v>342</v>
      </c>
      <c r="H87" s="147"/>
      <c r="I87" s="144"/>
      <c r="J87" s="147"/>
      <c r="K87" s="132"/>
      <c r="L87" s="131" t="s">
        <v>341</v>
      </c>
      <c r="M87" s="132"/>
      <c r="N87" s="132"/>
      <c r="O87" s="132"/>
      <c r="P87" s="132"/>
      <c r="Q87" s="132"/>
      <c r="R87" s="173" t="s">
        <v>342</v>
      </c>
      <c r="S87" s="147"/>
      <c r="T87" s="144"/>
      <c r="U87" s="147"/>
      <c r="V87" s="132"/>
    </row>
    <row r="88" spans="1:22">
      <c r="A88" s="131" t="s">
        <v>353</v>
      </c>
      <c r="B88" s="132"/>
      <c r="C88" s="132"/>
      <c r="D88" s="132"/>
      <c r="E88" s="132"/>
      <c r="F88" s="132"/>
      <c r="G88" s="177" t="s">
        <v>140</v>
      </c>
      <c r="H88" s="178"/>
      <c r="I88" s="179"/>
      <c r="J88" s="178"/>
      <c r="K88" s="132"/>
      <c r="L88" s="131" t="s">
        <v>353</v>
      </c>
      <c r="M88" s="132"/>
      <c r="N88" s="132"/>
      <c r="O88" s="132"/>
      <c r="P88" s="132"/>
      <c r="Q88" s="132"/>
      <c r="R88" s="177" t="s">
        <v>140</v>
      </c>
      <c r="S88" s="178"/>
      <c r="T88" s="179"/>
      <c r="U88" s="178"/>
      <c r="V88" s="132"/>
    </row>
    <row r="89" spans="1:22" ht="13.5" thickBot="1">
      <c r="A89" s="131" t="s">
        <v>344</v>
      </c>
      <c r="B89" s="132"/>
      <c r="C89" s="132"/>
      <c r="D89" s="180" t="s">
        <v>345</v>
      </c>
      <c r="E89" s="183" t="str">
        <f>$E$17</f>
        <v>февраля</v>
      </c>
      <c r="F89" s="132" t="s">
        <v>326</v>
      </c>
      <c r="G89" s="182" t="s">
        <v>347</v>
      </c>
      <c r="H89" s="167"/>
      <c r="I89" s="171">
        <f>I86+I87+I88</f>
        <v>931.19</v>
      </c>
      <c r="J89" s="167"/>
      <c r="K89" s="132"/>
      <c r="L89" s="131" t="s">
        <v>344</v>
      </c>
      <c r="M89" s="132"/>
      <c r="N89" s="132"/>
      <c r="O89" s="180" t="s">
        <v>345</v>
      </c>
      <c r="P89" s="183" t="str">
        <f>$E$17</f>
        <v>февраля</v>
      </c>
      <c r="Q89" s="132" t="s">
        <v>326</v>
      </c>
      <c r="R89" s="182" t="s">
        <v>347</v>
      </c>
      <c r="S89" s="167"/>
      <c r="T89" s="171">
        <f>T86+T87+T88</f>
        <v>541749</v>
      </c>
      <c r="U89" s="167"/>
      <c r="V89" s="132"/>
    </row>
    <row r="90" spans="1:22" ht="12.75" customHeight="1">
      <c r="A90" s="184" t="s">
        <v>348</v>
      </c>
      <c r="B90" s="199">
        <f>13/365</f>
        <v>3.5616438356164383E-2</v>
      </c>
      <c r="C90" s="186" t="s">
        <v>354</v>
      </c>
      <c r="D90" s="187"/>
      <c r="E90" s="187"/>
      <c r="F90" s="187"/>
      <c r="G90" s="187"/>
      <c r="H90" s="187"/>
      <c r="I90" s="187"/>
      <c r="J90" s="187"/>
      <c r="K90" s="129"/>
      <c r="L90" s="184" t="s">
        <v>348</v>
      </c>
      <c r="M90" s="199">
        <f>13/365</f>
        <v>3.5616438356164383E-2</v>
      </c>
      <c r="N90" s="186" t="s">
        <v>354</v>
      </c>
      <c r="O90" s="187"/>
      <c r="P90" s="187"/>
      <c r="Q90" s="187"/>
      <c r="R90" s="187"/>
      <c r="S90" s="187"/>
      <c r="T90" s="187"/>
      <c r="U90" s="187"/>
      <c r="V90" s="129"/>
    </row>
    <row r="91" spans="1:22" ht="20.25" customHeight="1">
      <c r="A91" s="131" t="s">
        <v>323</v>
      </c>
      <c r="B91" s="131"/>
      <c r="L91" s="131" t="s">
        <v>323</v>
      </c>
      <c r="M91" s="131"/>
      <c r="V91" s="129"/>
    </row>
    <row r="92" spans="1:22">
      <c r="A92" s="131" t="s">
        <v>324</v>
      </c>
      <c r="B92" s="131"/>
      <c r="L92" s="131" t="s">
        <v>324</v>
      </c>
      <c r="M92" s="131"/>
      <c r="V92" s="129"/>
    </row>
    <row r="93" spans="1:22" ht="7.5" customHeight="1">
      <c r="A93" s="131"/>
      <c r="B93" s="131"/>
      <c r="C93" s="132"/>
      <c r="D93" s="132"/>
      <c r="E93" s="132"/>
      <c r="F93" s="132"/>
      <c r="G93" s="132"/>
      <c r="H93" s="132"/>
      <c r="I93" s="132"/>
      <c r="J93" s="132"/>
      <c r="K93" s="132"/>
      <c r="L93" s="131"/>
      <c r="M93" s="131"/>
      <c r="N93" s="132"/>
      <c r="O93" s="132"/>
      <c r="P93" s="132"/>
      <c r="Q93" s="132"/>
      <c r="R93" s="132"/>
      <c r="S93" s="132"/>
      <c r="T93" s="132"/>
      <c r="U93" s="132"/>
      <c r="V93" s="156"/>
    </row>
    <row r="94" spans="1:22">
      <c r="A94" s="132"/>
      <c r="B94" s="132"/>
      <c r="C94" s="132"/>
      <c r="D94" s="133" t="s">
        <v>350</v>
      </c>
      <c r="E94" s="133"/>
      <c r="F94" s="133"/>
      <c r="G94" s="135" t="str">
        <f>$G$4</f>
        <v>февраль</v>
      </c>
      <c r="H94" s="133" t="s">
        <v>326</v>
      </c>
      <c r="I94" s="132"/>
      <c r="J94" s="132"/>
      <c r="K94" s="132"/>
      <c r="L94" s="132"/>
      <c r="M94" s="132"/>
      <c r="N94" s="132"/>
      <c r="O94" s="133" t="s">
        <v>350</v>
      </c>
      <c r="P94" s="133"/>
      <c r="Q94" s="133"/>
      <c r="R94" s="135" t="str">
        <f>$G$4</f>
        <v>февраль</v>
      </c>
      <c r="S94" s="133" t="s">
        <v>326</v>
      </c>
      <c r="T94" s="132"/>
      <c r="U94" s="132"/>
      <c r="V94" s="156"/>
    </row>
    <row r="95" spans="1:22" ht="3.75" customHeight="1">
      <c r="A95" s="132"/>
      <c r="B95" s="132"/>
      <c r="C95" s="132"/>
      <c r="D95" s="132"/>
      <c r="E95" s="132"/>
      <c r="F95" s="132"/>
      <c r="G95" s="132"/>
      <c r="H95" s="132"/>
      <c r="I95" s="132"/>
      <c r="J95" s="132"/>
      <c r="K95" s="132"/>
      <c r="L95" s="132"/>
      <c r="M95" s="132"/>
      <c r="N95" s="132"/>
      <c r="O95" s="132"/>
      <c r="P95" s="132"/>
      <c r="Q95" s="132"/>
      <c r="R95" s="132"/>
      <c r="S95" s="132"/>
      <c r="T95" s="132"/>
      <c r="U95" s="132"/>
      <c r="V95" s="156"/>
    </row>
    <row r="96" spans="1:22">
      <c r="A96" s="132"/>
      <c r="B96" s="132"/>
      <c r="C96" s="132"/>
      <c r="D96" s="131" t="s">
        <v>327</v>
      </c>
      <c r="E96" s="131"/>
      <c r="F96" s="136">
        <f>Жильцы!E74</f>
        <v>49.4</v>
      </c>
      <c r="G96" s="131" t="s">
        <v>328</v>
      </c>
      <c r="H96" s="132" t="str">
        <f>Жильцы!B74&amp;" "&amp;Жильцы!C74&amp;"."&amp;Жильцы!D74&amp;"."</f>
        <v>Кириленко Л.М.</v>
      </c>
      <c r="I96" s="132"/>
      <c r="J96" s="132"/>
      <c r="K96" s="132"/>
      <c r="L96" s="132"/>
      <c r="M96" s="132"/>
      <c r="N96" s="132"/>
      <c r="O96" s="131" t="s">
        <v>327</v>
      </c>
      <c r="P96" s="131"/>
      <c r="Q96" s="136">
        <f>Жильцы!S74</f>
        <v>28740</v>
      </c>
      <c r="R96" s="131" t="s">
        <v>328</v>
      </c>
      <c r="S96" s="132" t="str">
        <f>Жильцы!P74&amp;" "&amp;Жильцы!Q74&amp;"."&amp;Жильцы!R74&amp;"."</f>
        <v>28270 28422.28587.</v>
      </c>
      <c r="T96" s="132"/>
      <c r="U96" s="132"/>
      <c r="V96" s="156"/>
    </row>
    <row r="97" spans="1:22">
      <c r="A97" s="132"/>
      <c r="B97" s="132"/>
      <c r="C97" s="132"/>
      <c r="D97" s="131" t="s">
        <v>329</v>
      </c>
      <c r="E97" s="131"/>
      <c r="F97" s="136">
        <f>Жильцы!F74</f>
        <v>1</v>
      </c>
      <c r="G97" s="131" t="s">
        <v>330</v>
      </c>
      <c r="H97" s="132" t="s">
        <v>331</v>
      </c>
      <c r="I97" s="132"/>
      <c r="J97" s="137">
        <f>Жильцы!A74</f>
        <v>73</v>
      </c>
      <c r="K97" s="132"/>
      <c r="L97" s="132"/>
      <c r="M97" s="132"/>
      <c r="N97" s="132"/>
      <c r="O97" s="131" t="s">
        <v>329</v>
      </c>
      <c r="P97" s="131"/>
      <c r="Q97" s="136">
        <f>Жильцы!T74</f>
        <v>28901</v>
      </c>
      <c r="R97" s="131" t="s">
        <v>330</v>
      </c>
      <c r="S97" s="132" t="s">
        <v>331</v>
      </c>
      <c r="T97" s="132"/>
      <c r="U97" s="137">
        <f>Жильцы!O74</f>
        <v>0</v>
      </c>
      <c r="V97" s="156"/>
    </row>
    <row r="98" spans="1:22" ht="6" customHeight="1" thickBot="1">
      <c r="A98" s="132"/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2"/>
      <c r="P98" s="132"/>
      <c r="Q98" s="132"/>
      <c r="R98" s="132"/>
      <c r="S98" s="132"/>
      <c r="T98" s="132"/>
      <c r="U98" s="132"/>
      <c r="V98" s="156"/>
    </row>
    <row r="99" spans="1:22" ht="27" customHeight="1" thickBot="1">
      <c r="A99" s="568" t="s">
        <v>332</v>
      </c>
      <c r="B99" s="132"/>
      <c r="C99" s="138"/>
      <c r="D99" s="139" t="s">
        <v>333</v>
      </c>
      <c r="E99" s="140"/>
      <c r="F99" s="141" t="s">
        <v>334</v>
      </c>
      <c r="G99" s="141" t="s">
        <v>335</v>
      </c>
      <c r="H99" s="142" t="s">
        <v>336</v>
      </c>
      <c r="I99" s="569" t="s">
        <v>337</v>
      </c>
      <c r="J99" s="570"/>
      <c r="K99" s="132"/>
      <c r="L99" s="568" t="s">
        <v>332</v>
      </c>
      <c r="M99" s="132"/>
      <c r="N99" s="138"/>
      <c r="O99" s="139" t="s">
        <v>333</v>
      </c>
      <c r="P99" s="140"/>
      <c r="Q99" s="141" t="s">
        <v>334</v>
      </c>
      <c r="R99" s="141" t="s">
        <v>335</v>
      </c>
      <c r="S99" s="142" t="s">
        <v>336</v>
      </c>
      <c r="T99" s="569" t="s">
        <v>337</v>
      </c>
      <c r="U99" s="570"/>
      <c r="V99" s="156"/>
    </row>
    <row r="100" spans="1:22" ht="6" customHeight="1">
      <c r="A100" s="568"/>
      <c r="B100" s="132"/>
      <c r="C100" s="143"/>
      <c r="D100" s="144"/>
      <c r="E100" s="145"/>
      <c r="F100" s="146"/>
      <c r="G100" s="146"/>
      <c r="H100" s="146"/>
      <c r="I100" s="144"/>
      <c r="J100" s="147"/>
      <c r="K100" s="132"/>
      <c r="L100" s="568"/>
      <c r="M100" s="132"/>
      <c r="N100" s="143"/>
      <c r="O100" s="144"/>
      <c r="P100" s="145"/>
      <c r="Q100" s="146"/>
      <c r="R100" s="146"/>
      <c r="S100" s="146"/>
      <c r="T100" s="144"/>
      <c r="U100" s="147"/>
      <c r="V100" s="156"/>
    </row>
    <row r="101" spans="1:22">
      <c r="A101" s="568"/>
      <c r="B101" s="132"/>
      <c r="C101" s="148">
        <v>1</v>
      </c>
      <c r="D101" s="149" t="s">
        <v>338</v>
      </c>
      <c r="E101" s="150"/>
      <c r="F101" s="191">
        <v>15</v>
      </c>
      <c r="G101" s="191">
        <f>F101*F96</f>
        <v>741</v>
      </c>
      <c r="H101" s="192"/>
      <c r="I101" s="153">
        <f>G101-H101</f>
        <v>741</v>
      </c>
      <c r="J101" s="154"/>
      <c r="K101" s="132"/>
      <c r="L101" s="568"/>
      <c r="M101" s="132"/>
      <c r="N101" s="148">
        <v>1</v>
      </c>
      <c r="O101" s="149" t="s">
        <v>338</v>
      </c>
      <c r="P101" s="150"/>
      <c r="Q101" s="191">
        <v>15</v>
      </c>
      <c r="R101" s="191">
        <f>Q101*Q96</f>
        <v>431100</v>
      </c>
      <c r="S101" s="192"/>
      <c r="T101" s="153">
        <f>R101-S101</f>
        <v>431100</v>
      </c>
      <c r="U101" s="154"/>
      <c r="V101" s="156"/>
    </row>
    <row r="102" spans="1:22">
      <c r="A102" s="568"/>
      <c r="B102" s="132"/>
      <c r="C102" s="155">
        <v>2</v>
      </c>
      <c r="D102" s="156" t="s">
        <v>339</v>
      </c>
      <c r="E102" s="157"/>
      <c r="F102" s="193">
        <v>3.85</v>
      </c>
      <c r="G102" s="193">
        <f>F102*F96</f>
        <v>190.19</v>
      </c>
      <c r="H102" s="194"/>
      <c r="I102" s="160">
        <f>G102-H102</f>
        <v>190.19</v>
      </c>
      <c r="J102" s="161"/>
      <c r="K102" s="132"/>
      <c r="L102" s="568"/>
      <c r="M102" s="132"/>
      <c r="N102" s="155">
        <v>2</v>
      </c>
      <c r="O102" s="156" t="s">
        <v>339</v>
      </c>
      <c r="P102" s="157"/>
      <c r="Q102" s="193">
        <v>3.85</v>
      </c>
      <c r="R102" s="193">
        <f>Q102*Q96</f>
        <v>110649</v>
      </c>
      <c r="S102" s="194"/>
      <c r="T102" s="160">
        <f>R102-S102</f>
        <v>110649</v>
      </c>
      <c r="U102" s="161"/>
      <c r="V102" s="156"/>
    </row>
    <row r="103" spans="1:22" ht="5.25" customHeight="1" thickBot="1">
      <c r="A103" s="568"/>
      <c r="B103" s="132"/>
      <c r="C103" s="163"/>
      <c r="D103" s="164"/>
      <c r="E103" s="165"/>
      <c r="F103" s="166"/>
      <c r="G103" s="166"/>
      <c r="H103" s="166"/>
      <c r="I103" s="164"/>
      <c r="J103" s="167"/>
      <c r="K103" s="132"/>
      <c r="L103" s="568"/>
      <c r="M103" s="132"/>
      <c r="N103" s="163"/>
      <c r="O103" s="164"/>
      <c r="P103" s="165"/>
      <c r="Q103" s="166"/>
      <c r="R103" s="166"/>
      <c r="S103" s="166"/>
      <c r="T103" s="164"/>
      <c r="U103" s="167"/>
      <c r="V103" s="156"/>
    </row>
    <row r="104" spans="1:22" ht="13.5" thickBot="1">
      <c r="A104" s="568"/>
      <c r="B104" s="132"/>
      <c r="C104" s="168"/>
      <c r="D104" s="169" t="s">
        <v>340</v>
      </c>
      <c r="E104" s="164"/>
      <c r="F104" s="164"/>
      <c r="G104" s="169">
        <f>G101+G102</f>
        <v>931.19</v>
      </c>
      <c r="H104" s="170">
        <f>H101+H102</f>
        <v>0</v>
      </c>
      <c r="I104" s="171">
        <f>G104-H104</f>
        <v>931.19</v>
      </c>
      <c r="J104" s="167"/>
      <c r="K104" s="132"/>
      <c r="L104" s="568"/>
      <c r="M104" s="132"/>
      <c r="N104" s="168"/>
      <c r="O104" s="169" t="s">
        <v>340</v>
      </c>
      <c r="P104" s="164"/>
      <c r="Q104" s="164"/>
      <c r="R104" s="169">
        <f>R101+R102</f>
        <v>541749</v>
      </c>
      <c r="S104" s="170">
        <f>S101+S102</f>
        <v>0</v>
      </c>
      <c r="T104" s="171">
        <f>R104-S104</f>
        <v>541749</v>
      </c>
      <c r="U104" s="167"/>
      <c r="V104" s="156"/>
    </row>
    <row r="105" spans="1:22">
      <c r="A105" s="132"/>
      <c r="B105" s="132"/>
      <c r="C105" s="132"/>
      <c r="D105" s="132"/>
      <c r="E105" s="132"/>
      <c r="F105" s="132"/>
      <c r="G105" s="173" t="s">
        <v>342</v>
      </c>
      <c r="H105" s="147"/>
      <c r="I105" s="144"/>
      <c r="J105" s="147"/>
      <c r="K105" s="132"/>
      <c r="L105" s="132"/>
      <c r="M105" s="132"/>
      <c r="N105" s="132"/>
      <c r="O105" s="132"/>
      <c r="P105" s="132"/>
      <c r="Q105" s="132"/>
      <c r="R105" s="173" t="s">
        <v>342</v>
      </c>
      <c r="S105" s="147"/>
      <c r="T105" s="144"/>
      <c r="U105" s="147"/>
      <c r="V105" s="156"/>
    </row>
    <row r="106" spans="1:22">
      <c r="A106" s="196" t="s">
        <v>351</v>
      </c>
      <c r="B106" s="132"/>
      <c r="C106" s="132"/>
      <c r="D106" s="132"/>
      <c r="E106" s="132"/>
      <c r="F106" s="132"/>
      <c r="G106" s="177" t="s">
        <v>140</v>
      </c>
      <c r="H106" s="178"/>
      <c r="I106" s="179"/>
      <c r="J106" s="178"/>
      <c r="K106" s="132"/>
      <c r="L106" s="196" t="s">
        <v>351</v>
      </c>
      <c r="M106" s="132"/>
      <c r="N106" s="132"/>
      <c r="O106" s="132"/>
      <c r="P106" s="132"/>
      <c r="Q106" s="132"/>
      <c r="R106" s="177" t="s">
        <v>140</v>
      </c>
      <c r="S106" s="178"/>
      <c r="T106" s="179"/>
      <c r="U106" s="178"/>
      <c r="V106" s="156"/>
    </row>
    <row r="107" spans="1:22" ht="13.5" thickBot="1">
      <c r="A107" s="131" t="s">
        <v>355</v>
      </c>
      <c r="B107" s="132"/>
      <c r="C107" s="132"/>
      <c r="D107" s="132"/>
      <c r="E107" s="132"/>
      <c r="F107" s="132"/>
      <c r="G107" s="182" t="s">
        <v>347</v>
      </c>
      <c r="H107" s="167"/>
      <c r="I107" s="171">
        <f>I104+I105+I106</f>
        <v>931.19</v>
      </c>
      <c r="J107" s="167"/>
      <c r="K107" s="132"/>
      <c r="L107" s="131" t="s">
        <v>355</v>
      </c>
      <c r="M107" s="132"/>
      <c r="N107" s="132"/>
      <c r="O107" s="132"/>
      <c r="P107" s="132"/>
      <c r="Q107" s="132"/>
      <c r="R107" s="182" t="s">
        <v>347</v>
      </c>
      <c r="S107" s="167"/>
      <c r="T107" s="171">
        <f>T104+T105+T106</f>
        <v>541749</v>
      </c>
      <c r="U107" s="167"/>
      <c r="V107" s="156"/>
    </row>
    <row r="108" spans="1:22" ht="13.5" thickBot="1">
      <c r="A108" s="197"/>
      <c r="B108" s="197"/>
      <c r="C108" s="197"/>
      <c r="D108" s="197"/>
      <c r="E108" s="197"/>
      <c r="F108" s="197"/>
      <c r="G108" s="197"/>
      <c r="H108" s="197"/>
      <c r="I108" s="197"/>
      <c r="J108" s="197"/>
      <c r="K108" s="156"/>
      <c r="L108" s="197"/>
      <c r="M108" s="197"/>
      <c r="N108" s="197"/>
      <c r="O108" s="197"/>
      <c r="P108" s="197"/>
      <c r="Q108" s="197"/>
      <c r="R108" s="197"/>
      <c r="S108" s="197"/>
      <c r="T108" s="197"/>
      <c r="U108" s="197"/>
      <c r="V108" s="156"/>
    </row>
    <row r="109" spans="1:22" ht="13.5" thickTop="1">
      <c r="A109" s="131" t="s">
        <v>323</v>
      </c>
      <c r="B109" s="131"/>
      <c r="L109" s="131" t="s">
        <v>323</v>
      </c>
      <c r="M109" s="131"/>
    </row>
    <row r="110" spans="1:22">
      <c r="A110" s="131" t="s">
        <v>324</v>
      </c>
      <c r="B110" s="131"/>
      <c r="L110" s="131" t="s">
        <v>324</v>
      </c>
      <c r="M110" s="131"/>
    </row>
    <row r="111" spans="1:22" ht="7.5" customHeight="1">
      <c r="A111" s="131"/>
      <c r="B111" s="131"/>
      <c r="C111" s="132"/>
      <c r="D111" s="132"/>
      <c r="E111" s="132"/>
      <c r="F111" s="132"/>
      <c r="G111" s="132"/>
      <c r="H111" s="132"/>
      <c r="I111" s="132"/>
      <c r="J111" s="132"/>
      <c r="K111" s="132"/>
      <c r="L111" s="131"/>
      <c r="M111" s="131"/>
      <c r="N111" s="132"/>
      <c r="O111" s="132"/>
      <c r="P111" s="132"/>
      <c r="Q111" s="132"/>
      <c r="R111" s="132"/>
      <c r="S111" s="132"/>
      <c r="T111" s="132"/>
      <c r="U111" s="132"/>
      <c r="V111" s="132"/>
    </row>
    <row r="112" spans="1:22">
      <c r="A112" s="132"/>
      <c r="B112" s="132"/>
      <c r="C112" s="132"/>
      <c r="D112" s="133" t="s">
        <v>325</v>
      </c>
      <c r="E112" s="133"/>
      <c r="F112" s="133"/>
      <c r="G112" s="135" t="str">
        <f>$G$4</f>
        <v>февраль</v>
      </c>
      <c r="H112" s="133" t="s">
        <v>326</v>
      </c>
      <c r="I112" s="132"/>
      <c r="J112" s="132"/>
      <c r="K112" s="132"/>
      <c r="L112" s="132"/>
      <c r="M112" s="132"/>
      <c r="N112" s="132"/>
      <c r="O112" s="133" t="s">
        <v>325</v>
      </c>
      <c r="P112" s="133"/>
      <c r="Q112" s="133"/>
      <c r="R112" s="135" t="str">
        <f>$G$4</f>
        <v>февраль</v>
      </c>
      <c r="S112" s="133" t="s">
        <v>326</v>
      </c>
      <c r="T112" s="132"/>
      <c r="U112" s="132"/>
      <c r="V112" s="132"/>
    </row>
    <row r="113" spans="1:22" ht="3" customHeight="1">
      <c r="A113" s="132"/>
      <c r="B113" s="132"/>
      <c r="C113" s="132"/>
      <c r="D113" s="132"/>
      <c r="E113" s="132"/>
      <c r="F113" s="132"/>
      <c r="G113" s="132"/>
      <c r="H113" s="132"/>
      <c r="I113" s="132"/>
      <c r="J113" s="132"/>
      <c r="K113" s="132"/>
      <c r="L113" s="132"/>
      <c r="M113" s="132"/>
      <c r="N113" s="132"/>
      <c r="O113" s="132"/>
      <c r="P113" s="132"/>
      <c r="Q113" s="132"/>
      <c r="R113" s="132"/>
      <c r="S113" s="132"/>
      <c r="T113" s="132"/>
      <c r="U113" s="132"/>
      <c r="V113" s="132"/>
    </row>
    <row r="114" spans="1:22">
      <c r="A114" s="132"/>
      <c r="B114" s="132"/>
      <c r="C114" s="132"/>
      <c r="D114" s="131" t="s">
        <v>327</v>
      </c>
      <c r="E114" s="131"/>
      <c r="F114" s="136">
        <f>Жильцы!E75</f>
        <v>49.1</v>
      </c>
      <c r="G114" s="131" t="s">
        <v>328</v>
      </c>
      <c r="H114" s="132" t="str">
        <f>Жильцы!B75&amp;" "&amp;Жильцы!C75&amp;"."&amp;Жильцы!D75&amp;"."</f>
        <v>Овчаренко В.И.</v>
      </c>
      <c r="I114" s="132"/>
      <c r="J114" s="132"/>
      <c r="K114" s="132"/>
      <c r="L114" s="132"/>
      <c r="M114" s="132"/>
      <c r="N114" s="132"/>
      <c r="O114" s="131" t="s">
        <v>327</v>
      </c>
      <c r="P114" s="131"/>
      <c r="Q114" s="136">
        <f>Жильцы!S75</f>
        <v>31073</v>
      </c>
      <c r="R114" s="131" t="s">
        <v>328</v>
      </c>
      <c r="S114" s="132" t="str">
        <f>Жильцы!P75&amp;" "&amp;Жильцы!Q75&amp;"."&amp;Жильцы!R75&amp;"."</f>
        <v>30789 30878.30973.</v>
      </c>
      <c r="T114" s="132"/>
      <c r="U114" s="132"/>
      <c r="V114" s="132"/>
    </row>
    <row r="115" spans="1:22">
      <c r="A115" s="132"/>
      <c r="B115" s="132"/>
      <c r="C115" s="132"/>
      <c r="D115" s="131" t="s">
        <v>329</v>
      </c>
      <c r="E115" s="131"/>
      <c r="F115" s="136">
        <f>Жильцы!F75</f>
        <v>2</v>
      </c>
      <c r="G115" s="131" t="s">
        <v>330</v>
      </c>
      <c r="H115" s="132" t="s">
        <v>331</v>
      </c>
      <c r="I115" s="132"/>
      <c r="J115" s="137">
        <f>Жильцы!A75</f>
        <v>74</v>
      </c>
      <c r="K115" s="132"/>
      <c r="L115" s="132"/>
      <c r="M115" s="132"/>
      <c r="N115" s="132"/>
      <c r="O115" s="131" t="s">
        <v>329</v>
      </c>
      <c r="P115" s="131"/>
      <c r="Q115" s="136">
        <f>Жильцы!T75</f>
        <v>31142</v>
      </c>
      <c r="R115" s="131" t="s">
        <v>330</v>
      </c>
      <c r="S115" s="132" t="s">
        <v>331</v>
      </c>
      <c r="T115" s="132"/>
      <c r="U115" s="137">
        <f>Жильцы!O75</f>
        <v>0</v>
      </c>
      <c r="V115" s="132"/>
    </row>
    <row r="116" spans="1:22" ht="2.25" customHeight="1" thickBot="1">
      <c r="A116" s="132"/>
      <c r="B116" s="132"/>
      <c r="C116" s="132"/>
      <c r="D116" s="132"/>
      <c r="E116" s="132"/>
      <c r="F116" s="132"/>
      <c r="G116" s="132"/>
      <c r="H116" s="132"/>
      <c r="I116" s="132"/>
      <c r="J116" s="132"/>
      <c r="K116" s="132"/>
      <c r="L116" s="132"/>
      <c r="M116" s="132"/>
      <c r="N116" s="132"/>
      <c r="O116" s="132"/>
      <c r="P116" s="132"/>
      <c r="Q116" s="132"/>
      <c r="R116" s="132"/>
      <c r="S116" s="132"/>
      <c r="T116" s="132"/>
      <c r="U116" s="132"/>
      <c r="V116" s="132"/>
    </row>
    <row r="117" spans="1:22" ht="27" customHeight="1" thickBot="1">
      <c r="A117" s="568" t="s">
        <v>332</v>
      </c>
      <c r="B117" s="132"/>
      <c r="C117" s="138"/>
      <c r="D117" s="139" t="s">
        <v>333</v>
      </c>
      <c r="E117" s="140"/>
      <c r="F117" s="141" t="s">
        <v>334</v>
      </c>
      <c r="G117" s="141" t="s">
        <v>335</v>
      </c>
      <c r="H117" s="142" t="s">
        <v>336</v>
      </c>
      <c r="I117" s="569" t="s">
        <v>337</v>
      </c>
      <c r="J117" s="570"/>
      <c r="K117" s="132"/>
      <c r="L117" s="568" t="s">
        <v>332</v>
      </c>
      <c r="M117" s="132"/>
      <c r="N117" s="138"/>
      <c r="O117" s="139" t="s">
        <v>333</v>
      </c>
      <c r="P117" s="140"/>
      <c r="Q117" s="141" t="s">
        <v>334</v>
      </c>
      <c r="R117" s="141" t="s">
        <v>335</v>
      </c>
      <c r="S117" s="142" t="s">
        <v>336</v>
      </c>
      <c r="T117" s="569" t="s">
        <v>337</v>
      </c>
      <c r="U117" s="570"/>
      <c r="V117" s="132"/>
    </row>
    <row r="118" spans="1:22" ht="3.75" customHeight="1">
      <c r="A118" s="568"/>
      <c r="B118" s="132"/>
      <c r="C118" s="143"/>
      <c r="D118" s="144"/>
      <c r="E118" s="145"/>
      <c r="F118" s="146"/>
      <c r="G118" s="146"/>
      <c r="H118" s="146"/>
      <c r="I118" s="144"/>
      <c r="J118" s="147"/>
      <c r="K118" s="132"/>
      <c r="L118" s="568"/>
      <c r="M118" s="132"/>
      <c r="N118" s="143"/>
      <c r="O118" s="144"/>
      <c r="P118" s="145"/>
      <c r="Q118" s="146"/>
      <c r="R118" s="146"/>
      <c r="S118" s="146"/>
      <c r="T118" s="144"/>
      <c r="U118" s="147"/>
      <c r="V118" s="132"/>
    </row>
    <row r="119" spans="1:22">
      <c r="A119" s="568"/>
      <c r="B119" s="132"/>
      <c r="C119" s="148">
        <v>1</v>
      </c>
      <c r="D119" s="149" t="s">
        <v>338</v>
      </c>
      <c r="E119" s="150"/>
      <c r="F119" s="191">
        <v>15</v>
      </c>
      <c r="G119" s="191">
        <f>F119*F114</f>
        <v>736.5</v>
      </c>
      <c r="H119" s="192"/>
      <c r="I119" s="153">
        <f>G119-H119</f>
        <v>736.5</v>
      </c>
      <c r="J119" s="154"/>
      <c r="K119" s="132"/>
      <c r="L119" s="568"/>
      <c r="M119" s="132"/>
      <c r="N119" s="148">
        <v>1</v>
      </c>
      <c r="O119" s="149" t="s">
        <v>338</v>
      </c>
      <c r="P119" s="150"/>
      <c r="Q119" s="191">
        <v>15</v>
      </c>
      <c r="R119" s="191">
        <f>Q119*Q114</f>
        <v>466095</v>
      </c>
      <c r="S119" s="192"/>
      <c r="T119" s="153">
        <f>R119-S119</f>
        <v>466095</v>
      </c>
      <c r="U119" s="154"/>
      <c r="V119" s="132"/>
    </row>
    <row r="120" spans="1:22">
      <c r="A120" s="568"/>
      <c r="B120" s="132"/>
      <c r="C120" s="155">
        <v>2</v>
      </c>
      <c r="D120" s="156" t="s">
        <v>339</v>
      </c>
      <c r="E120" s="157"/>
      <c r="F120" s="193">
        <v>3.85</v>
      </c>
      <c r="G120" s="193">
        <f>F120*F114</f>
        <v>189.035</v>
      </c>
      <c r="H120" s="194"/>
      <c r="I120" s="160">
        <f>G120-H120</f>
        <v>189.035</v>
      </c>
      <c r="J120" s="161"/>
      <c r="K120" s="132"/>
      <c r="L120" s="568"/>
      <c r="M120" s="132"/>
      <c r="N120" s="155">
        <v>2</v>
      </c>
      <c r="O120" s="156" t="s">
        <v>339</v>
      </c>
      <c r="P120" s="157"/>
      <c r="Q120" s="193">
        <v>3.85</v>
      </c>
      <c r="R120" s="193">
        <f>Q120*Q114</f>
        <v>119631.05</v>
      </c>
      <c r="S120" s="194"/>
      <c r="T120" s="160">
        <f>R120-S120</f>
        <v>119631.05</v>
      </c>
      <c r="U120" s="161"/>
      <c r="V120" s="132"/>
    </row>
    <row r="121" spans="1:22" ht="2.25" customHeight="1" thickBot="1">
      <c r="A121" s="568"/>
      <c r="B121" s="132"/>
      <c r="C121" s="163"/>
      <c r="D121" s="164"/>
      <c r="E121" s="165"/>
      <c r="F121" s="166"/>
      <c r="G121" s="166"/>
      <c r="H121" s="166"/>
      <c r="I121" s="164"/>
      <c r="J121" s="167"/>
      <c r="K121" s="132"/>
      <c r="L121" s="568"/>
      <c r="M121" s="132"/>
      <c r="N121" s="163"/>
      <c r="O121" s="164"/>
      <c r="P121" s="165"/>
      <c r="Q121" s="166"/>
      <c r="R121" s="166"/>
      <c r="S121" s="166"/>
      <c r="T121" s="164"/>
      <c r="U121" s="167"/>
      <c r="V121" s="132"/>
    </row>
    <row r="122" spans="1:22" ht="13.5" thickBot="1">
      <c r="A122" s="568"/>
      <c r="B122" s="132"/>
      <c r="C122" s="168"/>
      <c r="D122" s="169" t="s">
        <v>340</v>
      </c>
      <c r="E122" s="164"/>
      <c r="F122" s="164"/>
      <c r="G122" s="169">
        <f>G119+G120</f>
        <v>925.53499999999997</v>
      </c>
      <c r="H122" s="170">
        <f>H119+H120</f>
        <v>0</v>
      </c>
      <c r="I122" s="171">
        <f>G122-H122</f>
        <v>925.53499999999997</v>
      </c>
      <c r="J122" s="167"/>
      <c r="K122" s="132"/>
      <c r="L122" s="568"/>
      <c r="M122" s="132"/>
      <c r="N122" s="168"/>
      <c r="O122" s="169" t="s">
        <v>340</v>
      </c>
      <c r="P122" s="164"/>
      <c r="Q122" s="164"/>
      <c r="R122" s="169">
        <f>R119+R120</f>
        <v>585726.05000000005</v>
      </c>
      <c r="S122" s="170">
        <f>S119+S120</f>
        <v>0</v>
      </c>
      <c r="T122" s="171">
        <f>R122-S122</f>
        <v>585726.05000000005</v>
      </c>
      <c r="U122" s="167"/>
      <c r="V122" s="132"/>
    </row>
    <row r="123" spans="1:22">
      <c r="A123" s="131" t="s">
        <v>341</v>
      </c>
      <c r="B123" s="132"/>
      <c r="C123" s="132"/>
      <c r="D123" s="132"/>
      <c r="E123" s="132"/>
      <c r="F123" s="132"/>
      <c r="G123" s="173" t="s">
        <v>342</v>
      </c>
      <c r="H123" s="147"/>
      <c r="I123" s="144"/>
      <c r="J123" s="147"/>
      <c r="K123" s="132"/>
      <c r="L123" s="131" t="s">
        <v>341</v>
      </c>
      <c r="M123" s="132"/>
      <c r="N123" s="132"/>
      <c r="O123" s="132"/>
      <c r="P123" s="132"/>
      <c r="Q123" s="132"/>
      <c r="R123" s="173" t="s">
        <v>342</v>
      </c>
      <c r="S123" s="147"/>
      <c r="T123" s="144"/>
      <c r="U123" s="147"/>
      <c r="V123" s="132"/>
    </row>
    <row r="124" spans="1:22" ht="11.25" customHeight="1">
      <c r="A124" s="131" t="s">
        <v>353</v>
      </c>
      <c r="B124" s="132"/>
      <c r="C124" s="132"/>
      <c r="D124" s="132"/>
      <c r="E124" s="132"/>
      <c r="F124" s="132"/>
      <c r="G124" s="177" t="s">
        <v>140</v>
      </c>
      <c r="H124" s="178"/>
      <c r="I124" s="179"/>
      <c r="J124" s="178"/>
      <c r="K124" s="132"/>
      <c r="L124" s="131" t="s">
        <v>353</v>
      </c>
      <c r="M124" s="132"/>
      <c r="N124" s="132"/>
      <c r="O124" s="132"/>
      <c r="P124" s="132"/>
      <c r="Q124" s="132"/>
      <c r="R124" s="177" t="s">
        <v>140</v>
      </c>
      <c r="S124" s="178"/>
      <c r="T124" s="179"/>
      <c r="U124" s="178"/>
      <c r="V124" s="132"/>
    </row>
    <row r="125" spans="1:22" ht="13.5" thickBot="1">
      <c r="A125" s="131" t="s">
        <v>344</v>
      </c>
      <c r="B125" s="132"/>
      <c r="C125" s="132"/>
      <c r="D125" s="180" t="s">
        <v>345</v>
      </c>
      <c r="E125" s="183" t="str">
        <f>$E$17</f>
        <v>февраля</v>
      </c>
      <c r="F125" s="132" t="s">
        <v>326</v>
      </c>
      <c r="G125" s="182" t="s">
        <v>347</v>
      </c>
      <c r="H125" s="167"/>
      <c r="I125" s="171">
        <f>I122+I123+I124</f>
        <v>925.53499999999997</v>
      </c>
      <c r="J125" s="167"/>
      <c r="K125" s="132"/>
      <c r="L125" s="131" t="s">
        <v>344</v>
      </c>
      <c r="M125" s="132"/>
      <c r="N125" s="132"/>
      <c r="O125" s="180" t="s">
        <v>345</v>
      </c>
      <c r="P125" s="183" t="str">
        <f>$E$17</f>
        <v>февраля</v>
      </c>
      <c r="Q125" s="132" t="s">
        <v>326</v>
      </c>
      <c r="R125" s="182" t="s">
        <v>347</v>
      </c>
      <c r="S125" s="167"/>
      <c r="T125" s="171">
        <f>T122+T123+T124</f>
        <v>585726.05000000005</v>
      </c>
      <c r="U125" s="167"/>
      <c r="V125" s="132"/>
    </row>
    <row r="126" spans="1:22" ht="10.5" customHeight="1">
      <c r="A126" s="184" t="s">
        <v>348</v>
      </c>
      <c r="B126" s="199">
        <f>13/365</f>
        <v>3.5616438356164383E-2</v>
      </c>
      <c r="C126" s="186" t="s">
        <v>354</v>
      </c>
      <c r="D126" s="187"/>
      <c r="E126" s="187"/>
      <c r="F126" s="187"/>
      <c r="G126" s="187"/>
      <c r="H126" s="187"/>
      <c r="I126" s="187"/>
      <c r="J126" s="187"/>
      <c r="K126" s="129"/>
      <c r="L126" s="184" t="s">
        <v>348</v>
      </c>
      <c r="M126" s="199">
        <f>13/365</f>
        <v>3.5616438356164383E-2</v>
      </c>
      <c r="N126" s="186" t="s">
        <v>354</v>
      </c>
      <c r="O126" s="187"/>
      <c r="P126" s="187"/>
      <c r="Q126" s="187"/>
      <c r="R126" s="187"/>
      <c r="S126" s="187"/>
      <c r="T126" s="187"/>
      <c r="U126" s="187"/>
      <c r="V126" s="129"/>
    </row>
    <row r="127" spans="1:22" ht="20.25" customHeight="1">
      <c r="A127" s="131" t="s">
        <v>323</v>
      </c>
      <c r="B127" s="131"/>
      <c r="L127" s="131" t="s">
        <v>323</v>
      </c>
      <c r="M127" s="131"/>
    </row>
    <row r="128" spans="1:22">
      <c r="A128" s="131" t="s">
        <v>324</v>
      </c>
      <c r="B128" s="131"/>
      <c r="L128" s="131" t="s">
        <v>324</v>
      </c>
      <c r="M128" s="131"/>
    </row>
    <row r="129" spans="1:22" ht="6" customHeight="1">
      <c r="A129" s="131"/>
      <c r="B129" s="131"/>
      <c r="C129" s="132"/>
      <c r="D129" s="132"/>
      <c r="E129" s="132"/>
      <c r="F129" s="132"/>
      <c r="G129" s="132"/>
      <c r="H129" s="132"/>
      <c r="I129" s="132"/>
      <c r="J129" s="132"/>
      <c r="K129" s="132"/>
      <c r="L129" s="131"/>
      <c r="M129" s="131"/>
      <c r="N129" s="132"/>
      <c r="O129" s="132"/>
      <c r="P129" s="132"/>
      <c r="Q129" s="132"/>
      <c r="R129" s="132"/>
      <c r="S129" s="132"/>
      <c r="T129" s="132"/>
      <c r="U129" s="132"/>
      <c r="V129" s="132"/>
    </row>
    <row r="130" spans="1:22">
      <c r="A130" s="132"/>
      <c r="B130" s="132"/>
      <c r="C130" s="132"/>
      <c r="D130" s="133" t="s">
        <v>350</v>
      </c>
      <c r="E130" s="133"/>
      <c r="F130" s="133"/>
      <c r="G130" s="135" t="str">
        <f>$G$4</f>
        <v>февраль</v>
      </c>
      <c r="H130" s="133" t="s">
        <v>326</v>
      </c>
      <c r="I130" s="132"/>
      <c r="J130" s="132"/>
      <c r="K130" s="132"/>
      <c r="L130" s="132"/>
      <c r="M130" s="132"/>
      <c r="N130" s="132"/>
      <c r="O130" s="133" t="s">
        <v>350</v>
      </c>
      <c r="P130" s="133"/>
      <c r="Q130" s="133"/>
      <c r="R130" s="135" t="str">
        <f>$G$4</f>
        <v>февраль</v>
      </c>
      <c r="S130" s="133" t="s">
        <v>326</v>
      </c>
      <c r="T130" s="132"/>
      <c r="U130" s="132"/>
      <c r="V130" s="132"/>
    </row>
    <row r="131" spans="1:22" ht="3.75" customHeight="1">
      <c r="A131" s="132"/>
      <c r="B131" s="132"/>
      <c r="C131" s="132"/>
      <c r="D131" s="132"/>
      <c r="E131" s="132"/>
      <c r="F131" s="132"/>
      <c r="G131" s="132"/>
      <c r="H131" s="132"/>
      <c r="I131" s="132"/>
      <c r="J131" s="132"/>
      <c r="K131" s="132"/>
      <c r="L131" s="132"/>
      <c r="M131" s="132"/>
      <c r="N131" s="132"/>
      <c r="O131" s="132"/>
      <c r="P131" s="132"/>
      <c r="Q131" s="132"/>
      <c r="R131" s="132"/>
      <c r="S131" s="132"/>
      <c r="T131" s="132"/>
      <c r="U131" s="132"/>
      <c r="V131" s="132"/>
    </row>
    <row r="132" spans="1:22">
      <c r="A132" s="132"/>
      <c r="B132" s="132"/>
      <c r="C132" s="132"/>
      <c r="D132" s="131" t="s">
        <v>327</v>
      </c>
      <c r="E132" s="131"/>
      <c r="F132" s="136">
        <f>Жильцы!E75</f>
        <v>49.1</v>
      </c>
      <c r="G132" s="131" t="s">
        <v>328</v>
      </c>
      <c r="H132" s="132" t="str">
        <f>Жильцы!B75&amp;" "&amp;Жильцы!C75&amp;"."&amp;Жильцы!D75&amp;"."</f>
        <v>Овчаренко В.И.</v>
      </c>
      <c r="I132" s="132"/>
      <c r="J132" s="132"/>
      <c r="K132" s="132"/>
      <c r="L132" s="132"/>
      <c r="M132" s="132"/>
      <c r="N132" s="132"/>
      <c r="O132" s="131" t="s">
        <v>327</v>
      </c>
      <c r="P132" s="131"/>
      <c r="Q132" s="136">
        <f>Жильцы!S75</f>
        <v>31073</v>
      </c>
      <c r="R132" s="131" t="s">
        <v>328</v>
      </c>
      <c r="S132" s="132" t="str">
        <f>Жильцы!P75&amp;" "&amp;Жильцы!Q75&amp;"."&amp;Жильцы!R75&amp;"."</f>
        <v>30789 30878.30973.</v>
      </c>
      <c r="T132" s="132"/>
      <c r="U132" s="132"/>
      <c r="V132" s="132"/>
    </row>
    <row r="133" spans="1:22">
      <c r="A133" s="132"/>
      <c r="B133" s="132"/>
      <c r="C133" s="132"/>
      <c r="D133" s="131" t="s">
        <v>329</v>
      </c>
      <c r="E133" s="131"/>
      <c r="F133" s="136">
        <f>Жильцы!F75</f>
        <v>2</v>
      </c>
      <c r="G133" s="131" t="s">
        <v>330</v>
      </c>
      <c r="H133" s="132" t="s">
        <v>331</v>
      </c>
      <c r="I133" s="132"/>
      <c r="J133" s="137">
        <f>Жильцы!A75</f>
        <v>74</v>
      </c>
      <c r="K133" s="132"/>
      <c r="L133" s="132"/>
      <c r="M133" s="132"/>
      <c r="N133" s="132"/>
      <c r="O133" s="131" t="s">
        <v>329</v>
      </c>
      <c r="P133" s="131"/>
      <c r="Q133" s="136">
        <f>Жильцы!T75</f>
        <v>31142</v>
      </c>
      <c r="R133" s="131" t="s">
        <v>330</v>
      </c>
      <c r="S133" s="132" t="s">
        <v>331</v>
      </c>
      <c r="T133" s="132"/>
      <c r="U133" s="137">
        <f>Жильцы!O75</f>
        <v>0</v>
      </c>
      <c r="V133" s="132"/>
    </row>
    <row r="134" spans="1:22" ht="2.25" customHeight="1" thickBot="1">
      <c r="A134" s="132"/>
      <c r="B134" s="132"/>
      <c r="C134" s="132"/>
      <c r="D134" s="132"/>
      <c r="E134" s="132"/>
      <c r="F134" s="132"/>
      <c r="G134" s="132"/>
      <c r="H134" s="132"/>
      <c r="I134" s="132"/>
      <c r="J134" s="132"/>
      <c r="K134" s="132"/>
      <c r="L134" s="132"/>
      <c r="M134" s="132"/>
      <c r="N134" s="132"/>
      <c r="O134" s="132"/>
      <c r="P134" s="132"/>
      <c r="Q134" s="132"/>
      <c r="R134" s="132"/>
      <c r="S134" s="132"/>
      <c r="T134" s="132"/>
      <c r="U134" s="132"/>
      <c r="V134" s="132"/>
    </row>
    <row r="135" spans="1:22" ht="26.25" customHeight="1" thickBot="1">
      <c r="A135" s="568" t="s">
        <v>332</v>
      </c>
      <c r="B135" s="132"/>
      <c r="C135" s="138"/>
      <c r="D135" s="139" t="s">
        <v>333</v>
      </c>
      <c r="E135" s="140"/>
      <c r="F135" s="141" t="s">
        <v>334</v>
      </c>
      <c r="G135" s="141" t="s">
        <v>335</v>
      </c>
      <c r="H135" s="142" t="s">
        <v>336</v>
      </c>
      <c r="I135" s="569" t="s">
        <v>337</v>
      </c>
      <c r="J135" s="570"/>
      <c r="K135" s="132"/>
      <c r="L135" s="568" t="s">
        <v>332</v>
      </c>
      <c r="M135" s="132"/>
      <c r="N135" s="138"/>
      <c r="O135" s="139" t="s">
        <v>333</v>
      </c>
      <c r="P135" s="140"/>
      <c r="Q135" s="141" t="s">
        <v>334</v>
      </c>
      <c r="R135" s="141" t="s">
        <v>335</v>
      </c>
      <c r="S135" s="142" t="s">
        <v>336</v>
      </c>
      <c r="T135" s="569" t="s">
        <v>337</v>
      </c>
      <c r="U135" s="570"/>
      <c r="V135" s="132"/>
    </row>
    <row r="136" spans="1:22" ht="3" customHeight="1">
      <c r="A136" s="568"/>
      <c r="B136" s="132"/>
      <c r="C136" s="143"/>
      <c r="D136" s="144"/>
      <c r="E136" s="145"/>
      <c r="F136" s="146"/>
      <c r="G136" s="146"/>
      <c r="H136" s="146"/>
      <c r="I136" s="144"/>
      <c r="J136" s="147"/>
      <c r="K136" s="132"/>
      <c r="L136" s="568"/>
      <c r="M136" s="132"/>
      <c r="N136" s="143"/>
      <c r="O136" s="144"/>
      <c r="P136" s="145"/>
      <c r="Q136" s="146"/>
      <c r="R136" s="146"/>
      <c r="S136" s="146"/>
      <c r="T136" s="144"/>
      <c r="U136" s="147"/>
      <c r="V136" s="132"/>
    </row>
    <row r="137" spans="1:22">
      <c r="A137" s="568"/>
      <c r="B137" s="132"/>
      <c r="C137" s="148">
        <v>1</v>
      </c>
      <c r="D137" s="149" t="s">
        <v>338</v>
      </c>
      <c r="E137" s="150"/>
      <c r="F137" s="191">
        <v>15</v>
      </c>
      <c r="G137" s="191">
        <f>F137*F132</f>
        <v>736.5</v>
      </c>
      <c r="H137" s="192"/>
      <c r="I137" s="153">
        <f>G137-H137</f>
        <v>736.5</v>
      </c>
      <c r="J137" s="154"/>
      <c r="K137" s="132"/>
      <c r="L137" s="568"/>
      <c r="M137" s="132"/>
      <c r="N137" s="148">
        <v>1</v>
      </c>
      <c r="O137" s="149" t="s">
        <v>338</v>
      </c>
      <c r="P137" s="150"/>
      <c r="Q137" s="191">
        <v>15</v>
      </c>
      <c r="R137" s="191">
        <f>Q137*Q132</f>
        <v>466095</v>
      </c>
      <c r="S137" s="192"/>
      <c r="T137" s="153">
        <f>R137-S137</f>
        <v>466095</v>
      </c>
      <c r="U137" s="154"/>
      <c r="V137" s="132"/>
    </row>
    <row r="138" spans="1:22">
      <c r="A138" s="568"/>
      <c r="B138" s="132"/>
      <c r="C138" s="155">
        <v>2</v>
      </c>
      <c r="D138" s="156" t="s">
        <v>339</v>
      </c>
      <c r="E138" s="157"/>
      <c r="F138" s="193">
        <v>3.85</v>
      </c>
      <c r="G138" s="193">
        <f>F138*F132</f>
        <v>189.035</v>
      </c>
      <c r="H138" s="194"/>
      <c r="I138" s="160">
        <f>G138-H138</f>
        <v>189.035</v>
      </c>
      <c r="J138" s="161"/>
      <c r="K138" s="132"/>
      <c r="L138" s="568"/>
      <c r="M138" s="132"/>
      <c r="N138" s="155">
        <v>2</v>
      </c>
      <c r="O138" s="156" t="s">
        <v>339</v>
      </c>
      <c r="P138" s="157"/>
      <c r="Q138" s="193">
        <v>3.85</v>
      </c>
      <c r="R138" s="193">
        <f>Q138*Q132</f>
        <v>119631.05</v>
      </c>
      <c r="S138" s="194"/>
      <c r="T138" s="160">
        <f>R138-S138</f>
        <v>119631.05</v>
      </c>
      <c r="U138" s="161"/>
      <c r="V138" s="132"/>
    </row>
    <row r="139" spans="1:22" ht="5.25" customHeight="1" thickBot="1">
      <c r="A139" s="568"/>
      <c r="B139" s="132"/>
      <c r="C139" s="163"/>
      <c r="D139" s="164"/>
      <c r="E139" s="165"/>
      <c r="F139" s="166"/>
      <c r="G139" s="166"/>
      <c r="H139" s="166"/>
      <c r="I139" s="164"/>
      <c r="J139" s="167"/>
      <c r="K139" s="132"/>
      <c r="L139" s="568"/>
      <c r="M139" s="132"/>
      <c r="N139" s="163"/>
      <c r="O139" s="164"/>
      <c r="P139" s="165"/>
      <c r="Q139" s="166"/>
      <c r="R139" s="166"/>
      <c r="S139" s="166"/>
      <c r="T139" s="164"/>
      <c r="U139" s="167"/>
      <c r="V139" s="132"/>
    </row>
    <row r="140" spans="1:22" ht="13.5" thickBot="1">
      <c r="A140" s="568"/>
      <c r="B140" s="132"/>
      <c r="C140" s="168"/>
      <c r="D140" s="169" t="s">
        <v>340</v>
      </c>
      <c r="E140" s="164"/>
      <c r="F140" s="164"/>
      <c r="G140" s="169">
        <f>G137+G138</f>
        <v>925.53499999999997</v>
      </c>
      <c r="H140" s="170">
        <f>H137+H138</f>
        <v>0</v>
      </c>
      <c r="I140" s="171">
        <f>G140-H140</f>
        <v>925.53499999999997</v>
      </c>
      <c r="J140" s="167"/>
      <c r="K140" s="132"/>
      <c r="L140" s="568"/>
      <c r="M140" s="132"/>
      <c r="N140" s="168"/>
      <c r="O140" s="169" t="s">
        <v>340</v>
      </c>
      <c r="P140" s="164"/>
      <c r="Q140" s="164"/>
      <c r="R140" s="169">
        <f>R137+R138</f>
        <v>585726.05000000005</v>
      </c>
      <c r="S140" s="170">
        <f>S137+S138</f>
        <v>0</v>
      </c>
      <c r="T140" s="171">
        <f>R140-S140</f>
        <v>585726.05000000005</v>
      </c>
      <c r="U140" s="167"/>
      <c r="V140" s="132"/>
    </row>
    <row r="141" spans="1:22">
      <c r="A141" s="132"/>
      <c r="B141" s="132"/>
      <c r="C141" s="132"/>
      <c r="D141" s="132"/>
      <c r="E141" s="132"/>
      <c r="F141" s="132"/>
      <c r="G141" s="173" t="s">
        <v>342</v>
      </c>
      <c r="H141" s="147"/>
      <c r="I141" s="144"/>
      <c r="J141" s="147"/>
      <c r="K141" s="132"/>
      <c r="L141" s="132"/>
      <c r="M141" s="132"/>
      <c r="N141" s="132"/>
      <c r="O141" s="132"/>
      <c r="P141" s="132"/>
      <c r="Q141" s="132"/>
      <c r="R141" s="173" t="s">
        <v>342</v>
      </c>
      <c r="S141" s="147"/>
      <c r="T141" s="144"/>
      <c r="U141" s="147"/>
      <c r="V141" s="132"/>
    </row>
    <row r="142" spans="1:22">
      <c r="A142" s="196" t="s">
        <v>351</v>
      </c>
      <c r="B142" s="132"/>
      <c r="C142" s="132"/>
      <c r="D142" s="132"/>
      <c r="E142" s="132"/>
      <c r="F142" s="132"/>
      <c r="G142" s="177" t="s">
        <v>140</v>
      </c>
      <c r="H142" s="178"/>
      <c r="I142" s="179"/>
      <c r="J142" s="178"/>
      <c r="K142" s="132"/>
      <c r="L142" s="196" t="s">
        <v>351</v>
      </c>
      <c r="M142" s="132"/>
      <c r="N142" s="132"/>
      <c r="O142" s="132"/>
      <c r="P142" s="132"/>
      <c r="Q142" s="132"/>
      <c r="R142" s="177" t="s">
        <v>140</v>
      </c>
      <c r="S142" s="178"/>
      <c r="T142" s="179"/>
      <c r="U142" s="178"/>
      <c r="V142" s="132"/>
    </row>
    <row r="143" spans="1:22" ht="13.5" thickBot="1">
      <c r="A143" s="131" t="s">
        <v>355</v>
      </c>
      <c r="B143" s="132"/>
      <c r="C143" s="132"/>
      <c r="D143" s="132"/>
      <c r="E143" s="132"/>
      <c r="F143" s="132"/>
      <c r="G143" s="182" t="s">
        <v>347</v>
      </c>
      <c r="H143" s="167"/>
      <c r="I143" s="171">
        <f>I140+I141+I142</f>
        <v>925.53499999999997</v>
      </c>
      <c r="J143" s="167"/>
      <c r="K143" s="132"/>
      <c r="L143" s="131" t="s">
        <v>355</v>
      </c>
      <c r="M143" s="132"/>
      <c r="N143" s="132"/>
      <c r="O143" s="132"/>
      <c r="P143" s="132"/>
      <c r="Q143" s="132"/>
      <c r="R143" s="182" t="s">
        <v>347</v>
      </c>
      <c r="S143" s="167"/>
      <c r="T143" s="171">
        <f>T140+T141+T142</f>
        <v>585726.05000000005</v>
      </c>
      <c r="U143" s="167"/>
      <c r="V143" s="132"/>
    </row>
    <row r="144" spans="1:22" ht="6.75" customHeight="1"/>
    <row r="145" spans="1:22">
      <c r="A145" s="131" t="s">
        <v>323</v>
      </c>
      <c r="B145" s="131"/>
      <c r="L145" s="131" t="s">
        <v>323</v>
      </c>
      <c r="M145" s="131"/>
    </row>
    <row r="146" spans="1:22">
      <c r="A146" s="131" t="s">
        <v>324</v>
      </c>
      <c r="B146" s="131"/>
      <c r="L146" s="131" t="s">
        <v>324</v>
      </c>
      <c r="M146" s="131"/>
    </row>
    <row r="147" spans="1:22" ht="8.25" customHeight="1">
      <c r="A147" s="131"/>
      <c r="B147" s="131"/>
      <c r="C147" s="132"/>
      <c r="D147" s="132"/>
      <c r="E147" s="132"/>
      <c r="F147" s="132"/>
      <c r="G147" s="132"/>
      <c r="H147" s="132"/>
      <c r="I147" s="132"/>
      <c r="J147" s="132"/>
      <c r="K147" s="132"/>
      <c r="L147" s="131"/>
      <c r="M147" s="131"/>
      <c r="N147" s="132"/>
      <c r="O147" s="132"/>
      <c r="P147" s="132"/>
      <c r="Q147" s="132"/>
      <c r="R147" s="132"/>
      <c r="S147" s="132"/>
      <c r="T147" s="132"/>
      <c r="U147" s="132"/>
      <c r="V147" s="132"/>
    </row>
    <row r="148" spans="1:22">
      <c r="A148" s="132"/>
      <c r="B148" s="132"/>
      <c r="C148" s="132"/>
      <c r="D148" s="133" t="s">
        <v>325</v>
      </c>
      <c r="E148" s="133"/>
      <c r="F148" s="133"/>
      <c r="G148" s="135" t="str">
        <f>$G$4</f>
        <v>февраль</v>
      </c>
      <c r="H148" s="133" t="s">
        <v>326</v>
      </c>
      <c r="I148" s="132"/>
      <c r="J148" s="132"/>
      <c r="K148" s="132"/>
      <c r="L148" s="132"/>
      <c r="M148" s="132"/>
      <c r="N148" s="132"/>
      <c r="O148" s="133" t="s">
        <v>325</v>
      </c>
      <c r="P148" s="133"/>
      <c r="Q148" s="133"/>
      <c r="R148" s="135" t="str">
        <f>$G$4</f>
        <v>февраль</v>
      </c>
      <c r="S148" s="133" t="s">
        <v>326</v>
      </c>
      <c r="T148" s="132"/>
      <c r="U148" s="132"/>
      <c r="V148" s="132"/>
    </row>
    <row r="149" spans="1:22" ht="5.25" customHeight="1">
      <c r="A149" s="132"/>
      <c r="B149" s="132"/>
      <c r="C149" s="132"/>
      <c r="D149" s="132"/>
      <c r="E149" s="132"/>
      <c r="F149" s="132"/>
      <c r="G149" s="132"/>
      <c r="H149" s="132"/>
      <c r="I149" s="132"/>
      <c r="J149" s="132"/>
      <c r="K149" s="132"/>
      <c r="L149" s="132"/>
      <c r="M149" s="132"/>
      <c r="N149" s="132"/>
      <c r="O149" s="132"/>
      <c r="P149" s="132"/>
      <c r="Q149" s="132"/>
      <c r="R149" s="132"/>
      <c r="S149" s="132"/>
      <c r="T149" s="132"/>
      <c r="U149" s="132"/>
      <c r="V149" s="132"/>
    </row>
    <row r="150" spans="1:22">
      <c r="A150" s="132"/>
      <c r="B150" s="132"/>
      <c r="C150" s="132"/>
      <c r="D150" s="131" t="s">
        <v>327</v>
      </c>
      <c r="E150" s="131"/>
      <c r="F150" s="136">
        <f>Жильцы!E146</f>
        <v>0</v>
      </c>
      <c r="G150" s="131" t="s">
        <v>328</v>
      </c>
      <c r="H150" s="132" t="str">
        <f>Жильцы!B146&amp;" "&amp;Жильцы!C146&amp;"."&amp;Жильцы!D146&amp;"."</f>
        <v xml:space="preserve"> ..</v>
      </c>
      <c r="I150" s="132"/>
      <c r="J150" s="132"/>
      <c r="K150" s="132"/>
      <c r="L150" s="132"/>
      <c r="M150" s="132"/>
      <c r="N150" s="132"/>
      <c r="O150" s="131" t="s">
        <v>327</v>
      </c>
      <c r="P150" s="131"/>
      <c r="Q150" s="136">
        <f>Жильцы!S146</f>
        <v>0</v>
      </c>
      <c r="R150" s="131" t="s">
        <v>328</v>
      </c>
      <c r="S150" s="132" t="str">
        <f>Жильцы!P146&amp;" "&amp;Жильцы!Q146&amp;"."&amp;Жильцы!R146&amp;"."</f>
        <v xml:space="preserve"> ..</v>
      </c>
      <c r="T150" s="132"/>
      <c r="U150" s="132"/>
      <c r="V150" s="132"/>
    </row>
    <row r="151" spans="1:22">
      <c r="A151" s="132"/>
      <c r="B151" s="132"/>
      <c r="C151" s="132"/>
      <c r="D151" s="131" t="s">
        <v>329</v>
      </c>
      <c r="E151" s="131"/>
      <c r="F151" s="136">
        <f>Жильцы!F146</f>
        <v>0</v>
      </c>
      <c r="G151" s="131" t="s">
        <v>330</v>
      </c>
      <c r="H151" s="132" t="s">
        <v>331</v>
      </c>
      <c r="I151" s="132"/>
      <c r="J151" s="137">
        <f>Жильцы!A146</f>
        <v>0</v>
      </c>
      <c r="K151" s="132"/>
      <c r="L151" s="132"/>
      <c r="M151" s="132"/>
      <c r="N151" s="132"/>
      <c r="O151" s="131" t="s">
        <v>329</v>
      </c>
      <c r="P151" s="131"/>
      <c r="Q151" s="136">
        <f>Жильцы!T146</f>
        <v>0</v>
      </c>
      <c r="R151" s="131" t="s">
        <v>330</v>
      </c>
      <c r="S151" s="132" t="s">
        <v>331</v>
      </c>
      <c r="T151" s="132"/>
      <c r="U151" s="137">
        <f>Жильцы!O146</f>
        <v>0</v>
      </c>
      <c r="V151" s="132"/>
    </row>
    <row r="152" spans="1:22" ht="6" customHeight="1" thickBot="1">
      <c r="A152" s="132"/>
      <c r="B152" s="132"/>
      <c r="C152" s="132"/>
      <c r="D152" s="132"/>
      <c r="E152" s="132"/>
      <c r="F152" s="132"/>
      <c r="G152" s="132"/>
      <c r="H152" s="132"/>
      <c r="I152" s="132"/>
      <c r="J152" s="132"/>
      <c r="K152" s="132"/>
      <c r="L152" s="132"/>
      <c r="M152" s="132"/>
      <c r="N152" s="132"/>
      <c r="O152" s="132"/>
      <c r="P152" s="132"/>
      <c r="Q152" s="132"/>
      <c r="R152" s="132"/>
      <c r="S152" s="132"/>
      <c r="T152" s="132"/>
      <c r="U152" s="132"/>
      <c r="V152" s="132"/>
    </row>
    <row r="153" spans="1:22" ht="30" customHeight="1" thickBot="1">
      <c r="A153" s="568" t="s">
        <v>332</v>
      </c>
      <c r="B153" s="132"/>
      <c r="C153" s="138"/>
      <c r="D153" s="139" t="s">
        <v>333</v>
      </c>
      <c r="E153" s="140"/>
      <c r="F153" s="141" t="s">
        <v>334</v>
      </c>
      <c r="G153" s="141" t="s">
        <v>335</v>
      </c>
      <c r="H153" s="142" t="s">
        <v>336</v>
      </c>
      <c r="I153" s="569" t="s">
        <v>337</v>
      </c>
      <c r="J153" s="570"/>
      <c r="K153" s="132"/>
      <c r="L153" s="568" t="s">
        <v>332</v>
      </c>
      <c r="M153" s="132"/>
      <c r="N153" s="138"/>
      <c r="O153" s="139" t="s">
        <v>333</v>
      </c>
      <c r="P153" s="140"/>
      <c r="Q153" s="141" t="s">
        <v>334</v>
      </c>
      <c r="R153" s="141" t="s">
        <v>335</v>
      </c>
      <c r="S153" s="142" t="s">
        <v>336</v>
      </c>
      <c r="T153" s="569" t="s">
        <v>337</v>
      </c>
      <c r="U153" s="570"/>
      <c r="V153" s="132"/>
    </row>
    <row r="154" spans="1:22" ht="3" customHeight="1">
      <c r="A154" s="568"/>
      <c r="B154" s="132"/>
      <c r="C154" s="143"/>
      <c r="D154" s="144"/>
      <c r="E154" s="145"/>
      <c r="F154" s="146"/>
      <c r="G154" s="146"/>
      <c r="H154" s="146"/>
      <c r="I154" s="144"/>
      <c r="J154" s="147"/>
      <c r="K154" s="132"/>
      <c r="L154" s="568"/>
      <c r="M154" s="132"/>
      <c r="N154" s="143"/>
      <c r="O154" s="144"/>
      <c r="P154" s="145"/>
      <c r="Q154" s="146"/>
      <c r="R154" s="146"/>
      <c r="S154" s="146"/>
      <c r="T154" s="144"/>
      <c r="U154" s="147"/>
      <c r="V154" s="132"/>
    </row>
    <row r="155" spans="1:22">
      <c r="A155" s="568"/>
      <c r="B155" s="132"/>
      <c r="C155" s="148">
        <v>1</v>
      </c>
      <c r="D155" s="149" t="s">
        <v>338</v>
      </c>
      <c r="E155" s="150"/>
      <c r="F155" s="151">
        <v>15</v>
      </c>
      <c r="G155" s="151">
        <f>F155*F150</f>
        <v>0</v>
      </c>
      <c r="H155" s="152"/>
      <c r="I155" s="153">
        <f>G155-H155</f>
        <v>0</v>
      </c>
      <c r="J155" s="154"/>
      <c r="K155" s="132"/>
      <c r="L155" s="568"/>
      <c r="M155" s="132"/>
      <c r="N155" s="148">
        <v>1</v>
      </c>
      <c r="O155" s="149" t="s">
        <v>338</v>
      </c>
      <c r="P155" s="150"/>
      <c r="Q155" s="151">
        <v>15</v>
      </c>
      <c r="R155" s="151">
        <f>Q155*Q150</f>
        <v>0</v>
      </c>
      <c r="S155" s="152"/>
      <c r="T155" s="153">
        <f>R155-S155</f>
        <v>0</v>
      </c>
      <c r="U155" s="154"/>
      <c r="V155" s="132"/>
    </row>
    <row r="156" spans="1:22">
      <c r="A156" s="568"/>
      <c r="B156" s="132"/>
      <c r="C156" s="155">
        <v>2</v>
      </c>
      <c r="D156" s="156" t="s">
        <v>339</v>
      </c>
      <c r="E156" s="157"/>
      <c r="F156" s="158">
        <v>3.85</v>
      </c>
      <c r="G156" s="158">
        <f>F156*F150</f>
        <v>0</v>
      </c>
      <c r="H156" s="162"/>
      <c r="I156" s="160">
        <f>G156-H156</f>
        <v>0</v>
      </c>
      <c r="J156" s="161"/>
      <c r="K156" s="132"/>
      <c r="L156" s="568"/>
      <c r="M156" s="132"/>
      <c r="N156" s="155">
        <v>2</v>
      </c>
      <c r="O156" s="156" t="s">
        <v>339</v>
      </c>
      <c r="P156" s="157"/>
      <c r="Q156" s="158">
        <v>3.85</v>
      </c>
      <c r="R156" s="158">
        <f>Q156*Q150</f>
        <v>0</v>
      </c>
      <c r="S156" s="162"/>
      <c r="T156" s="160">
        <f>R156-S156</f>
        <v>0</v>
      </c>
      <c r="U156" s="161"/>
      <c r="V156" s="132"/>
    </row>
    <row r="157" spans="1:22" ht="2.25" customHeight="1" thickBot="1">
      <c r="A157" s="568"/>
      <c r="B157" s="132"/>
      <c r="C157" s="163"/>
      <c r="D157" s="164"/>
      <c r="E157" s="165"/>
      <c r="F157" s="166"/>
      <c r="G157" s="166"/>
      <c r="H157" s="166"/>
      <c r="I157" s="164"/>
      <c r="J157" s="167"/>
      <c r="K157" s="132"/>
      <c r="L157" s="568"/>
      <c r="M157" s="132"/>
      <c r="N157" s="163"/>
      <c r="O157" s="164"/>
      <c r="P157" s="165"/>
      <c r="Q157" s="166"/>
      <c r="R157" s="166"/>
      <c r="S157" s="166"/>
      <c r="T157" s="164"/>
      <c r="U157" s="167"/>
      <c r="V157" s="132"/>
    </row>
    <row r="158" spans="1:22" ht="13.5" thickBot="1">
      <c r="A158" s="568"/>
      <c r="B158" s="132"/>
      <c r="C158" s="168"/>
      <c r="D158" s="169" t="s">
        <v>340</v>
      </c>
      <c r="E158" s="164"/>
      <c r="F158" s="164"/>
      <c r="G158" s="169">
        <f>G155+G156</f>
        <v>0</v>
      </c>
      <c r="H158" s="170">
        <f>H155+H156</f>
        <v>0</v>
      </c>
      <c r="I158" s="171">
        <f>G158-H158</f>
        <v>0</v>
      </c>
      <c r="J158" s="167"/>
      <c r="K158" s="132"/>
      <c r="L158" s="568"/>
      <c r="M158" s="132"/>
      <c r="N158" s="168"/>
      <c r="O158" s="169" t="s">
        <v>340</v>
      </c>
      <c r="P158" s="164"/>
      <c r="Q158" s="164"/>
      <c r="R158" s="169">
        <f>R155+R156</f>
        <v>0</v>
      </c>
      <c r="S158" s="170">
        <f>S155+S156</f>
        <v>0</v>
      </c>
      <c r="T158" s="171">
        <f>R158-S158</f>
        <v>0</v>
      </c>
      <c r="U158" s="167"/>
      <c r="V158" s="132"/>
    </row>
    <row r="159" spans="1:22">
      <c r="A159" s="131" t="s">
        <v>341</v>
      </c>
      <c r="B159" s="132"/>
      <c r="C159" s="132"/>
      <c r="D159" s="132"/>
      <c r="E159" s="132"/>
      <c r="F159" s="132"/>
      <c r="G159" s="173" t="s">
        <v>342</v>
      </c>
      <c r="H159" s="147"/>
      <c r="I159" s="144"/>
      <c r="J159" s="147"/>
      <c r="K159" s="132"/>
      <c r="L159" s="131" t="s">
        <v>341</v>
      </c>
      <c r="M159" s="132"/>
      <c r="N159" s="132"/>
      <c r="O159" s="132"/>
      <c r="P159" s="132"/>
      <c r="Q159" s="132"/>
      <c r="R159" s="173" t="s">
        <v>342</v>
      </c>
      <c r="S159" s="147"/>
      <c r="T159" s="144"/>
      <c r="U159" s="147"/>
      <c r="V159" s="132"/>
    </row>
    <row r="160" spans="1:22">
      <c r="A160" s="131" t="s">
        <v>353</v>
      </c>
      <c r="B160" s="132"/>
      <c r="C160" s="132"/>
      <c r="D160" s="132"/>
      <c r="E160" s="132"/>
      <c r="F160" s="132"/>
      <c r="G160" s="177" t="s">
        <v>140</v>
      </c>
      <c r="H160" s="178"/>
      <c r="I160" s="179"/>
      <c r="J160" s="178"/>
      <c r="K160" s="132"/>
      <c r="L160" s="131" t="s">
        <v>353</v>
      </c>
      <c r="M160" s="132"/>
      <c r="N160" s="132"/>
      <c r="O160" s="132"/>
      <c r="P160" s="132"/>
      <c r="Q160" s="132"/>
      <c r="R160" s="177" t="s">
        <v>140</v>
      </c>
      <c r="S160" s="178"/>
      <c r="T160" s="179"/>
      <c r="U160" s="178"/>
      <c r="V160" s="132"/>
    </row>
    <row r="161" spans="1:22" ht="13.5" thickBot="1">
      <c r="A161" s="131" t="s">
        <v>344</v>
      </c>
      <c r="B161" s="132"/>
      <c r="C161" s="132"/>
      <c r="D161" s="180" t="s">
        <v>345</v>
      </c>
      <c r="E161" s="183" t="str">
        <f>$E$17</f>
        <v>февраля</v>
      </c>
      <c r="F161" s="132" t="s">
        <v>326</v>
      </c>
      <c r="G161" s="182" t="s">
        <v>347</v>
      </c>
      <c r="H161" s="167"/>
      <c r="I161" s="171">
        <f>I158+I159+I160</f>
        <v>0</v>
      </c>
      <c r="J161" s="167"/>
      <c r="K161" s="132"/>
      <c r="L161" s="131" t="s">
        <v>344</v>
      </c>
      <c r="M161" s="132"/>
      <c r="N161" s="132"/>
      <c r="O161" s="180" t="s">
        <v>345</v>
      </c>
      <c r="P161" s="183" t="str">
        <f>$E$17</f>
        <v>февраля</v>
      </c>
      <c r="Q161" s="132" t="s">
        <v>326</v>
      </c>
      <c r="R161" s="182" t="s">
        <v>347</v>
      </c>
      <c r="S161" s="167"/>
      <c r="T161" s="171">
        <f>T158+T159+T160</f>
        <v>0</v>
      </c>
      <c r="U161" s="167"/>
      <c r="V161" s="132"/>
    </row>
    <row r="162" spans="1:22" ht="12.75" customHeight="1">
      <c r="A162" s="184" t="s">
        <v>348</v>
      </c>
      <c r="B162" s="199">
        <f>13/365</f>
        <v>3.5616438356164383E-2</v>
      </c>
      <c r="C162" s="186" t="s">
        <v>354</v>
      </c>
      <c r="D162" s="187"/>
      <c r="E162" s="187"/>
      <c r="F162" s="187"/>
      <c r="G162" s="187"/>
      <c r="H162" s="187"/>
      <c r="I162" s="187"/>
      <c r="J162" s="187"/>
      <c r="K162" s="129"/>
      <c r="L162" s="184" t="s">
        <v>348</v>
      </c>
      <c r="M162" s="199">
        <f>13/365</f>
        <v>3.5616438356164383E-2</v>
      </c>
      <c r="N162" s="186" t="s">
        <v>354</v>
      </c>
      <c r="O162" s="187"/>
      <c r="P162" s="187"/>
      <c r="Q162" s="187"/>
      <c r="R162" s="187"/>
      <c r="S162" s="187"/>
      <c r="T162" s="187"/>
      <c r="U162" s="187"/>
      <c r="V162" s="129"/>
    </row>
    <row r="163" spans="1:22" ht="20.25" customHeight="1">
      <c r="A163" s="131" t="s">
        <v>323</v>
      </c>
      <c r="B163" s="131"/>
      <c r="L163" s="131" t="s">
        <v>323</v>
      </c>
      <c r="M163" s="131"/>
      <c r="V163" s="129"/>
    </row>
    <row r="164" spans="1:22">
      <c r="A164" s="131" t="s">
        <v>324</v>
      </c>
      <c r="B164" s="131"/>
      <c r="L164" s="131" t="s">
        <v>324</v>
      </c>
      <c r="M164" s="131"/>
      <c r="V164" s="129"/>
    </row>
    <row r="165" spans="1:22" ht="7.5" customHeight="1">
      <c r="A165" s="131"/>
      <c r="B165" s="131"/>
      <c r="C165" s="132"/>
      <c r="D165" s="132"/>
      <c r="E165" s="132"/>
      <c r="F165" s="132"/>
      <c r="G165" s="132"/>
      <c r="H165" s="132"/>
      <c r="I165" s="132"/>
      <c r="J165" s="132"/>
      <c r="K165" s="132"/>
      <c r="L165" s="131"/>
      <c r="M165" s="131"/>
      <c r="N165" s="132"/>
      <c r="O165" s="132"/>
      <c r="P165" s="132"/>
      <c r="Q165" s="132"/>
      <c r="R165" s="132"/>
      <c r="S165" s="132"/>
      <c r="T165" s="132"/>
      <c r="U165" s="132"/>
      <c r="V165" s="156"/>
    </row>
    <row r="166" spans="1:22">
      <c r="A166" s="132"/>
      <c r="B166" s="132"/>
      <c r="C166" s="132"/>
      <c r="D166" s="133" t="s">
        <v>350</v>
      </c>
      <c r="E166" s="133"/>
      <c r="F166" s="133"/>
      <c r="G166" s="135" t="str">
        <f>$G$4</f>
        <v>февраль</v>
      </c>
      <c r="H166" s="133" t="s">
        <v>326</v>
      </c>
      <c r="I166" s="132"/>
      <c r="J166" s="132"/>
      <c r="K166" s="132"/>
      <c r="L166" s="132"/>
      <c r="M166" s="132"/>
      <c r="N166" s="132"/>
      <c r="O166" s="133" t="s">
        <v>350</v>
      </c>
      <c r="P166" s="133"/>
      <c r="Q166" s="133"/>
      <c r="R166" s="135" t="str">
        <f>$G$4</f>
        <v>февраль</v>
      </c>
      <c r="S166" s="133" t="s">
        <v>326</v>
      </c>
      <c r="T166" s="132"/>
      <c r="U166" s="132"/>
      <c r="V166" s="156"/>
    </row>
    <row r="167" spans="1:22" ht="3.75" customHeight="1">
      <c r="A167" s="132"/>
      <c r="B167" s="132"/>
      <c r="C167" s="132"/>
      <c r="D167" s="132"/>
      <c r="E167" s="132"/>
      <c r="F167" s="132"/>
      <c r="G167" s="132"/>
      <c r="H167" s="132"/>
      <c r="I167" s="132"/>
      <c r="J167" s="132"/>
      <c r="K167" s="132"/>
      <c r="L167" s="132"/>
      <c r="M167" s="132"/>
      <c r="N167" s="132"/>
      <c r="O167" s="132"/>
      <c r="P167" s="132"/>
      <c r="Q167" s="132"/>
      <c r="R167" s="132"/>
      <c r="S167" s="132"/>
      <c r="T167" s="132"/>
      <c r="U167" s="132"/>
      <c r="V167" s="156"/>
    </row>
    <row r="168" spans="1:22">
      <c r="A168" s="132"/>
      <c r="B168" s="132"/>
      <c r="C168" s="132"/>
      <c r="D168" s="131" t="s">
        <v>327</v>
      </c>
      <c r="E168" s="131"/>
      <c r="F168" s="136">
        <f>Жильцы!E146</f>
        <v>0</v>
      </c>
      <c r="G168" s="131" t="s">
        <v>328</v>
      </c>
      <c r="H168" s="132" t="str">
        <f>Жильцы!B146&amp;" "&amp;Жильцы!C146&amp;"."&amp;Жильцы!D146&amp;"."</f>
        <v xml:space="preserve"> ..</v>
      </c>
      <c r="I168" s="132"/>
      <c r="J168" s="132"/>
      <c r="K168" s="132"/>
      <c r="L168" s="132"/>
      <c r="M168" s="132"/>
      <c r="N168" s="132"/>
      <c r="O168" s="131" t="s">
        <v>327</v>
      </c>
      <c r="P168" s="131"/>
      <c r="Q168" s="136">
        <f>Жильцы!S146</f>
        <v>0</v>
      </c>
      <c r="R168" s="131" t="s">
        <v>328</v>
      </c>
      <c r="S168" s="132" t="str">
        <f>Жильцы!P146&amp;" "&amp;Жильцы!Q146&amp;"."&amp;Жильцы!R146&amp;"."</f>
        <v xml:space="preserve"> ..</v>
      </c>
      <c r="T168" s="132"/>
      <c r="U168" s="132"/>
      <c r="V168" s="156"/>
    </row>
    <row r="169" spans="1:22">
      <c r="A169" s="132"/>
      <c r="B169" s="132"/>
      <c r="C169" s="132"/>
      <c r="D169" s="131" t="s">
        <v>329</v>
      </c>
      <c r="E169" s="131"/>
      <c r="F169" s="136">
        <f>Жильцы!F146</f>
        <v>0</v>
      </c>
      <c r="G169" s="131" t="s">
        <v>330</v>
      </c>
      <c r="H169" s="132" t="s">
        <v>331</v>
      </c>
      <c r="I169" s="132"/>
      <c r="J169" s="137">
        <f>Жильцы!A146</f>
        <v>0</v>
      </c>
      <c r="K169" s="132"/>
      <c r="L169" s="132"/>
      <c r="M169" s="132"/>
      <c r="N169" s="132"/>
      <c r="O169" s="131" t="s">
        <v>329</v>
      </c>
      <c r="P169" s="131"/>
      <c r="Q169" s="136">
        <f>Жильцы!T146</f>
        <v>0</v>
      </c>
      <c r="R169" s="131" t="s">
        <v>330</v>
      </c>
      <c r="S169" s="132" t="s">
        <v>331</v>
      </c>
      <c r="T169" s="132"/>
      <c r="U169" s="137">
        <f>Жильцы!O146</f>
        <v>0</v>
      </c>
      <c r="V169" s="156"/>
    </row>
    <row r="170" spans="1:22" ht="6" customHeight="1" thickBot="1">
      <c r="A170" s="132"/>
      <c r="B170" s="132"/>
      <c r="C170" s="132"/>
      <c r="D170" s="132"/>
      <c r="E170" s="132"/>
      <c r="F170" s="132"/>
      <c r="G170" s="132"/>
      <c r="H170" s="132"/>
      <c r="I170" s="132"/>
      <c r="J170" s="132"/>
      <c r="K170" s="132"/>
      <c r="L170" s="132"/>
      <c r="M170" s="132"/>
      <c r="N170" s="132"/>
      <c r="O170" s="132"/>
      <c r="P170" s="132"/>
      <c r="Q170" s="132"/>
      <c r="R170" s="132"/>
      <c r="S170" s="132"/>
      <c r="T170" s="132"/>
      <c r="U170" s="132"/>
      <c r="V170" s="156"/>
    </row>
    <row r="171" spans="1:22" ht="27" customHeight="1" thickBot="1">
      <c r="A171" s="568" t="s">
        <v>332</v>
      </c>
      <c r="B171" s="132"/>
      <c r="C171" s="138"/>
      <c r="D171" s="139" t="s">
        <v>333</v>
      </c>
      <c r="E171" s="140"/>
      <c r="F171" s="141" t="s">
        <v>334</v>
      </c>
      <c r="G171" s="141" t="s">
        <v>335</v>
      </c>
      <c r="H171" s="142" t="s">
        <v>336</v>
      </c>
      <c r="I171" s="569" t="s">
        <v>337</v>
      </c>
      <c r="J171" s="570"/>
      <c r="K171" s="132"/>
      <c r="L171" s="568" t="s">
        <v>332</v>
      </c>
      <c r="M171" s="132"/>
      <c r="N171" s="138"/>
      <c r="O171" s="139" t="s">
        <v>333</v>
      </c>
      <c r="P171" s="140"/>
      <c r="Q171" s="141" t="s">
        <v>334</v>
      </c>
      <c r="R171" s="141" t="s">
        <v>335</v>
      </c>
      <c r="S171" s="142" t="s">
        <v>336</v>
      </c>
      <c r="T171" s="569" t="s">
        <v>337</v>
      </c>
      <c r="U171" s="570"/>
      <c r="V171" s="156"/>
    </row>
    <row r="172" spans="1:22" ht="6" customHeight="1">
      <c r="A172" s="568"/>
      <c r="B172" s="132"/>
      <c r="C172" s="143"/>
      <c r="D172" s="144"/>
      <c r="E172" s="145"/>
      <c r="F172" s="146"/>
      <c r="G172" s="146"/>
      <c r="H172" s="146"/>
      <c r="I172" s="144"/>
      <c r="J172" s="147"/>
      <c r="K172" s="132"/>
      <c r="L172" s="568"/>
      <c r="M172" s="132"/>
      <c r="N172" s="143"/>
      <c r="O172" s="144"/>
      <c r="P172" s="145"/>
      <c r="Q172" s="146"/>
      <c r="R172" s="146"/>
      <c r="S172" s="146"/>
      <c r="T172" s="144"/>
      <c r="U172" s="147"/>
      <c r="V172" s="156"/>
    </row>
    <row r="173" spans="1:22">
      <c r="A173" s="568"/>
      <c r="B173" s="132"/>
      <c r="C173" s="148">
        <v>1</v>
      </c>
      <c r="D173" s="149" t="s">
        <v>338</v>
      </c>
      <c r="E173" s="150"/>
      <c r="F173" s="191">
        <v>15</v>
      </c>
      <c r="G173" s="191">
        <f>F173*F168</f>
        <v>0</v>
      </c>
      <c r="H173" s="192"/>
      <c r="I173" s="153">
        <f>G173-H173</f>
        <v>0</v>
      </c>
      <c r="J173" s="154"/>
      <c r="K173" s="132"/>
      <c r="L173" s="568"/>
      <c r="M173" s="132"/>
      <c r="N173" s="148">
        <v>1</v>
      </c>
      <c r="O173" s="149" t="s">
        <v>338</v>
      </c>
      <c r="P173" s="150"/>
      <c r="Q173" s="191">
        <v>15</v>
      </c>
      <c r="R173" s="191">
        <f>Q173*Q168</f>
        <v>0</v>
      </c>
      <c r="S173" s="192"/>
      <c r="T173" s="153">
        <f>R173-S173</f>
        <v>0</v>
      </c>
      <c r="U173" s="154"/>
      <c r="V173" s="156"/>
    </row>
    <row r="174" spans="1:22">
      <c r="A174" s="568"/>
      <c r="B174" s="132"/>
      <c r="C174" s="155">
        <v>2</v>
      </c>
      <c r="D174" s="156" t="s">
        <v>339</v>
      </c>
      <c r="E174" s="157"/>
      <c r="F174" s="193">
        <v>3.85</v>
      </c>
      <c r="G174" s="193">
        <f>F174*F168</f>
        <v>0</v>
      </c>
      <c r="H174" s="194"/>
      <c r="I174" s="160">
        <f>G174-H174</f>
        <v>0</v>
      </c>
      <c r="J174" s="161"/>
      <c r="K174" s="132"/>
      <c r="L174" s="568"/>
      <c r="M174" s="132"/>
      <c r="N174" s="155">
        <v>2</v>
      </c>
      <c r="O174" s="156" t="s">
        <v>339</v>
      </c>
      <c r="P174" s="157"/>
      <c r="Q174" s="193">
        <v>3.85</v>
      </c>
      <c r="R174" s="193">
        <f>Q174*Q168</f>
        <v>0</v>
      </c>
      <c r="S174" s="194"/>
      <c r="T174" s="160">
        <f>R174-S174</f>
        <v>0</v>
      </c>
      <c r="U174" s="161"/>
      <c r="V174" s="156"/>
    </row>
    <row r="175" spans="1:22" ht="5.25" customHeight="1" thickBot="1">
      <c r="A175" s="568"/>
      <c r="B175" s="132"/>
      <c r="C175" s="163"/>
      <c r="D175" s="164"/>
      <c r="E175" s="165"/>
      <c r="F175" s="166"/>
      <c r="G175" s="166"/>
      <c r="H175" s="166"/>
      <c r="I175" s="164"/>
      <c r="J175" s="167"/>
      <c r="K175" s="132"/>
      <c r="L175" s="568"/>
      <c r="M175" s="132"/>
      <c r="N175" s="163"/>
      <c r="O175" s="164"/>
      <c r="P175" s="165"/>
      <c r="Q175" s="166"/>
      <c r="R175" s="166"/>
      <c r="S175" s="166"/>
      <c r="T175" s="164"/>
      <c r="U175" s="167"/>
      <c r="V175" s="156"/>
    </row>
    <row r="176" spans="1:22" ht="13.5" thickBot="1">
      <c r="A176" s="568"/>
      <c r="B176" s="132"/>
      <c r="C176" s="168"/>
      <c r="D176" s="169" t="s">
        <v>340</v>
      </c>
      <c r="E176" s="164"/>
      <c r="F176" s="164"/>
      <c r="G176" s="169">
        <f>G173+G174</f>
        <v>0</v>
      </c>
      <c r="H176" s="170">
        <f>H173+H174</f>
        <v>0</v>
      </c>
      <c r="I176" s="171">
        <f>G176-H176</f>
        <v>0</v>
      </c>
      <c r="J176" s="167"/>
      <c r="K176" s="132"/>
      <c r="L176" s="568"/>
      <c r="M176" s="132"/>
      <c r="N176" s="168"/>
      <c r="O176" s="169" t="s">
        <v>340</v>
      </c>
      <c r="P176" s="164"/>
      <c r="Q176" s="164"/>
      <c r="R176" s="169">
        <f>R173+R174</f>
        <v>0</v>
      </c>
      <c r="S176" s="170">
        <f>S173+S174</f>
        <v>0</v>
      </c>
      <c r="T176" s="171">
        <f>R176-S176</f>
        <v>0</v>
      </c>
      <c r="U176" s="167"/>
      <c r="V176" s="156"/>
    </row>
    <row r="177" spans="1:22">
      <c r="A177" s="132"/>
      <c r="B177" s="132"/>
      <c r="C177" s="132"/>
      <c r="D177" s="132"/>
      <c r="E177" s="132"/>
      <c r="F177" s="132"/>
      <c r="G177" s="173" t="s">
        <v>342</v>
      </c>
      <c r="H177" s="147"/>
      <c r="I177" s="144"/>
      <c r="J177" s="147"/>
      <c r="K177" s="132"/>
      <c r="L177" s="132"/>
      <c r="M177" s="132"/>
      <c r="N177" s="132"/>
      <c r="O177" s="132"/>
      <c r="P177" s="132"/>
      <c r="Q177" s="132"/>
      <c r="R177" s="173" t="s">
        <v>342</v>
      </c>
      <c r="S177" s="147"/>
      <c r="T177" s="144"/>
      <c r="U177" s="147"/>
      <c r="V177" s="156"/>
    </row>
    <row r="178" spans="1:22">
      <c r="A178" s="196" t="s">
        <v>351</v>
      </c>
      <c r="B178" s="132"/>
      <c r="C178" s="132"/>
      <c r="D178" s="132"/>
      <c r="E178" s="132"/>
      <c r="F178" s="132"/>
      <c r="G178" s="177" t="s">
        <v>140</v>
      </c>
      <c r="H178" s="178"/>
      <c r="I178" s="179"/>
      <c r="J178" s="178"/>
      <c r="K178" s="132"/>
      <c r="L178" s="196" t="s">
        <v>351</v>
      </c>
      <c r="M178" s="132"/>
      <c r="N178" s="132"/>
      <c r="O178" s="132"/>
      <c r="P178" s="132"/>
      <c r="Q178" s="132"/>
      <c r="R178" s="177" t="s">
        <v>140</v>
      </c>
      <c r="S178" s="178"/>
      <c r="T178" s="179"/>
      <c r="U178" s="178"/>
      <c r="V178" s="156"/>
    </row>
    <row r="179" spans="1:22" ht="13.5" thickBot="1">
      <c r="A179" s="131" t="s">
        <v>355</v>
      </c>
      <c r="B179" s="132"/>
      <c r="C179" s="132"/>
      <c r="D179" s="132"/>
      <c r="E179" s="132"/>
      <c r="F179" s="132"/>
      <c r="G179" s="182" t="s">
        <v>347</v>
      </c>
      <c r="H179" s="167"/>
      <c r="I179" s="171">
        <f>I176+I177+I178</f>
        <v>0</v>
      </c>
      <c r="J179" s="167"/>
      <c r="K179" s="132"/>
      <c r="L179" s="131" t="s">
        <v>355</v>
      </c>
      <c r="M179" s="132"/>
      <c r="N179" s="132"/>
      <c r="O179" s="132"/>
      <c r="P179" s="132"/>
      <c r="Q179" s="132"/>
      <c r="R179" s="182" t="s">
        <v>347</v>
      </c>
      <c r="S179" s="167"/>
      <c r="T179" s="171">
        <f>T176+T177+T178</f>
        <v>0</v>
      </c>
      <c r="U179" s="167"/>
      <c r="V179" s="156"/>
    </row>
    <row r="180" spans="1:22" ht="13.5" thickBot="1">
      <c r="A180" s="197"/>
      <c r="B180" s="197"/>
      <c r="C180" s="197"/>
      <c r="D180" s="197"/>
      <c r="E180" s="197"/>
      <c r="F180" s="197"/>
      <c r="G180" s="197"/>
      <c r="H180" s="197"/>
      <c r="I180" s="197"/>
      <c r="J180" s="197"/>
      <c r="K180" s="156"/>
      <c r="L180" s="197"/>
      <c r="M180" s="197"/>
      <c r="N180" s="197"/>
      <c r="O180" s="197"/>
      <c r="P180" s="197"/>
      <c r="Q180" s="197"/>
      <c r="R180" s="197"/>
      <c r="S180" s="197"/>
      <c r="T180" s="197"/>
      <c r="U180" s="197"/>
      <c r="V180" s="156"/>
    </row>
    <row r="181" spans="1:22" ht="13.5" thickTop="1">
      <c r="A181" s="131" t="s">
        <v>323</v>
      </c>
      <c r="B181" s="131"/>
      <c r="L181" s="131" t="s">
        <v>323</v>
      </c>
      <c r="M181" s="131"/>
    </row>
    <row r="182" spans="1:22">
      <c r="A182" s="131" t="s">
        <v>324</v>
      </c>
      <c r="B182" s="131"/>
      <c r="L182" s="131" t="s">
        <v>324</v>
      </c>
      <c r="M182" s="131"/>
    </row>
    <row r="183" spans="1:22" ht="7.5" customHeight="1">
      <c r="A183" s="131"/>
      <c r="B183" s="131"/>
      <c r="C183" s="132"/>
      <c r="D183" s="132"/>
      <c r="E183" s="132"/>
      <c r="F183" s="132"/>
      <c r="G183" s="132"/>
      <c r="H183" s="132"/>
      <c r="I183" s="132"/>
      <c r="J183" s="132"/>
      <c r="K183" s="132"/>
      <c r="L183" s="131"/>
      <c r="M183" s="131"/>
      <c r="N183" s="132"/>
      <c r="O183" s="132"/>
      <c r="P183" s="132"/>
      <c r="Q183" s="132"/>
      <c r="R183" s="132"/>
      <c r="S183" s="132"/>
      <c r="T183" s="132"/>
      <c r="U183" s="132"/>
      <c r="V183" s="132"/>
    </row>
    <row r="184" spans="1:22">
      <c r="A184" s="132"/>
      <c r="B184" s="132"/>
      <c r="C184" s="132"/>
      <c r="D184" s="133" t="s">
        <v>325</v>
      </c>
      <c r="E184" s="133"/>
      <c r="F184" s="133"/>
      <c r="G184" s="135" t="str">
        <f>$G$4</f>
        <v>февраль</v>
      </c>
      <c r="H184" s="133" t="s">
        <v>326</v>
      </c>
      <c r="I184" s="132"/>
      <c r="J184" s="132"/>
      <c r="K184" s="132"/>
      <c r="L184" s="132"/>
      <c r="M184" s="132"/>
      <c r="N184" s="132"/>
      <c r="O184" s="133" t="s">
        <v>325</v>
      </c>
      <c r="P184" s="133"/>
      <c r="Q184" s="133"/>
      <c r="R184" s="135" t="str">
        <f>$G$4</f>
        <v>февраль</v>
      </c>
      <c r="S184" s="133" t="s">
        <v>326</v>
      </c>
      <c r="T184" s="132"/>
      <c r="U184" s="132"/>
      <c r="V184" s="132"/>
    </row>
    <row r="185" spans="1:22" ht="3" customHeight="1">
      <c r="A185" s="132"/>
      <c r="B185" s="132"/>
      <c r="C185" s="132"/>
      <c r="D185" s="132"/>
      <c r="E185" s="132"/>
      <c r="F185" s="132"/>
      <c r="G185" s="132"/>
      <c r="H185" s="132"/>
      <c r="I185" s="132"/>
      <c r="J185" s="132"/>
      <c r="K185" s="132"/>
      <c r="L185" s="132"/>
      <c r="M185" s="132"/>
      <c r="N185" s="132"/>
      <c r="O185" s="132"/>
      <c r="P185" s="132"/>
      <c r="Q185" s="132"/>
      <c r="R185" s="132"/>
      <c r="S185" s="132"/>
      <c r="T185" s="132"/>
      <c r="U185" s="132"/>
      <c r="V185" s="132"/>
    </row>
    <row r="186" spans="1:22">
      <c r="A186" s="132"/>
      <c r="B186" s="132"/>
      <c r="C186" s="132"/>
      <c r="D186" s="131" t="s">
        <v>327</v>
      </c>
      <c r="E186" s="131"/>
      <c r="F186" s="136">
        <f>Жильцы!E147</f>
        <v>0</v>
      </c>
      <c r="G186" s="131" t="s">
        <v>328</v>
      </c>
      <c r="H186" s="132" t="str">
        <f>Жильцы!B147&amp;" "&amp;Жильцы!C147&amp;"."&amp;Жильцы!D147&amp;"."</f>
        <v xml:space="preserve"> ..</v>
      </c>
      <c r="I186" s="132"/>
      <c r="J186" s="132"/>
      <c r="K186" s="132"/>
      <c r="L186" s="132"/>
      <c r="M186" s="132"/>
      <c r="N186" s="132"/>
      <c r="O186" s="131" t="s">
        <v>327</v>
      </c>
      <c r="P186" s="131"/>
      <c r="Q186" s="136">
        <f>Жильцы!S147</f>
        <v>0</v>
      </c>
      <c r="R186" s="131" t="s">
        <v>328</v>
      </c>
      <c r="S186" s="132" t="str">
        <f>Жильцы!P147&amp;" "&amp;Жильцы!Q147&amp;"."&amp;Жильцы!R147&amp;"."</f>
        <v xml:space="preserve"> ..</v>
      </c>
      <c r="T186" s="132"/>
      <c r="U186" s="132"/>
      <c r="V186" s="132"/>
    </row>
    <row r="187" spans="1:22">
      <c r="A187" s="132"/>
      <c r="B187" s="132"/>
      <c r="C187" s="132"/>
      <c r="D187" s="131" t="s">
        <v>329</v>
      </c>
      <c r="E187" s="131"/>
      <c r="F187" s="136">
        <f>Жильцы!F147</f>
        <v>0</v>
      </c>
      <c r="G187" s="131" t="s">
        <v>330</v>
      </c>
      <c r="H187" s="132" t="s">
        <v>331</v>
      </c>
      <c r="I187" s="132"/>
      <c r="J187" s="137">
        <f>Жильцы!A147</f>
        <v>0</v>
      </c>
      <c r="K187" s="132"/>
      <c r="L187" s="132"/>
      <c r="M187" s="132"/>
      <c r="N187" s="132"/>
      <c r="O187" s="131" t="s">
        <v>329</v>
      </c>
      <c r="P187" s="131"/>
      <c r="Q187" s="136">
        <f>Жильцы!T147</f>
        <v>0</v>
      </c>
      <c r="R187" s="131" t="s">
        <v>330</v>
      </c>
      <c r="S187" s="132" t="s">
        <v>331</v>
      </c>
      <c r="T187" s="132"/>
      <c r="U187" s="137">
        <f>Жильцы!O147</f>
        <v>0</v>
      </c>
      <c r="V187" s="132"/>
    </row>
    <row r="188" spans="1:22" ht="2.25" customHeight="1" thickBot="1">
      <c r="A188" s="132"/>
      <c r="B188" s="132"/>
      <c r="C188" s="132"/>
      <c r="D188" s="132"/>
      <c r="E188" s="132"/>
      <c r="F188" s="132"/>
      <c r="G188" s="132"/>
      <c r="H188" s="132"/>
      <c r="I188" s="132"/>
      <c r="J188" s="132"/>
      <c r="K188" s="132"/>
      <c r="L188" s="132"/>
      <c r="M188" s="132"/>
      <c r="N188" s="132"/>
      <c r="O188" s="132"/>
      <c r="P188" s="132"/>
      <c r="Q188" s="132"/>
      <c r="R188" s="132"/>
      <c r="S188" s="132"/>
      <c r="T188" s="132"/>
      <c r="U188" s="132"/>
      <c r="V188" s="132"/>
    </row>
    <row r="189" spans="1:22" ht="27" customHeight="1" thickBot="1">
      <c r="A189" s="568" t="s">
        <v>332</v>
      </c>
      <c r="B189" s="132"/>
      <c r="C189" s="138"/>
      <c r="D189" s="139" t="s">
        <v>333</v>
      </c>
      <c r="E189" s="140"/>
      <c r="F189" s="141" t="s">
        <v>334</v>
      </c>
      <c r="G189" s="141" t="s">
        <v>335</v>
      </c>
      <c r="H189" s="142" t="s">
        <v>336</v>
      </c>
      <c r="I189" s="569" t="s">
        <v>337</v>
      </c>
      <c r="J189" s="570"/>
      <c r="K189" s="132"/>
      <c r="L189" s="568" t="s">
        <v>332</v>
      </c>
      <c r="M189" s="132"/>
      <c r="N189" s="138"/>
      <c r="O189" s="139" t="s">
        <v>333</v>
      </c>
      <c r="P189" s="140"/>
      <c r="Q189" s="141" t="s">
        <v>334</v>
      </c>
      <c r="R189" s="141" t="s">
        <v>335</v>
      </c>
      <c r="S189" s="142" t="s">
        <v>336</v>
      </c>
      <c r="T189" s="569" t="s">
        <v>337</v>
      </c>
      <c r="U189" s="570"/>
      <c r="V189" s="132"/>
    </row>
    <row r="190" spans="1:22" ht="3.75" customHeight="1">
      <c r="A190" s="568"/>
      <c r="B190" s="132"/>
      <c r="C190" s="143"/>
      <c r="D190" s="144"/>
      <c r="E190" s="145"/>
      <c r="F190" s="146"/>
      <c r="G190" s="146"/>
      <c r="H190" s="146"/>
      <c r="I190" s="144"/>
      <c r="J190" s="147"/>
      <c r="K190" s="132"/>
      <c r="L190" s="568"/>
      <c r="M190" s="132"/>
      <c r="N190" s="143"/>
      <c r="O190" s="144"/>
      <c r="P190" s="145"/>
      <c r="Q190" s="146"/>
      <c r="R190" s="146"/>
      <c r="S190" s="146"/>
      <c r="T190" s="144"/>
      <c r="U190" s="147"/>
      <c r="V190" s="132"/>
    </row>
    <row r="191" spans="1:22">
      <c r="A191" s="568"/>
      <c r="B191" s="132"/>
      <c r="C191" s="148">
        <v>1</v>
      </c>
      <c r="D191" s="149" t="s">
        <v>338</v>
      </c>
      <c r="E191" s="150"/>
      <c r="F191" s="191">
        <v>15</v>
      </c>
      <c r="G191" s="191">
        <f>F191*F186</f>
        <v>0</v>
      </c>
      <c r="H191" s="192"/>
      <c r="I191" s="153">
        <f>G191-H191</f>
        <v>0</v>
      </c>
      <c r="J191" s="154"/>
      <c r="K191" s="132"/>
      <c r="L191" s="568"/>
      <c r="M191" s="132"/>
      <c r="N191" s="148">
        <v>1</v>
      </c>
      <c r="O191" s="149" t="s">
        <v>338</v>
      </c>
      <c r="P191" s="150"/>
      <c r="Q191" s="191">
        <v>15</v>
      </c>
      <c r="R191" s="191">
        <f>Q191*Q186</f>
        <v>0</v>
      </c>
      <c r="S191" s="192"/>
      <c r="T191" s="153">
        <f>R191-S191</f>
        <v>0</v>
      </c>
      <c r="U191" s="154"/>
      <c r="V191" s="132"/>
    </row>
    <row r="192" spans="1:22">
      <c r="A192" s="568"/>
      <c r="B192" s="132"/>
      <c r="C192" s="155">
        <v>2</v>
      </c>
      <c r="D192" s="156" t="s">
        <v>339</v>
      </c>
      <c r="E192" s="157"/>
      <c r="F192" s="193">
        <v>3.85</v>
      </c>
      <c r="G192" s="193">
        <f>F192*F186</f>
        <v>0</v>
      </c>
      <c r="H192" s="194"/>
      <c r="I192" s="160">
        <f>G192-H192</f>
        <v>0</v>
      </c>
      <c r="J192" s="161"/>
      <c r="K192" s="132"/>
      <c r="L192" s="568"/>
      <c r="M192" s="132"/>
      <c r="N192" s="155">
        <v>2</v>
      </c>
      <c r="O192" s="156" t="s">
        <v>339</v>
      </c>
      <c r="P192" s="157"/>
      <c r="Q192" s="193">
        <v>3.85</v>
      </c>
      <c r="R192" s="193">
        <f>Q192*Q186</f>
        <v>0</v>
      </c>
      <c r="S192" s="194"/>
      <c r="T192" s="160">
        <f>R192-S192</f>
        <v>0</v>
      </c>
      <c r="U192" s="161"/>
      <c r="V192" s="132"/>
    </row>
    <row r="193" spans="1:22" ht="2.25" customHeight="1" thickBot="1">
      <c r="A193" s="568"/>
      <c r="B193" s="132"/>
      <c r="C193" s="163"/>
      <c r="D193" s="164"/>
      <c r="E193" s="165"/>
      <c r="F193" s="166"/>
      <c r="G193" s="166"/>
      <c r="H193" s="166"/>
      <c r="I193" s="164"/>
      <c r="J193" s="167"/>
      <c r="K193" s="132"/>
      <c r="L193" s="568"/>
      <c r="M193" s="132"/>
      <c r="N193" s="163"/>
      <c r="O193" s="164"/>
      <c r="P193" s="165"/>
      <c r="Q193" s="166"/>
      <c r="R193" s="166"/>
      <c r="S193" s="166"/>
      <c r="T193" s="164"/>
      <c r="U193" s="167"/>
      <c r="V193" s="132"/>
    </row>
    <row r="194" spans="1:22" ht="13.5" thickBot="1">
      <c r="A194" s="568"/>
      <c r="B194" s="132"/>
      <c r="C194" s="168"/>
      <c r="D194" s="169" t="s">
        <v>340</v>
      </c>
      <c r="E194" s="164"/>
      <c r="F194" s="164"/>
      <c r="G194" s="169">
        <f>G191+G192</f>
        <v>0</v>
      </c>
      <c r="H194" s="170">
        <f>H191+H192</f>
        <v>0</v>
      </c>
      <c r="I194" s="171">
        <f>G194-H194</f>
        <v>0</v>
      </c>
      <c r="J194" s="167"/>
      <c r="K194" s="132"/>
      <c r="L194" s="568"/>
      <c r="M194" s="132"/>
      <c r="N194" s="168"/>
      <c r="O194" s="169" t="s">
        <v>340</v>
      </c>
      <c r="P194" s="164"/>
      <c r="Q194" s="164"/>
      <c r="R194" s="169">
        <f>R191+R192</f>
        <v>0</v>
      </c>
      <c r="S194" s="170">
        <f>S191+S192</f>
        <v>0</v>
      </c>
      <c r="T194" s="171">
        <f>R194-S194</f>
        <v>0</v>
      </c>
      <c r="U194" s="167"/>
      <c r="V194" s="132"/>
    </row>
    <row r="195" spans="1:22">
      <c r="A195" s="131" t="s">
        <v>341</v>
      </c>
      <c r="B195" s="132"/>
      <c r="C195" s="132"/>
      <c r="D195" s="132"/>
      <c r="E195" s="132"/>
      <c r="F195" s="132"/>
      <c r="G195" s="173" t="s">
        <v>342</v>
      </c>
      <c r="H195" s="147"/>
      <c r="I195" s="144"/>
      <c r="J195" s="147"/>
      <c r="K195" s="132"/>
      <c r="L195" s="131" t="s">
        <v>341</v>
      </c>
      <c r="M195" s="132"/>
      <c r="N195" s="132"/>
      <c r="O195" s="132"/>
      <c r="P195" s="132"/>
      <c r="Q195" s="132"/>
      <c r="R195" s="173" t="s">
        <v>342</v>
      </c>
      <c r="S195" s="147"/>
      <c r="T195" s="144"/>
      <c r="U195" s="147"/>
      <c r="V195" s="132"/>
    </row>
    <row r="196" spans="1:22" ht="11.25" customHeight="1">
      <c r="A196" s="131" t="s">
        <v>353</v>
      </c>
      <c r="B196" s="132"/>
      <c r="C196" s="132"/>
      <c r="D196" s="132"/>
      <c r="E196" s="132"/>
      <c r="F196" s="132"/>
      <c r="G196" s="177" t="s">
        <v>140</v>
      </c>
      <c r="H196" s="178"/>
      <c r="I196" s="179"/>
      <c r="J196" s="178"/>
      <c r="K196" s="132"/>
      <c r="L196" s="131" t="s">
        <v>353</v>
      </c>
      <c r="M196" s="132"/>
      <c r="N196" s="132"/>
      <c r="O196" s="132"/>
      <c r="P196" s="132"/>
      <c r="Q196" s="132"/>
      <c r="R196" s="177" t="s">
        <v>140</v>
      </c>
      <c r="S196" s="178"/>
      <c r="T196" s="179"/>
      <c r="U196" s="178"/>
      <c r="V196" s="132"/>
    </row>
    <row r="197" spans="1:22" ht="13.5" thickBot="1">
      <c r="A197" s="131" t="s">
        <v>344</v>
      </c>
      <c r="B197" s="132"/>
      <c r="C197" s="132"/>
      <c r="D197" s="180" t="s">
        <v>345</v>
      </c>
      <c r="E197" s="183" t="str">
        <f>$E$17</f>
        <v>февраля</v>
      </c>
      <c r="F197" s="132" t="s">
        <v>326</v>
      </c>
      <c r="G197" s="182" t="s">
        <v>347</v>
      </c>
      <c r="H197" s="167"/>
      <c r="I197" s="171">
        <f>I194+I195+I196</f>
        <v>0</v>
      </c>
      <c r="J197" s="167"/>
      <c r="K197" s="132"/>
      <c r="L197" s="131" t="s">
        <v>344</v>
      </c>
      <c r="M197" s="132"/>
      <c r="N197" s="132"/>
      <c r="O197" s="180" t="s">
        <v>345</v>
      </c>
      <c r="P197" s="183" t="str">
        <f>$E$17</f>
        <v>февраля</v>
      </c>
      <c r="Q197" s="132" t="s">
        <v>326</v>
      </c>
      <c r="R197" s="182" t="s">
        <v>347</v>
      </c>
      <c r="S197" s="167"/>
      <c r="T197" s="171">
        <f>T194+T195+T196</f>
        <v>0</v>
      </c>
      <c r="U197" s="167"/>
      <c r="V197" s="132"/>
    </row>
    <row r="198" spans="1:22" ht="10.5" customHeight="1">
      <c r="A198" s="184" t="s">
        <v>348</v>
      </c>
      <c r="B198" s="199">
        <f>13/365</f>
        <v>3.5616438356164383E-2</v>
      </c>
      <c r="C198" s="186" t="s">
        <v>354</v>
      </c>
      <c r="D198" s="187"/>
      <c r="E198" s="187"/>
      <c r="F198" s="187"/>
      <c r="G198" s="187"/>
      <c r="H198" s="187"/>
      <c r="I198" s="187"/>
      <c r="J198" s="187"/>
      <c r="K198" s="129"/>
      <c r="L198" s="184" t="s">
        <v>348</v>
      </c>
      <c r="M198" s="199">
        <f>13/365</f>
        <v>3.5616438356164383E-2</v>
      </c>
      <c r="N198" s="186" t="s">
        <v>354</v>
      </c>
      <c r="O198" s="187"/>
      <c r="P198" s="187"/>
      <c r="Q198" s="187"/>
      <c r="R198" s="187"/>
      <c r="S198" s="187"/>
      <c r="T198" s="187"/>
      <c r="U198" s="187"/>
      <c r="V198" s="129"/>
    </row>
    <row r="199" spans="1:22" ht="20.25" customHeight="1">
      <c r="A199" s="131" t="s">
        <v>323</v>
      </c>
      <c r="B199" s="131"/>
      <c r="L199" s="131" t="s">
        <v>323</v>
      </c>
      <c r="M199" s="131"/>
    </row>
    <row r="200" spans="1:22">
      <c r="A200" s="131" t="s">
        <v>324</v>
      </c>
      <c r="B200" s="131"/>
      <c r="L200" s="131" t="s">
        <v>324</v>
      </c>
      <c r="M200" s="131"/>
    </row>
    <row r="201" spans="1:22" ht="6" customHeight="1">
      <c r="A201" s="131"/>
      <c r="B201" s="131"/>
      <c r="C201" s="132"/>
      <c r="D201" s="132"/>
      <c r="E201" s="132"/>
      <c r="F201" s="132"/>
      <c r="G201" s="132"/>
      <c r="H201" s="132"/>
      <c r="I201" s="132"/>
      <c r="J201" s="132"/>
      <c r="K201" s="132"/>
      <c r="L201" s="131"/>
      <c r="M201" s="131"/>
      <c r="N201" s="132"/>
      <c r="O201" s="132"/>
      <c r="P201" s="132"/>
      <c r="Q201" s="132"/>
      <c r="R201" s="132"/>
      <c r="S201" s="132"/>
      <c r="T201" s="132"/>
      <c r="U201" s="132"/>
      <c r="V201" s="132"/>
    </row>
    <row r="202" spans="1:22">
      <c r="A202" s="132"/>
      <c r="B202" s="132"/>
      <c r="C202" s="132"/>
      <c r="D202" s="133" t="s">
        <v>350</v>
      </c>
      <c r="E202" s="133"/>
      <c r="F202" s="133"/>
      <c r="G202" s="135" t="str">
        <f>$G$4</f>
        <v>февраль</v>
      </c>
      <c r="H202" s="133" t="s">
        <v>326</v>
      </c>
      <c r="I202" s="132"/>
      <c r="J202" s="132"/>
      <c r="K202" s="132"/>
      <c r="L202" s="132"/>
      <c r="M202" s="132"/>
      <c r="N202" s="132"/>
      <c r="O202" s="133" t="s">
        <v>350</v>
      </c>
      <c r="P202" s="133"/>
      <c r="Q202" s="133"/>
      <c r="R202" s="135" t="str">
        <f>$G$4</f>
        <v>февраль</v>
      </c>
      <c r="S202" s="133" t="s">
        <v>326</v>
      </c>
      <c r="T202" s="132"/>
      <c r="U202" s="132"/>
      <c r="V202" s="132"/>
    </row>
    <row r="203" spans="1:22" ht="3.75" customHeight="1">
      <c r="A203" s="132"/>
      <c r="B203" s="132"/>
      <c r="C203" s="132"/>
      <c r="D203" s="132"/>
      <c r="E203" s="132"/>
      <c r="F203" s="132"/>
      <c r="G203" s="132"/>
      <c r="H203" s="132"/>
      <c r="I203" s="132"/>
      <c r="J203" s="132"/>
      <c r="K203" s="132"/>
      <c r="L203" s="132"/>
      <c r="M203" s="132"/>
      <c r="N203" s="132"/>
      <c r="O203" s="132"/>
      <c r="P203" s="132"/>
      <c r="Q203" s="132"/>
      <c r="R203" s="132"/>
      <c r="S203" s="132"/>
      <c r="T203" s="132"/>
      <c r="U203" s="132"/>
      <c r="V203" s="132"/>
    </row>
    <row r="204" spans="1:22">
      <c r="A204" s="132"/>
      <c r="B204" s="132"/>
      <c r="C204" s="132"/>
      <c r="D204" s="131" t="s">
        <v>327</v>
      </c>
      <c r="E204" s="131"/>
      <c r="F204" s="136">
        <f>Жильцы!E147</f>
        <v>0</v>
      </c>
      <c r="G204" s="131" t="s">
        <v>328</v>
      </c>
      <c r="H204" s="132" t="str">
        <f>Жильцы!B147&amp;" "&amp;Жильцы!C147&amp;"."&amp;Жильцы!D147&amp;"."</f>
        <v xml:space="preserve"> ..</v>
      </c>
      <c r="I204" s="132"/>
      <c r="J204" s="132"/>
      <c r="K204" s="132"/>
      <c r="L204" s="132"/>
      <c r="M204" s="132"/>
      <c r="N204" s="132"/>
      <c r="O204" s="131" t="s">
        <v>327</v>
      </c>
      <c r="P204" s="131"/>
      <c r="Q204" s="136">
        <f>Жильцы!S147</f>
        <v>0</v>
      </c>
      <c r="R204" s="131" t="s">
        <v>328</v>
      </c>
      <c r="S204" s="132" t="str">
        <f>Жильцы!P147&amp;" "&amp;Жильцы!Q147&amp;"."&amp;Жильцы!R147&amp;"."</f>
        <v xml:space="preserve"> ..</v>
      </c>
      <c r="T204" s="132"/>
      <c r="U204" s="132"/>
      <c r="V204" s="132"/>
    </row>
    <row r="205" spans="1:22">
      <c r="A205" s="132"/>
      <c r="B205" s="132"/>
      <c r="C205" s="132"/>
      <c r="D205" s="131" t="s">
        <v>329</v>
      </c>
      <c r="E205" s="131"/>
      <c r="F205" s="136">
        <f>Жильцы!F147</f>
        <v>0</v>
      </c>
      <c r="G205" s="131" t="s">
        <v>330</v>
      </c>
      <c r="H205" s="132" t="s">
        <v>331</v>
      </c>
      <c r="I205" s="132"/>
      <c r="J205" s="137">
        <f>Жильцы!A147</f>
        <v>0</v>
      </c>
      <c r="K205" s="132"/>
      <c r="L205" s="132"/>
      <c r="M205" s="132"/>
      <c r="N205" s="132"/>
      <c r="O205" s="131" t="s">
        <v>329</v>
      </c>
      <c r="P205" s="131"/>
      <c r="Q205" s="136">
        <f>Жильцы!T147</f>
        <v>0</v>
      </c>
      <c r="R205" s="131" t="s">
        <v>330</v>
      </c>
      <c r="S205" s="132" t="s">
        <v>331</v>
      </c>
      <c r="T205" s="132"/>
      <c r="U205" s="137">
        <f>Жильцы!O147</f>
        <v>0</v>
      </c>
      <c r="V205" s="132"/>
    </row>
    <row r="206" spans="1:22" ht="2.25" customHeight="1" thickBot="1">
      <c r="A206" s="132"/>
      <c r="B206" s="132"/>
      <c r="C206" s="132"/>
      <c r="D206" s="132"/>
      <c r="E206" s="132"/>
      <c r="F206" s="132"/>
      <c r="G206" s="132"/>
      <c r="H206" s="132"/>
      <c r="I206" s="132"/>
      <c r="J206" s="132"/>
      <c r="K206" s="132"/>
      <c r="L206" s="132"/>
      <c r="M206" s="132"/>
      <c r="N206" s="132"/>
      <c r="O206" s="132"/>
      <c r="P206" s="132"/>
      <c r="Q206" s="132"/>
      <c r="R206" s="132"/>
      <c r="S206" s="132"/>
      <c r="T206" s="132"/>
      <c r="U206" s="132"/>
      <c r="V206" s="132"/>
    </row>
    <row r="207" spans="1:22" ht="26.25" customHeight="1" thickBot="1">
      <c r="A207" s="568" t="s">
        <v>332</v>
      </c>
      <c r="B207" s="132"/>
      <c r="C207" s="138"/>
      <c r="D207" s="139" t="s">
        <v>333</v>
      </c>
      <c r="E207" s="140"/>
      <c r="F207" s="141" t="s">
        <v>334</v>
      </c>
      <c r="G207" s="141" t="s">
        <v>335</v>
      </c>
      <c r="H207" s="142" t="s">
        <v>336</v>
      </c>
      <c r="I207" s="569" t="s">
        <v>337</v>
      </c>
      <c r="J207" s="570"/>
      <c r="K207" s="132"/>
      <c r="L207" s="568" t="s">
        <v>332</v>
      </c>
      <c r="M207" s="132"/>
      <c r="N207" s="138"/>
      <c r="O207" s="139" t="s">
        <v>333</v>
      </c>
      <c r="P207" s="140"/>
      <c r="Q207" s="141" t="s">
        <v>334</v>
      </c>
      <c r="R207" s="141" t="s">
        <v>335</v>
      </c>
      <c r="S207" s="142" t="s">
        <v>336</v>
      </c>
      <c r="T207" s="569" t="s">
        <v>337</v>
      </c>
      <c r="U207" s="570"/>
      <c r="V207" s="132"/>
    </row>
    <row r="208" spans="1:22" ht="3" customHeight="1">
      <c r="A208" s="568"/>
      <c r="B208" s="132"/>
      <c r="C208" s="143"/>
      <c r="D208" s="144"/>
      <c r="E208" s="145"/>
      <c r="F208" s="146"/>
      <c r="G208" s="146"/>
      <c r="H208" s="146"/>
      <c r="I208" s="144"/>
      <c r="J208" s="147"/>
      <c r="K208" s="132"/>
      <c r="L208" s="568"/>
      <c r="M208" s="132"/>
      <c r="N208" s="143"/>
      <c r="O208" s="144"/>
      <c r="P208" s="145"/>
      <c r="Q208" s="146"/>
      <c r="R208" s="146"/>
      <c r="S208" s="146"/>
      <c r="T208" s="144"/>
      <c r="U208" s="147"/>
      <c r="V208" s="132"/>
    </row>
    <row r="209" spans="1:22">
      <c r="A209" s="568"/>
      <c r="B209" s="132"/>
      <c r="C209" s="148">
        <v>1</v>
      </c>
      <c r="D209" s="149" t="s">
        <v>338</v>
      </c>
      <c r="E209" s="150"/>
      <c r="F209" s="191">
        <v>15</v>
      </c>
      <c r="G209" s="191">
        <f>F209*F204</f>
        <v>0</v>
      </c>
      <c r="H209" s="192"/>
      <c r="I209" s="153">
        <f>G209-H209</f>
        <v>0</v>
      </c>
      <c r="J209" s="154"/>
      <c r="K209" s="132"/>
      <c r="L209" s="568"/>
      <c r="M209" s="132"/>
      <c r="N209" s="148">
        <v>1</v>
      </c>
      <c r="O209" s="149" t="s">
        <v>338</v>
      </c>
      <c r="P209" s="150"/>
      <c r="Q209" s="191">
        <v>15</v>
      </c>
      <c r="R209" s="191">
        <f>Q209*Q204</f>
        <v>0</v>
      </c>
      <c r="S209" s="192"/>
      <c r="T209" s="153">
        <f>R209-S209</f>
        <v>0</v>
      </c>
      <c r="U209" s="154"/>
      <c r="V209" s="132"/>
    </row>
    <row r="210" spans="1:22">
      <c r="A210" s="568"/>
      <c r="B210" s="132"/>
      <c r="C210" s="155">
        <v>2</v>
      </c>
      <c r="D210" s="156" t="s">
        <v>339</v>
      </c>
      <c r="E210" s="157"/>
      <c r="F210" s="193">
        <v>3.85</v>
      </c>
      <c r="G210" s="193">
        <f>F210*F204</f>
        <v>0</v>
      </c>
      <c r="H210" s="194"/>
      <c r="I210" s="160">
        <f>G210-H210</f>
        <v>0</v>
      </c>
      <c r="J210" s="161"/>
      <c r="K210" s="132"/>
      <c r="L210" s="568"/>
      <c r="M210" s="132"/>
      <c r="N210" s="155">
        <v>2</v>
      </c>
      <c r="O210" s="156" t="s">
        <v>339</v>
      </c>
      <c r="P210" s="157"/>
      <c r="Q210" s="193">
        <v>3.85</v>
      </c>
      <c r="R210" s="193">
        <f>Q210*Q204</f>
        <v>0</v>
      </c>
      <c r="S210" s="194"/>
      <c r="T210" s="160">
        <f>R210-S210</f>
        <v>0</v>
      </c>
      <c r="U210" s="161"/>
      <c r="V210" s="132"/>
    </row>
    <row r="211" spans="1:22" ht="5.25" customHeight="1" thickBot="1">
      <c r="A211" s="568"/>
      <c r="B211" s="132"/>
      <c r="C211" s="163"/>
      <c r="D211" s="164"/>
      <c r="E211" s="165"/>
      <c r="F211" s="166"/>
      <c r="G211" s="166"/>
      <c r="H211" s="166"/>
      <c r="I211" s="164"/>
      <c r="J211" s="167"/>
      <c r="K211" s="132"/>
      <c r="L211" s="568"/>
      <c r="M211" s="132"/>
      <c r="N211" s="163"/>
      <c r="O211" s="164"/>
      <c r="P211" s="165"/>
      <c r="Q211" s="166"/>
      <c r="R211" s="166"/>
      <c r="S211" s="166"/>
      <c r="T211" s="164"/>
      <c r="U211" s="167"/>
      <c r="V211" s="132"/>
    </row>
    <row r="212" spans="1:22" ht="13.5" thickBot="1">
      <c r="A212" s="568"/>
      <c r="B212" s="132"/>
      <c r="C212" s="168"/>
      <c r="D212" s="169" t="s">
        <v>340</v>
      </c>
      <c r="E212" s="164"/>
      <c r="F212" s="164"/>
      <c r="G212" s="169">
        <f>G209+G210</f>
        <v>0</v>
      </c>
      <c r="H212" s="170">
        <f>H209+H210</f>
        <v>0</v>
      </c>
      <c r="I212" s="171">
        <f>G212-H212</f>
        <v>0</v>
      </c>
      <c r="J212" s="167"/>
      <c r="K212" s="132"/>
      <c r="L212" s="568"/>
      <c r="M212" s="132"/>
      <c r="N212" s="168"/>
      <c r="O212" s="169" t="s">
        <v>340</v>
      </c>
      <c r="P212" s="164"/>
      <c r="Q212" s="164"/>
      <c r="R212" s="169">
        <f>R209+R210</f>
        <v>0</v>
      </c>
      <c r="S212" s="170">
        <f>S209+S210</f>
        <v>0</v>
      </c>
      <c r="T212" s="171">
        <f>R212-S212</f>
        <v>0</v>
      </c>
      <c r="U212" s="167"/>
      <c r="V212" s="132"/>
    </row>
    <row r="213" spans="1:22">
      <c r="A213" s="132"/>
      <c r="B213" s="132"/>
      <c r="C213" s="132"/>
      <c r="D213" s="132"/>
      <c r="E213" s="132"/>
      <c r="F213" s="132"/>
      <c r="G213" s="173" t="s">
        <v>342</v>
      </c>
      <c r="H213" s="147"/>
      <c r="I213" s="144"/>
      <c r="J213" s="147"/>
      <c r="K213" s="132"/>
      <c r="L213" s="132"/>
      <c r="M213" s="132"/>
      <c r="N213" s="132"/>
      <c r="O213" s="132"/>
      <c r="P213" s="132"/>
      <c r="Q213" s="132"/>
      <c r="R213" s="173" t="s">
        <v>342</v>
      </c>
      <c r="S213" s="147"/>
      <c r="T213" s="144"/>
      <c r="U213" s="147"/>
      <c r="V213" s="132"/>
    </row>
    <row r="214" spans="1:22">
      <c r="A214" s="196" t="s">
        <v>351</v>
      </c>
      <c r="B214" s="132"/>
      <c r="C214" s="132"/>
      <c r="D214" s="132"/>
      <c r="E214" s="132"/>
      <c r="F214" s="132"/>
      <c r="G214" s="177" t="s">
        <v>140</v>
      </c>
      <c r="H214" s="178"/>
      <c r="I214" s="179"/>
      <c r="J214" s="178"/>
      <c r="K214" s="132"/>
      <c r="L214" s="196" t="s">
        <v>351</v>
      </c>
      <c r="M214" s="132"/>
      <c r="N214" s="132"/>
      <c r="O214" s="132"/>
      <c r="P214" s="132"/>
      <c r="Q214" s="132"/>
      <c r="R214" s="177" t="s">
        <v>140</v>
      </c>
      <c r="S214" s="178"/>
      <c r="T214" s="179"/>
      <c r="U214" s="178"/>
      <c r="V214" s="132"/>
    </row>
    <row r="215" spans="1:22" ht="13.5" thickBot="1">
      <c r="A215" s="131" t="s">
        <v>355</v>
      </c>
      <c r="B215" s="132"/>
      <c r="C215" s="132"/>
      <c r="D215" s="132"/>
      <c r="E215" s="132"/>
      <c r="F215" s="132"/>
      <c r="G215" s="182" t="s">
        <v>347</v>
      </c>
      <c r="H215" s="167"/>
      <c r="I215" s="171">
        <f>I212+I213+I214</f>
        <v>0</v>
      </c>
      <c r="J215" s="167"/>
      <c r="K215" s="132"/>
      <c r="L215" s="131" t="s">
        <v>355</v>
      </c>
      <c r="M215" s="132"/>
      <c r="N215" s="132"/>
      <c r="O215" s="132"/>
      <c r="P215" s="132"/>
      <c r="Q215" s="132"/>
      <c r="R215" s="182" t="s">
        <v>347</v>
      </c>
      <c r="S215" s="167"/>
      <c r="T215" s="171">
        <f>T212+T213+T214</f>
        <v>0</v>
      </c>
      <c r="U215" s="167"/>
      <c r="V215" s="132"/>
    </row>
    <row r="216" spans="1:22" ht="7.5" customHeight="1"/>
    <row r="217" spans="1:22">
      <c r="A217" s="131" t="s">
        <v>323</v>
      </c>
      <c r="B217" s="131"/>
      <c r="L217" s="131" t="s">
        <v>323</v>
      </c>
      <c r="M217" s="131"/>
    </row>
    <row r="218" spans="1:22">
      <c r="A218" s="131" t="s">
        <v>324</v>
      </c>
      <c r="B218" s="131"/>
      <c r="L218" s="131" t="s">
        <v>324</v>
      </c>
      <c r="M218" s="131"/>
    </row>
    <row r="219" spans="1:22" ht="8.25" customHeight="1">
      <c r="A219" s="131"/>
      <c r="B219" s="131"/>
      <c r="C219" s="132"/>
      <c r="D219" s="132"/>
      <c r="E219" s="132"/>
      <c r="F219" s="132"/>
      <c r="G219" s="132"/>
      <c r="H219" s="132"/>
      <c r="I219" s="132"/>
      <c r="J219" s="132"/>
      <c r="K219" s="132"/>
      <c r="L219" s="131"/>
      <c r="M219" s="131"/>
      <c r="N219" s="132"/>
      <c r="O219" s="132"/>
      <c r="P219" s="132"/>
      <c r="Q219" s="132"/>
      <c r="R219" s="132"/>
      <c r="S219" s="132"/>
      <c r="T219" s="132"/>
      <c r="U219" s="132"/>
      <c r="V219" s="132"/>
    </row>
    <row r="220" spans="1:22">
      <c r="A220" s="132"/>
      <c r="B220" s="132"/>
      <c r="C220" s="132"/>
      <c r="D220" s="133" t="s">
        <v>325</v>
      </c>
      <c r="E220" s="133"/>
      <c r="F220" s="133"/>
      <c r="G220" s="135" t="str">
        <f>$G$4</f>
        <v>февраль</v>
      </c>
      <c r="H220" s="133" t="s">
        <v>326</v>
      </c>
      <c r="I220" s="132"/>
      <c r="J220" s="132"/>
      <c r="K220" s="132"/>
      <c r="L220" s="132"/>
      <c r="M220" s="132"/>
      <c r="N220" s="132"/>
      <c r="O220" s="133" t="s">
        <v>325</v>
      </c>
      <c r="P220" s="133"/>
      <c r="Q220" s="133"/>
      <c r="R220" s="135" t="str">
        <f>$G$4</f>
        <v>февраль</v>
      </c>
      <c r="S220" s="133" t="s">
        <v>326</v>
      </c>
      <c r="T220" s="132"/>
      <c r="U220" s="132"/>
      <c r="V220" s="132"/>
    </row>
    <row r="221" spans="1:22" ht="5.25" customHeight="1">
      <c r="A221" s="132"/>
      <c r="B221" s="132"/>
      <c r="C221" s="132"/>
      <c r="D221" s="132"/>
      <c r="E221" s="132"/>
      <c r="F221" s="132"/>
      <c r="G221" s="132"/>
      <c r="H221" s="132"/>
      <c r="I221" s="132"/>
      <c r="J221" s="132"/>
      <c r="K221" s="132"/>
      <c r="L221" s="132"/>
      <c r="M221" s="132"/>
      <c r="N221" s="132"/>
      <c r="O221" s="132"/>
      <c r="P221" s="132"/>
      <c r="Q221" s="132"/>
      <c r="R221" s="132"/>
      <c r="S221" s="132"/>
      <c r="T221" s="132"/>
      <c r="U221" s="132"/>
      <c r="V221" s="132"/>
    </row>
    <row r="222" spans="1:22">
      <c r="A222" s="132"/>
      <c r="B222" s="132"/>
      <c r="C222" s="132"/>
      <c r="D222" s="131" t="s">
        <v>327</v>
      </c>
      <c r="E222" s="131"/>
      <c r="F222" s="136">
        <f>Жильцы!E218</f>
        <v>0</v>
      </c>
      <c r="G222" s="131" t="s">
        <v>328</v>
      </c>
      <c r="H222" s="132" t="str">
        <f>Жильцы!B218&amp;" "&amp;Жильцы!C218&amp;"."&amp;Жильцы!D218&amp;"."</f>
        <v xml:space="preserve"> ..</v>
      </c>
      <c r="I222" s="132"/>
      <c r="J222" s="132"/>
      <c r="K222" s="132"/>
      <c r="L222" s="132"/>
      <c r="M222" s="132"/>
      <c r="N222" s="132"/>
      <c r="O222" s="131" t="s">
        <v>327</v>
      </c>
      <c r="P222" s="131"/>
      <c r="Q222" s="136">
        <f>Жильцы!S218</f>
        <v>0</v>
      </c>
      <c r="R222" s="131" t="s">
        <v>328</v>
      </c>
      <c r="S222" s="132" t="str">
        <f>Жильцы!P218&amp;" "&amp;Жильцы!Q218&amp;"."&amp;Жильцы!R218&amp;"."</f>
        <v xml:space="preserve"> ..</v>
      </c>
      <c r="T222" s="132"/>
      <c r="U222" s="132"/>
      <c r="V222" s="132"/>
    </row>
    <row r="223" spans="1:22">
      <c r="A223" s="132"/>
      <c r="B223" s="132"/>
      <c r="C223" s="132"/>
      <c r="D223" s="131" t="s">
        <v>329</v>
      </c>
      <c r="E223" s="131"/>
      <c r="F223" s="136">
        <f>Жильцы!F218</f>
        <v>0</v>
      </c>
      <c r="G223" s="131" t="s">
        <v>330</v>
      </c>
      <c r="H223" s="132" t="s">
        <v>331</v>
      </c>
      <c r="I223" s="132"/>
      <c r="J223" s="137">
        <f>Жильцы!A218</f>
        <v>0</v>
      </c>
      <c r="K223" s="132"/>
      <c r="L223" s="132"/>
      <c r="M223" s="132"/>
      <c r="N223" s="132"/>
      <c r="O223" s="131" t="s">
        <v>329</v>
      </c>
      <c r="P223" s="131"/>
      <c r="Q223" s="136">
        <f>Жильцы!T218</f>
        <v>0</v>
      </c>
      <c r="R223" s="131" t="s">
        <v>330</v>
      </c>
      <c r="S223" s="132" t="s">
        <v>331</v>
      </c>
      <c r="T223" s="132"/>
      <c r="U223" s="137">
        <f>Жильцы!O218</f>
        <v>0</v>
      </c>
      <c r="V223" s="132"/>
    </row>
    <row r="224" spans="1:22" ht="6" customHeight="1" thickBot="1">
      <c r="A224" s="132"/>
      <c r="B224" s="132"/>
      <c r="C224" s="132"/>
      <c r="D224" s="132"/>
      <c r="E224" s="132"/>
      <c r="F224" s="132"/>
      <c r="G224" s="132"/>
      <c r="H224" s="132"/>
      <c r="I224" s="132"/>
      <c r="J224" s="132"/>
      <c r="K224" s="132"/>
      <c r="L224" s="132"/>
      <c r="M224" s="132"/>
      <c r="N224" s="132"/>
      <c r="O224" s="132"/>
      <c r="P224" s="132"/>
      <c r="Q224" s="132"/>
      <c r="R224" s="132"/>
      <c r="S224" s="132"/>
      <c r="T224" s="132"/>
      <c r="U224" s="132"/>
      <c r="V224" s="132"/>
    </row>
    <row r="225" spans="1:22" ht="30" customHeight="1" thickBot="1">
      <c r="A225" s="568" t="s">
        <v>332</v>
      </c>
      <c r="B225" s="132"/>
      <c r="C225" s="138"/>
      <c r="D225" s="139" t="s">
        <v>333</v>
      </c>
      <c r="E225" s="140"/>
      <c r="F225" s="141" t="s">
        <v>334</v>
      </c>
      <c r="G225" s="141" t="s">
        <v>335</v>
      </c>
      <c r="H225" s="142" t="s">
        <v>336</v>
      </c>
      <c r="I225" s="569" t="s">
        <v>337</v>
      </c>
      <c r="J225" s="570"/>
      <c r="K225" s="132"/>
      <c r="L225" s="568" t="s">
        <v>332</v>
      </c>
      <c r="M225" s="132"/>
      <c r="N225" s="138"/>
      <c r="O225" s="139" t="s">
        <v>333</v>
      </c>
      <c r="P225" s="140"/>
      <c r="Q225" s="141" t="s">
        <v>334</v>
      </c>
      <c r="R225" s="141" t="s">
        <v>335</v>
      </c>
      <c r="S225" s="142" t="s">
        <v>336</v>
      </c>
      <c r="T225" s="569" t="s">
        <v>337</v>
      </c>
      <c r="U225" s="570"/>
      <c r="V225" s="132"/>
    </row>
    <row r="226" spans="1:22" ht="3" customHeight="1">
      <c r="A226" s="568"/>
      <c r="B226" s="132"/>
      <c r="C226" s="143"/>
      <c r="D226" s="144"/>
      <c r="E226" s="145"/>
      <c r="F226" s="146"/>
      <c r="G226" s="146"/>
      <c r="H226" s="146"/>
      <c r="I226" s="144"/>
      <c r="J226" s="147"/>
      <c r="K226" s="132"/>
      <c r="L226" s="568"/>
      <c r="M226" s="132"/>
      <c r="N226" s="143"/>
      <c r="O226" s="144"/>
      <c r="P226" s="145"/>
      <c r="Q226" s="146"/>
      <c r="R226" s="146"/>
      <c r="S226" s="146"/>
      <c r="T226" s="144"/>
      <c r="U226" s="147"/>
      <c r="V226" s="132"/>
    </row>
    <row r="227" spans="1:22">
      <c r="A227" s="568"/>
      <c r="B227" s="132"/>
      <c r="C227" s="148">
        <v>1</v>
      </c>
      <c r="D227" s="149" t="s">
        <v>338</v>
      </c>
      <c r="E227" s="150"/>
      <c r="F227" s="151">
        <v>15</v>
      </c>
      <c r="G227" s="151">
        <f>F227*F222</f>
        <v>0</v>
      </c>
      <c r="H227" s="152"/>
      <c r="I227" s="153">
        <f>G227-H227</f>
        <v>0</v>
      </c>
      <c r="J227" s="154"/>
      <c r="K227" s="132"/>
      <c r="L227" s="568"/>
      <c r="M227" s="132"/>
      <c r="N227" s="148">
        <v>1</v>
      </c>
      <c r="O227" s="149" t="s">
        <v>338</v>
      </c>
      <c r="P227" s="150"/>
      <c r="Q227" s="151">
        <v>15</v>
      </c>
      <c r="R227" s="151">
        <f>Q227*Q222</f>
        <v>0</v>
      </c>
      <c r="S227" s="152"/>
      <c r="T227" s="153">
        <f>R227-S227</f>
        <v>0</v>
      </c>
      <c r="U227" s="154"/>
      <c r="V227" s="132"/>
    </row>
    <row r="228" spans="1:22">
      <c r="A228" s="568"/>
      <c r="B228" s="132"/>
      <c r="C228" s="155">
        <v>2</v>
      </c>
      <c r="D228" s="156" t="s">
        <v>339</v>
      </c>
      <c r="E228" s="157"/>
      <c r="F228" s="158">
        <v>3.85</v>
      </c>
      <c r="G228" s="158">
        <f>F228*F222</f>
        <v>0</v>
      </c>
      <c r="H228" s="162"/>
      <c r="I228" s="160">
        <f>G228-H228</f>
        <v>0</v>
      </c>
      <c r="J228" s="161"/>
      <c r="K228" s="132"/>
      <c r="L228" s="568"/>
      <c r="M228" s="132"/>
      <c r="N228" s="155">
        <v>2</v>
      </c>
      <c r="O228" s="156" t="s">
        <v>339</v>
      </c>
      <c r="P228" s="157"/>
      <c r="Q228" s="158">
        <v>3.85</v>
      </c>
      <c r="R228" s="158">
        <f>Q228*Q222</f>
        <v>0</v>
      </c>
      <c r="S228" s="162"/>
      <c r="T228" s="160">
        <f>R228-S228</f>
        <v>0</v>
      </c>
      <c r="U228" s="161"/>
      <c r="V228" s="132"/>
    </row>
    <row r="229" spans="1:22" ht="2.25" customHeight="1" thickBot="1">
      <c r="A229" s="568"/>
      <c r="B229" s="132"/>
      <c r="C229" s="163"/>
      <c r="D229" s="164"/>
      <c r="E229" s="165"/>
      <c r="F229" s="166"/>
      <c r="G229" s="166"/>
      <c r="H229" s="166"/>
      <c r="I229" s="164"/>
      <c r="J229" s="167"/>
      <c r="K229" s="132"/>
      <c r="L229" s="568"/>
      <c r="M229" s="132"/>
      <c r="N229" s="163"/>
      <c r="O229" s="164"/>
      <c r="P229" s="165"/>
      <c r="Q229" s="166"/>
      <c r="R229" s="166"/>
      <c r="S229" s="166"/>
      <c r="T229" s="164"/>
      <c r="U229" s="167"/>
      <c r="V229" s="132"/>
    </row>
    <row r="230" spans="1:22" ht="13.5" thickBot="1">
      <c r="A230" s="568"/>
      <c r="B230" s="132"/>
      <c r="C230" s="168"/>
      <c r="D230" s="169" t="s">
        <v>340</v>
      </c>
      <c r="E230" s="164"/>
      <c r="F230" s="164"/>
      <c r="G230" s="169">
        <f>G227+G228</f>
        <v>0</v>
      </c>
      <c r="H230" s="170">
        <f>H227+H228</f>
        <v>0</v>
      </c>
      <c r="I230" s="171">
        <f>G230-H230</f>
        <v>0</v>
      </c>
      <c r="J230" s="167"/>
      <c r="K230" s="132"/>
      <c r="L230" s="568"/>
      <c r="M230" s="132"/>
      <c r="N230" s="168"/>
      <c r="O230" s="169" t="s">
        <v>340</v>
      </c>
      <c r="P230" s="164"/>
      <c r="Q230" s="164"/>
      <c r="R230" s="169">
        <f>R227+R228</f>
        <v>0</v>
      </c>
      <c r="S230" s="170">
        <f>S227+S228</f>
        <v>0</v>
      </c>
      <c r="T230" s="171">
        <f>R230-S230</f>
        <v>0</v>
      </c>
      <c r="U230" s="167"/>
      <c r="V230" s="132"/>
    </row>
    <row r="231" spans="1:22">
      <c r="A231" s="131" t="s">
        <v>341</v>
      </c>
      <c r="B231" s="132"/>
      <c r="C231" s="132"/>
      <c r="D231" s="132"/>
      <c r="E231" s="132"/>
      <c r="F231" s="132"/>
      <c r="G231" s="173" t="s">
        <v>342</v>
      </c>
      <c r="H231" s="147"/>
      <c r="I231" s="144"/>
      <c r="J231" s="147"/>
      <c r="K231" s="132"/>
      <c r="L231" s="131" t="s">
        <v>341</v>
      </c>
      <c r="M231" s="132"/>
      <c r="N231" s="132"/>
      <c r="O231" s="132"/>
      <c r="P231" s="132"/>
      <c r="Q231" s="132"/>
      <c r="R231" s="173" t="s">
        <v>342</v>
      </c>
      <c r="S231" s="147"/>
      <c r="T231" s="144"/>
      <c r="U231" s="147"/>
      <c r="V231" s="132"/>
    </row>
    <row r="232" spans="1:22">
      <c r="A232" s="131" t="s">
        <v>353</v>
      </c>
      <c r="B232" s="132"/>
      <c r="C232" s="132"/>
      <c r="D232" s="132"/>
      <c r="E232" s="132"/>
      <c r="F232" s="132"/>
      <c r="G232" s="177" t="s">
        <v>140</v>
      </c>
      <c r="H232" s="178"/>
      <c r="I232" s="179"/>
      <c r="J232" s="178"/>
      <c r="K232" s="132"/>
      <c r="L232" s="131" t="s">
        <v>353</v>
      </c>
      <c r="M232" s="132"/>
      <c r="N232" s="132"/>
      <c r="O232" s="132"/>
      <c r="P232" s="132"/>
      <c r="Q232" s="132"/>
      <c r="R232" s="177" t="s">
        <v>140</v>
      </c>
      <c r="S232" s="178"/>
      <c r="T232" s="179"/>
      <c r="U232" s="178"/>
      <c r="V232" s="132"/>
    </row>
    <row r="233" spans="1:22" ht="13.5" thickBot="1">
      <c r="A233" s="131" t="s">
        <v>344</v>
      </c>
      <c r="B233" s="132"/>
      <c r="C233" s="132"/>
      <c r="D233" s="180" t="s">
        <v>345</v>
      </c>
      <c r="E233" s="183" t="str">
        <f>$E$17</f>
        <v>февраля</v>
      </c>
      <c r="F233" s="132" t="s">
        <v>326</v>
      </c>
      <c r="G233" s="182" t="s">
        <v>347</v>
      </c>
      <c r="H233" s="167"/>
      <c r="I233" s="171">
        <f>I230+I231+I232</f>
        <v>0</v>
      </c>
      <c r="J233" s="167"/>
      <c r="K233" s="132"/>
      <c r="L233" s="131" t="s">
        <v>344</v>
      </c>
      <c r="M233" s="132"/>
      <c r="N233" s="132"/>
      <c r="O233" s="180" t="s">
        <v>345</v>
      </c>
      <c r="P233" s="183" t="str">
        <f>$E$17</f>
        <v>февраля</v>
      </c>
      <c r="Q233" s="132" t="s">
        <v>326</v>
      </c>
      <c r="R233" s="182" t="s">
        <v>347</v>
      </c>
      <c r="S233" s="167"/>
      <c r="T233" s="171">
        <f>T230+T231+T232</f>
        <v>0</v>
      </c>
      <c r="U233" s="167"/>
      <c r="V233" s="132"/>
    </row>
    <row r="234" spans="1:22" ht="12.75" customHeight="1">
      <c r="A234" s="184" t="s">
        <v>348</v>
      </c>
      <c r="B234" s="199">
        <f>13/365</f>
        <v>3.5616438356164383E-2</v>
      </c>
      <c r="C234" s="186" t="s">
        <v>354</v>
      </c>
      <c r="D234" s="187"/>
      <c r="E234" s="187"/>
      <c r="F234" s="187"/>
      <c r="G234" s="187"/>
      <c r="H234" s="187"/>
      <c r="I234" s="187"/>
      <c r="J234" s="187"/>
      <c r="K234" s="129"/>
      <c r="L234" s="184" t="s">
        <v>348</v>
      </c>
      <c r="M234" s="199">
        <f>13/365</f>
        <v>3.5616438356164383E-2</v>
      </c>
      <c r="N234" s="186" t="s">
        <v>354</v>
      </c>
      <c r="O234" s="187"/>
      <c r="P234" s="187"/>
      <c r="Q234" s="187"/>
      <c r="R234" s="187"/>
      <c r="S234" s="187"/>
      <c r="T234" s="187"/>
      <c r="U234" s="187"/>
      <c r="V234" s="129"/>
    </row>
    <row r="235" spans="1:22" ht="20.25" customHeight="1">
      <c r="A235" s="131" t="s">
        <v>323</v>
      </c>
      <c r="B235" s="131"/>
      <c r="L235" s="131" t="s">
        <v>323</v>
      </c>
      <c r="M235" s="131"/>
      <c r="V235" s="129"/>
    </row>
    <row r="236" spans="1:22">
      <c r="A236" s="131" t="s">
        <v>324</v>
      </c>
      <c r="B236" s="131"/>
      <c r="L236" s="131" t="s">
        <v>324</v>
      </c>
      <c r="M236" s="131"/>
      <c r="V236" s="129"/>
    </row>
    <row r="237" spans="1:22" ht="7.5" customHeight="1">
      <c r="A237" s="131"/>
      <c r="B237" s="131"/>
      <c r="C237" s="132"/>
      <c r="D237" s="132"/>
      <c r="E237" s="132"/>
      <c r="F237" s="132"/>
      <c r="G237" s="132"/>
      <c r="H237" s="132"/>
      <c r="I237" s="132"/>
      <c r="J237" s="132"/>
      <c r="K237" s="132"/>
      <c r="L237" s="131"/>
      <c r="M237" s="131"/>
      <c r="N237" s="132"/>
      <c r="O237" s="132"/>
      <c r="P237" s="132"/>
      <c r="Q237" s="132"/>
      <c r="R237" s="132"/>
      <c r="S237" s="132"/>
      <c r="T237" s="132"/>
      <c r="U237" s="132"/>
      <c r="V237" s="156"/>
    </row>
    <row r="238" spans="1:22">
      <c r="A238" s="132"/>
      <c r="B238" s="132"/>
      <c r="C238" s="132"/>
      <c r="D238" s="133" t="s">
        <v>350</v>
      </c>
      <c r="E238" s="133"/>
      <c r="F238" s="133"/>
      <c r="G238" s="135" t="str">
        <f>$G$4</f>
        <v>февраль</v>
      </c>
      <c r="H238" s="133" t="s">
        <v>326</v>
      </c>
      <c r="I238" s="132"/>
      <c r="J238" s="132"/>
      <c r="K238" s="132"/>
      <c r="L238" s="132"/>
      <c r="M238" s="132"/>
      <c r="N238" s="132"/>
      <c r="O238" s="133" t="s">
        <v>350</v>
      </c>
      <c r="P238" s="133"/>
      <c r="Q238" s="133"/>
      <c r="R238" s="135" t="str">
        <f>$G$4</f>
        <v>февраль</v>
      </c>
      <c r="S238" s="133" t="s">
        <v>326</v>
      </c>
      <c r="T238" s="132"/>
      <c r="U238" s="132"/>
      <c r="V238" s="156"/>
    </row>
    <row r="239" spans="1:22" ht="3.75" customHeight="1">
      <c r="A239" s="132"/>
      <c r="B239" s="132"/>
      <c r="C239" s="132"/>
      <c r="D239" s="132"/>
      <c r="E239" s="132"/>
      <c r="F239" s="132"/>
      <c r="G239" s="132"/>
      <c r="H239" s="132"/>
      <c r="I239" s="132"/>
      <c r="J239" s="132"/>
      <c r="K239" s="132"/>
      <c r="L239" s="132"/>
      <c r="M239" s="132"/>
      <c r="N239" s="132"/>
      <c r="O239" s="132"/>
      <c r="P239" s="132"/>
      <c r="Q239" s="132"/>
      <c r="R239" s="132"/>
      <c r="S239" s="132"/>
      <c r="T239" s="132"/>
      <c r="U239" s="132"/>
      <c r="V239" s="156"/>
    </row>
    <row r="240" spans="1:22">
      <c r="A240" s="132"/>
      <c r="B240" s="132"/>
      <c r="C240" s="132"/>
      <c r="D240" s="131" t="s">
        <v>327</v>
      </c>
      <c r="E240" s="131"/>
      <c r="F240" s="136">
        <f>Жильцы!E218</f>
        <v>0</v>
      </c>
      <c r="G240" s="131" t="s">
        <v>328</v>
      </c>
      <c r="H240" s="132" t="str">
        <f>Жильцы!B218&amp;" "&amp;Жильцы!C218&amp;"."&amp;Жильцы!D218&amp;"."</f>
        <v xml:space="preserve"> ..</v>
      </c>
      <c r="I240" s="132"/>
      <c r="J240" s="132"/>
      <c r="K240" s="132"/>
      <c r="L240" s="132"/>
      <c r="M240" s="132"/>
      <c r="N240" s="132"/>
      <c r="O240" s="131" t="s">
        <v>327</v>
      </c>
      <c r="P240" s="131"/>
      <c r="Q240" s="136">
        <f>Жильцы!S218</f>
        <v>0</v>
      </c>
      <c r="R240" s="131" t="s">
        <v>328</v>
      </c>
      <c r="S240" s="132" t="str">
        <f>Жильцы!P218&amp;" "&amp;Жильцы!Q218&amp;"."&amp;Жильцы!R218&amp;"."</f>
        <v xml:space="preserve"> ..</v>
      </c>
      <c r="T240" s="132"/>
      <c r="U240" s="132"/>
      <c r="V240" s="156"/>
    </row>
    <row r="241" spans="1:22">
      <c r="A241" s="132"/>
      <c r="B241" s="132"/>
      <c r="C241" s="132"/>
      <c r="D241" s="131" t="s">
        <v>329</v>
      </c>
      <c r="E241" s="131"/>
      <c r="F241" s="136">
        <f>Жильцы!F218</f>
        <v>0</v>
      </c>
      <c r="G241" s="131" t="s">
        <v>330</v>
      </c>
      <c r="H241" s="132" t="s">
        <v>331</v>
      </c>
      <c r="I241" s="132"/>
      <c r="J241" s="137">
        <f>Жильцы!A218</f>
        <v>0</v>
      </c>
      <c r="K241" s="132"/>
      <c r="L241" s="132"/>
      <c r="M241" s="132"/>
      <c r="N241" s="132"/>
      <c r="O241" s="131" t="s">
        <v>329</v>
      </c>
      <c r="P241" s="131"/>
      <c r="Q241" s="136">
        <f>Жильцы!T218</f>
        <v>0</v>
      </c>
      <c r="R241" s="131" t="s">
        <v>330</v>
      </c>
      <c r="S241" s="132" t="s">
        <v>331</v>
      </c>
      <c r="T241" s="132"/>
      <c r="U241" s="137">
        <f>Жильцы!O218</f>
        <v>0</v>
      </c>
      <c r="V241" s="156"/>
    </row>
    <row r="242" spans="1:22" ht="6" customHeight="1" thickBot="1">
      <c r="A242" s="132"/>
      <c r="B242" s="132"/>
      <c r="C242" s="132"/>
      <c r="D242" s="132"/>
      <c r="E242" s="132"/>
      <c r="F242" s="132"/>
      <c r="G242" s="132"/>
      <c r="H242" s="132"/>
      <c r="I242" s="132"/>
      <c r="J242" s="132"/>
      <c r="K242" s="132"/>
      <c r="L242" s="132"/>
      <c r="M242" s="132"/>
      <c r="N242" s="132"/>
      <c r="O242" s="132"/>
      <c r="P242" s="132"/>
      <c r="Q242" s="132"/>
      <c r="R242" s="132"/>
      <c r="S242" s="132"/>
      <c r="T242" s="132"/>
      <c r="U242" s="132"/>
      <c r="V242" s="156"/>
    </row>
    <row r="243" spans="1:22" ht="27" customHeight="1" thickBot="1">
      <c r="A243" s="568" t="s">
        <v>332</v>
      </c>
      <c r="B243" s="132"/>
      <c r="C243" s="138"/>
      <c r="D243" s="139" t="s">
        <v>333</v>
      </c>
      <c r="E243" s="140"/>
      <c r="F243" s="141" t="s">
        <v>334</v>
      </c>
      <c r="G243" s="141" t="s">
        <v>335</v>
      </c>
      <c r="H243" s="142" t="s">
        <v>336</v>
      </c>
      <c r="I243" s="569" t="s">
        <v>337</v>
      </c>
      <c r="J243" s="570"/>
      <c r="K243" s="132"/>
      <c r="L243" s="568" t="s">
        <v>332</v>
      </c>
      <c r="M243" s="132"/>
      <c r="N243" s="138"/>
      <c r="O243" s="139" t="s">
        <v>333</v>
      </c>
      <c r="P243" s="140"/>
      <c r="Q243" s="141" t="s">
        <v>334</v>
      </c>
      <c r="R243" s="141" t="s">
        <v>335</v>
      </c>
      <c r="S243" s="142" t="s">
        <v>336</v>
      </c>
      <c r="T243" s="569" t="s">
        <v>337</v>
      </c>
      <c r="U243" s="570"/>
      <c r="V243" s="156"/>
    </row>
    <row r="244" spans="1:22" ht="6" customHeight="1">
      <c r="A244" s="568"/>
      <c r="B244" s="132"/>
      <c r="C244" s="143"/>
      <c r="D244" s="144"/>
      <c r="E244" s="145"/>
      <c r="F244" s="146"/>
      <c r="G244" s="146"/>
      <c r="H244" s="146"/>
      <c r="I244" s="144"/>
      <c r="J244" s="147"/>
      <c r="K244" s="132"/>
      <c r="L244" s="568"/>
      <c r="M244" s="132"/>
      <c r="N244" s="143"/>
      <c r="O244" s="144"/>
      <c r="P244" s="145"/>
      <c r="Q244" s="146"/>
      <c r="R244" s="146"/>
      <c r="S244" s="146"/>
      <c r="T244" s="144"/>
      <c r="U244" s="147"/>
      <c r="V244" s="156"/>
    </row>
    <row r="245" spans="1:22">
      <c r="A245" s="568"/>
      <c r="B245" s="132"/>
      <c r="C245" s="148">
        <v>1</v>
      </c>
      <c r="D245" s="149" t="s">
        <v>338</v>
      </c>
      <c r="E245" s="150"/>
      <c r="F245" s="191">
        <v>15</v>
      </c>
      <c r="G245" s="191">
        <f>F245*F240</f>
        <v>0</v>
      </c>
      <c r="H245" s="192"/>
      <c r="I245" s="153">
        <f>G245-H245</f>
        <v>0</v>
      </c>
      <c r="J245" s="154"/>
      <c r="K245" s="132"/>
      <c r="L245" s="568"/>
      <c r="M245" s="132"/>
      <c r="N245" s="148">
        <v>1</v>
      </c>
      <c r="O245" s="149" t="s">
        <v>338</v>
      </c>
      <c r="P245" s="150"/>
      <c r="Q245" s="191">
        <v>15</v>
      </c>
      <c r="R245" s="191">
        <f>Q245*Q240</f>
        <v>0</v>
      </c>
      <c r="S245" s="192"/>
      <c r="T245" s="153">
        <f>R245-S245</f>
        <v>0</v>
      </c>
      <c r="U245" s="154"/>
      <c r="V245" s="156"/>
    </row>
    <row r="246" spans="1:22">
      <c r="A246" s="568"/>
      <c r="B246" s="132"/>
      <c r="C246" s="155">
        <v>2</v>
      </c>
      <c r="D246" s="156" t="s">
        <v>339</v>
      </c>
      <c r="E246" s="157"/>
      <c r="F246" s="193">
        <v>3.85</v>
      </c>
      <c r="G246" s="193">
        <f>F246*F240</f>
        <v>0</v>
      </c>
      <c r="H246" s="194"/>
      <c r="I246" s="160">
        <f>G246-H246</f>
        <v>0</v>
      </c>
      <c r="J246" s="161"/>
      <c r="K246" s="132"/>
      <c r="L246" s="568"/>
      <c r="M246" s="132"/>
      <c r="N246" s="155">
        <v>2</v>
      </c>
      <c r="O246" s="156" t="s">
        <v>339</v>
      </c>
      <c r="P246" s="157"/>
      <c r="Q246" s="193">
        <v>3.85</v>
      </c>
      <c r="R246" s="193">
        <f>Q246*Q240</f>
        <v>0</v>
      </c>
      <c r="S246" s="194"/>
      <c r="T246" s="160">
        <f>R246-S246</f>
        <v>0</v>
      </c>
      <c r="U246" s="161"/>
      <c r="V246" s="156"/>
    </row>
    <row r="247" spans="1:22" ht="5.25" customHeight="1" thickBot="1">
      <c r="A247" s="568"/>
      <c r="B247" s="132"/>
      <c r="C247" s="163"/>
      <c r="D247" s="164"/>
      <c r="E247" s="165"/>
      <c r="F247" s="166"/>
      <c r="G247" s="166"/>
      <c r="H247" s="166"/>
      <c r="I247" s="164"/>
      <c r="J247" s="167"/>
      <c r="K247" s="132"/>
      <c r="L247" s="568"/>
      <c r="M247" s="132"/>
      <c r="N247" s="163"/>
      <c r="O247" s="164"/>
      <c r="P247" s="165"/>
      <c r="Q247" s="166"/>
      <c r="R247" s="166"/>
      <c r="S247" s="166"/>
      <c r="T247" s="164"/>
      <c r="U247" s="167"/>
      <c r="V247" s="156"/>
    </row>
    <row r="248" spans="1:22" ht="13.5" thickBot="1">
      <c r="A248" s="568"/>
      <c r="B248" s="132"/>
      <c r="C248" s="168"/>
      <c r="D248" s="169" t="s">
        <v>340</v>
      </c>
      <c r="E248" s="164"/>
      <c r="F248" s="164"/>
      <c r="G248" s="169">
        <f>G245+G246</f>
        <v>0</v>
      </c>
      <c r="H248" s="170">
        <f>H245+H246</f>
        <v>0</v>
      </c>
      <c r="I248" s="171">
        <f>G248-H248</f>
        <v>0</v>
      </c>
      <c r="J248" s="167"/>
      <c r="K248" s="132"/>
      <c r="L248" s="568"/>
      <c r="M248" s="132"/>
      <c r="N248" s="168"/>
      <c r="O248" s="169" t="s">
        <v>340</v>
      </c>
      <c r="P248" s="164"/>
      <c r="Q248" s="164"/>
      <c r="R248" s="169">
        <f>R245+R246</f>
        <v>0</v>
      </c>
      <c r="S248" s="170">
        <f>S245+S246</f>
        <v>0</v>
      </c>
      <c r="T248" s="171">
        <f>R248-S248</f>
        <v>0</v>
      </c>
      <c r="U248" s="167"/>
      <c r="V248" s="156"/>
    </row>
    <row r="249" spans="1:22">
      <c r="A249" s="132"/>
      <c r="B249" s="132"/>
      <c r="C249" s="132"/>
      <c r="D249" s="132"/>
      <c r="E249" s="132"/>
      <c r="F249" s="132"/>
      <c r="G249" s="173" t="s">
        <v>342</v>
      </c>
      <c r="H249" s="147"/>
      <c r="I249" s="144"/>
      <c r="J249" s="147"/>
      <c r="K249" s="132"/>
      <c r="L249" s="132"/>
      <c r="M249" s="132"/>
      <c r="N249" s="132"/>
      <c r="O249" s="132"/>
      <c r="P249" s="132"/>
      <c r="Q249" s="132"/>
      <c r="R249" s="173" t="s">
        <v>342</v>
      </c>
      <c r="S249" s="147"/>
      <c r="T249" s="144"/>
      <c r="U249" s="147"/>
      <c r="V249" s="156"/>
    </row>
    <row r="250" spans="1:22">
      <c r="A250" s="196" t="s">
        <v>351</v>
      </c>
      <c r="B250" s="132"/>
      <c r="C250" s="132"/>
      <c r="D250" s="132"/>
      <c r="E250" s="132"/>
      <c r="F250" s="132"/>
      <c r="G250" s="177" t="s">
        <v>140</v>
      </c>
      <c r="H250" s="178"/>
      <c r="I250" s="179"/>
      <c r="J250" s="178"/>
      <c r="K250" s="132"/>
      <c r="L250" s="196" t="s">
        <v>351</v>
      </c>
      <c r="M250" s="132"/>
      <c r="N250" s="132"/>
      <c r="O250" s="132"/>
      <c r="P250" s="132"/>
      <c r="Q250" s="132"/>
      <c r="R250" s="177" t="s">
        <v>140</v>
      </c>
      <c r="S250" s="178"/>
      <c r="T250" s="179"/>
      <c r="U250" s="178"/>
      <c r="V250" s="156"/>
    </row>
    <row r="251" spans="1:22" ht="13.5" thickBot="1">
      <c r="A251" s="131" t="s">
        <v>355</v>
      </c>
      <c r="B251" s="132"/>
      <c r="C251" s="132"/>
      <c r="D251" s="132"/>
      <c r="E251" s="132"/>
      <c r="F251" s="132"/>
      <c r="G251" s="182" t="s">
        <v>347</v>
      </c>
      <c r="H251" s="167"/>
      <c r="I251" s="171">
        <f>I248+I249+I250</f>
        <v>0</v>
      </c>
      <c r="J251" s="167"/>
      <c r="K251" s="132"/>
      <c r="L251" s="131" t="s">
        <v>355</v>
      </c>
      <c r="M251" s="132"/>
      <c r="N251" s="132"/>
      <c r="O251" s="132"/>
      <c r="P251" s="132"/>
      <c r="Q251" s="132"/>
      <c r="R251" s="182" t="s">
        <v>347</v>
      </c>
      <c r="S251" s="167"/>
      <c r="T251" s="171">
        <f>T248+T249+T250</f>
        <v>0</v>
      </c>
      <c r="U251" s="167"/>
      <c r="V251" s="156"/>
    </row>
    <row r="252" spans="1:22" ht="13.5" thickBot="1">
      <c r="A252" s="197"/>
      <c r="B252" s="197"/>
      <c r="C252" s="197"/>
      <c r="D252" s="197"/>
      <c r="E252" s="197"/>
      <c r="F252" s="197"/>
      <c r="G252" s="197"/>
      <c r="H252" s="197"/>
      <c r="I252" s="197"/>
      <c r="J252" s="197"/>
      <c r="K252" s="156"/>
      <c r="L252" s="197"/>
      <c r="M252" s="197"/>
      <c r="N252" s="197"/>
      <c r="O252" s="197"/>
      <c r="P252" s="197"/>
      <c r="Q252" s="197"/>
      <c r="R252" s="197"/>
      <c r="S252" s="197"/>
      <c r="T252" s="197"/>
      <c r="U252" s="197"/>
      <c r="V252" s="156"/>
    </row>
    <row r="253" spans="1:22" ht="13.5" thickTop="1">
      <c r="A253" s="131" t="s">
        <v>323</v>
      </c>
      <c r="B253" s="131"/>
      <c r="L253" s="131" t="s">
        <v>323</v>
      </c>
      <c r="M253" s="131"/>
    </row>
    <row r="254" spans="1:22">
      <c r="A254" s="131" t="s">
        <v>324</v>
      </c>
      <c r="B254" s="131"/>
      <c r="L254" s="131" t="s">
        <v>324</v>
      </c>
      <c r="M254" s="131"/>
    </row>
    <row r="255" spans="1:22" ht="7.5" customHeight="1">
      <c r="A255" s="131"/>
      <c r="B255" s="131"/>
      <c r="C255" s="132"/>
      <c r="D255" s="132"/>
      <c r="E255" s="132"/>
      <c r="F255" s="132"/>
      <c r="G255" s="132"/>
      <c r="H255" s="132"/>
      <c r="I255" s="132"/>
      <c r="J255" s="132"/>
      <c r="K255" s="132"/>
      <c r="L255" s="131"/>
      <c r="M255" s="131"/>
      <c r="N255" s="132"/>
      <c r="O255" s="132"/>
      <c r="P255" s="132"/>
      <c r="Q255" s="132"/>
      <c r="R255" s="132"/>
      <c r="S255" s="132"/>
      <c r="T255" s="132"/>
      <c r="U255" s="132"/>
      <c r="V255" s="132"/>
    </row>
    <row r="256" spans="1:22">
      <c r="A256" s="132"/>
      <c r="B256" s="132"/>
      <c r="C256" s="132"/>
      <c r="D256" s="133" t="s">
        <v>325</v>
      </c>
      <c r="E256" s="133"/>
      <c r="F256" s="133"/>
      <c r="G256" s="135" t="str">
        <f>$G$4</f>
        <v>февраль</v>
      </c>
      <c r="H256" s="133" t="s">
        <v>326</v>
      </c>
      <c r="I256" s="132"/>
      <c r="J256" s="132"/>
      <c r="K256" s="132"/>
      <c r="L256" s="132"/>
      <c r="M256" s="132"/>
      <c r="N256" s="132"/>
      <c r="O256" s="133" t="s">
        <v>325</v>
      </c>
      <c r="P256" s="133"/>
      <c r="Q256" s="133"/>
      <c r="R256" s="135" t="str">
        <f>$G$4</f>
        <v>февраль</v>
      </c>
      <c r="S256" s="133" t="s">
        <v>326</v>
      </c>
      <c r="T256" s="132"/>
      <c r="U256" s="132"/>
      <c r="V256" s="132"/>
    </row>
    <row r="257" spans="1:22" ht="3" customHeight="1">
      <c r="A257" s="132"/>
      <c r="B257" s="132"/>
      <c r="C257" s="132"/>
      <c r="D257" s="132"/>
      <c r="E257" s="132"/>
      <c r="F257" s="132"/>
      <c r="G257" s="132"/>
      <c r="H257" s="132"/>
      <c r="I257" s="132"/>
      <c r="J257" s="132"/>
      <c r="K257" s="132"/>
      <c r="L257" s="132"/>
      <c r="M257" s="132"/>
      <c r="N257" s="132"/>
      <c r="O257" s="132"/>
      <c r="P257" s="132"/>
      <c r="Q257" s="132"/>
      <c r="R257" s="132"/>
      <c r="S257" s="132"/>
      <c r="T257" s="132"/>
      <c r="U257" s="132"/>
      <c r="V257" s="132"/>
    </row>
    <row r="258" spans="1:22">
      <c r="A258" s="132"/>
      <c r="B258" s="132"/>
      <c r="C258" s="132"/>
      <c r="D258" s="131" t="s">
        <v>327</v>
      </c>
      <c r="E258" s="131"/>
      <c r="F258" s="136">
        <f>Жильцы!E219</f>
        <v>0</v>
      </c>
      <c r="G258" s="131" t="s">
        <v>328</v>
      </c>
      <c r="H258" s="132" t="str">
        <f>Жильцы!B219&amp;" "&amp;Жильцы!C219&amp;"."&amp;Жильцы!D219&amp;"."</f>
        <v xml:space="preserve"> ..</v>
      </c>
      <c r="I258" s="132"/>
      <c r="J258" s="132"/>
      <c r="K258" s="132"/>
      <c r="L258" s="132"/>
      <c r="M258" s="132"/>
      <c r="N258" s="132"/>
      <c r="O258" s="131" t="s">
        <v>327</v>
      </c>
      <c r="P258" s="131"/>
      <c r="Q258" s="136">
        <f>Жильцы!S219</f>
        <v>0</v>
      </c>
      <c r="R258" s="131" t="s">
        <v>328</v>
      </c>
      <c r="S258" s="132" t="str">
        <f>Жильцы!P219&amp;" "&amp;Жильцы!Q219&amp;"."&amp;Жильцы!R219&amp;"."</f>
        <v xml:space="preserve"> ..</v>
      </c>
      <c r="T258" s="132"/>
      <c r="U258" s="132"/>
      <c r="V258" s="132"/>
    </row>
    <row r="259" spans="1:22">
      <c r="A259" s="132"/>
      <c r="B259" s="132"/>
      <c r="C259" s="132"/>
      <c r="D259" s="131" t="s">
        <v>329</v>
      </c>
      <c r="E259" s="131"/>
      <c r="F259" s="136">
        <f>Жильцы!F219</f>
        <v>0</v>
      </c>
      <c r="G259" s="131" t="s">
        <v>330</v>
      </c>
      <c r="H259" s="132" t="s">
        <v>331</v>
      </c>
      <c r="I259" s="132"/>
      <c r="J259" s="137">
        <f>Жильцы!A219</f>
        <v>0</v>
      </c>
      <c r="K259" s="132"/>
      <c r="L259" s="132"/>
      <c r="M259" s="132"/>
      <c r="N259" s="132"/>
      <c r="O259" s="131" t="s">
        <v>329</v>
      </c>
      <c r="P259" s="131"/>
      <c r="Q259" s="136">
        <f>Жильцы!T219</f>
        <v>0</v>
      </c>
      <c r="R259" s="131" t="s">
        <v>330</v>
      </c>
      <c r="S259" s="132" t="s">
        <v>331</v>
      </c>
      <c r="T259" s="132"/>
      <c r="U259" s="137">
        <f>Жильцы!O219</f>
        <v>0</v>
      </c>
      <c r="V259" s="132"/>
    </row>
    <row r="260" spans="1:22" ht="2.25" customHeight="1" thickBot="1">
      <c r="A260" s="132"/>
      <c r="B260" s="132"/>
      <c r="C260" s="132"/>
      <c r="D260" s="132"/>
      <c r="E260" s="132"/>
      <c r="F260" s="132"/>
      <c r="G260" s="132"/>
      <c r="H260" s="132"/>
      <c r="I260" s="132"/>
      <c r="J260" s="132"/>
      <c r="K260" s="132"/>
      <c r="L260" s="132"/>
      <c r="M260" s="132"/>
      <c r="N260" s="132"/>
      <c r="O260" s="132"/>
      <c r="P260" s="132"/>
      <c r="Q260" s="132"/>
      <c r="R260" s="132"/>
      <c r="S260" s="132"/>
      <c r="T260" s="132"/>
      <c r="U260" s="132"/>
      <c r="V260" s="132"/>
    </row>
    <row r="261" spans="1:22" ht="27" customHeight="1" thickBot="1">
      <c r="A261" s="568" t="s">
        <v>332</v>
      </c>
      <c r="B261" s="132"/>
      <c r="C261" s="138"/>
      <c r="D261" s="139" t="s">
        <v>333</v>
      </c>
      <c r="E261" s="140"/>
      <c r="F261" s="141" t="s">
        <v>334</v>
      </c>
      <c r="G261" s="141" t="s">
        <v>335</v>
      </c>
      <c r="H261" s="142" t="s">
        <v>336</v>
      </c>
      <c r="I261" s="569" t="s">
        <v>337</v>
      </c>
      <c r="J261" s="570"/>
      <c r="K261" s="132"/>
      <c r="L261" s="568" t="s">
        <v>332</v>
      </c>
      <c r="M261" s="132"/>
      <c r="N261" s="138"/>
      <c r="O261" s="139" t="s">
        <v>333</v>
      </c>
      <c r="P261" s="140"/>
      <c r="Q261" s="141" t="s">
        <v>334</v>
      </c>
      <c r="R261" s="141" t="s">
        <v>335</v>
      </c>
      <c r="S261" s="142" t="s">
        <v>336</v>
      </c>
      <c r="T261" s="569" t="s">
        <v>337</v>
      </c>
      <c r="U261" s="570"/>
      <c r="V261" s="132"/>
    </row>
    <row r="262" spans="1:22" ht="3.75" customHeight="1">
      <c r="A262" s="568"/>
      <c r="B262" s="132"/>
      <c r="C262" s="143"/>
      <c r="D262" s="144"/>
      <c r="E262" s="145"/>
      <c r="F262" s="146"/>
      <c r="G262" s="146"/>
      <c r="H262" s="146"/>
      <c r="I262" s="144"/>
      <c r="J262" s="147"/>
      <c r="K262" s="132"/>
      <c r="L262" s="568"/>
      <c r="M262" s="132"/>
      <c r="N262" s="143"/>
      <c r="O262" s="144"/>
      <c r="P262" s="145"/>
      <c r="Q262" s="146"/>
      <c r="R262" s="146"/>
      <c r="S262" s="146"/>
      <c r="T262" s="144"/>
      <c r="U262" s="147"/>
      <c r="V262" s="132"/>
    </row>
    <row r="263" spans="1:22">
      <c r="A263" s="568"/>
      <c r="B263" s="132"/>
      <c r="C263" s="148">
        <v>1</v>
      </c>
      <c r="D263" s="149" t="s">
        <v>338</v>
      </c>
      <c r="E263" s="150"/>
      <c r="F263" s="191">
        <v>15</v>
      </c>
      <c r="G263" s="191">
        <f>F263*F258</f>
        <v>0</v>
      </c>
      <c r="H263" s="192"/>
      <c r="I263" s="153">
        <f>G263-H263</f>
        <v>0</v>
      </c>
      <c r="J263" s="154"/>
      <c r="K263" s="132"/>
      <c r="L263" s="568"/>
      <c r="M263" s="132"/>
      <c r="N263" s="148">
        <v>1</v>
      </c>
      <c r="O263" s="149" t="s">
        <v>338</v>
      </c>
      <c r="P263" s="150"/>
      <c r="Q263" s="191">
        <v>15</v>
      </c>
      <c r="R263" s="191">
        <f>Q263*Q258</f>
        <v>0</v>
      </c>
      <c r="S263" s="192"/>
      <c r="T263" s="153">
        <f>R263-S263</f>
        <v>0</v>
      </c>
      <c r="U263" s="154"/>
      <c r="V263" s="132"/>
    </row>
    <row r="264" spans="1:22">
      <c r="A264" s="568"/>
      <c r="B264" s="132"/>
      <c r="C264" s="155">
        <v>2</v>
      </c>
      <c r="D264" s="156" t="s">
        <v>339</v>
      </c>
      <c r="E264" s="157"/>
      <c r="F264" s="193">
        <v>3.85</v>
      </c>
      <c r="G264" s="193">
        <f>F264*F258</f>
        <v>0</v>
      </c>
      <c r="H264" s="194"/>
      <c r="I264" s="160">
        <f>G264-H264</f>
        <v>0</v>
      </c>
      <c r="J264" s="161"/>
      <c r="K264" s="132"/>
      <c r="L264" s="568"/>
      <c r="M264" s="132"/>
      <c r="N264" s="155">
        <v>2</v>
      </c>
      <c r="O264" s="156" t="s">
        <v>339</v>
      </c>
      <c r="P264" s="157"/>
      <c r="Q264" s="193">
        <v>3.85</v>
      </c>
      <c r="R264" s="193">
        <f>Q264*Q258</f>
        <v>0</v>
      </c>
      <c r="S264" s="194"/>
      <c r="T264" s="160">
        <f>R264-S264</f>
        <v>0</v>
      </c>
      <c r="U264" s="161"/>
      <c r="V264" s="132"/>
    </row>
    <row r="265" spans="1:22" ht="2.25" customHeight="1" thickBot="1">
      <c r="A265" s="568"/>
      <c r="B265" s="132"/>
      <c r="C265" s="163"/>
      <c r="D265" s="164"/>
      <c r="E265" s="165"/>
      <c r="F265" s="166"/>
      <c r="G265" s="166"/>
      <c r="H265" s="166"/>
      <c r="I265" s="164"/>
      <c r="J265" s="167"/>
      <c r="K265" s="132"/>
      <c r="L265" s="568"/>
      <c r="M265" s="132"/>
      <c r="N265" s="163"/>
      <c r="O265" s="164"/>
      <c r="P265" s="165"/>
      <c r="Q265" s="166"/>
      <c r="R265" s="166"/>
      <c r="S265" s="166"/>
      <c r="T265" s="164"/>
      <c r="U265" s="167"/>
      <c r="V265" s="132"/>
    </row>
    <row r="266" spans="1:22" ht="13.5" thickBot="1">
      <c r="A266" s="568"/>
      <c r="B266" s="132"/>
      <c r="C266" s="168"/>
      <c r="D266" s="169" t="s">
        <v>340</v>
      </c>
      <c r="E266" s="164"/>
      <c r="F266" s="164"/>
      <c r="G266" s="169">
        <f>G263+G264</f>
        <v>0</v>
      </c>
      <c r="H266" s="170">
        <f>H263+H264</f>
        <v>0</v>
      </c>
      <c r="I266" s="171">
        <f>G266-H266</f>
        <v>0</v>
      </c>
      <c r="J266" s="167"/>
      <c r="K266" s="132"/>
      <c r="L266" s="568"/>
      <c r="M266" s="132"/>
      <c r="N266" s="168"/>
      <c r="O266" s="169" t="s">
        <v>340</v>
      </c>
      <c r="P266" s="164"/>
      <c r="Q266" s="164"/>
      <c r="R266" s="169">
        <f>R263+R264</f>
        <v>0</v>
      </c>
      <c r="S266" s="170">
        <f>S263+S264</f>
        <v>0</v>
      </c>
      <c r="T266" s="171">
        <f>R266-S266</f>
        <v>0</v>
      </c>
      <c r="U266" s="167"/>
      <c r="V266" s="132"/>
    </row>
    <row r="267" spans="1:22">
      <c r="A267" s="131" t="s">
        <v>341</v>
      </c>
      <c r="B267" s="132"/>
      <c r="C267" s="132"/>
      <c r="D267" s="132"/>
      <c r="E267" s="132"/>
      <c r="F267" s="132"/>
      <c r="G267" s="173" t="s">
        <v>342</v>
      </c>
      <c r="H267" s="147"/>
      <c r="I267" s="144"/>
      <c r="J267" s="147"/>
      <c r="K267" s="132"/>
      <c r="L267" s="131" t="s">
        <v>341</v>
      </c>
      <c r="M267" s="132"/>
      <c r="N267" s="132"/>
      <c r="O267" s="132"/>
      <c r="P267" s="132"/>
      <c r="Q267" s="132"/>
      <c r="R267" s="173" t="s">
        <v>342</v>
      </c>
      <c r="S267" s="147"/>
      <c r="T267" s="144"/>
      <c r="U267" s="147"/>
      <c r="V267" s="132"/>
    </row>
    <row r="268" spans="1:22" ht="11.25" customHeight="1">
      <c r="A268" s="131" t="s">
        <v>353</v>
      </c>
      <c r="B268" s="132"/>
      <c r="C268" s="132"/>
      <c r="D268" s="132"/>
      <c r="E268" s="132"/>
      <c r="F268" s="132"/>
      <c r="G268" s="177" t="s">
        <v>140</v>
      </c>
      <c r="H268" s="178"/>
      <c r="I268" s="179"/>
      <c r="J268" s="178"/>
      <c r="K268" s="132"/>
      <c r="L268" s="131" t="s">
        <v>353</v>
      </c>
      <c r="M268" s="132"/>
      <c r="N268" s="132"/>
      <c r="O268" s="132"/>
      <c r="P268" s="132"/>
      <c r="Q268" s="132"/>
      <c r="R268" s="177" t="s">
        <v>140</v>
      </c>
      <c r="S268" s="178"/>
      <c r="T268" s="179"/>
      <c r="U268" s="178"/>
      <c r="V268" s="132"/>
    </row>
    <row r="269" spans="1:22" ht="13.5" thickBot="1">
      <c r="A269" s="131" t="s">
        <v>344</v>
      </c>
      <c r="B269" s="132"/>
      <c r="C269" s="132"/>
      <c r="D269" s="180" t="s">
        <v>345</v>
      </c>
      <c r="E269" s="183" t="str">
        <f>$E$17</f>
        <v>февраля</v>
      </c>
      <c r="F269" s="132" t="s">
        <v>326</v>
      </c>
      <c r="G269" s="182" t="s">
        <v>347</v>
      </c>
      <c r="H269" s="167"/>
      <c r="I269" s="171">
        <f>I266+I267+I268</f>
        <v>0</v>
      </c>
      <c r="J269" s="167"/>
      <c r="K269" s="132"/>
      <c r="L269" s="131" t="s">
        <v>344</v>
      </c>
      <c r="M269" s="132"/>
      <c r="N269" s="132"/>
      <c r="O269" s="180" t="s">
        <v>345</v>
      </c>
      <c r="P269" s="183" t="str">
        <f>$E$17</f>
        <v>февраля</v>
      </c>
      <c r="Q269" s="132" t="s">
        <v>326</v>
      </c>
      <c r="R269" s="182" t="s">
        <v>347</v>
      </c>
      <c r="S269" s="167"/>
      <c r="T269" s="171">
        <f>T266+T267+T268</f>
        <v>0</v>
      </c>
      <c r="U269" s="167"/>
      <c r="V269" s="132"/>
    </row>
    <row r="270" spans="1:22" ht="10.5" customHeight="1">
      <c r="A270" s="184" t="s">
        <v>348</v>
      </c>
      <c r="B270" s="199">
        <f>13/365</f>
        <v>3.5616438356164383E-2</v>
      </c>
      <c r="C270" s="186" t="s">
        <v>354</v>
      </c>
      <c r="D270" s="187"/>
      <c r="E270" s="187"/>
      <c r="F270" s="187"/>
      <c r="G270" s="187"/>
      <c r="H270" s="187"/>
      <c r="I270" s="187"/>
      <c r="J270" s="187"/>
      <c r="K270" s="129"/>
      <c r="L270" s="184" t="s">
        <v>348</v>
      </c>
      <c r="M270" s="199">
        <f>13/365</f>
        <v>3.5616438356164383E-2</v>
      </c>
      <c r="N270" s="186" t="s">
        <v>354</v>
      </c>
      <c r="O270" s="187"/>
      <c r="P270" s="187"/>
      <c r="Q270" s="187"/>
      <c r="R270" s="187"/>
      <c r="S270" s="187"/>
      <c r="T270" s="187"/>
      <c r="U270" s="187"/>
      <c r="V270" s="129"/>
    </row>
    <row r="271" spans="1:22" ht="20.25" customHeight="1">
      <c r="A271" s="131" t="s">
        <v>323</v>
      </c>
      <c r="B271" s="131"/>
      <c r="L271" s="131" t="s">
        <v>323</v>
      </c>
      <c r="M271" s="131"/>
    </row>
    <row r="272" spans="1:22">
      <c r="A272" s="131" t="s">
        <v>324</v>
      </c>
      <c r="B272" s="131"/>
      <c r="L272" s="131" t="s">
        <v>324</v>
      </c>
      <c r="M272" s="131"/>
    </row>
    <row r="273" spans="1:22" ht="6" customHeight="1">
      <c r="A273" s="131"/>
      <c r="B273" s="131"/>
      <c r="C273" s="132"/>
      <c r="D273" s="132"/>
      <c r="E273" s="132"/>
      <c r="F273" s="132"/>
      <c r="G273" s="132"/>
      <c r="H273" s="132"/>
      <c r="I273" s="132"/>
      <c r="J273" s="132"/>
      <c r="K273" s="132"/>
      <c r="L273" s="131"/>
      <c r="M273" s="131"/>
      <c r="N273" s="132"/>
      <c r="O273" s="132"/>
      <c r="P273" s="132"/>
      <c r="Q273" s="132"/>
      <c r="R273" s="132"/>
      <c r="S273" s="132"/>
      <c r="T273" s="132"/>
      <c r="U273" s="132"/>
      <c r="V273" s="132"/>
    </row>
    <row r="274" spans="1:22">
      <c r="A274" s="132"/>
      <c r="B274" s="132"/>
      <c r="C274" s="132"/>
      <c r="D274" s="133" t="s">
        <v>350</v>
      </c>
      <c r="E274" s="133"/>
      <c r="F274" s="133"/>
      <c r="G274" s="135" t="str">
        <f>$G$4</f>
        <v>февраль</v>
      </c>
      <c r="H274" s="133" t="s">
        <v>326</v>
      </c>
      <c r="I274" s="132"/>
      <c r="J274" s="132"/>
      <c r="K274" s="132"/>
      <c r="L274" s="132"/>
      <c r="M274" s="132"/>
      <c r="N274" s="132"/>
      <c r="O274" s="133" t="s">
        <v>350</v>
      </c>
      <c r="P274" s="133"/>
      <c r="Q274" s="133"/>
      <c r="R274" s="135" t="str">
        <f>$G$4</f>
        <v>февраль</v>
      </c>
      <c r="S274" s="133" t="s">
        <v>326</v>
      </c>
      <c r="T274" s="132"/>
      <c r="U274" s="132"/>
      <c r="V274" s="132"/>
    </row>
    <row r="275" spans="1:22" ht="3.75" customHeight="1">
      <c r="A275" s="132"/>
      <c r="B275" s="132"/>
      <c r="C275" s="132"/>
      <c r="D275" s="132"/>
      <c r="E275" s="132"/>
      <c r="F275" s="132"/>
      <c r="G275" s="132"/>
      <c r="H275" s="132"/>
      <c r="I275" s="132"/>
      <c r="J275" s="132"/>
      <c r="K275" s="132"/>
      <c r="L275" s="132"/>
      <c r="M275" s="132"/>
      <c r="N275" s="132"/>
      <c r="O275" s="132"/>
      <c r="P275" s="132"/>
      <c r="Q275" s="132"/>
      <c r="R275" s="132"/>
      <c r="S275" s="132"/>
      <c r="T275" s="132"/>
      <c r="U275" s="132"/>
      <c r="V275" s="132"/>
    </row>
    <row r="276" spans="1:22">
      <c r="A276" s="132"/>
      <c r="B276" s="132"/>
      <c r="C276" s="132"/>
      <c r="D276" s="131" t="s">
        <v>327</v>
      </c>
      <c r="E276" s="131"/>
      <c r="F276" s="136">
        <f>Жильцы!E219</f>
        <v>0</v>
      </c>
      <c r="G276" s="131" t="s">
        <v>328</v>
      </c>
      <c r="H276" s="132" t="str">
        <f>Жильцы!B219&amp;" "&amp;Жильцы!C219&amp;"."&amp;Жильцы!D219&amp;"."</f>
        <v xml:space="preserve"> ..</v>
      </c>
      <c r="I276" s="132"/>
      <c r="J276" s="132"/>
      <c r="K276" s="132"/>
      <c r="L276" s="132"/>
      <c r="M276" s="132"/>
      <c r="N276" s="132"/>
      <c r="O276" s="131" t="s">
        <v>327</v>
      </c>
      <c r="P276" s="131"/>
      <c r="Q276" s="136">
        <f>Жильцы!S219</f>
        <v>0</v>
      </c>
      <c r="R276" s="131" t="s">
        <v>328</v>
      </c>
      <c r="S276" s="132" t="str">
        <f>Жильцы!P219&amp;" "&amp;Жильцы!Q219&amp;"."&amp;Жильцы!R219&amp;"."</f>
        <v xml:space="preserve"> ..</v>
      </c>
      <c r="T276" s="132"/>
      <c r="U276" s="132"/>
      <c r="V276" s="132"/>
    </row>
    <row r="277" spans="1:22">
      <c r="A277" s="132"/>
      <c r="B277" s="132"/>
      <c r="C277" s="132"/>
      <c r="D277" s="131" t="s">
        <v>329</v>
      </c>
      <c r="E277" s="131"/>
      <c r="F277" s="136">
        <f>Жильцы!F219</f>
        <v>0</v>
      </c>
      <c r="G277" s="131" t="s">
        <v>330</v>
      </c>
      <c r="H277" s="132" t="s">
        <v>331</v>
      </c>
      <c r="I277" s="132"/>
      <c r="J277" s="137">
        <f>Жильцы!A219</f>
        <v>0</v>
      </c>
      <c r="K277" s="132"/>
      <c r="L277" s="132"/>
      <c r="M277" s="132"/>
      <c r="N277" s="132"/>
      <c r="O277" s="131" t="s">
        <v>329</v>
      </c>
      <c r="P277" s="131"/>
      <c r="Q277" s="136">
        <f>Жильцы!T219</f>
        <v>0</v>
      </c>
      <c r="R277" s="131" t="s">
        <v>330</v>
      </c>
      <c r="S277" s="132" t="s">
        <v>331</v>
      </c>
      <c r="T277" s="132"/>
      <c r="U277" s="137">
        <f>Жильцы!O219</f>
        <v>0</v>
      </c>
      <c r="V277" s="132"/>
    </row>
    <row r="278" spans="1:22" ht="2.25" customHeight="1" thickBot="1">
      <c r="A278" s="132"/>
      <c r="B278" s="132"/>
      <c r="C278" s="132"/>
      <c r="D278" s="132"/>
      <c r="E278" s="132"/>
      <c r="F278" s="132"/>
      <c r="G278" s="132"/>
      <c r="H278" s="132"/>
      <c r="I278" s="132"/>
      <c r="J278" s="132"/>
      <c r="K278" s="132"/>
      <c r="L278" s="132"/>
      <c r="M278" s="132"/>
      <c r="N278" s="132"/>
      <c r="O278" s="132"/>
      <c r="P278" s="132"/>
      <c r="Q278" s="132"/>
      <c r="R278" s="132"/>
      <c r="S278" s="132"/>
      <c r="T278" s="132"/>
      <c r="U278" s="132"/>
      <c r="V278" s="132"/>
    </row>
    <row r="279" spans="1:22" ht="26.25" customHeight="1" thickBot="1">
      <c r="A279" s="568" t="s">
        <v>332</v>
      </c>
      <c r="B279" s="132"/>
      <c r="C279" s="138"/>
      <c r="D279" s="139" t="s">
        <v>333</v>
      </c>
      <c r="E279" s="140"/>
      <c r="F279" s="141" t="s">
        <v>334</v>
      </c>
      <c r="G279" s="141" t="s">
        <v>335</v>
      </c>
      <c r="H279" s="142" t="s">
        <v>336</v>
      </c>
      <c r="I279" s="569" t="s">
        <v>337</v>
      </c>
      <c r="J279" s="570"/>
      <c r="K279" s="132"/>
      <c r="L279" s="568" t="s">
        <v>332</v>
      </c>
      <c r="M279" s="132"/>
      <c r="N279" s="138"/>
      <c r="O279" s="139" t="s">
        <v>333</v>
      </c>
      <c r="P279" s="140"/>
      <c r="Q279" s="141" t="s">
        <v>334</v>
      </c>
      <c r="R279" s="141" t="s">
        <v>335</v>
      </c>
      <c r="S279" s="142" t="s">
        <v>336</v>
      </c>
      <c r="T279" s="569" t="s">
        <v>337</v>
      </c>
      <c r="U279" s="570"/>
      <c r="V279" s="132"/>
    </row>
    <row r="280" spans="1:22" ht="3" customHeight="1">
      <c r="A280" s="568"/>
      <c r="B280" s="132"/>
      <c r="C280" s="143"/>
      <c r="D280" s="144"/>
      <c r="E280" s="145"/>
      <c r="F280" s="146"/>
      <c r="G280" s="146"/>
      <c r="H280" s="146"/>
      <c r="I280" s="144"/>
      <c r="J280" s="147"/>
      <c r="K280" s="132"/>
      <c r="L280" s="568"/>
      <c r="M280" s="132"/>
      <c r="N280" s="143"/>
      <c r="O280" s="144"/>
      <c r="P280" s="145"/>
      <c r="Q280" s="146"/>
      <c r="R280" s="146"/>
      <c r="S280" s="146"/>
      <c r="T280" s="144"/>
      <c r="U280" s="147"/>
      <c r="V280" s="132"/>
    </row>
    <row r="281" spans="1:22">
      <c r="A281" s="568"/>
      <c r="B281" s="132"/>
      <c r="C281" s="148">
        <v>1</v>
      </c>
      <c r="D281" s="149" t="s">
        <v>338</v>
      </c>
      <c r="E281" s="150"/>
      <c r="F281" s="191">
        <v>15</v>
      </c>
      <c r="G281" s="191">
        <f>F281*F276</f>
        <v>0</v>
      </c>
      <c r="H281" s="192"/>
      <c r="I281" s="153">
        <f>G281-H281</f>
        <v>0</v>
      </c>
      <c r="J281" s="154"/>
      <c r="K281" s="132"/>
      <c r="L281" s="568"/>
      <c r="M281" s="132"/>
      <c r="N281" s="148">
        <v>1</v>
      </c>
      <c r="O281" s="149" t="s">
        <v>338</v>
      </c>
      <c r="P281" s="150"/>
      <c r="Q281" s="191">
        <v>15</v>
      </c>
      <c r="R281" s="191">
        <f>Q281*Q276</f>
        <v>0</v>
      </c>
      <c r="S281" s="192"/>
      <c r="T281" s="153">
        <f>R281-S281</f>
        <v>0</v>
      </c>
      <c r="U281" s="154"/>
      <c r="V281" s="132"/>
    </row>
    <row r="282" spans="1:22">
      <c r="A282" s="568"/>
      <c r="B282" s="132"/>
      <c r="C282" s="155">
        <v>2</v>
      </c>
      <c r="D282" s="156" t="s">
        <v>339</v>
      </c>
      <c r="E282" s="157"/>
      <c r="F282" s="193">
        <v>3.85</v>
      </c>
      <c r="G282" s="193">
        <f>F282*F276</f>
        <v>0</v>
      </c>
      <c r="H282" s="194"/>
      <c r="I282" s="160">
        <f>G282-H282</f>
        <v>0</v>
      </c>
      <c r="J282" s="161"/>
      <c r="K282" s="132"/>
      <c r="L282" s="568"/>
      <c r="M282" s="132"/>
      <c r="N282" s="155">
        <v>2</v>
      </c>
      <c r="O282" s="156" t="s">
        <v>339</v>
      </c>
      <c r="P282" s="157"/>
      <c r="Q282" s="193">
        <v>3.85</v>
      </c>
      <c r="R282" s="193">
        <f>Q282*Q276</f>
        <v>0</v>
      </c>
      <c r="S282" s="194"/>
      <c r="T282" s="160">
        <f>R282-S282</f>
        <v>0</v>
      </c>
      <c r="U282" s="161"/>
      <c r="V282" s="132"/>
    </row>
    <row r="283" spans="1:22" ht="5.25" customHeight="1" thickBot="1">
      <c r="A283" s="568"/>
      <c r="B283" s="132"/>
      <c r="C283" s="163"/>
      <c r="D283" s="164"/>
      <c r="E283" s="165"/>
      <c r="F283" s="166"/>
      <c r="G283" s="166"/>
      <c r="H283" s="166"/>
      <c r="I283" s="164"/>
      <c r="J283" s="167"/>
      <c r="K283" s="132"/>
      <c r="L283" s="568"/>
      <c r="M283" s="132"/>
      <c r="N283" s="163"/>
      <c r="O283" s="164"/>
      <c r="P283" s="165"/>
      <c r="Q283" s="166"/>
      <c r="R283" s="166"/>
      <c r="S283" s="166"/>
      <c r="T283" s="164"/>
      <c r="U283" s="167"/>
      <c r="V283" s="132"/>
    </row>
    <row r="284" spans="1:22" ht="13.5" thickBot="1">
      <c r="A284" s="568"/>
      <c r="B284" s="132"/>
      <c r="C284" s="168"/>
      <c r="D284" s="169" t="s">
        <v>340</v>
      </c>
      <c r="E284" s="164"/>
      <c r="F284" s="164"/>
      <c r="G284" s="169">
        <f>G281+G282</f>
        <v>0</v>
      </c>
      <c r="H284" s="170">
        <f>H281+H282</f>
        <v>0</v>
      </c>
      <c r="I284" s="171">
        <f>G284-H284</f>
        <v>0</v>
      </c>
      <c r="J284" s="167"/>
      <c r="K284" s="132"/>
      <c r="L284" s="568"/>
      <c r="M284" s="132"/>
      <c r="N284" s="168"/>
      <c r="O284" s="169" t="s">
        <v>340</v>
      </c>
      <c r="P284" s="164"/>
      <c r="Q284" s="164"/>
      <c r="R284" s="169">
        <f>R281+R282</f>
        <v>0</v>
      </c>
      <c r="S284" s="170">
        <f>S281+S282</f>
        <v>0</v>
      </c>
      <c r="T284" s="171">
        <f>R284-S284</f>
        <v>0</v>
      </c>
      <c r="U284" s="167"/>
      <c r="V284" s="132"/>
    </row>
    <row r="285" spans="1:22">
      <c r="A285" s="132"/>
      <c r="B285" s="132"/>
      <c r="C285" s="132"/>
      <c r="D285" s="132"/>
      <c r="E285" s="132"/>
      <c r="F285" s="132"/>
      <c r="G285" s="173" t="s">
        <v>342</v>
      </c>
      <c r="H285" s="147"/>
      <c r="I285" s="144"/>
      <c r="J285" s="147"/>
      <c r="K285" s="132"/>
      <c r="L285" s="132"/>
      <c r="M285" s="132"/>
      <c r="N285" s="132"/>
      <c r="O285" s="132"/>
      <c r="P285" s="132"/>
      <c r="Q285" s="132"/>
      <c r="R285" s="173" t="s">
        <v>342</v>
      </c>
      <c r="S285" s="147"/>
      <c r="T285" s="144"/>
      <c r="U285" s="147"/>
      <c r="V285" s="132"/>
    </row>
    <row r="286" spans="1:22">
      <c r="A286" s="196" t="s">
        <v>351</v>
      </c>
      <c r="B286" s="132"/>
      <c r="C286" s="132"/>
      <c r="D286" s="132"/>
      <c r="E286" s="132"/>
      <c r="F286" s="132"/>
      <c r="G286" s="177" t="s">
        <v>140</v>
      </c>
      <c r="H286" s="178"/>
      <c r="I286" s="179"/>
      <c r="J286" s="178"/>
      <c r="K286" s="132"/>
      <c r="L286" s="196" t="s">
        <v>351</v>
      </c>
      <c r="M286" s="132"/>
      <c r="N286" s="132"/>
      <c r="O286" s="132"/>
      <c r="P286" s="132"/>
      <c r="Q286" s="132"/>
      <c r="R286" s="177" t="s">
        <v>140</v>
      </c>
      <c r="S286" s="178"/>
      <c r="T286" s="179"/>
      <c r="U286" s="178"/>
      <c r="V286" s="132"/>
    </row>
    <row r="287" spans="1:22" ht="13.5" thickBot="1">
      <c r="A287" s="131" t="s">
        <v>355</v>
      </c>
      <c r="B287" s="132"/>
      <c r="C287" s="132"/>
      <c r="D287" s="132"/>
      <c r="E287" s="132"/>
      <c r="F287" s="132"/>
      <c r="G287" s="182" t="s">
        <v>347</v>
      </c>
      <c r="H287" s="167"/>
      <c r="I287" s="171">
        <f>I284+I285+I286</f>
        <v>0</v>
      </c>
      <c r="J287" s="167"/>
      <c r="K287" s="132"/>
      <c r="L287" s="131" t="s">
        <v>355</v>
      </c>
      <c r="M287" s="132"/>
      <c r="N287" s="132"/>
      <c r="O287" s="132"/>
      <c r="P287" s="132"/>
      <c r="Q287" s="132"/>
      <c r="R287" s="182" t="s">
        <v>347</v>
      </c>
      <c r="S287" s="167"/>
      <c r="T287" s="171">
        <f>T284+T285+T286</f>
        <v>0</v>
      </c>
      <c r="U287" s="167"/>
      <c r="V287" s="132"/>
    </row>
    <row r="288" spans="1:22" ht="6.75" customHeight="1"/>
    <row r="289" spans="1:22">
      <c r="A289" s="131" t="s">
        <v>323</v>
      </c>
      <c r="B289" s="131"/>
      <c r="L289" s="131" t="s">
        <v>323</v>
      </c>
      <c r="M289" s="131"/>
    </row>
    <row r="290" spans="1:22">
      <c r="A290" s="131" t="s">
        <v>324</v>
      </c>
      <c r="B290" s="131"/>
      <c r="L290" s="131" t="s">
        <v>324</v>
      </c>
      <c r="M290" s="131"/>
    </row>
    <row r="291" spans="1:22" ht="8.25" customHeight="1">
      <c r="A291" s="131"/>
      <c r="B291" s="131"/>
      <c r="C291" s="132"/>
      <c r="D291" s="132"/>
      <c r="E291" s="132"/>
      <c r="F291" s="132"/>
      <c r="G291" s="132"/>
      <c r="H291" s="132"/>
      <c r="I291" s="132"/>
      <c r="J291" s="132"/>
      <c r="K291" s="132"/>
      <c r="L291" s="131"/>
      <c r="M291" s="131"/>
      <c r="N291" s="132"/>
      <c r="O291" s="132"/>
      <c r="P291" s="132"/>
      <c r="Q291" s="132"/>
      <c r="R291" s="132"/>
      <c r="S291" s="132"/>
      <c r="T291" s="132"/>
      <c r="U291" s="132"/>
      <c r="V291" s="132"/>
    </row>
    <row r="292" spans="1:22">
      <c r="A292" s="132"/>
      <c r="B292" s="132"/>
      <c r="C292" s="132"/>
      <c r="D292" s="133" t="s">
        <v>325</v>
      </c>
      <c r="E292" s="133"/>
      <c r="F292" s="133"/>
      <c r="G292" s="135" t="str">
        <f>$G$4</f>
        <v>февраль</v>
      </c>
      <c r="H292" s="133" t="s">
        <v>326</v>
      </c>
      <c r="I292" s="132"/>
      <c r="J292" s="132"/>
      <c r="K292" s="132"/>
      <c r="L292" s="132"/>
      <c r="M292" s="132"/>
      <c r="N292" s="132"/>
      <c r="O292" s="133" t="s">
        <v>325</v>
      </c>
      <c r="P292" s="133"/>
      <c r="Q292" s="133"/>
      <c r="R292" s="135" t="str">
        <f>$G$4</f>
        <v>февраль</v>
      </c>
      <c r="S292" s="133" t="s">
        <v>326</v>
      </c>
      <c r="T292" s="132"/>
      <c r="U292" s="132"/>
      <c r="V292" s="132"/>
    </row>
    <row r="293" spans="1:22" ht="5.25" customHeight="1">
      <c r="A293" s="132"/>
      <c r="B293" s="132"/>
      <c r="C293" s="132"/>
      <c r="D293" s="132"/>
      <c r="E293" s="132"/>
      <c r="F293" s="132"/>
      <c r="G293" s="132"/>
      <c r="H293" s="132"/>
      <c r="I293" s="132"/>
      <c r="J293" s="132"/>
      <c r="K293" s="132"/>
      <c r="L293" s="132"/>
      <c r="M293" s="132"/>
      <c r="N293" s="132"/>
      <c r="O293" s="132"/>
      <c r="P293" s="132"/>
      <c r="Q293" s="132"/>
      <c r="R293" s="132"/>
      <c r="S293" s="132"/>
      <c r="T293" s="132"/>
      <c r="U293" s="132"/>
      <c r="V293" s="132"/>
    </row>
    <row r="294" spans="1:22">
      <c r="A294" s="132"/>
      <c r="B294" s="132"/>
      <c r="C294" s="132"/>
      <c r="D294" s="131" t="s">
        <v>327</v>
      </c>
      <c r="E294" s="131"/>
      <c r="F294" s="136">
        <f>Жильцы!E290</f>
        <v>0</v>
      </c>
      <c r="G294" s="131" t="s">
        <v>328</v>
      </c>
      <c r="H294" s="132" t="str">
        <f>Жильцы!B290&amp;" "&amp;Жильцы!C290&amp;"."&amp;Жильцы!D290&amp;"."</f>
        <v xml:space="preserve"> ..</v>
      </c>
      <c r="I294" s="132"/>
      <c r="J294" s="132"/>
      <c r="K294" s="132"/>
      <c r="L294" s="132"/>
      <c r="M294" s="132"/>
      <c r="N294" s="132"/>
      <c r="O294" s="131" t="s">
        <v>327</v>
      </c>
      <c r="P294" s="131"/>
      <c r="Q294" s="136">
        <f>Жильцы!S290</f>
        <v>0</v>
      </c>
      <c r="R294" s="131" t="s">
        <v>328</v>
      </c>
      <c r="S294" s="132" t="str">
        <f>Жильцы!P290&amp;" "&amp;Жильцы!Q290&amp;"."&amp;Жильцы!R290&amp;"."</f>
        <v xml:space="preserve"> ..</v>
      </c>
      <c r="T294" s="132"/>
      <c r="U294" s="132"/>
      <c r="V294" s="132"/>
    </row>
    <row r="295" spans="1:22">
      <c r="A295" s="132"/>
      <c r="B295" s="132"/>
      <c r="C295" s="132"/>
      <c r="D295" s="131" t="s">
        <v>329</v>
      </c>
      <c r="E295" s="131"/>
      <c r="F295" s="136">
        <f>Жильцы!F290</f>
        <v>0</v>
      </c>
      <c r="G295" s="131" t="s">
        <v>330</v>
      </c>
      <c r="H295" s="132" t="s">
        <v>331</v>
      </c>
      <c r="I295" s="132"/>
      <c r="J295" s="137">
        <f>Жильцы!A290</f>
        <v>0</v>
      </c>
      <c r="K295" s="132"/>
      <c r="L295" s="132"/>
      <c r="M295" s="132"/>
      <c r="N295" s="132"/>
      <c r="O295" s="131" t="s">
        <v>329</v>
      </c>
      <c r="P295" s="131"/>
      <c r="Q295" s="136">
        <f>Жильцы!T290</f>
        <v>0</v>
      </c>
      <c r="R295" s="131" t="s">
        <v>330</v>
      </c>
      <c r="S295" s="132" t="s">
        <v>331</v>
      </c>
      <c r="T295" s="132"/>
      <c r="U295" s="137">
        <f>Жильцы!O290</f>
        <v>0</v>
      </c>
      <c r="V295" s="132"/>
    </row>
    <row r="296" spans="1:22" ht="6" customHeight="1" thickBot="1">
      <c r="A296" s="132"/>
      <c r="B296" s="132"/>
      <c r="C296" s="132"/>
      <c r="D296" s="132"/>
      <c r="E296" s="132"/>
      <c r="F296" s="132"/>
      <c r="G296" s="132"/>
      <c r="H296" s="132"/>
      <c r="I296" s="132"/>
      <c r="J296" s="132"/>
      <c r="K296" s="132"/>
      <c r="L296" s="132"/>
      <c r="M296" s="132"/>
      <c r="N296" s="132"/>
      <c r="O296" s="132"/>
      <c r="P296" s="132"/>
      <c r="Q296" s="132"/>
      <c r="R296" s="132"/>
      <c r="S296" s="132"/>
      <c r="T296" s="132"/>
      <c r="U296" s="132"/>
      <c r="V296" s="132"/>
    </row>
    <row r="297" spans="1:22" ht="30" customHeight="1" thickBot="1">
      <c r="A297" s="568" t="s">
        <v>332</v>
      </c>
      <c r="B297" s="132"/>
      <c r="C297" s="138"/>
      <c r="D297" s="139" t="s">
        <v>333</v>
      </c>
      <c r="E297" s="140"/>
      <c r="F297" s="141" t="s">
        <v>334</v>
      </c>
      <c r="G297" s="141" t="s">
        <v>335</v>
      </c>
      <c r="H297" s="142" t="s">
        <v>336</v>
      </c>
      <c r="I297" s="569" t="s">
        <v>337</v>
      </c>
      <c r="J297" s="570"/>
      <c r="K297" s="132"/>
      <c r="L297" s="568" t="s">
        <v>332</v>
      </c>
      <c r="M297" s="132"/>
      <c r="N297" s="138"/>
      <c r="O297" s="139" t="s">
        <v>333</v>
      </c>
      <c r="P297" s="140"/>
      <c r="Q297" s="141" t="s">
        <v>334</v>
      </c>
      <c r="R297" s="141" t="s">
        <v>335</v>
      </c>
      <c r="S297" s="142" t="s">
        <v>336</v>
      </c>
      <c r="T297" s="569" t="s">
        <v>337</v>
      </c>
      <c r="U297" s="570"/>
      <c r="V297" s="132"/>
    </row>
    <row r="298" spans="1:22" ht="3" customHeight="1">
      <c r="A298" s="568"/>
      <c r="B298" s="132"/>
      <c r="C298" s="143"/>
      <c r="D298" s="144"/>
      <c r="E298" s="145"/>
      <c r="F298" s="146"/>
      <c r="G298" s="146"/>
      <c r="H298" s="146"/>
      <c r="I298" s="144"/>
      <c r="J298" s="147"/>
      <c r="K298" s="132"/>
      <c r="L298" s="568"/>
      <c r="M298" s="132"/>
      <c r="N298" s="143"/>
      <c r="O298" s="144"/>
      <c r="P298" s="145"/>
      <c r="Q298" s="146"/>
      <c r="R298" s="146"/>
      <c r="S298" s="146"/>
      <c r="T298" s="144"/>
      <c r="U298" s="147"/>
      <c r="V298" s="132"/>
    </row>
    <row r="299" spans="1:22">
      <c r="A299" s="568"/>
      <c r="B299" s="132"/>
      <c r="C299" s="148">
        <v>1</v>
      </c>
      <c r="D299" s="149" t="s">
        <v>338</v>
      </c>
      <c r="E299" s="150"/>
      <c r="F299" s="151">
        <v>15</v>
      </c>
      <c r="G299" s="151">
        <f>F299*F294</f>
        <v>0</v>
      </c>
      <c r="H299" s="152"/>
      <c r="I299" s="153">
        <f>G299-H299</f>
        <v>0</v>
      </c>
      <c r="J299" s="154"/>
      <c r="K299" s="132"/>
      <c r="L299" s="568"/>
      <c r="M299" s="132"/>
      <c r="N299" s="148">
        <v>1</v>
      </c>
      <c r="O299" s="149" t="s">
        <v>338</v>
      </c>
      <c r="P299" s="150"/>
      <c r="Q299" s="151">
        <v>15</v>
      </c>
      <c r="R299" s="151">
        <f>Q299*Q294</f>
        <v>0</v>
      </c>
      <c r="S299" s="152"/>
      <c r="T299" s="153">
        <f>R299-S299</f>
        <v>0</v>
      </c>
      <c r="U299" s="154"/>
      <c r="V299" s="132"/>
    </row>
    <row r="300" spans="1:22">
      <c r="A300" s="568"/>
      <c r="B300" s="132"/>
      <c r="C300" s="155">
        <v>2</v>
      </c>
      <c r="D300" s="156" t="s">
        <v>339</v>
      </c>
      <c r="E300" s="157"/>
      <c r="F300" s="158">
        <v>3.85</v>
      </c>
      <c r="G300" s="158">
        <f>F300*F294</f>
        <v>0</v>
      </c>
      <c r="H300" s="162"/>
      <c r="I300" s="160">
        <f>G300-H300</f>
        <v>0</v>
      </c>
      <c r="J300" s="161"/>
      <c r="K300" s="132"/>
      <c r="L300" s="568"/>
      <c r="M300" s="132"/>
      <c r="N300" s="155">
        <v>2</v>
      </c>
      <c r="O300" s="156" t="s">
        <v>339</v>
      </c>
      <c r="P300" s="157"/>
      <c r="Q300" s="158">
        <v>3.85</v>
      </c>
      <c r="R300" s="158">
        <f>Q300*Q294</f>
        <v>0</v>
      </c>
      <c r="S300" s="162"/>
      <c r="T300" s="160">
        <f>R300-S300</f>
        <v>0</v>
      </c>
      <c r="U300" s="161"/>
      <c r="V300" s="132"/>
    </row>
    <row r="301" spans="1:22" ht="2.25" customHeight="1" thickBot="1">
      <c r="A301" s="568"/>
      <c r="B301" s="132"/>
      <c r="C301" s="163"/>
      <c r="D301" s="164"/>
      <c r="E301" s="165"/>
      <c r="F301" s="166"/>
      <c r="G301" s="166"/>
      <c r="H301" s="166"/>
      <c r="I301" s="164"/>
      <c r="J301" s="167"/>
      <c r="K301" s="132"/>
      <c r="L301" s="568"/>
      <c r="M301" s="132"/>
      <c r="N301" s="163"/>
      <c r="O301" s="164"/>
      <c r="P301" s="165"/>
      <c r="Q301" s="166"/>
      <c r="R301" s="166"/>
      <c r="S301" s="166"/>
      <c r="T301" s="164"/>
      <c r="U301" s="167"/>
      <c r="V301" s="132"/>
    </row>
    <row r="302" spans="1:22" ht="13.5" thickBot="1">
      <c r="A302" s="568"/>
      <c r="B302" s="132"/>
      <c r="C302" s="168"/>
      <c r="D302" s="169" t="s">
        <v>340</v>
      </c>
      <c r="E302" s="164"/>
      <c r="F302" s="164"/>
      <c r="G302" s="169">
        <f>G299+G300</f>
        <v>0</v>
      </c>
      <c r="H302" s="170">
        <f>H299+H300</f>
        <v>0</v>
      </c>
      <c r="I302" s="171">
        <f>G302-H302</f>
        <v>0</v>
      </c>
      <c r="J302" s="167"/>
      <c r="K302" s="132"/>
      <c r="L302" s="568"/>
      <c r="M302" s="132"/>
      <c r="N302" s="168"/>
      <c r="O302" s="169" t="s">
        <v>340</v>
      </c>
      <c r="P302" s="164"/>
      <c r="Q302" s="164"/>
      <c r="R302" s="169">
        <f>R299+R300</f>
        <v>0</v>
      </c>
      <c r="S302" s="170">
        <f>S299+S300</f>
        <v>0</v>
      </c>
      <c r="T302" s="171">
        <f>R302-S302</f>
        <v>0</v>
      </c>
      <c r="U302" s="167"/>
      <c r="V302" s="132"/>
    </row>
    <row r="303" spans="1:22">
      <c r="A303" s="131" t="s">
        <v>341</v>
      </c>
      <c r="B303" s="132"/>
      <c r="C303" s="132"/>
      <c r="D303" s="132"/>
      <c r="E303" s="132"/>
      <c r="F303" s="132"/>
      <c r="G303" s="173" t="s">
        <v>342</v>
      </c>
      <c r="H303" s="147"/>
      <c r="I303" s="144"/>
      <c r="J303" s="147"/>
      <c r="K303" s="132"/>
      <c r="L303" s="131" t="s">
        <v>341</v>
      </c>
      <c r="M303" s="132"/>
      <c r="N303" s="132"/>
      <c r="O303" s="132"/>
      <c r="P303" s="132"/>
      <c r="Q303" s="132"/>
      <c r="R303" s="173" t="s">
        <v>342</v>
      </c>
      <c r="S303" s="147"/>
      <c r="T303" s="144"/>
      <c r="U303" s="147"/>
      <c r="V303" s="132"/>
    </row>
    <row r="304" spans="1:22">
      <c r="A304" s="131" t="s">
        <v>353</v>
      </c>
      <c r="B304" s="132"/>
      <c r="C304" s="132"/>
      <c r="D304" s="132"/>
      <c r="E304" s="132"/>
      <c r="F304" s="132"/>
      <c r="G304" s="177" t="s">
        <v>140</v>
      </c>
      <c r="H304" s="178"/>
      <c r="I304" s="179"/>
      <c r="J304" s="178"/>
      <c r="K304" s="132"/>
      <c r="L304" s="131" t="s">
        <v>353</v>
      </c>
      <c r="M304" s="132"/>
      <c r="N304" s="132"/>
      <c r="O304" s="132"/>
      <c r="P304" s="132"/>
      <c r="Q304" s="132"/>
      <c r="R304" s="177" t="s">
        <v>140</v>
      </c>
      <c r="S304" s="178"/>
      <c r="T304" s="179"/>
      <c r="U304" s="178"/>
      <c r="V304" s="132"/>
    </row>
    <row r="305" spans="1:22" ht="13.5" thickBot="1">
      <c r="A305" s="131" t="s">
        <v>344</v>
      </c>
      <c r="B305" s="132"/>
      <c r="C305" s="132"/>
      <c r="D305" s="180" t="s">
        <v>345</v>
      </c>
      <c r="E305" s="183" t="str">
        <f>$E$17</f>
        <v>февраля</v>
      </c>
      <c r="F305" s="132" t="s">
        <v>326</v>
      </c>
      <c r="G305" s="182" t="s">
        <v>347</v>
      </c>
      <c r="H305" s="167"/>
      <c r="I305" s="171">
        <f>I302+I303+I304</f>
        <v>0</v>
      </c>
      <c r="J305" s="167"/>
      <c r="K305" s="132"/>
      <c r="L305" s="131" t="s">
        <v>344</v>
      </c>
      <c r="M305" s="132"/>
      <c r="N305" s="132"/>
      <c r="O305" s="180" t="s">
        <v>345</v>
      </c>
      <c r="P305" s="183" t="str">
        <f>$E$17</f>
        <v>февраля</v>
      </c>
      <c r="Q305" s="132" t="s">
        <v>326</v>
      </c>
      <c r="R305" s="182" t="s">
        <v>347</v>
      </c>
      <c r="S305" s="167"/>
      <c r="T305" s="171">
        <f>T302+T303+T304</f>
        <v>0</v>
      </c>
      <c r="U305" s="167"/>
      <c r="V305" s="132"/>
    </row>
    <row r="306" spans="1:22" ht="12.75" customHeight="1">
      <c r="A306" s="184" t="s">
        <v>348</v>
      </c>
      <c r="B306" s="199">
        <f>13/365</f>
        <v>3.5616438356164383E-2</v>
      </c>
      <c r="C306" s="186" t="s">
        <v>354</v>
      </c>
      <c r="D306" s="187"/>
      <c r="E306" s="187"/>
      <c r="F306" s="187"/>
      <c r="G306" s="187"/>
      <c r="H306" s="187"/>
      <c r="I306" s="187"/>
      <c r="J306" s="187"/>
      <c r="K306" s="129"/>
      <c r="L306" s="184" t="s">
        <v>348</v>
      </c>
      <c r="M306" s="199">
        <f>13/365</f>
        <v>3.5616438356164383E-2</v>
      </c>
      <c r="N306" s="186" t="s">
        <v>354</v>
      </c>
      <c r="O306" s="187"/>
      <c r="P306" s="187"/>
      <c r="Q306" s="187"/>
      <c r="R306" s="187"/>
      <c r="S306" s="187"/>
      <c r="T306" s="187"/>
      <c r="U306" s="187"/>
      <c r="V306" s="129"/>
    </row>
    <row r="307" spans="1:22" ht="20.25" customHeight="1">
      <c r="A307" s="131" t="s">
        <v>323</v>
      </c>
      <c r="B307" s="131"/>
      <c r="L307" s="131" t="s">
        <v>323</v>
      </c>
      <c r="M307" s="131"/>
      <c r="V307" s="129"/>
    </row>
    <row r="308" spans="1:22">
      <c r="A308" s="131" t="s">
        <v>324</v>
      </c>
      <c r="B308" s="131"/>
      <c r="L308" s="131" t="s">
        <v>324</v>
      </c>
      <c r="M308" s="131"/>
      <c r="V308" s="129"/>
    </row>
    <row r="309" spans="1:22" ht="7.5" customHeight="1">
      <c r="A309" s="131"/>
      <c r="B309" s="131"/>
      <c r="C309" s="132"/>
      <c r="D309" s="132"/>
      <c r="E309" s="132"/>
      <c r="F309" s="132"/>
      <c r="G309" s="132"/>
      <c r="H309" s="132"/>
      <c r="I309" s="132"/>
      <c r="J309" s="132"/>
      <c r="K309" s="132"/>
      <c r="L309" s="131"/>
      <c r="M309" s="131"/>
      <c r="N309" s="132"/>
      <c r="O309" s="132"/>
      <c r="P309" s="132"/>
      <c r="Q309" s="132"/>
      <c r="R309" s="132"/>
      <c r="S309" s="132"/>
      <c r="T309" s="132"/>
      <c r="U309" s="132"/>
      <c r="V309" s="156"/>
    </row>
    <row r="310" spans="1:22">
      <c r="A310" s="132"/>
      <c r="B310" s="132"/>
      <c r="C310" s="132"/>
      <c r="D310" s="133" t="s">
        <v>350</v>
      </c>
      <c r="E310" s="133"/>
      <c r="F310" s="133"/>
      <c r="G310" s="135" t="str">
        <f>$G$4</f>
        <v>февраль</v>
      </c>
      <c r="H310" s="133" t="s">
        <v>326</v>
      </c>
      <c r="I310" s="132"/>
      <c r="J310" s="132"/>
      <c r="K310" s="132"/>
      <c r="L310" s="132"/>
      <c r="M310" s="132"/>
      <c r="N310" s="132"/>
      <c r="O310" s="133" t="s">
        <v>350</v>
      </c>
      <c r="P310" s="133"/>
      <c r="Q310" s="133"/>
      <c r="R310" s="135" t="str">
        <f>$G$4</f>
        <v>февраль</v>
      </c>
      <c r="S310" s="133" t="s">
        <v>326</v>
      </c>
      <c r="T310" s="132"/>
      <c r="U310" s="132"/>
      <c r="V310" s="156"/>
    </row>
    <row r="311" spans="1:22" ht="3.75" customHeight="1">
      <c r="A311" s="132"/>
      <c r="B311" s="132"/>
      <c r="C311" s="132"/>
      <c r="D311" s="132"/>
      <c r="E311" s="132"/>
      <c r="F311" s="132"/>
      <c r="G311" s="132"/>
      <c r="H311" s="132"/>
      <c r="I311" s="132"/>
      <c r="J311" s="132"/>
      <c r="K311" s="132"/>
      <c r="L311" s="132"/>
      <c r="M311" s="132"/>
      <c r="N311" s="132"/>
      <c r="O311" s="132"/>
      <c r="P311" s="132"/>
      <c r="Q311" s="132"/>
      <c r="R311" s="132"/>
      <c r="S311" s="132"/>
      <c r="T311" s="132"/>
      <c r="U311" s="132"/>
      <c r="V311" s="156"/>
    </row>
    <row r="312" spans="1:22">
      <c r="A312" s="132"/>
      <c r="B312" s="132"/>
      <c r="C312" s="132"/>
      <c r="D312" s="131" t="s">
        <v>327</v>
      </c>
      <c r="E312" s="131"/>
      <c r="F312" s="136">
        <f>Жильцы!E290</f>
        <v>0</v>
      </c>
      <c r="G312" s="131" t="s">
        <v>328</v>
      </c>
      <c r="H312" s="132" t="str">
        <f>Жильцы!B290&amp;" "&amp;Жильцы!C290&amp;"."&amp;Жильцы!D290&amp;"."</f>
        <v xml:space="preserve"> ..</v>
      </c>
      <c r="I312" s="132"/>
      <c r="J312" s="132"/>
      <c r="K312" s="132"/>
      <c r="L312" s="132"/>
      <c r="M312" s="132"/>
      <c r="N312" s="132"/>
      <c r="O312" s="131" t="s">
        <v>327</v>
      </c>
      <c r="P312" s="131"/>
      <c r="Q312" s="136">
        <f>Жильцы!S290</f>
        <v>0</v>
      </c>
      <c r="R312" s="131" t="s">
        <v>328</v>
      </c>
      <c r="S312" s="132" t="str">
        <f>Жильцы!P290&amp;" "&amp;Жильцы!Q290&amp;"."&amp;Жильцы!R290&amp;"."</f>
        <v xml:space="preserve"> ..</v>
      </c>
      <c r="T312" s="132"/>
      <c r="U312" s="132"/>
      <c r="V312" s="156"/>
    </row>
    <row r="313" spans="1:22">
      <c r="A313" s="132"/>
      <c r="B313" s="132"/>
      <c r="C313" s="132"/>
      <c r="D313" s="131" t="s">
        <v>329</v>
      </c>
      <c r="E313" s="131"/>
      <c r="F313" s="136">
        <f>Жильцы!F290</f>
        <v>0</v>
      </c>
      <c r="G313" s="131" t="s">
        <v>330</v>
      </c>
      <c r="H313" s="132" t="s">
        <v>331</v>
      </c>
      <c r="I313" s="132"/>
      <c r="J313" s="137">
        <f>Жильцы!A290</f>
        <v>0</v>
      </c>
      <c r="K313" s="132"/>
      <c r="L313" s="132"/>
      <c r="M313" s="132"/>
      <c r="N313" s="132"/>
      <c r="O313" s="131" t="s">
        <v>329</v>
      </c>
      <c r="P313" s="131"/>
      <c r="Q313" s="136">
        <f>Жильцы!T290</f>
        <v>0</v>
      </c>
      <c r="R313" s="131" t="s">
        <v>330</v>
      </c>
      <c r="S313" s="132" t="s">
        <v>331</v>
      </c>
      <c r="T313" s="132"/>
      <c r="U313" s="137">
        <f>Жильцы!O290</f>
        <v>0</v>
      </c>
      <c r="V313" s="156"/>
    </row>
    <row r="314" spans="1:22" ht="6" customHeight="1" thickBot="1">
      <c r="A314" s="132"/>
      <c r="B314" s="132"/>
      <c r="C314" s="132"/>
      <c r="D314" s="132"/>
      <c r="E314" s="132"/>
      <c r="F314" s="132"/>
      <c r="G314" s="132"/>
      <c r="H314" s="132"/>
      <c r="I314" s="132"/>
      <c r="J314" s="132"/>
      <c r="K314" s="132"/>
      <c r="L314" s="132"/>
      <c r="M314" s="132"/>
      <c r="N314" s="132"/>
      <c r="O314" s="132"/>
      <c r="P314" s="132"/>
      <c r="Q314" s="132"/>
      <c r="R314" s="132"/>
      <c r="S314" s="132"/>
      <c r="T314" s="132"/>
      <c r="U314" s="132"/>
      <c r="V314" s="156"/>
    </row>
    <row r="315" spans="1:22" ht="27" customHeight="1" thickBot="1">
      <c r="A315" s="568" t="s">
        <v>332</v>
      </c>
      <c r="B315" s="132"/>
      <c r="C315" s="138"/>
      <c r="D315" s="139" t="s">
        <v>333</v>
      </c>
      <c r="E315" s="140"/>
      <c r="F315" s="141" t="s">
        <v>334</v>
      </c>
      <c r="G315" s="141" t="s">
        <v>335</v>
      </c>
      <c r="H315" s="142" t="s">
        <v>336</v>
      </c>
      <c r="I315" s="569" t="s">
        <v>337</v>
      </c>
      <c r="J315" s="570"/>
      <c r="K315" s="132"/>
      <c r="L315" s="568" t="s">
        <v>332</v>
      </c>
      <c r="M315" s="132"/>
      <c r="N315" s="138"/>
      <c r="O315" s="139" t="s">
        <v>333</v>
      </c>
      <c r="P315" s="140"/>
      <c r="Q315" s="141" t="s">
        <v>334</v>
      </c>
      <c r="R315" s="141" t="s">
        <v>335</v>
      </c>
      <c r="S315" s="142" t="s">
        <v>336</v>
      </c>
      <c r="T315" s="569" t="s">
        <v>337</v>
      </c>
      <c r="U315" s="570"/>
      <c r="V315" s="156"/>
    </row>
    <row r="316" spans="1:22" ht="6" customHeight="1">
      <c r="A316" s="568"/>
      <c r="B316" s="132"/>
      <c r="C316" s="143"/>
      <c r="D316" s="144"/>
      <c r="E316" s="145"/>
      <c r="F316" s="146"/>
      <c r="G316" s="146"/>
      <c r="H316" s="146"/>
      <c r="I316" s="144"/>
      <c r="J316" s="147"/>
      <c r="K316" s="132"/>
      <c r="L316" s="568"/>
      <c r="M316" s="132"/>
      <c r="N316" s="143"/>
      <c r="O316" s="144"/>
      <c r="P316" s="145"/>
      <c r="Q316" s="146"/>
      <c r="R316" s="146"/>
      <c r="S316" s="146"/>
      <c r="T316" s="144"/>
      <c r="U316" s="147"/>
      <c r="V316" s="156"/>
    </row>
    <row r="317" spans="1:22">
      <c r="A317" s="568"/>
      <c r="B317" s="132"/>
      <c r="C317" s="148">
        <v>1</v>
      </c>
      <c r="D317" s="149" t="s">
        <v>338</v>
      </c>
      <c r="E317" s="150"/>
      <c r="F317" s="191">
        <v>15</v>
      </c>
      <c r="G317" s="191">
        <f>F317*F312</f>
        <v>0</v>
      </c>
      <c r="H317" s="192"/>
      <c r="I317" s="153">
        <f>G317-H317</f>
        <v>0</v>
      </c>
      <c r="J317" s="154"/>
      <c r="K317" s="132"/>
      <c r="L317" s="568"/>
      <c r="M317" s="132"/>
      <c r="N317" s="148">
        <v>1</v>
      </c>
      <c r="O317" s="149" t="s">
        <v>338</v>
      </c>
      <c r="P317" s="150"/>
      <c r="Q317" s="191">
        <v>15</v>
      </c>
      <c r="R317" s="191">
        <f>Q317*Q312</f>
        <v>0</v>
      </c>
      <c r="S317" s="192"/>
      <c r="T317" s="153">
        <f>R317-S317</f>
        <v>0</v>
      </c>
      <c r="U317" s="154"/>
      <c r="V317" s="156"/>
    </row>
    <row r="318" spans="1:22">
      <c r="A318" s="568"/>
      <c r="B318" s="132"/>
      <c r="C318" s="155">
        <v>2</v>
      </c>
      <c r="D318" s="156" t="s">
        <v>339</v>
      </c>
      <c r="E318" s="157"/>
      <c r="F318" s="193">
        <v>3.85</v>
      </c>
      <c r="G318" s="193">
        <f>F318*F312</f>
        <v>0</v>
      </c>
      <c r="H318" s="194"/>
      <c r="I318" s="160">
        <f>G318-H318</f>
        <v>0</v>
      </c>
      <c r="J318" s="161"/>
      <c r="K318" s="132"/>
      <c r="L318" s="568"/>
      <c r="M318" s="132"/>
      <c r="N318" s="155">
        <v>2</v>
      </c>
      <c r="O318" s="156" t="s">
        <v>339</v>
      </c>
      <c r="P318" s="157"/>
      <c r="Q318" s="193">
        <v>3.85</v>
      </c>
      <c r="R318" s="193">
        <f>Q318*Q312</f>
        <v>0</v>
      </c>
      <c r="S318" s="194"/>
      <c r="T318" s="160">
        <f>R318-S318</f>
        <v>0</v>
      </c>
      <c r="U318" s="161"/>
      <c r="V318" s="156"/>
    </row>
    <row r="319" spans="1:22" ht="5.25" customHeight="1" thickBot="1">
      <c r="A319" s="568"/>
      <c r="B319" s="132"/>
      <c r="C319" s="163"/>
      <c r="D319" s="164"/>
      <c r="E319" s="165"/>
      <c r="F319" s="166"/>
      <c r="G319" s="166"/>
      <c r="H319" s="166"/>
      <c r="I319" s="164"/>
      <c r="J319" s="167"/>
      <c r="K319" s="132"/>
      <c r="L319" s="568"/>
      <c r="M319" s="132"/>
      <c r="N319" s="163"/>
      <c r="O319" s="164"/>
      <c r="P319" s="165"/>
      <c r="Q319" s="166"/>
      <c r="R319" s="166"/>
      <c r="S319" s="166"/>
      <c r="T319" s="164"/>
      <c r="U319" s="167"/>
      <c r="V319" s="156"/>
    </row>
    <row r="320" spans="1:22" ht="13.5" thickBot="1">
      <c r="A320" s="568"/>
      <c r="B320" s="132"/>
      <c r="C320" s="168"/>
      <c r="D320" s="169" t="s">
        <v>340</v>
      </c>
      <c r="E320" s="164"/>
      <c r="F320" s="164"/>
      <c r="G320" s="169">
        <f>G317+G318</f>
        <v>0</v>
      </c>
      <c r="H320" s="170">
        <f>H317+H318</f>
        <v>0</v>
      </c>
      <c r="I320" s="171">
        <f>G320-H320</f>
        <v>0</v>
      </c>
      <c r="J320" s="167"/>
      <c r="K320" s="132"/>
      <c r="L320" s="568"/>
      <c r="M320" s="132"/>
      <c r="N320" s="168"/>
      <c r="O320" s="169" t="s">
        <v>340</v>
      </c>
      <c r="P320" s="164"/>
      <c r="Q320" s="164"/>
      <c r="R320" s="169">
        <f>R317+R318</f>
        <v>0</v>
      </c>
      <c r="S320" s="170">
        <f>S317+S318</f>
        <v>0</v>
      </c>
      <c r="T320" s="171">
        <f>R320-S320</f>
        <v>0</v>
      </c>
      <c r="U320" s="167"/>
      <c r="V320" s="156"/>
    </row>
    <row r="321" spans="1:22">
      <c r="A321" s="132"/>
      <c r="B321" s="132"/>
      <c r="C321" s="132"/>
      <c r="D321" s="132"/>
      <c r="E321" s="132"/>
      <c r="F321" s="132"/>
      <c r="G321" s="173" t="s">
        <v>342</v>
      </c>
      <c r="H321" s="147"/>
      <c r="I321" s="144"/>
      <c r="J321" s="147"/>
      <c r="K321" s="132"/>
      <c r="L321" s="132"/>
      <c r="M321" s="132"/>
      <c r="N321" s="132"/>
      <c r="O321" s="132"/>
      <c r="P321" s="132"/>
      <c r="Q321" s="132"/>
      <c r="R321" s="173" t="s">
        <v>342</v>
      </c>
      <c r="S321" s="147"/>
      <c r="T321" s="144"/>
      <c r="U321" s="147"/>
      <c r="V321" s="156"/>
    </row>
    <row r="322" spans="1:22">
      <c r="A322" s="196" t="s">
        <v>351</v>
      </c>
      <c r="B322" s="132"/>
      <c r="C322" s="132"/>
      <c r="D322" s="132"/>
      <c r="E322" s="132"/>
      <c r="F322" s="132"/>
      <c r="G322" s="177" t="s">
        <v>140</v>
      </c>
      <c r="H322" s="178"/>
      <c r="I322" s="179"/>
      <c r="J322" s="178"/>
      <c r="K322" s="132"/>
      <c r="L322" s="196" t="s">
        <v>351</v>
      </c>
      <c r="M322" s="132"/>
      <c r="N322" s="132"/>
      <c r="O322" s="132"/>
      <c r="P322" s="132"/>
      <c r="Q322" s="132"/>
      <c r="R322" s="177" t="s">
        <v>140</v>
      </c>
      <c r="S322" s="178"/>
      <c r="T322" s="179"/>
      <c r="U322" s="178"/>
      <c r="V322" s="156"/>
    </row>
    <row r="323" spans="1:22" ht="13.5" thickBot="1">
      <c r="A323" s="131" t="s">
        <v>355</v>
      </c>
      <c r="B323" s="132"/>
      <c r="C323" s="132"/>
      <c r="D323" s="132"/>
      <c r="E323" s="132"/>
      <c r="F323" s="132"/>
      <c r="G323" s="182" t="s">
        <v>347</v>
      </c>
      <c r="H323" s="167"/>
      <c r="I323" s="171">
        <f>I320+I321+I322</f>
        <v>0</v>
      </c>
      <c r="J323" s="167"/>
      <c r="K323" s="132"/>
      <c r="L323" s="131" t="s">
        <v>355</v>
      </c>
      <c r="M323" s="132"/>
      <c r="N323" s="132"/>
      <c r="O323" s="132"/>
      <c r="P323" s="132"/>
      <c r="Q323" s="132"/>
      <c r="R323" s="182" t="s">
        <v>347</v>
      </c>
      <c r="S323" s="167"/>
      <c r="T323" s="171">
        <f>T320+T321+T322</f>
        <v>0</v>
      </c>
      <c r="U323" s="167"/>
      <c r="V323" s="156"/>
    </row>
    <row r="324" spans="1:22" ht="13.5" thickBot="1">
      <c r="A324" s="197"/>
      <c r="B324" s="197"/>
      <c r="C324" s="197"/>
      <c r="D324" s="197"/>
      <c r="E324" s="197"/>
      <c r="F324" s="197"/>
      <c r="G324" s="197"/>
      <c r="H324" s="197"/>
      <c r="I324" s="197"/>
      <c r="J324" s="197"/>
      <c r="K324" s="156"/>
      <c r="L324" s="197"/>
      <c r="M324" s="197"/>
      <c r="N324" s="197"/>
      <c r="O324" s="197"/>
      <c r="P324" s="197"/>
      <c r="Q324" s="197"/>
      <c r="R324" s="197"/>
      <c r="S324" s="197"/>
      <c r="T324" s="197"/>
      <c r="U324" s="197"/>
      <c r="V324" s="156"/>
    </row>
    <row r="325" spans="1:22" ht="13.5" thickTop="1">
      <c r="A325" s="131" t="s">
        <v>323</v>
      </c>
      <c r="B325" s="131"/>
      <c r="L325" s="131" t="s">
        <v>323</v>
      </c>
      <c r="M325" s="131"/>
    </row>
    <row r="326" spans="1:22">
      <c r="A326" s="131" t="s">
        <v>324</v>
      </c>
      <c r="B326" s="131"/>
      <c r="L326" s="131" t="s">
        <v>324</v>
      </c>
      <c r="M326" s="131"/>
    </row>
    <row r="327" spans="1:22" ht="7.5" customHeight="1">
      <c r="A327" s="131"/>
      <c r="B327" s="131"/>
      <c r="C327" s="132"/>
      <c r="D327" s="132"/>
      <c r="E327" s="132"/>
      <c r="F327" s="132"/>
      <c r="G327" s="132"/>
      <c r="H327" s="132"/>
      <c r="I327" s="132"/>
      <c r="J327" s="132"/>
      <c r="K327" s="132"/>
      <c r="L327" s="131"/>
      <c r="M327" s="131"/>
      <c r="N327" s="132"/>
      <c r="O327" s="132"/>
      <c r="P327" s="132"/>
      <c r="Q327" s="132"/>
      <c r="R327" s="132"/>
      <c r="S327" s="132"/>
      <c r="T327" s="132"/>
      <c r="U327" s="132"/>
      <c r="V327" s="132"/>
    </row>
    <row r="328" spans="1:22">
      <c r="A328" s="132"/>
      <c r="B328" s="132"/>
      <c r="C328" s="132"/>
      <c r="D328" s="133" t="s">
        <v>325</v>
      </c>
      <c r="E328" s="133"/>
      <c r="F328" s="133"/>
      <c r="G328" s="135" t="str">
        <f>$G$4</f>
        <v>февраль</v>
      </c>
      <c r="H328" s="133" t="s">
        <v>326</v>
      </c>
      <c r="I328" s="132"/>
      <c r="J328" s="132"/>
      <c r="K328" s="132"/>
      <c r="L328" s="132"/>
      <c r="M328" s="132"/>
      <c r="N328" s="132"/>
      <c r="O328" s="133" t="s">
        <v>325</v>
      </c>
      <c r="P328" s="133"/>
      <c r="Q328" s="133"/>
      <c r="R328" s="135" t="str">
        <f>$G$4</f>
        <v>февраль</v>
      </c>
      <c r="S328" s="133" t="s">
        <v>326</v>
      </c>
      <c r="T328" s="132"/>
      <c r="U328" s="132"/>
      <c r="V328" s="132"/>
    </row>
    <row r="329" spans="1:22" ht="3" customHeight="1">
      <c r="A329" s="132"/>
      <c r="B329" s="132"/>
      <c r="C329" s="132"/>
      <c r="D329" s="132"/>
      <c r="E329" s="132"/>
      <c r="F329" s="132"/>
      <c r="G329" s="132"/>
      <c r="H329" s="132"/>
      <c r="I329" s="132"/>
      <c r="J329" s="132"/>
      <c r="K329" s="132"/>
      <c r="L329" s="132"/>
      <c r="M329" s="132"/>
      <c r="N329" s="132"/>
      <c r="O329" s="132"/>
      <c r="P329" s="132"/>
      <c r="Q329" s="132"/>
      <c r="R329" s="132"/>
      <c r="S329" s="132"/>
      <c r="T329" s="132"/>
      <c r="U329" s="132"/>
      <c r="V329" s="132"/>
    </row>
    <row r="330" spans="1:22">
      <c r="A330" s="132"/>
      <c r="B330" s="132"/>
      <c r="C330" s="132"/>
      <c r="D330" s="131" t="s">
        <v>327</v>
      </c>
      <c r="E330" s="131"/>
      <c r="F330" s="136">
        <f>Жильцы!E291</f>
        <v>0</v>
      </c>
      <c r="G330" s="131" t="s">
        <v>328</v>
      </c>
      <c r="H330" s="132" t="str">
        <f>Жильцы!B291&amp;" "&amp;Жильцы!C291&amp;"."&amp;Жильцы!D291&amp;"."</f>
        <v xml:space="preserve"> ..</v>
      </c>
      <c r="I330" s="132"/>
      <c r="J330" s="132"/>
      <c r="K330" s="132"/>
      <c r="L330" s="132"/>
      <c r="M330" s="132"/>
      <c r="N330" s="132"/>
      <c r="O330" s="131" t="s">
        <v>327</v>
      </c>
      <c r="P330" s="131"/>
      <c r="Q330" s="136">
        <f>Жильцы!S291</f>
        <v>0</v>
      </c>
      <c r="R330" s="131" t="s">
        <v>328</v>
      </c>
      <c r="S330" s="132" t="str">
        <f>Жильцы!P291&amp;" "&amp;Жильцы!Q291&amp;"."&amp;Жильцы!R291&amp;"."</f>
        <v xml:space="preserve"> ..</v>
      </c>
      <c r="T330" s="132"/>
      <c r="U330" s="132"/>
      <c r="V330" s="132"/>
    </row>
    <row r="331" spans="1:22">
      <c r="A331" s="132"/>
      <c r="B331" s="132"/>
      <c r="C331" s="132"/>
      <c r="D331" s="131" t="s">
        <v>329</v>
      </c>
      <c r="E331" s="131"/>
      <c r="F331" s="136">
        <f>Жильцы!F291</f>
        <v>0</v>
      </c>
      <c r="G331" s="131" t="s">
        <v>330</v>
      </c>
      <c r="H331" s="132" t="s">
        <v>331</v>
      </c>
      <c r="I331" s="132"/>
      <c r="J331" s="137">
        <f>Жильцы!A291</f>
        <v>0</v>
      </c>
      <c r="K331" s="132"/>
      <c r="L331" s="132"/>
      <c r="M331" s="132"/>
      <c r="N331" s="132"/>
      <c r="O331" s="131" t="s">
        <v>329</v>
      </c>
      <c r="P331" s="131"/>
      <c r="Q331" s="136">
        <f>Жильцы!T291</f>
        <v>0</v>
      </c>
      <c r="R331" s="131" t="s">
        <v>330</v>
      </c>
      <c r="S331" s="132" t="s">
        <v>331</v>
      </c>
      <c r="T331" s="132"/>
      <c r="U331" s="137">
        <f>Жильцы!O291</f>
        <v>0</v>
      </c>
      <c r="V331" s="132"/>
    </row>
    <row r="332" spans="1:22" ht="2.25" customHeight="1" thickBot="1">
      <c r="A332" s="132"/>
      <c r="B332" s="132"/>
      <c r="C332" s="132"/>
      <c r="D332" s="132"/>
      <c r="E332" s="132"/>
      <c r="F332" s="132"/>
      <c r="G332" s="132"/>
      <c r="H332" s="132"/>
      <c r="I332" s="132"/>
      <c r="J332" s="132"/>
      <c r="K332" s="132"/>
      <c r="L332" s="132"/>
      <c r="M332" s="132"/>
      <c r="N332" s="132"/>
      <c r="O332" s="132"/>
      <c r="P332" s="132"/>
      <c r="Q332" s="132"/>
      <c r="R332" s="132"/>
      <c r="S332" s="132"/>
      <c r="T332" s="132"/>
      <c r="U332" s="132"/>
      <c r="V332" s="132"/>
    </row>
    <row r="333" spans="1:22" ht="27" customHeight="1" thickBot="1">
      <c r="A333" s="568" t="s">
        <v>332</v>
      </c>
      <c r="B333" s="132"/>
      <c r="C333" s="138"/>
      <c r="D333" s="139" t="s">
        <v>333</v>
      </c>
      <c r="E333" s="140"/>
      <c r="F333" s="141" t="s">
        <v>334</v>
      </c>
      <c r="G333" s="141" t="s">
        <v>335</v>
      </c>
      <c r="H333" s="142" t="s">
        <v>336</v>
      </c>
      <c r="I333" s="569" t="s">
        <v>337</v>
      </c>
      <c r="J333" s="570"/>
      <c r="K333" s="132"/>
      <c r="L333" s="568" t="s">
        <v>332</v>
      </c>
      <c r="M333" s="132"/>
      <c r="N333" s="138"/>
      <c r="O333" s="139" t="s">
        <v>333</v>
      </c>
      <c r="P333" s="140"/>
      <c r="Q333" s="141" t="s">
        <v>334</v>
      </c>
      <c r="R333" s="141" t="s">
        <v>335</v>
      </c>
      <c r="S333" s="142" t="s">
        <v>336</v>
      </c>
      <c r="T333" s="569" t="s">
        <v>337</v>
      </c>
      <c r="U333" s="570"/>
      <c r="V333" s="132"/>
    </row>
    <row r="334" spans="1:22" ht="3.75" customHeight="1">
      <c r="A334" s="568"/>
      <c r="B334" s="132"/>
      <c r="C334" s="143"/>
      <c r="D334" s="144"/>
      <c r="E334" s="145"/>
      <c r="F334" s="146"/>
      <c r="G334" s="146"/>
      <c r="H334" s="146"/>
      <c r="I334" s="144"/>
      <c r="J334" s="147"/>
      <c r="K334" s="132"/>
      <c r="L334" s="568"/>
      <c r="M334" s="132"/>
      <c r="N334" s="143"/>
      <c r="O334" s="144"/>
      <c r="P334" s="145"/>
      <c r="Q334" s="146"/>
      <c r="R334" s="146"/>
      <c r="S334" s="146"/>
      <c r="T334" s="144"/>
      <c r="U334" s="147"/>
      <c r="V334" s="132"/>
    </row>
    <row r="335" spans="1:22">
      <c r="A335" s="568"/>
      <c r="B335" s="132"/>
      <c r="C335" s="148">
        <v>1</v>
      </c>
      <c r="D335" s="149" t="s">
        <v>338</v>
      </c>
      <c r="E335" s="150"/>
      <c r="F335" s="191">
        <v>15</v>
      </c>
      <c r="G335" s="191">
        <f>F335*F330</f>
        <v>0</v>
      </c>
      <c r="H335" s="192"/>
      <c r="I335" s="153">
        <f>G335-H335</f>
        <v>0</v>
      </c>
      <c r="J335" s="154"/>
      <c r="K335" s="132"/>
      <c r="L335" s="568"/>
      <c r="M335" s="132"/>
      <c r="N335" s="148">
        <v>1</v>
      </c>
      <c r="O335" s="149" t="s">
        <v>338</v>
      </c>
      <c r="P335" s="150"/>
      <c r="Q335" s="191">
        <v>15</v>
      </c>
      <c r="R335" s="191">
        <f>Q335*Q330</f>
        <v>0</v>
      </c>
      <c r="S335" s="192"/>
      <c r="T335" s="153">
        <f>R335-S335</f>
        <v>0</v>
      </c>
      <c r="U335" s="154"/>
      <c r="V335" s="132"/>
    </row>
    <row r="336" spans="1:22">
      <c r="A336" s="568"/>
      <c r="B336" s="132"/>
      <c r="C336" s="155">
        <v>2</v>
      </c>
      <c r="D336" s="156" t="s">
        <v>339</v>
      </c>
      <c r="E336" s="157"/>
      <c r="F336" s="193">
        <v>3.85</v>
      </c>
      <c r="G336" s="193">
        <f>F336*F330</f>
        <v>0</v>
      </c>
      <c r="H336" s="194"/>
      <c r="I336" s="160">
        <f>G336-H336</f>
        <v>0</v>
      </c>
      <c r="J336" s="161"/>
      <c r="K336" s="132"/>
      <c r="L336" s="568"/>
      <c r="M336" s="132"/>
      <c r="N336" s="155">
        <v>2</v>
      </c>
      <c r="O336" s="156" t="s">
        <v>339</v>
      </c>
      <c r="P336" s="157"/>
      <c r="Q336" s="193">
        <v>3.85</v>
      </c>
      <c r="R336" s="193">
        <f>Q336*Q330</f>
        <v>0</v>
      </c>
      <c r="S336" s="194"/>
      <c r="T336" s="160">
        <f>R336-S336</f>
        <v>0</v>
      </c>
      <c r="U336" s="161"/>
      <c r="V336" s="132"/>
    </row>
    <row r="337" spans="1:22" ht="2.25" customHeight="1" thickBot="1">
      <c r="A337" s="568"/>
      <c r="B337" s="132"/>
      <c r="C337" s="163"/>
      <c r="D337" s="164"/>
      <c r="E337" s="165"/>
      <c r="F337" s="166"/>
      <c r="G337" s="166"/>
      <c r="H337" s="166"/>
      <c r="I337" s="164"/>
      <c r="J337" s="167"/>
      <c r="K337" s="132"/>
      <c r="L337" s="568"/>
      <c r="M337" s="132"/>
      <c r="N337" s="163"/>
      <c r="O337" s="164"/>
      <c r="P337" s="165"/>
      <c r="Q337" s="166"/>
      <c r="R337" s="166"/>
      <c r="S337" s="166"/>
      <c r="T337" s="164"/>
      <c r="U337" s="167"/>
      <c r="V337" s="132"/>
    </row>
    <row r="338" spans="1:22" ht="13.5" thickBot="1">
      <c r="A338" s="568"/>
      <c r="B338" s="132"/>
      <c r="C338" s="168"/>
      <c r="D338" s="169" t="s">
        <v>340</v>
      </c>
      <c r="E338" s="164"/>
      <c r="F338" s="164"/>
      <c r="G338" s="169">
        <f>G335+G336</f>
        <v>0</v>
      </c>
      <c r="H338" s="170">
        <f>H335+H336</f>
        <v>0</v>
      </c>
      <c r="I338" s="171">
        <f>G338-H338</f>
        <v>0</v>
      </c>
      <c r="J338" s="167"/>
      <c r="K338" s="132"/>
      <c r="L338" s="568"/>
      <c r="M338" s="132"/>
      <c r="N338" s="168"/>
      <c r="O338" s="169" t="s">
        <v>340</v>
      </c>
      <c r="P338" s="164"/>
      <c r="Q338" s="164"/>
      <c r="R338" s="169">
        <f>R335+R336</f>
        <v>0</v>
      </c>
      <c r="S338" s="170">
        <f>S335+S336</f>
        <v>0</v>
      </c>
      <c r="T338" s="171">
        <f>R338-S338</f>
        <v>0</v>
      </c>
      <c r="U338" s="167"/>
      <c r="V338" s="132"/>
    </row>
    <row r="339" spans="1:22">
      <c r="A339" s="131" t="s">
        <v>341</v>
      </c>
      <c r="B339" s="132"/>
      <c r="C339" s="132"/>
      <c r="D339" s="132"/>
      <c r="E339" s="132"/>
      <c r="F339" s="132"/>
      <c r="G339" s="173" t="s">
        <v>342</v>
      </c>
      <c r="H339" s="147"/>
      <c r="I339" s="144"/>
      <c r="J339" s="147"/>
      <c r="K339" s="132"/>
      <c r="L339" s="131" t="s">
        <v>341</v>
      </c>
      <c r="M339" s="132"/>
      <c r="N339" s="132"/>
      <c r="O339" s="132"/>
      <c r="P339" s="132"/>
      <c r="Q339" s="132"/>
      <c r="R339" s="173" t="s">
        <v>342</v>
      </c>
      <c r="S339" s="147"/>
      <c r="T339" s="144"/>
      <c r="U339" s="147"/>
      <c r="V339" s="132"/>
    </row>
    <row r="340" spans="1:22" ht="11.25" customHeight="1">
      <c r="A340" s="131" t="s">
        <v>353</v>
      </c>
      <c r="B340" s="132"/>
      <c r="C340" s="132"/>
      <c r="D340" s="132"/>
      <c r="E340" s="132"/>
      <c r="F340" s="132"/>
      <c r="G340" s="177" t="s">
        <v>140</v>
      </c>
      <c r="H340" s="178"/>
      <c r="I340" s="179"/>
      <c r="J340" s="178"/>
      <c r="K340" s="132"/>
      <c r="L340" s="131" t="s">
        <v>353</v>
      </c>
      <c r="M340" s="132"/>
      <c r="N340" s="132"/>
      <c r="O340" s="132"/>
      <c r="P340" s="132"/>
      <c r="Q340" s="132"/>
      <c r="R340" s="177" t="s">
        <v>140</v>
      </c>
      <c r="S340" s="178"/>
      <c r="T340" s="179"/>
      <c r="U340" s="178"/>
      <c r="V340" s="132"/>
    </row>
    <row r="341" spans="1:22" ht="13.5" thickBot="1">
      <c r="A341" s="131" t="s">
        <v>344</v>
      </c>
      <c r="B341" s="132"/>
      <c r="C341" s="132"/>
      <c r="D341" s="180" t="s">
        <v>345</v>
      </c>
      <c r="E341" s="183" t="str">
        <f>$E$17</f>
        <v>февраля</v>
      </c>
      <c r="F341" s="132" t="s">
        <v>326</v>
      </c>
      <c r="G341" s="182" t="s">
        <v>347</v>
      </c>
      <c r="H341" s="167"/>
      <c r="I341" s="171">
        <f>I338+I339+I340</f>
        <v>0</v>
      </c>
      <c r="J341" s="167"/>
      <c r="K341" s="132"/>
      <c r="L341" s="131" t="s">
        <v>344</v>
      </c>
      <c r="M341" s="132"/>
      <c r="N341" s="132"/>
      <c r="O341" s="180" t="s">
        <v>345</v>
      </c>
      <c r="P341" s="183" t="str">
        <f>$E$17</f>
        <v>февраля</v>
      </c>
      <c r="Q341" s="132" t="s">
        <v>326</v>
      </c>
      <c r="R341" s="182" t="s">
        <v>347</v>
      </c>
      <c r="S341" s="167"/>
      <c r="T341" s="171">
        <f>T338+T339+T340</f>
        <v>0</v>
      </c>
      <c r="U341" s="167"/>
      <c r="V341" s="132"/>
    </row>
    <row r="342" spans="1:22" ht="10.5" customHeight="1">
      <c r="A342" s="184" t="s">
        <v>348</v>
      </c>
      <c r="B342" s="199">
        <f>13/365</f>
        <v>3.5616438356164383E-2</v>
      </c>
      <c r="C342" s="186" t="s">
        <v>354</v>
      </c>
      <c r="D342" s="187"/>
      <c r="E342" s="187"/>
      <c r="F342" s="187"/>
      <c r="G342" s="187"/>
      <c r="H342" s="187"/>
      <c r="I342" s="187"/>
      <c r="J342" s="187"/>
      <c r="K342" s="129"/>
      <c r="L342" s="184" t="s">
        <v>348</v>
      </c>
      <c r="M342" s="199">
        <f>13/365</f>
        <v>3.5616438356164383E-2</v>
      </c>
      <c r="N342" s="186" t="s">
        <v>354</v>
      </c>
      <c r="O342" s="187"/>
      <c r="P342" s="187"/>
      <c r="Q342" s="187"/>
      <c r="R342" s="187"/>
      <c r="S342" s="187"/>
      <c r="T342" s="187"/>
      <c r="U342" s="187"/>
      <c r="V342" s="129"/>
    </row>
    <row r="343" spans="1:22" ht="20.25" customHeight="1">
      <c r="A343" s="131" t="s">
        <v>323</v>
      </c>
      <c r="B343" s="131"/>
      <c r="L343" s="131" t="s">
        <v>323</v>
      </c>
      <c r="M343" s="131"/>
    </row>
    <row r="344" spans="1:22">
      <c r="A344" s="131" t="s">
        <v>324</v>
      </c>
      <c r="B344" s="131"/>
      <c r="L344" s="131" t="s">
        <v>324</v>
      </c>
      <c r="M344" s="131"/>
    </row>
    <row r="345" spans="1:22" ht="6" customHeight="1">
      <c r="A345" s="131"/>
      <c r="B345" s="131"/>
      <c r="C345" s="132"/>
      <c r="D345" s="132"/>
      <c r="E345" s="132"/>
      <c r="F345" s="132"/>
      <c r="G345" s="132"/>
      <c r="H345" s="132"/>
      <c r="I345" s="132"/>
      <c r="J345" s="132"/>
      <c r="K345" s="132"/>
      <c r="L345" s="131"/>
      <c r="M345" s="131"/>
      <c r="N345" s="132"/>
      <c r="O345" s="132"/>
      <c r="P345" s="132"/>
      <c r="Q345" s="132"/>
      <c r="R345" s="132"/>
      <c r="S345" s="132"/>
      <c r="T345" s="132"/>
      <c r="U345" s="132"/>
      <c r="V345" s="132"/>
    </row>
    <row r="346" spans="1:22">
      <c r="A346" s="132"/>
      <c r="B346" s="132"/>
      <c r="C346" s="132"/>
      <c r="D346" s="133" t="s">
        <v>350</v>
      </c>
      <c r="E346" s="133"/>
      <c r="F346" s="133"/>
      <c r="G346" s="135" t="str">
        <f>$G$4</f>
        <v>февраль</v>
      </c>
      <c r="H346" s="133" t="s">
        <v>326</v>
      </c>
      <c r="I346" s="132"/>
      <c r="J346" s="132"/>
      <c r="K346" s="132"/>
      <c r="L346" s="132"/>
      <c r="M346" s="132"/>
      <c r="N346" s="132"/>
      <c r="O346" s="133" t="s">
        <v>350</v>
      </c>
      <c r="P346" s="133"/>
      <c r="Q346" s="133"/>
      <c r="R346" s="135" t="str">
        <f>$G$4</f>
        <v>февраль</v>
      </c>
      <c r="S346" s="133" t="s">
        <v>326</v>
      </c>
      <c r="T346" s="132"/>
      <c r="U346" s="132"/>
      <c r="V346" s="132"/>
    </row>
    <row r="347" spans="1:22" ht="3.75" customHeight="1">
      <c r="A347" s="132"/>
      <c r="B347" s="132"/>
      <c r="C347" s="132"/>
      <c r="D347" s="132"/>
      <c r="E347" s="132"/>
      <c r="F347" s="132"/>
      <c r="G347" s="132"/>
      <c r="H347" s="132"/>
      <c r="I347" s="132"/>
      <c r="J347" s="132"/>
      <c r="K347" s="132"/>
      <c r="L347" s="132"/>
      <c r="M347" s="132"/>
      <c r="N347" s="132"/>
      <c r="O347" s="132"/>
      <c r="P347" s="132"/>
      <c r="Q347" s="132"/>
      <c r="R347" s="132"/>
      <c r="S347" s="132"/>
      <c r="T347" s="132"/>
      <c r="U347" s="132"/>
      <c r="V347" s="132"/>
    </row>
    <row r="348" spans="1:22">
      <c r="A348" s="132"/>
      <c r="B348" s="132"/>
      <c r="C348" s="132"/>
      <c r="D348" s="131" t="s">
        <v>327</v>
      </c>
      <c r="E348" s="131"/>
      <c r="F348" s="136">
        <f>Жильцы!E291</f>
        <v>0</v>
      </c>
      <c r="G348" s="131" t="s">
        <v>328</v>
      </c>
      <c r="H348" s="132" t="str">
        <f>Жильцы!B291&amp;" "&amp;Жильцы!C291&amp;"."&amp;Жильцы!D291&amp;"."</f>
        <v xml:space="preserve"> ..</v>
      </c>
      <c r="I348" s="132"/>
      <c r="J348" s="132"/>
      <c r="K348" s="132"/>
      <c r="L348" s="132"/>
      <c r="M348" s="132"/>
      <c r="N348" s="132"/>
      <c r="O348" s="131" t="s">
        <v>327</v>
      </c>
      <c r="P348" s="131"/>
      <c r="Q348" s="136">
        <f>Жильцы!S291</f>
        <v>0</v>
      </c>
      <c r="R348" s="131" t="s">
        <v>328</v>
      </c>
      <c r="S348" s="132" t="str">
        <f>Жильцы!P291&amp;" "&amp;Жильцы!Q291&amp;"."&amp;Жильцы!R291&amp;"."</f>
        <v xml:space="preserve"> ..</v>
      </c>
      <c r="T348" s="132"/>
      <c r="U348" s="132"/>
      <c r="V348" s="132"/>
    </row>
    <row r="349" spans="1:22">
      <c r="A349" s="132"/>
      <c r="B349" s="132"/>
      <c r="C349" s="132"/>
      <c r="D349" s="131" t="s">
        <v>329</v>
      </c>
      <c r="E349" s="131"/>
      <c r="F349" s="136">
        <f>Жильцы!F291</f>
        <v>0</v>
      </c>
      <c r="G349" s="131" t="s">
        <v>330</v>
      </c>
      <c r="H349" s="132" t="s">
        <v>331</v>
      </c>
      <c r="I349" s="132"/>
      <c r="J349" s="137">
        <f>Жильцы!A291</f>
        <v>0</v>
      </c>
      <c r="K349" s="132"/>
      <c r="L349" s="132"/>
      <c r="M349" s="132"/>
      <c r="N349" s="132"/>
      <c r="O349" s="131" t="s">
        <v>329</v>
      </c>
      <c r="P349" s="131"/>
      <c r="Q349" s="136">
        <f>Жильцы!T291</f>
        <v>0</v>
      </c>
      <c r="R349" s="131" t="s">
        <v>330</v>
      </c>
      <c r="S349" s="132" t="s">
        <v>331</v>
      </c>
      <c r="T349" s="132"/>
      <c r="U349" s="137">
        <f>Жильцы!O291</f>
        <v>0</v>
      </c>
      <c r="V349" s="132"/>
    </row>
    <row r="350" spans="1:22" ht="2.25" customHeight="1" thickBot="1">
      <c r="A350" s="132"/>
      <c r="B350" s="132"/>
      <c r="C350" s="132"/>
      <c r="D350" s="132"/>
      <c r="E350" s="132"/>
      <c r="F350" s="132"/>
      <c r="G350" s="132"/>
      <c r="H350" s="132"/>
      <c r="I350" s="132"/>
      <c r="J350" s="132"/>
      <c r="K350" s="132"/>
      <c r="L350" s="132"/>
      <c r="M350" s="132"/>
      <c r="N350" s="132"/>
      <c r="O350" s="132"/>
      <c r="P350" s="132"/>
      <c r="Q350" s="132"/>
      <c r="R350" s="132"/>
      <c r="S350" s="132"/>
      <c r="T350" s="132"/>
      <c r="U350" s="132"/>
      <c r="V350" s="132"/>
    </row>
    <row r="351" spans="1:22" ht="26.25" customHeight="1" thickBot="1">
      <c r="A351" s="568" t="s">
        <v>332</v>
      </c>
      <c r="B351" s="132"/>
      <c r="C351" s="138"/>
      <c r="D351" s="139" t="s">
        <v>333</v>
      </c>
      <c r="E351" s="140"/>
      <c r="F351" s="141" t="s">
        <v>334</v>
      </c>
      <c r="G351" s="141" t="s">
        <v>335</v>
      </c>
      <c r="H351" s="142" t="s">
        <v>336</v>
      </c>
      <c r="I351" s="569" t="s">
        <v>337</v>
      </c>
      <c r="J351" s="570"/>
      <c r="K351" s="132"/>
      <c r="L351" s="568" t="s">
        <v>332</v>
      </c>
      <c r="M351" s="132"/>
      <c r="N351" s="138"/>
      <c r="O351" s="139" t="s">
        <v>333</v>
      </c>
      <c r="P351" s="140"/>
      <c r="Q351" s="141" t="s">
        <v>334</v>
      </c>
      <c r="R351" s="141" t="s">
        <v>335</v>
      </c>
      <c r="S351" s="142" t="s">
        <v>336</v>
      </c>
      <c r="T351" s="569" t="s">
        <v>337</v>
      </c>
      <c r="U351" s="570"/>
      <c r="V351" s="132"/>
    </row>
    <row r="352" spans="1:22" ht="3" customHeight="1">
      <c r="A352" s="568"/>
      <c r="B352" s="132"/>
      <c r="C352" s="143"/>
      <c r="D352" s="144"/>
      <c r="E352" s="145"/>
      <c r="F352" s="146"/>
      <c r="G352" s="146"/>
      <c r="H352" s="146"/>
      <c r="I352" s="144"/>
      <c r="J352" s="147"/>
      <c r="K352" s="132"/>
      <c r="L352" s="568"/>
      <c r="M352" s="132"/>
      <c r="N352" s="143"/>
      <c r="O352" s="144"/>
      <c r="P352" s="145"/>
      <c r="Q352" s="146"/>
      <c r="R352" s="146"/>
      <c r="S352" s="146"/>
      <c r="T352" s="144"/>
      <c r="U352" s="147"/>
      <c r="V352" s="132"/>
    </row>
    <row r="353" spans="1:22">
      <c r="A353" s="568"/>
      <c r="B353" s="132"/>
      <c r="C353" s="148">
        <v>1</v>
      </c>
      <c r="D353" s="149" t="s">
        <v>338</v>
      </c>
      <c r="E353" s="150"/>
      <c r="F353" s="191">
        <v>15</v>
      </c>
      <c r="G353" s="191">
        <f>F353*F348</f>
        <v>0</v>
      </c>
      <c r="H353" s="192"/>
      <c r="I353" s="153">
        <f>G353-H353</f>
        <v>0</v>
      </c>
      <c r="J353" s="154"/>
      <c r="K353" s="132"/>
      <c r="L353" s="568"/>
      <c r="M353" s="132"/>
      <c r="N353" s="148">
        <v>1</v>
      </c>
      <c r="O353" s="149" t="s">
        <v>338</v>
      </c>
      <c r="P353" s="150"/>
      <c r="Q353" s="191">
        <v>15</v>
      </c>
      <c r="R353" s="191">
        <f>Q353*Q348</f>
        <v>0</v>
      </c>
      <c r="S353" s="192"/>
      <c r="T353" s="153">
        <f>R353-S353</f>
        <v>0</v>
      </c>
      <c r="U353" s="154"/>
      <c r="V353" s="132"/>
    </row>
    <row r="354" spans="1:22">
      <c r="A354" s="568"/>
      <c r="B354" s="132"/>
      <c r="C354" s="155">
        <v>2</v>
      </c>
      <c r="D354" s="156" t="s">
        <v>339</v>
      </c>
      <c r="E354" s="157"/>
      <c r="F354" s="193">
        <v>3.85</v>
      </c>
      <c r="G354" s="193">
        <f>F354*F348</f>
        <v>0</v>
      </c>
      <c r="H354" s="194"/>
      <c r="I354" s="160">
        <f>G354-H354</f>
        <v>0</v>
      </c>
      <c r="J354" s="161"/>
      <c r="K354" s="132"/>
      <c r="L354" s="568"/>
      <c r="M354" s="132"/>
      <c r="N354" s="155">
        <v>2</v>
      </c>
      <c r="O354" s="156" t="s">
        <v>339</v>
      </c>
      <c r="P354" s="157"/>
      <c r="Q354" s="193">
        <v>3.85</v>
      </c>
      <c r="R354" s="193">
        <f>Q354*Q348</f>
        <v>0</v>
      </c>
      <c r="S354" s="194"/>
      <c r="T354" s="160">
        <f>R354-S354</f>
        <v>0</v>
      </c>
      <c r="U354" s="161"/>
      <c r="V354" s="132"/>
    </row>
    <row r="355" spans="1:22" ht="5.25" customHeight="1" thickBot="1">
      <c r="A355" s="568"/>
      <c r="B355" s="132"/>
      <c r="C355" s="163"/>
      <c r="D355" s="164"/>
      <c r="E355" s="165"/>
      <c r="F355" s="166"/>
      <c r="G355" s="166"/>
      <c r="H355" s="166"/>
      <c r="I355" s="164"/>
      <c r="J355" s="167"/>
      <c r="K355" s="132"/>
      <c r="L355" s="568"/>
      <c r="M355" s="132"/>
      <c r="N355" s="163"/>
      <c r="O355" s="164"/>
      <c r="P355" s="165"/>
      <c r="Q355" s="166"/>
      <c r="R355" s="166"/>
      <c r="S355" s="166"/>
      <c r="T355" s="164"/>
      <c r="U355" s="167"/>
      <c r="V355" s="132"/>
    </row>
    <row r="356" spans="1:22" ht="13.5" thickBot="1">
      <c r="A356" s="568"/>
      <c r="B356" s="132"/>
      <c r="C356" s="168"/>
      <c r="D356" s="169" t="s">
        <v>340</v>
      </c>
      <c r="E356" s="164"/>
      <c r="F356" s="164"/>
      <c r="G356" s="169">
        <f>G353+G354</f>
        <v>0</v>
      </c>
      <c r="H356" s="170">
        <f>H353+H354</f>
        <v>0</v>
      </c>
      <c r="I356" s="171">
        <f>G356-H356</f>
        <v>0</v>
      </c>
      <c r="J356" s="167"/>
      <c r="K356" s="132"/>
      <c r="L356" s="568"/>
      <c r="M356" s="132"/>
      <c r="N356" s="168"/>
      <c r="O356" s="169" t="s">
        <v>340</v>
      </c>
      <c r="P356" s="164"/>
      <c r="Q356" s="164"/>
      <c r="R356" s="169">
        <f>R353+R354</f>
        <v>0</v>
      </c>
      <c r="S356" s="170">
        <f>S353+S354</f>
        <v>0</v>
      </c>
      <c r="T356" s="171">
        <f>R356-S356</f>
        <v>0</v>
      </c>
      <c r="U356" s="167"/>
      <c r="V356" s="132"/>
    </row>
    <row r="357" spans="1:22">
      <c r="A357" s="132"/>
      <c r="B357" s="132"/>
      <c r="C357" s="132"/>
      <c r="D357" s="132"/>
      <c r="E357" s="132"/>
      <c r="F357" s="132"/>
      <c r="G357" s="173" t="s">
        <v>342</v>
      </c>
      <c r="H357" s="147"/>
      <c r="I357" s="144"/>
      <c r="J357" s="147"/>
      <c r="K357" s="132"/>
      <c r="L357" s="132"/>
      <c r="M357" s="132"/>
      <c r="N357" s="132"/>
      <c r="O357" s="132"/>
      <c r="P357" s="132"/>
      <c r="Q357" s="132"/>
      <c r="R357" s="173" t="s">
        <v>342</v>
      </c>
      <c r="S357" s="147"/>
      <c r="T357" s="144"/>
      <c r="U357" s="147"/>
      <c r="V357" s="132"/>
    </row>
    <row r="358" spans="1:22">
      <c r="A358" s="196" t="s">
        <v>351</v>
      </c>
      <c r="B358" s="132"/>
      <c r="C358" s="132"/>
      <c r="D358" s="132"/>
      <c r="E358" s="132"/>
      <c r="F358" s="132"/>
      <c r="G358" s="177" t="s">
        <v>140</v>
      </c>
      <c r="H358" s="178"/>
      <c r="I358" s="179"/>
      <c r="J358" s="178"/>
      <c r="K358" s="132"/>
      <c r="L358" s="196" t="s">
        <v>351</v>
      </c>
      <c r="M358" s="132"/>
      <c r="N358" s="132"/>
      <c r="O358" s="132"/>
      <c r="P358" s="132"/>
      <c r="Q358" s="132"/>
      <c r="R358" s="177" t="s">
        <v>140</v>
      </c>
      <c r="S358" s="178"/>
      <c r="T358" s="179"/>
      <c r="U358" s="178"/>
      <c r="V358" s="132"/>
    </row>
    <row r="359" spans="1:22" ht="13.5" thickBot="1">
      <c r="A359" s="131" t="s">
        <v>355</v>
      </c>
      <c r="B359" s="132"/>
      <c r="C359" s="132"/>
      <c r="D359" s="132"/>
      <c r="E359" s="132"/>
      <c r="F359" s="132"/>
      <c r="G359" s="182" t="s">
        <v>347</v>
      </c>
      <c r="H359" s="167"/>
      <c r="I359" s="171">
        <f>I356+I357+I358</f>
        <v>0</v>
      </c>
      <c r="J359" s="167"/>
      <c r="K359" s="132"/>
      <c r="L359" s="131" t="s">
        <v>355</v>
      </c>
      <c r="M359" s="132"/>
      <c r="N359" s="132"/>
      <c r="O359" s="132"/>
      <c r="P359" s="132"/>
      <c r="Q359" s="132"/>
      <c r="R359" s="182" t="s">
        <v>347</v>
      </c>
      <c r="S359" s="167"/>
      <c r="T359" s="171">
        <f>T356+T357+T358</f>
        <v>0</v>
      </c>
      <c r="U359" s="167"/>
      <c r="V359" s="132"/>
    </row>
    <row r="360" spans="1:22" ht="6" customHeight="1"/>
    <row r="361" spans="1:22">
      <c r="A361" s="131" t="s">
        <v>323</v>
      </c>
      <c r="B361" s="131"/>
      <c r="L361" s="131" t="s">
        <v>323</v>
      </c>
      <c r="M361" s="131"/>
    </row>
    <row r="362" spans="1:22">
      <c r="A362" s="131" t="s">
        <v>324</v>
      </c>
      <c r="B362" s="131"/>
      <c r="L362" s="131" t="s">
        <v>324</v>
      </c>
      <c r="M362" s="131"/>
    </row>
    <row r="363" spans="1:22" ht="8.25" customHeight="1">
      <c r="A363" s="131"/>
      <c r="B363" s="131"/>
      <c r="C363" s="132"/>
      <c r="D363" s="132"/>
      <c r="E363" s="132"/>
      <c r="F363" s="132"/>
      <c r="G363" s="132"/>
      <c r="H363" s="132"/>
      <c r="I363" s="132"/>
      <c r="J363" s="132"/>
      <c r="K363" s="132"/>
      <c r="L363" s="131"/>
      <c r="M363" s="131"/>
      <c r="N363" s="132"/>
      <c r="O363" s="132"/>
      <c r="P363" s="132"/>
      <c r="Q363" s="132"/>
      <c r="R363" s="132"/>
      <c r="S363" s="132"/>
      <c r="T363" s="132"/>
      <c r="U363" s="132"/>
      <c r="V363" s="132"/>
    </row>
    <row r="364" spans="1:22">
      <c r="A364" s="132"/>
      <c r="B364" s="132"/>
      <c r="C364" s="132"/>
      <c r="D364" s="133" t="s">
        <v>325</v>
      </c>
      <c r="E364" s="133"/>
      <c r="F364" s="133"/>
      <c r="G364" s="135" t="str">
        <f>$G$4</f>
        <v>февраль</v>
      </c>
      <c r="H364" s="133" t="s">
        <v>326</v>
      </c>
      <c r="I364" s="132"/>
      <c r="J364" s="132"/>
      <c r="K364" s="132"/>
      <c r="L364" s="132"/>
      <c r="M364" s="132"/>
      <c r="N364" s="132"/>
      <c r="O364" s="133" t="s">
        <v>325</v>
      </c>
      <c r="P364" s="133"/>
      <c r="Q364" s="133"/>
      <c r="R364" s="135" t="str">
        <f>$G$4</f>
        <v>февраль</v>
      </c>
      <c r="S364" s="133" t="s">
        <v>326</v>
      </c>
      <c r="T364" s="132"/>
      <c r="U364" s="132"/>
      <c r="V364" s="132"/>
    </row>
    <row r="365" spans="1:22" ht="5.25" customHeight="1">
      <c r="A365" s="132"/>
      <c r="B365" s="132"/>
      <c r="C365" s="132"/>
      <c r="D365" s="132"/>
      <c r="E365" s="132"/>
      <c r="F365" s="132"/>
      <c r="G365" s="132"/>
      <c r="H365" s="132"/>
      <c r="I365" s="132"/>
      <c r="J365" s="132"/>
      <c r="K365" s="132"/>
      <c r="L365" s="132"/>
      <c r="M365" s="132"/>
      <c r="N365" s="132"/>
      <c r="O365" s="132"/>
      <c r="P365" s="132"/>
      <c r="Q365" s="132"/>
      <c r="R365" s="132"/>
      <c r="S365" s="132"/>
      <c r="T365" s="132"/>
      <c r="U365" s="132"/>
      <c r="V365" s="132"/>
    </row>
    <row r="366" spans="1:22">
      <c r="A366" s="132"/>
      <c r="B366" s="132"/>
      <c r="C366" s="132"/>
      <c r="D366" s="131" t="s">
        <v>327</v>
      </c>
      <c r="E366" s="131"/>
      <c r="F366" s="136">
        <f>Жильцы!E362</f>
        <v>0</v>
      </c>
      <c r="G366" s="131" t="s">
        <v>328</v>
      </c>
      <c r="H366" s="132" t="str">
        <f>Жильцы!B362&amp;" "&amp;Жильцы!C362&amp;"."&amp;Жильцы!D362&amp;"."</f>
        <v xml:space="preserve"> ..</v>
      </c>
      <c r="I366" s="132"/>
      <c r="J366" s="132"/>
      <c r="K366" s="132"/>
      <c r="L366" s="132"/>
      <c r="M366" s="132"/>
      <c r="N366" s="132"/>
      <c r="O366" s="131" t="s">
        <v>327</v>
      </c>
      <c r="P366" s="131"/>
      <c r="Q366" s="136">
        <f>Жильцы!S362</f>
        <v>0</v>
      </c>
      <c r="R366" s="131" t="s">
        <v>328</v>
      </c>
      <c r="S366" s="132" t="str">
        <f>Жильцы!P362&amp;" "&amp;Жильцы!Q362&amp;"."&amp;Жильцы!R362&amp;"."</f>
        <v xml:space="preserve"> ..</v>
      </c>
      <c r="T366" s="132"/>
      <c r="U366" s="132"/>
      <c r="V366" s="132"/>
    </row>
    <row r="367" spans="1:22">
      <c r="A367" s="132"/>
      <c r="B367" s="132"/>
      <c r="C367" s="132"/>
      <c r="D367" s="131" t="s">
        <v>329</v>
      </c>
      <c r="E367" s="131"/>
      <c r="F367" s="136">
        <f>Жильцы!F362</f>
        <v>0</v>
      </c>
      <c r="G367" s="131" t="s">
        <v>330</v>
      </c>
      <c r="H367" s="132" t="s">
        <v>331</v>
      </c>
      <c r="I367" s="132"/>
      <c r="J367" s="137">
        <f>Жильцы!A362</f>
        <v>0</v>
      </c>
      <c r="K367" s="132"/>
      <c r="L367" s="132"/>
      <c r="M367" s="132"/>
      <c r="N367" s="132"/>
      <c r="O367" s="131" t="s">
        <v>329</v>
      </c>
      <c r="P367" s="131"/>
      <c r="Q367" s="136">
        <f>Жильцы!T362</f>
        <v>0</v>
      </c>
      <c r="R367" s="131" t="s">
        <v>330</v>
      </c>
      <c r="S367" s="132" t="s">
        <v>331</v>
      </c>
      <c r="T367" s="132"/>
      <c r="U367" s="137">
        <f>Жильцы!O362</f>
        <v>0</v>
      </c>
      <c r="V367" s="132"/>
    </row>
    <row r="368" spans="1:22" ht="6" customHeight="1" thickBot="1">
      <c r="A368" s="132"/>
      <c r="B368" s="132"/>
      <c r="C368" s="132"/>
      <c r="D368" s="132"/>
      <c r="E368" s="132"/>
      <c r="F368" s="132"/>
      <c r="G368" s="132"/>
      <c r="H368" s="132"/>
      <c r="I368" s="132"/>
      <c r="J368" s="132"/>
      <c r="K368" s="132"/>
      <c r="L368" s="132"/>
      <c r="M368" s="132"/>
      <c r="N368" s="132"/>
      <c r="O368" s="132"/>
      <c r="P368" s="132"/>
      <c r="Q368" s="132"/>
      <c r="R368" s="132"/>
      <c r="S368" s="132"/>
      <c r="T368" s="132"/>
      <c r="U368" s="132"/>
      <c r="V368" s="132"/>
    </row>
    <row r="369" spans="1:22" ht="30" customHeight="1" thickBot="1">
      <c r="A369" s="568" t="s">
        <v>332</v>
      </c>
      <c r="B369" s="132"/>
      <c r="C369" s="138"/>
      <c r="D369" s="139" t="s">
        <v>333</v>
      </c>
      <c r="E369" s="140"/>
      <c r="F369" s="141" t="s">
        <v>334</v>
      </c>
      <c r="G369" s="141" t="s">
        <v>335</v>
      </c>
      <c r="H369" s="142" t="s">
        <v>336</v>
      </c>
      <c r="I369" s="569" t="s">
        <v>337</v>
      </c>
      <c r="J369" s="570"/>
      <c r="K369" s="132"/>
      <c r="L369" s="568" t="s">
        <v>332</v>
      </c>
      <c r="M369" s="132"/>
      <c r="N369" s="138"/>
      <c r="O369" s="139" t="s">
        <v>333</v>
      </c>
      <c r="P369" s="140"/>
      <c r="Q369" s="141" t="s">
        <v>334</v>
      </c>
      <c r="R369" s="141" t="s">
        <v>335</v>
      </c>
      <c r="S369" s="142" t="s">
        <v>336</v>
      </c>
      <c r="T369" s="569" t="s">
        <v>337</v>
      </c>
      <c r="U369" s="570"/>
      <c r="V369" s="132"/>
    </row>
    <row r="370" spans="1:22" ht="3" customHeight="1">
      <c r="A370" s="568"/>
      <c r="B370" s="132"/>
      <c r="C370" s="143"/>
      <c r="D370" s="144"/>
      <c r="E370" s="145"/>
      <c r="F370" s="146"/>
      <c r="G370" s="146"/>
      <c r="H370" s="146"/>
      <c r="I370" s="144"/>
      <c r="J370" s="147"/>
      <c r="K370" s="132"/>
      <c r="L370" s="568"/>
      <c r="M370" s="132"/>
      <c r="N370" s="143"/>
      <c r="O370" s="144"/>
      <c r="P370" s="145"/>
      <c r="Q370" s="146"/>
      <c r="R370" s="146"/>
      <c r="S370" s="146"/>
      <c r="T370" s="144"/>
      <c r="U370" s="147"/>
      <c r="V370" s="132"/>
    </row>
    <row r="371" spans="1:22">
      <c r="A371" s="568"/>
      <c r="B371" s="132"/>
      <c r="C371" s="148">
        <v>1</v>
      </c>
      <c r="D371" s="149" t="s">
        <v>338</v>
      </c>
      <c r="E371" s="150"/>
      <c r="F371" s="151">
        <v>15</v>
      </c>
      <c r="G371" s="151">
        <f>F371*F366</f>
        <v>0</v>
      </c>
      <c r="H371" s="152"/>
      <c r="I371" s="153">
        <f>G371-H371</f>
        <v>0</v>
      </c>
      <c r="J371" s="154"/>
      <c r="K371" s="132"/>
      <c r="L371" s="568"/>
      <c r="M371" s="132"/>
      <c r="N371" s="148">
        <v>1</v>
      </c>
      <c r="O371" s="149" t="s">
        <v>338</v>
      </c>
      <c r="P371" s="150"/>
      <c r="Q371" s="151">
        <v>15</v>
      </c>
      <c r="R371" s="151">
        <f>Q371*Q366</f>
        <v>0</v>
      </c>
      <c r="S371" s="152"/>
      <c r="T371" s="153">
        <f>R371-S371</f>
        <v>0</v>
      </c>
      <c r="U371" s="154"/>
      <c r="V371" s="132"/>
    </row>
    <row r="372" spans="1:22">
      <c r="A372" s="568"/>
      <c r="B372" s="132"/>
      <c r="C372" s="155">
        <v>2</v>
      </c>
      <c r="D372" s="156" t="s">
        <v>339</v>
      </c>
      <c r="E372" s="157"/>
      <c r="F372" s="158">
        <v>3.85</v>
      </c>
      <c r="G372" s="158">
        <f>F372*F366</f>
        <v>0</v>
      </c>
      <c r="H372" s="162"/>
      <c r="I372" s="160">
        <f>G372-H372</f>
        <v>0</v>
      </c>
      <c r="J372" s="161"/>
      <c r="K372" s="132"/>
      <c r="L372" s="568"/>
      <c r="M372" s="132"/>
      <c r="N372" s="155">
        <v>2</v>
      </c>
      <c r="O372" s="156" t="s">
        <v>339</v>
      </c>
      <c r="P372" s="157"/>
      <c r="Q372" s="158">
        <v>3.85</v>
      </c>
      <c r="R372" s="158">
        <f>Q372*Q366</f>
        <v>0</v>
      </c>
      <c r="S372" s="162"/>
      <c r="T372" s="160">
        <f>R372-S372</f>
        <v>0</v>
      </c>
      <c r="U372" s="161"/>
      <c r="V372" s="132"/>
    </row>
    <row r="373" spans="1:22" ht="2.25" customHeight="1" thickBot="1">
      <c r="A373" s="568"/>
      <c r="B373" s="132"/>
      <c r="C373" s="163"/>
      <c r="D373" s="164"/>
      <c r="E373" s="165"/>
      <c r="F373" s="166"/>
      <c r="G373" s="166"/>
      <c r="H373" s="166"/>
      <c r="I373" s="164"/>
      <c r="J373" s="167"/>
      <c r="K373" s="132"/>
      <c r="L373" s="568"/>
      <c r="M373" s="132"/>
      <c r="N373" s="163"/>
      <c r="O373" s="164"/>
      <c r="P373" s="165"/>
      <c r="Q373" s="166"/>
      <c r="R373" s="166"/>
      <c r="S373" s="166"/>
      <c r="T373" s="164"/>
      <c r="U373" s="167"/>
      <c r="V373" s="132"/>
    </row>
    <row r="374" spans="1:22" ht="13.5" thickBot="1">
      <c r="A374" s="568"/>
      <c r="B374" s="132"/>
      <c r="C374" s="168"/>
      <c r="D374" s="169" t="s">
        <v>340</v>
      </c>
      <c r="E374" s="164"/>
      <c r="F374" s="164"/>
      <c r="G374" s="169">
        <f>G371+G372</f>
        <v>0</v>
      </c>
      <c r="H374" s="170">
        <f>H371+H372</f>
        <v>0</v>
      </c>
      <c r="I374" s="171">
        <f>G374-H374</f>
        <v>0</v>
      </c>
      <c r="J374" s="167"/>
      <c r="K374" s="132"/>
      <c r="L374" s="568"/>
      <c r="M374" s="132"/>
      <c r="N374" s="168"/>
      <c r="O374" s="169" t="s">
        <v>340</v>
      </c>
      <c r="P374" s="164"/>
      <c r="Q374" s="164"/>
      <c r="R374" s="169">
        <f>R371+R372</f>
        <v>0</v>
      </c>
      <c r="S374" s="170">
        <f>S371+S372</f>
        <v>0</v>
      </c>
      <c r="T374" s="171">
        <f>R374-S374</f>
        <v>0</v>
      </c>
      <c r="U374" s="167"/>
      <c r="V374" s="132"/>
    </row>
    <row r="375" spans="1:22">
      <c r="A375" s="131" t="s">
        <v>341</v>
      </c>
      <c r="B375" s="132"/>
      <c r="C375" s="132"/>
      <c r="D375" s="132"/>
      <c r="E375" s="132"/>
      <c r="F375" s="132"/>
      <c r="G375" s="173" t="s">
        <v>342</v>
      </c>
      <c r="H375" s="147"/>
      <c r="I375" s="144"/>
      <c r="J375" s="147"/>
      <c r="K375" s="132"/>
      <c r="L375" s="131" t="s">
        <v>341</v>
      </c>
      <c r="M375" s="132"/>
      <c r="N375" s="132"/>
      <c r="O375" s="132"/>
      <c r="P375" s="132"/>
      <c r="Q375" s="132"/>
      <c r="R375" s="173" t="s">
        <v>342</v>
      </c>
      <c r="S375" s="147"/>
      <c r="T375" s="144"/>
      <c r="U375" s="147"/>
      <c r="V375" s="132"/>
    </row>
    <row r="376" spans="1:22">
      <c r="A376" s="131" t="s">
        <v>353</v>
      </c>
      <c r="B376" s="132"/>
      <c r="C376" s="132"/>
      <c r="D376" s="132"/>
      <c r="E376" s="132"/>
      <c r="F376" s="132"/>
      <c r="G376" s="177" t="s">
        <v>140</v>
      </c>
      <c r="H376" s="178"/>
      <c r="I376" s="179"/>
      <c r="J376" s="178"/>
      <c r="K376" s="132"/>
      <c r="L376" s="131" t="s">
        <v>353</v>
      </c>
      <c r="M376" s="132"/>
      <c r="N376" s="132"/>
      <c r="O376" s="132"/>
      <c r="P376" s="132"/>
      <c r="Q376" s="132"/>
      <c r="R376" s="177" t="s">
        <v>140</v>
      </c>
      <c r="S376" s="178"/>
      <c r="T376" s="179"/>
      <c r="U376" s="178"/>
      <c r="V376" s="132"/>
    </row>
    <row r="377" spans="1:22" ht="13.5" thickBot="1">
      <c r="A377" s="131" t="s">
        <v>344</v>
      </c>
      <c r="B377" s="132"/>
      <c r="C377" s="132"/>
      <c r="D377" s="180" t="s">
        <v>345</v>
      </c>
      <c r="E377" s="183" t="str">
        <f>$E$17</f>
        <v>февраля</v>
      </c>
      <c r="F377" s="132" t="s">
        <v>326</v>
      </c>
      <c r="G377" s="182" t="s">
        <v>347</v>
      </c>
      <c r="H377" s="167"/>
      <c r="I377" s="171">
        <f>I374+I375+I376</f>
        <v>0</v>
      </c>
      <c r="J377" s="167"/>
      <c r="K377" s="132"/>
      <c r="L377" s="131" t="s">
        <v>344</v>
      </c>
      <c r="M377" s="132"/>
      <c r="N377" s="132"/>
      <c r="O377" s="180" t="s">
        <v>345</v>
      </c>
      <c r="P377" s="183" t="str">
        <f>$E$17</f>
        <v>февраля</v>
      </c>
      <c r="Q377" s="132" t="s">
        <v>326</v>
      </c>
      <c r="R377" s="182" t="s">
        <v>347</v>
      </c>
      <c r="S377" s="167"/>
      <c r="T377" s="171">
        <f>T374+T375+T376</f>
        <v>0</v>
      </c>
      <c r="U377" s="167"/>
      <c r="V377" s="132"/>
    </row>
    <row r="378" spans="1:22" ht="12.75" customHeight="1">
      <c r="A378" s="184" t="s">
        <v>348</v>
      </c>
      <c r="B378" s="199">
        <f>13/365</f>
        <v>3.5616438356164383E-2</v>
      </c>
      <c r="C378" s="186" t="s">
        <v>354</v>
      </c>
      <c r="D378" s="187"/>
      <c r="E378" s="187"/>
      <c r="F378" s="187"/>
      <c r="G378" s="187"/>
      <c r="H378" s="187"/>
      <c r="I378" s="187"/>
      <c r="J378" s="187"/>
      <c r="K378" s="129"/>
      <c r="L378" s="184" t="s">
        <v>348</v>
      </c>
      <c r="M378" s="199">
        <f>13/365</f>
        <v>3.5616438356164383E-2</v>
      </c>
      <c r="N378" s="186" t="s">
        <v>354</v>
      </c>
      <c r="O378" s="187"/>
      <c r="P378" s="187"/>
      <c r="Q378" s="187"/>
      <c r="R378" s="187"/>
      <c r="S378" s="187"/>
      <c r="T378" s="187"/>
      <c r="U378" s="187"/>
      <c r="V378" s="129"/>
    </row>
    <row r="379" spans="1:22" ht="20.25" customHeight="1">
      <c r="A379" s="131" t="s">
        <v>323</v>
      </c>
      <c r="B379" s="131"/>
      <c r="L379" s="131" t="s">
        <v>323</v>
      </c>
      <c r="M379" s="131"/>
      <c r="V379" s="129"/>
    </row>
    <row r="380" spans="1:22">
      <c r="A380" s="131" t="s">
        <v>324</v>
      </c>
      <c r="B380" s="131"/>
      <c r="L380" s="131" t="s">
        <v>324</v>
      </c>
      <c r="M380" s="131"/>
      <c r="V380" s="129"/>
    </row>
    <row r="381" spans="1:22" ht="7.5" customHeight="1">
      <c r="A381" s="131"/>
      <c r="B381" s="131"/>
      <c r="C381" s="132"/>
      <c r="D381" s="132"/>
      <c r="E381" s="132"/>
      <c r="F381" s="132"/>
      <c r="G381" s="132"/>
      <c r="H381" s="132"/>
      <c r="I381" s="132"/>
      <c r="J381" s="132"/>
      <c r="K381" s="132"/>
      <c r="L381" s="131"/>
      <c r="M381" s="131"/>
      <c r="N381" s="132"/>
      <c r="O381" s="132"/>
      <c r="P381" s="132"/>
      <c r="Q381" s="132"/>
      <c r="R381" s="132"/>
      <c r="S381" s="132"/>
      <c r="T381" s="132"/>
      <c r="U381" s="132"/>
      <c r="V381" s="156"/>
    </row>
    <row r="382" spans="1:22">
      <c r="A382" s="132"/>
      <c r="B382" s="132"/>
      <c r="C382" s="132"/>
      <c r="D382" s="133" t="s">
        <v>350</v>
      </c>
      <c r="E382" s="133"/>
      <c r="F382" s="133"/>
      <c r="G382" s="135" t="str">
        <f>$G$4</f>
        <v>февраль</v>
      </c>
      <c r="H382" s="133" t="s">
        <v>326</v>
      </c>
      <c r="I382" s="132"/>
      <c r="J382" s="132"/>
      <c r="K382" s="132"/>
      <c r="L382" s="132"/>
      <c r="M382" s="132"/>
      <c r="N382" s="132"/>
      <c r="O382" s="133" t="s">
        <v>350</v>
      </c>
      <c r="P382" s="133"/>
      <c r="Q382" s="133"/>
      <c r="R382" s="135" t="str">
        <f>$G$4</f>
        <v>февраль</v>
      </c>
      <c r="S382" s="133" t="s">
        <v>326</v>
      </c>
      <c r="T382" s="132"/>
      <c r="U382" s="132"/>
      <c r="V382" s="156"/>
    </row>
    <row r="383" spans="1:22" ht="3.75" customHeight="1">
      <c r="A383" s="132"/>
      <c r="B383" s="132"/>
      <c r="C383" s="132"/>
      <c r="D383" s="132"/>
      <c r="E383" s="132"/>
      <c r="F383" s="132"/>
      <c r="G383" s="132"/>
      <c r="H383" s="132"/>
      <c r="I383" s="132"/>
      <c r="J383" s="132"/>
      <c r="K383" s="132"/>
      <c r="L383" s="132"/>
      <c r="M383" s="132"/>
      <c r="N383" s="132"/>
      <c r="O383" s="132"/>
      <c r="P383" s="132"/>
      <c r="Q383" s="132"/>
      <c r="R383" s="132"/>
      <c r="S383" s="132"/>
      <c r="T383" s="132"/>
      <c r="U383" s="132"/>
      <c r="V383" s="156"/>
    </row>
    <row r="384" spans="1:22">
      <c r="A384" s="132"/>
      <c r="B384" s="132"/>
      <c r="C384" s="132"/>
      <c r="D384" s="131" t="s">
        <v>327</v>
      </c>
      <c r="E384" s="131"/>
      <c r="F384" s="136">
        <f>Жильцы!E362</f>
        <v>0</v>
      </c>
      <c r="G384" s="131" t="s">
        <v>328</v>
      </c>
      <c r="H384" s="132" t="str">
        <f>Жильцы!B362&amp;" "&amp;Жильцы!C362&amp;"."&amp;Жильцы!D362&amp;"."</f>
        <v xml:space="preserve"> ..</v>
      </c>
      <c r="I384" s="132"/>
      <c r="J384" s="132"/>
      <c r="K384" s="132"/>
      <c r="L384" s="132"/>
      <c r="M384" s="132"/>
      <c r="N384" s="132"/>
      <c r="O384" s="131" t="s">
        <v>327</v>
      </c>
      <c r="P384" s="131"/>
      <c r="Q384" s="136">
        <f>Жильцы!S362</f>
        <v>0</v>
      </c>
      <c r="R384" s="131" t="s">
        <v>328</v>
      </c>
      <c r="S384" s="132" t="str">
        <f>Жильцы!P362&amp;" "&amp;Жильцы!Q362&amp;"."&amp;Жильцы!R362&amp;"."</f>
        <v xml:space="preserve"> ..</v>
      </c>
      <c r="T384" s="132"/>
      <c r="U384" s="132"/>
      <c r="V384" s="156"/>
    </row>
    <row r="385" spans="1:22">
      <c r="A385" s="132"/>
      <c r="B385" s="132"/>
      <c r="C385" s="132"/>
      <c r="D385" s="131" t="s">
        <v>329</v>
      </c>
      <c r="E385" s="131"/>
      <c r="F385" s="136">
        <f>Жильцы!F362</f>
        <v>0</v>
      </c>
      <c r="G385" s="131" t="s">
        <v>330</v>
      </c>
      <c r="H385" s="132" t="s">
        <v>331</v>
      </c>
      <c r="I385" s="132"/>
      <c r="J385" s="137">
        <f>Жильцы!A362</f>
        <v>0</v>
      </c>
      <c r="K385" s="132"/>
      <c r="L385" s="132"/>
      <c r="M385" s="132"/>
      <c r="N385" s="132"/>
      <c r="O385" s="131" t="s">
        <v>329</v>
      </c>
      <c r="P385" s="131"/>
      <c r="Q385" s="136">
        <f>Жильцы!T362</f>
        <v>0</v>
      </c>
      <c r="R385" s="131" t="s">
        <v>330</v>
      </c>
      <c r="S385" s="132" t="s">
        <v>331</v>
      </c>
      <c r="T385" s="132"/>
      <c r="U385" s="137">
        <f>Жильцы!O362</f>
        <v>0</v>
      </c>
      <c r="V385" s="156"/>
    </row>
    <row r="386" spans="1:22" ht="6" customHeight="1" thickBot="1">
      <c r="A386" s="132"/>
      <c r="B386" s="132"/>
      <c r="C386" s="132"/>
      <c r="D386" s="132"/>
      <c r="E386" s="132"/>
      <c r="F386" s="132"/>
      <c r="G386" s="132"/>
      <c r="H386" s="132"/>
      <c r="I386" s="132"/>
      <c r="J386" s="132"/>
      <c r="K386" s="132"/>
      <c r="L386" s="132"/>
      <c r="M386" s="132"/>
      <c r="N386" s="132"/>
      <c r="O386" s="132"/>
      <c r="P386" s="132"/>
      <c r="Q386" s="132"/>
      <c r="R386" s="132"/>
      <c r="S386" s="132"/>
      <c r="T386" s="132"/>
      <c r="U386" s="132"/>
      <c r="V386" s="156"/>
    </row>
    <row r="387" spans="1:22" ht="27" customHeight="1" thickBot="1">
      <c r="A387" s="568" t="s">
        <v>332</v>
      </c>
      <c r="B387" s="132"/>
      <c r="C387" s="138"/>
      <c r="D387" s="139" t="s">
        <v>333</v>
      </c>
      <c r="E387" s="140"/>
      <c r="F387" s="141" t="s">
        <v>334</v>
      </c>
      <c r="G387" s="141" t="s">
        <v>335</v>
      </c>
      <c r="H387" s="142" t="s">
        <v>336</v>
      </c>
      <c r="I387" s="569" t="s">
        <v>337</v>
      </c>
      <c r="J387" s="570"/>
      <c r="K387" s="132"/>
      <c r="L387" s="568" t="s">
        <v>332</v>
      </c>
      <c r="M387" s="132"/>
      <c r="N387" s="138"/>
      <c r="O387" s="139" t="s">
        <v>333</v>
      </c>
      <c r="P387" s="140"/>
      <c r="Q387" s="141" t="s">
        <v>334</v>
      </c>
      <c r="R387" s="141" t="s">
        <v>335</v>
      </c>
      <c r="S387" s="142" t="s">
        <v>336</v>
      </c>
      <c r="T387" s="569" t="s">
        <v>337</v>
      </c>
      <c r="U387" s="570"/>
      <c r="V387" s="156"/>
    </row>
    <row r="388" spans="1:22" ht="6" customHeight="1">
      <c r="A388" s="568"/>
      <c r="B388" s="132"/>
      <c r="C388" s="143"/>
      <c r="D388" s="144"/>
      <c r="E388" s="145"/>
      <c r="F388" s="146"/>
      <c r="G388" s="146"/>
      <c r="H388" s="146"/>
      <c r="I388" s="144"/>
      <c r="J388" s="147"/>
      <c r="K388" s="132"/>
      <c r="L388" s="568"/>
      <c r="M388" s="132"/>
      <c r="N388" s="143"/>
      <c r="O388" s="144"/>
      <c r="P388" s="145"/>
      <c r="Q388" s="146"/>
      <c r="R388" s="146"/>
      <c r="S388" s="146"/>
      <c r="T388" s="144"/>
      <c r="U388" s="147"/>
      <c r="V388" s="156"/>
    </row>
    <row r="389" spans="1:22">
      <c r="A389" s="568"/>
      <c r="B389" s="132"/>
      <c r="C389" s="148">
        <v>1</v>
      </c>
      <c r="D389" s="149" t="s">
        <v>338</v>
      </c>
      <c r="E389" s="150"/>
      <c r="F389" s="191">
        <v>15</v>
      </c>
      <c r="G389" s="191">
        <f>F389*F384</f>
        <v>0</v>
      </c>
      <c r="H389" s="192"/>
      <c r="I389" s="153">
        <f>G389-H389</f>
        <v>0</v>
      </c>
      <c r="J389" s="154"/>
      <c r="K389" s="132"/>
      <c r="L389" s="568"/>
      <c r="M389" s="132"/>
      <c r="N389" s="148">
        <v>1</v>
      </c>
      <c r="O389" s="149" t="s">
        <v>338</v>
      </c>
      <c r="P389" s="150"/>
      <c r="Q389" s="191">
        <v>15</v>
      </c>
      <c r="R389" s="191">
        <f>Q389*Q384</f>
        <v>0</v>
      </c>
      <c r="S389" s="192"/>
      <c r="T389" s="153">
        <f>R389-S389</f>
        <v>0</v>
      </c>
      <c r="U389" s="154"/>
      <c r="V389" s="156"/>
    </row>
    <row r="390" spans="1:22">
      <c r="A390" s="568"/>
      <c r="B390" s="132"/>
      <c r="C390" s="155">
        <v>2</v>
      </c>
      <c r="D390" s="156" t="s">
        <v>339</v>
      </c>
      <c r="E390" s="157"/>
      <c r="F390" s="193">
        <v>3.85</v>
      </c>
      <c r="G390" s="193">
        <f>F390*F384</f>
        <v>0</v>
      </c>
      <c r="H390" s="194"/>
      <c r="I390" s="160">
        <f>G390-H390</f>
        <v>0</v>
      </c>
      <c r="J390" s="161"/>
      <c r="K390" s="132"/>
      <c r="L390" s="568"/>
      <c r="M390" s="132"/>
      <c r="N390" s="155">
        <v>2</v>
      </c>
      <c r="O390" s="156" t="s">
        <v>339</v>
      </c>
      <c r="P390" s="157"/>
      <c r="Q390" s="193">
        <v>3.85</v>
      </c>
      <c r="R390" s="193">
        <f>Q390*Q384</f>
        <v>0</v>
      </c>
      <c r="S390" s="194"/>
      <c r="T390" s="160">
        <f>R390-S390</f>
        <v>0</v>
      </c>
      <c r="U390" s="161"/>
      <c r="V390" s="156"/>
    </row>
    <row r="391" spans="1:22" ht="5.25" customHeight="1" thickBot="1">
      <c r="A391" s="568"/>
      <c r="B391" s="132"/>
      <c r="C391" s="163"/>
      <c r="D391" s="164"/>
      <c r="E391" s="165"/>
      <c r="F391" s="166"/>
      <c r="G391" s="166"/>
      <c r="H391" s="166"/>
      <c r="I391" s="164"/>
      <c r="J391" s="167"/>
      <c r="K391" s="132"/>
      <c r="L391" s="568"/>
      <c r="M391" s="132"/>
      <c r="N391" s="163"/>
      <c r="O391" s="164"/>
      <c r="P391" s="165"/>
      <c r="Q391" s="166"/>
      <c r="R391" s="166"/>
      <c r="S391" s="166"/>
      <c r="T391" s="164"/>
      <c r="U391" s="167"/>
      <c r="V391" s="156"/>
    </row>
    <row r="392" spans="1:22" ht="13.5" thickBot="1">
      <c r="A392" s="568"/>
      <c r="B392" s="132"/>
      <c r="C392" s="168"/>
      <c r="D392" s="169" t="s">
        <v>340</v>
      </c>
      <c r="E392" s="164"/>
      <c r="F392" s="164"/>
      <c r="G392" s="169">
        <f>G389+G390</f>
        <v>0</v>
      </c>
      <c r="H392" s="170">
        <f>H389+H390</f>
        <v>0</v>
      </c>
      <c r="I392" s="171">
        <f>G392-H392</f>
        <v>0</v>
      </c>
      <c r="J392" s="167"/>
      <c r="K392" s="132"/>
      <c r="L392" s="568"/>
      <c r="M392" s="132"/>
      <c r="N392" s="168"/>
      <c r="O392" s="169" t="s">
        <v>340</v>
      </c>
      <c r="P392" s="164"/>
      <c r="Q392" s="164"/>
      <c r="R392" s="169">
        <f>R389+R390</f>
        <v>0</v>
      </c>
      <c r="S392" s="170">
        <f>S389+S390</f>
        <v>0</v>
      </c>
      <c r="T392" s="171">
        <f>R392-S392</f>
        <v>0</v>
      </c>
      <c r="U392" s="167"/>
      <c r="V392" s="156"/>
    </row>
    <row r="393" spans="1:22">
      <c r="A393" s="132"/>
      <c r="B393" s="132"/>
      <c r="C393" s="132"/>
      <c r="D393" s="132"/>
      <c r="E393" s="132"/>
      <c r="F393" s="132"/>
      <c r="G393" s="173" t="s">
        <v>342</v>
      </c>
      <c r="H393" s="147"/>
      <c r="I393" s="144"/>
      <c r="J393" s="147"/>
      <c r="K393" s="132"/>
      <c r="L393" s="132"/>
      <c r="M393" s="132"/>
      <c r="N393" s="132"/>
      <c r="O393" s="132"/>
      <c r="P393" s="132"/>
      <c r="Q393" s="132"/>
      <c r="R393" s="173" t="s">
        <v>342</v>
      </c>
      <c r="S393" s="147"/>
      <c r="T393" s="144"/>
      <c r="U393" s="147"/>
      <c r="V393" s="156"/>
    </row>
    <row r="394" spans="1:22">
      <c r="A394" s="196" t="s">
        <v>351</v>
      </c>
      <c r="B394" s="132"/>
      <c r="C394" s="132"/>
      <c r="D394" s="132"/>
      <c r="E394" s="132"/>
      <c r="F394" s="132"/>
      <c r="G394" s="177" t="s">
        <v>140</v>
      </c>
      <c r="H394" s="178"/>
      <c r="I394" s="179"/>
      <c r="J394" s="178"/>
      <c r="K394" s="132"/>
      <c r="L394" s="196" t="s">
        <v>351</v>
      </c>
      <c r="M394" s="132"/>
      <c r="N394" s="132"/>
      <c r="O394" s="132"/>
      <c r="P394" s="132"/>
      <c r="Q394" s="132"/>
      <c r="R394" s="177" t="s">
        <v>140</v>
      </c>
      <c r="S394" s="178"/>
      <c r="T394" s="179"/>
      <c r="U394" s="178"/>
      <c r="V394" s="156"/>
    </row>
    <row r="395" spans="1:22" ht="13.5" thickBot="1">
      <c r="A395" s="131" t="s">
        <v>355</v>
      </c>
      <c r="B395" s="132"/>
      <c r="C395" s="132"/>
      <c r="D395" s="132"/>
      <c r="E395" s="132"/>
      <c r="F395" s="132"/>
      <c r="G395" s="182" t="s">
        <v>347</v>
      </c>
      <c r="H395" s="167"/>
      <c r="I395" s="171">
        <f>I392+I393+I394</f>
        <v>0</v>
      </c>
      <c r="J395" s="167"/>
      <c r="K395" s="132"/>
      <c r="L395" s="131" t="s">
        <v>355</v>
      </c>
      <c r="M395" s="132"/>
      <c r="N395" s="132"/>
      <c r="O395" s="132"/>
      <c r="P395" s="132"/>
      <c r="Q395" s="132"/>
      <c r="R395" s="182" t="s">
        <v>347</v>
      </c>
      <c r="S395" s="167"/>
      <c r="T395" s="171">
        <f>T392+T393+T394</f>
        <v>0</v>
      </c>
      <c r="U395" s="167"/>
      <c r="V395" s="156"/>
    </row>
    <row r="396" spans="1:22" ht="13.5" thickBot="1">
      <c r="A396" s="197"/>
      <c r="B396" s="197"/>
      <c r="C396" s="197"/>
      <c r="D396" s="197"/>
      <c r="E396" s="197"/>
      <c r="F396" s="197"/>
      <c r="G396" s="197"/>
      <c r="H396" s="197"/>
      <c r="I396" s="197"/>
      <c r="J396" s="197"/>
      <c r="K396" s="156"/>
      <c r="L396" s="197"/>
      <c r="M396" s="197"/>
      <c r="N396" s="197"/>
      <c r="O396" s="197"/>
      <c r="P396" s="197"/>
      <c r="Q396" s="197"/>
      <c r="R396" s="197"/>
      <c r="S396" s="197"/>
      <c r="T396" s="197"/>
      <c r="U396" s="197"/>
      <c r="V396" s="156"/>
    </row>
    <row r="397" spans="1:22" ht="13.5" thickTop="1">
      <c r="A397" s="131" t="s">
        <v>323</v>
      </c>
      <c r="B397" s="131"/>
      <c r="L397" s="131" t="s">
        <v>323</v>
      </c>
      <c r="M397" s="131"/>
    </row>
    <row r="398" spans="1:22">
      <c r="A398" s="131" t="s">
        <v>324</v>
      </c>
      <c r="B398" s="131"/>
      <c r="L398" s="131" t="s">
        <v>324</v>
      </c>
      <c r="M398" s="131"/>
    </row>
    <row r="399" spans="1:22" ht="7.5" customHeight="1">
      <c r="A399" s="131"/>
      <c r="B399" s="131"/>
      <c r="C399" s="132"/>
      <c r="D399" s="132"/>
      <c r="E399" s="132"/>
      <c r="F399" s="132"/>
      <c r="G399" s="132"/>
      <c r="H399" s="132"/>
      <c r="I399" s="132"/>
      <c r="J399" s="132"/>
      <c r="K399" s="132"/>
      <c r="L399" s="131"/>
      <c r="M399" s="131"/>
      <c r="N399" s="132"/>
      <c r="O399" s="132"/>
      <c r="P399" s="132"/>
      <c r="Q399" s="132"/>
      <c r="R399" s="132"/>
      <c r="S399" s="132"/>
      <c r="T399" s="132"/>
      <c r="U399" s="132"/>
      <c r="V399" s="132"/>
    </row>
    <row r="400" spans="1:22">
      <c r="A400" s="132"/>
      <c r="B400" s="132"/>
      <c r="C400" s="132"/>
      <c r="D400" s="133" t="s">
        <v>325</v>
      </c>
      <c r="E400" s="133"/>
      <c r="F400" s="133"/>
      <c r="G400" s="135" t="str">
        <f>$G$4</f>
        <v>февраль</v>
      </c>
      <c r="H400" s="133" t="s">
        <v>326</v>
      </c>
      <c r="I400" s="132"/>
      <c r="J400" s="132"/>
      <c r="K400" s="132"/>
      <c r="L400" s="132"/>
      <c r="M400" s="132"/>
      <c r="N400" s="132"/>
      <c r="O400" s="133" t="s">
        <v>325</v>
      </c>
      <c r="P400" s="133"/>
      <c r="Q400" s="133"/>
      <c r="R400" s="135" t="str">
        <f>$G$4</f>
        <v>февраль</v>
      </c>
      <c r="S400" s="133" t="s">
        <v>326</v>
      </c>
      <c r="T400" s="132"/>
      <c r="U400" s="132"/>
      <c r="V400" s="132"/>
    </row>
    <row r="401" spans="1:22" ht="3" customHeight="1">
      <c r="A401" s="132"/>
      <c r="B401" s="132"/>
      <c r="C401" s="132"/>
      <c r="D401" s="132"/>
      <c r="E401" s="132"/>
      <c r="F401" s="132"/>
      <c r="G401" s="132"/>
      <c r="H401" s="132"/>
      <c r="I401" s="132"/>
      <c r="J401" s="132"/>
      <c r="K401" s="132"/>
      <c r="L401" s="132"/>
      <c r="M401" s="132"/>
      <c r="N401" s="132"/>
      <c r="O401" s="132"/>
      <c r="P401" s="132"/>
      <c r="Q401" s="132"/>
      <c r="R401" s="132"/>
      <c r="S401" s="132"/>
      <c r="T401" s="132"/>
      <c r="U401" s="132"/>
      <c r="V401" s="132"/>
    </row>
    <row r="402" spans="1:22">
      <c r="A402" s="132"/>
      <c r="B402" s="132"/>
      <c r="C402" s="132"/>
      <c r="D402" s="131" t="s">
        <v>327</v>
      </c>
      <c r="E402" s="131"/>
      <c r="F402" s="136">
        <f>Жильцы!E363</f>
        <v>0</v>
      </c>
      <c r="G402" s="131" t="s">
        <v>328</v>
      </c>
      <c r="H402" s="132" t="str">
        <f>Жильцы!B363&amp;" "&amp;Жильцы!C363&amp;"."&amp;Жильцы!D363&amp;"."</f>
        <v xml:space="preserve"> ..</v>
      </c>
      <c r="I402" s="132"/>
      <c r="J402" s="132"/>
      <c r="K402" s="132"/>
      <c r="L402" s="132"/>
      <c r="M402" s="132"/>
      <c r="N402" s="132"/>
      <c r="O402" s="131" t="s">
        <v>327</v>
      </c>
      <c r="P402" s="131"/>
      <c r="Q402" s="136">
        <f>Жильцы!S363</f>
        <v>0</v>
      </c>
      <c r="R402" s="131" t="s">
        <v>328</v>
      </c>
      <c r="S402" s="132" t="str">
        <f>Жильцы!P363&amp;" "&amp;Жильцы!Q363&amp;"."&amp;Жильцы!R363&amp;"."</f>
        <v xml:space="preserve"> ..</v>
      </c>
      <c r="T402" s="132"/>
      <c r="U402" s="132"/>
      <c r="V402" s="132"/>
    </row>
    <row r="403" spans="1:22">
      <c r="A403" s="132"/>
      <c r="B403" s="132"/>
      <c r="C403" s="132"/>
      <c r="D403" s="131" t="s">
        <v>329</v>
      </c>
      <c r="E403" s="131"/>
      <c r="F403" s="136">
        <f>Жильцы!F363</f>
        <v>0</v>
      </c>
      <c r="G403" s="131" t="s">
        <v>330</v>
      </c>
      <c r="H403" s="132" t="s">
        <v>331</v>
      </c>
      <c r="I403" s="132"/>
      <c r="J403" s="137">
        <f>Жильцы!A363</f>
        <v>0</v>
      </c>
      <c r="K403" s="132"/>
      <c r="L403" s="132"/>
      <c r="M403" s="132"/>
      <c r="N403" s="132"/>
      <c r="O403" s="131" t="s">
        <v>329</v>
      </c>
      <c r="P403" s="131"/>
      <c r="Q403" s="136">
        <f>Жильцы!T363</f>
        <v>0</v>
      </c>
      <c r="R403" s="131" t="s">
        <v>330</v>
      </c>
      <c r="S403" s="132" t="s">
        <v>331</v>
      </c>
      <c r="T403" s="132"/>
      <c r="U403" s="137">
        <f>Жильцы!O363</f>
        <v>0</v>
      </c>
      <c r="V403" s="132"/>
    </row>
    <row r="404" spans="1:22" ht="2.25" customHeight="1" thickBot="1">
      <c r="A404" s="132"/>
      <c r="B404" s="132"/>
      <c r="C404" s="132"/>
      <c r="D404" s="132"/>
      <c r="E404" s="132"/>
      <c r="F404" s="132"/>
      <c r="G404" s="132"/>
      <c r="H404" s="132"/>
      <c r="I404" s="132"/>
      <c r="J404" s="132"/>
      <c r="K404" s="132"/>
      <c r="L404" s="132"/>
      <c r="M404" s="132"/>
      <c r="N404" s="132"/>
      <c r="O404" s="132"/>
      <c r="P404" s="132"/>
      <c r="Q404" s="132"/>
      <c r="R404" s="132"/>
      <c r="S404" s="132"/>
      <c r="T404" s="132"/>
      <c r="U404" s="132"/>
      <c r="V404" s="132"/>
    </row>
    <row r="405" spans="1:22" ht="27" customHeight="1" thickBot="1">
      <c r="A405" s="568" t="s">
        <v>332</v>
      </c>
      <c r="B405" s="132"/>
      <c r="C405" s="138"/>
      <c r="D405" s="139" t="s">
        <v>333</v>
      </c>
      <c r="E405" s="140"/>
      <c r="F405" s="141" t="s">
        <v>334</v>
      </c>
      <c r="G405" s="141" t="s">
        <v>335</v>
      </c>
      <c r="H405" s="142" t="s">
        <v>336</v>
      </c>
      <c r="I405" s="569" t="s">
        <v>337</v>
      </c>
      <c r="J405" s="570"/>
      <c r="K405" s="132"/>
      <c r="L405" s="568" t="s">
        <v>332</v>
      </c>
      <c r="M405" s="132"/>
      <c r="N405" s="138"/>
      <c r="O405" s="139" t="s">
        <v>333</v>
      </c>
      <c r="P405" s="140"/>
      <c r="Q405" s="141" t="s">
        <v>334</v>
      </c>
      <c r="R405" s="141" t="s">
        <v>335</v>
      </c>
      <c r="S405" s="142" t="s">
        <v>336</v>
      </c>
      <c r="T405" s="569" t="s">
        <v>337</v>
      </c>
      <c r="U405" s="570"/>
      <c r="V405" s="132"/>
    </row>
    <row r="406" spans="1:22" ht="3.75" customHeight="1">
      <c r="A406" s="568"/>
      <c r="B406" s="132"/>
      <c r="C406" s="143"/>
      <c r="D406" s="144"/>
      <c r="E406" s="145"/>
      <c r="F406" s="146"/>
      <c r="G406" s="146"/>
      <c r="H406" s="146"/>
      <c r="I406" s="144"/>
      <c r="J406" s="147"/>
      <c r="K406" s="132"/>
      <c r="L406" s="568"/>
      <c r="M406" s="132"/>
      <c r="N406" s="143"/>
      <c r="O406" s="144"/>
      <c r="P406" s="145"/>
      <c r="Q406" s="146"/>
      <c r="R406" s="146"/>
      <c r="S406" s="146"/>
      <c r="T406" s="144"/>
      <c r="U406" s="147"/>
      <c r="V406" s="132"/>
    </row>
    <row r="407" spans="1:22">
      <c r="A407" s="568"/>
      <c r="B407" s="132"/>
      <c r="C407" s="148">
        <v>1</v>
      </c>
      <c r="D407" s="149" t="s">
        <v>338</v>
      </c>
      <c r="E407" s="150"/>
      <c r="F407" s="191">
        <v>15</v>
      </c>
      <c r="G407" s="191">
        <f>F407*F402</f>
        <v>0</v>
      </c>
      <c r="H407" s="192"/>
      <c r="I407" s="153">
        <f>G407-H407</f>
        <v>0</v>
      </c>
      <c r="J407" s="154"/>
      <c r="K407" s="132"/>
      <c r="L407" s="568"/>
      <c r="M407" s="132"/>
      <c r="N407" s="148">
        <v>1</v>
      </c>
      <c r="O407" s="149" t="s">
        <v>338</v>
      </c>
      <c r="P407" s="150"/>
      <c r="Q407" s="191">
        <v>15</v>
      </c>
      <c r="R407" s="191">
        <f>Q407*Q402</f>
        <v>0</v>
      </c>
      <c r="S407" s="192"/>
      <c r="T407" s="153">
        <f>R407-S407</f>
        <v>0</v>
      </c>
      <c r="U407" s="154"/>
      <c r="V407" s="132"/>
    </row>
    <row r="408" spans="1:22">
      <c r="A408" s="568"/>
      <c r="B408" s="132"/>
      <c r="C408" s="155">
        <v>2</v>
      </c>
      <c r="D408" s="156" t="s">
        <v>339</v>
      </c>
      <c r="E408" s="157"/>
      <c r="F408" s="193">
        <v>3.85</v>
      </c>
      <c r="G408" s="193">
        <f>F408*F402</f>
        <v>0</v>
      </c>
      <c r="H408" s="194"/>
      <c r="I408" s="160">
        <f>G408-H408</f>
        <v>0</v>
      </c>
      <c r="J408" s="161"/>
      <c r="K408" s="132"/>
      <c r="L408" s="568"/>
      <c r="M408" s="132"/>
      <c r="N408" s="155">
        <v>2</v>
      </c>
      <c r="O408" s="156" t="s">
        <v>339</v>
      </c>
      <c r="P408" s="157"/>
      <c r="Q408" s="193">
        <v>3.85</v>
      </c>
      <c r="R408" s="193">
        <f>Q408*Q402</f>
        <v>0</v>
      </c>
      <c r="S408" s="194"/>
      <c r="T408" s="160">
        <f>R408-S408</f>
        <v>0</v>
      </c>
      <c r="U408" s="161"/>
      <c r="V408" s="132"/>
    </row>
    <row r="409" spans="1:22" ht="2.25" customHeight="1" thickBot="1">
      <c r="A409" s="568"/>
      <c r="B409" s="132"/>
      <c r="C409" s="163"/>
      <c r="D409" s="164"/>
      <c r="E409" s="165"/>
      <c r="F409" s="166"/>
      <c r="G409" s="166"/>
      <c r="H409" s="166"/>
      <c r="I409" s="164"/>
      <c r="J409" s="167"/>
      <c r="K409" s="132"/>
      <c r="L409" s="568"/>
      <c r="M409" s="132"/>
      <c r="N409" s="163"/>
      <c r="O409" s="164"/>
      <c r="P409" s="165"/>
      <c r="Q409" s="166"/>
      <c r="R409" s="166"/>
      <c r="S409" s="166"/>
      <c r="T409" s="164"/>
      <c r="U409" s="167"/>
      <c r="V409" s="132"/>
    </row>
    <row r="410" spans="1:22" ht="13.5" thickBot="1">
      <c r="A410" s="568"/>
      <c r="B410" s="132"/>
      <c r="C410" s="168"/>
      <c r="D410" s="169" t="s">
        <v>340</v>
      </c>
      <c r="E410" s="164"/>
      <c r="F410" s="164"/>
      <c r="G410" s="169">
        <f>G407+G408</f>
        <v>0</v>
      </c>
      <c r="H410" s="170">
        <f>H407+H408</f>
        <v>0</v>
      </c>
      <c r="I410" s="171">
        <f>G410-H410</f>
        <v>0</v>
      </c>
      <c r="J410" s="167"/>
      <c r="K410" s="132"/>
      <c r="L410" s="568"/>
      <c r="M410" s="132"/>
      <c r="N410" s="168"/>
      <c r="O410" s="169" t="s">
        <v>340</v>
      </c>
      <c r="P410" s="164"/>
      <c r="Q410" s="164"/>
      <c r="R410" s="169">
        <f>R407+R408</f>
        <v>0</v>
      </c>
      <c r="S410" s="170">
        <f>S407+S408</f>
        <v>0</v>
      </c>
      <c r="T410" s="171">
        <f>R410-S410</f>
        <v>0</v>
      </c>
      <c r="U410" s="167"/>
      <c r="V410" s="132"/>
    </row>
    <row r="411" spans="1:22">
      <c r="A411" s="131" t="s">
        <v>341</v>
      </c>
      <c r="B411" s="132"/>
      <c r="C411" s="132"/>
      <c r="D411" s="132"/>
      <c r="E411" s="132"/>
      <c r="F411" s="132"/>
      <c r="G411" s="173" t="s">
        <v>342</v>
      </c>
      <c r="H411" s="147"/>
      <c r="I411" s="144"/>
      <c r="J411" s="147"/>
      <c r="K411" s="132"/>
      <c r="L411" s="131" t="s">
        <v>341</v>
      </c>
      <c r="M411" s="132"/>
      <c r="N411" s="132"/>
      <c r="O411" s="132"/>
      <c r="P411" s="132"/>
      <c r="Q411" s="132"/>
      <c r="R411" s="173" t="s">
        <v>342</v>
      </c>
      <c r="S411" s="147"/>
      <c r="T411" s="144"/>
      <c r="U411" s="147"/>
      <c r="V411" s="132"/>
    </row>
    <row r="412" spans="1:22" ht="11.25" customHeight="1">
      <c r="A412" s="131" t="s">
        <v>353</v>
      </c>
      <c r="B412" s="132"/>
      <c r="C412" s="132"/>
      <c r="D412" s="132"/>
      <c r="E412" s="132"/>
      <c r="F412" s="132"/>
      <c r="G412" s="177" t="s">
        <v>140</v>
      </c>
      <c r="H412" s="178"/>
      <c r="I412" s="179"/>
      <c r="J412" s="178"/>
      <c r="K412" s="132"/>
      <c r="L412" s="131" t="s">
        <v>353</v>
      </c>
      <c r="M412" s="132"/>
      <c r="N412" s="132"/>
      <c r="O412" s="132"/>
      <c r="P412" s="132"/>
      <c r="Q412" s="132"/>
      <c r="R412" s="177" t="s">
        <v>140</v>
      </c>
      <c r="S412" s="178"/>
      <c r="T412" s="179"/>
      <c r="U412" s="178"/>
      <c r="V412" s="132"/>
    </row>
    <row r="413" spans="1:22" ht="13.5" thickBot="1">
      <c r="A413" s="131" t="s">
        <v>344</v>
      </c>
      <c r="B413" s="132"/>
      <c r="C413" s="132"/>
      <c r="D413" s="180" t="s">
        <v>345</v>
      </c>
      <c r="E413" s="183" t="str">
        <f>$E$17</f>
        <v>февраля</v>
      </c>
      <c r="F413" s="132" t="s">
        <v>326</v>
      </c>
      <c r="G413" s="182" t="s">
        <v>347</v>
      </c>
      <c r="H413" s="167"/>
      <c r="I413" s="171">
        <f>I410+I411+I412</f>
        <v>0</v>
      </c>
      <c r="J413" s="167"/>
      <c r="K413" s="132"/>
      <c r="L413" s="131" t="s">
        <v>344</v>
      </c>
      <c r="M413" s="132"/>
      <c r="N413" s="132"/>
      <c r="O413" s="180" t="s">
        <v>345</v>
      </c>
      <c r="P413" s="183" t="str">
        <f>$E$17</f>
        <v>февраля</v>
      </c>
      <c r="Q413" s="132" t="s">
        <v>326</v>
      </c>
      <c r="R413" s="182" t="s">
        <v>347</v>
      </c>
      <c r="S413" s="167"/>
      <c r="T413" s="171">
        <f>T410+T411+T412</f>
        <v>0</v>
      </c>
      <c r="U413" s="167"/>
      <c r="V413" s="132"/>
    </row>
    <row r="414" spans="1:22" ht="10.5" customHeight="1">
      <c r="A414" s="184" t="s">
        <v>348</v>
      </c>
      <c r="B414" s="199">
        <f>13/365</f>
        <v>3.5616438356164383E-2</v>
      </c>
      <c r="C414" s="186" t="s">
        <v>354</v>
      </c>
      <c r="D414" s="187"/>
      <c r="E414" s="187"/>
      <c r="F414" s="187"/>
      <c r="G414" s="187"/>
      <c r="H414" s="187"/>
      <c r="I414" s="187"/>
      <c r="J414" s="187"/>
      <c r="K414" s="129"/>
      <c r="L414" s="184" t="s">
        <v>348</v>
      </c>
      <c r="M414" s="199">
        <f>13/365</f>
        <v>3.5616438356164383E-2</v>
      </c>
      <c r="N414" s="186" t="s">
        <v>354</v>
      </c>
      <c r="O414" s="187"/>
      <c r="P414" s="187"/>
      <c r="Q414" s="187"/>
      <c r="R414" s="187"/>
      <c r="S414" s="187"/>
      <c r="T414" s="187"/>
      <c r="U414" s="187"/>
      <c r="V414" s="129"/>
    </row>
    <row r="415" spans="1:22" ht="20.25" customHeight="1">
      <c r="A415" s="131" t="s">
        <v>323</v>
      </c>
      <c r="B415" s="131"/>
      <c r="L415" s="131" t="s">
        <v>323</v>
      </c>
      <c r="M415" s="131"/>
    </row>
    <row r="416" spans="1:22">
      <c r="A416" s="131" t="s">
        <v>324</v>
      </c>
      <c r="B416" s="131"/>
      <c r="L416" s="131" t="s">
        <v>324</v>
      </c>
      <c r="M416" s="131"/>
    </row>
    <row r="417" spans="1:22" ht="6" customHeight="1">
      <c r="A417" s="131"/>
      <c r="B417" s="131"/>
      <c r="C417" s="132"/>
      <c r="D417" s="132"/>
      <c r="E417" s="132"/>
      <c r="F417" s="132"/>
      <c r="G417" s="132"/>
      <c r="H417" s="132"/>
      <c r="I417" s="132"/>
      <c r="J417" s="132"/>
      <c r="K417" s="132"/>
      <c r="L417" s="131"/>
      <c r="M417" s="131"/>
      <c r="N417" s="132"/>
      <c r="O417" s="132"/>
      <c r="P417" s="132"/>
      <c r="Q417" s="132"/>
      <c r="R417" s="132"/>
      <c r="S417" s="132"/>
      <c r="T417" s="132"/>
      <c r="U417" s="132"/>
      <c r="V417" s="132"/>
    </row>
    <row r="418" spans="1:22">
      <c r="A418" s="132"/>
      <c r="B418" s="132"/>
      <c r="C418" s="132"/>
      <c r="D418" s="133" t="s">
        <v>350</v>
      </c>
      <c r="E418" s="133"/>
      <c r="F418" s="133"/>
      <c r="G418" s="135" t="str">
        <f>$G$4</f>
        <v>февраль</v>
      </c>
      <c r="H418" s="133" t="s">
        <v>326</v>
      </c>
      <c r="I418" s="132"/>
      <c r="J418" s="132"/>
      <c r="K418" s="132"/>
      <c r="L418" s="132"/>
      <c r="M418" s="132"/>
      <c r="N418" s="132"/>
      <c r="O418" s="133" t="s">
        <v>350</v>
      </c>
      <c r="P418" s="133"/>
      <c r="Q418" s="133"/>
      <c r="R418" s="135" t="str">
        <f>$G$4</f>
        <v>февраль</v>
      </c>
      <c r="S418" s="133" t="s">
        <v>326</v>
      </c>
      <c r="T418" s="132"/>
      <c r="U418" s="132"/>
      <c r="V418" s="132"/>
    </row>
    <row r="419" spans="1:22" ht="3.75" customHeight="1">
      <c r="A419" s="132"/>
      <c r="B419" s="132"/>
      <c r="C419" s="132"/>
      <c r="D419" s="132"/>
      <c r="E419" s="132"/>
      <c r="F419" s="132"/>
      <c r="G419" s="132"/>
      <c r="H419" s="132"/>
      <c r="I419" s="132"/>
      <c r="J419" s="132"/>
      <c r="K419" s="132"/>
      <c r="L419" s="132"/>
      <c r="M419" s="132"/>
      <c r="N419" s="132"/>
      <c r="O419" s="132"/>
      <c r="P419" s="132"/>
      <c r="Q419" s="132"/>
      <c r="R419" s="132"/>
      <c r="S419" s="132"/>
      <c r="T419" s="132"/>
      <c r="U419" s="132"/>
      <c r="V419" s="132"/>
    </row>
    <row r="420" spans="1:22">
      <c r="A420" s="132"/>
      <c r="B420" s="132"/>
      <c r="C420" s="132"/>
      <c r="D420" s="131" t="s">
        <v>327</v>
      </c>
      <c r="E420" s="131"/>
      <c r="F420" s="136">
        <f>Жильцы!E363</f>
        <v>0</v>
      </c>
      <c r="G420" s="131" t="s">
        <v>328</v>
      </c>
      <c r="H420" s="132" t="str">
        <f>Жильцы!B363&amp;" "&amp;Жильцы!C363&amp;"."&amp;Жильцы!D363&amp;"."</f>
        <v xml:space="preserve"> ..</v>
      </c>
      <c r="I420" s="132"/>
      <c r="J420" s="132"/>
      <c r="K420" s="132"/>
      <c r="L420" s="132"/>
      <c r="M420" s="132"/>
      <c r="N420" s="132"/>
      <c r="O420" s="131" t="s">
        <v>327</v>
      </c>
      <c r="P420" s="131"/>
      <c r="Q420" s="136">
        <f>Жильцы!S363</f>
        <v>0</v>
      </c>
      <c r="R420" s="131" t="s">
        <v>328</v>
      </c>
      <c r="S420" s="132" t="str">
        <f>Жильцы!P363&amp;" "&amp;Жильцы!Q363&amp;"."&amp;Жильцы!R363&amp;"."</f>
        <v xml:space="preserve"> ..</v>
      </c>
      <c r="T420" s="132"/>
      <c r="U420" s="132"/>
      <c r="V420" s="132"/>
    </row>
    <row r="421" spans="1:22">
      <c r="A421" s="132"/>
      <c r="B421" s="132"/>
      <c r="C421" s="132"/>
      <c r="D421" s="131" t="s">
        <v>329</v>
      </c>
      <c r="E421" s="131"/>
      <c r="F421" s="136">
        <f>Жильцы!F363</f>
        <v>0</v>
      </c>
      <c r="G421" s="131" t="s">
        <v>330</v>
      </c>
      <c r="H421" s="132" t="s">
        <v>331</v>
      </c>
      <c r="I421" s="132"/>
      <c r="J421" s="137">
        <f>Жильцы!A363</f>
        <v>0</v>
      </c>
      <c r="K421" s="132"/>
      <c r="L421" s="132"/>
      <c r="M421" s="132"/>
      <c r="N421" s="132"/>
      <c r="O421" s="131" t="s">
        <v>329</v>
      </c>
      <c r="P421" s="131"/>
      <c r="Q421" s="136">
        <f>Жильцы!T363</f>
        <v>0</v>
      </c>
      <c r="R421" s="131" t="s">
        <v>330</v>
      </c>
      <c r="S421" s="132" t="s">
        <v>331</v>
      </c>
      <c r="T421" s="132"/>
      <c r="U421" s="137">
        <f>Жильцы!O363</f>
        <v>0</v>
      </c>
      <c r="V421" s="132"/>
    </row>
    <row r="422" spans="1:22" ht="2.25" customHeight="1" thickBot="1">
      <c r="A422" s="132"/>
      <c r="B422" s="132"/>
      <c r="C422" s="132"/>
      <c r="D422" s="132"/>
      <c r="E422" s="132"/>
      <c r="F422" s="132"/>
      <c r="G422" s="132"/>
      <c r="H422" s="132"/>
      <c r="I422" s="132"/>
      <c r="J422" s="132"/>
      <c r="K422" s="132"/>
      <c r="L422" s="132"/>
      <c r="M422" s="132"/>
      <c r="N422" s="132"/>
      <c r="O422" s="132"/>
      <c r="P422" s="132"/>
      <c r="Q422" s="132"/>
      <c r="R422" s="132"/>
      <c r="S422" s="132"/>
      <c r="T422" s="132"/>
      <c r="U422" s="132"/>
      <c r="V422" s="132"/>
    </row>
    <row r="423" spans="1:22" ht="26.25" customHeight="1" thickBot="1">
      <c r="A423" s="568" t="s">
        <v>332</v>
      </c>
      <c r="B423" s="132"/>
      <c r="C423" s="138"/>
      <c r="D423" s="139" t="s">
        <v>333</v>
      </c>
      <c r="E423" s="140"/>
      <c r="F423" s="141" t="s">
        <v>334</v>
      </c>
      <c r="G423" s="141" t="s">
        <v>335</v>
      </c>
      <c r="H423" s="142" t="s">
        <v>336</v>
      </c>
      <c r="I423" s="569" t="s">
        <v>337</v>
      </c>
      <c r="J423" s="570"/>
      <c r="K423" s="132"/>
      <c r="L423" s="568" t="s">
        <v>332</v>
      </c>
      <c r="M423" s="132"/>
      <c r="N423" s="138"/>
      <c r="O423" s="139" t="s">
        <v>333</v>
      </c>
      <c r="P423" s="140"/>
      <c r="Q423" s="141" t="s">
        <v>334</v>
      </c>
      <c r="R423" s="141" t="s">
        <v>335</v>
      </c>
      <c r="S423" s="142" t="s">
        <v>336</v>
      </c>
      <c r="T423" s="569" t="s">
        <v>337</v>
      </c>
      <c r="U423" s="570"/>
      <c r="V423" s="132"/>
    </row>
    <row r="424" spans="1:22" ht="3" customHeight="1">
      <c r="A424" s="568"/>
      <c r="B424" s="132"/>
      <c r="C424" s="143"/>
      <c r="D424" s="144"/>
      <c r="E424" s="145"/>
      <c r="F424" s="146"/>
      <c r="G424" s="146"/>
      <c r="H424" s="146"/>
      <c r="I424" s="144"/>
      <c r="J424" s="147"/>
      <c r="K424" s="132"/>
      <c r="L424" s="568"/>
      <c r="M424" s="132"/>
      <c r="N424" s="143"/>
      <c r="O424" s="144"/>
      <c r="P424" s="145"/>
      <c r="Q424" s="146"/>
      <c r="R424" s="146"/>
      <c r="S424" s="146"/>
      <c r="T424" s="144"/>
      <c r="U424" s="147"/>
      <c r="V424" s="132"/>
    </row>
    <row r="425" spans="1:22">
      <c r="A425" s="568"/>
      <c r="B425" s="132"/>
      <c r="C425" s="148">
        <v>1</v>
      </c>
      <c r="D425" s="149" t="s">
        <v>338</v>
      </c>
      <c r="E425" s="150"/>
      <c r="F425" s="191">
        <v>15</v>
      </c>
      <c r="G425" s="191">
        <f>F425*F420</f>
        <v>0</v>
      </c>
      <c r="H425" s="192"/>
      <c r="I425" s="153">
        <f>G425-H425</f>
        <v>0</v>
      </c>
      <c r="J425" s="154"/>
      <c r="K425" s="132"/>
      <c r="L425" s="568"/>
      <c r="M425" s="132"/>
      <c r="N425" s="148">
        <v>1</v>
      </c>
      <c r="O425" s="149" t="s">
        <v>338</v>
      </c>
      <c r="P425" s="150"/>
      <c r="Q425" s="191">
        <v>15</v>
      </c>
      <c r="R425" s="191">
        <f>Q425*Q420</f>
        <v>0</v>
      </c>
      <c r="S425" s="192"/>
      <c r="T425" s="153">
        <f>R425-S425</f>
        <v>0</v>
      </c>
      <c r="U425" s="154"/>
      <c r="V425" s="132"/>
    </row>
    <row r="426" spans="1:22">
      <c r="A426" s="568"/>
      <c r="B426" s="132"/>
      <c r="C426" s="155">
        <v>2</v>
      </c>
      <c r="D426" s="156" t="s">
        <v>339</v>
      </c>
      <c r="E426" s="157"/>
      <c r="F426" s="193">
        <v>3.85</v>
      </c>
      <c r="G426" s="193">
        <f>F426*F420</f>
        <v>0</v>
      </c>
      <c r="H426" s="194"/>
      <c r="I426" s="160">
        <f>G426-H426</f>
        <v>0</v>
      </c>
      <c r="J426" s="161"/>
      <c r="K426" s="132"/>
      <c r="L426" s="568"/>
      <c r="M426" s="132"/>
      <c r="N426" s="155">
        <v>2</v>
      </c>
      <c r="O426" s="156" t="s">
        <v>339</v>
      </c>
      <c r="P426" s="157"/>
      <c r="Q426" s="193">
        <v>3.85</v>
      </c>
      <c r="R426" s="193">
        <f>Q426*Q420</f>
        <v>0</v>
      </c>
      <c r="S426" s="194"/>
      <c r="T426" s="160">
        <f>R426-S426</f>
        <v>0</v>
      </c>
      <c r="U426" s="161"/>
      <c r="V426" s="132"/>
    </row>
    <row r="427" spans="1:22" ht="5.25" customHeight="1" thickBot="1">
      <c r="A427" s="568"/>
      <c r="B427" s="132"/>
      <c r="C427" s="163"/>
      <c r="D427" s="164"/>
      <c r="E427" s="165"/>
      <c r="F427" s="166"/>
      <c r="G427" s="166"/>
      <c r="H427" s="166"/>
      <c r="I427" s="164"/>
      <c r="J427" s="167"/>
      <c r="K427" s="132"/>
      <c r="L427" s="568"/>
      <c r="M427" s="132"/>
      <c r="N427" s="163"/>
      <c r="O427" s="164"/>
      <c r="P427" s="165"/>
      <c r="Q427" s="166"/>
      <c r="R427" s="166"/>
      <c r="S427" s="166"/>
      <c r="T427" s="164"/>
      <c r="U427" s="167"/>
      <c r="V427" s="132"/>
    </row>
    <row r="428" spans="1:22" ht="13.5" thickBot="1">
      <c r="A428" s="568"/>
      <c r="B428" s="132"/>
      <c r="C428" s="168"/>
      <c r="D428" s="169" t="s">
        <v>340</v>
      </c>
      <c r="E428" s="164"/>
      <c r="F428" s="164"/>
      <c r="G428" s="169">
        <f>G425+G426</f>
        <v>0</v>
      </c>
      <c r="H428" s="170">
        <f>H425+H426</f>
        <v>0</v>
      </c>
      <c r="I428" s="171">
        <f>G428-H428</f>
        <v>0</v>
      </c>
      <c r="J428" s="167"/>
      <c r="K428" s="132"/>
      <c r="L428" s="568"/>
      <c r="M428" s="132"/>
      <c r="N428" s="168"/>
      <c r="O428" s="169" t="s">
        <v>340</v>
      </c>
      <c r="P428" s="164"/>
      <c r="Q428" s="164"/>
      <c r="R428" s="169">
        <f>R425+R426</f>
        <v>0</v>
      </c>
      <c r="S428" s="170">
        <f>S425+S426</f>
        <v>0</v>
      </c>
      <c r="T428" s="171">
        <f>R428-S428</f>
        <v>0</v>
      </c>
      <c r="U428" s="167"/>
      <c r="V428" s="132"/>
    </row>
    <row r="429" spans="1:22">
      <c r="A429" s="132"/>
      <c r="B429" s="132"/>
      <c r="C429" s="132"/>
      <c r="D429" s="132"/>
      <c r="E429" s="132"/>
      <c r="F429" s="132"/>
      <c r="G429" s="173" t="s">
        <v>342</v>
      </c>
      <c r="H429" s="147"/>
      <c r="I429" s="144"/>
      <c r="J429" s="147"/>
      <c r="K429" s="132"/>
      <c r="L429" s="132"/>
      <c r="M429" s="132"/>
      <c r="N429" s="132"/>
      <c r="O429" s="132"/>
      <c r="P429" s="132"/>
      <c r="Q429" s="132"/>
      <c r="R429" s="173" t="s">
        <v>342</v>
      </c>
      <c r="S429" s="147"/>
      <c r="T429" s="144"/>
      <c r="U429" s="147"/>
      <c r="V429" s="132"/>
    </row>
    <row r="430" spans="1:22">
      <c r="A430" s="196" t="s">
        <v>351</v>
      </c>
      <c r="B430" s="132"/>
      <c r="C430" s="132"/>
      <c r="D430" s="132"/>
      <c r="E430" s="132"/>
      <c r="F430" s="132"/>
      <c r="G430" s="177" t="s">
        <v>140</v>
      </c>
      <c r="H430" s="178"/>
      <c r="I430" s="179"/>
      <c r="J430" s="178"/>
      <c r="K430" s="132"/>
      <c r="L430" s="196" t="s">
        <v>351</v>
      </c>
      <c r="M430" s="132"/>
      <c r="N430" s="132"/>
      <c r="O430" s="132"/>
      <c r="P430" s="132"/>
      <c r="Q430" s="132"/>
      <c r="R430" s="177" t="s">
        <v>140</v>
      </c>
      <c r="S430" s="178"/>
      <c r="T430" s="179"/>
      <c r="U430" s="178"/>
      <c r="V430" s="132"/>
    </row>
    <row r="431" spans="1:22" ht="13.5" thickBot="1">
      <c r="A431" s="131" t="s">
        <v>355</v>
      </c>
      <c r="B431" s="132"/>
      <c r="C431" s="132"/>
      <c r="D431" s="132"/>
      <c r="E431" s="132"/>
      <c r="F431" s="132"/>
      <c r="G431" s="182" t="s">
        <v>347</v>
      </c>
      <c r="H431" s="167"/>
      <c r="I431" s="171">
        <f>I428+I429+I430</f>
        <v>0</v>
      </c>
      <c r="J431" s="167"/>
      <c r="K431" s="132"/>
      <c r="L431" s="131" t="s">
        <v>355</v>
      </c>
      <c r="M431" s="132"/>
      <c r="N431" s="132"/>
      <c r="O431" s="132"/>
      <c r="P431" s="132"/>
      <c r="Q431" s="132"/>
      <c r="R431" s="182" t="s">
        <v>347</v>
      </c>
      <c r="S431" s="167"/>
      <c r="T431" s="171">
        <f>T428+T429+T430</f>
        <v>0</v>
      </c>
      <c r="U431" s="167"/>
      <c r="V431" s="132"/>
    </row>
    <row r="432" spans="1:22" ht="6" customHeight="1"/>
    <row r="433" spans="1:22">
      <c r="A433" s="131" t="s">
        <v>323</v>
      </c>
      <c r="B433" s="131"/>
      <c r="L433" s="131" t="s">
        <v>323</v>
      </c>
      <c r="M433" s="131"/>
    </row>
    <row r="434" spans="1:22">
      <c r="A434" s="131" t="s">
        <v>324</v>
      </c>
      <c r="B434" s="131"/>
      <c r="L434" s="131" t="s">
        <v>324</v>
      </c>
      <c r="M434" s="131"/>
    </row>
    <row r="435" spans="1:22" ht="8.25" customHeight="1">
      <c r="A435" s="131"/>
      <c r="B435" s="131"/>
      <c r="C435" s="132"/>
      <c r="D435" s="132"/>
      <c r="E435" s="132"/>
      <c r="F435" s="132"/>
      <c r="G435" s="132"/>
      <c r="H435" s="132"/>
      <c r="I435" s="132"/>
      <c r="J435" s="132"/>
      <c r="K435" s="132"/>
      <c r="L435" s="131"/>
      <c r="M435" s="131"/>
      <c r="N435" s="132"/>
      <c r="O435" s="132"/>
      <c r="P435" s="132"/>
      <c r="Q435" s="132"/>
      <c r="R435" s="132"/>
      <c r="S435" s="132"/>
      <c r="T435" s="132"/>
      <c r="U435" s="132"/>
      <c r="V435" s="132"/>
    </row>
    <row r="436" spans="1:22">
      <c r="A436" s="132"/>
      <c r="B436" s="132"/>
      <c r="C436" s="132"/>
      <c r="D436" s="133" t="s">
        <v>325</v>
      </c>
      <c r="E436" s="133"/>
      <c r="F436" s="133"/>
      <c r="G436" s="135" t="str">
        <f>$G$4</f>
        <v>февраль</v>
      </c>
      <c r="H436" s="133" t="s">
        <v>326</v>
      </c>
      <c r="I436" s="132"/>
      <c r="J436" s="132"/>
      <c r="K436" s="132"/>
      <c r="L436" s="132"/>
      <c r="M436" s="132"/>
      <c r="N436" s="132"/>
      <c r="O436" s="133" t="s">
        <v>325</v>
      </c>
      <c r="P436" s="133"/>
      <c r="Q436" s="133"/>
      <c r="R436" s="135" t="str">
        <f>$G$4</f>
        <v>февраль</v>
      </c>
      <c r="S436" s="133" t="s">
        <v>326</v>
      </c>
      <c r="T436" s="132"/>
      <c r="U436" s="132"/>
      <c r="V436" s="132"/>
    </row>
    <row r="437" spans="1:22" ht="5.25" customHeight="1">
      <c r="A437" s="132"/>
      <c r="B437" s="132"/>
      <c r="C437" s="132"/>
      <c r="D437" s="132"/>
      <c r="E437" s="132"/>
      <c r="F437" s="132"/>
      <c r="G437" s="132"/>
      <c r="H437" s="132"/>
      <c r="I437" s="132"/>
      <c r="J437" s="132"/>
      <c r="K437" s="132"/>
      <c r="L437" s="132"/>
      <c r="M437" s="132"/>
      <c r="N437" s="132"/>
      <c r="O437" s="132"/>
      <c r="P437" s="132"/>
      <c r="Q437" s="132"/>
      <c r="R437" s="132"/>
      <c r="S437" s="132"/>
      <c r="T437" s="132"/>
      <c r="U437" s="132"/>
      <c r="V437" s="132"/>
    </row>
    <row r="438" spans="1:22">
      <c r="A438" s="132"/>
      <c r="B438" s="132"/>
      <c r="C438" s="132"/>
      <c r="D438" s="131" t="s">
        <v>327</v>
      </c>
      <c r="E438" s="131"/>
      <c r="F438" s="136">
        <f>Жильцы!E434</f>
        <v>0</v>
      </c>
      <c r="G438" s="131" t="s">
        <v>328</v>
      </c>
      <c r="H438" s="132" t="str">
        <f>Жильцы!B434&amp;" "&amp;Жильцы!C434&amp;"."&amp;Жильцы!D434&amp;"."</f>
        <v xml:space="preserve"> ..</v>
      </c>
      <c r="I438" s="132"/>
      <c r="J438" s="132"/>
      <c r="K438" s="132"/>
      <c r="L438" s="132"/>
      <c r="M438" s="132"/>
      <c r="N438" s="132"/>
      <c r="O438" s="131" t="s">
        <v>327</v>
      </c>
      <c r="P438" s="131"/>
      <c r="Q438" s="136">
        <f>Жильцы!S434</f>
        <v>0</v>
      </c>
      <c r="R438" s="131" t="s">
        <v>328</v>
      </c>
      <c r="S438" s="132" t="str">
        <f>Жильцы!P434&amp;" "&amp;Жильцы!Q434&amp;"."&amp;Жильцы!R434&amp;"."</f>
        <v xml:space="preserve"> ..</v>
      </c>
      <c r="T438" s="132"/>
      <c r="U438" s="132"/>
      <c r="V438" s="132"/>
    </row>
    <row r="439" spans="1:22">
      <c r="A439" s="132"/>
      <c r="B439" s="132"/>
      <c r="C439" s="132"/>
      <c r="D439" s="131" t="s">
        <v>329</v>
      </c>
      <c r="E439" s="131"/>
      <c r="F439" s="136">
        <f>Жильцы!F434</f>
        <v>0</v>
      </c>
      <c r="G439" s="131" t="s">
        <v>330</v>
      </c>
      <c r="H439" s="132" t="s">
        <v>331</v>
      </c>
      <c r="I439" s="132"/>
      <c r="J439" s="137">
        <f>Жильцы!A434</f>
        <v>0</v>
      </c>
      <c r="K439" s="132"/>
      <c r="L439" s="132"/>
      <c r="M439" s="132"/>
      <c r="N439" s="132"/>
      <c r="O439" s="131" t="s">
        <v>329</v>
      </c>
      <c r="P439" s="131"/>
      <c r="Q439" s="136">
        <f>Жильцы!T434</f>
        <v>0</v>
      </c>
      <c r="R439" s="131" t="s">
        <v>330</v>
      </c>
      <c r="S439" s="132" t="s">
        <v>331</v>
      </c>
      <c r="T439" s="132"/>
      <c r="U439" s="137">
        <f>Жильцы!O434</f>
        <v>0</v>
      </c>
      <c r="V439" s="132"/>
    </row>
    <row r="440" spans="1:22" ht="6" customHeight="1" thickBot="1">
      <c r="A440" s="132"/>
      <c r="B440" s="132"/>
      <c r="C440" s="132"/>
      <c r="D440" s="132"/>
      <c r="E440" s="132"/>
      <c r="F440" s="132"/>
      <c r="G440" s="132"/>
      <c r="H440" s="132"/>
      <c r="I440" s="132"/>
      <c r="J440" s="132"/>
      <c r="K440" s="132"/>
      <c r="L440" s="132"/>
      <c r="M440" s="132"/>
      <c r="N440" s="132"/>
      <c r="O440" s="132"/>
      <c r="P440" s="132"/>
      <c r="Q440" s="132"/>
      <c r="R440" s="132"/>
      <c r="S440" s="132"/>
      <c r="T440" s="132"/>
      <c r="U440" s="132"/>
      <c r="V440" s="132"/>
    </row>
    <row r="441" spans="1:22" ht="30" customHeight="1" thickBot="1">
      <c r="A441" s="568" t="s">
        <v>332</v>
      </c>
      <c r="B441" s="132"/>
      <c r="C441" s="138"/>
      <c r="D441" s="139" t="s">
        <v>333</v>
      </c>
      <c r="E441" s="140"/>
      <c r="F441" s="141" t="s">
        <v>334</v>
      </c>
      <c r="G441" s="141" t="s">
        <v>335</v>
      </c>
      <c r="H441" s="142" t="s">
        <v>336</v>
      </c>
      <c r="I441" s="569" t="s">
        <v>337</v>
      </c>
      <c r="J441" s="570"/>
      <c r="K441" s="132"/>
      <c r="L441" s="568" t="s">
        <v>332</v>
      </c>
      <c r="M441" s="132"/>
      <c r="N441" s="138"/>
      <c r="O441" s="139" t="s">
        <v>333</v>
      </c>
      <c r="P441" s="140"/>
      <c r="Q441" s="141" t="s">
        <v>334</v>
      </c>
      <c r="R441" s="141" t="s">
        <v>335</v>
      </c>
      <c r="S441" s="142" t="s">
        <v>336</v>
      </c>
      <c r="T441" s="569" t="s">
        <v>337</v>
      </c>
      <c r="U441" s="570"/>
      <c r="V441" s="132"/>
    </row>
    <row r="442" spans="1:22" ht="3" customHeight="1">
      <c r="A442" s="568"/>
      <c r="B442" s="132"/>
      <c r="C442" s="143"/>
      <c r="D442" s="144"/>
      <c r="E442" s="145"/>
      <c r="F442" s="146"/>
      <c r="G442" s="146"/>
      <c r="H442" s="146"/>
      <c r="I442" s="144"/>
      <c r="J442" s="147"/>
      <c r="K442" s="132"/>
      <c r="L442" s="568"/>
      <c r="M442" s="132"/>
      <c r="N442" s="143"/>
      <c r="O442" s="144"/>
      <c r="P442" s="145"/>
      <c r="Q442" s="146"/>
      <c r="R442" s="146"/>
      <c r="S442" s="146"/>
      <c r="T442" s="144"/>
      <c r="U442" s="147"/>
      <c r="V442" s="132"/>
    </row>
    <row r="443" spans="1:22">
      <c r="A443" s="568"/>
      <c r="B443" s="132"/>
      <c r="C443" s="148">
        <v>1</v>
      </c>
      <c r="D443" s="149" t="s">
        <v>338</v>
      </c>
      <c r="E443" s="150"/>
      <c r="F443" s="151">
        <v>15</v>
      </c>
      <c r="G443" s="151">
        <f>F443*F438</f>
        <v>0</v>
      </c>
      <c r="H443" s="152"/>
      <c r="I443" s="153">
        <f>G443-H443</f>
        <v>0</v>
      </c>
      <c r="J443" s="154"/>
      <c r="K443" s="132"/>
      <c r="L443" s="568"/>
      <c r="M443" s="132"/>
      <c r="N443" s="148">
        <v>1</v>
      </c>
      <c r="O443" s="149" t="s">
        <v>338</v>
      </c>
      <c r="P443" s="150"/>
      <c r="Q443" s="151">
        <v>15</v>
      </c>
      <c r="R443" s="151">
        <f>Q443*Q438</f>
        <v>0</v>
      </c>
      <c r="S443" s="152"/>
      <c r="T443" s="153">
        <f>R443-S443</f>
        <v>0</v>
      </c>
      <c r="U443" s="154"/>
      <c r="V443" s="132"/>
    </row>
    <row r="444" spans="1:22">
      <c r="A444" s="568"/>
      <c r="B444" s="132"/>
      <c r="C444" s="155">
        <v>2</v>
      </c>
      <c r="D444" s="156" t="s">
        <v>339</v>
      </c>
      <c r="E444" s="157"/>
      <c r="F444" s="158">
        <v>3.85</v>
      </c>
      <c r="G444" s="158">
        <f>F444*F438</f>
        <v>0</v>
      </c>
      <c r="H444" s="162"/>
      <c r="I444" s="160">
        <f>G444-H444</f>
        <v>0</v>
      </c>
      <c r="J444" s="161"/>
      <c r="K444" s="132"/>
      <c r="L444" s="568"/>
      <c r="M444" s="132"/>
      <c r="N444" s="155">
        <v>2</v>
      </c>
      <c r="O444" s="156" t="s">
        <v>339</v>
      </c>
      <c r="P444" s="157"/>
      <c r="Q444" s="158">
        <v>3.85</v>
      </c>
      <c r="R444" s="158">
        <f>Q444*Q438</f>
        <v>0</v>
      </c>
      <c r="S444" s="162"/>
      <c r="T444" s="160">
        <f>R444-S444</f>
        <v>0</v>
      </c>
      <c r="U444" s="161"/>
      <c r="V444" s="132"/>
    </row>
    <row r="445" spans="1:22" ht="2.25" customHeight="1" thickBot="1">
      <c r="A445" s="568"/>
      <c r="B445" s="132"/>
      <c r="C445" s="163"/>
      <c r="D445" s="164"/>
      <c r="E445" s="165"/>
      <c r="F445" s="166"/>
      <c r="G445" s="166"/>
      <c r="H445" s="166"/>
      <c r="I445" s="164"/>
      <c r="J445" s="167"/>
      <c r="K445" s="132"/>
      <c r="L445" s="568"/>
      <c r="M445" s="132"/>
      <c r="N445" s="163"/>
      <c r="O445" s="164"/>
      <c r="P445" s="165"/>
      <c r="Q445" s="166"/>
      <c r="R445" s="166"/>
      <c r="S445" s="166"/>
      <c r="T445" s="164"/>
      <c r="U445" s="167"/>
      <c r="V445" s="132"/>
    </row>
    <row r="446" spans="1:22" ht="13.5" thickBot="1">
      <c r="A446" s="568"/>
      <c r="B446" s="132"/>
      <c r="C446" s="168"/>
      <c r="D446" s="169" t="s">
        <v>340</v>
      </c>
      <c r="E446" s="164"/>
      <c r="F446" s="164"/>
      <c r="G446" s="169">
        <f>G443+G444</f>
        <v>0</v>
      </c>
      <c r="H446" s="170">
        <f>H443+H444</f>
        <v>0</v>
      </c>
      <c r="I446" s="171">
        <f>G446-H446</f>
        <v>0</v>
      </c>
      <c r="J446" s="167"/>
      <c r="K446" s="132"/>
      <c r="L446" s="568"/>
      <c r="M446" s="132"/>
      <c r="N446" s="168"/>
      <c r="O446" s="169" t="s">
        <v>340</v>
      </c>
      <c r="P446" s="164"/>
      <c r="Q446" s="164"/>
      <c r="R446" s="169">
        <f>R443+R444</f>
        <v>0</v>
      </c>
      <c r="S446" s="170">
        <f>S443+S444</f>
        <v>0</v>
      </c>
      <c r="T446" s="171">
        <f>R446-S446</f>
        <v>0</v>
      </c>
      <c r="U446" s="167"/>
      <c r="V446" s="132"/>
    </row>
    <row r="447" spans="1:22">
      <c r="A447" s="131" t="s">
        <v>341</v>
      </c>
      <c r="B447" s="132"/>
      <c r="C447" s="132"/>
      <c r="D447" s="132"/>
      <c r="E447" s="132"/>
      <c r="F447" s="132"/>
      <c r="G447" s="173" t="s">
        <v>342</v>
      </c>
      <c r="H447" s="147"/>
      <c r="I447" s="144"/>
      <c r="J447" s="147"/>
      <c r="K447" s="132"/>
      <c r="L447" s="131" t="s">
        <v>341</v>
      </c>
      <c r="M447" s="132"/>
      <c r="N447" s="132"/>
      <c r="O447" s="132"/>
      <c r="P447" s="132"/>
      <c r="Q447" s="132"/>
      <c r="R447" s="173" t="s">
        <v>342</v>
      </c>
      <c r="S447" s="147"/>
      <c r="T447" s="144"/>
      <c r="U447" s="147"/>
      <c r="V447" s="132"/>
    </row>
    <row r="448" spans="1:22">
      <c r="A448" s="131" t="s">
        <v>353</v>
      </c>
      <c r="B448" s="132"/>
      <c r="C448" s="132"/>
      <c r="D448" s="132"/>
      <c r="E448" s="132"/>
      <c r="F448" s="132"/>
      <c r="G448" s="177" t="s">
        <v>140</v>
      </c>
      <c r="H448" s="178"/>
      <c r="I448" s="179"/>
      <c r="J448" s="178"/>
      <c r="K448" s="132"/>
      <c r="L448" s="131" t="s">
        <v>353</v>
      </c>
      <c r="M448" s="132"/>
      <c r="N448" s="132"/>
      <c r="O448" s="132"/>
      <c r="P448" s="132"/>
      <c r="Q448" s="132"/>
      <c r="R448" s="177" t="s">
        <v>140</v>
      </c>
      <c r="S448" s="178"/>
      <c r="T448" s="179"/>
      <c r="U448" s="178"/>
      <c r="V448" s="132"/>
    </row>
    <row r="449" spans="1:22" ht="13.5" thickBot="1">
      <c r="A449" s="131" t="s">
        <v>344</v>
      </c>
      <c r="B449" s="132"/>
      <c r="C449" s="132"/>
      <c r="D449" s="180" t="s">
        <v>345</v>
      </c>
      <c r="E449" s="183" t="str">
        <f>$E$17</f>
        <v>февраля</v>
      </c>
      <c r="F449" s="132" t="s">
        <v>326</v>
      </c>
      <c r="G449" s="182" t="s">
        <v>347</v>
      </c>
      <c r="H449" s="167"/>
      <c r="I449" s="171">
        <f>I446+I447+I448</f>
        <v>0</v>
      </c>
      <c r="J449" s="167"/>
      <c r="K449" s="132"/>
      <c r="L449" s="131" t="s">
        <v>344</v>
      </c>
      <c r="M449" s="132"/>
      <c r="N449" s="132"/>
      <c r="O449" s="180" t="s">
        <v>345</v>
      </c>
      <c r="P449" s="183" t="str">
        <f>$E$17</f>
        <v>февраля</v>
      </c>
      <c r="Q449" s="132" t="s">
        <v>326</v>
      </c>
      <c r="R449" s="182" t="s">
        <v>347</v>
      </c>
      <c r="S449" s="167"/>
      <c r="T449" s="171">
        <f>T446+T447+T448</f>
        <v>0</v>
      </c>
      <c r="U449" s="167"/>
      <c r="V449" s="132"/>
    </row>
    <row r="450" spans="1:22" ht="12.75" customHeight="1">
      <c r="A450" s="184" t="s">
        <v>348</v>
      </c>
      <c r="B450" s="199">
        <f>13/365</f>
        <v>3.5616438356164383E-2</v>
      </c>
      <c r="C450" s="186" t="s">
        <v>354</v>
      </c>
      <c r="D450" s="187"/>
      <c r="E450" s="187"/>
      <c r="F450" s="187"/>
      <c r="G450" s="187"/>
      <c r="H450" s="187"/>
      <c r="I450" s="187"/>
      <c r="J450" s="187"/>
      <c r="K450" s="129"/>
      <c r="L450" s="184" t="s">
        <v>348</v>
      </c>
      <c r="M450" s="199">
        <f>13/365</f>
        <v>3.5616438356164383E-2</v>
      </c>
      <c r="N450" s="186" t="s">
        <v>354</v>
      </c>
      <c r="O450" s="187"/>
      <c r="P450" s="187"/>
      <c r="Q450" s="187"/>
      <c r="R450" s="187"/>
      <c r="S450" s="187"/>
      <c r="T450" s="187"/>
      <c r="U450" s="187"/>
      <c r="V450" s="129"/>
    </row>
    <row r="451" spans="1:22" ht="20.25" customHeight="1">
      <c r="A451" s="131" t="s">
        <v>323</v>
      </c>
      <c r="B451" s="131"/>
      <c r="L451" s="131" t="s">
        <v>323</v>
      </c>
      <c r="M451" s="131"/>
      <c r="V451" s="129"/>
    </row>
    <row r="452" spans="1:22">
      <c r="A452" s="131" t="s">
        <v>324</v>
      </c>
      <c r="B452" s="131"/>
      <c r="L452" s="131" t="s">
        <v>324</v>
      </c>
      <c r="M452" s="131"/>
      <c r="V452" s="129"/>
    </row>
    <row r="453" spans="1:22" ht="7.5" customHeight="1">
      <c r="A453" s="131"/>
      <c r="B453" s="131"/>
      <c r="C453" s="132"/>
      <c r="D453" s="132"/>
      <c r="E453" s="132"/>
      <c r="F453" s="132"/>
      <c r="G453" s="132"/>
      <c r="H453" s="132"/>
      <c r="I453" s="132"/>
      <c r="J453" s="132"/>
      <c r="K453" s="132"/>
      <c r="L453" s="131"/>
      <c r="M453" s="131"/>
      <c r="N453" s="132"/>
      <c r="O453" s="132"/>
      <c r="P453" s="132"/>
      <c r="Q453" s="132"/>
      <c r="R453" s="132"/>
      <c r="S453" s="132"/>
      <c r="T453" s="132"/>
      <c r="U453" s="132"/>
      <c r="V453" s="156"/>
    </row>
    <row r="454" spans="1:22">
      <c r="A454" s="132"/>
      <c r="B454" s="132"/>
      <c r="C454" s="132"/>
      <c r="D454" s="133" t="s">
        <v>350</v>
      </c>
      <c r="E454" s="133"/>
      <c r="F454" s="133"/>
      <c r="G454" s="135" t="str">
        <f>$G$4</f>
        <v>февраль</v>
      </c>
      <c r="H454" s="133" t="s">
        <v>326</v>
      </c>
      <c r="I454" s="132"/>
      <c r="J454" s="132"/>
      <c r="K454" s="132"/>
      <c r="L454" s="132"/>
      <c r="M454" s="132"/>
      <c r="N454" s="132"/>
      <c r="O454" s="133" t="s">
        <v>350</v>
      </c>
      <c r="P454" s="133"/>
      <c r="Q454" s="133"/>
      <c r="R454" s="135" t="str">
        <f>$G$4</f>
        <v>февраль</v>
      </c>
      <c r="S454" s="133" t="s">
        <v>326</v>
      </c>
      <c r="T454" s="132"/>
      <c r="U454" s="132"/>
      <c r="V454" s="156"/>
    </row>
    <row r="455" spans="1:22" ht="3.75" customHeight="1">
      <c r="A455" s="132"/>
      <c r="B455" s="132"/>
      <c r="C455" s="132"/>
      <c r="D455" s="132"/>
      <c r="E455" s="132"/>
      <c r="F455" s="132"/>
      <c r="G455" s="132"/>
      <c r="H455" s="132"/>
      <c r="I455" s="132"/>
      <c r="J455" s="132"/>
      <c r="K455" s="132"/>
      <c r="L455" s="132"/>
      <c r="M455" s="132"/>
      <c r="N455" s="132"/>
      <c r="O455" s="132"/>
      <c r="P455" s="132"/>
      <c r="Q455" s="132"/>
      <c r="R455" s="132"/>
      <c r="S455" s="132"/>
      <c r="T455" s="132"/>
      <c r="U455" s="132"/>
      <c r="V455" s="156"/>
    </row>
    <row r="456" spans="1:22">
      <c r="A456" s="132"/>
      <c r="B456" s="132"/>
      <c r="C456" s="132"/>
      <c r="D456" s="131" t="s">
        <v>327</v>
      </c>
      <c r="E456" s="131"/>
      <c r="F456" s="136">
        <f>Жильцы!E434</f>
        <v>0</v>
      </c>
      <c r="G456" s="131" t="s">
        <v>328</v>
      </c>
      <c r="H456" s="132" t="str">
        <f>Жильцы!B434&amp;" "&amp;Жильцы!C434&amp;"."&amp;Жильцы!D434&amp;"."</f>
        <v xml:space="preserve"> ..</v>
      </c>
      <c r="I456" s="132"/>
      <c r="J456" s="132"/>
      <c r="K456" s="132"/>
      <c r="L456" s="132"/>
      <c r="M456" s="132"/>
      <c r="N456" s="132"/>
      <c r="O456" s="131" t="s">
        <v>327</v>
      </c>
      <c r="P456" s="131"/>
      <c r="Q456" s="136">
        <f>Жильцы!S434</f>
        <v>0</v>
      </c>
      <c r="R456" s="131" t="s">
        <v>328</v>
      </c>
      <c r="S456" s="132" t="str">
        <f>Жильцы!P434&amp;" "&amp;Жильцы!Q434&amp;"."&amp;Жильцы!R434&amp;"."</f>
        <v xml:space="preserve"> ..</v>
      </c>
      <c r="T456" s="132"/>
      <c r="U456" s="132"/>
      <c r="V456" s="156"/>
    </row>
    <row r="457" spans="1:22">
      <c r="A457" s="132"/>
      <c r="B457" s="132"/>
      <c r="C457" s="132"/>
      <c r="D457" s="131" t="s">
        <v>329</v>
      </c>
      <c r="E457" s="131"/>
      <c r="F457" s="136">
        <f>Жильцы!F434</f>
        <v>0</v>
      </c>
      <c r="G457" s="131" t="s">
        <v>330</v>
      </c>
      <c r="H457" s="132" t="s">
        <v>331</v>
      </c>
      <c r="I457" s="132"/>
      <c r="J457" s="137">
        <f>Жильцы!A434</f>
        <v>0</v>
      </c>
      <c r="K457" s="132"/>
      <c r="L457" s="132"/>
      <c r="M457" s="132"/>
      <c r="N457" s="132"/>
      <c r="O457" s="131" t="s">
        <v>329</v>
      </c>
      <c r="P457" s="131"/>
      <c r="Q457" s="136">
        <f>Жильцы!T434</f>
        <v>0</v>
      </c>
      <c r="R457" s="131" t="s">
        <v>330</v>
      </c>
      <c r="S457" s="132" t="s">
        <v>331</v>
      </c>
      <c r="T457" s="132"/>
      <c r="U457" s="137">
        <f>Жильцы!O434</f>
        <v>0</v>
      </c>
      <c r="V457" s="156"/>
    </row>
    <row r="458" spans="1:22" ht="6" customHeight="1" thickBot="1">
      <c r="A458" s="132"/>
      <c r="B458" s="132"/>
      <c r="C458" s="132"/>
      <c r="D458" s="132"/>
      <c r="E458" s="132"/>
      <c r="F458" s="132"/>
      <c r="G458" s="132"/>
      <c r="H458" s="132"/>
      <c r="I458" s="132"/>
      <c r="J458" s="132"/>
      <c r="K458" s="132"/>
      <c r="L458" s="132"/>
      <c r="M458" s="132"/>
      <c r="N458" s="132"/>
      <c r="O458" s="132"/>
      <c r="P458" s="132"/>
      <c r="Q458" s="132"/>
      <c r="R458" s="132"/>
      <c r="S458" s="132"/>
      <c r="T458" s="132"/>
      <c r="U458" s="132"/>
      <c r="V458" s="156"/>
    </row>
    <row r="459" spans="1:22" ht="27" customHeight="1" thickBot="1">
      <c r="A459" s="568" t="s">
        <v>332</v>
      </c>
      <c r="B459" s="132"/>
      <c r="C459" s="138"/>
      <c r="D459" s="139" t="s">
        <v>333</v>
      </c>
      <c r="E459" s="140"/>
      <c r="F459" s="141" t="s">
        <v>334</v>
      </c>
      <c r="G459" s="141" t="s">
        <v>335</v>
      </c>
      <c r="H459" s="142" t="s">
        <v>336</v>
      </c>
      <c r="I459" s="569" t="s">
        <v>337</v>
      </c>
      <c r="J459" s="570"/>
      <c r="K459" s="132"/>
      <c r="L459" s="568" t="s">
        <v>332</v>
      </c>
      <c r="M459" s="132"/>
      <c r="N459" s="138"/>
      <c r="O459" s="139" t="s">
        <v>333</v>
      </c>
      <c r="P459" s="140"/>
      <c r="Q459" s="141" t="s">
        <v>334</v>
      </c>
      <c r="R459" s="141" t="s">
        <v>335</v>
      </c>
      <c r="S459" s="142" t="s">
        <v>336</v>
      </c>
      <c r="T459" s="569" t="s">
        <v>337</v>
      </c>
      <c r="U459" s="570"/>
      <c r="V459" s="156"/>
    </row>
    <row r="460" spans="1:22" ht="6" customHeight="1">
      <c r="A460" s="568"/>
      <c r="B460" s="132"/>
      <c r="C460" s="143"/>
      <c r="D460" s="144"/>
      <c r="E460" s="145"/>
      <c r="F460" s="146"/>
      <c r="G460" s="146"/>
      <c r="H460" s="146"/>
      <c r="I460" s="144"/>
      <c r="J460" s="147"/>
      <c r="K460" s="132"/>
      <c r="L460" s="568"/>
      <c r="M460" s="132"/>
      <c r="N460" s="143"/>
      <c r="O460" s="144"/>
      <c r="P460" s="145"/>
      <c r="Q460" s="146"/>
      <c r="R460" s="146"/>
      <c r="S460" s="146"/>
      <c r="T460" s="144"/>
      <c r="U460" s="147"/>
      <c r="V460" s="156"/>
    </row>
    <row r="461" spans="1:22">
      <c r="A461" s="568"/>
      <c r="B461" s="132"/>
      <c r="C461" s="148">
        <v>1</v>
      </c>
      <c r="D461" s="149" t="s">
        <v>338</v>
      </c>
      <c r="E461" s="150"/>
      <c r="F461" s="191">
        <v>15</v>
      </c>
      <c r="G461" s="191">
        <f>F461*F456</f>
        <v>0</v>
      </c>
      <c r="H461" s="192"/>
      <c r="I461" s="153">
        <f>G461-H461</f>
        <v>0</v>
      </c>
      <c r="J461" s="154"/>
      <c r="K461" s="132"/>
      <c r="L461" s="568"/>
      <c r="M461" s="132"/>
      <c r="N461" s="148">
        <v>1</v>
      </c>
      <c r="O461" s="149" t="s">
        <v>338</v>
      </c>
      <c r="P461" s="150"/>
      <c r="Q461" s="191">
        <v>15</v>
      </c>
      <c r="R461" s="191">
        <f>Q461*Q456</f>
        <v>0</v>
      </c>
      <c r="S461" s="192"/>
      <c r="T461" s="153">
        <f>R461-S461</f>
        <v>0</v>
      </c>
      <c r="U461" s="154"/>
      <c r="V461" s="156"/>
    </row>
    <row r="462" spans="1:22">
      <c r="A462" s="568"/>
      <c r="B462" s="132"/>
      <c r="C462" s="155">
        <v>2</v>
      </c>
      <c r="D462" s="156" t="s">
        <v>339</v>
      </c>
      <c r="E462" s="157"/>
      <c r="F462" s="193">
        <v>3.85</v>
      </c>
      <c r="G462" s="193">
        <f>F462*F456</f>
        <v>0</v>
      </c>
      <c r="H462" s="194"/>
      <c r="I462" s="160">
        <f>G462-H462</f>
        <v>0</v>
      </c>
      <c r="J462" s="161"/>
      <c r="K462" s="132"/>
      <c r="L462" s="568"/>
      <c r="M462" s="132"/>
      <c r="N462" s="155">
        <v>2</v>
      </c>
      <c r="O462" s="156" t="s">
        <v>339</v>
      </c>
      <c r="P462" s="157"/>
      <c r="Q462" s="193">
        <v>3.85</v>
      </c>
      <c r="R462" s="193">
        <f>Q462*Q456</f>
        <v>0</v>
      </c>
      <c r="S462" s="194"/>
      <c r="T462" s="160">
        <f>R462-S462</f>
        <v>0</v>
      </c>
      <c r="U462" s="161"/>
      <c r="V462" s="156"/>
    </row>
    <row r="463" spans="1:22" ht="5.25" customHeight="1" thickBot="1">
      <c r="A463" s="568"/>
      <c r="B463" s="132"/>
      <c r="C463" s="163"/>
      <c r="D463" s="164"/>
      <c r="E463" s="165"/>
      <c r="F463" s="166"/>
      <c r="G463" s="166"/>
      <c r="H463" s="166"/>
      <c r="I463" s="164"/>
      <c r="J463" s="167"/>
      <c r="K463" s="132"/>
      <c r="L463" s="568"/>
      <c r="M463" s="132"/>
      <c r="N463" s="163"/>
      <c r="O463" s="164"/>
      <c r="P463" s="165"/>
      <c r="Q463" s="166"/>
      <c r="R463" s="166"/>
      <c r="S463" s="166"/>
      <c r="T463" s="164"/>
      <c r="U463" s="167"/>
      <c r="V463" s="156"/>
    </row>
    <row r="464" spans="1:22" ht="13.5" thickBot="1">
      <c r="A464" s="568"/>
      <c r="B464" s="132"/>
      <c r="C464" s="168"/>
      <c r="D464" s="169" t="s">
        <v>340</v>
      </c>
      <c r="E464" s="164"/>
      <c r="F464" s="164"/>
      <c r="G464" s="169">
        <f>G461+G462</f>
        <v>0</v>
      </c>
      <c r="H464" s="170">
        <f>H461+H462</f>
        <v>0</v>
      </c>
      <c r="I464" s="171">
        <f>G464-H464</f>
        <v>0</v>
      </c>
      <c r="J464" s="167"/>
      <c r="K464" s="132"/>
      <c r="L464" s="568"/>
      <c r="M464" s="132"/>
      <c r="N464" s="168"/>
      <c r="O464" s="169" t="s">
        <v>340</v>
      </c>
      <c r="P464" s="164"/>
      <c r="Q464" s="164"/>
      <c r="R464" s="169">
        <f>R461+R462</f>
        <v>0</v>
      </c>
      <c r="S464" s="170">
        <f>S461+S462</f>
        <v>0</v>
      </c>
      <c r="T464" s="171">
        <f>R464-S464</f>
        <v>0</v>
      </c>
      <c r="U464" s="167"/>
      <c r="V464" s="156"/>
    </row>
    <row r="465" spans="1:22">
      <c r="A465" s="132"/>
      <c r="B465" s="132"/>
      <c r="C465" s="132"/>
      <c r="D465" s="132"/>
      <c r="E465" s="132"/>
      <c r="F465" s="132"/>
      <c r="G465" s="173" t="s">
        <v>342</v>
      </c>
      <c r="H465" s="147"/>
      <c r="I465" s="144"/>
      <c r="J465" s="147"/>
      <c r="K465" s="132"/>
      <c r="L465" s="132"/>
      <c r="M465" s="132"/>
      <c r="N465" s="132"/>
      <c r="O465" s="132"/>
      <c r="P465" s="132"/>
      <c r="Q465" s="132"/>
      <c r="R465" s="173" t="s">
        <v>342</v>
      </c>
      <c r="S465" s="147"/>
      <c r="T465" s="144"/>
      <c r="U465" s="147"/>
      <c r="V465" s="156"/>
    </row>
    <row r="466" spans="1:22">
      <c r="A466" s="196" t="s">
        <v>351</v>
      </c>
      <c r="B466" s="132"/>
      <c r="C466" s="132"/>
      <c r="D466" s="132"/>
      <c r="E466" s="132"/>
      <c r="F466" s="132"/>
      <c r="G466" s="177" t="s">
        <v>140</v>
      </c>
      <c r="H466" s="178"/>
      <c r="I466" s="179"/>
      <c r="J466" s="178"/>
      <c r="K466" s="132"/>
      <c r="L466" s="196" t="s">
        <v>351</v>
      </c>
      <c r="M466" s="132"/>
      <c r="N466" s="132"/>
      <c r="O466" s="132"/>
      <c r="P466" s="132"/>
      <c r="Q466" s="132"/>
      <c r="R466" s="177" t="s">
        <v>140</v>
      </c>
      <c r="S466" s="178"/>
      <c r="T466" s="179"/>
      <c r="U466" s="178"/>
      <c r="V466" s="156"/>
    </row>
    <row r="467" spans="1:22" ht="13.5" thickBot="1">
      <c r="A467" s="131" t="s">
        <v>355</v>
      </c>
      <c r="B467" s="132"/>
      <c r="C467" s="132"/>
      <c r="D467" s="132"/>
      <c r="E467" s="132"/>
      <c r="F467" s="132"/>
      <c r="G467" s="182" t="s">
        <v>347</v>
      </c>
      <c r="H467" s="167"/>
      <c r="I467" s="171">
        <f>I464+I465+I466</f>
        <v>0</v>
      </c>
      <c r="J467" s="167"/>
      <c r="K467" s="132"/>
      <c r="L467" s="131" t="s">
        <v>355</v>
      </c>
      <c r="M467" s="132"/>
      <c r="N467" s="132"/>
      <c r="O467" s="132"/>
      <c r="P467" s="132"/>
      <c r="Q467" s="132"/>
      <c r="R467" s="182" t="s">
        <v>347</v>
      </c>
      <c r="S467" s="167"/>
      <c r="T467" s="171">
        <f>T464+T465+T466</f>
        <v>0</v>
      </c>
      <c r="U467" s="167"/>
      <c r="V467" s="156"/>
    </row>
    <row r="468" spans="1:22" ht="13.5" thickBot="1">
      <c r="A468" s="197"/>
      <c r="B468" s="197"/>
      <c r="C468" s="197"/>
      <c r="D468" s="197"/>
      <c r="E468" s="197"/>
      <c r="F468" s="197"/>
      <c r="G468" s="197"/>
      <c r="H468" s="197"/>
      <c r="I468" s="197"/>
      <c r="J468" s="197"/>
      <c r="K468" s="156"/>
      <c r="L468" s="197"/>
      <c r="M468" s="197"/>
      <c r="N468" s="197"/>
      <c r="O468" s="197"/>
      <c r="P468" s="197"/>
      <c r="Q468" s="197"/>
      <c r="R468" s="197"/>
      <c r="S468" s="197"/>
      <c r="T468" s="197"/>
      <c r="U468" s="197"/>
      <c r="V468" s="156"/>
    </row>
    <row r="469" spans="1:22" ht="13.5" thickTop="1">
      <c r="A469" s="131" t="s">
        <v>323</v>
      </c>
      <c r="B469" s="131"/>
      <c r="L469" s="131" t="s">
        <v>323</v>
      </c>
      <c r="M469" s="131"/>
    </row>
    <row r="470" spans="1:22">
      <c r="A470" s="131" t="s">
        <v>324</v>
      </c>
      <c r="B470" s="131"/>
      <c r="L470" s="131" t="s">
        <v>324</v>
      </c>
      <c r="M470" s="131"/>
    </row>
    <row r="471" spans="1:22" ht="7.5" customHeight="1">
      <c r="A471" s="131"/>
      <c r="B471" s="131"/>
      <c r="C471" s="132"/>
      <c r="D471" s="132"/>
      <c r="E471" s="132"/>
      <c r="F471" s="132"/>
      <c r="G471" s="132"/>
      <c r="H471" s="132"/>
      <c r="I471" s="132"/>
      <c r="J471" s="132"/>
      <c r="K471" s="132"/>
      <c r="L471" s="131"/>
      <c r="M471" s="131"/>
      <c r="N471" s="132"/>
      <c r="O471" s="132"/>
      <c r="P471" s="132"/>
      <c r="Q471" s="132"/>
      <c r="R471" s="132"/>
      <c r="S471" s="132"/>
      <c r="T471" s="132"/>
      <c r="U471" s="132"/>
      <c r="V471" s="132"/>
    </row>
    <row r="472" spans="1:22">
      <c r="A472" s="132"/>
      <c r="B472" s="132"/>
      <c r="C472" s="132"/>
      <c r="D472" s="133" t="s">
        <v>325</v>
      </c>
      <c r="E472" s="133"/>
      <c r="F472" s="133"/>
      <c r="G472" s="135" t="str">
        <f>$G$4</f>
        <v>февраль</v>
      </c>
      <c r="H472" s="133" t="s">
        <v>326</v>
      </c>
      <c r="I472" s="132"/>
      <c r="J472" s="132"/>
      <c r="K472" s="132"/>
      <c r="L472" s="132"/>
      <c r="M472" s="132"/>
      <c r="N472" s="132"/>
      <c r="O472" s="133" t="s">
        <v>325</v>
      </c>
      <c r="P472" s="133"/>
      <c r="Q472" s="133"/>
      <c r="R472" s="135" t="str">
        <f>$G$4</f>
        <v>февраль</v>
      </c>
      <c r="S472" s="133" t="s">
        <v>326</v>
      </c>
      <c r="T472" s="132"/>
      <c r="U472" s="132"/>
      <c r="V472" s="132"/>
    </row>
    <row r="473" spans="1:22" ht="3" customHeight="1">
      <c r="A473" s="132"/>
      <c r="B473" s="132"/>
      <c r="C473" s="132"/>
      <c r="D473" s="132"/>
      <c r="E473" s="132"/>
      <c r="F473" s="132"/>
      <c r="G473" s="132"/>
      <c r="H473" s="132"/>
      <c r="I473" s="132"/>
      <c r="J473" s="132"/>
      <c r="K473" s="132"/>
      <c r="L473" s="132"/>
      <c r="M473" s="132"/>
      <c r="N473" s="132"/>
      <c r="O473" s="132"/>
      <c r="P473" s="132"/>
      <c r="Q473" s="132"/>
      <c r="R473" s="132"/>
      <c r="S473" s="132"/>
      <c r="T473" s="132"/>
      <c r="U473" s="132"/>
      <c r="V473" s="132"/>
    </row>
    <row r="474" spans="1:22">
      <c r="A474" s="132"/>
      <c r="B474" s="132"/>
      <c r="C474" s="132"/>
      <c r="D474" s="131" t="s">
        <v>327</v>
      </c>
      <c r="E474" s="131"/>
      <c r="F474" s="136">
        <f>Жильцы!E435</f>
        <v>0</v>
      </c>
      <c r="G474" s="131" t="s">
        <v>328</v>
      </c>
      <c r="H474" s="132" t="str">
        <f>Жильцы!B435&amp;" "&amp;Жильцы!C435&amp;"."&amp;Жильцы!D435&amp;"."</f>
        <v xml:space="preserve"> ..</v>
      </c>
      <c r="I474" s="132"/>
      <c r="J474" s="132"/>
      <c r="K474" s="132"/>
      <c r="L474" s="132"/>
      <c r="M474" s="132"/>
      <c r="N474" s="132"/>
      <c r="O474" s="131" t="s">
        <v>327</v>
      </c>
      <c r="P474" s="131"/>
      <c r="Q474" s="136">
        <f>Жильцы!S435</f>
        <v>0</v>
      </c>
      <c r="R474" s="131" t="s">
        <v>328</v>
      </c>
      <c r="S474" s="132" t="str">
        <f>Жильцы!P435&amp;" "&amp;Жильцы!Q435&amp;"."&amp;Жильцы!R435&amp;"."</f>
        <v xml:space="preserve"> ..</v>
      </c>
      <c r="T474" s="132"/>
      <c r="U474" s="132"/>
      <c r="V474" s="132"/>
    </row>
    <row r="475" spans="1:22">
      <c r="A475" s="132"/>
      <c r="B475" s="132"/>
      <c r="C475" s="132"/>
      <c r="D475" s="131" t="s">
        <v>329</v>
      </c>
      <c r="E475" s="131"/>
      <c r="F475" s="136">
        <f>Жильцы!F435</f>
        <v>0</v>
      </c>
      <c r="G475" s="131" t="s">
        <v>330</v>
      </c>
      <c r="H475" s="132" t="s">
        <v>331</v>
      </c>
      <c r="I475" s="132"/>
      <c r="J475" s="137">
        <f>Жильцы!A435</f>
        <v>0</v>
      </c>
      <c r="K475" s="132"/>
      <c r="L475" s="132"/>
      <c r="M475" s="132"/>
      <c r="N475" s="132"/>
      <c r="O475" s="131" t="s">
        <v>329</v>
      </c>
      <c r="P475" s="131"/>
      <c r="Q475" s="136">
        <f>Жильцы!T435</f>
        <v>0</v>
      </c>
      <c r="R475" s="131" t="s">
        <v>330</v>
      </c>
      <c r="S475" s="132" t="s">
        <v>331</v>
      </c>
      <c r="T475" s="132"/>
      <c r="U475" s="137">
        <f>Жильцы!O435</f>
        <v>0</v>
      </c>
      <c r="V475" s="132"/>
    </row>
    <row r="476" spans="1:22" ht="2.25" customHeight="1" thickBot="1">
      <c r="A476" s="132"/>
      <c r="B476" s="132"/>
      <c r="C476" s="132"/>
      <c r="D476" s="132"/>
      <c r="E476" s="132"/>
      <c r="F476" s="132"/>
      <c r="G476" s="132"/>
      <c r="H476" s="132"/>
      <c r="I476" s="132"/>
      <c r="J476" s="132"/>
      <c r="K476" s="132"/>
      <c r="L476" s="132"/>
      <c r="M476" s="132"/>
      <c r="N476" s="132"/>
      <c r="O476" s="132"/>
      <c r="P476" s="132"/>
      <c r="Q476" s="132"/>
      <c r="R476" s="132"/>
      <c r="S476" s="132"/>
      <c r="T476" s="132"/>
      <c r="U476" s="132"/>
      <c r="V476" s="132"/>
    </row>
    <row r="477" spans="1:22" ht="27" customHeight="1" thickBot="1">
      <c r="A477" s="568" t="s">
        <v>332</v>
      </c>
      <c r="B477" s="132"/>
      <c r="C477" s="138"/>
      <c r="D477" s="139" t="s">
        <v>333</v>
      </c>
      <c r="E477" s="140"/>
      <c r="F477" s="141" t="s">
        <v>334</v>
      </c>
      <c r="G477" s="141" t="s">
        <v>335</v>
      </c>
      <c r="H477" s="142" t="s">
        <v>336</v>
      </c>
      <c r="I477" s="569" t="s">
        <v>337</v>
      </c>
      <c r="J477" s="570"/>
      <c r="K477" s="132"/>
      <c r="L477" s="568" t="s">
        <v>332</v>
      </c>
      <c r="M477" s="132"/>
      <c r="N477" s="138"/>
      <c r="O477" s="139" t="s">
        <v>333</v>
      </c>
      <c r="P477" s="140"/>
      <c r="Q477" s="141" t="s">
        <v>334</v>
      </c>
      <c r="R477" s="141" t="s">
        <v>335</v>
      </c>
      <c r="S477" s="142" t="s">
        <v>336</v>
      </c>
      <c r="T477" s="569" t="s">
        <v>337</v>
      </c>
      <c r="U477" s="570"/>
      <c r="V477" s="132"/>
    </row>
    <row r="478" spans="1:22" ht="3.75" customHeight="1">
      <c r="A478" s="568"/>
      <c r="B478" s="132"/>
      <c r="C478" s="143"/>
      <c r="D478" s="144"/>
      <c r="E478" s="145"/>
      <c r="F478" s="146"/>
      <c r="G478" s="146"/>
      <c r="H478" s="146"/>
      <c r="I478" s="144"/>
      <c r="J478" s="147"/>
      <c r="K478" s="132"/>
      <c r="L478" s="568"/>
      <c r="M478" s="132"/>
      <c r="N478" s="143"/>
      <c r="O478" s="144"/>
      <c r="P478" s="145"/>
      <c r="Q478" s="146"/>
      <c r="R478" s="146"/>
      <c r="S478" s="146"/>
      <c r="T478" s="144"/>
      <c r="U478" s="147"/>
      <c r="V478" s="132"/>
    </row>
    <row r="479" spans="1:22">
      <c r="A479" s="568"/>
      <c r="B479" s="132"/>
      <c r="C479" s="148">
        <v>1</v>
      </c>
      <c r="D479" s="149" t="s">
        <v>338</v>
      </c>
      <c r="E479" s="150"/>
      <c r="F479" s="191">
        <v>15</v>
      </c>
      <c r="G479" s="191">
        <f>F479*F474</f>
        <v>0</v>
      </c>
      <c r="H479" s="192"/>
      <c r="I479" s="153">
        <f>G479-H479</f>
        <v>0</v>
      </c>
      <c r="J479" s="154"/>
      <c r="K479" s="132"/>
      <c r="L479" s="568"/>
      <c r="M479" s="132"/>
      <c r="N479" s="148">
        <v>1</v>
      </c>
      <c r="O479" s="149" t="s">
        <v>338</v>
      </c>
      <c r="P479" s="150"/>
      <c r="Q479" s="191">
        <v>15</v>
      </c>
      <c r="R479" s="191">
        <f>Q479*Q474</f>
        <v>0</v>
      </c>
      <c r="S479" s="192"/>
      <c r="T479" s="153">
        <f>R479-S479</f>
        <v>0</v>
      </c>
      <c r="U479" s="154"/>
      <c r="V479" s="132"/>
    </row>
    <row r="480" spans="1:22">
      <c r="A480" s="568"/>
      <c r="B480" s="132"/>
      <c r="C480" s="155">
        <v>2</v>
      </c>
      <c r="D480" s="156" t="s">
        <v>339</v>
      </c>
      <c r="E480" s="157"/>
      <c r="F480" s="193">
        <v>3.85</v>
      </c>
      <c r="G480" s="193">
        <f>F480*F474</f>
        <v>0</v>
      </c>
      <c r="H480" s="194"/>
      <c r="I480" s="160">
        <f>G480-H480</f>
        <v>0</v>
      </c>
      <c r="J480" s="161"/>
      <c r="K480" s="132"/>
      <c r="L480" s="568"/>
      <c r="M480" s="132"/>
      <c r="N480" s="155">
        <v>2</v>
      </c>
      <c r="O480" s="156" t="s">
        <v>339</v>
      </c>
      <c r="P480" s="157"/>
      <c r="Q480" s="193">
        <v>3.85</v>
      </c>
      <c r="R480" s="193">
        <f>Q480*Q474</f>
        <v>0</v>
      </c>
      <c r="S480" s="194"/>
      <c r="T480" s="160">
        <f>R480-S480</f>
        <v>0</v>
      </c>
      <c r="U480" s="161"/>
      <c r="V480" s="132"/>
    </row>
    <row r="481" spans="1:22" ht="2.25" customHeight="1" thickBot="1">
      <c r="A481" s="568"/>
      <c r="B481" s="132"/>
      <c r="C481" s="163"/>
      <c r="D481" s="164"/>
      <c r="E481" s="165"/>
      <c r="F481" s="166"/>
      <c r="G481" s="166"/>
      <c r="H481" s="166"/>
      <c r="I481" s="164"/>
      <c r="J481" s="167"/>
      <c r="K481" s="132"/>
      <c r="L481" s="568"/>
      <c r="M481" s="132"/>
      <c r="N481" s="163"/>
      <c r="O481" s="164"/>
      <c r="P481" s="165"/>
      <c r="Q481" s="166"/>
      <c r="R481" s="166"/>
      <c r="S481" s="166"/>
      <c r="T481" s="164"/>
      <c r="U481" s="167"/>
      <c r="V481" s="132"/>
    </row>
    <row r="482" spans="1:22" ht="13.5" thickBot="1">
      <c r="A482" s="568"/>
      <c r="B482" s="132"/>
      <c r="C482" s="168"/>
      <c r="D482" s="169" t="s">
        <v>340</v>
      </c>
      <c r="E482" s="164"/>
      <c r="F482" s="164"/>
      <c r="G482" s="169">
        <f>G479+G480</f>
        <v>0</v>
      </c>
      <c r="H482" s="170">
        <f>H479+H480</f>
        <v>0</v>
      </c>
      <c r="I482" s="171">
        <f>G482-H482</f>
        <v>0</v>
      </c>
      <c r="J482" s="167"/>
      <c r="K482" s="132"/>
      <c r="L482" s="568"/>
      <c r="M482" s="132"/>
      <c r="N482" s="168"/>
      <c r="O482" s="169" t="s">
        <v>340</v>
      </c>
      <c r="P482" s="164"/>
      <c r="Q482" s="164"/>
      <c r="R482" s="169">
        <f>R479+R480</f>
        <v>0</v>
      </c>
      <c r="S482" s="170">
        <f>S479+S480</f>
        <v>0</v>
      </c>
      <c r="T482" s="171">
        <f>R482-S482</f>
        <v>0</v>
      </c>
      <c r="U482" s="167"/>
      <c r="V482" s="132"/>
    </row>
    <row r="483" spans="1:22">
      <c r="A483" s="131" t="s">
        <v>341</v>
      </c>
      <c r="B483" s="132"/>
      <c r="C483" s="132"/>
      <c r="D483" s="132"/>
      <c r="E483" s="132"/>
      <c r="F483" s="132"/>
      <c r="G483" s="173" t="s">
        <v>342</v>
      </c>
      <c r="H483" s="147"/>
      <c r="I483" s="144"/>
      <c r="J483" s="147"/>
      <c r="K483" s="132"/>
      <c r="L483" s="131" t="s">
        <v>341</v>
      </c>
      <c r="M483" s="132"/>
      <c r="N483" s="132"/>
      <c r="O483" s="132"/>
      <c r="P483" s="132"/>
      <c r="Q483" s="132"/>
      <c r="R483" s="173" t="s">
        <v>342</v>
      </c>
      <c r="S483" s="147"/>
      <c r="T483" s="144"/>
      <c r="U483" s="147"/>
      <c r="V483" s="132"/>
    </row>
    <row r="484" spans="1:22" ht="11.25" customHeight="1">
      <c r="A484" s="131" t="s">
        <v>353</v>
      </c>
      <c r="B484" s="132"/>
      <c r="C484" s="132"/>
      <c r="D484" s="132"/>
      <c r="E484" s="132"/>
      <c r="F484" s="132"/>
      <c r="G484" s="177" t="s">
        <v>140</v>
      </c>
      <c r="H484" s="178"/>
      <c r="I484" s="179"/>
      <c r="J484" s="178"/>
      <c r="K484" s="132"/>
      <c r="L484" s="131" t="s">
        <v>353</v>
      </c>
      <c r="M484" s="132"/>
      <c r="N484" s="132"/>
      <c r="O484" s="132"/>
      <c r="P484" s="132"/>
      <c r="Q484" s="132"/>
      <c r="R484" s="177" t="s">
        <v>140</v>
      </c>
      <c r="S484" s="178"/>
      <c r="T484" s="179"/>
      <c r="U484" s="178"/>
      <c r="V484" s="132"/>
    </row>
    <row r="485" spans="1:22" ht="13.5" thickBot="1">
      <c r="A485" s="131" t="s">
        <v>344</v>
      </c>
      <c r="B485" s="132"/>
      <c r="C485" s="132"/>
      <c r="D485" s="180" t="s">
        <v>345</v>
      </c>
      <c r="E485" s="183" t="str">
        <f>$E$17</f>
        <v>февраля</v>
      </c>
      <c r="F485" s="132" t="s">
        <v>326</v>
      </c>
      <c r="G485" s="182" t="s">
        <v>347</v>
      </c>
      <c r="H485" s="167"/>
      <c r="I485" s="171">
        <f>I482+I483+I484</f>
        <v>0</v>
      </c>
      <c r="J485" s="167"/>
      <c r="K485" s="132"/>
      <c r="L485" s="131" t="s">
        <v>344</v>
      </c>
      <c r="M485" s="132"/>
      <c r="N485" s="132"/>
      <c r="O485" s="180" t="s">
        <v>345</v>
      </c>
      <c r="P485" s="183" t="str">
        <f>$E$17</f>
        <v>февраля</v>
      </c>
      <c r="Q485" s="132" t="s">
        <v>326</v>
      </c>
      <c r="R485" s="182" t="s">
        <v>347</v>
      </c>
      <c r="S485" s="167"/>
      <c r="T485" s="171">
        <f>T482+T483+T484</f>
        <v>0</v>
      </c>
      <c r="U485" s="167"/>
      <c r="V485" s="132"/>
    </row>
    <row r="486" spans="1:22" ht="10.5" customHeight="1">
      <c r="A486" s="184" t="s">
        <v>348</v>
      </c>
      <c r="B486" s="199">
        <f>13/365</f>
        <v>3.5616438356164383E-2</v>
      </c>
      <c r="C486" s="186" t="s">
        <v>354</v>
      </c>
      <c r="D486" s="187"/>
      <c r="E486" s="187"/>
      <c r="F486" s="187"/>
      <c r="G486" s="187"/>
      <c r="H486" s="187"/>
      <c r="I486" s="187"/>
      <c r="J486" s="187"/>
      <c r="K486" s="129"/>
      <c r="L486" s="184" t="s">
        <v>348</v>
      </c>
      <c r="M486" s="199">
        <f>13/365</f>
        <v>3.5616438356164383E-2</v>
      </c>
      <c r="N486" s="186" t="s">
        <v>354</v>
      </c>
      <c r="O486" s="187"/>
      <c r="P486" s="187"/>
      <c r="Q486" s="187"/>
      <c r="R486" s="187"/>
      <c r="S486" s="187"/>
      <c r="T486" s="187"/>
      <c r="U486" s="187"/>
      <c r="V486" s="129"/>
    </row>
    <row r="487" spans="1:22" ht="20.25" customHeight="1">
      <c r="A487" s="131" t="s">
        <v>323</v>
      </c>
      <c r="B487" s="131"/>
      <c r="L487" s="131" t="s">
        <v>323</v>
      </c>
      <c r="M487" s="131"/>
    </row>
    <row r="488" spans="1:22">
      <c r="A488" s="131" t="s">
        <v>324</v>
      </c>
      <c r="B488" s="131"/>
      <c r="L488" s="131" t="s">
        <v>324</v>
      </c>
      <c r="M488" s="131"/>
    </row>
    <row r="489" spans="1:22" ht="6" customHeight="1">
      <c r="A489" s="131"/>
      <c r="B489" s="131"/>
      <c r="C489" s="132"/>
      <c r="D489" s="132"/>
      <c r="E489" s="132"/>
      <c r="F489" s="132"/>
      <c r="G489" s="132"/>
      <c r="H489" s="132"/>
      <c r="I489" s="132"/>
      <c r="J489" s="132"/>
      <c r="K489" s="132"/>
      <c r="L489" s="131"/>
      <c r="M489" s="131"/>
      <c r="N489" s="132"/>
      <c r="O489" s="132"/>
      <c r="P489" s="132"/>
      <c r="Q489" s="132"/>
      <c r="R489" s="132"/>
      <c r="S489" s="132"/>
      <c r="T489" s="132"/>
      <c r="U489" s="132"/>
      <c r="V489" s="132"/>
    </row>
    <row r="490" spans="1:22">
      <c r="A490" s="132"/>
      <c r="B490" s="132"/>
      <c r="C490" s="132"/>
      <c r="D490" s="133" t="s">
        <v>350</v>
      </c>
      <c r="E490" s="133"/>
      <c r="F490" s="133"/>
      <c r="G490" s="135" t="str">
        <f>$G$4</f>
        <v>февраль</v>
      </c>
      <c r="H490" s="133" t="s">
        <v>326</v>
      </c>
      <c r="I490" s="132"/>
      <c r="J490" s="132"/>
      <c r="K490" s="132"/>
      <c r="L490" s="132"/>
      <c r="M490" s="132"/>
      <c r="N490" s="132"/>
      <c r="O490" s="133" t="s">
        <v>350</v>
      </c>
      <c r="P490" s="133"/>
      <c r="Q490" s="133"/>
      <c r="R490" s="135" t="str">
        <f>$G$4</f>
        <v>февраль</v>
      </c>
      <c r="S490" s="133" t="s">
        <v>326</v>
      </c>
      <c r="T490" s="132"/>
      <c r="U490" s="132"/>
      <c r="V490" s="132"/>
    </row>
    <row r="491" spans="1:22" ht="3.75" customHeight="1">
      <c r="A491" s="132"/>
      <c r="B491" s="132"/>
      <c r="C491" s="132"/>
      <c r="D491" s="132"/>
      <c r="E491" s="132"/>
      <c r="F491" s="132"/>
      <c r="G491" s="132"/>
      <c r="H491" s="132"/>
      <c r="I491" s="132"/>
      <c r="J491" s="132"/>
      <c r="K491" s="132"/>
      <c r="L491" s="132"/>
      <c r="M491" s="132"/>
      <c r="N491" s="132"/>
      <c r="O491" s="132"/>
      <c r="P491" s="132"/>
      <c r="Q491" s="132"/>
      <c r="R491" s="132"/>
      <c r="S491" s="132"/>
      <c r="T491" s="132"/>
      <c r="U491" s="132"/>
      <c r="V491" s="132"/>
    </row>
    <row r="492" spans="1:22">
      <c r="A492" s="132"/>
      <c r="B492" s="132"/>
      <c r="C492" s="132"/>
      <c r="D492" s="131" t="s">
        <v>327</v>
      </c>
      <c r="E492" s="131"/>
      <c r="F492" s="136">
        <f>Жильцы!E435</f>
        <v>0</v>
      </c>
      <c r="G492" s="131" t="s">
        <v>328</v>
      </c>
      <c r="H492" s="132" t="str">
        <f>Жильцы!B435&amp;" "&amp;Жильцы!C435&amp;"."&amp;Жильцы!D435&amp;"."</f>
        <v xml:space="preserve"> ..</v>
      </c>
      <c r="I492" s="132"/>
      <c r="J492" s="132"/>
      <c r="K492" s="132"/>
      <c r="L492" s="132"/>
      <c r="M492" s="132"/>
      <c r="N492" s="132"/>
      <c r="O492" s="131" t="s">
        <v>327</v>
      </c>
      <c r="P492" s="131"/>
      <c r="Q492" s="136">
        <f>Жильцы!S435</f>
        <v>0</v>
      </c>
      <c r="R492" s="131" t="s">
        <v>328</v>
      </c>
      <c r="S492" s="132" t="str">
        <f>Жильцы!P435&amp;" "&amp;Жильцы!Q435&amp;"."&amp;Жильцы!R435&amp;"."</f>
        <v xml:space="preserve"> ..</v>
      </c>
      <c r="T492" s="132"/>
      <c r="U492" s="132"/>
      <c r="V492" s="132"/>
    </row>
    <row r="493" spans="1:22">
      <c r="A493" s="132"/>
      <c r="B493" s="132"/>
      <c r="C493" s="132"/>
      <c r="D493" s="131" t="s">
        <v>329</v>
      </c>
      <c r="E493" s="131"/>
      <c r="F493" s="136">
        <f>Жильцы!F435</f>
        <v>0</v>
      </c>
      <c r="G493" s="131" t="s">
        <v>330</v>
      </c>
      <c r="H493" s="132" t="s">
        <v>331</v>
      </c>
      <c r="I493" s="132"/>
      <c r="J493" s="137">
        <f>Жильцы!A435</f>
        <v>0</v>
      </c>
      <c r="K493" s="132"/>
      <c r="L493" s="132"/>
      <c r="M493" s="132"/>
      <c r="N493" s="132"/>
      <c r="O493" s="131" t="s">
        <v>329</v>
      </c>
      <c r="P493" s="131"/>
      <c r="Q493" s="136">
        <f>Жильцы!T435</f>
        <v>0</v>
      </c>
      <c r="R493" s="131" t="s">
        <v>330</v>
      </c>
      <c r="S493" s="132" t="s">
        <v>331</v>
      </c>
      <c r="T493" s="132"/>
      <c r="U493" s="137">
        <f>Жильцы!O435</f>
        <v>0</v>
      </c>
      <c r="V493" s="132"/>
    </row>
    <row r="494" spans="1:22" ht="2.25" customHeight="1" thickBot="1">
      <c r="A494" s="132"/>
      <c r="B494" s="132"/>
      <c r="C494" s="132"/>
      <c r="D494" s="132"/>
      <c r="E494" s="132"/>
      <c r="F494" s="132"/>
      <c r="G494" s="132"/>
      <c r="H494" s="132"/>
      <c r="I494" s="132"/>
      <c r="J494" s="132"/>
      <c r="K494" s="132"/>
      <c r="L494" s="132"/>
      <c r="M494" s="132"/>
      <c r="N494" s="132"/>
      <c r="O494" s="132"/>
      <c r="P494" s="132"/>
      <c r="Q494" s="132"/>
      <c r="R494" s="132"/>
      <c r="S494" s="132"/>
      <c r="T494" s="132"/>
      <c r="U494" s="132"/>
      <c r="V494" s="132"/>
    </row>
    <row r="495" spans="1:22" ht="26.25" customHeight="1" thickBot="1">
      <c r="A495" s="568" t="s">
        <v>332</v>
      </c>
      <c r="B495" s="132"/>
      <c r="C495" s="138"/>
      <c r="D495" s="139" t="s">
        <v>333</v>
      </c>
      <c r="E495" s="140"/>
      <c r="F495" s="141" t="s">
        <v>334</v>
      </c>
      <c r="G495" s="141" t="s">
        <v>335</v>
      </c>
      <c r="H495" s="142" t="s">
        <v>336</v>
      </c>
      <c r="I495" s="569" t="s">
        <v>337</v>
      </c>
      <c r="J495" s="570"/>
      <c r="K495" s="132"/>
      <c r="L495" s="568" t="s">
        <v>332</v>
      </c>
      <c r="M495" s="132"/>
      <c r="N495" s="138"/>
      <c r="O495" s="139" t="s">
        <v>333</v>
      </c>
      <c r="P495" s="140"/>
      <c r="Q495" s="141" t="s">
        <v>334</v>
      </c>
      <c r="R495" s="141" t="s">
        <v>335</v>
      </c>
      <c r="S495" s="142" t="s">
        <v>336</v>
      </c>
      <c r="T495" s="569" t="s">
        <v>337</v>
      </c>
      <c r="U495" s="570"/>
      <c r="V495" s="132"/>
    </row>
    <row r="496" spans="1:22" ht="3" customHeight="1">
      <c r="A496" s="568"/>
      <c r="B496" s="132"/>
      <c r="C496" s="143"/>
      <c r="D496" s="144"/>
      <c r="E496" s="145"/>
      <c r="F496" s="146"/>
      <c r="G496" s="146"/>
      <c r="H496" s="146"/>
      <c r="I496" s="144"/>
      <c r="J496" s="147"/>
      <c r="K496" s="132"/>
      <c r="L496" s="568"/>
      <c r="M496" s="132"/>
      <c r="N496" s="143"/>
      <c r="O496" s="144"/>
      <c r="P496" s="145"/>
      <c r="Q496" s="146"/>
      <c r="R496" s="146"/>
      <c r="S496" s="146"/>
      <c r="T496" s="144"/>
      <c r="U496" s="147"/>
      <c r="V496" s="132"/>
    </row>
    <row r="497" spans="1:22">
      <c r="A497" s="568"/>
      <c r="B497" s="132"/>
      <c r="C497" s="148">
        <v>1</v>
      </c>
      <c r="D497" s="149" t="s">
        <v>338</v>
      </c>
      <c r="E497" s="150"/>
      <c r="F497" s="191">
        <v>15</v>
      </c>
      <c r="G497" s="191">
        <f>F497*F492</f>
        <v>0</v>
      </c>
      <c r="H497" s="192"/>
      <c r="I497" s="153">
        <f>G497-H497</f>
        <v>0</v>
      </c>
      <c r="J497" s="154"/>
      <c r="K497" s="132"/>
      <c r="L497" s="568"/>
      <c r="M497" s="132"/>
      <c r="N497" s="148">
        <v>1</v>
      </c>
      <c r="O497" s="149" t="s">
        <v>338</v>
      </c>
      <c r="P497" s="150"/>
      <c r="Q497" s="191">
        <v>15</v>
      </c>
      <c r="R497" s="191">
        <f>Q497*Q492</f>
        <v>0</v>
      </c>
      <c r="S497" s="192"/>
      <c r="T497" s="153">
        <f>R497-S497</f>
        <v>0</v>
      </c>
      <c r="U497" s="154"/>
      <c r="V497" s="132"/>
    </row>
    <row r="498" spans="1:22">
      <c r="A498" s="568"/>
      <c r="B498" s="132"/>
      <c r="C498" s="155">
        <v>2</v>
      </c>
      <c r="D498" s="156" t="s">
        <v>339</v>
      </c>
      <c r="E498" s="157"/>
      <c r="F498" s="193">
        <v>3.85</v>
      </c>
      <c r="G498" s="193">
        <f>F498*F492</f>
        <v>0</v>
      </c>
      <c r="H498" s="194"/>
      <c r="I498" s="160">
        <f>G498-H498</f>
        <v>0</v>
      </c>
      <c r="J498" s="161"/>
      <c r="K498" s="132"/>
      <c r="L498" s="568"/>
      <c r="M498" s="132"/>
      <c r="N498" s="155">
        <v>2</v>
      </c>
      <c r="O498" s="156" t="s">
        <v>339</v>
      </c>
      <c r="P498" s="157"/>
      <c r="Q498" s="193">
        <v>3.85</v>
      </c>
      <c r="R498" s="193">
        <f>Q498*Q492</f>
        <v>0</v>
      </c>
      <c r="S498" s="194"/>
      <c r="T498" s="160">
        <f>R498-S498</f>
        <v>0</v>
      </c>
      <c r="U498" s="161"/>
      <c r="V498" s="132"/>
    </row>
    <row r="499" spans="1:22" ht="5.25" customHeight="1" thickBot="1">
      <c r="A499" s="568"/>
      <c r="B499" s="132"/>
      <c r="C499" s="163"/>
      <c r="D499" s="164"/>
      <c r="E499" s="165"/>
      <c r="F499" s="166"/>
      <c r="G499" s="166"/>
      <c r="H499" s="166"/>
      <c r="I499" s="164"/>
      <c r="J499" s="167"/>
      <c r="K499" s="132"/>
      <c r="L499" s="568"/>
      <c r="M499" s="132"/>
      <c r="N499" s="163"/>
      <c r="O499" s="164"/>
      <c r="P499" s="165"/>
      <c r="Q499" s="166"/>
      <c r="R499" s="166"/>
      <c r="S499" s="166"/>
      <c r="T499" s="164"/>
      <c r="U499" s="167"/>
      <c r="V499" s="132"/>
    </row>
    <row r="500" spans="1:22" ht="13.5" thickBot="1">
      <c r="A500" s="568"/>
      <c r="B500" s="132"/>
      <c r="C500" s="168"/>
      <c r="D500" s="169" t="s">
        <v>340</v>
      </c>
      <c r="E500" s="164"/>
      <c r="F500" s="164"/>
      <c r="G500" s="169">
        <f>G497+G498</f>
        <v>0</v>
      </c>
      <c r="H500" s="170">
        <f>H497+H498</f>
        <v>0</v>
      </c>
      <c r="I500" s="171">
        <f>G500-H500</f>
        <v>0</v>
      </c>
      <c r="J500" s="167"/>
      <c r="K500" s="132"/>
      <c r="L500" s="568"/>
      <c r="M500" s="132"/>
      <c r="N500" s="168"/>
      <c r="O500" s="169" t="s">
        <v>340</v>
      </c>
      <c r="P500" s="164"/>
      <c r="Q500" s="164"/>
      <c r="R500" s="169">
        <f>R497+R498</f>
        <v>0</v>
      </c>
      <c r="S500" s="170">
        <f>S497+S498</f>
        <v>0</v>
      </c>
      <c r="T500" s="171">
        <f>R500-S500</f>
        <v>0</v>
      </c>
      <c r="U500" s="167"/>
      <c r="V500" s="132"/>
    </row>
    <row r="501" spans="1:22">
      <c r="A501" s="132"/>
      <c r="B501" s="132"/>
      <c r="C501" s="132"/>
      <c r="D501" s="132"/>
      <c r="E501" s="132"/>
      <c r="F501" s="132"/>
      <c r="G501" s="173" t="s">
        <v>342</v>
      </c>
      <c r="H501" s="147"/>
      <c r="I501" s="144"/>
      <c r="J501" s="147"/>
      <c r="K501" s="132"/>
      <c r="L501" s="132"/>
      <c r="M501" s="132"/>
      <c r="N501" s="132"/>
      <c r="O501" s="132"/>
      <c r="P501" s="132"/>
      <c r="Q501" s="132"/>
      <c r="R501" s="173" t="s">
        <v>342</v>
      </c>
      <c r="S501" s="147"/>
      <c r="T501" s="144"/>
      <c r="U501" s="147"/>
      <c r="V501" s="132"/>
    </row>
    <row r="502" spans="1:22">
      <c r="A502" s="196" t="s">
        <v>351</v>
      </c>
      <c r="B502" s="132"/>
      <c r="C502" s="132"/>
      <c r="D502" s="132"/>
      <c r="E502" s="132"/>
      <c r="F502" s="132"/>
      <c r="G502" s="177" t="s">
        <v>140</v>
      </c>
      <c r="H502" s="178"/>
      <c r="I502" s="179"/>
      <c r="J502" s="178"/>
      <c r="K502" s="132"/>
      <c r="L502" s="196" t="s">
        <v>351</v>
      </c>
      <c r="M502" s="132"/>
      <c r="N502" s="132"/>
      <c r="O502" s="132"/>
      <c r="P502" s="132"/>
      <c r="Q502" s="132"/>
      <c r="R502" s="177" t="s">
        <v>140</v>
      </c>
      <c r="S502" s="178"/>
      <c r="T502" s="179"/>
      <c r="U502" s="178"/>
      <c r="V502" s="132"/>
    </row>
    <row r="503" spans="1:22" ht="13.5" thickBot="1">
      <c r="A503" s="131" t="s">
        <v>355</v>
      </c>
      <c r="B503" s="132"/>
      <c r="C503" s="132"/>
      <c r="D503" s="132"/>
      <c r="E503" s="132"/>
      <c r="F503" s="132"/>
      <c r="G503" s="182" t="s">
        <v>347</v>
      </c>
      <c r="H503" s="167"/>
      <c r="I503" s="171">
        <f>I500+I501+I502</f>
        <v>0</v>
      </c>
      <c r="J503" s="167"/>
      <c r="K503" s="132"/>
      <c r="L503" s="131" t="s">
        <v>355</v>
      </c>
      <c r="M503" s="132"/>
      <c r="N503" s="132"/>
      <c r="O503" s="132"/>
      <c r="P503" s="132"/>
      <c r="Q503" s="132"/>
      <c r="R503" s="182" t="s">
        <v>347</v>
      </c>
      <c r="S503" s="167"/>
      <c r="T503" s="171">
        <f>T500+T501+T502</f>
        <v>0</v>
      </c>
      <c r="U503" s="167"/>
      <c r="V503" s="132"/>
    </row>
    <row r="504" spans="1:22" ht="6" customHeight="1"/>
    <row r="505" spans="1:22">
      <c r="A505" s="131" t="s">
        <v>323</v>
      </c>
      <c r="B505" s="131"/>
      <c r="L505" s="131" t="s">
        <v>323</v>
      </c>
      <c r="M505" s="131"/>
    </row>
    <row r="506" spans="1:22">
      <c r="A506" s="131" t="s">
        <v>324</v>
      </c>
      <c r="B506" s="131"/>
      <c r="L506" s="131" t="s">
        <v>324</v>
      </c>
      <c r="M506" s="131"/>
    </row>
    <row r="507" spans="1:22" ht="8.25" customHeight="1">
      <c r="A507" s="131"/>
      <c r="B507" s="131"/>
      <c r="C507" s="132"/>
      <c r="D507" s="132"/>
      <c r="E507" s="132"/>
      <c r="F507" s="132"/>
      <c r="G507" s="132"/>
      <c r="H507" s="132"/>
      <c r="I507" s="132"/>
      <c r="J507" s="132"/>
      <c r="K507" s="132"/>
      <c r="L507" s="131"/>
      <c r="M507" s="131"/>
      <c r="N507" s="132"/>
      <c r="O507" s="132"/>
      <c r="P507" s="132"/>
      <c r="Q507" s="132"/>
      <c r="R507" s="132"/>
      <c r="S507" s="132"/>
      <c r="T507" s="132"/>
      <c r="U507" s="132"/>
      <c r="V507" s="132"/>
    </row>
    <row r="508" spans="1:22">
      <c r="A508" s="132"/>
      <c r="B508" s="132"/>
      <c r="C508" s="132"/>
      <c r="D508" s="133" t="s">
        <v>325</v>
      </c>
      <c r="E508" s="133"/>
      <c r="F508" s="133"/>
      <c r="G508" s="135" t="str">
        <f>$G$4</f>
        <v>февраль</v>
      </c>
      <c r="H508" s="133" t="s">
        <v>326</v>
      </c>
      <c r="I508" s="132"/>
      <c r="J508" s="132"/>
      <c r="K508" s="132"/>
      <c r="L508" s="132"/>
      <c r="M508" s="132"/>
      <c r="N508" s="132"/>
      <c r="O508" s="133" t="s">
        <v>325</v>
      </c>
      <c r="P508" s="133"/>
      <c r="Q508" s="133"/>
      <c r="R508" s="135" t="str">
        <f>$G$4</f>
        <v>февраль</v>
      </c>
      <c r="S508" s="133" t="s">
        <v>326</v>
      </c>
      <c r="T508" s="132"/>
      <c r="U508" s="132"/>
      <c r="V508" s="132"/>
    </row>
    <row r="509" spans="1:22" ht="5.25" customHeight="1">
      <c r="A509" s="132"/>
      <c r="B509" s="132"/>
      <c r="C509" s="132"/>
      <c r="D509" s="132"/>
      <c r="E509" s="132"/>
      <c r="F509" s="132"/>
      <c r="G509" s="132"/>
      <c r="H509" s="132"/>
      <c r="I509" s="132"/>
      <c r="J509" s="132"/>
      <c r="K509" s="132"/>
      <c r="L509" s="132"/>
      <c r="M509" s="132"/>
      <c r="N509" s="132"/>
      <c r="O509" s="132"/>
      <c r="P509" s="132"/>
      <c r="Q509" s="132"/>
      <c r="R509" s="132"/>
      <c r="S509" s="132"/>
      <c r="T509" s="132"/>
      <c r="U509" s="132"/>
      <c r="V509" s="132"/>
    </row>
    <row r="510" spans="1:22">
      <c r="A510" s="132"/>
      <c r="B510" s="132"/>
      <c r="C510" s="132"/>
      <c r="D510" s="131" t="s">
        <v>327</v>
      </c>
      <c r="E510" s="131"/>
      <c r="F510" s="136">
        <f>Жильцы!E506</f>
        <v>0</v>
      </c>
      <c r="G510" s="131" t="s">
        <v>328</v>
      </c>
      <c r="H510" s="132" t="str">
        <f>Жильцы!B506&amp;" "&amp;Жильцы!C506&amp;"."&amp;Жильцы!D506&amp;"."</f>
        <v xml:space="preserve"> ..</v>
      </c>
      <c r="I510" s="132"/>
      <c r="J510" s="132"/>
      <c r="K510" s="132"/>
      <c r="L510" s="132"/>
      <c r="M510" s="132"/>
      <c r="N510" s="132"/>
      <c r="O510" s="131" t="s">
        <v>327</v>
      </c>
      <c r="P510" s="131"/>
      <c r="Q510" s="136">
        <f>Жильцы!S506</f>
        <v>0</v>
      </c>
      <c r="R510" s="131" t="s">
        <v>328</v>
      </c>
      <c r="S510" s="132" t="str">
        <f>Жильцы!P506&amp;" "&amp;Жильцы!Q506&amp;"."&amp;Жильцы!R506&amp;"."</f>
        <v xml:space="preserve"> ..</v>
      </c>
      <c r="T510" s="132"/>
      <c r="U510" s="132"/>
      <c r="V510" s="132"/>
    </row>
    <row r="511" spans="1:22">
      <c r="A511" s="132"/>
      <c r="B511" s="132"/>
      <c r="C511" s="132"/>
      <c r="D511" s="131" t="s">
        <v>329</v>
      </c>
      <c r="E511" s="131"/>
      <c r="F511" s="136">
        <f>Жильцы!F506</f>
        <v>0</v>
      </c>
      <c r="G511" s="131" t="s">
        <v>330</v>
      </c>
      <c r="H511" s="132" t="s">
        <v>331</v>
      </c>
      <c r="I511" s="132"/>
      <c r="J511" s="137">
        <f>Жильцы!A506</f>
        <v>0</v>
      </c>
      <c r="K511" s="132"/>
      <c r="L511" s="132"/>
      <c r="M511" s="132"/>
      <c r="N511" s="132"/>
      <c r="O511" s="131" t="s">
        <v>329</v>
      </c>
      <c r="P511" s="131"/>
      <c r="Q511" s="136">
        <f>Жильцы!T506</f>
        <v>0</v>
      </c>
      <c r="R511" s="131" t="s">
        <v>330</v>
      </c>
      <c r="S511" s="132" t="s">
        <v>331</v>
      </c>
      <c r="T511" s="132"/>
      <c r="U511" s="137">
        <f>Жильцы!O506</f>
        <v>0</v>
      </c>
      <c r="V511" s="132"/>
    </row>
    <row r="512" spans="1:22" ht="6" customHeight="1" thickBot="1">
      <c r="A512" s="132"/>
      <c r="B512" s="132"/>
      <c r="C512" s="132"/>
      <c r="D512" s="132"/>
      <c r="E512" s="132"/>
      <c r="F512" s="132"/>
      <c r="G512" s="132"/>
      <c r="H512" s="132"/>
      <c r="I512" s="132"/>
      <c r="J512" s="132"/>
      <c r="K512" s="132"/>
      <c r="L512" s="132"/>
      <c r="M512" s="132"/>
      <c r="N512" s="132"/>
      <c r="O512" s="132"/>
      <c r="P512" s="132"/>
      <c r="Q512" s="132"/>
      <c r="R512" s="132"/>
      <c r="S512" s="132"/>
      <c r="T512" s="132"/>
      <c r="U512" s="132"/>
      <c r="V512" s="132"/>
    </row>
    <row r="513" spans="1:22" ht="30" customHeight="1" thickBot="1">
      <c r="A513" s="568" t="s">
        <v>332</v>
      </c>
      <c r="B513" s="132"/>
      <c r="C513" s="138"/>
      <c r="D513" s="139" t="s">
        <v>333</v>
      </c>
      <c r="E513" s="140"/>
      <c r="F513" s="141" t="s">
        <v>334</v>
      </c>
      <c r="G513" s="141" t="s">
        <v>335</v>
      </c>
      <c r="H513" s="142" t="s">
        <v>336</v>
      </c>
      <c r="I513" s="569" t="s">
        <v>337</v>
      </c>
      <c r="J513" s="570"/>
      <c r="K513" s="132"/>
      <c r="L513" s="568" t="s">
        <v>332</v>
      </c>
      <c r="M513" s="132"/>
      <c r="N513" s="138"/>
      <c r="O513" s="139" t="s">
        <v>333</v>
      </c>
      <c r="P513" s="140"/>
      <c r="Q513" s="141" t="s">
        <v>334</v>
      </c>
      <c r="R513" s="141" t="s">
        <v>335</v>
      </c>
      <c r="S513" s="142" t="s">
        <v>336</v>
      </c>
      <c r="T513" s="569" t="s">
        <v>337</v>
      </c>
      <c r="U513" s="570"/>
      <c r="V513" s="132"/>
    </row>
    <row r="514" spans="1:22" ht="3" customHeight="1">
      <c r="A514" s="568"/>
      <c r="B514" s="132"/>
      <c r="C514" s="143"/>
      <c r="D514" s="144"/>
      <c r="E514" s="145"/>
      <c r="F514" s="146"/>
      <c r="G514" s="146"/>
      <c r="H514" s="146"/>
      <c r="I514" s="144"/>
      <c r="J514" s="147"/>
      <c r="K514" s="132"/>
      <c r="L514" s="568"/>
      <c r="M514" s="132"/>
      <c r="N514" s="143"/>
      <c r="O514" s="144"/>
      <c r="P514" s="145"/>
      <c r="Q514" s="146"/>
      <c r="R514" s="146"/>
      <c r="S514" s="146"/>
      <c r="T514" s="144"/>
      <c r="U514" s="147"/>
      <c r="V514" s="132"/>
    </row>
    <row r="515" spans="1:22">
      <c r="A515" s="568"/>
      <c r="B515" s="132"/>
      <c r="C515" s="148">
        <v>1</v>
      </c>
      <c r="D515" s="149" t="s">
        <v>338</v>
      </c>
      <c r="E515" s="150"/>
      <c r="F515" s="151">
        <v>15</v>
      </c>
      <c r="G515" s="151">
        <f>F515*F510</f>
        <v>0</v>
      </c>
      <c r="H515" s="152"/>
      <c r="I515" s="153">
        <f>G515-H515</f>
        <v>0</v>
      </c>
      <c r="J515" s="154"/>
      <c r="K515" s="132"/>
      <c r="L515" s="568"/>
      <c r="M515" s="132"/>
      <c r="N515" s="148">
        <v>1</v>
      </c>
      <c r="O515" s="149" t="s">
        <v>338</v>
      </c>
      <c r="P515" s="150"/>
      <c r="Q515" s="151">
        <v>15</v>
      </c>
      <c r="R515" s="151">
        <f>Q515*Q510</f>
        <v>0</v>
      </c>
      <c r="S515" s="152"/>
      <c r="T515" s="153">
        <f>R515-S515</f>
        <v>0</v>
      </c>
      <c r="U515" s="154"/>
      <c r="V515" s="132"/>
    </row>
    <row r="516" spans="1:22">
      <c r="A516" s="568"/>
      <c r="B516" s="132"/>
      <c r="C516" s="155">
        <v>2</v>
      </c>
      <c r="D516" s="156" t="s">
        <v>339</v>
      </c>
      <c r="E516" s="157"/>
      <c r="F516" s="158">
        <v>3.85</v>
      </c>
      <c r="G516" s="158">
        <f>F516*F510</f>
        <v>0</v>
      </c>
      <c r="H516" s="162"/>
      <c r="I516" s="160">
        <f>G516-H516</f>
        <v>0</v>
      </c>
      <c r="J516" s="161"/>
      <c r="K516" s="132"/>
      <c r="L516" s="568"/>
      <c r="M516" s="132"/>
      <c r="N516" s="155">
        <v>2</v>
      </c>
      <c r="O516" s="156" t="s">
        <v>339</v>
      </c>
      <c r="P516" s="157"/>
      <c r="Q516" s="158">
        <v>3.85</v>
      </c>
      <c r="R516" s="158">
        <f>Q516*Q510</f>
        <v>0</v>
      </c>
      <c r="S516" s="162"/>
      <c r="T516" s="160">
        <f>R516-S516</f>
        <v>0</v>
      </c>
      <c r="U516" s="161"/>
      <c r="V516" s="132"/>
    </row>
    <row r="517" spans="1:22" ht="2.25" customHeight="1" thickBot="1">
      <c r="A517" s="568"/>
      <c r="B517" s="132"/>
      <c r="C517" s="163"/>
      <c r="D517" s="164"/>
      <c r="E517" s="165"/>
      <c r="F517" s="166"/>
      <c r="G517" s="166"/>
      <c r="H517" s="166"/>
      <c r="I517" s="164"/>
      <c r="J517" s="167"/>
      <c r="K517" s="132"/>
      <c r="L517" s="568"/>
      <c r="M517" s="132"/>
      <c r="N517" s="163"/>
      <c r="O517" s="164"/>
      <c r="P517" s="165"/>
      <c r="Q517" s="166"/>
      <c r="R517" s="166"/>
      <c r="S517" s="166"/>
      <c r="T517" s="164"/>
      <c r="U517" s="167"/>
      <c r="V517" s="132"/>
    </row>
    <row r="518" spans="1:22" ht="13.5" thickBot="1">
      <c r="A518" s="568"/>
      <c r="B518" s="132"/>
      <c r="C518" s="168"/>
      <c r="D518" s="169" t="s">
        <v>340</v>
      </c>
      <c r="E518" s="164"/>
      <c r="F518" s="164"/>
      <c r="G518" s="169">
        <f>G515+G516</f>
        <v>0</v>
      </c>
      <c r="H518" s="170">
        <f>H515+H516</f>
        <v>0</v>
      </c>
      <c r="I518" s="171">
        <f>G518-H518</f>
        <v>0</v>
      </c>
      <c r="J518" s="167"/>
      <c r="K518" s="132"/>
      <c r="L518" s="568"/>
      <c r="M518" s="132"/>
      <c r="N518" s="168"/>
      <c r="O518" s="169" t="s">
        <v>340</v>
      </c>
      <c r="P518" s="164"/>
      <c r="Q518" s="164"/>
      <c r="R518" s="169">
        <f>R515+R516</f>
        <v>0</v>
      </c>
      <c r="S518" s="170">
        <f>S515+S516</f>
        <v>0</v>
      </c>
      <c r="T518" s="171">
        <f>R518-S518</f>
        <v>0</v>
      </c>
      <c r="U518" s="167"/>
      <c r="V518" s="132"/>
    </row>
    <row r="519" spans="1:22">
      <c r="A519" s="131" t="s">
        <v>341</v>
      </c>
      <c r="B519" s="132"/>
      <c r="C519" s="132"/>
      <c r="D519" s="132"/>
      <c r="E519" s="132"/>
      <c r="F519" s="132"/>
      <c r="G519" s="173" t="s">
        <v>342</v>
      </c>
      <c r="H519" s="147"/>
      <c r="I519" s="144"/>
      <c r="J519" s="147"/>
      <c r="K519" s="132"/>
      <c r="L519" s="131" t="s">
        <v>341</v>
      </c>
      <c r="M519" s="132"/>
      <c r="N519" s="132"/>
      <c r="O519" s="132"/>
      <c r="P519" s="132"/>
      <c r="Q519" s="132"/>
      <c r="R519" s="173" t="s">
        <v>342</v>
      </c>
      <c r="S519" s="147"/>
      <c r="T519" s="144"/>
      <c r="U519" s="147"/>
      <c r="V519" s="132"/>
    </row>
    <row r="520" spans="1:22">
      <c r="A520" s="131" t="s">
        <v>353</v>
      </c>
      <c r="B520" s="132"/>
      <c r="C520" s="132"/>
      <c r="D520" s="132"/>
      <c r="E520" s="132"/>
      <c r="F520" s="132"/>
      <c r="G520" s="177" t="s">
        <v>140</v>
      </c>
      <c r="H520" s="178"/>
      <c r="I520" s="179"/>
      <c r="J520" s="178"/>
      <c r="K520" s="132"/>
      <c r="L520" s="131" t="s">
        <v>353</v>
      </c>
      <c r="M520" s="132"/>
      <c r="N520" s="132"/>
      <c r="O520" s="132"/>
      <c r="P520" s="132"/>
      <c r="Q520" s="132"/>
      <c r="R520" s="177" t="s">
        <v>140</v>
      </c>
      <c r="S520" s="178"/>
      <c r="T520" s="179"/>
      <c r="U520" s="178"/>
      <c r="V520" s="132"/>
    </row>
    <row r="521" spans="1:22" ht="13.5" thickBot="1">
      <c r="A521" s="131" t="s">
        <v>344</v>
      </c>
      <c r="B521" s="132"/>
      <c r="C521" s="132"/>
      <c r="D521" s="180" t="s">
        <v>345</v>
      </c>
      <c r="E521" s="183" t="str">
        <f>$E$17</f>
        <v>февраля</v>
      </c>
      <c r="F521" s="132" t="s">
        <v>326</v>
      </c>
      <c r="G521" s="182" t="s">
        <v>347</v>
      </c>
      <c r="H521" s="167"/>
      <c r="I521" s="171">
        <f>I518+I519+I520</f>
        <v>0</v>
      </c>
      <c r="J521" s="167"/>
      <c r="K521" s="132"/>
      <c r="L521" s="131" t="s">
        <v>344</v>
      </c>
      <c r="M521" s="132"/>
      <c r="N521" s="132"/>
      <c r="O521" s="180" t="s">
        <v>345</v>
      </c>
      <c r="P521" s="183" t="str">
        <f>$E$17</f>
        <v>февраля</v>
      </c>
      <c r="Q521" s="132" t="s">
        <v>326</v>
      </c>
      <c r="R521" s="182" t="s">
        <v>347</v>
      </c>
      <c r="S521" s="167"/>
      <c r="T521" s="171">
        <f>T518+T519+T520</f>
        <v>0</v>
      </c>
      <c r="U521" s="167"/>
      <c r="V521" s="132"/>
    </row>
    <row r="522" spans="1:22" ht="12.75" customHeight="1">
      <c r="A522" s="184" t="s">
        <v>348</v>
      </c>
      <c r="B522" s="199">
        <f>13/365</f>
        <v>3.5616438356164383E-2</v>
      </c>
      <c r="C522" s="186" t="s">
        <v>354</v>
      </c>
      <c r="D522" s="187"/>
      <c r="E522" s="187"/>
      <c r="F522" s="187"/>
      <c r="G522" s="187"/>
      <c r="H522" s="187"/>
      <c r="I522" s="187"/>
      <c r="J522" s="187"/>
      <c r="K522" s="129"/>
      <c r="L522" s="184" t="s">
        <v>348</v>
      </c>
      <c r="M522" s="199">
        <f>13/365</f>
        <v>3.5616438356164383E-2</v>
      </c>
      <c r="N522" s="186" t="s">
        <v>354</v>
      </c>
      <c r="O522" s="187"/>
      <c r="P522" s="187"/>
      <c r="Q522" s="187"/>
      <c r="R522" s="187"/>
      <c r="S522" s="187"/>
      <c r="T522" s="187"/>
      <c r="U522" s="187"/>
      <c r="V522" s="129"/>
    </row>
    <row r="523" spans="1:22" ht="20.25" customHeight="1">
      <c r="A523" s="131" t="s">
        <v>323</v>
      </c>
      <c r="B523" s="131"/>
      <c r="L523" s="131" t="s">
        <v>323</v>
      </c>
      <c r="M523" s="131"/>
      <c r="V523" s="129"/>
    </row>
    <row r="524" spans="1:22">
      <c r="A524" s="131" t="s">
        <v>324</v>
      </c>
      <c r="B524" s="131"/>
      <c r="L524" s="131" t="s">
        <v>324</v>
      </c>
      <c r="M524" s="131"/>
      <c r="V524" s="129"/>
    </row>
    <row r="525" spans="1:22" ht="7.5" customHeight="1">
      <c r="A525" s="131"/>
      <c r="B525" s="131"/>
      <c r="C525" s="132"/>
      <c r="D525" s="132"/>
      <c r="E525" s="132"/>
      <c r="F525" s="132"/>
      <c r="G525" s="132"/>
      <c r="H525" s="132"/>
      <c r="I525" s="132"/>
      <c r="J525" s="132"/>
      <c r="K525" s="132"/>
      <c r="L525" s="131"/>
      <c r="M525" s="131"/>
      <c r="N525" s="132"/>
      <c r="O525" s="132"/>
      <c r="P525" s="132"/>
      <c r="Q525" s="132"/>
      <c r="R525" s="132"/>
      <c r="S525" s="132"/>
      <c r="T525" s="132"/>
      <c r="U525" s="132"/>
      <c r="V525" s="156"/>
    </row>
    <row r="526" spans="1:22">
      <c r="A526" s="132"/>
      <c r="B526" s="132"/>
      <c r="C526" s="132"/>
      <c r="D526" s="133" t="s">
        <v>350</v>
      </c>
      <c r="E526" s="133"/>
      <c r="F526" s="133"/>
      <c r="G526" s="135" t="str">
        <f>$G$4</f>
        <v>февраль</v>
      </c>
      <c r="H526" s="133" t="s">
        <v>326</v>
      </c>
      <c r="I526" s="132"/>
      <c r="J526" s="132"/>
      <c r="K526" s="132"/>
      <c r="L526" s="132"/>
      <c r="M526" s="132"/>
      <c r="N526" s="132"/>
      <c r="O526" s="133" t="s">
        <v>350</v>
      </c>
      <c r="P526" s="133"/>
      <c r="Q526" s="133"/>
      <c r="R526" s="135" t="str">
        <f>$G$4</f>
        <v>февраль</v>
      </c>
      <c r="S526" s="133" t="s">
        <v>326</v>
      </c>
      <c r="T526" s="132"/>
      <c r="U526" s="132"/>
      <c r="V526" s="156"/>
    </row>
    <row r="527" spans="1:22" ht="3.75" customHeight="1">
      <c r="A527" s="132"/>
      <c r="B527" s="132"/>
      <c r="C527" s="132"/>
      <c r="D527" s="132"/>
      <c r="E527" s="132"/>
      <c r="F527" s="132"/>
      <c r="G527" s="132"/>
      <c r="H527" s="132"/>
      <c r="I527" s="132"/>
      <c r="J527" s="132"/>
      <c r="K527" s="132"/>
      <c r="L527" s="132"/>
      <c r="M527" s="132"/>
      <c r="N527" s="132"/>
      <c r="O527" s="132"/>
      <c r="P527" s="132"/>
      <c r="Q527" s="132"/>
      <c r="R527" s="132"/>
      <c r="S527" s="132"/>
      <c r="T527" s="132"/>
      <c r="U527" s="132"/>
      <c r="V527" s="156"/>
    </row>
    <row r="528" spans="1:22">
      <c r="A528" s="132"/>
      <c r="B528" s="132"/>
      <c r="C528" s="132"/>
      <c r="D528" s="131" t="s">
        <v>327</v>
      </c>
      <c r="E528" s="131"/>
      <c r="F528" s="136">
        <f>Жильцы!E506</f>
        <v>0</v>
      </c>
      <c r="G528" s="131" t="s">
        <v>328</v>
      </c>
      <c r="H528" s="132" t="str">
        <f>Жильцы!B506&amp;" "&amp;Жильцы!C506&amp;"."&amp;Жильцы!D506&amp;"."</f>
        <v xml:space="preserve"> ..</v>
      </c>
      <c r="I528" s="132"/>
      <c r="J528" s="132"/>
      <c r="K528" s="132"/>
      <c r="L528" s="132"/>
      <c r="M528" s="132"/>
      <c r="N528" s="132"/>
      <c r="O528" s="131" t="s">
        <v>327</v>
      </c>
      <c r="P528" s="131"/>
      <c r="Q528" s="136">
        <f>Жильцы!S506</f>
        <v>0</v>
      </c>
      <c r="R528" s="131" t="s">
        <v>328</v>
      </c>
      <c r="S528" s="132" t="str">
        <f>Жильцы!P506&amp;" "&amp;Жильцы!Q506&amp;"."&amp;Жильцы!R506&amp;"."</f>
        <v xml:space="preserve"> ..</v>
      </c>
      <c r="T528" s="132"/>
      <c r="U528" s="132"/>
      <c r="V528" s="156"/>
    </row>
    <row r="529" spans="1:22">
      <c r="A529" s="132"/>
      <c r="B529" s="132"/>
      <c r="C529" s="132"/>
      <c r="D529" s="131" t="s">
        <v>329</v>
      </c>
      <c r="E529" s="131"/>
      <c r="F529" s="136">
        <f>Жильцы!F506</f>
        <v>0</v>
      </c>
      <c r="G529" s="131" t="s">
        <v>330</v>
      </c>
      <c r="H529" s="132" t="s">
        <v>331</v>
      </c>
      <c r="I529" s="132"/>
      <c r="J529" s="137">
        <f>Жильцы!A506</f>
        <v>0</v>
      </c>
      <c r="K529" s="132"/>
      <c r="L529" s="132"/>
      <c r="M529" s="132"/>
      <c r="N529" s="132"/>
      <c r="O529" s="131" t="s">
        <v>329</v>
      </c>
      <c r="P529" s="131"/>
      <c r="Q529" s="136">
        <f>Жильцы!T506</f>
        <v>0</v>
      </c>
      <c r="R529" s="131" t="s">
        <v>330</v>
      </c>
      <c r="S529" s="132" t="s">
        <v>331</v>
      </c>
      <c r="T529" s="132"/>
      <c r="U529" s="137">
        <f>Жильцы!O506</f>
        <v>0</v>
      </c>
      <c r="V529" s="156"/>
    </row>
    <row r="530" spans="1:22" ht="6" customHeight="1" thickBot="1">
      <c r="A530" s="132"/>
      <c r="B530" s="132"/>
      <c r="C530" s="132"/>
      <c r="D530" s="132"/>
      <c r="E530" s="132"/>
      <c r="F530" s="132"/>
      <c r="G530" s="132"/>
      <c r="H530" s="132"/>
      <c r="I530" s="132"/>
      <c r="J530" s="132"/>
      <c r="K530" s="132"/>
      <c r="L530" s="132"/>
      <c r="M530" s="132"/>
      <c r="N530" s="132"/>
      <c r="O530" s="132"/>
      <c r="P530" s="132"/>
      <c r="Q530" s="132"/>
      <c r="R530" s="132"/>
      <c r="S530" s="132"/>
      <c r="T530" s="132"/>
      <c r="U530" s="132"/>
      <c r="V530" s="156"/>
    </row>
    <row r="531" spans="1:22" ht="27" customHeight="1" thickBot="1">
      <c r="A531" s="568" t="s">
        <v>332</v>
      </c>
      <c r="B531" s="132"/>
      <c r="C531" s="138"/>
      <c r="D531" s="139" t="s">
        <v>333</v>
      </c>
      <c r="E531" s="140"/>
      <c r="F531" s="141" t="s">
        <v>334</v>
      </c>
      <c r="G531" s="141" t="s">
        <v>335</v>
      </c>
      <c r="H531" s="142" t="s">
        <v>336</v>
      </c>
      <c r="I531" s="569" t="s">
        <v>337</v>
      </c>
      <c r="J531" s="570"/>
      <c r="K531" s="132"/>
      <c r="L531" s="568" t="s">
        <v>332</v>
      </c>
      <c r="M531" s="132"/>
      <c r="N531" s="138"/>
      <c r="O531" s="139" t="s">
        <v>333</v>
      </c>
      <c r="P531" s="140"/>
      <c r="Q531" s="141" t="s">
        <v>334</v>
      </c>
      <c r="R531" s="141" t="s">
        <v>335</v>
      </c>
      <c r="S531" s="142" t="s">
        <v>336</v>
      </c>
      <c r="T531" s="569" t="s">
        <v>337</v>
      </c>
      <c r="U531" s="570"/>
      <c r="V531" s="156"/>
    </row>
    <row r="532" spans="1:22" ht="6" customHeight="1">
      <c r="A532" s="568"/>
      <c r="B532" s="132"/>
      <c r="C532" s="143"/>
      <c r="D532" s="144"/>
      <c r="E532" s="145"/>
      <c r="F532" s="146"/>
      <c r="G532" s="146"/>
      <c r="H532" s="146"/>
      <c r="I532" s="144"/>
      <c r="J532" s="147"/>
      <c r="K532" s="132"/>
      <c r="L532" s="568"/>
      <c r="M532" s="132"/>
      <c r="N532" s="143"/>
      <c r="O532" s="144"/>
      <c r="P532" s="145"/>
      <c r="Q532" s="146"/>
      <c r="R532" s="146"/>
      <c r="S532" s="146"/>
      <c r="T532" s="144"/>
      <c r="U532" s="147"/>
      <c r="V532" s="156"/>
    </row>
    <row r="533" spans="1:22">
      <c r="A533" s="568"/>
      <c r="B533" s="132"/>
      <c r="C533" s="148">
        <v>1</v>
      </c>
      <c r="D533" s="149" t="s">
        <v>338</v>
      </c>
      <c r="E533" s="150"/>
      <c r="F533" s="191">
        <v>15</v>
      </c>
      <c r="G533" s="191">
        <f>F533*F528</f>
        <v>0</v>
      </c>
      <c r="H533" s="192"/>
      <c r="I533" s="153">
        <f>G533-H533</f>
        <v>0</v>
      </c>
      <c r="J533" s="154"/>
      <c r="K533" s="132"/>
      <c r="L533" s="568"/>
      <c r="M533" s="132"/>
      <c r="N533" s="148">
        <v>1</v>
      </c>
      <c r="O533" s="149" t="s">
        <v>338</v>
      </c>
      <c r="P533" s="150"/>
      <c r="Q533" s="191">
        <v>15</v>
      </c>
      <c r="R533" s="191">
        <f>Q533*Q528</f>
        <v>0</v>
      </c>
      <c r="S533" s="192"/>
      <c r="T533" s="153">
        <f>R533-S533</f>
        <v>0</v>
      </c>
      <c r="U533" s="154"/>
      <c r="V533" s="156"/>
    </row>
    <row r="534" spans="1:22">
      <c r="A534" s="568"/>
      <c r="B534" s="132"/>
      <c r="C534" s="155">
        <v>2</v>
      </c>
      <c r="D534" s="156" t="s">
        <v>339</v>
      </c>
      <c r="E534" s="157"/>
      <c r="F534" s="193">
        <v>3.85</v>
      </c>
      <c r="G534" s="193">
        <f>F534*F528</f>
        <v>0</v>
      </c>
      <c r="H534" s="194"/>
      <c r="I534" s="160">
        <f>G534-H534</f>
        <v>0</v>
      </c>
      <c r="J534" s="161"/>
      <c r="K534" s="132"/>
      <c r="L534" s="568"/>
      <c r="M534" s="132"/>
      <c r="N534" s="155">
        <v>2</v>
      </c>
      <c r="O534" s="156" t="s">
        <v>339</v>
      </c>
      <c r="P534" s="157"/>
      <c r="Q534" s="193">
        <v>3.85</v>
      </c>
      <c r="R534" s="193">
        <f>Q534*Q528</f>
        <v>0</v>
      </c>
      <c r="S534" s="194"/>
      <c r="T534" s="160">
        <f>R534-S534</f>
        <v>0</v>
      </c>
      <c r="U534" s="161"/>
      <c r="V534" s="156"/>
    </row>
    <row r="535" spans="1:22" ht="5.25" customHeight="1" thickBot="1">
      <c r="A535" s="568"/>
      <c r="B535" s="132"/>
      <c r="C535" s="163"/>
      <c r="D535" s="164"/>
      <c r="E535" s="165"/>
      <c r="F535" s="166"/>
      <c r="G535" s="166"/>
      <c r="H535" s="166"/>
      <c r="I535" s="164"/>
      <c r="J535" s="167"/>
      <c r="K535" s="132"/>
      <c r="L535" s="568"/>
      <c r="M535" s="132"/>
      <c r="N535" s="163"/>
      <c r="O535" s="164"/>
      <c r="P535" s="165"/>
      <c r="Q535" s="166"/>
      <c r="R535" s="166"/>
      <c r="S535" s="166"/>
      <c r="T535" s="164"/>
      <c r="U535" s="167"/>
      <c r="V535" s="156"/>
    </row>
    <row r="536" spans="1:22" ht="13.5" thickBot="1">
      <c r="A536" s="568"/>
      <c r="B536" s="132"/>
      <c r="C536" s="168"/>
      <c r="D536" s="169" t="s">
        <v>340</v>
      </c>
      <c r="E536" s="164"/>
      <c r="F536" s="164"/>
      <c r="G536" s="169">
        <f>G533+G534</f>
        <v>0</v>
      </c>
      <c r="H536" s="170">
        <f>H533+H534</f>
        <v>0</v>
      </c>
      <c r="I536" s="171">
        <f>G536-H536</f>
        <v>0</v>
      </c>
      <c r="J536" s="167"/>
      <c r="K536" s="132"/>
      <c r="L536" s="568"/>
      <c r="M536" s="132"/>
      <c r="N536" s="168"/>
      <c r="O536" s="169" t="s">
        <v>340</v>
      </c>
      <c r="P536" s="164"/>
      <c r="Q536" s="164"/>
      <c r="R536" s="169">
        <f>R533+R534</f>
        <v>0</v>
      </c>
      <c r="S536" s="170">
        <f>S533+S534</f>
        <v>0</v>
      </c>
      <c r="T536" s="171">
        <f>R536-S536</f>
        <v>0</v>
      </c>
      <c r="U536" s="167"/>
      <c r="V536" s="156"/>
    </row>
    <row r="537" spans="1:22">
      <c r="A537" s="132"/>
      <c r="B537" s="132"/>
      <c r="C537" s="132"/>
      <c r="D537" s="132"/>
      <c r="E537" s="132"/>
      <c r="F537" s="132"/>
      <c r="G537" s="173" t="s">
        <v>342</v>
      </c>
      <c r="H537" s="147"/>
      <c r="I537" s="144"/>
      <c r="J537" s="147"/>
      <c r="K537" s="132"/>
      <c r="L537" s="132"/>
      <c r="M537" s="132"/>
      <c r="N537" s="132"/>
      <c r="O537" s="132"/>
      <c r="P537" s="132"/>
      <c r="Q537" s="132"/>
      <c r="R537" s="173" t="s">
        <v>342</v>
      </c>
      <c r="S537" s="147"/>
      <c r="T537" s="144"/>
      <c r="U537" s="147"/>
      <c r="V537" s="156"/>
    </row>
    <row r="538" spans="1:22">
      <c r="A538" s="196" t="s">
        <v>351</v>
      </c>
      <c r="B538" s="132"/>
      <c r="C538" s="132"/>
      <c r="D538" s="132"/>
      <c r="E538" s="132"/>
      <c r="F538" s="132"/>
      <c r="G538" s="177" t="s">
        <v>140</v>
      </c>
      <c r="H538" s="178"/>
      <c r="I538" s="179"/>
      <c r="J538" s="178"/>
      <c r="K538" s="132"/>
      <c r="L538" s="196" t="s">
        <v>351</v>
      </c>
      <c r="M538" s="132"/>
      <c r="N538" s="132"/>
      <c r="O538" s="132"/>
      <c r="P538" s="132"/>
      <c r="Q538" s="132"/>
      <c r="R538" s="177" t="s">
        <v>140</v>
      </c>
      <c r="S538" s="178"/>
      <c r="T538" s="179"/>
      <c r="U538" s="178"/>
      <c r="V538" s="156"/>
    </row>
    <row r="539" spans="1:22" ht="13.5" thickBot="1">
      <c r="A539" s="131" t="s">
        <v>355</v>
      </c>
      <c r="B539" s="132"/>
      <c r="C539" s="132"/>
      <c r="D539" s="132"/>
      <c r="E539" s="132"/>
      <c r="F539" s="132"/>
      <c r="G539" s="182" t="s">
        <v>347</v>
      </c>
      <c r="H539" s="167"/>
      <c r="I539" s="171">
        <f>I536+I537+I538</f>
        <v>0</v>
      </c>
      <c r="J539" s="167"/>
      <c r="K539" s="132"/>
      <c r="L539" s="131" t="s">
        <v>355</v>
      </c>
      <c r="M539" s="132"/>
      <c r="N539" s="132"/>
      <c r="O539" s="132"/>
      <c r="P539" s="132"/>
      <c r="Q539" s="132"/>
      <c r="R539" s="182" t="s">
        <v>347</v>
      </c>
      <c r="S539" s="167"/>
      <c r="T539" s="171">
        <f>T536+T537+T538</f>
        <v>0</v>
      </c>
      <c r="U539" s="167"/>
      <c r="V539" s="156"/>
    </row>
    <row r="540" spans="1:22" ht="13.5" thickBot="1">
      <c r="A540" s="197"/>
      <c r="B540" s="197"/>
      <c r="C540" s="197"/>
      <c r="D540" s="197"/>
      <c r="E540" s="197"/>
      <c r="F540" s="197"/>
      <c r="G540" s="197"/>
      <c r="H540" s="197"/>
      <c r="I540" s="197"/>
      <c r="J540" s="197"/>
      <c r="K540" s="156"/>
      <c r="L540" s="197"/>
      <c r="M540" s="197"/>
      <c r="N540" s="197"/>
      <c r="O540" s="197"/>
      <c r="P540" s="197"/>
      <c r="Q540" s="197"/>
      <c r="R540" s="197"/>
      <c r="S540" s="197"/>
      <c r="T540" s="197"/>
      <c r="U540" s="197"/>
      <c r="V540" s="156"/>
    </row>
    <row r="541" spans="1:22" ht="13.5" thickTop="1">
      <c r="A541" s="131" t="s">
        <v>323</v>
      </c>
      <c r="B541" s="131"/>
      <c r="L541" s="131" t="s">
        <v>323</v>
      </c>
      <c r="M541" s="131"/>
    </row>
    <row r="542" spans="1:22">
      <c r="A542" s="131" t="s">
        <v>324</v>
      </c>
      <c r="B542" s="131"/>
      <c r="L542" s="131" t="s">
        <v>324</v>
      </c>
      <c r="M542" s="131"/>
    </row>
    <row r="543" spans="1:22" ht="7.5" customHeight="1">
      <c r="A543" s="131"/>
      <c r="B543" s="131"/>
      <c r="C543" s="132"/>
      <c r="D543" s="132"/>
      <c r="E543" s="132"/>
      <c r="F543" s="132"/>
      <c r="G543" s="132"/>
      <c r="H543" s="132"/>
      <c r="I543" s="132"/>
      <c r="J543" s="132"/>
      <c r="K543" s="132"/>
      <c r="L543" s="131"/>
      <c r="M543" s="131"/>
      <c r="N543" s="132"/>
      <c r="O543" s="132"/>
      <c r="P543" s="132"/>
      <c r="Q543" s="132"/>
      <c r="R543" s="132"/>
      <c r="S543" s="132"/>
      <c r="T543" s="132"/>
      <c r="U543" s="132"/>
      <c r="V543" s="132"/>
    </row>
    <row r="544" spans="1:22">
      <c r="A544" s="132"/>
      <c r="B544" s="132"/>
      <c r="C544" s="132"/>
      <c r="D544" s="133" t="s">
        <v>325</v>
      </c>
      <c r="E544" s="133"/>
      <c r="F544" s="133"/>
      <c r="G544" s="135" t="str">
        <f>$G$4</f>
        <v>февраль</v>
      </c>
      <c r="H544" s="133" t="s">
        <v>326</v>
      </c>
      <c r="I544" s="132"/>
      <c r="J544" s="132"/>
      <c r="K544" s="132"/>
      <c r="L544" s="132"/>
      <c r="M544" s="132"/>
      <c r="N544" s="132"/>
      <c r="O544" s="133" t="s">
        <v>325</v>
      </c>
      <c r="P544" s="133"/>
      <c r="Q544" s="133"/>
      <c r="R544" s="135" t="str">
        <f>$G$4</f>
        <v>февраль</v>
      </c>
      <c r="S544" s="133" t="s">
        <v>326</v>
      </c>
      <c r="T544" s="132"/>
      <c r="U544" s="132"/>
      <c r="V544" s="132"/>
    </row>
    <row r="545" spans="1:22" ht="3" customHeight="1">
      <c r="A545" s="132"/>
      <c r="B545" s="132"/>
      <c r="C545" s="132"/>
      <c r="D545" s="132"/>
      <c r="E545" s="132"/>
      <c r="F545" s="132"/>
      <c r="G545" s="132"/>
      <c r="H545" s="132"/>
      <c r="I545" s="132"/>
      <c r="J545" s="132"/>
      <c r="K545" s="132"/>
      <c r="L545" s="132"/>
      <c r="M545" s="132"/>
      <c r="N545" s="132"/>
      <c r="O545" s="132"/>
      <c r="P545" s="132"/>
      <c r="Q545" s="132"/>
      <c r="R545" s="132"/>
      <c r="S545" s="132"/>
      <c r="T545" s="132"/>
      <c r="U545" s="132"/>
      <c r="V545" s="132"/>
    </row>
    <row r="546" spans="1:22">
      <c r="A546" s="132"/>
      <c r="B546" s="132"/>
      <c r="C546" s="132"/>
      <c r="D546" s="131" t="s">
        <v>327</v>
      </c>
      <c r="E546" s="131"/>
      <c r="F546" s="136">
        <f>Жильцы!E507</f>
        <v>0</v>
      </c>
      <c r="G546" s="131" t="s">
        <v>328</v>
      </c>
      <c r="H546" s="132" t="str">
        <f>Жильцы!B507&amp;" "&amp;Жильцы!C507&amp;"."&amp;Жильцы!D507&amp;"."</f>
        <v xml:space="preserve"> ..</v>
      </c>
      <c r="I546" s="132"/>
      <c r="J546" s="132"/>
      <c r="K546" s="132"/>
      <c r="L546" s="132"/>
      <c r="M546" s="132"/>
      <c r="N546" s="132"/>
      <c r="O546" s="131" t="s">
        <v>327</v>
      </c>
      <c r="P546" s="131"/>
      <c r="Q546" s="136">
        <f>Жильцы!S507</f>
        <v>0</v>
      </c>
      <c r="R546" s="131" t="s">
        <v>328</v>
      </c>
      <c r="S546" s="132" t="str">
        <f>Жильцы!P507&amp;" "&amp;Жильцы!Q507&amp;"."&amp;Жильцы!R507&amp;"."</f>
        <v xml:space="preserve"> ..</v>
      </c>
      <c r="T546" s="132"/>
      <c r="U546" s="132"/>
      <c r="V546" s="132"/>
    </row>
    <row r="547" spans="1:22">
      <c r="A547" s="132"/>
      <c r="B547" s="132"/>
      <c r="C547" s="132"/>
      <c r="D547" s="131" t="s">
        <v>329</v>
      </c>
      <c r="E547" s="131"/>
      <c r="F547" s="136">
        <f>Жильцы!F507</f>
        <v>0</v>
      </c>
      <c r="G547" s="131" t="s">
        <v>330</v>
      </c>
      <c r="H547" s="132" t="s">
        <v>331</v>
      </c>
      <c r="I547" s="132"/>
      <c r="J547" s="137">
        <f>Жильцы!A507</f>
        <v>0</v>
      </c>
      <c r="K547" s="132"/>
      <c r="L547" s="132"/>
      <c r="M547" s="132"/>
      <c r="N547" s="132"/>
      <c r="O547" s="131" t="s">
        <v>329</v>
      </c>
      <c r="P547" s="131"/>
      <c r="Q547" s="136">
        <f>Жильцы!T507</f>
        <v>0</v>
      </c>
      <c r="R547" s="131" t="s">
        <v>330</v>
      </c>
      <c r="S547" s="132" t="s">
        <v>331</v>
      </c>
      <c r="T547" s="132"/>
      <c r="U547" s="137">
        <f>Жильцы!O507</f>
        <v>0</v>
      </c>
      <c r="V547" s="132"/>
    </row>
    <row r="548" spans="1:22" ht="2.25" customHeight="1" thickBot="1">
      <c r="A548" s="132"/>
      <c r="B548" s="132"/>
      <c r="C548" s="132"/>
      <c r="D548" s="132"/>
      <c r="E548" s="132"/>
      <c r="F548" s="132"/>
      <c r="G548" s="132"/>
      <c r="H548" s="132"/>
      <c r="I548" s="132"/>
      <c r="J548" s="132"/>
      <c r="K548" s="132"/>
      <c r="L548" s="132"/>
      <c r="M548" s="132"/>
      <c r="N548" s="132"/>
      <c r="O548" s="132"/>
      <c r="P548" s="132"/>
      <c r="Q548" s="132"/>
      <c r="R548" s="132"/>
      <c r="S548" s="132"/>
      <c r="T548" s="132"/>
      <c r="U548" s="132"/>
      <c r="V548" s="132"/>
    </row>
    <row r="549" spans="1:22" ht="27" customHeight="1" thickBot="1">
      <c r="A549" s="568" t="s">
        <v>332</v>
      </c>
      <c r="B549" s="132"/>
      <c r="C549" s="138"/>
      <c r="D549" s="139" t="s">
        <v>333</v>
      </c>
      <c r="E549" s="140"/>
      <c r="F549" s="141" t="s">
        <v>334</v>
      </c>
      <c r="G549" s="141" t="s">
        <v>335</v>
      </c>
      <c r="H549" s="142" t="s">
        <v>336</v>
      </c>
      <c r="I549" s="569" t="s">
        <v>337</v>
      </c>
      <c r="J549" s="570"/>
      <c r="K549" s="132"/>
      <c r="L549" s="568" t="s">
        <v>332</v>
      </c>
      <c r="M549" s="132"/>
      <c r="N549" s="138"/>
      <c r="O549" s="139" t="s">
        <v>333</v>
      </c>
      <c r="P549" s="140"/>
      <c r="Q549" s="141" t="s">
        <v>334</v>
      </c>
      <c r="R549" s="141" t="s">
        <v>335</v>
      </c>
      <c r="S549" s="142" t="s">
        <v>336</v>
      </c>
      <c r="T549" s="569" t="s">
        <v>337</v>
      </c>
      <c r="U549" s="570"/>
      <c r="V549" s="132"/>
    </row>
    <row r="550" spans="1:22" ht="3.75" customHeight="1">
      <c r="A550" s="568"/>
      <c r="B550" s="132"/>
      <c r="C550" s="143"/>
      <c r="D550" s="144"/>
      <c r="E550" s="145"/>
      <c r="F550" s="146"/>
      <c r="G550" s="146"/>
      <c r="H550" s="146"/>
      <c r="I550" s="144"/>
      <c r="J550" s="147"/>
      <c r="K550" s="132"/>
      <c r="L550" s="568"/>
      <c r="M550" s="132"/>
      <c r="N550" s="143"/>
      <c r="O550" s="144"/>
      <c r="P550" s="145"/>
      <c r="Q550" s="146"/>
      <c r="R550" s="146"/>
      <c r="S550" s="146"/>
      <c r="T550" s="144"/>
      <c r="U550" s="147"/>
      <c r="V550" s="132"/>
    </row>
    <row r="551" spans="1:22">
      <c r="A551" s="568"/>
      <c r="B551" s="132"/>
      <c r="C551" s="148">
        <v>1</v>
      </c>
      <c r="D551" s="149" t="s">
        <v>338</v>
      </c>
      <c r="E551" s="150"/>
      <c r="F551" s="191">
        <v>15</v>
      </c>
      <c r="G551" s="191">
        <f>F551*F546</f>
        <v>0</v>
      </c>
      <c r="H551" s="192"/>
      <c r="I551" s="153">
        <f>G551-H551</f>
        <v>0</v>
      </c>
      <c r="J551" s="154"/>
      <c r="K551" s="132"/>
      <c r="L551" s="568"/>
      <c r="M551" s="132"/>
      <c r="N551" s="148">
        <v>1</v>
      </c>
      <c r="O551" s="149" t="s">
        <v>338</v>
      </c>
      <c r="P551" s="150"/>
      <c r="Q551" s="191">
        <v>15</v>
      </c>
      <c r="R551" s="191">
        <f>Q551*Q546</f>
        <v>0</v>
      </c>
      <c r="S551" s="192"/>
      <c r="T551" s="153">
        <f>R551-S551</f>
        <v>0</v>
      </c>
      <c r="U551" s="154"/>
      <c r="V551" s="132"/>
    </row>
    <row r="552" spans="1:22">
      <c r="A552" s="568"/>
      <c r="B552" s="132"/>
      <c r="C552" s="155">
        <v>2</v>
      </c>
      <c r="D552" s="156" t="s">
        <v>339</v>
      </c>
      <c r="E552" s="157"/>
      <c r="F552" s="193">
        <v>3.85</v>
      </c>
      <c r="G552" s="193">
        <f>F552*F546</f>
        <v>0</v>
      </c>
      <c r="H552" s="194"/>
      <c r="I552" s="160">
        <f>G552-H552</f>
        <v>0</v>
      </c>
      <c r="J552" s="161"/>
      <c r="K552" s="132"/>
      <c r="L552" s="568"/>
      <c r="M552" s="132"/>
      <c r="N552" s="155">
        <v>2</v>
      </c>
      <c r="O552" s="156" t="s">
        <v>339</v>
      </c>
      <c r="P552" s="157"/>
      <c r="Q552" s="193">
        <v>3.85</v>
      </c>
      <c r="R552" s="193">
        <f>Q552*Q546</f>
        <v>0</v>
      </c>
      <c r="S552" s="194"/>
      <c r="T552" s="160">
        <f>R552-S552</f>
        <v>0</v>
      </c>
      <c r="U552" s="161"/>
      <c r="V552" s="132"/>
    </row>
    <row r="553" spans="1:22" ht="2.25" customHeight="1" thickBot="1">
      <c r="A553" s="568"/>
      <c r="B553" s="132"/>
      <c r="C553" s="163"/>
      <c r="D553" s="164"/>
      <c r="E553" s="165"/>
      <c r="F553" s="166"/>
      <c r="G553" s="166"/>
      <c r="H553" s="166"/>
      <c r="I553" s="164"/>
      <c r="J553" s="167"/>
      <c r="K553" s="132"/>
      <c r="L553" s="568"/>
      <c r="M553" s="132"/>
      <c r="N553" s="163"/>
      <c r="O553" s="164"/>
      <c r="P553" s="165"/>
      <c r="Q553" s="166"/>
      <c r="R553" s="166"/>
      <c r="S553" s="166"/>
      <c r="T553" s="164"/>
      <c r="U553" s="167"/>
      <c r="V553" s="132"/>
    </row>
    <row r="554" spans="1:22" ht="13.5" thickBot="1">
      <c r="A554" s="568"/>
      <c r="B554" s="132"/>
      <c r="C554" s="168"/>
      <c r="D554" s="169" t="s">
        <v>340</v>
      </c>
      <c r="E554" s="164"/>
      <c r="F554" s="164"/>
      <c r="G554" s="169">
        <f>G551+G552</f>
        <v>0</v>
      </c>
      <c r="H554" s="170">
        <f>H551+H552</f>
        <v>0</v>
      </c>
      <c r="I554" s="171">
        <f>G554-H554</f>
        <v>0</v>
      </c>
      <c r="J554" s="167"/>
      <c r="K554" s="132"/>
      <c r="L554" s="568"/>
      <c r="M554" s="132"/>
      <c r="N554" s="168"/>
      <c r="O554" s="169" t="s">
        <v>340</v>
      </c>
      <c r="P554" s="164"/>
      <c r="Q554" s="164"/>
      <c r="R554" s="169">
        <f>R551+R552</f>
        <v>0</v>
      </c>
      <c r="S554" s="170">
        <f>S551+S552</f>
        <v>0</v>
      </c>
      <c r="T554" s="171">
        <f>R554-S554</f>
        <v>0</v>
      </c>
      <c r="U554" s="167"/>
      <c r="V554" s="132"/>
    </row>
    <row r="555" spans="1:22">
      <c r="A555" s="131" t="s">
        <v>341</v>
      </c>
      <c r="B555" s="132"/>
      <c r="C555" s="132"/>
      <c r="D555" s="132"/>
      <c r="E555" s="132"/>
      <c r="F555" s="132"/>
      <c r="G555" s="173" t="s">
        <v>342</v>
      </c>
      <c r="H555" s="147"/>
      <c r="I555" s="144"/>
      <c r="J555" s="147"/>
      <c r="K555" s="132"/>
      <c r="L555" s="131" t="s">
        <v>341</v>
      </c>
      <c r="M555" s="132"/>
      <c r="N555" s="132"/>
      <c r="O555" s="132"/>
      <c r="P555" s="132"/>
      <c r="Q555" s="132"/>
      <c r="R555" s="173" t="s">
        <v>342</v>
      </c>
      <c r="S555" s="147"/>
      <c r="T555" s="144"/>
      <c r="U555" s="147"/>
      <c r="V555" s="132"/>
    </row>
    <row r="556" spans="1:22" ht="11.25" customHeight="1">
      <c r="A556" s="131" t="s">
        <v>353</v>
      </c>
      <c r="B556" s="132"/>
      <c r="C556" s="132"/>
      <c r="D556" s="132"/>
      <c r="E556" s="132"/>
      <c r="F556" s="132"/>
      <c r="G556" s="177" t="s">
        <v>140</v>
      </c>
      <c r="H556" s="178"/>
      <c r="I556" s="179"/>
      <c r="J556" s="178"/>
      <c r="K556" s="132"/>
      <c r="L556" s="131" t="s">
        <v>353</v>
      </c>
      <c r="M556" s="132"/>
      <c r="N556" s="132"/>
      <c r="O556" s="132"/>
      <c r="P556" s="132"/>
      <c r="Q556" s="132"/>
      <c r="R556" s="177" t="s">
        <v>140</v>
      </c>
      <c r="S556" s="178"/>
      <c r="T556" s="179"/>
      <c r="U556" s="178"/>
      <c r="V556" s="132"/>
    </row>
    <row r="557" spans="1:22" ht="13.5" thickBot="1">
      <c r="A557" s="131" t="s">
        <v>344</v>
      </c>
      <c r="B557" s="132"/>
      <c r="C557" s="132"/>
      <c r="D557" s="180" t="s">
        <v>345</v>
      </c>
      <c r="E557" s="183" t="str">
        <f>$E$17</f>
        <v>февраля</v>
      </c>
      <c r="F557" s="132" t="s">
        <v>326</v>
      </c>
      <c r="G557" s="182" t="s">
        <v>347</v>
      </c>
      <c r="H557" s="167"/>
      <c r="I557" s="171">
        <f>I554+I555+I556</f>
        <v>0</v>
      </c>
      <c r="J557" s="167"/>
      <c r="K557" s="132"/>
      <c r="L557" s="131" t="s">
        <v>344</v>
      </c>
      <c r="M557" s="132"/>
      <c r="N557" s="132"/>
      <c r="O557" s="180" t="s">
        <v>345</v>
      </c>
      <c r="P557" s="183" t="str">
        <f>$E$17</f>
        <v>февраля</v>
      </c>
      <c r="Q557" s="132" t="s">
        <v>326</v>
      </c>
      <c r="R557" s="182" t="s">
        <v>347</v>
      </c>
      <c r="S557" s="167"/>
      <c r="T557" s="171">
        <f>T554+T555+T556</f>
        <v>0</v>
      </c>
      <c r="U557" s="167"/>
      <c r="V557" s="132"/>
    </row>
    <row r="558" spans="1:22" ht="10.5" customHeight="1">
      <c r="A558" s="184" t="s">
        <v>348</v>
      </c>
      <c r="B558" s="199">
        <f>13/365</f>
        <v>3.5616438356164383E-2</v>
      </c>
      <c r="C558" s="186" t="s">
        <v>354</v>
      </c>
      <c r="D558" s="187"/>
      <c r="E558" s="187"/>
      <c r="F558" s="187"/>
      <c r="G558" s="187"/>
      <c r="H558" s="187"/>
      <c r="I558" s="187"/>
      <c r="J558" s="187"/>
      <c r="K558" s="129"/>
      <c r="L558" s="184" t="s">
        <v>348</v>
      </c>
      <c r="M558" s="199">
        <f>13/365</f>
        <v>3.5616438356164383E-2</v>
      </c>
      <c r="N558" s="186" t="s">
        <v>354</v>
      </c>
      <c r="O558" s="187"/>
      <c r="P558" s="187"/>
      <c r="Q558" s="187"/>
      <c r="R558" s="187"/>
      <c r="S558" s="187"/>
      <c r="T558" s="187"/>
      <c r="U558" s="187"/>
      <c r="V558" s="129"/>
    </row>
    <row r="559" spans="1:22" ht="20.25" customHeight="1">
      <c r="A559" s="131" t="s">
        <v>323</v>
      </c>
      <c r="B559" s="131"/>
      <c r="L559" s="131" t="s">
        <v>323</v>
      </c>
      <c r="M559" s="131"/>
    </row>
    <row r="560" spans="1:22">
      <c r="A560" s="131" t="s">
        <v>324</v>
      </c>
      <c r="B560" s="131"/>
      <c r="L560" s="131" t="s">
        <v>324</v>
      </c>
      <c r="M560" s="131"/>
    </row>
    <row r="561" spans="1:22" ht="6" customHeight="1">
      <c r="A561" s="131"/>
      <c r="B561" s="131"/>
      <c r="C561" s="132"/>
      <c r="D561" s="132"/>
      <c r="E561" s="132"/>
      <c r="F561" s="132"/>
      <c r="G561" s="132"/>
      <c r="H561" s="132"/>
      <c r="I561" s="132"/>
      <c r="J561" s="132"/>
      <c r="K561" s="132"/>
      <c r="L561" s="131"/>
      <c r="M561" s="131"/>
      <c r="N561" s="132"/>
      <c r="O561" s="132"/>
      <c r="P561" s="132"/>
      <c r="Q561" s="132"/>
      <c r="R561" s="132"/>
      <c r="S561" s="132"/>
      <c r="T561" s="132"/>
      <c r="U561" s="132"/>
      <c r="V561" s="132"/>
    </row>
    <row r="562" spans="1:22">
      <c r="A562" s="132"/>
      <c r="B562" s="132"/>
      <c r="C562" s="132"/>
      <c r="D562" s="133" t="s">
        <v>350</v>
      </c>
      <c r="E562" s="133"/>
      <c r="F562" s="133"/>
      <c r="G562" s="135" t="str">
        <f>$G$4</f>
        <v>февраль</v>
      </c>
      <c r="H562" s="133" t="s">
        <v>326</v>
      </c>
      <c r="I562" s="132"/>
      <c r="J562" s="132"/>
      <c r="K562" s="132"/>
      <c r="L562" s="132"/>
      <c r="M562" s="132"/>
      <c r="N562" s="132"/>
      <c r="O562" s="133" t="s">
        <v>350</v>
      </c>
      <c r="P562" s="133"/>
      <c r="Q562" s="133"/>
      <c r="R562" s="135" t="str">
        <f>$G$4</f>
        <v>февраль</v>
      </c>
      <c r="S562" s="133" t="s">
        <v>326</v>
      </c>
      <c r="T562" s="132"/>
      <c r="U562" s="132"/>
      <c r="V562" s="132"/>
    </row>
    <row r="563" spans="1:22" ht="3.75" customHeight="1">
      <c r="A563" s="132"/>
      <c r="B563" s="132"/>
      <c r="C563" s="132"/>
      <c r="D563" s="132"/>
      <c r="E563" s="132"/>
      <c r="F563" s="132"/>
      <c r="G563" s="132"/>
      <c r="H563" s="132"/>
      <c r="I563" s="132"/>
      <c r="J563" s="132"/>
      <c r="K563" s="132"/>
      <c r="L563" s="132"/>
      <c r="M563" s="132"/>
      <c r="N563" s="132"/>
      <c r="O563" s="132"/>
      <c r="P563" s="132"/>
      <c r="Q563" s="132"/>
      <c r="R563" s="132"/>
      <c r="S563" s="132"/>
      <c r="T563" s="132"/>
      <c r="U563" s="132"/>
      <c r="V563" s="132"/>
    </row>
    <row r="564" spans="1:22">
      <c r="A564" s="132"/>
      <c r="B564" s="132"/>
      <c r="C564" s="132"/>
      <c r="D564" s="131" t="s">
        <v>327</v>
      </c>
      <c r="E564" s="131"/>
      <c r="F564" s="136">
        <f>Жильцы!E507</f>
        <v>0</v>
      </c>
      <c r="G564" s="131" t="s">
        <v>328</v>
      </c>
      <c r="H564" s="132" t="str">
        <f>Жильцы!B507&amp;" "&amp;Жильцы!C507&amp;"."&amp;Жильцы!D507&amp;"."</f>
        <v xml:space="preserve"> ..</v>
      </c>
      <c r="I564" s="132"/>
      <c r="J564" s="132"/>
      <c r="K564" s="132"/>
      <c r="L564" s="132"/>
      <c r="M564" s="132"/>
      <c r="N564" s="132"/>
      <c r="O564" s="131" t="s">
        <v>327</v>
      </c>
      <c r="P564" s="131"/>
      <c r="Q564" s="136">
        <f>Жильцы!S507</f>
        <v>0</v>
      </c>
      <c r="R564" s="131" t="s">
        <v>328</v>
      </c>
      <c r="S564" s="132" t="str">
        <f>Жильцы!P507&amp;" "&amp;Жильцы!Q507&amp;"."&amp;Жильцы!R507&amp;"."</f>
        <v xml:space="preserve"> ..</v>
      </c>
      <c r="T564" s="132"/>
      <c r="U564" s="132"/>
      <c r="V564" s="132"/>
    </row>
    <row r="565" spans="1:22">
      <c r="A565" s="132"/>
      <c r="B565" s="132"/>
      <c r="C565" s="132"/>
      <c r="D565" s="131" t="s">
        <v>329</v>
      </c>
      <c r="E565" s="131"/>
      <c r="F565" s="136">
        <f>Жильцы!F507</f>
        <v>0</v>
      </c>
      <c r="G565" s="131" t="s">
        <v>330</v>
      </c>
      <c r="H565" s="132" t="s">
        <v>331</v>
      </c>
      <c r="I565" s="132"/>
      <c r="J565" s="137">
        <f>Жильцы!A507</f>
        <v>0</v>
      </c>
      <c r="K565" s="132"/>
      <c r="L565" s="132"/>
      <c r="M565" s="132"/>
      <c r="N565" s="132"/>
      <c r="O565" s="131" t="s">
        <v>329</v>
      </c>
      <c r="P565" s="131"/>
      <c r="Q565" s="136">
        <f>Жильцы!T507</f>
        <v>0</v>
      </c>
      <c r="R565" s="131" t="s">
        <v>330</v>
      </c>
      <c r="S565" s="132" t="s">
        <v>331</v>
      </c>
      <c r="T565" s="132"/>
      <c r="U565" s="137">
        <f>Жильцы!O507</f>
        <v>0</v>
      </c>
      <c r="V565" s="132"/>
    </row>
    <row r="566" spans="1:22" ht="2.25" customHeight="1" thickBot="1">
      <c r="A566" s="132"/>
      <c r="B566" s="132"/>
      <c r="C566" s="132"/>
      <c r="D566" s="132"/>
      <c r="E566" s="132"/>
      <c r="F566" s="132"/>
      <c r="G566" s="132"/>
      <c r="H566" s="132"/>
      <c r="I566" s="132"/>
      <c r="J566" s="132"/>
      <c r="K566" s="132"/>
      <c r="L566" s="132"/>
      <c r="M566" s="132"/>
      <c r="N566" s="132"/>
      <c r="O566" s="132"/>
      <c r="P566" s="132"/>
      <c r="Q566" s="132"/>
      <c r="R566" s="132"/>
      <c r="S566" s="132"/>
      <c r="T566" s="132"/>
      <c r="U566" s="132"/>
      <c r="V566" s="132"/>
    </row>
    <row r="567" spans="1:22" ht="26.25" customHeight="1" thickBot="1">
      <c r="A567" s="568" t="s">
        <v>332</v>
      </c>
      <c r="B567" s="132"/>
      <c r="C567" s="138"/>
      <c r="D567" s="139" t="s">
        <v>333</v>
      </c>
      <c r="E567" s="140"/>
      <c r="F567" s="141" t="s">
        <v>334</v>
      </c>
      <c r="G567" s="141" t="s">
        <v>335</v>
      </c>
      <c r="H567" s="142" t="s">
        <v>336</v>
      </c>
      <c r="I567" s="569" t="s">
        <v>337</v>
      </c>
      <c r="J567" s="570"/>
      <c r="K567" s="132"/>
      <c r="L567" s="568" t="s">
        <v>332</v>
      </c>
      <c r="M567" s="132"/>
      <c r="N567" s="138"/>
      <c r="O567" s="139" t="s">
        <v>333</v>
      </c>
      <c r="P567" s="140"/>
      <c r="Q567" s="141" t="s">
        <v>334</v>
      </c>
      <c r="R567" s="141" t="s">
        <v>335</v>
      </c>
      <c r="S567" s="142" t="s">
        <v>336</v>
      </c>
      <c r="T567" s="569" t="s">
        <v>337</v>
      </c>
      <c r="U567" s="570"/>
      <c r="V567" s="132"/>
    </row>
    <row r="568" spans="1:22" ht="3" customHeight="1">
      <c r="A568" s="568"/>
      <c r="B568" s="132"/>
      <c r="C568" s="143"/>
      <c r="D568" s="144"/>
      <c r="E568" s="145"/>
      <c r="F568" s="146"/>
      <c r="G568" s="146"/>
      <c r="H568" s="146"/>
      <c r="I568" s="144"/>
      <c r="J568" s="147"/>
      <c r="K568" s="132"/>
      <c r="L568" s="568"/>
      <c r="M568" s="132"/>
      <c r="N568" s="143"/>
      <c r="O568" s="144"/>
      <c r="P568" s="145"/>
      <c r="Q568" s="146"/>
      <c r="R568" s="146"/>
      <c r="S568" s="146"/>
      <c r="T568" s="144"/>
      <c r="U568" s="147"/>
      <c r="V568" s="132"/>
    </row>
    <row r="569" spans="1:22">
      <c r="A569" s="568"/>
      <c r="B569" s="132"/>
      <c r="C569" s="148">
        <v>1</v>
      </c>
      <c r="D569" s="149" t="s">
        <v>338</v>
      </c>
      <c r="E569" s="150"/>
      <c r="F569" s="191">
        <v>15</v>
      </c>
      <c r="G569" s="191">
        <f>F569*F564</f>
        <v>0</v>
      </c>
      <c r="H569" s="192"/>
      <c r="I569" s="153">
        <f>G569-H569</f>
        <v>0</v>
      </c>
      <c r="J569" s="154"/>
      <c r="K569" s="132"/>
      <c r="L569" s="568"/>
      <c r="M569" s="132"/>
      <c r="N569" s="148">
        <v>1</v>
      </c>
      <c r="O569" s="149" t="s">
        <v>338</v>
      </c>
      <c r="P569" s="150"/>
      <c r="Q569" s="191">
        <v>15</v>
      </c>
      <c r="R569" s="191">
        <f>Q569*Q564</f>
        <v>0</v>
      </c>
      <c r="S569" s="192"/>
      <c r="T569" s="153">
        <f>R569-S569</f>
        <v>0</v>
      </c>
      <c r="U569" s="154"/>
      <c r="V569" s="132"/>
    </row>
    <row r="570" spans="1:22">
      <c r="A570" s="568"/>
      <c r="B570" s="132"/>
      <c r="C570" s="155">
        <v>2</v>
      </c>
      <c r="D570" s="156" t="s">
        <v>339</v>
      </c>
      <c r="E570" s="157"/>
      <c r="F570" s="193">
        <v>3.85</v>
      </c>
      <c r="G570" s="193">
        <f>F570*F564</f>
        <v>0</v>
      </c>
      <c r="H570" s="194"/>
      <c r="I570" s="160">
        <f>G570-H570</f>
        <v>0</v>
      </c>
      <c r="J570" s="161"/>
      <c r="K570" s="132"/>
      <c r="L570" s="568"/>
      <c r="M570" s="132"/>
      <c r="N570" s="155">
        <v>2</v>
      </c>
      <c r="O570" s="156" t="s">
        <v>339</v>
      </c>
      <c r="P570" s="157"/>
      <c r="Q570" s="193">
        <v>3.85</v>
      </c>
      <c r="R570" s="193">
        <f>Q570*Q564</f>
        <v>0</v>
      </c>
      <c r="S570" s="194"/>
      <c r="T570" s="160">
        <f>R570-S570</f>
        <v>0</v>
      </c>
      <c r="U570" s="161"/>
      <c r="V570" s="132"/>
    </row>
    <row r="571" spans="1:22" ht="5.25" customHeight="1" thickBot="1">
      <c r="A571" s="568"/>
      <c r="B571" s="132"/>
      <c r="C571" s="163"/>
      <c r="D571" s="164"/>
      <c r="E571" s="165"/>
      <c r="F571" s="166"/>
      <c r="G571" s="166"/>
      <c r="H571" s="166"/>
      <c r="I571" s="164"/>
      <c r="J571" s="167"/>
      <c r="K571" s="132"/>
      <c r="L571" s="568"/>
      <c r="M571" s="132"/>
      <c r="N571" s="163"/>
      <c r="O571" s="164"/>
      <c r="P571" s="165"/>
      <c r="Q571" s="166"/>
      <c r="R571" s="166"/>
      <c r="S571" s="166"/>
      <c r="T571" s="164"/>
      <c r="U571" s="167"/>
      <c r="V571" s="132"/>
    </row>
    <row r="572" spans="1:22" ht="13.5" thickBot="1">
      <c r="A572" s="568"/>
      <c r="B572" s="132"/>
      <c r="C572" s="168"/>
      <c r="D572" s="169" t="s">
        <v>340</v>
      </c>
      <c r="E572" s="164"/>
      <c r="F572" s="164"/>
      <c r="G572" s="169">
        <f>G569+G570</f>
        <v>0</v>
      </c>
      <c r="H572" s="170">
        <f>H569+H570</f>
        <v>0</v>
      </c>
      <c r="I572" s="171">
        <f>G572-H572</f>
        <v>0</v>
      </c>
      <c r="J572" s="167"/>
      <c r="K572" s="132"/>
      <c r="L572" s="568"/>
      <c r="M572" s="132"/>
      <c r="N572" s="168"/>
      <c r="O572" s="169" t="s">
        <v>340</v>
      </c>
      <c r="P572" s="164"/>
      <c r="Q572" s="164"/>
      <c r="R572" s="169">
        <f>R569+R570</f>
        <v>0</v>
      </c>
      <c r="S572" s="170">
        <f>S569+S570</f>
        <v>0</v>
      </c>
      <c r="T572" s="171">
        <f>R572-S572</f>
        <v>0</v>
      </c>
      <c r="U572" s="167"/>
      <c r="V572" s="132"/>
    </row>
    <row r="573" spans="1:22">
      <c r="A573" s="132"/>
      <c r="B573" s="132"/>
      <c r="C573" s="132"/>
      <c r="D573" s="132"/>
      <c r="E573" s="132"/>
      <c r="F573" s="132"/>
      <c r="G573" s="173" t="s">
        <v>342</v>
      </c>
      <c r="H573" s="147"/>
      <c r="I573" s="144"/>
      <c r="J573" s="147"/>
      <c r="K573" s="132"/>
      <c r="L573" s="132"/>
      <c r="M573" s="132"/>
      <c r="N573" s="132"/>
      <c r="O573" s="132"/>
      <c r="P573" s="132"/>
      <c r="Q573" s="132"/>
      <c r="R573" s="173" t="s">
        <v>342</v>
      </c>
      <c r="S573" s="147"/>
      <c r="T573" s="144"/>
      <c r="U573" s="147"/>
      <c r="V573" s="132"/>
    </row>
    <row r="574" spans="1:22">
      <c r="A574" s="196" t="s">
        <v>351</v>
      </c>
      <c r="B574" s="132"/>
      <c r="C574" s="132"/>
      <c r="D574" s="132"/>
      <c r="E574" s="132"/>
      <c r="F574" s="132"/>
      <c r="G574" s="177" t="s">
        <v>140</v>
      </c>
      <c r="H574" s="178"/>
      <c r="I574" s="179"/>
      <c r="J574" s="178"/>
      <c r="K574" s="132"/>
      <c r="L574" s="196" t="s">
        <v>351</v>
      </c>
      <c r="M574" s="132"/>
      <c r="N574" s="132"/>
      <c r="O574" s="132"/>
      <c r="P574" s="132"/>
      <c r="Q574" s="132"/>
      <c r="R574" s="177" t="s">
        <v>140</v>
      </c>
      <c r="S574" s="178"/>
      <c r="T574" s="179"/>
      <c r="U574" s="178"/>
      <c r="V574" s="132"/>
    </row>
    <row r="575" spans="1:22" ht="13.5" thickBot="1">
      <c r="A575" s="131" t="s">
        <v>355</v>
      </c>
      <c r="B575" s="132"/>
      <c r="C575" s="132"/>
      <c r="D575" s="132"/>
      <c r="E575" s="132"/>
      <c r="F575" s="132"/>
      <c r="G575" s="182" t="s">
        <v>347</v>
      </c>
      <c r="H575" s="167"/>
      <c r="I575" s="171">
        <f>I572+I573+I574</f>
        <v>0</v>
      </c>
      <c r="J575" s="167"/>
      <c r="K575" s="132"/>
      <c r="L575" s="131" t="s">
        <v>355</v>
      </c>
      <c r="M575" s="132"/>
      <c r="N575" s="132"/>
      <c r="O575" s="132"/>
      <c r="P575" s="132"/>
      <c r="Q575" s="132"/>
      <c r="R575" s="182" t="s">
        <v>347</v>
      </c>
      <c r="S575" s="167"/>
      <c r="T575" s="171">
        <f>T572+T573+T574</f>
        <v>0</v>
      </c>
      <c r="U575" s="167"/>
      <c r="V575" s="132"/>
    </row>
    <row r="576" spans="1:22" ht="6" customHeight="1"/>
    <row r="577" spans="1:22">
      <c r="A577" s="131" t="s">
        <v>323</v>
      </c>
      <c r="B577" s="131"/>
      <c r="L577" s="131" t="s">
        <v>323</v>
      </c>
      <c r="M577" s="131"/>
    </row>
    <row r="578" spans="1:22">
      <c r="A578" s="131" t="s">
        <v>324</v>
      </c>
      <c r="B578" s="131"/>
      <c r="L578" s="131" t="s">
        <v>324</v>
      </c>
      <c r="M578" s="131"/>
    </row>
    <row r="579" spans="1:22" ht="8.25" customHeight="1">
      <c r="A579" s="131"/>
      <c r="B579" s="131"/>
      <c r="C579" s="132"/>
      <c r="D579" s="132"/>
      <c r="E579" s="132"/>
      <c r="F579" s="132"/>
      <c r="G579" s="132"/>
      <c r="H579" s="132"/>
      <c r="I579" s="132"/>
      <c r="J579" s="132"/>
      <c r="K579" s="132"/>
      <c r="L579" s="131"/>
      <c r="M579" s="131"/>
      <c r="N579" s="132"/>
      <c r="O579" s="132"/>
      <c r="P579" s="132"/>
      <c r="Q579" s="132"/>
      <c r="R579" s="132"/>
      <c r="S579" s="132"/>
      <c r="T579" s="132"/>
      <c r="U579" s="132"/>
      <c r="V579" s="132"/>
    </row>
    <row r="580" spans="1:22">
      <c r="A580" s="132"/>
      <c r="B580" s="132"/>
      <c r="C580" s="132"/>
      <c r="D580" s="133" t="s">
        <v>325</v>
      </c>
      <c r="E580" s="133"/>
      <c r="F580" s="133"/>
      <c r="G580" s="135" t="str">
        <f>$G$4</f>
        <v>февраль</v>
      </c>
      <c r="H580" s="133" t="s">
        <v>326</v>
      </c>
      <c r="I580" s="132"/>
      <c r="J580" s="132"/>
      <c r="K580" s="132"/>
      <c r="L580" s="132"/>
      <c r="M580" s="132"/>
      <c r="N580" s="132"/>
      <c r="O580" s="133" t="s">
        <v>325</v>
      </c>
      <c r="P580" s="133"/>
      <c r="Q580" s="133"/>
      <c r="R580" s="135" t="str">
        <f>$G$4</f>
        <v>февраль</v>
      </c>
      <c r="S580" s="133" t="s">
        <v>326</v>
      </c>
      <c r="T580" s="132"/>
      <c r="U580" s="132"/>
      <c r="V580" s="132"/>
    </row>
    <row r="581" spans="1:22" ht="5.25" customHeight="1">
      <c r="A581" s="132"/>
      <c r="B581" s="132"/>
      <c r="C581" s="132"/>
      <c r="D581" s="132"/>
      <c r="E581" s="132"/>
      <c r="F581" s="132"/>
      <c r="G581" s="132"/>
      <c r="H581" s="132"/>
      <c r="I581" s="132"/>
      <c r="J581" s="132"/>
      <c r="K581" s="132"/>
      <c r="L581" s="132"/>
      <c r="M581" s="132"/>
      <c r="N581" s="132"/>
      <c r="O581" s="132"/>
      <c r="P581" s="132"/>
      <c r="Q581" s="132"/>
      <c r="R581" s="132"/>
      <c r="S581" s="132"/>
      <c r="T581" s="132"/>
      <c r="U581" s="132"/>
      <c r="V581" s="132"/>
    </row>
    <row r="582" spans="1:22">
      <c r="A582" s="132"/>
      <c r="B582" s="132"/>
      <c r="C582" s="132"/>
      <c r="D582" s="131" t="s">
        <v>327</v>
      </c>
      <c r="E582" s="131"/>
      <c r="F582" s="136">
        <f>Жильцы!E578</f>
        <v>0</v>
      </c>
      <c r="G582" s="131" t="s">
        <v>328</v>
      </c>
      <c r="H582" s="132" t="str">
        <f>Жильцы!B578&amp;" "&amp;Жильцы!C578&amp;"."&amp;Жильцы!D578&amp;"."</f>
        <v xml:space="preserve"> ..</v>
      </c>
      <c r="I582" s="132"/>
      <c r="J582" s="132"/>
      <c r="K582" s="132"/>
      <c r="L582" s="132"/>
      <c r="M582" s="132"/>
      <c r="N582" s="132"/>
      <c r="O582" s="131" t="s">
        <v>327</v>
      </c>
      <c r="P582" s="131"/>
      <c r="Q582" s="136">
        <f>Жильцы!S578</f>
        <v>0</v>
      </c>
      <c r="R582" s="131" t="s">
        <v>328</v>
      </c>
      <c r="S582" s="132" t="str">
        <f>Жильцы!P578&amp;" "&amp;Жильцы!Q578&amp;"."&amp;Жильцы!R578&amp;"."</f>
        <v xml:space="preserve"> ..</v>
      </c>
      <c r="T582" s="132"/>
      <c r="U582" s="132"/>
      <c r="V582" s="132"/>
    </row>
    <row r="583" spans="1:22">
      <c r="A583" s="132"/>
      <c r="B583" s="132"/>
      <c r="C583" s="132"/>
      <c r="D583" s="131" t="s">
        <v>329</v>
      </c>
      <c r="E583" s="131"/>
      <c r="F583" s="136">
        <f>Жильцы!F578</f>
        <v>0</v>
      </c>
      <c r="G583" s="131" t="s">
        <v>330</v>
      </c>
      <c r="H583" s="132" t="s">
        <v>331</v>
      </c>
      <c r="I583" s="132"/>
      <c r="J583" s="137">
        <f>Жильцы!A578</f>
        <v>0</v>
      </c>
      <c r="K583" s="132"/>
      <c r="L583" s="132"/>
      <c r="M583" s="132"/>
      <c r="N583" s="132"/>
      <c r="O583" s="131" t="s">
        <v>329</v>
      </c>
      <c r="P583" s="131"/>
      <c r="Q583" s="136">
        <f>Жильцы!T578</f>
        <v>0</v>
      </c>
      <c r="R583" s="131" t="s">
        <v>330</v>
      </c>
      <c r="S583" s="132" t="s">
        <v>331</v>
      </c>
      <c r="T583" s="132"/>
      <c r="U583" s="137">
        <f>Жильцы!O578</f>
        <v>0</v>
      </c>
      <c r="V583" s="132"/>
    </row>
    <row r="584" spans="1:22" ht="6" customHeight="1" thickBot="1">
      <c r="A584" s="132"/>
      <c r="B584" s="132"/>
      <c r="C584" s="132"/>
      <c r="D584" s="132"/>
      <c r="E584" s="132"/>
      <c r="F584" s="132"/>
      <c r="G584" s="132"/>
      <c r="H584" s="132"/>
      <c r="I584" s="132"/>
      <c r="J584" s="132"/>
      <c r="K584" s="132"/>
      <c r="L584" s="132"/>
      <c r="M584" s="132"/>
      <c r="N584" s="132"/>
      <c r="O584" s="132"/>
      <c r="P584" s="132"/>
      <c r="Q584" s="132"/>
      <c r="R584" s="132"/>
      <c r="S584" s="132"/>
      <c r="T584" s="132"/>
      <c r="U584" s="132"/>
      <c r="V584" s="132"/>
    </row>
    <row r="585" spans="1:22" ht="30" customHeight="1" thickBot="1">
      <c r="A585" s="568" t="s">
        <v>332</v>
      </c>
      <c r="B585" s="132"/>
      <c r="C585" s="138"/>
      <c r="D585" s="139" t="s">
        <v>333</v>
      </c>
      <c r="E585" s="140"/>
      <c r="F585" s="141" t="s">
        <v>334</v>
      </c>
      <c r="G585" s="141" t="s">
        <v>335</v>
      </c>
      <c r="H585" s="142" t="s">
        <v>336</v>
      </c>
      <c r="I585" s="569" t="s">
        <v>337</v>
      </c>
      <c r="J585" s="570"/>
      <c r="K585" s="132"/>
      <c r="L585" s="568" t="s">
        <v>332</v>
      </c>
      <c r="M585" s="132"/>
      <c r="N585" s="138"/>
      <c r="O585" s="139" t="s">
        <v>333</v>
      </c>
      <c r="P585" s="140"/>
      <c r="Q585" s="141" t="s">
        <v>334</v>
      </c>
      <c r="R585" s="141" t="s">
        <v>335</v>
      </c>
      <c r="S585" s="142" t="s">
        <v>336</v>
      </c>
      <c r="T585" s="569" t="s">
        <v>337</v>
      </c>
      <c r="U585" s="570"/>
      <c r="V585" s="132"/>
    </row>
    <row r="586" spans="1:22" ht="3" customHeight="1">
      <c r="A586" s="568"/>
      <c r="B586" s="132"/>
      <c r="C586" s="143"/>
      <c r="D586" s="144"/>
      <c r="E586" s="145"/>
      <c r="F586" s="146"/>
      <c r="G586" s="146"/>
      <c r="H586" s="146"/>
      <c r="I586" s="144"/>
      <c r="J586" s="147"/>
      <c r="K586" s="132"/>
      <c r="L586" s="568"/>
      <c r="M586" s="132"/>
      <c r="N586" s="143"/>
      <c r="O586" s="144"/>
      <c r="P586" s="145"/>
      <c r="Q586" s="146"/>
      <c r="R586" s="146"/>
      <c r="S586" s="146"/>
      <c r="T586" s="144"/>
      <c r="U586" s="147"/>
      <c r="V586" s="132"/>
    </row>
    <row r="587" spans="1:22">
      <c r="A587" s="568"/>
      <c r="B587" s="132"/>
      <c r="C587" s="148">
        <v>1</v>
      </c>
      <c r="D587" s="149" t="s">
        <v>338</v>
      </c>
      <c r="E587" s="150"/>
      <c r="F587" s="151">
        <v>15</v>
      </c>
      <c r="G587" s="151">
        <f>F587*F582</f>
        <v>0</v>
      </c>
      <c r="H587" s="152"/>
      <c r="I587" s="153">
        <f>G587-H587</f>
        <v>0</v>
      </c>
      <c r="J587" s="154"/>
      <c r="K587" s="132"/>
      <c r="L587" s="568"/>
      <c r="M587" s="132"/>
      <c r="N587" s="148">
        <v>1</v>
      </c>
      <c r="O587" s="149" t="s">
        <v>338</v>
      </c>
      <c r="P587" s="150"/>
      <c r="Q587" s="151">
        <v>15</v>
      </c>
      <c r="R587" s="151">
        <f>Q587*Q582</f>
        <v>0</v>
      </c>
      <c r="S587" s="152"/>
      <c r="T587" s="153">
        <f>R587-S587</f>
        <v>0</v>
      </c>
      <c r="U587" s="154"/>
      <c r="V587" s="132"/>
    </row>
    <row r="588" spans="1:22">
      <c r="A588" s="568"/>
      <c r="B588" s="132"/>
      <c r="C588" s="155">
        <v>2</v>
      </c>
      <c r="D588" s="156" t="s">
        <v>339</v>
      </c>
      <c r="E588" s="157"/>
      <c r="F588" s="158">
        <v>3.85</v>
      </c>
      <c r="G588" s="158">
        <f>F588*F582</f>
        <v>0</v>
      </c>
      <c r="H588" s="162"/>
      <c r="I588" s="160">
        <f>G588-H588</f>
        <v>0</v>
      </c>
      <c r="J588" s="161"/>
      <c r="K588" s="132"/>
      <c r="L588" s="568"/>
      <c r="M588" s="132"/>
      <c r="N588" s="155">
        <v>2</v>
      </c>
      <c r="O588" s="156" t="s">
        <v>339</v>
      </c>
      <c r="P588" s="157"/>
      <c r="Q588" s="158">
        <v>3.85</v>
      </c>
      <c r="R588" s="158">
        <f>Q588*Q582</f>
        <v>0</v>
      </c>
      <c r="S588" s="162"/>
      <c r="T588" s="160">
        <f>R588-S588</f>
        <v>0</v>
      </c>
      <c r="U588" s="161"/>
      <c r="V588" s="132"/>
    </row>
    <row r="589" spans="1:22" ht="2.25" customHeight="1" thickBot="1">
      <c r="A589" s="568"/>
      <c r="B589" s="132"/>
      <c r="C589" s="163"/>
      <c r="D589" s="164"/>
      <c r="E589" s="165"/>
      <c r="F589" s="166"/>
      <c r="G589" s="166"/>
      <c r="H589" s="166"/>
      <c r="I589" s="164"/>
      <c r="J589" s="167"/>
      <c r="K589" s="132"/>
      <c r="L589" s="568"/>
      <c r="M589" s="132"/>
      <c r="N589" s="163"/>
      <c r="O589" s="164"/>
      <c r="P589" s="165"/>
      <c r="Q589" s="166"/>
      <c r="R589" s="166"/>
      <c r="S589" s="166"/>
      <c r="T589" s="164"/>
      <c r="U589" s="167"/>
      <c r="V589" s="132"/>
    </row>
    <row r="590" spans="1:22" ht="13.5" thickBot="1">
      <c r="A590" s="568"/>
      <c r="B590" s="132"/>
      <c r="C590" s="168"/>
      <c r="D590" s="169" t="s">
        <v>340</v>
      </c>
      <c r="E590" s="164"/>
      <c r="F590" s="164"/>
      <c r="G590" s="169">
        <f>G587+G588</f>
        <v>0</v>
      </c>
      <c r="H590" s="170">
        <f>H587+H588</f>
        <v>0</v>
      </c>
      <c r="I590" s="171">
        <f>G590-H590</f>
        <v>0</v>
      </c>
      <c r="J590" s="167"/>
      <c r="K590" s="132"/>
      <c r="L590" s="568"/>
      <c r="M590" s="132"/>
      <c r="N590" s="168"/>
      <c r="O590" s="169" t="s">
        <v>340</v>
      </c>
      <c r="P590" s="164"/>
      <c r="Q590" s="164"/>
      <c r="R590" s="169">
        <f>R587+R588</f>
        <v>0</v>
      </c>
      <c r="S590" s="170">
        <f>S587+S588</f>
        <v>0</v>
      </c>
      <c r="T590" s="171">
        <f>R590-S590</f>
        <v>0</v>
      </c>
      <c r="U590" s="167"/>
      <c r="V590" s="132"/>
    </row>
    <row r="591" spans="1:22">
      <c r="A591" s="131" t="s">
        <v>341</v>
      </c>
      <c r="B591" s="132"/>
      <c r="C591" s="132"/>
      <c r="D591" s="132"/>
      <c r="E591" s="132"/>
      <c r="F591" s="132"/>
      <c r="G591" s="173" t="s">
        <v>342</v>
      </c>
      <c r="H591" s="147"/>
      <c r="I591" s="144"/>
      <c r="J591" s="147"/>
      <c r="K591" s="132"/>
      <c r="L591" s="131" t="s">
        <v>341</v>
      </c>
      <c r="M591" s="132"/>
      <c r="N591" s="132"/>
      <c r="O591" s="132"/>
      <c r="P591" s="132"/>
      <c r="Q591" s="132"/>
      <c r="R591" s="173" t="s">
        <v>342</v>
      </c>
      <c r="S591" s="147"/>
      <c r="T591" s="144"/>
      <c r="U591" s="147"/>
      <c r="V591" s="132"/>
    </row>
    <row r="592" spans="1:22">
      <c r="A592" s="131" t="s">
        <v>353</v>
      </c>
      <c r="B592" s="132"/>
      <c r="C592" s="132"/>
      <c r="D592" s="132"/>
      <c r="E592" s="132"/>
      <c r="F592" s="132"/>
      <c r="G592" s="177" t="s">
        <v>140</v>
      </c>
      <c r="H592" s="178"/>
      <c r="I592" s="179"/>
      <c r="J592" s="178"/>
      <c r="K592" s="132"/>
      <c r="L592" s="131" t="s">
        <v>353</v>
      </c>
      <c r="M592" s="132"/>
      <c r="N592" s="132"/>
      <c r="O592" s="132"/>
      <c r="P592" s="132"/>
      <c r="Q592" s="132"/>
      <c r="R592" s="177" t="s">
        <v>140</v>
      </c>
      <c r="S592" s="178"/>
      <c r="T592" s="179"/>
      <c r="U592" s="178"/>
      <c r="V592" s="132"/>
    </row>
    <row r="593" spans="1:22" ht="13.5" thickBot="1">
      <c r="A593" s="131" t="s">
        <v>344</v>
      </c>
      <c r="B593" s="132"/>
      <c r="C593" s="132"/>
      <c r="D593" s="180" t="s">
        <v>345</v>
      </c>
      <c r="E593" s="183" t="str">
        <f>$E$17</f>
        <v>февраля</v>
      </c>
      <c r="F593" s="132" t="s">
        <v>326</v>
      </c>
      <c r="G593" s="182" t="s">
        <v>347</v>
      </c>
      <c r="H593" s="167"/>
      <c r="I593" s="171">
        <f>I590+I591+I592</f>
        <v>0</v>
      </c>
      <c r="J593" s="167"/>
      <c r="K593" s="132"/>
      <c r="L593" s="131" t="s">
        <v>344</v>
      </c>
      <c r="M593" s="132"/>
      <c r="N593" s="132"/>
      <c r="O593" s="180" t="s">
        <v>345</v>
      </c>
      <c r="P593" s="183" t="str">
        <f>$E$17</f>
        <v>февраля</v>
      </c>
      <c r="Q593" s="132" t="s">
        <v>326</v>
      </c>
      <c r="R593" s="182" t="s">
        <v>347</v>
      </c>
      <c r="S593" s="167"/>
      <c r="T593" s="171">
        <f>T590+T591+T592</f>
        <v>0</v>
      </c>
      <c r="U593" s="167"/>
      <c r="V593" s="132"/>
    </row>
    <row r="594" spans="1:22" ht="12.75" customHeight="1">
      <c r="A594" s="184" t="s">
        <v>348</v>
      </c>
      <c r="B594" s="199">
        <f>13/365</f>
        <v>3.5616438356164383E-2</v>
      </c>
      <c r="C594" s="186" t="s">
        <v>354</v>
      </c>
      <c r="D594" s="187"/>
      <c r="E594" s="187"/>
      <c r="F594" s="187"/>
      <c r="G594" s="187"/>
      <c r="H594" s="187"/>
      <c r="I594" s="187"/>
      <c r="J594" s="187"/>
      <c r="K594" s="129"/>
      <c r="L594" s="184" t="s">
        <v>348</v>
      </c>
      <c r="M594" s="199">
        <f>13/365</f>
        <v>3.5616438356164383E-2</v>
      </c>
      <c r="N594" s="186" t="s">
        <v>354</v>
      </c>
      <c r="O594" s="187"/>
      <c r="P594" s="187"/>
      <c r="Q594" s="187"/>
      <c r="R594" s="187"/>
      <c r="S594" s="187"/>
      <c r="T594" s="187"/>
      <c r="U594" s="187"/>
      <c r="V594" s="129"/>
    </row>
    <row r="595" spans="1:22" ht="20.25" customHeight="1">
      <c r="A595" s="131" t="s">
        <v>323</v>
      </c>
      <c r="B595" s="131"/>
      <c r="L595" s="131" t="s">
        <v>323</v>
      </c>
      <c r="M595" s="131"/>
      <c r="V595" s="129"/>
    </row>
    <row r="596" spans="1:22">
      <c r="A596" s="131" t="s">
        <v>324</v>
      </c>
      <c r="B596" s="131"/>
      <c r="L596" s="131" t="s">
        <v>324</v>
      </c>
      <c r="M596" s="131"/>
      <c r="V596" s="129"/>
    </row>
    <row r="597" spans="1:22" ht="7.5" customHeight="1">
      <c r="A597" s="131"/>
      <c r="B597" s="131"/>
      <c r="C597" s="132"/>
      <c r="D597" s="132"/>
      <c r="E597" s="132"/>
      <c r="F597" s="132"/>
      <c r="G597" s="132"/>
      <c r="H597" s="132"/>
      <c r="I597" s="132"/>
      <c r="J597" s="132"/>
      <c r="K597" s="132"/>
      <c r="L597" s="131"/>
      <c r="M597" s="131"/>
      <c r="N597" s="132"/>
      <c r="O597" s="132"/>
      <c r="P597" s="132"/>
      <c r="Q597" s="132"/>
      <c r="R597" s="132"/>
      <c r="S597" s="132"/>
      <c r="T597" s="132"/>
      <c r="U597" s="132"/>
      <c r="V597" s="156"/>
    </row>
    <row r="598" spans="1:22">
      <c r="A598" s="132"/>
      <c r="B598" s="132"/>
      <c r="C598" s="132"/>
      <c r="D598" s="133" t="s">
        <v>350</v>
      </c>
      <c r="E598" s="133"/>
      <c r="F598" s="133"/>
      <c r="G598" s="135" t="str">
        <f>$G$4</f>
        <v>февраль</v>
      </c>
      <c r="H598" s="133" t="s">
        <v>326</v>
      </c>
      <c r="I598" s="132"/>
      <c r="J598" s="132"/>
      <c r="K598" s="132"/>
      <c r="L598" s="132"/>
      <c r="M598" s="132"/>
      <c r="N598" s="132"/>
      <c r="O598" s="133" t="s">
        <v>350</v>
      </c>
      <c r="P598" s="133"/>
      <c r="Q598" s="133"/>
      <c r="R598" s="135" t="str">
        <f>$G$4</f>
        <v>февраль</v>
      </c>
      <c r="S598" s="133" t="s">
        <v>326</v>
      </c>
      <c r="T598" s="132"/>
      <c r="U598" s="132"/>
      <c r="V598" s="156"/>
    </row>
    <row r="599" spans="1:22" ht="3.75" customHeight="1">
      <c r="A599" s="132"/>
      <c r="B599" s="132"/>
      <c r="C599" s="132"/>
      <c r="D599" s="132"/>
      <c r="E599" s="132"/>
      <c r="F599" s="132"/>
      <c r="G599" s="132"/>
      <c r="H599" s="132"/>
      <c r="I599" s="132"/>
      <c r="J599" s="132"/>
      <c r="K599" s="132"/>
      <c r="L599" s="132"/>
      <c r="M599" s="132"/>
      <c r="N599" s="132"/>
      <c r="O599" s="132"/>
      <c r="P599" s="132"/>
      <c r="Q599" s="132"/>
      <c r="R599" s="132"/>
      <c r="S599" s="132"/>
      <c r="T599" s="132"/>
      <c r="U599" s="132"/>
      <c r="V599" s="156"/>
    </row>
    <row r="600" spans="1:22">
      <c r="A600" s="132"/>
      <c r="B600" s="132"/>
      <c r="C600" s="132"/>
      <c r="D600" s="131" t="s">
        <v>327</v>
      </c>
      <c r="E600" s="131"/>
      <c r="F600" s="136">
        <f>Жильцы!E578</f>
        <v>0</v>
      </c>
      <c r="G600" s="131" t="s">
        <v>328</v>
      </c>
      <c r="H600" s="132" t="str">
        <f>Жильцы!B578&amp;" "&amp;Жильцы!C578&amp;"."&amp;Жильцы!D578&amp;"."</f>
        <v xml:space="preserve"> ..</v>
      </c>
      <c r="I600" s="132"/>
      <c r="J600" s="132"/>
      <c r="K600" s="132"/>
      <c r="L600" s="132"/>
      <c r="M600" s="132"/>
      <c r="N600" s="132"/>
      <c r="O600" s="131" t="s">
        <v>327</v>
      </c>
      <c r="P600" s="131"/>
      <c r="Q600" s="136">
        <f>Жильцы!S578</f>
        <v>0</v>
      </c>
      <c r="R600" s="131" t="s">
        <v>328</v>
      </c>
      <c r="S600" s="132" t="str">
        <f>Жильцы!P578&amp;" "&amp;Жильцы!Q578&amp;"."&amp;Жильцы!R578&amp;"."</f>
        <v xml:space="preserve"> ..</v>
      </c>
      <c r="T600" s="132"/>
      <c r="U600" s="132"/>
      <c r="V600" s="156"/>
    </row>
    <row r="601" spans="1:22">
      <c r="A601" s="132"/>
      <c r="B601" s="132"/>
      <c r="C601" s="132"/>
      <c r="D601" s="131" t="s">
        <v>329</v>
      </c>
      <c r="E601" s="131"/>
      <c r="F601" s="136">
        <f>Жильцы!F578</f>
        <v>0</v>
      </c>
      <c r="G601" s="131" t="s">
        <v>330</v>
      </c>
      <c r="H601" s="132" t="s">
        <v>331</v>
      </c>
      <c r="I601" s="132"/>
      <c r="J601" s="137">
        <f>Жильцы!A578</f>
        <v>0</v>
      </c>
      <c r="K601" s="132"/>
      <c r="L601" s="132"/>
      <c r="M601" s="132"/>
      <c r="N601" s="132"/>
      <c r="O601" s="131" t="s">
        <v>329</v>
      </c>
      <c r="P601" s="131"/>
      <c r="Q601" s="136">
        <f>Жильцы!T578</f>
        <v>0</v>
      </c>
      <c r="R601" s="131" t="s">
        <v>330</v>
      </c>
      <c r="S601" s="132" t="s">
        <v>331</v>
      </c>
      <c r="T601" s="132"/>
      <c r="U601" s="137">
        <f>Жильцы!O578</f>
        <v>0</v>
      </c>
      <c r="V601" s="156"/>
    </row>
    <row r="602" spans="1:22" ht="6" customHeight="1" thickBot="1">
      <c r="A602" s="132"/>
      <c r="B602" s="132"/>
      <c r="C602" s="132"/>
      <c r="D602" s="132"/>
      <c r="E602" s="132"/>
      <c r="F602" s="132"/>
      <c r="G602" s="132"/>
      <c r="H602" s="132"/>
      <c r="I602" s="132"/>
      <c r="J602" s="132"/>
      <c r="K602" s="132"/>
      <c r="L602" s="132"/>
      <c r="M602" s="132"/>
      <c r="N602" s="132"/>
      <c r="O602" s="132"/>
      <c r="P602" s="132"/>
      <c r="Q602" s="132"/>
      <c r="R602" s="132"/>
      <c r="S602" s="132"/>
      <c r="T602" s="132"/>
      <c r="U602" s="132"/>
      <c r="V602" s="156"/>
    </row>
    <row r="603" spans="1:22" ht="27" customHeight="1" thickBot="1">
      <c r="A603" s="568" t="s">
        <v>332</v>
      </c>
      <c r="B603" s="132"/>
      <c r="C603" s="138"/>
      <c r="D603" s="139" t="s">
        <v>333</v>
      </c>
      <c r="E603" s="140"/>
      <c r="F603" s="141" t="s">
        <v>334</v>
      </c>
      <c r="G603" s="141" t="s">
        <v>335</v>
      </c>
      <c r="H603" s="142" t="s">
        <v>336</v>
      </c>
      <c r="I603" s="569" t="s">
        <v>337</v>
      </c>
      <c r="J603" s="570"/>
      <c r="K603" s="132"/>
      <c r="L603" s="568" t="s">
        <v>332</v>
      </c>
      <c r="M603" s="132"/>
      <c r="N603" s="138"/>
      <c r="O603" s="139" t="s">
        <v>333</v>
      </c>
      <c r="P603" s="140"/>
      <c r="Q603" s="141" t="s">
        <v>334</v>
      </c>
      <c r="R603" s="141" t="s">
        <v>335</v>
      </c>
      <c r="S603" s="142" t="s">
        <v>336</v>
      </c>
      <c r="T603" s="569" t="s">
        <v>337</v>
      </c>
      <c r="U603" s="570"/>
      <c r="V603" s="156"/>
    </row>
    <row r="604" spans="1:22" ht="6" customHeight="1">
      <c r="A604" s="568"/>
      <c r="B604" s="132"/>
      <c r="C604" s="143"/>
      <c r="D604" s="144"/>
      <c r="E604" s="145"/>
      <c r="F604" s="146"/>
      <c r="G604" s="146"/>
      <c r="H604" s="146"/>
      <c r="I604" s="144"/>
      <c r="J604" s="147"/>
      <c r="K604" s="132"/>
      <c r="L604" s="568"/>
      <c r="M604" s="132"/>
      <c r="N604" s="143"/>
      <c r="O604" s="144"/>
      <c r="P604" s="145"/>
      <c r="Q604" s="146"/>
      <c r="R604" s="146"/>
      <c r="S604" s="146"/>
      <c r="T604" s="144"/>
      <c r="U604" s="147"/>
      <c r="V604" s="156"/>
    </row>
    <row r="605" spans="1:22">
      <c r="A605" s="568"/>
      <c r="B605" s="132"/>
      <c r="C605" s="148">
        <v>1</v>
      </c>
      <c r="D605" s="149" t="s">
        <v>338</v>
      </c>
      <c r="E605" s="150"/>
      <c r="F605" s="191">
        <v>15</v>
      </c>
      <c r="G605" s="191">
        <f>F605*F600</f>
        <v>0</v>
      </c>
      <c r="H605" s="192"/>
      <c r="I605" s="153">
        <f>G605-H605</f>
        <v>0</v>
      </c>
      <c r="J605" s="154"/>
      <c r="K605" s="132"/>
      <c r="L605" s="568"/>
      <c r="M605" s="132"/>
      <c r="N605" s="148">
        <v>1</v>
      </c>
      <c r="O605" s="149" t="s">
        <v>338</v>
      </c>
      <c r="P605" s="150"/>
      <c r="Q605" s="191">
        <v>15</v>
      </c>
      <c r="R605" s="191">
        <f>Q605*Q600</f>
        <v>0</v>
      </c>
      <c r="S605" s="192"/>
      <c r="T605" s="153">
        <f>R605-S605</f>
        <v>0</v>
      </c>
      <c r="U605" s="154"/>
      <c r="V605" s="156"/>
    </row>
    <row r="606" spans="1:22">
      <c r="A606" s="568"/>
      <c r="B606" s="132"/>
      <c r="C606" s="155">
        <v>2</v>
      </c>
      <c r="D606" s="156" t="s">
        <v>339</v>
      </c>
      <c r="E606" s="157"/>
      <c r="F606" s="193">
        <v>3.85</v>
      </c>
      <c r="G606" s="193">
        <f>F606*F600</f>
        <v>0</v>
      </c>
      <c r="H606" s="194"/>
      <c r="I606" s="160">
        <f>G606-H606</f>
        <v>0</v>
      </c>
      <c r="J606" s="161"/>
      <c r="K606" s="132"/>
      <c r="L606" s="568"/>
      <c r="M606" s="132"/>
      <c r="N606" s="155">
        <v>2</v>
      </c>
      <c r="O606" s="156" t="s">
        <v>339</v>
      </c>
      <c r="P606" s="157"/>
      <c r="Q606" s="193">
        <v>3.85</v>
      </c>
      <c r="R606" s="193">
        <f>Q606*Q600</f>
        <v>0</v>
      </c>
      <c r="S606" s="194"/>
      <c r="T606" s="160">
        <f>R606-S606</f>
        <v>0</v>
      </c>
      <c r="U606" s="161"/>
      <c r="V606" s="156"/>
    </row>
    <row r="607" spans="1:22" ht="5.25" customHeight="1" thickBot="1">
      <c r="A607" s="568"/>
      <c r="B607" s="132"/>
      <c r="C607" s="163"/>
      <c r="D607" s="164"/>
      <c r="E607" s="165"/>
      <c r="F607" s="166"/>
      <c r="G607" s="166"/>
      <c r="H607" s="166"/>
      <c r="I607" s="164"/>
      <c r="J607" s="167"/>
      <c r="K607" s="132"/>
      <c r="L607" s="568"/>
      <c r="M607" s="132"/>
      <c r="N607" s="163"/>
      <c r="O607" s="164"/>
      <c r="P607" s="165"/>
      <c r="Q607" s="166"/>
      <c r="R607" s="166"/>
      <c r="S607" s="166"/>
      <c r="T607" s="164"/>
      <c r="U607" s="167"/>
      <c r="V607" s="156"/>
    </row>
    <row r="608" spans="1:22" ht="13.5" thickBot="1">
      <c r="A608" s="568"/>
      <c r="B608" s="132"/>
      <c r="C608" s="168"/>
      <c r="D608" s="169" t="s">
        <v>340</v>
      </c>
      <c r="E608" s="164"/>
      <c r="F608" s="164"/>
      <c r="G608" s="169">
        <f>G605+G606</f>
        <v>0</v>
      </c>
      <c r="H608" s="170">
        <f>H605+H606</f>
        <v>0</v>
      </c>
      <c r="I608" s="171">
        <f>G608-H608</f>
        <v>0</v>
      </c>
      <c r="J608" s="167"/>
      <c r="K608" s="132"/>
      <c r="L608" s="568"/>
      <c r="M608" s="132"/>
      <c r="N608" s="168"/>
      <c r="O608" s="169" t="s">
        <v>340</v>
      </c>
      <c r="P608" s="164"/>
      <c r="Q608" s="164"/>
      <c r="R608" s="169">
        <f>R605+R606</f>
        <v>0</v>
      </c>
      <c r="S608" s="170">
        <f>S605+S606</f>
        <v>0</v>
      </c>
      <c r="T608" s="171">
        <f>R608-S608</f>
        <v>0</v>
      </c>
      <c r="U608" s="167"/>
      <c r="V608" s="156"/>
    </row>
    <row r="609" spans="1:22">
      <c r="A609" s="132"/>
      <c r="B609" s="132"/>
      <c r="C609" s="132"/>
      <c r="D609" s="132"/>
      <c r="E609" s="132"/>
      <c r="F609" s="132"/>
      <c r="G609" s="173" t="s">
        <v>342</v>
      </c>
      <c r="H609" s="147"/>
      <c r="I609" s="144"/>
      <c r="J609" s="147"/>
      <c r="K609" s="132"/>
      <c r="L609" s="132"/>
      <c r="M609" s="132"/>
      <c r="N609" s="132"/>
      <c r="O609" s="132"/>
      <c r="P609" s="132"/>
      <c r="Q609" s="132"/>
      <c r="R609" s="173" t="s">
        <v>342</v>
      </c>
      <c r="S609" s="147"/>
      <c r="T609" s="144"/>
      <c r="U609" s="147"/>
      <c r="V609" s="156"/>
    </row>
    <row r="610" spans="1:22">
      <c r="A610" s="196" t="s">
        <v>351</v>
      </c>
      <c r="B610" s="132"/>
      <c r="C610" s="132"/>
      <c r="D610" s="132"/>
      <c r="E610" s="132"/>
      <c r="F610" s="132"/>
      <c r="G610" s="177" t="s">
        <v>140</v>
      </c>
      <c r="H610" s="178"/>
      <c r="I610" s="179"/>
      <c r="J610" s="178"/>
      <c r="K610" s="132"/>
      <c r="L610" s="196" t="s">
        <v>351</v>
      </c>
      <c r="M610" s="132"/>
      <c r="N610" s="132"/>
      <c r="O610" s="132"/>
      <c r="P610" s="132"/>
      <c r="Q610" s="132"/>
      <c r="R610" s="177" t="s">
        <v>140</v>
      </c>
      <c r="S610" s="178"/>
      <c r="T610" s="179"/>
      <c r="U610" s="178"/>
      <c r="V610" s="156"/>
    </row>
    <row r="611" spans="1:22" ht="13.5" thickBot="1">
      <c r="A611" s="131" t="s">
        <v>355</v>
      </c>
      <c r="B611" s="132"/>
      <c r="C611" s="132"/>
      <c r="D611" s="132"/>
      <c r="E611" s="132"/>
      <c r="F611" s="132"/>
      <c r="G611" s="182" t="s">
        <v>347</v>
      </c>
      <c r="H611" s="167"/>
      <c r="I611" s="171">
        <f>I608+I609+I610</f>
        <v>0</v>
      </c>
      <c r="J611" s="167"/>
      <c r="K611" s="132"/>
      <c r="L611" s="131" t="s">
        <v>355</v>
      </c>
      <c r="M611" s="132"/>
      <c r="N611" s="132"/>
      <c r="O611" s="132"/>
      <c r="P611" s="132"/>
      <c r="Q611" s="132"/>
      <c r="R611" s="182" t="s">
        <v>347</v>
      </c>
      <c r="S611" s="167"/>
      <c r="T611" s="171">
        <f>T608+T609+T610</f>
        <v>0</v>
      </c>
      <c r="U611" s="167"/>
      <c r="V611" s="156"/>
    </row>
    <row r="612" spans="1:22" ht="13.5" thickBot="1">
      <c r="A612" s="197"/>
      <c r="B612" s="197"/>
      <c r="C612" s="197"/>
      <c r="D612" s="197"/>
      <c r="E612" s="197"/>
      <c r="F612" s="197"/>
      <c r="G612" s="197"/>
      <c r="H612" s="197"/>
      <c r="I612" s="197"/>
      <c r="J612" s="197"/>
      <c r="K612" s="156"/>
      <c r="L612" s="197"/>
      <c r="M612" s="197"/>
      <c r="N612" s="197"/>
      <c r="O612" s="197"/>
      <c r="P612" s="197"/>
      <c r="Q612" s="197"/>
      <c r="R612" s="197"/>
      <c r="S612" s="197"/>
      <c r="T612" s="197"/>
      <c r="U612" s="197"/>
      <c r="V612" s="156"/>
    </row>
    <row r="613" spans="1:22" ht="13.5" thickTop="1">
      <c r="A613" s="131" t="s">
        <v>323</v>
      </c>
      <c r="B613" s="131"/>
      <c r="L613" s="131" t="s">
        <v>323</v>
      </c>
      <c r="M613" s="131"/>
    </row>
    <row r="614" spans="1:22">
      <c r="A614" s="131" t="s">
        <v>324</v>
      </c>
      <c r="B614" s="131"/>
      <c r="L614" s="131" t="s">
        <v>324</v>
      </c>
      <c r="M614" s="131"/>
    </row>
    <row r="615" spans="1:22" ht="7.5" customHeight="1">
      <c r="A615" s="131"/>
      <c r="B615" s="131"/>
      <c r="C615" s="132"/>
      <c r="D615" s="132"/>
      <c r="E615" s="132"/>
      <c r="F615" s="132"/>
      <c r="G615" s="132"/>
      <c r="H615" s="132"/>
      <c r="I615" s="132"/>
      <c r="J615" s="132"/>
      <c r="K615" s="132"/>
      <c r="L615" s="131"/>
      <c r="M615" s="131"/>
      <c r="N615" s="132"/>
      <c r="O615" s="132"/>
      <c r="P615" s="132"/>
      <c r="Q615" s="132"/>
      <c r="R615" s="132"/>
      <c r="S615" s="132"/>
      <c r="T615" s="132"/>
      <c r="U615" s="132"/>
      <c r="V615" s="132"/>
    </row>
    <row r="616" spans="1:22">
      <c r="A616" s="132"/>
      <c r="B616" s="132"/>
      <c r="C616" s="132"/>
      <c r="D616" s="133" t="s">
        <v>325</v>
      </c>
      <c r="E616" s="133"/>
      <c r="F616" s="133"/>
      <c r="G616" s="135" t="str">
        <f>$G$4</f>
        <v>февраль</v>
      </c>
      <c r="H616" s="133" t="s">
        <v>326</v>
      </c>
      <c r="I616" s="132"/>
      <c r="J616" s="132"/>
      <c r="K616" s="132"/>
      <c r="L616" s="132"/>
      <c r="M616" s="132"/>
      <c r="N616" s="132"/>
      <c r="O616" s="133" t="s">
        <v>325</v>
      </c>
      <c r="P616" s="133"/>
      <c r="Q616" s="133"/>
      <c r="R616" s="135" t="str">
        <f>$G$4</f>
        <v>февраль</v>
      </c>
      <c r="S616" s="133" t="s">
        <v>326</v>
      </c>
      <c r="T616" s="132"/>
      <c r="U616" s="132"/>
      <c r="V616" s="132"/>
    </row>
    <row r="617" spans="1:22" ht="3" customHeight="1">
      <c r="A617" s="132"/>
      <c r="B617" s="132"/>
      <c r="C617" s="132"/>
      <c r="D617" s="132"/>
      <c r="E617" s="132"/>
      <c r="F617" s="132"/>
      <c r="G617" s="132"/>
      <c r="H617" s="132"/>
      <c r="I617" s="132"/>
      <c r="J617" s="132"/>
      <c r="K617" s="132"/>
      <c r="L617" s="132"/>
      <c r="M617" s="132"/>
      <c r="N617" s="132"/>
      <c r="O617" s="132"/>
      <c r="P617" s="132"/>
      <c r="Q617" s="132"/>
      <c r="R617" s="132"/>
      <c r="S617" s="132"/>
      <c r="T617" s="132"/>
      <c r="U617" s="132"/>
      <c r="V617" s="132"/>
    </row>
    <row r="618" spans="1:22">
      <c r="A618" s="132"/>
      <c r="B618" s="132"/>
      <c r="C618" s="132"/>
      <c r="D618" s="131" t="s">
        <v>327</v>
      </c>
      <c r="E618" s="131"/>
      <c r="F618" s="136">
        <f>Жильцы!E579</f>
        <v>0</v>
      </c>
      <c r="G618" s="131" t="s">
        <v>328</v>
      </c>
      <c r="H618" s="132" t="str">
        <f>Жильцы!B579&amp;" "&amp;Жильцы!C579&amp;"."&amp;Жильцы!D579&amp;"."</f>
        <v xml:space="preserve"> ..</v>
      </c>
      <c r="I618" s="132"/>
      <c r="J618" s="132"/>
      <c r="K618" s="132"/>
      <c r="L618" s="132"/>
      <c r="M618" s="132"/>
      <c r="N618" s="132"/>
      <c r="O618" s="131" t="s">
        <v>327</v>
      </c>
      <c r="P618" s="131"/>
      <c r="Q618" s="136">
        <f>Жильцы!S579</f>
        <v>0</v>
      </c>
      <c r="R618" s="131" t="s">
        <v>328</v>
      </c>
      <c r="S618" s="132" t="str">
        <f>Жильцы!P579&amp;" "&amp;Жильцы!Q579&amp;"."&amp;Жильцы!R579&amp;"."</f>
        <v xml:space="preserve"> ..</v>
      </c>
      <c r="T618" s="132"/>
      <c r="U618" s="132"/>
      <c r="V618" s="132"/>
    </row>
    <row r="619" spans="1:22">
      <c r="A619" s="132"/>
      <c r="B619" s="132"/>
      <c r="C619" s="132"/>
      <c r="D619" s="131" t="s">
        <v>329</v>
      </c>
      <c r="E619" s="131"/>
      <c r="F619" s="136">
        <f>Жильцы!F579</f>
        <v>0</v>
      </c>
      <c r="G619" s="131" t="s">
        <v>330</v>
      </c>
      <c r="H619" s="132" t="s">
        <v>331</v>
      </c>
      <c r="I619" s="132"/>
      <c r="J619" s="137">
        <f>Жильцы!A579</f>
        <v>0</v>
      </c>
      <c r="K619" s="132"/>
      <c r="L619" s="132"/>
      <c r="M619" s="132"/>
      <c r="N619" s="132"/>
      <c r="O619" s="131" t="s">
        <v>329</v>
      </c>
      <c r="P619" s="131"/>
      <c r="Q619" s="136">
        <f>Жильцы!T579</f>
        <v>0</v>
      </c>
      <c r="R619" s="131" t="s">
        <v>330</v>
      </c>
      <c r="S619" s="132" t="s">
        <v>331</v>
      </c>
      <c r="T619" s="132"/>
      <c r="U619" s="137">
        <f>Жильцы!O579</f>
        <v>0</v>
      </c>
      <c r="V619" s="132"/>
    </row>
    <row r="620" spans="1:22" ht="2.25" customHeight="1" thickBot="1">
      <c r="A620" s="132"/>
      <c r="B620" s="132"/>
      <c r="C620" s="132"/>
      <c r="D620" s="132"/>
      <c r="E620" s="132"/>
      <c r="F620" s="132"/>
      <c r="G620" s="132"/>
      <c r="H620" s="132"/>
      <c r="I620" s="132"/>
      <c r="J620" s="132"/>
      <c r="K620" s="132"/>
      <c r="L620" s="132"/>
      <c r="M620" s="132"/>
      <c r="N620" s="132"/>
      <c r="O620" s="132"/>
      <c r="P620" s="132"/>
      <c r="Q620" s="132"/>
      <c r="R620" s="132"/>
      <c r="S620" s="132"/>
      <c r="T620" s="132"/>
      <c r="U620" s="132"/>
      <c r="V620" s="132"/>
    </row>
    <row r="621" spans="1:22" ht="27" customHeight="1" thickBot="1">
      <c r="A621" s="568" t="s">
        <v>332</v>
      </c>
      <c r="B621" s="132"/>
      <c r="C621" s="138"/>
      <c r="D621" s="139" t="s">
        <v>333</v>
      </c>
      <c r="E621" s="140"/>
      <c r="F621" s="141" t="s">
        <v>334</v>
      </c>
      <c r="G621" s="141" t="s">
        <v>335</v>
      </c>
      <c r="H621" s="142" t="s">
        <v>336</v>
      </c>
      <c r="I621" s="569" t="s">
        <v>337</v>
      </c>
      <c r="J621" s="570"/>
      <c r="K621" s="132"/>
      <c r="L621" s="568" t="s">
        <v>332</v>
      </c>
      <c r="M621" s="132"/>
      <c r="N621" s="138"/>
      <c r="O621" s="139" t="s">
        <v>333</v>
      </c>
      <c r="P621" s="140"/>
      <c r="Q621" s="141" t="s">
        <v>334</v>
      </c>
      <c r="R621" s="141" t="s">
        <v>335</v>
      </c>
      <c r="S621" s="142" t="s">
        <v>336</v>
      </c>
      <c r="T621" s="569" t="s">
        <v>337</v>
      </c>
      <c r="U621" s="570"/>
      <c r="V621" s="132"/>
    </row>
    <row r="622" spans="1:22" ht="3.75" customHeight="1">
      <c r="A622" s="568"/>
      <c r="B622" s="132"/>
      <c r="C622" s="143"/>
      <c r="D622" s="144"/>
      <c r="E622" s="145"/>
      <c r="F622" s="146"/>
      <c r="G622" s="146"/>
      <c r="H622" s="146"/>
      <c r="I622" s="144"/>
      <c r="J622" s="147"/>
      <c r="K622" s="132"/>
      <c r="L622" s="568"/>
      <c r="M622" s="132"/>
      <c r="N622" s="143"/>
      <c r="O622" s="144"/>
      <c r="P622" s="145"/>
      <c r="Q622" s="146"/>
      <c r="R622" s="146"/>
      <c r="S622" s="146"/>
      <c r="T622" s="144"/>
      <c r="U622" s="147"/>
      <c r="V622" s="132"/>
    </row>
    <row r="623" spans="1:22">
      <c r="A623" s="568"/>
      <c r="B623" s="132"/>
      <c r="C623" s="148">
        <v>1</v>
      </c>
      <c r="D623" s="149" t="s">
        <v>338</v>
      </c>
      <c r="E623" s="150"/>
      <c r="F623" s="191">
        <v>15</v>
      </c>
      <c r="G623" s="191">
        <f>F623*F618</f>
        <v>0</v>
      </c>
      <c r="H623" s="192"/>
      <c r="I623" s="153">
        <f>G623-H623</f>
        <v>0</v>
      </c>
      <c r="J623" s="154"/>
      <c r="K623" s="132"/>
      <c r="L623" s="568"/>
      <c r="M623" s="132"/>
      <c r="N623" s="148">
        <v>1</v>
      </c>
      <c r="O623" s="149" t="s">
        <v>338</v>
      </c>
      <c r="P623" s="150"/>
      <c r="Q623" s="191">
        <v>15</v>
      </c>
      <c r="R623" s="191">
        <f>Q623*Q618</f>
        <v>0</v>
      </c>
      <c r="S623" s="192"/>
      <c r="T623" s="153">
        <f>R623-S623</f>
        <v>0</v>
      </c>
      <c r="U623" s="154"/>
      <c r="V623" s="132"/>
    </row>
    <row r="624" spans="1:22">
      <c r="A624" s="568"/>
      <c r="B624" s="132"/>
      <c r="C624" s="155">
        <v>2</v>
      </c>
      <c r="D624" s="156" t="s">
        <v>339</v>
      </c>
      <c r="E624" s="157"/>
      <c r="F624" s="193">
        <v>3.85</v>
      </c>
      <c r="G624" s="193">
        <f>F624*F618</f>
        <v>0</v>
      </c>
      <c r="H624" s="194"/>
      <c r="I624" s="160">
        <f>G624-H624</f>
        <v>0</v>
      </c>
      <c r="J624" s="161"/>
      <c r="K624" s="132"/>
      <c r="L624" s="568"/>
      <c r="M624" s="132"/>
      <c r="N624" s="155">
        <v>2</v>
      </c>
      <c r="O624" s="156" t="s">
        <v>339</v>
      </c>
      <c r="P624" s="157"/>
      <c r="Q624" s="193">
        <v>3.85</v>
      </c>
      <c r="R624" s="193">
        <f>Q624*Q618</f>
        <v>0</v>
      </c>
      <c r="S624" s="194"/>
      <c r="T624" s="160">
        <f>R624-S624</f>
        <v>0</v>
      </c>
      <c r="U624" s="161"/>
      <c r="V624" s="132"/>
    </row>
    <row r="625" spans="1:22" ht="2.25" customHeight="1" thickBot="1">
      <c r="A625" s="568"/>
      <c r="B625" s="132"/>
      <c r="C625" s="163"/>
      <c r="D625" s="164"/>
      <c r="E625" s="165"/>
      <c r="F625" s="166"/>
      <c r="G625" s="166"/>
      <c r="H625" s="166"/>
      <c r="I625" s="164"/>
      <c r="J625" s="167"/>
      <c r="K625" s="132"/>
      <c r="L625" s="568"/>
      <c r="M625" s="132"/>
      <c r="N625" s="163"/>
      <c r="O625" s="164"/>
      <c r="P625" s="165"/>
      <c r="Q625" s="166"/>
      <c r="R625" s="166"/>
      <c r="S625" s="166"/>
      <c r="T625" s="164"/>
      <c r="U625" s="167"/>
      <c r="V625" s="132"/>
    </row>
    <row r="626" spans="1:22" ht="13.5" thickBot="1">
      <c r="A626" s="568"/>
      <c r="B626" s="132"/>
      <c r="C626" s="168"/>
      <c r="D626" s="169" t="s">
        <v>340</v>
      </c>
      <c r="E626" s="164"/>
      <c r="F626" s="164"/>
      <c r="G626" s="169">
        <f>G623+G624</f>
        <v>0</v>
      </c>
      <c r="H626" s="170">
        <f>H623+H624</f>
        <v>0</v>
      </c>
      <c r="I626" s="171">
        <f>G626-H626</f>
        <v>0</v>
      </c>
      <c r="J626" s="167"/>
      <c r="K626" s="132"/>
      <c r="L626" s="568"/>
      <c r="M626" s="132"/>
      <c r="N626" s="168"/>
      <c r="O626" s="169" t="s">
        <v>340</v>
      </c>
      <c r="P626" s="164"/>
      <c r="Q626" s="164"/>
      <c r="R626" s="169">
        <f>R623+R624</f>
        <v>0</v>
      </c>
      <c r="S626" s="170">
        <f>S623+S624</f>
        <v>0</v>
      </c>
      <c r="T626" s="171">
        <f>R626-S626</f>
        <v>0</v>
      </c>
      <c r="U626" s="167"/>
      <c r="V626" s="132"/>
    </row>
    <row r="627" spans="1:22">
      <c r="A627" s="131" t="s">
        <v>341</v>
      </c>
      <c r="B627" s="132"/>
      <c r="C627" s="132"/>
      <c r="D627" s="132"/>
      <c r="E627" s="132"/>
      <c r="F627" s="132"/>
      <c r="G627" s="173" t="s">
        <v>342</v>
      </c>
      <c r="H627" s="147"/>
      <c r="I627" s="144"/>
      <c r="J627" s="147"/>
      <c r="K627" s="132"/>
      <c r="L627" s="131" t="s">
        <v>341</v>
      </c>
      <c r="M627" s="132"/>
      <c r="N627" s="132"/>
      <c r="O627" s="132"/>
      <c r="P627" s="132"/>
      <c r="Q627" s="132"/>
      <c r="R627" s="173" t="s">
        <v>342</v>
      </c>
      <c r="S627" s="147"/>
      <c r="T627" s="144"/>
      <c r="U627" s="147"/>
      <c r="V627" s="132"/>
    </row>
    <row r="628" spans="1:22" ht="11.25" customHeight="1">
      <c r="A628" s="131" t="s">
        <v>353</v>
      </c>
      <c r="B628" s="132"/>
      <c r="C628" s="132"/>
      <c r="D628" s="132"/>
      <c r="E628" s="132"/>
      <c r="F628" s="132"/>
      <c r="G628" s="177" t="s">
        <v>140</v>
      </c>
      <c r="H628" s="178"/>
      <c r="I628" s="179"/>
      <c r="J628" s="178"/>
      <c r="K628" s="132"/>
      <c r="L628" s="131" t="s">
        <v>353</v>
      </c>
      <c r="M628" s="132"/>
      <c r="N628" s="132"/>
      <c r="O628" s="132"/>
      <c r="P628" s="132"/>
      <c r="Q628" s="132"/>
      <c r="R628" s="177" t="s">
        <v>140</v>
      </c>
      <c r="S628" s="178"/>
      <c r="T628" s="179"/>
      <c r="U628" s="178"/>
      <c r="V628" s="132"/>
    </row>
    <row r="629" spans="1:22" ht="13.5" thickBot="1">
      <c r="A629" s="131" t="s">
        <v>344</v>
      </c>
      <c r="B629" s="132"/>
      <c r="C629" s="132"/>
      <c r="D629" s="180" t="s">
        <v>345</v>
      </c>
      <c r="E629" s="183" t="str">
        <f>$E$17</f>
        <v>февраля</v>
      </c>
      <c r="F629" s="132" t="s">
        <v>326</v>
      </c>
      <c r="G629" s="182" t="s">
        <v>347</v>
      </c>
      <c r="H629" s="167"/>
      <c r="I629" s="171">
        <f>I626+I627+I628</f>
        <v>0</v>
      </c>
      <c r="J629" s="167"/>
      <c r="K629" s="132"/>
      <c r="L629" s="131" t="s">
        <v>344</v>
      </c>
      <c r="M629" s="132"/>
      <c r="N629" s="132"/>
      <c r="O629" s="180" t="s">
        <v>345</v>
      </c>
      <c r="P629" s="183" t="str">
        <f>$E$17</f>
        <v>февраля</v>
      </c>
      <c r="Q629" s="132" t="s">
        <v>326</v>
      </c>
      <c r="R629" s="182" t="s">
        <v>347</v>
      </c>
      <c r="S629" s="167"/>
      <c r="T629" s="171">
        <f>T626+T627+T628</f>
        <v>0</v>
      </c>
      <c r="U629" s="167"/>
      <c r="V629" s="132"/>
    </row>
    <row r="630" spans="1:22" ht="10.5" customHeight="1">
      <c r="A630" s="184" t="s">
        <v>348</v>
      </c>
      <c r="B630" s="199">
        <f>13/365</f>
        <v>3.5616438356164383E-2</v>
      </c>
      <c r="C630" s="186" t="s">
        <v>354</v>
      </c>
      <c r="D630" s="187"/>
      <c r="E630" s="187"/>
      <c r="F630" s="187"/>
      <c r="G630" s="187"/>
      <c r="H630" s="187"/>
      <c r="I630" s="187"/>
      <c r="J630" s="187"/>
      <c r="K630" s="129"/>
      <c r="L630" s="184" t="s">
        <v>348</v>
      </c>
      <c r="M630" s="199">
        <f>13/365</f>
        <v>3.5616438356164383E-2</v>
      </c>
      <c r="N630" s="186" t="s">
        <v>354</v>
      </c>
      <c r="O630" s="187"/>
      <c r="P630" s="187"/>
      <c r="Q630" s="187"/>
      <c r="R630" s="187"/>
      <c r="S630" s="187"/>
      <c r="T630" s="187"/>
      <c r="U630" s="187"/>
      <c r="V630" s="129"/>
    </row>
    <row r="631" spans="1:22" ht="20.25" customHeight="1">
      <c r="A631" s="131" t="s">
        <v>323</v>
      </c>
      <c r="B631" s="131"/>
      <c r="L631" s="131" t="s">
        <v>323</v>
      </c>
      <c r="M631" s="131"/>
    </row>
    <row r="632" spans="1:22">
      <c r="A632" s="131" t="s">
        <v>324</v>
      </c>
      <c r="B632" s="131"/>
      <c r="L632" s="131" t="s">
        <v>324</v>
      </c>
      <c r="M632" s="131"/>
    </row>
    <row r="633" spans="1:22" ht="6" customHeight="1">
      <c r="A633" s="131"/>
      <c r="B633" s="131"/>
      <c r="C633" s="132"/>
      <c r="D633" s="132"/>
      <c r="E633" s="132"/>
      <c r="F633" s="132"/>
      <c r="G633" s="132"/>
      <c r="H633" s="132"/>
      <c r="I633" s="132"/>
      <c r="J633" s="132"/>
      <c r="K633" s="132"/>
      <c r="L633" s="131"/>
      <c r="M633" s="131"/>
      <c r="N633" s="132"/>
      <c r="O633" s="132"/>
      <c r="P633" s="132"/>
      <c r="Q633" s="132"/>
      <c r="R633" s="132"/>
      <c r="S633" s="132"/>
      <c r="T633" s="132"/>
      <c r="U633" s="132"/>
      <c r="V633" s="132"/>
    </row>
    <row r="634" spans="1:22">
      <c r="A634" s="132"/>
      <c r="B634" s="132"/>
      <c r="C634" s="132"/>
      <c r="D634" s="133" t="s">
        <v>350</v>
      </c>
      <c r="E634" s="133"/>
      <c r="F634" s="133"/>
      <c r="G634" s="135" t="str">
        <f>$G$4</f>
        <v>февраль</v>
      </c>
      <c r="H634" s="133" t="s">
        <v>326</v>
      </c>
      <c r="I634" s="132"/>
      <c r="J634" s="132"/>
      <c r="K634" s="132"/>
      <c r="L634" s="132"/>
      <c r="M634" s="132"/>
      <c r="N634" s="132"/>
      <c r="O634" s="133" t="s">
        <v>350</v>
      </c>
      <c r="P634" s="133"/>
      <c r="Q634" s="133"/>
      <c r="R634" s="135" t="str">
        <f>$G$4</f>
        <v>февраль</v>
      </c>
      <c r="S634" s="133" t="s">
        <v>326</v>
      </c>
      <c r="T634" s="132"/>
      <c r="U634" s="132"/>
      <c r="V634" s="132"/>
    </row>
    <row r="635" spans="1:22" ht="3.75" customHeight="1">
      <c r="A635" s="132"/>
      <c r="B635" s="132"/>
      <c r="C635" s="132"/>
      <c r="D635" s="132"/>
      <c r="E635" s="132"/>
      <c r="F635" s="132"/>
      <c r="G635" s="132"/>
      <c r="H635" s="132"/>
      <c r="I635" s="132"/>
      <c r="J635" s="132"/>
      <c r="K635" s="132"/>
      <c r="L635" s="132"/>
      <c r="M635" s="132"/>
      <c r="N635" s="132"/>
      <c r="O635" s="132"/>
      <c r="P635" s="132"/>
      <c r="Q635" s="132"/>
      <c r="R635" s="132"/>
      <c r="S635" s="132"/>
      <c r="T635" s="132"/>
      <c r="U635" s="132"/>
      <c r="V635" s="132"/>
    </row>
    <row r="636" spans="1:22">
      <c r="A636" s="132"/>
      <c r="B636" s="132"/>
      <c r="C636" s="132"/>
      <c r="D636" s="131" t="s">
        <v>327</v>
      </c>
      <c r="E636" s="131"/>
      <c r="F636" s="136">
        <f>Жильцы!E579</f>
        <v>0</v>
      </c>
      <c r="G636" s="131" t="s">
        <v>328</v>
      </c>
      <c r="H636" s="132" t="str">
        <f>Жильцы!B579&amp;" "&amp;Жильцы!C579&amp;"."&amp;Жильцы!D579&amp;"."</f>
        <v xml:space="preserve"> ..</v>
      </c>
      <c r="I636" s="132"/>
      <c r="J636" s="132"/>
      <c r="K636" s="132"/>
      <c r="L636" s="132"/>
      <c r="M636" s="132"/>
      <c r="N636" s="132"/>
      <c r="O636" s="131" t="s">
        <v>327</v>
      </c>
      <c r="P636" s="131"/>
      <c r="Q636" s="136">
        <f>Жильцы!S579</f>
        <v>0</v>
      </c>
      <c r="R636" s="131" t="s">
        <v>328</v>
      </c>
      <c r="S636" s="132" t="str">
        <f>Жильцы!P579&amp;" "&amp;Жильцы!Q579&amp;"."&amp;Жильцы!R579&amp;"."</f>
        <v xml:space="preserve"> ..</v>
      </c>
      <c r="T636" s="132"/>
      <c r="U636" s="132"/>
      <c r="V636" s="132"/>
    </row>
    <row r="637" spans="1:22">
      <c r="A637" s="132"/>
      <c r="B637" s="132"/>
      <c r="C637" s="132"/>
      <c r="D637" s="131" t="s">
        <v>329</v>
      </c>
      <c r="E637" s="131"/>
      <c r="F637" s="136">
        <f>Жильцы!F579</f>
        <v>0</v>
      </c>
      <c r="G637" s="131" t="s">
        <v>330</v>
      </c>
      <c r="H637" s="132" t="s">
        <v>331</v>
      </c>
      <c r="I637" s="132"/>
      <c r="J637" s="137">
        <f>Жильцы!A579</f>
        <v>0</v>
      </c>
      <c r="K637" s="132"/>
      <c r="L637" s="132"/>
      <c r="M637" s="132"/>
      <c r="N637" s="132"/>
      <c r="O637" s="131" t="s">
        <v>329</v>
      </c>
      <c r="P637" s="131"/>
      <c r="Q637" s="136">
        <f>Жильцы!T579</f>
        <v>0</v>
      </c>
      <c r="R637" s="131" t="s">
        <v>330</v>
      </c>
      <c r="S637" s="132" t="s">
        <v>331</v>
      </c>
      <c r="T637" s="132"/>
      <c r="U637" s="137">
        <f>Жильцы!O579</f>
        <v>0</v>
      </c>
      <c r="V637" s="132"/>
    </row>
    <row r="638" spans="1:22" ht="2.25" customHeight="1" thickBot="1">
      <c r="A638" s="132"/>
      <c r="B638" s="132"/>
      <c r="C638" s="132"/>
      <c r="D638" s="132"/>
      <c r="E638" s="132"/>
      <c r="F638" s="132"/>
      <c r="G638" s="132"/>
      <c r="H638" s="132"/>
      <c r="I638" s="132"/>
      <c r="J638" s="132"/>
      <c r="K638" s="132"/>
      <c r="L638" s="132"/>
      <c r="M638" s="132"/>
      <c r="N638" s="132"/>
      <c r="O638" s="132"/>
      <c r="P638" s="132"/>
      <c r="Q638" s="132"/>
      <c r="R638" s="132"/>
      <c r="S638" s="132"/>
      <c r="T638" s="132"/>
      <c r="U638" s="132"/>
      <c r="V638" s="132"/>
    </row>
    <row r="639" spans="1:22" ht="26.25" customHeight="1" thickBot="1">
      <c r="A639" s="568" t="s">
        <v>332</v>
      </c>
      <c r="B639" s="132"/>
      <c r="C639" s="138"/>
      <c r="D639" s="139" t="s">
        <v>333</v>
      </c>
      <c r="E639" s="140"/>
      <c r="F639" s="141" t="s">
        <v>334</v>
      </c>
      <c r="G639" s="141" t="s">
        <v>335</v>
      </c>
      <c r="H639" s="142" t="s">
        <v>336</v>
      </c>
      <c r="I639" s="569" t="s">
        <v>337</v>
      </c>
      <c r="J639" s="570"/>
      <c r="K639" s="132"/>
      <c r="L639" s="568" t="s">
        <v>332</v>
      </c>
      <c r="M639" s="132"/>
      <c r="N639" s="138"/>
      <c r="O639" s="139" t="s">
        <v>333</v>
      </c>
      <c r="P639" s="140"/>
      <c r="Q639" s="141" t="s">
        <v>334</v>
      </c>
      <c r="R639" s="141" t="s">
        <v>335</v>
      </c>
      <c r="S639" s="142" t="s">
        <v>336</v>
      </c>
      <c r="T639" s="569" t="s">
        <v>337</v>
      </c>
      <c r="U639" s="570"/>
      <c r="V639" s="132"/>
    </row>
    <row r="640" spans="1:22" ht="3" customHeight="1">
      <c r="A640" s="568"/>
      <c r="B640" s="132"/>
      <c r="C640" s="143"/>
      <c r="D640" s="144"/>
      <c r="E640" s="145"/>
      <c r="F640" s="146"/>
      <c r="G640" s="146"/>
      <c r="H640" s="146"/>
      <c r="I640" s="144"/>
      <c r="J640" s="147"/>
      <c r="K640" s="132"/>
      <c r="L640" s="568"/>
      <c r="M640" s="132"/>
      <c r="N640" s="143"/>
      <c r="O640" s="144"/>
      <c r="P640" s="145"/>
      <c r="Q640" s="146"/>
      <c r="R640" s="146"/>
      <c r="S640" s="146"/>
      <c r="T640" s="144"/>
      <c r="U640" s="147"/>
      <c r="V640" s="132"/>
    </row>
    <row r="641" spans="1:22">
      <c r="A641" s="568"/>
      <c r="B641" s="132"/>
      <c r="C641" s="148">
        <v>1</v>
      </c>
      <c r="D641" s="149" t="s">
        <v>338</v>
      </c>
      <c r="E641" s="150"/>
      <c r="F641" s="191">
        <v>15</v>
      </c>
      <c r="G641" s="191">
        <f>F641*F636</f>
        <v>0</v>
      </c>
      <c r="H641" s="192"/>
      <c r="I641" s="153">
        <f>G641-H641</f>
        <v>0</v>
      </c>
      <c r="J641" s="154"/>
      <c r="K641" s="132"/>
      <c r="L641" s="568"/>
      <c r="M641" s="132"/>
      <c r="N641" s="148">
        <v>1</v>
      </c>
      <c r="O641" s="149" t="s">
        <v>338</v>
      </c>
      <c r="P641" s="150"/>
      <c r="Q641" s="191">
        <v>15</v>
      </c>
      <c r="R641" s="191">
        <f>Q641*Q636</f>
        <v>0</v>
      </c>
      <c r="S641" s="192"/>
      <c r="T641" s="153">
        <f>R641-S641</f>
        <v>0</v>
      </c>
      <c r="U641" s="154"/>
      <c r="V641" s="132"/>
    </row>
    <row r="642" spans="1:22">
      <c r="A642" s="568"/>
      <c r="B642" s="132"/>
      <c r="C642" s="155">
        <v>2</v>
      </c>
      <c r="D642" s="156" t="s">
        <v>339</v>
      </c>
      <c r="E642" s="157"/>
      <c r="F642" s="193">
        <v>3.85</v>
      </c>
      <c r="G642" s="193">
        <f>F642*F636</f>
        <v>0</v>
      </c>
      <c r="H642" s="194"/>
      <c r="I642" s="160">
        <f>G642-H642</f>
        <v>0</v>
      </c>
      <c r="J642" s="161"/>
      <c r="K642" s="132"/>
      <c r="L642" s="568"/>
      <c r="M642" s="132"/>
      <c r="N642" s="155">
        <v>2</v>
      </c>
      <c r="O642" s="156" t="s">
        <v>339</v>
      </c>
      <c r="P642" s="157"/>
      <c r="Q642" s="193">
        <v>3.85</v>
      </c>
      <c r="R642" s="193">
        <f>Q642*Q636</f>
        <v>0</v>
      </c>
      <c r="S642" s="194"/>
      <c r="T642" s="160">
        <f>R642-S642</f>
        <v>0</v>
      </c>
      <c r="U642" s="161"/>
      <c r="V642" s="132"/>
    </row>
    <row r="643" spans="1:22" ht="5.25" customHeight="1" thickBot="1">
      <c r="A643" s="568"/>
      <c r="B643" s="132"/>
      <c r="C643" s="163"/>
      <c r="D643" s="164"/>
      <c r="E643" s="165"/>
      <c r="F643" s="166"/>
      <c r="G643" s="166"/>
      <c r="H643" s="166"/>
      <c r="I643" s="164"/>
      <c r="J643" s="167"/>
      <c r="K643" s="132"/>
      <c r="L643" s="568"/>
      <c r="M643" s="132"/>
      <c r="N643" s="163"/>
      <c r="O643" s="164"/>
      <c r="P643" s="165"/>
      <c r="Q643" s="166"/>
      <c r="R643" s="166"/>
      <c r="S643" s="166"/>
      <c r="T643" s="164"/>
      <c r="U643" s="167"/>
      <c r="V643" s="132"/>
    </row>
    <row r="644" spans="1:22" ht="13.5" thickBot="1">
      <c r="A644" s="568"/>
      <c r="B644" s="132"/>
      <c r="C644" s="168"/>
      <c r="D644" s="169" t="s">
        <v>340</v>
      </c>
      <c r="E644" s="164"/>
      <c r="F644" s="164"/>
      <c r="G644" s="169">
        <f>G641+G642</f>
        <v>0</v>
      </c>
      <c r="H644" s="170">
        <f>H641+H642</f>
        <v>0</v>
      </c>
      <c r="I644" s="171">
        <f>G644-H644</f>
        <v>0</v>
      </c>
      <c r="J644" s="167"/>
      <c r="K644" s="132"/>
      <c r="L644" s="568"/>
      <c r="M644" s="132"/>
      <c r="N644" s="168"/>
      <c r="O644" s="169" t="s">
        <v>340</v>
      </c>
      <c r="P644" s="164"/>
      <c r="Q644" s="164"/>
      <c r="R644" s="169">
        <f>R641+R642</f>
        <v>0</v>
      </c>
      <c r="S644" s="170">
        <f>S641+S642</f>
        <v>0</v>
      </c>
      <c r="T644" s="171">
        <f>R644-S644</f>
        <v>0</v>
      </c>
      <c r="U644" s="167"/>
      <c r="V644" s="132"/>
    </row>
    <row r="645" spans="1:22">
      <c r="A645" s="132"/>
      <c r="B645" s="132"/>
      <c r="C645" s="132"/>
      <c r="D645" s="132"/>
      <c r="E645" s="132"/>
      <c r="F645" s="132"/>
      <c r="G645" s="173" t="s">
        <v>342</v>
      </c>
      <c r="H645" s="147"/>
      <c r="I645" s="144"/>
      <c r="J645" s="147"/>
      <c r="K645" s="132"/>
      <c r="L645" s="132"/>
      <c r="M645" s="132"/>
      <c r="N645" s="132"/>
      <c r="O645" s="132"/>
      <c r="P645" s="132"/>
      <c r="Q645" s="132"/>
      <c r="R645" s="173" t="s">
        <v>342</v>
      </c>
      <c r="S645" s="147"/>
      <c r="T645" s="144"/>
      <c r="U645" s="147"/>
      <c r="V645" s="132"/>
    </row>
    <row r="646" spans="1:22">
      <c r="A646" s="196" t="s">
        <v>351</v>
      </c>
      <c r="B646" s="132"/>
      <c r="C646" s="132"/>
      <c r="D646" s="132"/>
      <c r="E646" s="132"/>
      <c r="F646" s="132"/>
      <c r="G646" s="177" t="s">
        <v>140</v>
      </c>
      <c r="H646" s="178"/>
      <c r="I646" s="179"/>
      <c r="J646" s="178"/>
      <c r="K646" s="132"/>
      <c r="L646" s="196" t="s">
        <v>351</v>
      </c>
      <c r="M646" s="132"/>
      <c r="N646" s="132"/>
      <c r="O646" s="132"/>
      <c r="P646" s="132"/>
      <c r="Q646" s="132"/>
      <c r="R646" s="177" t="s">
        <v>140</v>
      </c>
      <c r="S646" s="178"/>
      <c r="T646" s="179"/>
      <c r="U646" s="178"/>
      <c r="V646" s="132"/>
    </row>
    <row r="647" spans="1:22" ht="13.5" thickBot="1">
      <c r="A647" s="131" t="s">
        <v>355</v>
      </c>
      <c r="B647" s="132"/>
      <c r="C647" s="132"/>
      <c r="D647" s="132"/>
      <c r="E647" s="132"/>
      <c r="F647" s="132"/>
      <c r="G647" s="182" t="s">
        <v>347</v>
      </c>
      <c r="H647" s="167"/>
      <c r="I647" s="171">
        <f>I644+I645+I646</f>
        <v>0</v>
      </c>
      <c r="J647" s="167"/>
      <c r="K647" s="132"/>
      <c r="L647" s="131" t="s">
        <v>355</v>
      </c>
      <c r="M647" s="132"/>
      <c r="N647" s="132"/>
      <c r="O647" s="132"/>
      <c r="P647" s="132"/>
      <c r="Q647" s="132"/>
      <c r="R647" s="182" t="s">
        <v>347</v>
      </c>
      <c r="S647" s="167"/>
      <c r="T647" s="171">
        <f>T644+T645+T646</f>
        <v>0</v>
      </c>
      <c r="U647" s="167"/>
      <c r="V647" s="132"/>
    </row>
    <row r="648" spans="1:22" ht="6.75" customHeight="1"/>
    <row r="649" spans="1:22">
      <c r="A649" s="131" t="s">
        <v>323</v>
      </c>
      <c r="B649" s="131"/>
      <c r="L649" s="131" t="s">
        <v>323</v>
      </c>
      <c r="M649" s="131"/>
    </row>
    <row r="650" spans="1:22">
      <c r="A650" s="131" t="s">
        <v>324</v>
      </c>
      <c r="B650" s="131"/>
      <c r="L650" s="131" t="s">
        <v>324</v>
      </c>
      <c r="M650" s="131"/>
    </row>
    <row r="651" spans="1:22" ht="8.25" customHeight="1">
      <c r="A651" s="131"/>
      <c r="B651" s="131"/>
      <c r="C651" s="132"/>
      <c r="D651" s="132"/>
      <c r="E651" s="132"/>
      <c r="F651" s="132"/>
      <c r="G651" s="132"/>
      <c r="H651" s="132"/>
      <c r="I651" s="132"/>
      <c r="J651" s="132"/>
      <c r="K651" s="132"/>
      <c r="L651" s="131"/>
      <c r="M651" s="131"/>
      <c r="N651" s="132"/>
      <c r="O651" s="132"/>
      <c r="P651" s="132"/>
      <c r="Q651" s="132"/>
      <c r="R651" s="132"/>
      <c r="S651" s="132"/>
      <c r="T651" s="132"/>
      <c r="U651" s="132"/>
      <c r="V651" s="132"/>
    </row>
    <row r="652" spans="1:22">
      <c r="A652" s="132"/>
      <c r="B652" s="132"/>
      <c r="C652" s="132"/>
      <c r="D652" s="133" t="s">
        <v>325</v>
      </c>
      <c r="E652" s="133"/>
      <c r="F652" s="133"/>
      <c r="G652" s="135" t="str">
        <f>$G$4</f>
        <v>февраль</v>
      </c>
      <c r="H652" s="133" t="s">
        <v>326</v>
      </c>
      <c r="I652" s="132"/>
      <c r="J652" s="132"/>
      <c r="K652" s="132"/>
      <c r="L652" s="132"/>
      <c r="M652" s="132"/>
      <c r="N652" s="132"/>
      <c r="O652" s="133" t="s">
        <v>325</v>
      </c>
      <c r="P652" s="133"/>
      <c r="Q652" s="133"/>
      <c r="R652" s="135" t="str">
        <f>$G$4</f>
        <v>февраль</v>
      </c>
      <c r="S652" s="133" t="s">
        <v>326</v>
      </c>
      <c r="T652" s="132"/>
      <c r="U652" s="132"/>
      <c r="V652" s="132"/>
    </row>
    <row r="653" spans="1:22" ht="5.25" customHeight="1">
      <c r="A653" s="132"/>
      <c r="B653" s="132"/>
      <c r="C653" s="132"/>
      <c r="D653" s="132"/>
      <c r="E653" s="132"/>
      <c r="F653" s="132"/>
      <c r="G653" s="132"/>
      <c r="H653" s="132"/>
      <c r="I653" s="132"/>
      <c r="J653" s="132"/>
      <c r="K653" s="132"/>
      <c r="L653" s="132"/>
      <c r="M653" s="132"/>
      <c r="N653" s="132"/>
      <c r="O653" s="132"/>
      <c r="P653" s="132"/>
      <c r="Q653" s="132"/>
      <c r="R653" s="132"/>
      <c r="S653" s="132"/>
      <c r="T653" s="132"/>
      <c r="U653" s="132"/>
      <c r="V653" s="132"/>
    </row>
    <row r="654" spans="1:22">
      <c r="A654" s="132"/>
      <c r="B654" s="132"/>
      <c r="C654" s="132"/>
      <c r="D654" s="131" t="s">
        <v>327</v>
      </c>
      <c r="E654" s="131"/>
      <c r="F654" s="136">
        <f>Жильцы!E650</f>
        <v>0</v>
      </c>
      <c r="G654" s="131" t="s">
        <v>328</v>
      </c>
      <c r="H654" s="132" t="str">
        <f>Жильцы!B650&amp;" "&amp;Жильцы!C650&amp;"."&amp;Жильцы!D650&amp;"."</f>
        <v xml:space="preserve"> ..</v>
      </c>
      <c r="I654" s="132"/>
      <c r="J654" s="132"/>
      <c r="K654" s="132"/>
      <c r="L654" s="132"/>
      <c r="M654" s="132"/>
      <c r="N654" s="132"/>
      <c r="O654" s="131" t="s">
        <v>327</v>
      </c>
      <c r="P654" s="131"/>
      <c r="Q654" s="136">
        <f>Жильцы!S650</f>
        <v>0</v>
      </c>
      <c r="R654" s="131" t="s">
        <v>328</v>
      </c>
      <c r="S654" s="132" t="str">
        <f>Жильцы!P650&amp;" "&amp;Жильцы!Q650&amp;"."&amp;Жильцы!R650&amp;"."</f>
        <v xml:space="preserve"> ..</v>
      </c>
      <c r="T654" s="132"/>
      <c r="U654" s="132"/>
      <c r="V654" s="132"/>
    </row>
    <row r="655" spans="1:22">
      <c r="A655" s="132"/>
      <c r="B655" s="132"/>
      <c r="C655" s="132"/>
      <c r="D655" s="131" t="s">
        <v>329</v>
      </c>
      <c r="E655" s="131"/>
      <c r="F655" s="136">
        <f>Жильцы!F650</f>
        <v>0</v>
      </c>
      <c r="G655" s="131" t="s">
        <v>330</v>
      </c>
      <c r="H655" s="132" t="s">
        <v>331</v>
      </c>
      <c r="I655" s="132"/>
      <c r="J655" s="137">
        <f>Жильцы!A650</f>
        <v>0</v>
      </c>
      <c r="K655" s="132"/>
      <c r="L655" s="132"/>
      <c r="M655" s="132"/>
      <c r="N655" s="132"/>
      <c r="O655" s="131" t="s">
        <v>329</v>
      </c>
      <c r="P655" s="131"/>
      <c r="Q655" s="136">
        <f>Жильцы!T650</f>
        <v>0</v>
      </c>
      <c r="R655" s="131" t="s">
        <v>330</v>
      </c>
      <c r="S655" s="132" t="s">
        <v>331</v>
      </c>
      <c r="T655" s="132"/>
      <c r="U655" s="137">
        <f>Жильцы!O650</f>
        <v>0</v>
      </c>
      <c r="V655" s="132"/>
    </row>
    <row r="656" spans="1:22" ht="6" customHeight="1" thickBot="1">
      <c r="A656" s="132"/>
      <c r="B656" s="132"/>
      <c r="C656" s="132"/>
      <c r="D656" s="132"/>
      <c r="E656" s="132"/>
      <c r="F656" s="132"/>
      <c r="G656" s="132"/>
      <c r="H656" s="132"/>
      <c r="I656" s="132"/>
      <c r="J656" s="132"/>
      <c r="K656" s="132"/>
      <c r="L656" s="132"/>
      <c r="M656" s="132"/>
      <c r="N656" s="132"/>
      <c r="O656" s="132"/>
      <c r="P656" s="132"/>
      <c r="Q656" s="132"/>
      <c r="R656" s="132"/>
      <c r="S656" s="132"/>
      <c r="T656" s="132"/>
      <c r="U656" s="132"/>
      <c r="V656" s="132"/>
    </row>
    <row r="657" spans="1:22" ht="30" customHeight="1" thickBot="1">
      <c r="A657" s="568" t="s">
        <v>332</v>
      </c>
      <c r="B657" s="132"/>
      <c r="C657" s="138"/>
      <c r="D657" s="139" t="s">
        <v>333</v>
      </c>
      <c r="E657" s="140"/>
      <c r="F657" s="141" t="s">
        <v>334</v>
      </c>
      <c r="G657" s="141" t="s">
        <v>335</v>
      </c>
      <c r="H657" s="142" t="s">
        <v>336</v>
      </c>
      <c r="I657" s="569" t="s">
        <v>337</v>
      </c>
      <c r="J657" s="570"/>
      <c r="K657" s="132"/>
      <c r="L657" s="568" t="s">
        <v>332</v>
      </c>
      <c r="M657" s="132"/>
      <c r="N657" s="138"/>
      <c r="O657" s="139" t="s">
        <v>333</v>
      </c>
      <c r="P657" s="140"/>
      <c r="Q657" s="141" t="s">
        <v>334</v>
      </c>
      <c r="R657" s="141" t="s">
        <v>335</v>
      </c>
      <c r="S657" s="142" t="s">
        <v>336</v>
      </c>
      <c r="T657" s="569" t="s">
        <v>337</v>
      </c>
      <c r="U657" s="570"/>
      <c r="V657" s="132"/>
    </row>
    <row r="658" spans="1:22" ht="3" customHeight="1">
      <c r="A658" s="568"/>
      <c r="B658" s="132"/>
      <c r="C658" s="143"/>
      <c r="D658" s="144"/>
      <c r="E658" s="145"/>
      <c r="F658" s="146"/>
      <c r="G658" s="146"/>
      <c r="H658" s="146"/>
      <c r="I658" s="144"/>
      <c r="J658" s="147"/>
      <c r="K658" s="132"/>
      <c r="L658" s="568"/>
      <c r="M658" s="132"/>
      <c r="N658" s="143"/>
      <c r="O658" s="144"/>
      <c r="P658" s="145"/>
      <c r="Q658" s="146"/>
      <c r="R658" s="146"/>
      <c r="S658" s="146"/>
      <c r="T658" s="144"/>
      <c r="U658" s="147"/>
      <c r="V658" s="132"/>
    </row>
    <row r="659" spans="1:22">
      <c r="A659" s="568"/>
      <c r="B659" s="132"/>
      <c r="C659" s="148">
        <v>1</v>
      </c>
      <c r="D659" s="149" t="s">
        <v>338</v>
      </c>
      <c r="E659" s="150"/>
      <c r="F659" s="151">
        <v>15</v>
      </c>
      <c r="G659" s="151">
        <f>F659*F654</f>
        <v>0</v>
      </c>
      <c r="H659" s="152"/>
      <c r="I659" s="153">
        <f>G659-H659</f>
        <v>0</v>
      </c>
      <c r="J659" s="154"/>
      <c r="K659" s="132"/>
      <c r="L659" s="568"/>
      <c r="M659" s="132"/>
      <c r="N659" s="148">
        <v>1</v>
      </c>
      <c r="O659" s="149" t="s">
        <v>338</v>
      </c>
      <c r="P659" s="150"/>
      <c r="Q659" s="151">
        <v>15</v>
      </c>
      <c r="R659" s="151">
        <f>Q659*Q654</f>
        <v>0</v>
      </c>
      <c r="S659" s="152"/>
      <c r="T659" s="153">
        <f>R659-S659</f>
        <v>0</v>
      </c>
      <c r="U659" s="154"/>
      <c r="V659" s="132"/>
    </row>
    <row r="660" spans="1:22">
      <c r="A660" s="568"/>
      <c r="B660" s="132"/>
      <c r="C660" s="155">
        <v>2</v>
      </c>
      <c r="D660" s="156" t="s">
        <v>339</v>
      </c>
      <c r="E660" s="157"/>
      <c r="F660" s="158">
        <v>3.85</v>
      </c>
      <c r="G660" s="158">
        <f>F660*F654</f>
        <v>0</v>
      </c>
      <c r="H660" s="162"/>
      <c r="I660" s="160">
        <f>G660-H660</f>
        <v>0</v>
      </c>
      <c r="J660" s="161"/>
      <c r="K660" s="132"/>
      <c r="L660" s="568"/>
      <c r="M660" s="132"/>
      <c r="N660" s="155">
        <v>2</v>
      </c>
      <c r="O660" s="156" t="s">
        <v>339</v>
      </c>
      <c r="P660" s="157"/>
      <c r="Q660" s="158">
        <v>3.85</v>
      </c>
      <c r="R660" s="158">
        <f>Q660*Q654</f>
        <v>0</v>
      </c>
      <c r="S660" s="162"/>
      <c r="T660" s="160">
        <f>R660-S660</f>
        <v>0</v>
      </c>
      <c r="U660" s="161"/>
      <c r="V660" s="132"/>
    </row>
    <row r="661" spans="1:22" ht="2.25" customHeight="1" thickBot="1">
      <c r="A661" s="568"/>
      <c r="B661" s="132"/>
      <c r="C661" s="163"/>
      <c r="D661" s="164"/>
      <c r="E661" s="165"/>
      <c r="F661" s="166"/>
      <c r="G661" s="166"/>
      <c r="H661" s="166"/>
      <c r="I661" s="164"/>
      <c r="J661" s="167"/>
      <c r="K661" s="132"/>
      <c r="L661" s="568"/>
      <c r="M661" s="132"/>
      <c r="N661" s="163"/>
      <c r="O661" s="164"/>
      <c r="P661" s="165"/>
      <c r="Q661" s="166"/>
      <c r="R661" s="166"/>
      <c r="S661" s="166"/>
      <c r="T661" s="164"/>
      <c r="U661" s="167"/>
      <c r="V661" s="132"/>
    </row>
    <row r="662" spans="1:22" ht="13.5" thickBot="1">
      <c r="A662" s="568"/>
      <c r="B662" s="132"/>
      <c r="C662" s="168"/>
      <c r="D662" s="169" t="s">
        <v>340</v>
      </c>
      <c r="E662" s="164"/>
      <c r="F662" s="164"/>
      <c r="G662" s="169">
        <f>G659+G660</f>
        <v>0</v>
      </c>
      <c r="H662" s="170">
        <f>H659+H660</f>
        <v>0</v>
      </c>
      <c r="I662" s="171">
        <f>G662-H662</f>
        <v>0</v>
      </c>
      <c r="J662" s="167"/>
      <c r="K662" s="132"/>
      <c r="L662" s="568"/>
      <c r="M662" s="132"/>
      <c r="N662" s="168"/>
      <c r="O662" s="169" t="s">
        <v>340</v>
      </c>
      <c r="P662" s="164"/>
      <c r="Q662" s="164"/>
      <c r="R662" s="169">
        <f>R659+R660</f>
        <v>0</v>
      </c>
      <c r="S662" s="170">
        <f>S659+S660</f>
        <v>0</v>
      </c>
      <c r="T662" s="171">
        <f>R662-S662</f>
        <v>0</v>
      </c>
      <c r="U662" s="167"/>
      <c r="V662" s="132"/>
    </row>
    <row r="663" spans="1:22">
      <c r="A663" s="131" t="s">
        <v>341</v>
      </c>
      <c r="B663" s="132"/>
      <c r="C663" s="132"/>
      <c r="D663" s="132"/>
      <c r="E663" s="132"/>
      <c r="F663" s="132"/>
      <c r="G663" s="173" t="s">
        <v>342</v>
      </c>
      <c r="H663" s="147"/>
      <c r="I663" s="144"/>
      <c r="J663" s="147"/>
      <c r="K663" s="132"/>
      <c r="L663" s="131" t="s">
        <v>341</v>
      </c>
      <c r="M663" s="132"/>
      <c r="N663" s="132"/>
      <c r="O663" s="132"/>
      <c r="P663" s="132"/>
      <c r="Q663" s="132"/>
      <c r="R663" s="173" t="s">
        <v>342</v>
      </c>
      <c r="S663" s="147"/>
      <c r="T663" s="144"/>
      <c r="U663" s="147"/>
      <c r="V663" s="132"/>
    </row>
    <row r="664" spans="1:22">
      <c r="A664" s="131" t="s">
        <v>353</v>
      </c>
      <c r="B664" s="132"/>
      <c r="C664" s="132"/>
      <c r="D664" s="132"/>
      <c r="E664" s="132"/>
      <c r="F664" s="132"/>
      <c r="G664" s="177" t="s">
        <v>140</v>
      </c>
      <c r="H664" s="178"/>
      <c r="I664" s="179"/>
      <c r="J664" s="178"/>
      <c r="K664" s="132"/>
      <c r="L664" s="131" t="s">
        <v>353</v>
      </c>
      <c r="M664" s="132"/>
      <c r="N664" s="132"/>
      <c r="O664" s="132"/>
      <c r="P664" s="132"/>
      <c r="Q664" s="132"/>
      <c r="R664" s="177" t="s">
        <v>140</v>
      </c>
      <c r="S664" s="178"/>
      <c r="T664" s="179"/>
      <c r="U664" s="178"/>
      <c r="V664" s="132"/>
    </row>
    <row r="665" spans="1:22" ht="13.5" thickBot="1">
      <c r="A665" s="131" t="s">
        <v>344</v>
      </c>
      <c r="B665" s="132"/>
      <c r="C665" s="132"/>
      <c r="D665" s="180" t="s">
        <v>345</v>
      </c>
      <c r="E665" s="183" t="str">
        <f>$E$17</f>
        <v>февраля</v>
      </c>
      <c r="F665" s="132" t="s">
        <v>326</v>
      </c>
      <c r="G665" s="182" t="s">
        <v>347</v>
      </c>
      <c r="H665" s="167"/>
      <c r="I665" s="171">
        <f>I662+I663+I664</f>
        <v>0</v>
      </c>
      <c r="J665" s="167"/>
      <c r="K665" s="132"/>
      <c r="L665" s="131" t="s">
        <v>344</v>
      </c>
      <c r="M665" s="132"/>
      <c r="N665" s="132"/>
      <c r="O665" s="180" t="s">
        <v>345</v>
      </c>
      <c r="P665" s="183" t="str">
        <f>$E$17</f>
        <v>февраля</v>
      </c>
      <c r="Q665" s="132" t="s">
        <v>326</v>
      </c>
      <c r="R665" s="182" t="s">
        <v>347</v>
      </c>
      <c r="S665" s="167"/>
      <c r="T665" s="171">
        <f>T662+T663+T664</f>
        <v>0</v>
      </c>
      <c r="U665" s="167"/>
      <c r="V665" s="132"/>
    </row>
    <row r="666" spans="1:22" ht="12.75" customHeight="1">
      <c r="A666" s="184" t="s">
        <v>348</v>
      </c>
      <c r="B666" s="199">
        <f>13/365</f>
        <v>3.5616438356164383E-2</v>
      </c>
      <c r="C666" s="186" t="s">
        <v>354</v>
      </c>
      <c r="D666" s="187"/>
      <c r="E666" s="187"/>
      <c r="F666" s="187"/>
      <c r="G666" s="187"/>
      <c r="H666" s="187"/>
      <c r="I666" s="187"/>
      <c r="J666" s="187"/>
      <c r="K666" s="129"/>
      <c r="L666" s="184" t="s">
        <v>348</v>
      </c>
      <c r="M666" s="199">
        <f>13/365</f>
        <v>3.5616438356164383E-2</v>
      </c>
      <c r="N666" s="186" t="s">
        <v>354</v>
      </c>
      <c r="O666" s="187"/>
      <c r="P666" s="187"/>
      <c r="Q666" s="187"/>
      <c r="R666" s="187"/>
      <c r="S666" s="187"/>
      <c r="T666" s="187"/>
      <c r="U666" s="187"/>
      <c r="V666" s="129"/>
    </row>
    <row r="667" spans="1:22" ht="20.25" customHeight="1">
      <c r="A667" s="131" t="s">
        <v>323</v>
      </c>
      <c r="B667" s="131"/>
      <c r="L667" s="131" t="s">
        <v>323</v>
      </c>
      <c r="M667" s="131"/>
      <c r="V667" s="129"/>
    </row>
    <row r="668" spans="1:22">
      <c r="A668" s="131" t="s">
        <v>324</v>
      </c>
      <c r="B668" s="131"/>
      <c r="L668" s="131" t="s">
        <v>324</v>
      </c>
      <c r="M668" s="131"/>
      <c r="V668" s="129"/>
    </row>
    <row r="669" spans="1:22" ht="7.5" customHeight="1">
      <c r="A669" s="131"/>
      <c r="B669" s="131"/>
      <c r="C669" s="132"/>
      <c r="D669" s="132"/>
      <c r="E669" s="132"/>
      <c r="F669" s="132"/>
      <c r="G669" s="132"/>
      <c r="H669" s="132"/>
      <c r="I669" s="132"/>
      <c r="J669" s="132"/>
      <c r="K669" s="132"/>
      <c r="L669" s="131"/>
      <c r="M669" s="131"/>
      <c r="N669" s="132"/>
      <c r="O669" s="132"/>
      <c r="P669" s="132"/>
      <c r="Q669" s="132"/>
      <c r="R669" s="132"/>
      <c r="S669" s="132"/>
      <c r="T669" s="132"/>
      <c r="U669" s="132"/>
      <c r="V669" s="156"/>
    </row>
    <row r="670" spans="1:22">
      <c r="A670" s="132"/>
      <c r="B670" s="132"/>
      <c r="C670" s="132"/>
      <c r="D670" s="133" t="s">
        <v>350</v>
      </c>
      <c r="E670" s="133"/>
      <c r="F670" s="133"/>
      <c r="G670" s="135" t="str">
        <f>$G$4</f>
        <v>февраль</v>
      </c>
      <c r="H670" s="133" t="s">
        <v>326</v>
      </c>
      <c r="I670" s="132"/>
      <c r="J670" s="132"/>
      <c r="K670" s="132"/>
      <c r="L670" s="132"/>
      <c r="M670" s="132"/>
      <c r="N670" s="132"/>
      <c r="O670" s="133" t="s">
        <v>350</v>
      </c>
      <c r="P670" s="133"/>
      <c r="Q670" s="133"/>
      <c r="R670" s="135" t="str">
        <f>$G$4</f>
        <v>февраль</v>
      </c>
      <c r="S670" s="133" t="s">
        <v>326</v>
      </c>
      <c r="T670" s="132"/>
      <c r="U670" s="132"/>
      <c r="V670" s="156"/>
    </row>
    <row r="671" spans="1:22" ht="3.75" customHeight="1">
      <c r="A671" s="132"/>
      <c r="B671" s="132"/>
      <c r="C671" s="132"/>
      <c r="D671" s="132"/>
      <c r="E671" s="132"/>
      <c r="F671" s="132"/>
      <c r="G671" s="132"/>
      <c r="H671" s="132"/>
      <c r="I671" s="132"/>
      <c r="J671" s="132"/>
      <c r="K671" s="132"/>
      <c r="L671" s="132"/>
      <c r="M671" s="132"/>
      <c r="N671" s="132"/>
      <c r="O671" s="132"/>
      <c r="P671" s="132"/>
      <c r="Q671" s="132"/>
      <c r="R671" s="132"/>
      <c r="S671" s="132"/>
      <c r="T671" s="132"/>
      <c r="U671" s="132"/>
      <c r="V671" s="156"/>
    </row>
    <row r="672" spans="1:22">
      <c r="A672" s="132"/>
      <c r="B672" s="132"/>
      <c r="C672" s="132"/>
      <c r="D672" s="131" t="s">
        <v>327</v>
      </c>
      <c r="E672" s="131"/>
      <c r="F672" s="136">
        <f>Жильцы!E650</f>
        <v>0</v>
      </c>
      <c r="G672" s="131" t="s">
        <v>328</v>
      </c>
      <c r="H672" s="132" t="str">
        <f>Жильцы!B650&amp;" "&amp;Жильцы!C650&amp;"."&amp;Жильцы!D650&amp;"."</f>
        <v xml:space="preserve"> ..</v>
      </c>
      <c r="I672" s="132"/>
      <c r="J672" s="132"/>
      <c r="K672" s="132"/>
      <c r="L672" s="132"/>
      <c r="M672" s="132"/>
      <c r="N672" s="132"/>
      <c r="O672" s="131" t="s">
        <v>327</v>
      </c>
      <c r="P672" s="131"/>
      <c r="Q672" s="136">
        <f>Жильцы!S650</f>
        <v>0</v>
      </c>
      <c r="R672" s="131" t="s">
        <v>328</v>
      </c>
      <c r="S672" s="132" t="str">
        <f>Жильцы!P650&amp;" "&amp;Жильцы!Q650&amp;"."&amp;Жильцы!R650&amp;"."</f>
        <v xml:space="preserve"> ..</v>
      </c>
      <c r="T672" s="132"/>
      <c r="U672" s="132"/>
      <c r="V672" s="156"/>
    </row>
    <row r="673" spans="1:22">
      <c r="A673" s="132"/>
      <c r="B673" s="132"/>
      <c r="C673" s="132"/>
      <c r="D673" s="131" t="s">
        <v>329</v>
      </c>
      <c r="E673" s="131"/>
      <c r="F673" s="136">
        <f>Жильцы!F650</f>
        <v>0</v>
      </c>
      <c r="G673" s="131" t="s">
        <v>330</v>
      </c>
      <c r="H673" s="132" t="s">
        <v>331</v>
      </c>
      <c r="I673" s="132"/>
      <c r="J673" s="137">
        <f>Жильцы!A650</f>
        <v>0</v>
      </c>
      <c r="K673" s="132"/>
      <c r="L673" s="132"/>
      <c r="M673" s="132"/>
      <c r="N673" s="132"/>
      <c r="O673" s="131" t="s">
        <v>329</v>
      </c>
      <c r="P673" s="131"/>
      <c r="Q673" s="136">
        <f>Жильцы!T650</f>
        <v>0</v>
      </c>
      <c r="R673" s="131" t="s">
        <v>330</v>
      </c>
      <c r="S673" s="132" t="s">
        <v>331</v>
      </c>
      <c r="T673" s="132"/>
      <c r="U673" s="137">
        <f>Жильцы!O650</f>
        <v>0</v>
      </c>
      <c r="V673" s="156"/>
    </row>
    <row r="674" spans="1:22" ht="6" customHeight="1" thickBot="1">
      <c r="A674" s="132"/>
      <c r="B674" s="132"/>
      <c r="C674" s="132"/>
      <c r="D674" s="132"/>
      <c r="E674" s="132"/>
      <c r="F674" s="132"/>
      <c r="G674" s="132"/>
      <c r="H674" s="132"/>
      <c r="I674" s="132"/>
      <c r="J674" s="132"/>
      <c r="K674" s="132"/>
      <c r="L674" s="132"/>
      <c r="M674" s="132"/>
      <c r="N674" s="132"/>
      <c r="O674" s="132"/>
      <c r="P674" s="132"/>
      <c r="Q674" s="132"/>
      <c r="R674" s="132"/>
      <c r="S674" s="132"/>
      <c r="T674" s="132"/>
      <c r="U674" s="132"/>
      <c r="V674" s="156"/>
    </row>
    <row r="675" spans="1:22" ht="27" customHeight="1" thickBot="1">
      <c r="A675" s="568" t="s">
        <v>332</v>
      </c>
      <c r="B675" s="132"/>
      <c r="C675" s="138"/>
      <c r="D675" s="139" t="s">
        <v>333</v>
      </c>
      <c r="E675" s="140"/>
      <c r="F675" s="141" t="s">
        <v>334</v>
      </c>
      <c r="G675" s="141" t="s">
        <v>335</v>
      </c>
      <c r="H675" s="142" t="s">
        <v>336</v>
      </c>
      <c r="I675" s="569" t="s">
        <v>337</v>
      </c>
      <c r="J675" s="570"/>
      <c r="K675" s="132"/>
      <c r="L675" s="568" t="s">
        <v>332</v>
      </c>
      <c r="M675" s="132"/>
      <c r="N675" s="138"/>
      <c r="O675" s="139" t="s">
        <v>333</v>
      </c>
      <c r="P675" s="140"/>
      <c r="Q675" s="141" t="s">
        <v>334</v>
      </c>
      <c r="R675" s="141" t="s">
        <v>335</v>
      </c>
      <c r="S675" s="142" t="s">
        <v>336</v>
      </c>
      <c r="T675" s="569" t="s">
        <v>337</v>
      </c>
      <c r="U675" s="570"/>
      <c r="V675" s="156"/>
    </row>
    <row r="676" spans="1:22" ht="6" customHeight="1">
      <c r="A676" s="568"/>
      <c r="B676" s="132"/>
      <c r="C676" s="143"/>
      <c r="D676" s="144"/>
      <c r="E676" s="145"/>
      <c r="F676" s="146"/>
      <c r="G676" s="146"/>
      <c r="H676" s="146"/>
      <c r="I676" s="144"/>
      <c r="J676" s="147"/>
      <c r="K676" s="132"/>
      <c r="L676" s="568"/>
      <c r="M676" s="132"/>
      <c r="N676" s="143"/>
      <c r="O676" s="144"/>
      <c r="P676" s="145"/>
      <c r="Q676" s="146"/>
      <c r="R676" s="146"/>
      <c r="S676" s="146"/>
      <c r="T676" s="144"/>
      <c r="U676" s="147"/>
      <c r="V676" s="156"/>
    </row>
    <row r="677" spans="1:22">
      <c r="A677" s="568"/>
      <c r="B677" s="132"/>
      <c r="C677" s="148">
        <v>1</v>
      </c>
      <c r="D677" s="149" t="s">
        <v>338</v>
      </c>
      <c r="E677" s="150"/>
      <c r="F677" s="191">
        <v>15</v>
      </c>
      <c r="G677" s="191">
        <f>F677*F672</f>
        <v>0</v>
      </c>
      <c r="H677" s="192"/>
      <c r="I677" s="153">
        <f>G677-H677</f>
        <v>0</v>
      </c>
      <c r="J677" s="154"/>
      <c r="K677" s="132"/>
      <c r="L677" s="568"/>
      <c r="M677" s="132"/>
      <c r="N677" s="148">
        <v>1</v>
      </c>
      <c r="O677" s="149" t="s">
        <v>338</v>
      </c>
      <c r="P677" s="150"/>
      <c r="Q677" s="191">
        <v>15</v>
      </c>
      <c r="R677" s="191">
        <f>Q677*Q672</f>
        <v>0</v>
      </c>
      <c r="S677" s="192"/>
      <c r="T677" s="153">
        <f>R677-S677</f>
        <v>0</v>
      </c>
      <c r="U677" s="154"/>
      <c r="V677" s="156"/>
    </row>
    <row r="678" spans="1:22">
      <c r="A678" s="568"/>
      <c r="B678" s="132"/>
      <c r="C678" s="155">
        <v>2</v>
      </c>
      <c r="D678" s="156" t="s">
        <v>339</v>
      </c>
      <c r="E678" s="157"/>
      <c r="F678" s="193">
        <v>3.85</v>
      </c>
      <c r="G678" s="193">
        <f>F678*F672</f>
        <v>0</v>
      </c>
      <c r="H678" s="194"/>
      <c r="I678" s="160">
        <f>G678-H678</f>
        <v>0</v>
      </c>
      <c r="J678" s="161"/>
      <c r="K678" s="132"/>
      <c r="L678" s="568"/>
      <c r="M678" s="132"/>
      <c r="N678" s="155">
        <v>2</v>
      </c>
      <c r="O678" s="156" t="s">
        <v>339</v>
      </c>
      <c r="P678" s="157"/>
      <c r="Q678" s="193">
        <v>3.85</v>
      </c>
      <c r="R678" s="193">
        <f>Q678*Q672</f>
        <v>0</v>
      </c>
      <c r="S678" s="194"/>
      <c r="T678" s="160">
        <f>R678-S678</f>
        <v>0</v>
      </c>
      <c r="U678" s="161"/>
      <c r="V678" s="156"/>
    </row>
    <row r="679" spans="1:22" ht="5.25" customHeight="1" thickBot="1">
      <c r="A679" s="568"/>
      <c r="B679" s="132"/>
      <c r="C679" s="163"/>
      <c r="D679" s="164"/>
      <c r="E679" s="165"/>
      <c r="F679" s="166"/>
      <c r="G679" s="166"/>
      <c r="H679" s="166"/>
      <c r="I679" s="164"/>
      <c r="J679" s="167"/>
      <c r="K679" s="132"/>
      <c r="L679" s="568"/>
      <c r="M679" s="132"/>
      <c r="N679" s="163"/>
      <c r="O679" s="164"/>
      <c r="P679" s="165"/>
      <c r="Q679" s="166"/>
      <c r="R679" s="166"/>
      <c r="S679" s="166"/>
      <c r="T679" s="164"/>
      <c r="U679" s="167"/>
      <c r="V679" s="156"/>
    </row>
    <row r="680" spans="1:22" ht="13.5" thickBot="1">
      <c r="A680" s="568"/>
      <c r="B680" s="132"/>
      <c r="C680" s="168"/>
      <c r="D680" s="169" t="s">
        <v>340</v>
      </c>
      <c r="E680" s="164"/>
      <c r="F680" s="164"/>
      <c r="G680" s="169">
        <f>G677+G678</f>
        <v>0</v>
      </c>
      <c r="H680" s="170">
        <f>H677+H678</f>
        <v>0</v>
      </c>
      <c r="I680" s="171">
        <f>G680-H680</f>
        <v>0</v>
      </c>
      <c r="J680" s="167"/>
      <c r="K680" s="132"/>
      <c r="L680" s="568"/>
      <c r="M680" s="132"/>
      <c r="N680" s="168"/>
      <c r="O680" s="169" t="s">
        <v>340</v>
      </c>
      <c r="P680" s="164"/>
      <c r="Q680" s="164"/>
      <c r="R680" s="169">
        <f>R677+R678</f>
        <v>0</v>
      </c>
      <c r="S680" s="170">
        <f>S677+S678</f>
        <v>0</v>
      </c>
      <c r="T680" s="171">
        <f>R680-S680</f>
        <v>0</v>
      </c>
      <c r="U680" s="167"/>
      <c r="V680" s="156"/>
    </row>
    <row r="681" spans="1:22">
      <c r="A681" s="132"/>
      <c r="B681" s="132"/>
      <c r="C681" s="132"/>
      <c r="D681" s="132"/>
      <c r="E681" s="132"/>
      <c r="F681" s="132"/>
      <c r="G681" s="173" t="s">
        <v>342</v>
      </c>
      <c r="H681" s="147"/>
      <c r="I681" s="144"/>
      <c r="J681" s="147"/>
      <c r="K681" s="132"/>
      <c r="L681" s="132"/>
      <c r="M681" s="132"/>
      <c r="N681" s="132"/>
      <c r="O681" s="132"/>
      <c r="P681" s="132"/>
      <c r="Q681" s="132"/>
      <c r="R681" s="173" t="s">
        <v>342</v>
      </c>
      <c r="S681" s="147"/>
      <c r="T681" s="144"/>
      <c r="U681" s="147"/>
      <c r="V681" s="156"/>
    </row>
    <row r="682" spans="1:22">
      <c r="A682" s="196" t="s">
        <v>351</v>
      </c>
      <c r="B682" s="132"/>
      <c r="C682" s="132"/>
      <c r="D682" s="132"/>
      <c r="E682" s="132"/>
      <c r="F682" s="132"/>
      <c r="G682" s="177" t="s">
        <v>140</v>
      </c>
      <c r="H682" s="178"/>
      <c r="I682" s="179"/>
      <c r="J682" s="178"/>
      <c r="K682" s="132"/>
      <c r="L682" s="196" t="s">
        <v>351</v>
      </c>
      <c r="M682" s="132"/>
      <c r="N682" s="132"/>
      <c r="O682" s="132"/>
      <c r="P682" s="132"/>
      <c r="Q682" s="132"/>
      <c r="R682" s="177" t="s">
        <v>140</v>
      </c>
      <c r="S682" s="178"/>
      <c r="T682" s="179"/>
      <c r="U682" s="178"/>
      <c r="V682" s="156"/>
    </row>
    <row r="683" spans="1:22" ht="13.5" thickBot="1">
      <c r="A683" s="131" t="s">
        <v>355</v>
      </c>
      <c r="B683" s="132"/>
      <c r="C683" s="132"/>
      <c r="D683" s="132"/>
      <c r="E683" s="132"/>
      <c r="F683" s="132"/>
      <c r="G683" s="182" t="s">
        <v>347</v>
      </c>
      <c r="H683" s="167"/>
      <c r="I683" s="171">
        <f>I680+I681+I682</f>
        <v>0</v>
      </c>
      <c r="J683" s="167"/>
      <c r="K683" s="132"/>
      <c r="L683" s="131" t="s">
        <v>355</v>
      </c>
      <c r="M683" s="132"/>
      <c r="N683" s="132"/>
      <c r="O683" s="132"/>
      <c r="P683" s="132"/>
      <c r="Q683" s="132"/>
      <c r="R683" s="182" t="s">
        <v>347</v>
      </c>
      <c r="S683" s="167"/>
      <c r="T683" s="171">
        <f>T680+T681+T682</f>
        <v>0</v>
      </c>
      <c r="U683" s="167"/>
      <c r="V683" s="156"/>
    </row>
    <row r="684" spans="1:22" ht="13.5" thickBot="1">
      <c r="A684" s="197"/>
      <c r="B684" s="197"/>
      <c r="C684" s="197"/>
      <c r="D684" s="197"/>
      <c r="E684" s="197"/>
      <c r="F684" s="197"/>
      <c r="G684" s="197"/>
      <c r="H684" s="197"/>
      <c r="I684" s="197"/>
      <c r="J684" s="197"/>
      <c r="K684" s="156"/>
      <c r="L684" s="197"/>
      <c r="M684" s="197"/>
      <c r="N684" s="197"/>
      <c r="O684" s="197"/>
      <c r="P684" s="197"/>
      <c r="Q684" s="197"/>
      <c r="R684" s="197"/>
      <c r="S684" s="197"/>
      <c r="T684" s="197"/>
      <c r="U684" s="197"/>
      <c r="V684" s="156"/>
    </row>
    <row r="685" spans="1:22" ht="13.5" thickTop="1">
      <c r="A685" s="131" t="s">
        <v>323</v>
      </c>
      <c r="B685" s="131"/>
      <c r="L685" s="131" t="s">
        <v>323</v>
      </c>
      <c r="M685" s="131"/>
    </row>
    <row r="686" spans="1:22">
      <c r="A686" s="131" t="s">
        <v>324</v>
      </c>
      <c r="B686" s="131"/>
      <c r="L686" s="131" t="s">
        <v>324</v>
      </c>
      <c r="M686" s="131"/>
    </row>
    <row r="687" spans="1:22" ht="7.5" customHeight="1">
      <c r="A687" s="131"/>
      <c r="B687" s="131"/>
      <c r="C687" s="132"/>
      <c r="D687" s="132"/>
      <c r="E687" s="132"/>
      <c r="F687" s="132"/>
      <c r="G687" s="132"/>
      <c r="H687" s="132"/>
      <c r="I687" s="132"/>
      <c r="J687" s="132"/>
      <c r="K687" s="132"/>
      <c r="L687" s="131"/>
      <c r="M687" s="131"/>
      <c r="N687" s="132"/>
      <c r="O687" s="132"/>
      <c r="P687" s="132"/>
      <c r="Q687" s="132"/>
      <c r="R687" s="132"/>
      <c r="S687" s="132"/>
      <c r="T687" s="132"/>
      <c r="U687" s="132"/>
      <c r="V687" s="132"/>
    </row>
    <row r="688" spans="1:22">
      <c r="A688" s="132"/>
      <c r="B688" s="132"/>
      <c r="C688" s="132"/>
      <c r="D688" s="133" t="s">
        <v>325</v>
      </c>
      <c r="E688" s="133"/>
      <c r="F688" s="133"/>
      <c r="G688" s="135" t="str">
        <f>$G$4</f>
        <v>февраль</v>
      </c>
      <c r="H688" s="133" t="s">
        <v>326</v>
      </c>
      <c r="I688" s="132"/>
      <c r="J688" s="132"/>
      <c r="K688" s="132"/>
      <c r="L688" s="132"/>
      <c r="M688" s="132"/>
      <c r="N688" s="132"/>
      <c r="O688" s="133" t="s">
        <v>325</v>
      </c>
      <c r="P688" s="133"/>
      <c r="Q688" s="133"/>
      <c r="R688" s="135" t="str">
        <f>$G$4</f>
        <v>февраль</v>
      </c>
      <c r="S688" s="133" t="s">
        <v>326</v>
      </c>
      <c r="T688" s="132"/>
      <c r="U688" s="132"/>
      <c r="V688" s="132"/>
    </row>
    <row r="689" spans="1:22" ht="3" customHeight="1">
      <c r="A689" s="132"/>
      <c r="B689" s="132"/>
      <c r="C689" s="132"/>
      <c r="D689" s="132"/>
      <c r="E689" s="132"/>
      <c r="F689" s="132"/>
      <c r="G689" s="132"/>
      <c r="H689" s="132"/>
      <c r="I689" s="132"/>
      <c r="J689" s="132"/>
      <c r="K689" s="132"/>
      <c r="L689" s="132"/>
      <c r="M689" s="132"/>
      <c r="N689" s="132"/>
      <c r="O689" s="132"/>
      <c r="P689" s="132"/>
      <c r="Q689" s="132"/>
      <c r="R689" s="132"/>
      <c r="S689" s="132"/>
      <c r="T689" s="132"/>
      <c r="U689" s="132"/>
      <c r="V689" s="132"/>
    </row>
    <row r="690" spans="1:22">
      <c r="A690" s="132"/>
      <c r="B690" s="132"/>
      <c r="C690" s="132"/>
      <c r="D690" s="131" t="s">
        <v>327</v>
      </c>
      <c r="E690" s="131"/>
      <c r="F690" s="136">
        <f>Жильцы!E651</f>
        <v>0</v>
      </c>
      <c r="G690" s="131" t="s">
        <v>328</v>
      </c>
      <c r="H690" s="132" t="str">
        <f>Жильцы!B651&amp;" "&amp;Жильцы!C651&amp;"."&amp;Жильцы!D651&amp;"."</f>
        <v xml:space="preserve"> ..</v>
      </c>
      <c r="I690" s="132"/>
      <c r="J690" s="132"/>
      <c r="K690" s="132"/>
      <c r="L690" s="132"/>
      <c r="M690" s="132"/>
      <c r="N690" s="132"/>
      <c r="O690" s="131" t="s">
        <v>327</v>
      </c>
      <c r="P690" s="131"/>
      <c r="Q690" s="136">
        <f>Жильцы!S651</f>
        <v>0</v>
      </c>
      <c r="R690" s="131" t="s">
        <v>328</v>
      </c>
      <c r="S690" s="132" t="str">
        <f>Жильцы!P651&amp;" "&amp;Жильцы!Q651&amp;"."&amp;Жильцы!R651&amp;"."</f>
        <v xml:space="preserve"> ..</v>
      </c>
      <c r="T690" s="132"/>
      <c r="U690" s="132"/>
      <c r="V690" s="132"/>
    </row>
    <row r="691" spans="1:22">
      <c r="A691" s="132"/>
      <c r="B691" s="132"/>
      <c r="C691" s="132"/>
      <c r="D691" s="131" t="s">
        <v>329</v>
      </c>
      <c r="E691" s="131"/>
      <c r="F691" s="136">
        <f>Жильцы!F651</f>
        <v>0</v>
      </c>
      <c r="G691" s="131" t="s">
        <v>330</v>
      </c>
      <c r="H691" s="132" t="s">
        <v>331</v>
      </c>
      <c r="I691" s="132"/>
      <c r="J691" s="137">
        <f>Жильцы!A651</f>
        <v>0</v>
      </c>
      <c r="K691" s="132"/>
      <c r="L691" s="132"/>
      <c r="M691" s="132"/>
      <c r="N691" s="132"/>
      <c r="O691" s="131" t="s">
        <v>329</v>
      </c>
      <c r="P691" s="131"/>
      <c r="Q691" s="136">
        <f>Жильцы!T651</f>
        <v>0</v>
      </c>
      <c r="R691" s="131" t="s">
        <v>330</v>
      </c>
      <c r="S691" s="132" t="s">
        <v>331</v>
      </c>
      <c r="T691" s="132"/>
      <c r="U691" s="137">
        <f>Жильцы!O651</f>
        <v>0</v>
      </c>
      <c r="V691" s="132"/>
    </row>
    <row r="692" spans="1:22" ht="2.25" customHeight="1" thickBot="1">
      <c r="A692" s="132"/>
      <c r="B692" s="132"/>
      <c r="C692" s="132"/>
      <c r="D692" s="132"/>
      <c r="E692" s="132"/>
      <c r="F692" s="132"/>
      <c r="G692" s="132"/>
      <c r="H692" s="132"/>
      <c r="I692" s="132"/>
      <c r="J692" s="132"/>
      <c r="K692" s="132"/>
      <c r="L692" s="132"/>
      <c r="M692" s="132"/>
      <c r="N692" s="132"/>
      <c r="O692" s="132"/>
      <c r="P692" s="132"/>
      <c r="Q692" s="132"/>
      <c r="R692" s="132"/>
      <c r="S692" s="132"/>
      <c r="T692" s="132"/>
      <c r="U692" s="132"/>
      <c r="V692" s="132"/>
    </row>
    <row r="693" spans="1:22" ht="27" customHeight="1" thickBot="1">
      <c r="A693" s="568" t="s">
        <v>332</v>
      </c>
      <c r="B693" s="132"/>
      <c r="C693" s="138"/>
      <c r="D693" s="139" t="s">
        <v>333</v>
      </c>
      <c r="E693" s="140"/>
      <c r="F693" s="141" t="s">
        <v>334</v>
      </c>
      <c r="G693" s="141" t="s">
        <v>335</v>
      </c>
      <c r="H693" s="142" t="s">
        <v>336</v>
      </c>
      <c r="I693" s="569" t="s">
        <v>337</v>
      </c>
      <c r="J693" s="570"/>
      <c r="K693" s="132"/>
      <c r="L693" s="568" t="s">
        <v>332</v>
      </c>
      <c r="M693" s="132"/>
      <c r="N693" s="138"/>
      <c r="O693" s="139" t="s">
        <v>333</v>
      </c>
      <c r="P693" s="140"/>
      <c r="Q693" s="141" t="s">
        <v>334</v>
      </c>
      <c r="R693" s="141" t="s">
        <v>335</v>
      </c>
      <c r="S693" s="142" t="s">
        <v>336</v>
      </c>
      <c r="T693" s="569" t="s">
        <v>337</v>
      </c>
      <c r="U693" s="570"/>
      <c r="V693" s="132"/>
    </row>
    <row r="694" spans="1:22" ht="3.75" customHeight="1">
      <c r="A694" s="568"/>
      <c r="B694" s="132"/>
      <c r="C694" s="143"/>
      <c r="D694" s="144"/>
      <c r="E694" s="145"/>
      <c r="F694" s="146"/>
      <c r="G694" s="146"/>
      <c r="H694" s="146"/>
      <c r="I694" s="144"/>
      <c r="J694" s="147"/>
      <c r="K694" s="132"/>
      <c r="L694" s="568"/>
      <c r="M694" s="132"/>
      <c r="N694" s="143"/>
      <c r="O694" s="144"/>
      <c r="P694" s="145"/>
      <c r="Q694" s="146"/>
      <c r="R694" s="146"/>
      <c r="S694" s="146"/>
      <c r="T694" s="144"/>
      <c r="U694" s="147"/>
      <c r="V694" s="132"/>
    </row>
    <row r="695" spans="1:22">
      <c r="A695" s="568"/>
      <c r="B695" s="132"/>
      <c r="C695" s="148">
        <v>1</v>
      </c>
      <c r="D695" s="149" t="s">
        <v>338</v>
      </c>
      <c r="E695" s="150"/>
      <c r="F695" s="191">
        <v>15</v>
      </c>
      <c r="G695" s="191">
        <f>F695*F690</f>
        <v>0</v>
      </c>
      <c r="H695" s="192"/>
      <c r="I695" s="153">
        <f>G695-H695</f>
        <v>0</v>
      </c>
      <c r="J695" s="154"/>
      <c r="K695" s="132"/>
      <c r="L695" s="568"/>
      <c r="M695" s="132"/>
      <c r="N695" s="148">
        <v>1</v>
      </c>
      <c r="O695" s="149" t="s">
        <v>338</v>
      </c>
      <c r="P695" s="150"/>
      <c r="Q695" s="191">
        <v>15</v>
      </c>
      <c r="R695" s="191">
        <f>Q695*Q690</f>
        <v>0</v>
      </c>
      <c r="S695" s="192"/>
      <c r="T695" s="153">
        <f>R695-S695</f>
        <v>0</v>
      </c>
      <c r="U695" s="154"/>
      <c r="V695" s="132"/>
    </row>
    <row r="696" spans="1:22">
      <c r="A696" s="568"/>
      <c r="B696" s="132"/>
      <c r="C696" s="155">
        <v>2</v>
      </c>
      <c r="D696" s="156" t="s">
        <v>339</v>
      </c>
      <c r="E696" s="157"/>
      <c r="F696" s="193">
        <v>3.85</v>
      </c>
      <c r="G696" s="193">
        <f>F696*F690</f>
        <v>0</v>
      </c>
      <c r="H696" s="194"/>
      <c r="I696" s="160">
        <f>G696-H696</f>
        <v>0</v>
      </c>
      <c r="J696" s="161"/>
      <c r="K696" s="132"/>
      <c r="L696" s="568"/>
      <c r="M696" s="132"/>
      <c r="N696" s="155">
        <v>2</v>
      </c>
      <c r="O696" s="156" t="s">
        <v>339</v>
      </c>
      <c r="P696" s="157"/>
      <c r="Q696" s="193">
        <v>3.85</v>
      </c>
      <c r="R696" s="193">
        <f>Q696*Q690</f>
        <v>0</v>
      </c>
      <c r="S696" s="194"/>
      <c r="T696" s="160">
        <f>R696-S696</f>
        <v>0</v>
      </c>
      <c r="U696" s="161"/>
      <c r="V696" s="132"/>
    </row>
    <row r="697" spans="1:22" ht="2.25" customHeight="1" thickBot="1">
      <c r="A697" s="568"/>
      <c r="B697" s="132"/>
      <c r="C697" s="163"/>
      <c r="D697" s="164"/>
      <c r="E697" s="165"/>
      <c r="F697" s="166"/>
      <c r="G697" s="166"/>
      <c r="H697" s="166"/>
      <c r="I697" s="164"/>
      <c r="J697" s="167"/>
      <c r="K697" s="132"/>
      <c r="L697" s="568"/>
      <c r="M697" s="132"/>
      <c r="N697" s="163"/>
      <c r="O697" s="164"/>
      <c r="P697" s="165"/>
      <c r="Q697" s="166"/>
      <c r="R697" s="166"/>
      <c r="S697" s="166"/>
      <c r="T697" s="164"/>
      <c r="U697" s="167"/>
      <c r="V697" s="132"/>
    </row>
    <row r="698" spans="1:22" ht="13.5" thickBot="1">
      <c r="A698" s="568"/>
      <c r="B698" s="132"/>
      <c r="C698" s="168"/>
      <c r="D698" s="169" t="s">
        <v>340</v>
      </c>
      <c r="E698" s="164"/>
      <c r="F698" s="164"/>
      <c r="G698" s="169">
        <f>G695+G696</f>
        <v>0</v>
      </c>
      <c r="H698" s="170">
        <f>H695+H696</f>
        <v>0</v>
      </c>
      <c r="I698" s="171">
        <f>G698-H698</f>
        <v>0</v>
      </c>
      <c r="J698" s="167"/>
      <c r="K698" s="132"/>
      <c r="L698" s="568"/>
      <c r="M698" s="132"/>
      <c r="N698" s="168"/>
      <c r="O698" s="169" t="s">
        <v>340</v>
      </c>
      <c r="P698" s="164"/>
      <c r="Q698" s="164"/>
      <c r="R698" s="169">
        <f>R695+R696</f>
        <v>0</v>
      </c>
      <c r="S698" s="170">
        <f>S695+S696</f>
        <v>0</v>
      </c>
      <c r="T698" s="171">
        <f>R698-S698</f>
        <v>0</v>
      </c>
      <c r="U698" s="167"/>
      <c r="V698" s="132"/>
    </row>
    <row r="699" spans="1:22">
      <c r="A699" s="131" t="s">
        <v>341</v>
      </c>
      <c r="B699" s="132"/>
      <c r="C699" s="132"/>
      <c r="D699" s="132"/>
      <c r="E699" s="132"/>
      <c r="F699" s="132"/>
      <c r="G699" s="173" t="s">
        <v>342</v>
      </c>
      <c r="H699" s="147"/>
      <c r="I699" s="144"/>
      <c r="J699" s="147"/>
      <c r="K699" s="132"/>
      <c r="L699" s="131" t="s">
        <v>341</v>
      </c>
      <c r="M699" s="132"/>
      <c r="N699" s="132"/>
      <c r="O699" s="132"/>
      <c r="P699" s="132"/>
      <c r="Q699" s="132"/>
      <c r="R699" s="173" t="s">
        <v>342</v>
      </c>
      <c r="S699" s="147"/>
      <c r="T699" s="144"/>
      <c r="U699" s="147"/>
      <c r="V699" s="132"/>
    </row>
    <row r="700" spans="1:22" ht="11.25" customHeight="1">
      <c r="A700" s="131" t="s">
        <v>353</v>
      </c>
      <c r="B700" s="132"/>
      <c r="C700" s="132"/>
      <c r="D700" s="132"/>
      <c r="E700" s="132"/>
      <c r="F700" s="132"/>
      <c r="G700" s="177" t="s">
        <v>140</v>
      </c>
      <c r="H700" s="178"/>
      <c r="I700" s="179"/>
      <c r="J700" s="178"/>
      <c r="K700" s="132"/>
      <c r="L700" s="131" t="s">
        <v>353</v>
      </c>
      <c r="M700" s="132"/>
      <c r="N700" s="132"/>
      <c r="O700" s="132"/>
      <c r="P700" s="132"/>
      <c r="Q700" s="132"/>
      <c r="R700" s="177" t="s">
        <v>140</v>
      </c>
      <c r="S700" s="178"/>
      <c r="T700" s="179"/>
      <c r="U700" s="178"/>
      <c r="V700" s="132"/>
    </row>
    <row r="701" spans="1:22" ht="13.5" thickBot="1">
      <c r="A701" s="131" t="s">
        <v>344</v>
      </c>
      <c r="B701" s="132"/>
      <c r="C701" s="132"/>
      <c r="D701" s="180" t="s">
        <v>345</v>
      </c>
      <c r="E701" s="183" t="str">
        <f>$E$17</f>
        <v>февраля</v>
      </c>
      <c r="F701" s="132" t="s">
        <v>326</v>
      </c>
      <c r="G701" s="182" t="s">
        <v>347</v>
      </c>
      <c r="H701" s="167"/>
      <c r="I701" s="171">
        <f>I698+I699+I700</f>
        <v>0</v>
      </c>
      <c r="J701" s="167"/>
      <c r="K701" s="132"/>
      <c r="L701" s="131" t="s">
        <v>344</v>
      </c>
      <c r="M701" s="132"/>
      <c r="N701" s="132"/>
      <c r="O701" s="180" t="s">
        <v>345</v>
      </c>
      <c r="P701" s="183" t="str">
        <f>$E$17</f>
        <v>февраля</v>
      </c>
      <c r="Q701" s="132" t="s">
        <v>326</v>
      </c>
      <c r="R701" s="182" t="s">
        <v>347</v>
      </c>
      <c r="S701" s="167"/>
      <c r="T701" s="171">
        <f>T698+T699+T700</f>
        <v>0</v>
      </c>
      <c r="U701" s="167"/>
      <c r="V701" s="132"/>
    </row>
    <row r="702" spans="1:22" ht="10.5" customHeight="1">
      <c r="A702" s="184" t="s">
        <v>348</v>
      </c>
      <c r="B702" s="199">
        <f>13/365</f>
        <v>3.5616438356164383E-2</v>
      </c>
      <c r="C702" s="186" t="s">
        <v>354</v>
      </c>
      <c r="D702" s="187"/>
      <c r="E702" s="187"/>
      <c r="F702" s="187"/>
      <c r="G702" s="187"/>
      <c r="H702" s="187"/>
      <c r="I702" s="187"/>
      <c r="J702" s="187"/>
      <c r="K702" s="129"/>
      <c r="L702" s="184" t="s">
        <v>348</v>
      </c>
      <c r="M702" s="199">
        <f>13/365</f>
        <v>3.5616438356164383E-2</v>
      </c>
      <c r="N702" s="186" t="s">
        <v>354</v>
      </c>
      <c r="O702" s="187"/>
      <c r="P702" s="187"/>
      <c r="Q702" s="187"/>
      <c r="R702" s="187"/>
      <c r="S702" s="187"/>
      <c r="T702" s="187"/>
      <c r="U702" s="187"/>
      <c r="V702" s="129"/>
    </row>
    <row r="703" spans="1:22" ht="20.25" customHeight="1">
      <c r="A703" s="131" t="s">
        <v>323</v>
      </c>
      <c r="B703" s="131"/>
      <c r="L703" s="131" t="s">
        <v>323</v>
      </c>
      <c r="M703" s="131"/>
    </row>
    <row r="704" spans="1:22">
      <c r="A704" s="131" t="s">
        <v>324</v>
      </c>
      <c r="B704" s="131"/>
      <c r="L704" s="131" t="s">
        <v>324</v>
      </c>
      <c r="M704" s="131"/>
    </row>
    <row r="705" spans="1:22" ht="6" customHeight="1">
      <c r="A705" s="131"/>
      <c r="B705" s="131"/>
      <c r="C705" s="132"/>
      <c r="D705" s="132"/>
      <c r="E705" s="132"/>
      <c r="F705" s="132"/>
      <c r="G705" s="132"/>
      <c r="H705" s="132"/>
      <c r="I705" s="132"/>
      <c r="J705" s="132"/>
      <c r="K705" s="132"/>
      <c r="L705" s="131"/>
      <c r="M705" s="131"/>
      <c r="N705" s="132"/>
      <c r="O705" s="132"/>
      <c r="P705" s="132"/>
      <c r="Q705" s="132"/>
      <c r="R705" s="132"/>
      <c r="S705" s="132"/>
      <c r="T705" s="132"/>
      <c r="U705" s="132"/>
      <c r="V705" s="132"/>
    </row>
    <row r="706" spans="1:22">
      <c r="A706" s="132"/>
      <c r="B706" s="132"/>
      <c r="C706" s="132"/>
      <c r="D706" s="133" t="s">
        <v>350</v>
      </c>
      <c r="E706" s="133"/>
      <c r="F706" s="133"/>
      <c r="G706" s="135" t="str">
        <f>$G$4</f>
        <v>февраль</v>
      </c>
      <c r="H706" s="133" t="s">
        <v>326</v>
      </c>
      <c r="I706" s="132"/>
      <c r="J706" s="132"/>
      <c r="K706" s="132"/>
      <c r="L706" s="132"/>
      <c r="M706" s="132"/>
      <c r="N706" s="132"/>
      <c r="O706" s="133" t="s">
        <v>350</v>
      </c>
      <c r="P706" s="133"/>
      <c r="Q706" s="133"/>
      <c r="R706" s="135" t="str">
        <f>$G$4</f>
        <v>февраль</v>
      </c>
      <c r="S706" s="133" t="s">
        <v>326</v>
      </c>
      <c r="T706" s="132"/>
      <c r="U706" s="132"/>
      <c r="V706" s="132"/>
    </row>
    <row r="707" spans="1:22" ht="3.75" customHeight="1">
      <c r="A707" s="132"/>
      <c r="B707" s="132"/>
      <c r="C707" s="132"/>
      <c r="D707" s="132"/>
      <c r="E707" s="132"/>
      <c r="F707" s="132"/>
      <c r="G707" s="132"/>
      <c r="H707" s="132"/>
      <c r="I707" s="132"/>
      <c r="J707" s="132"/>
      <c r="K707" s="132"/>
      <c r="L707" s="132"/>
      <c r="M707" s="132"/>
      <c r="N707" s="132"/>
      <c r="O707" s="132"/>
      <c r="P707" s="132"/>
      <c r="Q707" s="132"/>
      <c r="R707" s="132"/>
      <c r="S707" s="132"/>
      <c r="T707" s="132"/>
      <c r="U707" s="132"/>
      <c r="V707" s="132"/>
    </row>
    <row r="708" spans="1:22">
      <c r="A708" s="132"/>
      <c r="B708" s="132"/>
      <c r="C708" s="132"/>
      <c r="D708" s="131" t="s">
        <v>327</v>
      </c>
      <c r="E708" s="131"/>
      <c r="F708" s="136">
        <f>Жильцы!E651</f>
        <v>0</v>
      </c>
      <c r="G708" s="131" t="s">
        <v>328</v>
      </c>
      <c r="H708" s="132" t="str">
        <f>Жильцы!B651&amp;" "&amp;Жильцы!C651&amp;"."&amp;Жильцы!D651&amp;"."</f>
        <v xml:space="preserve"> ..</v>
      </c>
      <c r="I708" s="132"/>
      <c r="J708" s="132"/>
      <c r="K708" s="132"/>
      <c r="L708" s="132"/>
      <c r="M708" s="132"/>
      <c r="N708" s="132"/>
      <c r="O708" s="131" t="s">
        <v>327</v>
      </c>
      <c r="P708" s="131"/>
      <c r="Q708" s="136">
        <f>Жильцы!S651</f>
        <v>0</v>
      </c>
      <c r="R708" s="131" t="s">
        <v>328</v>
      </c>
      <c r="S708" s="132" t="str">
        <f>Жильцы!P651&amp;" "&amp;Жильцы!Q651&amp;"."&amp;Жильцы!R651&amp;"."</f>
        <v xml:space="preserve"> ..</v>
      </c>
      <c r="T708" s="132"/>
      <c r="U708" s="132"/>
      <c r="V708" s="132"/>
    </row>
    <row r="709" spans="1:22">
      <c r="A709" s="132"/>
      <c r="B709" s="132"/>
      <c r="C709" s="132"/>
      <c r="D709" s="131" t="s">
        <v>329</v>
      </c>
      <c r="E709" s="131"/>
      <c r="F709" s="136">
        <f>Жильцы!F651</f>
        <v>0</v>
      </c>
      <c r="G709" s="131" t="s">
        <v>330</v>
      </c>
      <c r="H709" s="132" t="s">
        <v>331</v>
      </c>
      <c r="I709" s="132"/>
      <c r="J709" s="137">
        <f>Жильцы!A651</f>
        <v>0</v>
      </c>
      <c r="K709" s="132"/>
      <c r="L709" s="132"/>
      <c r="M709" s="132"/>
      <c r="N709" s="132"/>
      <c r="O709" s="131" t="s">
        <v>329</v>
      </c>
      <c r="P709" s="131"/>
      <c r="Q709" s="136">
        <f>Жильцы!T651</f>
        <v>0</v>
      </c>
      <c r="R709" s="131" t="s">
        <v>330</v>
      </c>
      <c r="S709" s="132" t="s">
        <v>331</v>
      </c>
      <c r="T709" s="132"/>
      <c r="U709" s="137">
        <f>Жильцы!O651</f>
        <v>0</v>
      </c>
      <c r="V709" s="132"/>
    </row>
    <row r="710" spans="1:22" ht="2.25" customHeight="1" thickBot="1">
      <c r="A710" s="132"/>
      <c r="B710" s="132"/>
      <c r="C710" s="132"/>
      <c r="D710" s="132"/>
      <c r="E710" s="132"/>
      <c r="F710" s="132"/>
      <c r="G710" s="132"/>
      <c r="H710" s="132"/>
      <c r="I710" s="132"/>
      <c r="J710" s="132"/>
      <c r="K710" s="132"/>
      <c r="L710" s="132"/>
      <c r="M710" s="132"/>
      <c r="N710" s="132"/>
      <c r="O710" s="132"/>
      <c r="P710" s="132"/>
      <c r="Q710" s="132"/>
      <c r="R710" s="132"/>
      <c r="S710" s="132"/>
      <c r="T710" s="132"/>
      <c r="U710" s="132"/>
      <c r="V710" s="132"/>
    </row>
    <row r="711" spans="1:22" ht="26.25" customHeight="1" thickBot="1">
      <c r="A711" s="568" t="s">
        <v>332</v>
      </c>
      <c r="B711" s="132"/>
      <c r="C711" s="138"/>
      <c r="D711" s="139" t="s">
        <v>333</v>
      </c>
      <c r="E711" s="140"/>
      <c r="F711" s="141" t="s">
        <v>334</v>
      </c>
      <c r="G711" s="141" t="s">
        <v>335</v>
      </c>
      <c r="H711" s="142" t="s">
        <v>336</v>
      </c>
      <c r="I711" s="569" t="s">
        <v>337</v>
      </c>
      <c r="J711" s="570"/>
      <c r="K711" s="132"/>
      <c r="L711" s="568" t="s">
        <v>332</v>
      </c>
      <c r="M711" s="132"/>
      <c r="N711" s="138"/>
      <c r="O711" s="139" t="s">
        <v>333</v>
      </c>
      <c r="P711" s="140"/>
      <c r="Q711" s="141" t="s">
        <v>334</v>
      </c>
      <c r="R711" s="141" t="s">
        <v>335</v>
      </c>
      <c r="S711" s="142" t="s">
        <v>336</v>
      </c>
      <c r="T711" s="569" t="s">
        <v>337</v>
      </c>
      <c r="U711" s="570"/>
      <c r="V711" s="132"/>
    </row>
    <row r="712" spans="1:22" ht="3" customHeight="1">
      <c r="A712" s="568"/>
      <c r="B712" s="132"/>
      <c r="C712" s="143"/>
      <c r="D712" s="144"/>
      <c r="E712" s="145"/>
      <c r="F712" s="146"/>
      <c r="G712" s="146"/>
      <c r="H712" s="146"/>
      <c r="I712" s="144"/>
      <c r="J712" s="147"/>
      <c r="K712" s="132"/>
      <c r="L712" s="568"/>
      <c r="M712" s="132"/>
      <c r="N712" s="143"/>
      <c r="O712" s="144"/>
      <c r="P712" s="145"/>
      <c r="Q712" s="146"/>
      <c r="R712" s="146"/>
      <c r="S712" s="146"/>
      <c r="T712" s="144"/>
      <c r="U712" s="147"/>
      <c r="V712" s="132"/>
    </row>
    <row r="713" spans="1:22">
      <c r="A713" s="568"/>
      <c r="B713" s="132"/>
      <c r="C713" s="148">
        <v>1</v>
      </c>
      <c r="D713" s="149" t="s">
        <v>338</v>
      </c>
      <c r="E713" s="150"/>
      <c r="F713" s="191">
        <v>15</v>
      </c>
      <c r="G713" s="191">
        <f>F713*F708</f>
        <v>0</v>
      </c>
      <c r="H713" s="192"/>
      <c r="I713" s="153">
        <f>G713-H713</f>
        <v>0</v>
      </c>
      <c r="J713" s="154"/>
      <c r="K713" s="132"/>
      <c r="L713" s="568"/>
      <c r="M713" s="132"/>
      <c r="N713" s="148">
        <v>1</v>
      </c>
      <c r="O713" s="149" t="s">
        <v>338</v>
      </c>
      <c r="P713" s="150"/>
      <c r="Q713" s="191">
        <v>15</v>
      </c>
      <c r="R713" s="191">
        <f>Q713*Q708</f>
        <v>0</v>
      </c>
      <c r="S713" s="192"/>
      <c r="T713" s="153">
        <f>R713-S713</f>
        <v>0</v>
      </c>
      <c r="U713" s="154"/>
      <c r="V713" s="132"/>
    </row>
    <row r="714" spans="1:22">
      <c r="A714" s="568"/>
      <c r="B714" s="132"/>
      <c r="C714" s="155">
        <v>2</v>
      </c>
      <c r="D714" s="156" t="s">
        <v>339</v>
      </c>
      <c r="E714" s="157"/>
      <c r="F714" s="193">
        <v>3.85</v>
      </c>
      <c r="G714" s="193">
        <f>F714*F708</f>
        <v>0</v>
      </c>
      <c r="H714" s="194"/>
      <c r="I714" s="160">
        <f>G714-H714</f>
        <v>0</v>
      </c>
      <c r="J714" s="161"/>
      <c r="K714" s="132"/>
      <c r="L714" s="568"/>
      <c r="M714" s="132"/>
      <c r="N714" s="155">
        <v>2</v>
      </c>
      <c r="O714" s="156" t="s">
        <v>339</v>
      </c>
      <c r="P714" s="157"/>
      <c r="Q714" s="193">
        <v>3.85</v>
      </c>
      <c r="R714" s="193">
        <f>Q714*Q708</f>
        <v>0</v>
      </c>
      <c r="S714" s="194"/>
      <c r="T714" s="160">
        <f>R714-S714</f>
        <v>0</v>
      </c>
      <c r="U714" s="161"/>
      <c r="V714" s="132"/>
    </row>
    <row r="715" spans="1:22" ht="5.25" customHeight="1" thickBot="1">
      <c r="A715" s="568"/>
      <c r="B715" s="132"/>
      <c r="C715" s="163"/>
      <c r="D715" s="164"/>
      <c r="E715" s="165"/>
      <c r="F715" s="166"/>
      <c r="G715" s="166"/>
      <c r="H715" s="166"/>
      <c r="I715" s="164"/>
      <c r="J715" s="167"/>
      <c r="K715" s="132"/>
      <c r="L715" s="568"/>
      <c r="M715" s="132"/>
      <c r="N715" s="163"/>
      <c r="O715" s="164"/>
      <c r="P715" s="165"/>
      <c r="Q715" s="166"/>
      <c r="R715" s="166"/>
      <c r="S715" s="166"/>
      <c r="T715" s="164"/>
      <c r="U715" s="167"/>
      <c r="V715" s="132"/>
    </row>
    <row r="716" spans="1:22" ht="13.5" thickBot="1">
      <c r="A716" s="568"/>
      <c r="B716" s="132"/>
      <c r="C716" s="168"/>
      <c r="D716" s="169" t="s">
        <v>340</v>
      </c>
      <c r="E716" s="164"/>
      <c r="F716" s="164"/>
      <c r="G716" s="169">
        <f>G713+G714</f>
        <v>0</v>
      </c>
      <c r="H716" s="170">
        <f>H713+H714</f>
        <v>0</v>
      </c>
      <c r="I716" s="171">
        <f>G716-H716</f>
        <v>0</v>
      </c>
      <c r="J716" s="167"/>
      <c r="K716" s="132"/>
      <c r="L716" s="568"/>
      <c r="M716" s="132"/>
      <c r="N716" s="168"/>
      <c r="O716" s="169" t="s">
        <v>340</v>
      </c>
      <c r="P716" s="164"/>
      <c r="Q716" s="164"/>
      <c r="R716" s="169">
        <f>R713+R714</f>
        <v>0</v>
      </c>
      <c r="S716" s="170">
        <f>S713+S714</f>
        <v>0</v>
      </c>
      <c r="T716" s="171">
        <f>R716-S716</f>
        <v>0</v>
      </c>
      <c r="U716" s="167"/>
      <c r="V716" s="132"/>
    </row>
    <row r="717" spans="1:22">
      <c r="A717" s="132"/>
      <c r="B717" s="132"/>
      <c r="C717" s="132"/>
      <c r="D717" s="132"/>
      <c r="E717" s="132"/>
      <c r="F717" s="132"/>
      <c r="G717" s="173" t="s">
        <v>342</v>
      </c>
      <c r="H717" s="147"/>
      <c r="I717" s="144"/>
      <c r="J717" s="147"/>
      <c r="K717" s="132"/>
      <c r="L717" s="132"/>
      <c r="M717" s="132"/>
      <c r="N717" s="132"/>
      <c r="O717" s="132"/>
      <c r="P717" s="132"/>
      <c r="Q717" s="132"/>
      <c r="R717" s="173" t="s">
        <v>342</v>
      </c>
      <c r="S717" s="147"/>
      <c r="T717" s="144"/>
      <c r="U717" s="147"/>
      <c r="V717" s="132"/>
    </row>
    <row r="718" spans="1:22">
      <c r="A718" s="196" t="s">
        <v>351</v>
      </c>
      <c r="B718" s="132"/>
      <c r="C718" s="132"/>
      <c r="D718" s="132"/>
      <c r="E718" s="132"/>
      <c r="F718" s="132"/>
      <c r="G718" s="177" t="s">
        <v>140</v>
      </c>
      <c r="H718" s="178"/>
      <c r="I718" s="179"/>
      <c r="J718" s="178"/>
      <c r="K718" s="132"/>
      <c r="L718" s="196" t="s">
        <v>351</v>
      </c>
      <c r="M718" s="132"/>
      <c r="N718" s="132"/>
      <c r="O718" s="132"/>
      <c r="P718" s="132"/>
      <c r="Q718" s="132"/>
      <c r="R718" s="177" t="s">
        <v>140</v>
      </c>
      <c r="S718" s="178"/>
      <c r="T718" s="179"/>
      <c r="U718" s="178"/>
      <c r="V718" s="132"/>
    </row>
    <row r="719" spans="1:22" ht="13.5" thickBot="1">
      <c r="A719" s="131" t="s">
        <v>355</v>
      </c>
      <c r="B719" s="132"/>
      <c r="C719" s="132"/>
      <c r="D719" s="132"/>
      <c r="E719" s="132"/>
      <c r="F719" s="132"/>
      <c r="G719" s="182" t="s">
        <v>347</v>
      </c>
      <c r="H719" s="167"/>
      <c r="I719" s="171">
        <f>I716+I717+I718</f>
        <v>0</v>
      </c>
      <c r="J719" s="167"/>
      <c r="K719" s="132"/>
      <c r="L719" s="131" t="s">
        <v>355</v>
      </c>
      <c r="M719" s="132"/>
      <c r="N719" s="132"/>
      <c r="O719" s="132"/>
      <c r="P719" s="132"/>
      <c r="Q719" s="132"/>
      <c r="R719" s="182" t="s">
        <v>347</v>
      </c>
      <c r="S719" s="167"/>
      <c r="T719" s="171">
        <f>T716+T717+T718</f>
        <v>0</v>
      </c>
      <c r="U719" s="167"/>
      <c r="V719" s="132"/>
    </row>
  </sheetData>
  <mergeCells count="160">
    <mergeCell ref="A45:A50"/>
    <mergeCell ref="I45:J45"/>
    <mergeCell ref="L45:L50"/>
    <mergeCell ref="T45:U45"/>
    <mergeCell ref="A63:A68"/>
    <mergeCell ref="I63:J63"/>
    <mergeCell ref="L63:L68"/>
    <mergeCell ref="T63:U63"/>
    <mergeCell ref="A9:A14"/>
    <mergeCell ref="I9:J9"/>
    <mergeCell ref="L9:L14"/>
    <mergeCell ref="T9:U9"/>
    <mergeCell ref="A27:A32"/>
    <mergeCell ref="I27:J27"/>
    <mergeCell ref="L27:L32"/>
    <mergeCell ref="T27:U27"/>
    <mergeCell ref="A117:A122"/>
    <mergeCell ref="I117:J117"/>
    <mergeCell ref="L117:L122"/>
    <mergeCell ref="T117:U117"/>
    <mergeCell ref="A135:A140"/>
    <mergeCell ref="I135:J135"/>
    <mergeCell ref="L135:L140"/>
    <mergeCell ref="T135:U135"/>
    <mergeCell ref="A81:A86"/>
    <mergeCell ref="I81:J81"/>
    <mergeCell ref="L81:L86"/>
    <mergeCell ref="T81:U81"/>
    <mergeCell ref="A99:A104"/>
    <mergeCell ref="I99:J99"/>
    <mergeCell ref="L99:L104"/>
    <mergeCell ref="T99:U99"/>
    <mergeCell ref="A189:A194"/>
    <mergeCell ref="I189:J189"/>
    <mergeCell ref="L189:L194"/>
    <mergeCell ref="T189:U189"/>
    <mergeCell ref="A207:A212"/>
    <mergeCell ref="I207:J207"/>
    <mergeCell ref="L207:L212"/>
    <mergeCell ref="T207:U207"/>
    <mergeCell ref="A153:A158"/>
    <mergeCell ref="I153:J153"/>
    <mergeCell ref="L153:L158"/>
    <mergeCell ref="T153:U153"/>
    <mergeCell ref="A171:A176"/>
    <mergeCell ref="I171:J171"/>
    <mergeCell ref="L171:L176"/>
    <mergeCell ref="T171:U171"/>
    <mergeCell ref="A261:A266"/>
    <mergeCell ref="I261:J261"/>
    <mergeCell ref="L261:L266"/>
    <mergeCell ref="T261:U261"/>
    <mergeCell ref="A279:A284"/>
    <mergeCell ref="I279:J279"/>
    <mergeCell ref="L279:L284"/>
    <mergeCell ref="T279:U279"/>
    <mergeCell ref="A225:A230"/>
    <mergeCell ref="I225:J225"/>
    <mergeCell ref="L225:L230"/>
    <mergeCell ref="T225:U225"/>
    <mergeCell ref="A243:A248"/>
    <mergeCell ref="I243:J243"/>
    <mergeCell ref="L243:L248"/>
    <mergeCell ref="T243:U243"/>
    <mergeCell ref="A333:A338"/>
    <mergeCell ref="I333:J333"/>
    <mergeCell ref="L333:L338"/>
    <mergeCell ref="T333:U333"/>
    <mergeCell ref="A351:A356"/>
    <mergeCell ref="I351:J351"/>
    <mergeCell ref="L351:L356"/>
    <mergeCell ref="T351:U351"/>
    <mergeCell ref="A297:A302"/>
    <mergeCell ref="I297:J297"/>
    <mergeCell ref="L297:L302"/>
    <mergeCell ref="T297:U297"/>
    <mergeCell ref="A315:A320"/>
    <mergeCell ref="I315:J315"/>
    <mergeCell ref="L315:L320"/>
    <mergeCell ref="T315:U315"/>
    <mergeCell ref="A405:A410"/>
    <mergeCell ref="I405:J405"/>
    <mergeCell ref="L405:L410"/>
    <mergeCell ref="T405:U405"/>
    <mergeCell ref="A423:A428"/>
    <mergeCell ref="I423:J423"/>
    <mergeCell ref="L423:L428"/>
    <mergeCell ref="T423:U423"/>
    <mergeCell ref="A369:A374"/>
    <mergeCell ref="I369:J369"/>
    <mergeCell ref="L369:L374"/>
    <mergeCell ref="T369:U369"/>
    <mergeCell ref="A387:A392"/>
    <mergeCell ref="I387:J387"/>
    <mergeCell ref="L387:L392"/>
    <mergeCell ref="T387:U387"/>
    <mergeCell ref="A477:A482"/>
    <mergeCell ref="I477:J477"/>
    <mergeCell ref="L477:L482"/>
    <mergeCell ref="T477:U477"/>
    <mergeCell ref="A495:A500"/>
    <mergeCell ref="I495:J495"/>
    <mergeCell ref="L495:L500"/>
    <mergeCell ref="T495:U495"/>
    <mergeCell ref="A441:A446"/>
    <mergeCell ref="I441:J441"/>
    <mergeCell ref="L441:L446"/>
    <mergeCell ref="T441:U441"/>
    <mergeCell ref="A459:A464"/>
    <mergeCell ref="I459:J459"/>
    <mergeCell ref="L459:L464"/>
    <mergeCell ref="T459:U459"/>
    <mergeCell ref="A549:A554"/>
    <mergeCell ref="I549:J549"/>
    <mergeCell ref="L549:L554"/>
    <mergeCell ref="T549:U549"/>
    <mergeCell ref="A567:A572"/>
    <mergeCell ref="I567:J567"/>
    <mergeCell ref="L567:L572"/>
    <mergeCell ref="T567:U567"/>
    <mergeCell ref="A513:A518"/>
    <mergeCell ref="I513:J513"/>
    <mergeCell ref="L513:L518"/>
    <mergeCell ref="T513:U513"/>
    <mergeCell ref="A531:A536"/>
    <mergeCell ref="I531:J531"/>
    <mergeCell ref="L531:L536"/>
    <mergeCell ref="T531:U531"/>
    <mergeCell ref="A621:A626"/>
    <mergeCell ref="I621:J621"/>
    <mergeCell ref="L621:L626"/>
    <mergeCell ref="T621:U621"/>
    <mergeCell ref="A639:A644"/>
    <mergeCell ref="I639:J639"/>
    <mergeCell ref="L639:L644"/>
    <mergeCell ref="T639:U639"/>
    <mergeCell ref="A585:A590"/>
    <mergeCell ref="I585:J585"/>
    <mergeCell ref="L585:L590"/>
    <mergeCell ref="T585:U585"/>
    <mergeCell ref="A603:A608"/>
    <mergeCell ref="I603:J603"/>
    <mergeCell ref="L603:L608"/>
    <mergeCell ref="T603:U603"/>
    <mergeCell ref="A693:A698"/>
    <mergeCell ref="I693:J693"/>
    <mergeCell ref="L693:L698"/>
    <mergeCell ref="T693:U693"/>
    <mergeCell ref="A711:A716"/>
    <mergeCell ref="I711:J711"/>
    <mergeCell ref="L711:L716"/>
    <mergeCell ref="T711:U711"/>
    <mergeCell ref="A657:A662"/>
    <mergeCell ref="I657:J657"/>
    <mergeCell ref="L657:L662"/>
    <mergeCell ref="T657:U657"/>
    <mergeCell ref="A675:A680"/>
    <mergeCell ref="I675:J675"/>
    <mergeCell ref="L675:L680"/>
    <mergeCell ref="T675:U675"/>
  </mergeCells>
  <pageMargins left="0.3" right="0.18" top="0.19" bottom="0.14000000000000001" header="0.1" footer="0.06"/>
  <pageSetup paperSize="9" pageOrder="overThenDown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81">
    <pageSetUpPr fitToPage="1"/>
  </sheetPr>
  <dimension ref="A1:I2987"/>
  <sheetViews>
    <sheetView zoomScale="85" zoomScaleNormal="85" workbookViewId="0">
      <pane ySplit="4" topLeftCell="A5" activePane="bottomLeft" state="frozen"/>
      <selection activeCell="H153" sqref="H153"/>
      <selection pane="bottomLeft" activeCell="B2987" sqref="B2987"/>
    </sheetView>
  </sheetViews>
  <sheetFormatPr defaultColWidth="9" defaultRowHeight="12.75"/>
  <cols>
    <col min="1" max="1" width="9.875" style="200" customWidth="1"/>
    <col min="2" max="2" width="11.375" style="65" customWidth="1"/>
    <col min="3" max="3" width="12.5" style="201" customWidth="1"/>
    <col min="4" max="4" width="20.125" style="200" customWidth="1"/>
    <col min="5" max="5" width="19.5" style="200" customWidth="1"/>
    <col min="6" max="6" width="36.875" style="202" customWidth="1"/>
    <col min="7" max="8" width="9" style="91"/>
    <col min="9" max="16384" width="9" style="65"/>
  </cols>
  <sheetData>
    <row r="1" spans="1:6" ht="5.25" customHeight="1"/>
    <row r="2" spans="1:6" ht="21" customHeight="1">
      <c r="A2" s="571" t="s">
        <v>356</v>
      </c>
      <c r="B2" s="571"/>
      <c r="C2" s="571"/>
      <c r="D2" s="571"/>
      <c r="E2" s="571"/>
      <c r="F2" s="572"/>
    </row>
    <row r="3" spans="1:6" ht="44.25" customHeight="1">
      <c r="D3" s="203" t="s">
        <v>357</v>
      </c>
    </row>
    <row r="4" spans="1:6" ht="13.5" thickBot="1">
      <c r="A4" s="204" t="s">
        <v>358</v>
      </c>
      <c r="B4" s="205" t="s">
        <v>127</v>
      </c>
      <c r="C4" s="206" t="s">
        <v>359</v>
      </c>
      <c r="D4" s="207" t="s">
        <v>360</v>
      </c>
      <c r="E4" s="207" t="s">
        <v>110</v>
      </c>
      <c r="F4" s="208" t="s">
        <v>132</v>
      </c>
    </row>
    <row r="5" spans="1:6">
      <c r="A5" s="496">
        <v>32</v>
      </c>
      <c r="B5" s="209" t="str">
        <f>IF(A5="","",VLOOKUP(A5,Жильцы!$A$2:$B$129,2,FALSE))</f>
        <v>Мельников</v>
      </c>
      <c r="C5" s="499">
        <v>44200</v>
      </c>
      <c r="D5" s="500" t="s">
        <v>361</v>
      </c>
      <c r="E5" s="500">
        <v>2852.58</v>
      </c>
      <c r="F5" s="501" t="s">
        <v>152</v>
      </c>
    </row>
    <row r="6" spans="1:6">
      <c r="A6" s="496">
        <v>7</v>
      </c>
      <c r="B6" s="209" t="str">
        <f>IF(A6="","",VLOOKUP(A6,Жильцы!$A$2:$B$129,2,FALSE))</f>
        <v>Ушаков</v>
      </c>
      <c r="C6" s="499">
        <v>44200</v>
      </c>
      <c r="D6" s="500" t="s">
        <v>361</v>
      </c>
      <c r="E6" s="500">
        <v>1724.78</v>
      </c>
      <c r="F6" s="502" t="s">
        <v>152</v>
      </c>
    </row>
    <row r="7" spans="1:6">
      <c r="A7" s="496">
        <v>18</v>
      </c>
      <c r="B7" s="209" t="str">
        <f>IF(A7="","",VLOOKUP(A7,Жильцы!$A$2:$B$129,2,FALSE))</f>
        <v>Степанова</v>
      </c>
      <c r="C7" s="499">
        <v>44200</v>
      </c>
      <c r="D7" s="500" t="s">
        <v>361</v>
      </c>
      <c r="E7" s="500">
        <v>1893.32</v>
      </c>
      <c r="F7" s="502" t="s">
        <v>152</v>
      </c>
    </row>
    <row r="8" spans="1:6">
      <c r="A8" s="496">
        <v>103</v>
      </c>
      <c r="B8" s="209" t="str">
        <f>IF(A8="","",VLOOKUP(A8,Жильцы!$A$2:$B$129,2,FALSE))</f>
        <v>Булычева</v>
      </c>
      <c r="C8" s="499">
        <v>44200</v>
      </c>
      <c r="D8" s="500" t="s">
        <v>361</v>
      </c>
      <c r="E8" s="500">
        <v>2328.71</v>
      </c>
      <c r="F8" s="502" t="s">
        <v>152</v>
      </c>
    </row>
    <row r="9" spans="1:6">
      <c r="A9" s="496">
        <v>95</v>
      </c>
      <c r="B9" s="209" t="str">
        <f>IF(A9="","",VLOOKUP(A9,Жильцы!$A$2:$B$129,2,FALSE))</f>
        <v>Власов</v>
      </c>
      <c r="C9" s="499">
        <v>44200</v>
      </c>
      <c r="D9" s="500" t="s">
        <v>361</v>
      </c>
      <c r="E9" s="500">
        <v>4233.53</v>
      </c>
      <c r="F9" s="502" t="s">
        <v>152</v>
      </c>
    </row>
    <row r="10" spans="1:6">
      <c r="A10" s="496">
        <v>119</v>
      </c>
      <c r="B10" s="209" t="str">
        <f>IF(A10="","",VLOOKUP(A10,Жильцы!$A$2:$B$129,2,FALSE))</f>
        <v>Зиновьева</v>
      </c>
      <c r="C10" s="499">
        <v>44202</v>
      </c>
      <c r="D10" s="500" t="s">
        <v>361</v>
      </c>
      <c r="E10" s="500">
        <v>2341.4299999999998</v>
      </c>
      <c r="F10" s="502" t="s">
        <v>152</v>
      </c>
    </row>
    <row r="11" spans="1:6">
      <c r="A11" s="496">
        <v>111</v>
      </c>
      <c r="B11" s="209" t="str">
        <f>IF(A11="","",VLOOKUP(A11,Жильцы!$A$2:$B$129,2,FALSE))</f>
        <v>Мейта</v>
      </c>
      <c r="C11" s="499">
        <v>44202</v>
      </c>
      <c r="D11" s="500" t="s">
        <v>361</v>
      </c>
      <c r="E11" s="500">
        <v>2230.13</v>
      </c>
      <c r="F11" s="501" t="s">
        <v>152</v>
      </c>
    </row>
    <row r="12" spans="1:6">
      <c r="A12" s="496">
        <v>102</v>
      </c>
      <c r="B12" s="209" t="str">
        <f>IF(A12="","",VLOOKUP(A12,Жильцы!$A$2:$B$129,2,FALSE))</f>
        <v>Поздеев</v>
      </c>
      <c r="C12" s="499">
        <v>44204</v>
      </c>
      <c r="D12" s="500" t="s">
        <v>361</v>
      </c>
      <c r="E12" s="500">
        <v>2983.79</v>
      </c>
      <c r="F12" s="502" t="s">
        <v>152</v>
      </c>
    </row>
    <row r="13" spans="1:6">
      <c r="A13" s="496">
        <v>25</v>
      </c>
      <c r="B13" s="209" t="str">
        <f>IF(A13="","",VLOOKUP(A13,Жильцы!$A$2:$B$129,2,FALSE))</f>
        <v>Мисько</v>
      </c>
      <c r="C13" s="499">
        <v>44204</v>
      </c>
      <c r="D13" s="500" t="s">
        <v>361</v>
      </c>
      <c r="E13" s="500">
        <v>2388.58</v>
      </c>
      <c r="F13" s="502" t="s">
        <v>152</v>
      </c>
    </row>
    <row r="14" spans="1:6">
      <c r="A14" s="496">
        <v>106</v>
      </c>
      <c r="B14" s="209" t="str">
        <f>IF(A14="","",VLOOKUP(A14,Жильцы!$A$2:$B$129,2,FALSE))</f>
        <v>Никитин</v>
      </c>
      <c r="C14" s="499">
        <v>44204</v>
      </c>
      <c r="D14" s="500" t="s">
        <v>361</v>
      </c>
      <c r="E14" s="500">
        <v>2055.5</v>
      </c>
      <c r="F14" s="502" t="s">
        <v>152</v>
      </c>
    </row>
    <row r="15" spans="1:6">
      <c r="A15" s="496">
        <v>80</v>
      </c>
      <c r="B15" s="209" t="str">
        <f>IF(A15="","",VLOOKUP(A15,Жильцы!$A$2:$B$129,2,FALSE))</f>
        <v>Аксенов</v>
      </c>
      <c r="C15" s="499">
        <v>44207</v>
      </c>
      <c r="D15" s="500" t="s">
        <v>361</v>
      </c>
      <c r="E15" s="500">
        <v>2289.7199999999998</v>
      </c>
      <c r="F15" s="502" t="s">
        <v>152</v>
      </c>
    </row>
    <row r="16" spans="1:6">
      <c r="A16" s="496">
        <v>121</v>
      </c>
      <c r="B16" s="209" t="str">
        <f>IF(A16="","",VLOOKUP(A16,Жильцы!$A$2:$B$129,2,FALSE))</f>
        <v>Рыженко</v>
      </c>
      <c r="C16" s="499">
        <v>44207</v>
      </c>
      <c r="D16" s="500" t="s">
        <v>361</v>
      </c>
      <c r="E16" s="500">
        <v>1975.18</v>
      </c>
      <c r="F16" s="502" t="s">
        <v>152</v>
      </c>
    </row>
    <row r="17" spans="1:6">
      <c r="A17" s="496">
        <v>60</v>
      </c>
      <c r="B17" s="209" t="str">
        <f>IF(A17="","",VLOOKUP(A17,Жильцы!$A$2:$B$129,2,FALSE))</f>
        <v>Гончаренко</v>
      </c>
      <c r="C17" s="499">
        <v>44207</v>
      </c>
      <c r="D17" s="500" t="s">
        <v>361</v>
      </c>
      <c r="E17" s="500">
        <v>3027.84</v>
      </c>
      <c r="F17" s="502" t="s">
        <v>152</v>
      </c>
    </row>
    <row r="18" spans="1:6">
      <c r="A18" s="496">
        <v>58</v>
      </c>
      <c r="B18" s="209" t="str">
        <f>IF(A18="","",VLOOKUP(A18,Жильцы!$A$2:$B$129,2,FALSE))</f>
        <v>Володарская</v>
      </c>
      <c r="C18" s="499">
        <v>44207</v>
      </c>
      <c r="D18" s="500" t="s">
        <v>361</v>
      </c>
      <c r="E18" s="500">
        <v>1778.84</v>
      </c>
      <c r="F18" s="502" t="s">
        <v>152</v>
      </c>
    </row>
    <row r="19" spans="1:6">
      <c r="A19" s="496">
        <v>97</v>
      </c>
      <c r="B19" s="209" t="str">
        <f>IF(A19="","",VLOOKUP(A19,Жильцы!$A$2:$B$129,2,FALSE))</f>
        <v>Малютин</v>
      </c>
      <c r="C19" s="499">
        <v>44207</v>
      </c>
      <c r="D19" s="500" t="s">
        <v>361</v>
      </c>
      <c r="E19" s="500">
        <v>1937.02</v>
      </c>
      <c r="F19" s="502" t="s">
        <v>152</v>
      </c>
    </row>
    <row r="20" spans="1:6">
      <c r="A20" s="496">
        <v>92</v>
      </c>
      <c r="B20" s="209" t="str">
        <f>IF(A20="","",VLOOKUP(A20,Жильцы!$A$2:$B$129,2,FALSE))</f>
        <v>Хан</v>
      </c>
      <c r="C20" s="499">
        <v>44207</v>
      </c>
      <c r="D20" s="500" t="s">
        <v>361</v>
      </c>
      <c r="E20" s="500">
        <v>3495.02</v>
      </c>
      <c r="F20" s="502" t="s">
        <v>152</v>
      </c>
    </row>
    <row r="21" spans="1:6">
      <c r="A21" s="496">
        <v>8</v>
      </c>
      <c r="B21" s="209" t="str">
        <f>IF(A21="","",VLOOKUP(A21,Жильцы!$A$2:$B$129,2,FALSE))</f>
        <v>Дымченко</v>
      </c>
      <c r="C21" s="499">
        <v>44207</v>
      </c>
      <c r="D21" s="500" t="s">
        <v>361</v>
      </c>
      <c r="E21" s="500">
        <v>1920.56</v>
      </c>
      <c r="F21" s="502" t="s">
        <v>152</v>
      </c>
    </row>
    <row r="22" spans="1:6">
      <c r="A22" s="496">
        <v>104</v>
      </c>
      <c r="B22" s="209" t="str">
        <f>IF(A22="","",VLOOKUP(A22,Жильцы!$A$2:$B$129,2,FALSE))</f>
        <v>Будаев</v>
      </c>
      <c r="C22" s="499">
        <v>44207</v>
      </c>
      <c r="D22" s="500" t="s">
        <v>361</v>
      </c>
      <c r="E22" s="500">
        <v>2242.02</v>
      </c>
      <c r="F22" s="502" t="s">
        <v>152</v>
      </c>
    </row>
    <row r="23" spans="1:6">
      <c r="A23" s="496">
        <v>23</v>
      </c>
      <c r="B23" s="209" t="str">
        <f>IF(A23="","",VLOOKUP(A23,Жильцы!$A$2:$B$129,2,FALSE))</f>
        <v>Малярчук</v>
      </c>
      <c r="C23" s="499">
        <v>44207</v>
      </c>
      <c r="D23" s="500" t="s">
        <v>361</v>
      </c>
      <c r="E23" s="500">
        <v>1886.69</v>
      </c>
      <c r="F23" s="502" t="s">
        <v>152</v>
      </c>
    </row>
    <row r="24" spans="1:6">
      <c r="A24" s="496">
        <v>75</v>
      </c>
      <c r="B24" s="209" t="str">
        <f>IF(A24="","",VLOOKUP(A24,Жильцы!$A$2:$B$129,2,FALSE))</f>
        <v>Володченко</v>
      </c>
      <c r="C24" s="499">
        <v>44207</v>
      </c>
      <c r="D24" s="500" t="s">
        <v>361</v>
      </c>
      <c r="E24" s="500">
        <v>1711.79</v>
      </c>
      <c r="F24" s="502" t="s">
        <v>152</v>
      </c>
    </row>
    <row r="25" spans="1:6">
      <c r="A25" s="496">
        <v>13</v>
      </c>
      <c r="B25" s="209" t="str">
        <f>IF(A25="","",VLOOKUP(A25,Жильцы!$A$2:$B$129,2,FALSE))</f>
        <v xml:space="preserve">Шувалов </v>
      </c>
      <c r="C25" s="499">
        <v>44207</v>
      </c>
      <c r="D25" s="500" t="s">
        <v>361</v>
      </c>
      <c r="E25" s="500">
        <v>2601.44</v>
      </c>
      <c r="F25" s="502" t="s">
        <v>152</v>
      </c>
    </row>
    <row r="26" spans="1:6">
      <c r="A26" s="496">
        <v>90</v>
      </c>
      <c r="B26" s="209" t="str">
        <f>IF(A26="","",VLOOKUP(A26,Жильцы!$A$2:$B$129,2,FALSE))</f>
        <v>Галинский</v>
      </c>
      <c r="C26" s="499">
        <v>44208</v>
      </c>
      <c r="D26" s="500" t="s">
        <v>361</v>
      </c>
      <c r="E26" s="500">
        <v>2488.84</v>
      </c>
      <c r="F26" s="502" t="s">
        <v>152</v>
      </c>
    </row>
    <row r="27" spans="1:6">
      <c r="A27" s="496">
        <v>30</v>
      </c>
      <c r="B27" s="209" t="str">
        <f>IF(A27="","",VLOOKUP(A27,Жильцы!$A$2:$B$129,2,FALSE))</f>
        <v>Миняева</v>
      </c>
      <c r="C27" s="499">
        <v>44208</v>
      </c>
      <c r="D27" s="500" t="s">
        <v>361</v>
      </c>
      <c r="E27" s="500">
        <v>1886.69</v>
      </c>
      <c r="F27" s="501" t="s">
        <v>152</v>
      </c>
    </row>
    <row r="28" spans="1:6">
      <c r="A28" s="496">
        <v>9</v>
      </c>
      <c r="B28" s="209" t="str">
        <f>IF(A28="","",VLOOKUP(A28,Жильцы!$A$2:$B$129,2,FALSE))</f>
        <v>Солянов</v>
      </c>
      <c r="C28" s="499">
        <v>44208</v>
      </c>
      <c r="D28" s="500" t="s">
        <v>361</v>
      </c>
      <c r="E28" s="500">
        <v>1879.78</v>
      </c>
      <c r="F28" s="501" t="s">
        <v>152</v>
      </c>
    </row>
    <row r="29" spans="1:6">
      <c r="A29" s="496">
        <v>15</v>
      </c>
      <c r="B29" s="209" t="str">
        <f>IF(A29="","",VLOOKUP(A29,Жильцы!$A$2:$B$129,2,FALSE))</f>
        <v>Килина</v>
      </c>
      <c r="C29" s="499">
        <v>44208</v>
      </c>
      <c r="D29" s="500" t="s">
        <v>361</v>
      </c>
      <c r="E29" s="500">
        <v>1781.75</v>
      </c>
      <c r="F29" s="501" t="s">
        <v>152</v>
      </c>
    </row>
    <row r="30" spans="1:6">
      <c r="A30" s="496">
        <v>47</v>
      </c>
      <c r="B30" s="209" t="str">
        <f>IF(A30="","",VLOOKUP(A30,Жильцы!$A$2:$B$129,2,FALSE))</f>
        <v xml:space="preserve"> Гальченко</v>
      </c>
      <c r="C30" s="499">
        <v>44208</v>
      </c>
      <c r="D30" s="500" t="s">
        <v>361</v>
      </c>
      <c r="E30" s="500">
        <v>1492.37</v>
      </c>
      <c r="F30" s="501" t="s">
        <v>152</v>
      </c>
    </row>
    <row r="31" spans="1:6">
      <c r="A31" s="496">
        <v>26</v>
      </c>
      <c r="B31" s="209" t="str">
        <f>IF(A31="","",VLOOKUP(A31,Жильцы!$A$2:$B$129,2,FALSE))</f>
        <v>Сушилина</v>
      </c>
      <c r="C31" s="499">
        <v>44208</v>
      </c>
      <c r="D31" s="500" t="s">
        <v>361</v>
      </c>
      <c r="E31" s="500">
        <v>1915.58</v>
      </c>
      <c r="F31" s="501" t="s">
        <v>152</v>
      </c>
    </row>
    <row r="32" spans="1:6">
      <c r="A32" s="496">
        <v>98</v>
      </c>
      <c r="B32" s="209" t="str">
        <f>IF(A32="","",VLOOKUP(A32,Жильцы!$A$2:$B$129,2,FALSE))</f>
        <v>Кошелева</v>
      </c>
      <c r="C32" s="499">
        <v>44208</v>
      </c>
      <c r="D32" s="500" t="s">
        <v>361</v>
      </c>
      <c r="E32" s="500">
        <v>1860</v>
      </c>
      <c r="F32" s="501" t="s">
        <v>152</v>
      </c>
    </row>
    <row r="33" spans="1:6">
      <c r="A33" s="496">
        <v>14</v>
      </c>
      <c r="B33" s="209" t="str">
        <f>IF(A33="","",VLOOKUP(A33,Жильцы!$A$2:$B$129,2,FALSE))</f>
        <v>Кожухарь</v>
      </c>
      <c r="C33" s="499">
        <v>44208</v>
      </c>
      <c r="D33" s="500" t="s">
        <v>361</v>
      </c>
      <c r="E33" s="500">
        <v>2039.33</v>
      </c>
      <c r="F33" s="501" t="s">
        <v>152</v>
      </c>
    </row>
    <row r="34" spans="1:6">
      <c r="A34" s="496">
        <v>38</v>
      </c>
      <c r="B34" s="209" t="str">
        <f>IF(A34="","",VLOOKUP(A34,Жильцы!$A$2:$B$129,2,FALSE))</f>
        <v>Хорева</v>
      </c>
      <c r="C34" s="499">
        <v>44208</v>
      </c>
      <c r="D34" s="500" t="s">
        <v>361</v>
      </c>
      <c r="E34" s="500">
        <v>1724.51</v>
      </c>
      <c r="F34" s="501" t="s">
        <v>152</v>
      </c>
    </row>
    <row r="35" spans="1:6">
      <c r="A35" s="496">
        <v>49</v>
      </c>
      <c r="B35" s="209" t="str">
        <f>IF(A35="","",VLOOKUP(A35,Жильцы!$A$2:$B$129,2,FALSE))</f>
        <v>Скопцова</v>
      </c>
      <c r="C35" s="499">
        <v>44208</v>
      </c>
      <c r="D35" s="500" t="s">
        <v>361</v>
      </c>
      <c r="E35" s="500">
        <v>2372.6799999999998</v>
      </c>
      <c r="F35" s="501" t="s">
        <v>152</v>
      </c>
    </row>
    <row r="36" spans="1:6">
      <c r="A36" s="496">
        <v>21</v>
      </c>
      <c r="B36" s="209" t="str">
        <f>IF(A36="","",VLOOKUP(A36,Жильцы!$A$2:$B$129,2,FALSE))</f>
        <v>Джола</v>
      </c>
      <c r="C36" s="499">
        <v>44208</v>
      </c>
      <c r="D36" s="500" t="s">
        <v>361</v>
      </c>
      <c r="E36" s="500">
        <v>3145.22</v>
      </c>
      <c r="F36" s="501"/>
    </row>
    <row r="37" spans="1:6">
      <c r="A37" s="496">
        <v>21</v>
      </c>
      <c r="B37" s="209" t="str">
        <f>IF(A37="","",VLOOKUP(A37,Жильцы!$A$2:$B$129,2,FALSE))</f>
        <v>Джола</v>
      </c>
      <c r="C37" s="499">
        <v>44208</v>
      </c>
      <c r="D37" s="500" t="s">
        <v>361</v>
      </c>
      <c r="E37" s="500">
        <v>3682.64</v>
      </c>
      <c r="F37" s="501"/>
    </row>
    <row r="38" spans="1:6">
      <c r="A38" s="496">
        <v>21</v>
      </c>
      <c r="B38" s="209" t="str">
        <f>IF(A38="","",VLOOKUP(A38,Жильцы!$A$2:$B$129,2,FALSE))</f>
        <v>Джола</v>
      </c>
      <c r="C38" s="499">
        <v>44208</v>
      </c>
      <c r="D38" s="500" t="s">
        <v>361</v>
      </c>
      <c r="E38" s="500">
        <v>3538.51</v>
      </c>
      <c r="F38" s="501"/>
    </row>
    <row r="39" spans="1:6">
      <c r="A39" s="496">
        <v>48</v>
      </c>
      <c r="B39" s="209" t="str">
        <f>IF(A39="","",VLOOKUP(A39,Жильцы!$A$2:$B$129,2,FALSE))</f>
        <v>Перфильева</v>
      </c>
      <c r="C39" s="499">
        <v>44209</v>
      </c>
      <c r="D39" s="500" t="s">
        <v>361</v>
      </c>
      <c r="E39" s="500">
        <v>2903.46</v>
      </c>
      <c r="F39" s="501" t="s">
        <v>152</v>
      </c>
    </row>
    <row r="40" spans="1:6">
      <c r="A40" s="496">
        <v>39</v>
      </c>
      <c r="B40" s="209" t="str">
        <f>IF(A40="","",VLOOKUP(A40,Жильцы!$A$2:$B$129,2,FALSE))</f>
        <v>Даниш</v>
      </c>
      <c r="C40" s="499">
        <v>44209</v>
      </c>
      <c r="D40" s="500" t="s">
        <v>361</v>
      </c>
      <c r="E40" s="500">
        <v>2141.09</v>
      </c>
      <c r="F40" s="501" t="s">
        <v>152</v>
      </c>
    </row>
    <row r="41" spans="1:6">
      <c r="A41" s="496">
        <v>115</v>
      </c>
      <c r="B41" s="209" t="str">
        <f>IF(A41="","",VLOOKUP(A41,Жильцы!$A$2:$B$129,2,FALSE))</f>
        <v>Чистяков</v>
      </c>
      <c r="C41" s="499">
        <v>44209</v>
      </c>
      <c r="D41" s="500" t="s">
        <v>361</v>
      </c>
      <c r="E41" s="500">
        <v>1963.01</v>
      </c>
      <c r="F41" s="501" t="s">
        <v>152</v>
      </c>
    </row>
    <row r="42" spans="1:6">
      <c r="A42" s="496">
        <v>44</v>
      </c>
      <c r="B42" s="209" t="str">
        <f>IF(A42="","",VLOOKUP(A42,Жильцы!$A$2:$B$129,2,FALSE))</f>
        <v>Заяц</v>
      </c>
      <c r="C42" s="499">
        <v>44209</v>
      </c>
      <c r="D42" s="500" t="s">
        <v>361</v>
      </c>
      <c r="E42" s="500">
        <v>2353.4</v>
      </c>
      <c r="F42" s="501" t="s">
        <v>152</v>
      </c>
    </row>
    <row r="43" spans="1:6">
      <c r="A43" s="496">
        <v>57</v>
      </c>
      <c r="B43" s="209" t="str">
        <f>IF(A43="","",VLOOKUP(A43,Жильцы!$A$2:$B$129,2,FALSE))</f>
        <v>Заяц</v>
      </c>
      <c r="C43" s="499">
        <v>44209</v>
      </c>
      <c r="D43" s="500" t="s">
        <v>361</v>
      </c>
      <c r="E43" s="500">
        <v>1956.1</v>
      </c>
      <c r="F43" s="501" t="s">
        <v>152</v>
      </c>
    </row>
    <row r="44" spans="1:6">
      <c r="A44" s="496">
        <v>86</v>
      </c>
      <c r="B44" s="209" t="str">
        <f>IF(A44="","",VLOOKUP(A44,Жильцы!$A$2:$B$129,2,FALSE))</f>
        <v>Соколов</v>
      </c>
      <c r="C44" s="499">
        <v>44209</v>
      </c>
      <c r="D44" s="500" t="s">
        <v>361</v>
      </c>
      <c r="E44" s="500">
        <v>2385.9499999999998</v>
      </c>
      <c r="F44" s="501" t="s">
        <v>152</v>
      </c>
    </row>
    <row r="45" spans="1:6">
      <c r="A45" s="497">
        <v>63</v>
      </c>
      <c r="B45" s="209" t="str">
        <f>IF(A45="","",VLOOKUP(A45,Жильцы!$A$2:$B$129,2,FALSE))</f>
        <v>Зима</v>
      </c>
      <c r="C45" s="503">
        <v>44210</v>
      </c>
      <c r="D45" s="500" t="s">
        <v>361</v>
      </c>
      <c r="E45" s="497">
        <v>2096.5700000000002</v>
      </c>
      <c r="F45" s="501" t="s">
        <v>152</v>
      </c>
    </row>
    <row r="46" spans="1:6">
      <c r="A46" s="497">
        <v>91</v>
      </c>
      <c r="B46" s="209" t="str">
        <f>IF(A46="","",VLOOKUP(A46,Жильцы!$A$2:$B$129,2,FALSE))</f>
        <v>Корнилов</v>
      </c>
      <c r="C46" s="503">
        <v>44210</v>
      </c>
      <c r="D46" s="500" t="s">
        <v>361</v>
      </c>
      <c r="E46" s="497">
        <v>1997.99</v>
      </c>
      <c r="F46" s="501" t="s">
        <v>152</v>
      </c>
    </row>
    <row r="47" spans="1:6">
      <c r="A47" s="497">
        <v>35</v>
      </c>
      <c r="B47" s="209" t="str">
        <f>IF(A47="","",VLOOKUP(A47,Жильцы!$A$2:$B$129,2,FALSE))</f>
        <v>Сергиенко</v>
      </c>
      <c r="C47" s="503">
        <v>44210</v>
      </c>
      <c r="D47" s="500" t="s">
        <v>361</v>
      </c>
      <c r="E47" s="497">
        <v>5272</v>
      </c>
      <c r="F47" s="501"/>
    </row>
    <row r="48" spans="1:6">
      <c r="A48" s="497">
        <v>81</v>
      </c>
      <c r="B48" s="209" t="str">
        <f>IF(A48="","",VLOOKUP(A48,Жильцы!$A$2:$B$129,2,FALSE))</f>
        <v>Белов</v>
      </c>
      <c r="C48" s="503">
        <v>44211</v>
      </c>
      <c r="D48" s="500" t="s">
        <v>361</v>
      </c>
      <c r="E48" s="497">
        <v>1968.82</v>
      </c>
      <c r="F48" s="501"/>
    </row>
    <row r="49" spans="1:6">
      <c r="A49" s="497">
        <v>2</v>
      </c>
      <c r="B49" s="209" t="str">
        <f>IF(A49="","",VLOOKUP(A49,Жильцы!$A$2:$B$129,2,FALSE))</f>
        <v>Смирнов</v>
      </c>
      <c r="C49" s="503">
        <v>44211</v>
      </c>
      <c r="D49" s="500" t="s">
        <v>361</v>
      </c>
      <c r="E49" s="497">
        <v>1823.71</v>
      </c>
      <c r="F49" s="501" t="s">
        <v>141</v>
      </c>
    </row>
    <row r="50" spans="1:6">
      <c r="A50" s="497">
        <v>29</v>
      </c>
      <c r="B50" s="209" t="str">
        <f>IF(A50="","",VLOOKUP(A50,Жильцы!$A$2:$B$129,2,FALSE))</f>
        <v>Назарова</v>
      </c>
      <c r="C50" s="503">
        <v>44211</v>
      </c>
      <c r="D50" s="500" t="s">
        <v>361</v>
      </c>
      <c r="E50" s="497">
        <v>2318.42</v>
      </c>
      <c r="F50" s="501" t="s">
        <v>152</v>
      </c>
    </row>
    <row r="51" spans="1:6">
      <c r="A51" s="497">
        <v>72</v>
      </c>
      <c r="B51" s="209" t="str">
        <f>IF(A51="","",VLOOKUP(A51,Жильцы!$A$2:$B$129,2,FALSE))</f>
        <v>Гуляев</v>
      </c>
      <c r="C51" s="503">
        <v>44211</v>
      </c>
      <c r="D51" s="500" t="s">
        <v>361</v>
      </c>
      <c r="E51" s="497">
        <v>2331.06</v>
      </c>
      <c r="F51" s="501" t="s">
        <v>152</v>
      </c>
    </row>
    <row r="52" spans="1:6">
      <c r="A52" s="497">
        <v>31</v>
      </c>
      <c r="B52" s="209" t="str">
        <f>IF(A52="","",VLOOKUP(A52,Жильцы!$A$2:$B$129,2,FALSE))</f>
        <v>Филиппович</v>
      </c>
      <c r="C52" s="503">
        <v>44211</v>
      </c>
      <c r="D52" s="500" t="s">
        <v>361</v>
      </c>
      <c r="E52" s="497">
        <v>2118.83</v>
      </c>
      <c r="F52" s="502" t="s">
        <v>152</v>
      </c>
    </row>
    <row r="53" spans="1:6">
      <c r="A53" s="497">
        <v>64</v>
      </c>
      <c r="B53" s="209" t="str">
        <f>IF(A53="","",VLOOKUP(A53,Жильцы!$A$2:$B$129,2,FALSE))</f>
        <v>Сиваков</v>
      </c>
      <c r="C53" s="503">
        <v>44211</v>
      </c>
      <c r="D53" s="500" t="s">
        <v>361</v>
      </c>
      <c r="E53" s="497">
        <v>1558.32</v>
      </c>
      <c r="F53" s="501" t="s">
        <v>152</v>
      </c>
    </row>
    <row r="54" spans="1:6">
      <c r="A54" s="497">
        <v>20</v>
      </c>
      <c r="B54" s="209" t="str">
        <f>IF(A54="","",VLOOKUP(A54,Жильцы!$A$2:$B$129,2,FALSE))</f>
        <v>Карасев</v>
      </c>
      <c r="C54" s="503">
        <v>44214</v>
      </c>
      <c r="D54" s="500" t="s">
        <v>361</v>
      </c>
      <c r="E54" s="497">
        <v>2830.4</v>
      </c>
      <c r="F54" s="501" t="s">
        <v>152</v>
      </c>
    </row>
    <row r="55" spans="1:6">
      <c r="A55" s="497">
        <v>50</v>
      </c>
      <c r="B55" s="209" t="str">
        <f>IF(A55="","",VLOOKUP(A55,Жильцы!$A$2:$B$129,2,FALSE))</f>
        <v>Перебейнос</v>
      </c>
      <c r="C55" s="503">
        <v>44214</v>
      </c>
      <c r="D55" s="500" t="s">
        <v>361</v>
      </c>
      <c r="E55" s="497">
        <v>1918.76</v>
      </c>
      <c r="F55" s="501" t="s">
        <v>152</v>
      </c>
    </row>
    <row r="56" spans="1:6">
      <c r="A56" s="497">
        <v>51</v>
      </c>
      <c r="B56" s="209" t="str">
        <f>IF(A56="","",VLOOKUP(A56,Жильцы!$A$2:$B$129,2,FALSE))</f>
        <v>Уза</v>
      </c>
      <c r="C56" s="503">
        <v>44214</v>
      </c>
      <c r="D56" s="500" t="s">
        <v>361</v>
      </c>
      <c r="E56" s="497">
        <v>2233.31</v>
      </c>
      <c r="F56" s="501" t="s">
        <v>152</v>
      </c>
    </row>
    <row r="57" spans="1:6">
      <c r="A57" s="497">
        <v>94</v>
      </c>
      <c r="B57" s="209" t="str">
        <f>IF(A57="","",VLOOKUP(A57,Жильцы!$A$2:$B$129,2,FALSE))</f>
        <v>Мирошниченко</v>
      </c>
      <c r="C57" s="503">
        <v>44214</v>
      </c>
      <c r="D57" s="500" t="s">
        <v>361</v>
      </c>
      <c r="E57" s="497">
        <v>2427.29</v>
      </c>
      <c r="F57" s="501" t="s">
        <v>152</v>
      </c>
    </row>
    <row r="58" spans="1:6">
      <c r="A58" s="497">
        <v>69</v>
      </c>
      <c r="B58" s="209" t="str">
        <f>IF(A58="","",VLOOKUP(A58,Жильцы!$A$2:$B$129,2,FALSE))</f>
        <v>Кутьмин</v>
      </c>
      <c r="C58" s="503">
        <v>44214</v>
      </c>
      <c r="D58" s="500" t="s">
        <v>361</v>
      </c>
      <c r="E58" s="497">
        <v>2471.06</v>
      </c>
      <c r="F58" s="501" t="s">
        <v>152</v>
      </c>
    </row>
    <row r="59" spans="1:6">
      <c r="A59" s="497">
        <v>70</v>
      </c>
      <c r="B59" s="209" t="str">
        <f>IF(A59="","",VLOOKUP(A59,Жильцы!$A$2:$B$129,2,FALSE))</f>
        <v>Болозович</v>
      </c>
      <c r="C59" s="503">
        <v>44214</v>
      </c>
      <c r="D59" s="500" t="s">
        <v>361</v>
      </c>
      <c r="E59" s="497">
        <v>1889.32</v>
      </c>
      <c r="F59" s="501" t="s">
        <v>152</v>
      </c>
    </row>
    <row r="60" spans="1:6">
      <c r="A60" s="497">
        <v>28</v>
      </c>
      <c r="B60" s="209" t="str">
        <f>IF(A60="","",VLOOKUP(A60,Жильцы!$A$2:$B$129,2,FALSE))</f>
        <v>Леонтьев</v>
      </c>
      <c r="C60" s="503">
        <v>44214</v>
      </c>
      <c r="D60" s="500" t="s">
        <v>361</v>
      </c>
      <c r="E60" s="497">
        <v>2436.08</v>
      </c>
      <c r="F60" s="501" t="s">
        <v>152</v>
      </c>
    </row>
    <row r="61" spans="1:6">
      <c r="A61" s="497">
        <v>74</v>
      </c>
      <c r="B61" s="209" t="str">
        <f>IF(A61="","",VLOOKUP(A61,Жильцы!$A$2:$B$129,2,FALSE))</f>
        <v>Овчаренко</v>
      </c>
      <c r="C61" s="503">
        <v>44214</v>
      </c>
      <c r="D61" s="500" t="s">
        <v>361</v>
      </c>
      <c r="E61" s="497">
        <v>1708.88</v>
      </c>
      <c r="F61" s="501" t="s">
        <v>152</v>
      </c>
    </row>
    <row r="62" spans="1:6">
      <c r="A62" s="497">
        <v>45</v>
      </c>
      <c r="B62" s="209" t="str">
        <f>IF(A62="","",VLOOKUP(A62,Жильцы!$A$2:$B$129,2,FALSE))</f>
        <v>Ворожбит</v>
      </c>
      <c r="C62" s="503">
        <v>44214</v>
      </c>
      <c r="D62" s="500" t="s">
        <v>361</v>
      </c>
      <c r="E62" s="497">
        <v>3126.14</v>
      </c>
      <c r="F62" s="501" t="s">
        <v>152</v>
      </c>
    </row>
    <row r="63" spans="1:6">
      <c r="A63" s="497">
        <v>37</v>
      </c>
      <c r="B63" s="209" t="str">
        <f>IF(A63="","",VLOOKUP(A63,Жильцы!$A$2:$B$129,2,FALSE))</f>
        <v>Журавлева</v>
      </c>
      <c r="C63" s="503">
        <v>44214</v>
      </c>
      <c r="D63" s="500" t="s">
        <v>361</v>
      </c>
      <c r="E63" s="497">
        <v>2553.7399999999998</v>
      </c>
      <c r="F63" s="501" t="s">
        <v>152</v>
      </c>
    </row>
    <row r="64" spans="1:6">
      <c r="A64" s="497">
        <v>65</v>
      </c>
      <c r="B64" s="209" t="str">
        <f>IF(A64="","",VLOOKUP(A64,Жильцы!$A$2:$B$129,2,FALSE))</f>
        <v>Фомин</v>
      </c>
      <c r="C64" s="503">
        <v>44215</v>
      </c>
      <c r="D64" s="500" t="s">
        <v>361</v>
      </c>
      <c r="E64" s="497">
        <v>2493.52</v>
      </c>
      <c r="F64" s="501" t="s">
        <v>152</v>
      </c>
    </row>
    <row r="65" spans="1:6">
      <c r="A65" s="497">
        <v>99</v>
      </c>
      <c r="B65" s="209" t="str">
        <f>IF(A65="","",VLOOKUP(A65,Жильцы!$A$2:$B$129,2,FALSE))</f>
        <v>Лавренова</v>
      </c>
      <c r="C65" s="503">
        <v>44215</v>
      </c>
      <c r="D65" s="500" t="s">
        <v>361</v>
      </c>
      <c r="E65" s="497">
        <v>1562.33</v>
      </c>
      <c r="F65" s="501" t="s">
        <v>152</v>
      </c>
    </row>
    <row r="66" spans="1:6">
      <c r="A66" s="497">
        <v>61</v>
      </c>
      <c r="B66" s="209" t="str">
        <f>IF(A66="","",VLOOKUP(A66,Жильцы!$A$2:$B$129,2,FALSE))</f>
        <v>Копытова</v>
      </c>
      <c r="C66" s="503">
        <v>44215</v>
      </c>
      <c r="D66" s="500" t="s">
        <v>361</v>
      </c>
      <c r="E66" s="497">
        <v>2302.52</v>
      </c>
      <c r="F66" s="501" t="s">
        <v>152</v>
      </c>
    </row>
    <row r="67" spans="1:6">
      <c r="A67" s="497">
        <v>64</v>
      </c>
      <c r="B67" s="209" t="str">
        <f>IF(A67="","",VLOOKUP(A67,Жильцы!$A$2:$B$129,2,FALSE))</f>
        <v>Сиваков</v>
      </c>
      <c r="C67" s="503">
        <v>44215</v>
      </c>
      <c r="D67" s="500" t="s">
        <v>361</v>
      </c>
      <c r="E67" s="497">
        <v>100</v>
      </c>
      <c r="F67" s="501"/>
    </row>
    <row r="68" spans="1:6">
      <c r="A68" s="497">
        <v>12</v>
      </c>
      <c r="B68" s="209" t="str">
        <f>IF(A68="","",VLOOKUP(A68,Жильцы!$A$2:$B$129,2,FALSE))</f>
        <v>Чупалов</v>
      </c>
      <c r="C68" s="503">
        <v>44216</v>
      </c>
      <c r="D68" s="500" t="s">
        <v>361</v>
      </c>
      <c r="E68" s="497">
        <v>2391.56</v>
      </c>
      <c r="F68" s="501" t="s">
        <v>152</v>
      </c>
    </row>
    <row r="69" spans="1:6">
      <c r="A69" s="497">
        <v>120</v>
      </c>
      <c r="B69" s="209" t="str">
        <f>IF(A69="","",VLOOKUP(A69,Жильцы!$A$2:$B$129,2,FALSE))</f>
        <v>Любецкий</v>
      </c>
      <c r="C69" s="503">
        <v>44216</v>
      </c>
      <c r="D69" s="500" t="s">
        <v>361</v>
      </c>
      <c r="E69" s="497">
        <v>2277</v>
      </c>
      <c r="F69" s="501" t="s">
        <v>152</v>
      </c>
    </row>
    <row r="70" spans="1:6">
      <c r="A70" s="497">
        <v>116</v>
      </c>
      <c r="B70" s="209" t="str">
        <f>IF(A70="","",VLOOKUP(A70,Жильцы!$A$2:$B$129,2,FALSE))</f>
        <v>Поштовый</v>
      </c>
      <c r="C70" s="503">
        <v>44217</v>
      </c>
      <c r="D70" s="500" t="s">
        <v>361</v>
      </c>
      <c r="E70" s="497">
        <v>2300</v>
      </c>
      <c r="F70" s="501" t="s">
        <v>152</v>
      </c>
    </row>
    <row r="71" spans="1:6">
      <c r="A71" s="497">
        <v>3</v>
      </c>
      <c r="B71" s="209" t="str">
        <f>IF(A71="","",VLOOKUP(A71,Жильцы!$A$2:$B$129,2,FALSE))</f>
        <v>Тарновский</v>
      </c>
      <c r="C71" s="503">
        <v>44217</v>
      </c>
      <c r="D71" s="500" t="s">
        <v>361</v>
      </c>
      <c r="E71" s="497">
        <v>1457.81</v>
      </c>
      <c r="F71" s="501" t="s">
        <v>141</v>
      </c>
    </row>
    <row r="72" spans="1:6">
      <c r="A72" s="497">
        <v>4</v>
      </c>
      <c r="B72" s="209" t="str">
        <f>IF(A72="","",VLOOKUP(A72,Жильцы!$A$2:$B$129,2,FALSE))</f>
        <v>Новиков</v>
      </c>
      <c r="C72" s="503">
        <v>44218</v>
      </c>
      <c r="D72" s="500" t="s">
        <v>361</v>
      </c>
      <c r="E72" s="497">
        <v>1591.39</v>
      </c>
      <c r="F72" s="501" t="s">
        <v>152</v>
      </c>
    </row>
    <row r="73" spans="1:6">
      <c r="A73" s="497">
        <v>112</v>
      </c>
      <c r="B73" s="209" t="str">
        <f>IF(A73="","",VLOOKUP(A73,Жильцы!$A$2:$B$129,2,FALSE))</f>
        <v>Журавская</v>
      </c>
      <c r="C73" s="503">
        <v>44218</v>
      </c>
      <c r="D73" s="500" t="s">
        <v>361</v>
      </c>
      <c r="E73" s="497">
        <v>2003.52</v>
      </c>
      <c r="F73" s="501" t="s">
        <v>151</v>
      </c>
    </row>
    <row r="74" spans="1:6">
      <c r="A74" s="497">
        <v>79</v>
      </c>
      <c r="B74" s="209" t="str">
        <f>IF(A74="","",VLOOKUP(A74,Жильцы!$A$2:$B$129,2,FALSE))</f>
        <v>Иванов</v>
      </c>
      <c r="C74" s="503">
        <v>44221</v>
      </c>
      <c r="D74" s="500" t="s">
        <v>361</v>
      </c>
      <c r="E74" s="497">
        <v>1590.95</v>
      </c>
      <c r="F74" s="501" t="s">
        <v>152</v>
      </c>
    </row>
    <row r="75" spans="1:6">
      <c r="A75" s="497">
        <v>81</v>
      </c>
      <c r="B75" s="209" t="str">
        <f>IF(A75="","",VLOOKUP(A75,Жильцы!$A$2:$B$129,2,FALSE))</f>
        <v>Белов</v>
      </c>
      <c r="C75" s="503">
        <v>44221</v>
      </c>
      <c r="D75" s="500" t="s">
        <v>361</v>
      </c>
      <c r="E75" s="497">
        <v>1793.23</v>
      </c>
      <c r="F75" s="501" t="s">
        <v>146</v>
      </c>
    </row>
    <row r="76" spans="1:6">
      <c r="A76" s="497">
        <v>81</v>
      </c>
      <c r="B76" s="209" t="str">
        <f>IF(A76="","",VLOOKUP(A76,Жильцы!$A$2:$B$129,2,FALSE))</f>
        <v>Белов</v>
      </c>
      <c r="C76" s="503">
        <v>44221</v>
      </c>
      <c r="D76" s="500" t="s">
        <v>361</v>
      </c>
      <c r="E76" s="497">
        <v>1768.48</v>
      </c>
      <c r="F76" s="501" t="s">
        <v>147</v>
      </c>
    </row>
    <row r="77" spans="1:6">
      <c r="A77" s="497">
        <v>22</v>
      </c>
      <c r="B77" s="209" t="str">
        <f>IF(A77="","",VLOOKUP(A77,Жильцы!$A$2:$B$129,2,FALSE))</f>
        <v>Пак</v>
      </c>
      <c r="C77" s="503">
        <v>44221</v>
      </c>
      <c r="D77" s="500" t="s">
        <v>361</v>
      </c>
      <c r="E77" s="497">
        <v>2424.11</v>
      </c>
      <c r="F77" s="501" t="s">
        <v>152</v>
      </c>
    </row>
    <row r="78" spans="1:6">
      <c r="A78" s="497">
        <v>24</v>
      </c>
      <c r="B78" s="209" t="str">
        <f>IF(A78="","",VLOOKUP(A78,Жильцы!$A$2:$B$129,2,FALSE))</f>
        <v>Олесик</v>
      </c>
      <c r="C78" s="503">
        <v>44222</v>
      </c>
      <c r="D78" s="500" t="s">
        <v>361</v>
      </c>
      <c r="E78" s="497">
        <v>2868.64</v>
      </c>
      <c r="F78" s="501" t="s">
        <v>152</v>
      </c>
    </row>
    <row r="79" spans="1:6">
      <c r="A79" s="497">
        <v>87</v>
      </c>
      <c r="B79" s="209" t="str">
        <f>IF(A79="","",VLOOKUP(A79,Жильцы!$A$2:$B$129,2,FALSE))</f>
        <v>Кобызев</v>
      </c>
      <c r="C79" s="503">
        <v>44223</v>
      </c>
      <c r="D79" s="500" t="s">
        <v>361</v>
      </c>
      <c r="E79" s="497">
        <v>2013.89</v>
      </c>
      <c r="F79" s="501" t="s">
        <v>141</v>
      </c>
    </row>
    <row r="80" spans="1:6">
      <c r="A80" s="497">
        <v>128</v>
      </c>
      <c r="B80" s="209" t="str">
        <f>IF(A80="","",VLOOKUP(A80,Жильцы!$A$2:$B$129,2,FALSE))</f>
        <v>Эйсвальд</v>
      </c>
      <c r="C80" s="503">
        <v>44223</v>
      </c>
      <c r="D80" s="500" t="s">
        <v>361</v>
      </c>
      <c r="E80" s="497">
        <v>2245.1999999999998</v>
      </c>
      <c r="F80" s="501" t="s">
        <v>141</v>
      </c>
    </row>
    <row r="81" spans="1:6">
      <c r="A81" s="497">
        <v>43</v>
      </c>
      <c r="B81" s="209" t="str">
        <f>IF(A81="","",VLOOKUP(A81,Жильцы!$A$2:$B$129,2,FALSE))</f>
        <v>Ващенко</v>
      </c>
      <c r="C81" s="503">
        <v>44223</v>
      </c>
      <c r="D81" s="500" t="s">
        <v>361</v>
      </c>
      <c r="E81" s="497">
        <v>1893.05</v>
      </c>
      <c r="F81" s="501" t="s">
        <v>141</v>
      </c>
    </row>
    <row r="82" spans="1:6">
      <c r="A82" s="497">
        <v>71</v>
      </c>
      <c r="B82" s="209" t="str">
        <f>IF(A82="","",VLOOKUP(A82,Жильцы!$A$2:$B$129,2,FALSE))</f>
        <v>Слободянюк</v>
      </c>
      <c r="C82" s="503">
        <v>44223</v>
      </c>
      <c r="D82" s="500" t="s">
        <v>361</v>
      </c>
      <c r="E82" s="497">
        <v>1832.63</v>
      </c>
      <c r="F82" s="501" t="s">
        <v>141</v>
      </c>
    </row>
    <row r="83" spans="1:6">
      <c r="A83" s="497">
        <v>124</v>
      </c>
      <c r="B83" s="209" t="str">
        <f>IF(A83="","",VLOOKUP(A83,Жильцы!$A$2:$B$129,2,FALSE))</f>
        <v>Казанцева</v>
      </c>
      <c r="C83" s="503">
        <v>44223</v>
      </c>
      <c r="D83" s="500" t="s">
        <v>361</v>
      </c>
      <c r="E83" s="497">
        <v>3776.13</v>
      </c>
      <c r="F83" s="501" t="s">
        <v>152</v>
      </c>
    </row>
    <row r="84" spans="1:6">
      <c r="A84" s="497">
        <v>77</v>
      </c>
      <c r="B84" s="209" t="str">
        <f>IF(A84="","",VLOOKUP(A84,Жильцы!$A$2:$B$129,2,FALSE))</f>
        <v>Попов</v>
      </c>
      <c r="C84" s="503">
        <v>44224</v>
      </c>
      <c r="D84" s="500" t="s">
        <v>361</v>
      </c>
      <c r="E84" s="497">
        <v>2960.78</v>
      </c>
      <c r="F84" s="501" t="s">
        <v>141</v>
      </c>
    </row>
    <row r="85" spans="1:6">
      <c r="A85" s="497">
        <v>36</v>
      </c>
      <c r="B85" s="209" t="str">
        <f>IF(A85="","",VLOOKUP(A85,Жильцы!$A$2:$B$129,2,FALSE))</f>
        <v>Армашова</v>
      </c>
      <c r="C85" s="503">
        <v>44224</v>
      </c>
      <c r="D85" s="500" t="s">
        <v>361</v>
      </c>
      <c r="E85" s="497">
        <v>2203.94</v>
      </c>
      <c r="F85" s="502" t="s">
        <v>141</v>
      </c>
    </row>
    <row r="86" spans="1:6">
      <c r="A86" s="497">
        <v>93</v>
      </c>
      <c r="B86" s="209" t="str">
        <f>IF(A86="","",VLOOKUP(A86,Жильцы!$A$2:$B$129,2,FALSE))</f>
        <v>Дунаев</v>
      </c>
      <c r="C86" s="503">
        <v>44224</v>
      </c>
      <c r="D86" s="500" t="s">
        <v>361</v>
      </c>
      <c r="E86" s="497">
        <v>2868.56</v>
      </c>
      <c r="F86" s="502" t="s">
        <v>141</v>
      </c>
    </row>
    <row r="87" spans="1:6">
      <c r="A87" s="497">
        <v>67</v>
      </c>
      <c r="B87" s="209" t="str">
        <f>IF(A87="","",VLOOKUP(A87,Жильцы!$A$2:$B$129,2,FALSE))</f>
        <v>Бабкин</v>
      </c>
      <c r="C87" s="503">
        <v>44224</v>
      </c>
      <c r="D87" s="500" t="s">
        <v>361</v>
      </c>
      <c r="E87" s="497">
        <v>2032.97</v>
      </c>
      <c r="F87" s="502" t="s">
        <v>141</v>
      </c>
    </row>
    <row r="88" spans="1:6">
      <c r="A88" s="497">
        <v>17</v>
      </c>
      <c r="B88" s="209" t="str">
        <f>IF(A88="","",VLOOKUP(A88,Жильцы!$A$2:$B$129,2,FALSE))</f>
        <v>Федорова</v>
      </c>
      <c r="C88" s="503">
        <v>44224</v>
      </c>
      <c r="D88" s="500" t="s">
        <v>361</v>
      </c>
      <c r="E88" s="497">
        <v>2146.9</v>
      </c>
      <c r="F88" s="501" t="s">
        <v>152</v>
      </c>
    </row>
    <row r="89" spans="1:6">
      <c r="A89" s="497">
        <v>118</v>
      </c>
      <c r="B89" s="209" t="str">
        <f>IF(A89="","",VLOOKUP(A89,Жильцы!$A$2:$B$129,2,FALSE))</f>
        <v>Соболев</v>
      </c>
      <c r="C89" s="503">
        <v>44224</v>
      </c>
      <c r="D89" s="500" t="s">
        <v>361</v>
      </c>
      <c r="E89" s="497">
        <v>1556.82</v>
      </c>
      <c r="F89" s="501" t="s">
        <v>152</v>
      </c>
    </row>
    <row r="90" spans="1:6">
      <c r="A90" s="497">
        <v>11</v>
      </c>
      <c r="B90" s="209" t="str">
        <f>IF(A90="","",VLOOKUP(A90,Жильцы!$A$2:$B$129,2,FALSE))</f>
        <v>Молданова</v>
      </c>
      <c r="C90" s="503">
        <v>44224</v>
      </c>
      <c r="D90" s="500" t="s">
        <v>361</v>
      </c>
      <c r="E90" s="497">
        <v>2290.5500000000002</v>
      </c>
      <c r="F90" s="501" t="s">
        <v>141</v>
      </c>
    </row>
    <row r="91" spans="1:6">
      <c r="A91" s="497">
        <v>27</v>
      </c>
      <c r="B91" s="209" t="str">
        <f>IF(A91="","",VLOOKUP(A91,Жильцы!$A$2:$B$129,2,FALSE))</f>
        <v>Федотова</v>
      </c>
      <c r="C91" s="503">
        <v>44225</v>
      </c>
      <c r="D91" s="500" t="s">
        <v>361</v>
      </c>
      <c r="E91" s="497">
        <v>2300.09</v>
      </c>
      <c r="F91" s="501" t="s">
        <v>141</v>
      </c>
    </row>
    <row r="92" spans="1:6">
      <c r="A92" s="497">
        <v>110</v>
      </c>
      <c r="B92" s="209" t="str">
        <f>IF(A92="","",VLOOKUP(A92,Жильцы!$A$2:$B$129,2,FALSE))</f>
        <v>Нерода</v>
      </c>
      <c r="C92" s="503">
        <v>44225</v>
      </c>
      <c r="D92" s="500" t="s">
        <v>361</v>
      </c>
      <c r="E92" s="497">
        <v>1823.09</v>
      </c>
      <c r="F92" s="501" t="s">
        <v>141</v>
      </c>
    </row>
    <row r="93" spans="1:6">
      <c r="A93" s="497">
        <v>52</v>
      </c>
      <c r="B93" s="209" t="str">
        <f>IF(A93="","",VLOOKUP(A93,Жильцы!$A$2:$B$129,2,FALSE))</f>
        <v>Голиков</v>
      </c>
      <c r="C93" s="503">
        <v>44225</v>
      </c>
      <c r="D93" s="500" t="s">
        <v>361</v>
      </c>
      <c r="E93" s="497">
        <v>2500</v>
      </c>
      <c r="F93" s="501" t="s">
        <v>141</v>
      </c>
    </row>
    <row r="94" spans="1:6">
      <c r="A94" s="497">
        <v>66</v>
      </c>
      <c r="B94" s="209" t="str">
        <f>IF(A94="","",VLOOKUP(A94,Жильцы!$A$2:$B$129,2,FALSE))</f>
        <v>Суглобов</v>
      </c>
      <c r="C94" s="503">
        <v>44225</v>
      </c>
      <c r="D94" s="500" t="s">
        <v>361</v>
      </c>
      <c r="E94" s="497">
        <v>2445.3200000000002</v>
      </c>
      <c r="F94" s="501" t="s">
        <v>141</v>
      </c>
    </row>
    <row r="95" spans="1:6">
      <c r="A95" s="497">
        <v>125</v>
      </c>
      <c r="B95" s="209" t="str">
        <f>IF(A95="","",VLOOKUP(A95,Жильцы!$A$2:$B$129,2,FALSE))</f>
        <v>Бойко</v>
      </c>
      <c r="C95" s="503">
        <v>44225</v>
      </c>
      <c r="D95" s="500" t="s">
        <v>361</v>
      </c>
      <c r="E95" s="497">
        <v>2989.4</v>
      </c>
      <c r="F95" s="501" t="s">
        <v>141</v>
      </c>
    </row>
    <row r="96" spans="1:6">
      <c r="A96" s="497">
        <v>53</v>
      </c>
      <c r="B96" s="209" t="str">
        <f>IF(A96="","",VLOOKUP(A96,Жильцы!$A$2:$B$129,2,FALSE))</f>
        <v xml:space="preserve">Круглякова </v>
      </c>
      <c r="C96" s="503">
        <v>44228</v>
      </c>
      <c r="D96" s="500" t="s">
        <v>361</v>
      </c>
      <c r="E96" s="497">
        <v>3587.24</v>
      </c>
      <c r="F96" s="501" t="s">
        <v>980</v>
      </c>
    </row>
    <row r="97" spans="1:6">
      <c r="A97" s="497">
        <v>117</v>
      </c>
      <c r="B97" s="209" t="str">
        <f>IF(A97="","",VLOOKUP(A97,Жильцы!$A$2:$B$129,2,FALSE))</f>
        <v>Нагорная</v>
      </c>
      <c r="C97" s="503">
        <v>44228</v>
      </c>
      <c r="D97" s="500" t="s">
        <v>361</v>
      </c>
      <c r="E97" s="497">
        <v>1978.16</v>
      </c>
      <c r="F97" s="501" t="s">
        <v>141</v>
      </c>
    </row>
    <row r="98" spans="1:6">
      <c r="A98" s="497">
        <v>107</v>
      </c>
      <c r="B98" s="209" t="str">
        <f>IF(A98="","",VLOOKUP(A98,Жильцы!$A$2:$B$129,2,FALSE))</f>
        <v>Тулина</v>
      </c>
      <c r="C98" s="503">
        <v>44228</v>
      </c>
      <c r="D98" s="500" t="s">
        <v>361</v>
      </c>
      <c r="E98" s="497">
        <v>2114.77</v>
      </c>
      <c r="F98" s="501" t="s">
        <v>141</v>
      </c>
    </row>
    <row r="99" spans="1:6">
      <c r="A99" s="497">
        <v>19</v>
      </c>
      <c r="B99" s="209" t="str">
        <f>IF(A99="","",VLOOKUP(A99,Жильцы!$A$2:$B$129,2,FALSE))</f>
        <v>Николаев</v>
      </c>
      <c r="C99" s="503">
        <v>44228</v>
      </c>
      <c r="D99" s="500" t="s">
        <v>361</v>
      </c>
      <c r="E99" s="497">
        <v>1947.11</v>
      </c>
      <c r="F99" s="501" t="s">
        <v>141</v>
      </c>
    </row>
    <row r="100" spans="1:6">
      <c r="A100" s="497">
        <v>121</v>
      </c>
      <c r="B100" s="209" t="str">
        <f>IF(A100="","",VLOOKUP(A100,Жильцы!$A$2:$B$129,2,FALSE))</f>
        <v>Рыженко</v>
      </c>
      <c r="C100" s="503">
        <v>44228</v>
      </c>
      <c r="D100" s="500" t="s">
        <v>361</v>
      </c>
      <c r="E100" s="497">
        <v>1914.76</v>
      </c>
      <c r="F100" s="501" t="s">
        <v>141</v>
      </c>
    </row>
    <row r="101" spans="1:6">
      <c r="A101" s="497">
        <v>18</v>
      </c>
      <c r="B101" s="209" t="str">
        <f>IF(A101="","",VLOOKUP(A101,Жильцы!$A$2:$B$129,2,FALSE))</f>
        <v>Степанова</v>
      </c>
      <c r="C101" s="503">
        <v>44228</v>
      </c>
      <c r="D101" s="500" t="s">
        <v>361</v>
      </c>
      <c r="E101" s="497">
        <v>1941.02</v>
      </c>
      <c r="F101" s="501" t="s">
        <v>141</v>
      </c>
    </row>
    <row r="102" spans="1:6">
      <c r="A102" s="497">
        <v>32</v>
      </c>
      <c r="B102" s="209" t="str">
        <f>IF(A102="","",VLOOKUP(A102,Жильцы!$A$2:$B$129,2,FALSE))</f>
        <v>Мельников</v>
      </c>
      <c r="C102" s="503">
        <v>44228</v>
      </c>
      <c r="D102" s="500" t="s">
        <v>361</v>
      </c>
      <c r="E102" s="497">
        <v>3431.34</v>
      </c>
      <c r="F102" s="501" t="s">
        <v>141</v>
      </c>
    </row>
    <row r="103" spans="1:6">
      <c r="A103" s="497">
        <v>88</v>
      </c>
      <c r="B103" s="209" t="str">
        <f>IF(A103="","",VLOOKUP(A103,Жильцы!$A$2:$B$129,2,FALSE))</f>
        <v>Краева</v>
      </c>
      <c r="C103" s="503">
        <v>44229</v>
      </c>
      <c r="D103" s="500" t="s">
        <v>361</v>
      </c>
      <c r="E103" s="497">
        <v>3191.26</v>
      </c>
      <c r="F103" s="501" t="s">
        <v>141</v>
      </c>
    </row>
    <row r="104" spans="1:6">
      <c r="A104" s="497">
        <v>42</v>
      </c>
      <c r="B104" s="209" t="str">
        <f>IF(A104="","",VLOOKUP(A104,Жильцы!$A$2:$B$129,2,FALSE))</f>
        <v>Пуликов</v>
      </c>
      <c r="C104" s="503">
        <v>44229</v>
      </c>
      <c r="D104" s="500" t="s">
        <v>361</v>
      </c>
      <c r="E104" s="497">
        <v>6494.78</v>
      </c>
      <c r="F104" s="501" t="s">
        <v>141</v>
      </c>
    </row>
    <row r="105" spans="1:6">
      <c r="A105" s="497">
        <v>108</v>
      </c>
      <c r="B105" s="209" t="str">
        <f>IF(A105="","",VLOOKUP(A105,Жильцы!$A$2:$B$129,2,FALSE))</f>
        <v>Малашенок</v>
      </c>
      <c r="C105" s="503">
        <v>44229</v>
      </c>
      <c r="D105" s="500" t="s">
        <v>361</v>
      </c>
      <c r="E105" s="497">
        <v>2450</v>
      </c>
      <c r="F105" s="501" t="s">
        <v>141</v>
      </c>
    </row>
    <row r="106" spans="1:6">
      <c r="A106" s="497">
        <v>14</v>
      </c>
      <c r="B106" s="209" t="str">
        <f>IF(A106="","",VLOOKUP(A106,Жильцы!$A$2:$B$129,2,FALSE))</f>
        <v>Кожухарь</v>
      </c>
      <c r="C106" s="503">
        <v>44229</v>
      </c>
      <c r="D106" s="500" t="s">
        <v>361</v>
      </c>
      <c r="E106" s="497">
        <v>2055.23</v>
      </c>
      <c r="F106" s="501" t="s">
        <v>141</v>
      </c>
    </row>
    <row r="107" spans="1:6">
      <c r="A107" s="497">
        <v>78</v>
      </c>
      <c r="B107" s="209" t="str">
        <f>IF(A107="","",VLOOKUP(A107,Жильцы!$A$2:$B$129,2,FALSE))</f>
        <v>Рогачев</v>
      </c>
      <c r="C107" s="503">
        <v>44229</v>
      </c>
      <c r="D107" s="500" t="s">
        <v>361</v>
      </c>
      <c r="E107" s="497">
        <v>2408.21</v>
      </c>
      <c r="F107" s="501" t="s">
        <v>152</v>
      </c>
    </row>
    <row r="108" spans="1:6">
      <c r="A108" s="497">
        <v>78</v>
      </c>
      <c r="B108" s="209" t="str">
        <f>IF(A108="","",VLOOKUP(A108,Жильцы!$A$2:$B$129,2,FALSE))</f>
        <v>Рогачев</v>
      </c>
      <c r="C108" s="503">
        <v>44229</v>
      </c>
      <c r="D108" s="500" t="s">
        <v>361</v>
      </c>
      <c r="E108" s="497">
        <v>2300.09</v>
      </c>
      <c r="F108" s="501" t="s">
        <v>141</v>
      </c>
    </row>
    <row r="109" spans="1:6">
      <c r="A109" s="497">
        <v>105</v>
      </c>
      <c r="B109" s="209" t="str">
        <f>IF(A109="","",VLOOKUP(A109,Жильцы!$A$2:$B$129,2,FALSE))</f>
        <v>Захлевнова</v>
      </c>
      <c r="C109" s="503">
        <v>44229</v>
      </c>
      <c r="D109" s="500" t="s">
        <v>361</v>
      </c>
      <c r="E109" s="497">
        <v>1863.88</v>
      </c>
      <c r="F109" s="501" t="s">
        <v>141</v>
      </c>
    </row>
    <row r="110" spans="1:6">
      <c r="A110" s="497">
        <v>56</v>
      </c>
      <c r="B110" s="209" t="str">
        <f>IF(A110="","",VLOOKUP(A110,Жильцы!$A$2:$B$129,2,FALSE))</f>
        <v>Коваленина</v>
      </c>
      <c r="C110" s="503">
        <v>44229</v>
      </c>
      <c r="D110" s="500" t="s">
        <v>361</v>
      </c>
      <c r="E110" s="497">
        <v>2140.2600000000002</v>
      </c>
      <c r="F110" s="501" t="s">
        <v>141</v>
      </c>
    </row>
    <row r="111" spans="1:6">
      <c r="A111" s="497">
        <v>86</v>
      </c>
      <c r="B111" s="209" t="str">
        <f>IF(A111="","",VLOOKUP(A111,Жильцы!$A$2:$B$129,2,FALSE))</f>
        <v>Соколов</v>
      </c>
      <c r="C111" s="503">
        <v>44230</v>
      </c>
      <c r="D111" s="500" t="s">
        <v>361</v>
      </c>
      <c r="E111" s="497">
        <v>2153.81</v>
      </c>
      <c r="F111" s="501" t="s">
        <v>141</v>
      </c>
    </row>
    <row r="112" spans="1:6">
      <c r="A112" s="497">
        <v>96</v>
      </c>
      <c r="B112" s="209" t="str">
        <f>IF(A112="","",VLOOKUP(A112,Жильцы!$A$2:$B$129,2,FALSE))</f>
        <v>Бряков</v>
      </c>
      <c r="C112" s="503">
        <v>44230</v>
      </c>
      <c r="D112" s="500" t="s">
        <v>361</v>
      </c>
      <c r="E112" s="497">
        <v>2133.9</v>
      </c>
      <c r="F112" s="501" t="s">
        <v>141</v>
      </c>
    </row>
    <row r="113" spans="1:6">
      <c r="A113" s="497">
        <v>79</v>
      </c>
      <c r="B113" s="209" t="str">
        <f>IF(A113="","",VLOOKUP(A113,Жильцы!$A$2:$B$129,2,FALSE))</f>
        <v>Иванов</v>
      </c>
      <c r="C113" s="503">
        <v>44230</v>
      </c>
      <c r="D113" s="500" t="s">
        <v>361</v>
      </c>
      <c r="E113" s="497">
        <v>1543.25</v>
      </c>
      <c r="F113" s="501" t="s">
        <v>141</v>
      </c>
    </row>
    <row r="114" spans="1:6">
      <c r="A114" s="497">
        <v>102</v>
      </c>
      <c r="B114" s="209" t="str">
        <f>IF(A114="","",VLOOKUP(A114,Жильцы!$A$2:$B$129,2,FALSE))</f>
        <v>Поздеев</v>
      </c>
      <c r="C114" s="503">
        <v>44231</v>
      </c>
      <c r="D114" s="500" t="s">
        <v>361</v>
      </c>
      <c r="E114" s="497">
        <v>3155.51</v>
      </c>
      <c r="F114" s="501" t="s">
        <v>141</v>
      </c>
    </row>
    <row r="115" spans="1:6">
      <c r="A115" s="497">
        <v>107</v>
      </c>
      <c r="B115" s="209" t="str">
        <f>IF(A115="","",VLOOKUP(A115,Жильцы!$A$2:$B$129,2,FALSE))</f>
        <v>Тулина</v>
      </c>
      <c r="C115" s="503">
        <v>44231</v>
      </c>
      <c r="D115" s="500" t="s">
        <v>361</v>
      </c>
      <c r="E115" s="497">
        <v>2006.5</v>
      </c>
      <c r="F115" s="501" t="s">
        <v>152</v>
      </c>
    </row>
    <row r="116" spans="1:6">
      <c r="A116" s="497">
        <v>111</v>
      </c>
      <c r="B116" s="209" t="str">
        <f>IF(A116="","",VLOOKUP(A116,Жильцы!$A$2:$B$129,2,FALSE))</f>
        <v>Мейта</v>
      </c>
      <c r="C116" s="503">
        <v>44231</v>
      </c>
      <c r="D116" s="500" t="s">
        <v>361</v>
      </c>
      <c r="E116" s="497">
        <v>2773.91</v>
      </c>
      <c r="F116" s="501" t="s">
        <v>141</v>
      </c>
    </row>
    <row r="117" spans="1:6">
      <c r="A117" s="497">
        <v>113</v>
      </c>
      <c r="B117" s="209" t="str">
        <f>IF(A117="","",VLOOKUP(A117,Жильцы!$A$2:$B$129,2,FALSE))</f>
        <v>Зуев</v>
      </c>
      <c r="C117" s="503">
        <v>44231</v>
      </c>
      <c r="D117" s="500" t="s">
        <v>361</v>
      </c>
      <c r="E117" s="497">
        <v>1488.64</v>
      </c>
      <c r="F117" s="501" t="s">
        <v>141</v>
      </c>
    </row>
    <row r="118" spans="1:6">
      <c r="A118" s="497">
        <v>76</v>
      </c>
      <c r="B118" s="209" t="str">
        <f>IF(A118="","",VLOOKUP(A118,Жильцы!$A$2:$B$129,2,FALSE))</f>
        <v>Малюкевич</v>
      </c>
      <c r="C118" s="503">
        <v>44231</v>
      </c>
      <c r="D118" s="500" t="s">
        <v>361</v>
      </c>
      <c r="E118" s="497">
        <v>2353.4</v>
      </c>
      <c r="F118" s="501" t="s">
        <v>141</v>
      </c>
    </row>
    <row r="119" spans="1:6">
      <c r="A119" s="497">
        <v>60</v>
      </c>
      <c r="B119" s="209" t="str">
        <f>IF(A119="","",VLOOKUP(A119,Жильцы!$A$2:$B$129,2,FALSE))</f>
        <v>Гончаренко</v>
      </c>
      <c r="C119" s="503">
        <v>44231</v>
      </c>
      <c r="D119" s="500" t="s">
        <v>361</v>
      </c>
      <c r="E119" s="497">
        <v>2999.22</v>
      </c>
      <c r="F119" s="501" t="s">
        <v>141</v>
      </c>
    </row>
    <row r="120" spans="1:6">
      <c r="A120" s="497">
        <v>4</v>
      </c>
      <c r="B120" s="209" t="str">
        <f>IF(A120="","",VLOOKUP(A120,Жильцы!$A$2:$B$129,2,FALSE))</f>
        <v>Новиков</v>
      </c>
      <c r="C120" s="503">
        <v>44232</v>
      </c>
      <c r="D120" s="500" t="s">
        <v>361</v>
      </c>
      <c r="E120" s="497">
        <v>1591.39</v>
      </c>
      <c r="F120" s="501" t="s">
        <v>141</v>
      </c>
    </row>
    <row r="121" spans="1:6">
      <c r="A121" s="497">
        <v>41</v>
      </c>
      <c r="B121" s="209" t="str">
        <f>IF(A121="","",VLOOKUP(A121,Жильцы!$A$2:$B$129,2,FALSE))</f>
        <v>Быкова</v>
      </c>
      <c r="C121" s="503">
        <v>44232</v>
      </c>
      <c r="D121" s="500" t="s">
        <v>361</v>
      </c>
      <c r="E121" s="497">
        <v>2016.52</v>
      </c>
      <c r="F121" s="501" t="s">
        <v>141</v>
      </c>
    </row>
    <row r="122" spans="1:6">
      <c r="A122" s="497">
        <v>119</v>
      </c>
      <c r="B122" s="209" t="str">
        <f>IF(A122="","",VLOOKUP(A122,Жильцы!$A$2:$B$129,2,FALSE))</f>
        <v>Зиновьева</v>
      </c>
      <c r="C122" s="503">
        <v>44235</v>
      </c>
      <c r="D122" s="500" t="s">
        <v>361</v>
      </c>
      <c r="E122" s="497">
        <v>1928.03</v>
      </c>
      <c r="F122" s="501" t="s">
        <v>141</v>
      </c>
    </row>
    <row r="123" spans="1:6">
      <c r="A123" s="497">
        <v>95</v>
      </c>
      <c r="B123" s="209" t="str">
        <f>IF(A123="","",VLOOKUP(A123,Жильцы!$A$2:$B$129,2,FALSE))</f>
        <v>Власов</v>
      </c>
      <c r="C123" s="503">
        <v>44235</v>
      </c>
      <c r="D123" s="500" t="s">
        <v>361</v>
      </c>
      <c r="E123" s="497">
        <v>4755.05</v>
      </c>
      <c r="F123" s="501" t="s">
        <v>141</v>
      </c>
    </row>
    <row r="124" spans="1:6">
      <c r="A124" s="497">
        <v>127</v>
      </c>
      <c r="B124" s="209" t="str">
        <f>IF(A124="","",VLOOKUP(A124,Жильцы!$A$2:$B$129,2,FALSE))</f>
        <v>Астапов</v>
      </c>
      <c r="C124" s="503">
        <v>44235</v>
      </c>
      <c r="D124" s="500" t="s">
        <v>361</v>
      </c>
      <c r="E124" s="497">
        <v>2032.97</v>
      </c>
      <c r="F124" s="501" t="s">
        <v>141</v>
      </c>
    </row>
    <row r="125" spans="1:6">
      <c r="A125" s="497">
        <v>92</v>
      </c>
      <c r="B125" s="209" t="str">
        <f>IF(A125="","",VLOOKUP(A125,Жильцы!$A$2:$B$129,2,FALSE))</f>
        <v>Хан</v>
      </c>
      <c r="C125" s="503">
        <v>44235</v>
      </c>
      <c r="D125" s="500" t="s">
        <v>361</v>
      </c>
      <c r="E125" s="497">
        <v>3739.88</v>
      </c>
      <c r="F125" s="501" t="s">
        <v>141</v>
      </c>
    </row>
    <row r="126" spans="1:6">
      <c r="A126" s="497">
        <v>64</v>
      </c>
      <c r="B126" s="209" t="str">
        <f>IF(A126="","",VLOOKUP(A126,Жильцы!$A$2:$B$129,2,FALSE))</f>
        <v>Сиваков</v>
      </c>
      <c r="C126" s="503">
        <v>44235</v>
      </c>
      <c r="D126" s="500" t="s">
        <v>361</v>
      </c>
      <c r="E126" s="497">
        <v>1488.36</v>
      </c>
      <c r="F126" s="501" t="s">
        <v>141</v>
      </c>
    </row>
    <row r="127" spans="1:6">
      <c r="A127" s="497">
        <v>68</v>
      </c>
      <c r="B127" s="209" t="str">
        <f>IF(A127="","",VLOOKUP(A127,Жильцы!$A$2:$B$129,2,FALSE))</f>
        <v>Мамедова</v>
      </c>
      <c r="C127" s="503">
        <v>44235</v>
      </c>
      <c r="D127" s="500" t="s">
        <v>361</v>
      </c>
      <c r="E127" s="497">
        <v>2843.12</v>
      </c>
      <c r="F127" s="501" t="s">
        <v>151</v>
      </c>
    </row>
    <row r="128" spans="1:6">
      <c r="A128" s="497">
        <v>82</v>
      </c>
      <c r="B128" s="209" t="str">
        <f>IF(A128="","",VLOOKUP(A128,Жильцы!$A$2:$B$129,2,FALSE))</f>
        <v>Астафьев</v>
      </c>
      <c r="C128" s="503">
        <v>44235</v>
      </c>
      <c r="D128" s="500" t="s">
        <v>361</v>
      </c>
      <c r="E128" s="497">
        <v>2189.06</v>
      </c>
      <c r="F128" s="501" t="s">
        <v>141</v>
      </c>
    </row>
    <row r="129" spans="1:6">
      <c r="A129" s="497">
        <v>106</v>
      </c>
      <c r="B129" s="209" t="str">
        <f>IF(A129="","",VLOOKUP(A129,Жильцы!$A$2:$B$129,2,FALSE))</f>
        <v>Никитин</v>
      </c>
      <c r="C129" s="503">
        <v>44235</v>
      </c>
      <c r="D129" s="500" t="s">
        <v>361</v>
      </c>
      <c r="E129" s="497">
        <v>1842.44</v>
      </c>
      <c r="F129" s="501" t="s">
        <v>141</v>
      </c>
    </row>
    <row r="130" spans="1:6">
      <c r="A130" s="497">
        <v>25</v>
      </c>
      <c r="B130" s="209" t="str">
        <f>IF(A130="","",VLOOKUP(A130,Жильцы!$A$2:$B$129,2,FALSE))</f>
        <v>Мисько</v>
      </c>
      <c r="C130" s="503">
        <v>44235</v>
      </c>
      <c r="D130" s="500" t="s">
        <v>361</v>
      </c>
      <c r="E130" s="497">
        <v>3024.58</v>
      </c>
      <c r="F130" s="501" t="s">
        <v>141</v>
      </c>
    </row>
    <row r="131" spans="1:6">
      <c r="A131" s="497">
        <v>16</v>
      </c>
      <c r="B131" s="209" t="str">
        <f>IF(A131="","",VLOOKUP(A131,Жильцы!$A$2:$B$129,2,FALSE))</f>
        <v>Ветохина</v>
      </c>
      <c r="C131" s="503">
        <v>44236</v>
      </c>
      <c r="D131" s="500" t="s">
        <v>361</v>
      </c>
      <c r="E131" s="497">
        <v>1710.96</v>
      </c>
      <c r="F131" s="501" t="s">
        <v>141</v>
      </c>
    </row>
    <row r="132" spans="1:6">
      <c r="A132" s="497">
        <v>10</v>
      </c>
      <c r="B132" s="209" t="str">
        <f>IF(A132="","",VLOOKUP(A132,Жильцы!$A$2:$B$129,2,FALSE))</f>
        <v>Бугаец</v>
      </c>
      <c r="C132" s="503">
        <v>44236</v>
      </c>
      <c r="D132" s="500" t="s">
        <v>361</v>
      </c>
      <c r="E132" s="497">
        <v>2278.1</v>
      </c>
      <c r="F132" s="501" t="s">
        <v>141</v>
      </c>
    </row>
    <row r="133" spans="1:6">
      <c r="A133" s="497">
        <v>80</v>
      </c>
      <c r="B133" s="209" t="str">
        <f>IF(A133="","",VLOOKUP(A133,Жильцы!$A$2:$B$129,2,FALSE))</f>
        <v>Аксенов</v>
      </c>
      <c r="C133" s="503">
        <v>44236</v>
      </c>
      <c r="D133" s="500" t="s">
        <v>361</v>
      </c>
      <c r="E133" s="497">
        <v>2337.42</v>
      </c>
      <c r="F133" s="501" t="s">
        <v>141</v>
      </c>
    </row>
    <row r="134" spans="1:6">
      <c r="A134" s="497">
        <v>109</v>
      </c>
      <c r="B134" s="209" t="str">
        <f>IF(A134="","",VLOOKUP(A134,Жильцы!$A$2:$B$129,2,FALSE))</f>
        <v>Набоженко</v>
      </c>
      <c r="C134" s="503">
        <v>44236</v>
      </c>
      <c r="D134" s="500" t="s">
        <v>361</v>
      </c>
      <c r="E134" s="497">
        <v>2426.54</v>
      </c>
      <c r="F134" s="501" t="s">
        <v>141</v>
      </c>
    </row>
    <row r="135" spans="1:6">
      <c r="A135" s="497">
        <v>115</v>
      </c>
      <c r="B135" s="209" t="str">
        <f>IF(A135="","",VLOOKUP(A135,Жильцы!$A$2:$B$129,2,FALSE))</f>
        <v>Чистяков</v>
      </c>
      <c r="C135" s="503">
        <v>44236</v>
      </c>
      <c r="D135" s="500" t="s">
        <v>361</v>
      </c>
      <c r="E135" s="497">
        <v>1994.81</v>
      </c>
      <c r="F135" s="501" t="s">
        <v>141</v>
      </c>
    </row>
    <row r="136" spans="1:6">
      <c r="A136" s="497">
        <v>69</v>
      </c>
      <c r="B136" s="209" t="str">
        <f>IF(A136="","",VLOOKUP(A136,Жильцы!$A$2:$B$129,2,FALSE))</f>
        <v>Кутьмин</v>
      </c>
      <c r="C136" s="503">
        <v>44236</v>
      </c>
      <c r="D136" s="500" t="s">
        <v>361</v>
      </c>
      <c r="E136" s="497">
        <v>2528.3000000000002</v>
      </c>
      <c r="F136" s="501" t="s">
        <v>141</v>
      </c>
    </row>
    <row r="137" spans="1:6">
      <c r="A137" s="497">
        <v>26</v>
      </c>
      <c r="B137" s="209" t="str">
        <f>IF(A137="","",VLOOKUP(A137,Жильцы!$A$2:$B$129,2,FALSE))</f>
        <v>Сушилина</v>
      </c>
      <c r="C137" s="503">
        <v>44236</v>
      </c>
      <c r="D137" s="500" t="s">
        <v>361</v>
      </c>
      <c r="E137" s="497">
        <v>1871.06</v>
      </c>
      <c r="F137" s="501" t="s">
        <v>141</v>
      </c>
    </row>
    <row r="138" spans="1:6">
      <c r="A138" s="497">
        <v>58</v>
      </c>
      <c r="B138" s="209" t="str">
        <f>IF(A138="","",VLOOKUP(A138,Жильцы!$A$2:$B$129,2,FALSE))</f>
        <v>Володарская</v>
      </c>
      <c r="C138" s="503">
        <v>44236</v>
      </c>
      <c r="D138" s="500" t="s">
        <v>361</v>
      </c>
      <c r="E138" s="497">
        <v>1861.52</v>
      </c>
      <c r="F138" s="501" t="s">
        <v>141</v>
      </c>
    </row>
    <row r="139" spans="1:6">
      <c r="A139" s="497">
        <v>5</v>
      </c>
      <c r="B139" s="209" t="str">
        <f>IF(A139="","",VLOOKUP(A139,Жильцы!$A$2:$B$129,2,FALSE))</f>
        <v>Сандул</v>
      </c>
      <c r="C139" s="503">
        <v>44237</v>
      </c>
      <c r="D139" s="500" t="s">
        <v>361</v>
      </c>
      <c r="E139" s="497">
        <v>4329.8599999999997</v>
      </c>
      <c r="F139" s="501" t="s">
        <v>141</v>
      </c>
    </row>
    <row r="140" spans="1:6">
      <c r="A140" s="497">
        <v>30</v>
      </c>
      <c r="B140" s="209" t="str">
        <f>IF(A140="","",VLOOKUP(A140,Жильцы!$A$2:$B$129,2,FALSE))</f>
        <v>Миняева</v>
      </c>
      <c r="C140" s="503">
        <v>44237</v>
      </c>
      <c r="D140" s="500" t="s">
        <v>361</v>
      </c>
      <c r="E140" s="497">
        <v>1972.55</v>
      </c>
      <c r="F140" s="501" t="s">
        <v>141</v>
      </c>
    </row>
    <row r="141" spans="1:6">
      <c r="A141" s="497">
        <v>97</v>
      </c>
      <c r="B141" s="209" t="str">
        <f>IF(A141="","",VLOOKUP(A141,Жильцы!$A$2:$B$129,2,FALSE))</f>
        <v>Малютин</v>
      </c>
      <c r="C141" s="503">
        <v>44237</v>
      </c>
      <c r="D141" s="500" t="s">
        <v>361</v>
      </c>
      <c r="E141" s="497">
        <v>1930.66</v>
      </c>
      <c r="F141" s="501" t="s">
        <v>141</v>
      </c>
    </row>
    <row r="142" spans="1:6">
      <c r="A142" s="497">
        <v>38</v>
      </c>
      <c r="B142" s="209" t="str">
        <f>IF(A142="","",VLOOKUP(A142,Жильцы!$A$2:$B$129,2,FALSE))</f>
        <v>Хорева</v>
      </c>
      <c r="C142" s="503">
        <v>44237</v>
      </c>
      <c r="D142" s="500" t="s">
        <v>361</v>
      </c>
      <c r="E142" s="497">
        <v>1784.93</v>
      </c>
      <c r="F142" s="501" t="s">
        <v>141</v>
      </c>
    </row>
    <row r="143" spans="1:6">
      <c r="A143" s="497">
        <v>2</v>
      </c>
      <c r="B143" s="209" t="str">
        <f>IF(A143="","",VLOOKUP(A143,Жильцы!$A$2:$B$129,2,FALSE))</f>
        <v>Смирнов</v>
      </c>
      <c r="C143" s="503">
        <v>44237</v>
      </c>
      <c r="D143" s="500" t="s">
        <v>361</v>
      </c>
      <c r="E143" s="497">
        <v>1823.71</v>
      </c>
      <c r="F143" s="501" t="s">
        <v>141</v>
      </c>
    </row>
    <row r="144" spans="1:6">
      <c r="A144" s="497">
        <v>103</v>
      </c>
      <c r="B144" s="209" t="str">
        <f>IF(A144="","",VLOOKUP(A144,Жильцы!$A$2:$B$129,2,FALSE))</f>
        <v>Булычева</v>
      </c>
      <c r="C144" s="503">
        <v>44237</v>
      </c>
      <c r="D144" s="500" t="s">
        <v>361</v>
      </c>
      <c r="E144" s="497">
        <v>2137.91</v>
      </c>
      <c r="F144" s="501" t="s">
        <v>141</v>
      </c>
    </row>
    <row r="145" spans="1:6">
      <c r="A145" s="497">
        <v>23</v>
      </c>
      <c r="B145" s="209" t="str">
        <f>IF(A145="","",VLOOKUP(A145,Жильцы!$A$2:$B$129,2,FALSE))</f>
        <v>Малярчук</v>
      </c>
      <c r="C145" s="503">
        <v>44238</v>
      </c>
      <c r="D145" s="500" t="s">
        <v>361</v>
      </c>
      <c r="E145" s="497">
        <v>1893.05</v>
      </c>
      <c r="F145" s="501" t="s">
        <v>141</v>
      </c>
    </row>
    <row r="146" spans="1:6">
      <c r="A146" s="497">
        <v>90</v>
      </c>
      <c r="B146" s="209" t="str">
        <f>IF(A146="","",VLOOKUP(A146,Жильцы!$A$2:$B$129,2,FALSE))</f>
        <v>Галинский</v>
      </c>
      <c r="C146" s="503">
        <v>44238</v>
      </c>
      <c r="D146" s="500" t="s">
        <v>361</v>
      </c>
      <c r="E146" s="497">
        <v>2498.38</v>
      </c>
      <c r="F146" s="501" t="s">
        <v>141</v>
      </c>
    </row>
    <row r="147" spans="1:6">
      <c r="A147" s="497">
        <v>75</v>
      </c>
      <c r="B147" s="209" t="str">
        <f>IF(A147="","",VLOOKUP(A147,Жильцы!$A$2:$B$129,2,FALSE))</f>
        <v>Володченко</v>
      </c>
      <c r="C147" s="503">
        <v>44238</v>
      </c>
      <c r="D147" s="500" t="s">
        <v>361</v>
      </c>
      <c r="E147" s="497">
        <v>1842.17</v>
      </c>
      <c r="F147" s="501" t="s">
        <v>141</v>
      </c>
    </row>
    <row r="148" spans="1:6">
      <c r="A148" s="497">
        <v>72</v>
      </c>
      <c r="B148" s="209" t="str">
        <f>IF(A148="","",VLOOKUP(A148,Жильцы!$A$2:$B$129,2,FALSE))</f>
        <v>Гуляев</v>
      </c>
      <c r="C148" s="503">
        <v>44238</v>
      </c>
      <c r="D148" s="500" t="s">
        <v>361</v>
      </c>
      <c r="E148" s="497">
        <v>2343.7800000000002</v>
      </c>
      <c r="F148" s="501" t="s">
        <v>141</v>
      </c>
    </row>
    <row r="149" spans="1:6">
      <c r="A149" s="497">
        <v>104</v>
      </c>
      <c r="B149" s="209" t="str">
        <f>IF(A149="","",VLOOKUP(A149,Жильцы!$A$2:$B$129,2,FALSE))</f>
        <v>Будаев</v>
      </c>
      <c r="C149" s="503">
        <v>44238</v>
      </c>
      <c r="D149" s="500" t="s">
        <v>361</v>
      </c>
      <c r="E149" s="497">
        <v>2696.76</v>
      </c>
      <c r="F149" s="501" t="s">
        <v>141</v>
      </c>
    </row>
    <row r="150" spans="1:6">
      <c r="A150" s="497">
        <v>15</v>
      </c>
      <c r="B150" s="209" t="str">
        <f>IF(A150="","",VLOOKUP(A150,Жильцы!$A$2:$B$129,2,FALSE))</f>
        <v>Килина</v>
      </c>
      <c r="C150" s="503">
        <v>44238</v>
      </c>
      <c r="D150" s="500" t="s">
        <v>361</v>
      </c>
      <c r="E150" s="497">
        <v>1794.47</v>
      </c>
      <c r="F150" s="501" t="s">
        <v>141</v>
      </c>
    </row>
    <row r="151" spans="1:6">
      <c r="A151" s="497">
        <v>47</v>
      </c>
      <c r="B151" s="209" t="str">
        <f>IF(A151="","",VLOOKUP(A151,Жильцы!$A$2:$B$129,2,FALSE))</f>
        <v xml:space="preserve"> Гальченко</v>
      </c>
      <c r="C151" s="503">
        <v>44238</v>
      </c>
      <c r="D151" s="500" t="s">
        <v>361</v>
      </c>
      <c r="E151" s="497">
        <v>1679.99</v>
      </c>
      <c r="F151" s="501" t="s">
        <v>141</v>
      </c>
    </row>
    <row r="152" spans="1:6">
      <c r="A152" s="497">
        <v>9</v>
      </c>
      <c r="B152" s="209" t="str">
        <f>IF(A152="","",VLOOKUP(A152,Жильцы!$A$2:$B$129,2,FALSE))</f>
        <v>Солянов</v>
      </c>
      <c r="C152" s="503">
        <v>44238</v>
      </c>
      <c r="D152" s="500" t="s">
        <v>361</v>
      </c>
      <c r="E152" s="497">
        <v>1861</v>
      </c>
      <c r="F152" s="501" t="s">
        <v>141</v>
      </c>
    </row>
    <row r="153" spans="1:6">
      <c r="A153" s="497">
        <v>22</v>
      </c>
      <c r="B153" s="209" t="str">
        <f>IF(A153="","",VLOOKUP(A153,Жильцы!$A$2:$B$129,2,FALSE))</f>
        <v>Пак</v>
      </c>
      <c r="C153" s="503">
        <v>44238</v>
      </c>
      <c r="D153" s="500" t="s">
        <v>361</v>
      </c>
      <c r="E153" s="497">
        <v>2713.49</v>
      </c>
      <c r="F153" s="501" t="s">
        <v>141</v>
      </c>
    </row>
    <row r="154" spans="1:6">
      <c r="A154" s="497">
        <v>53</v>
      </c>
      <c r="B154" s="209" t="str">
        <f>IF(A154="","",VLOOKUP(A154,Жильцы!$A$2:$B$129,2,FALSE))</f>
        <v xml:space="preserve">Круглякова </v>
      </c>
      <c r="C154" s="503">
        <v>44239</v>
      </c>
      <c r="D154" s="500" t="s">
        <v>361</v>
      </c>
      <c r="E154" s="497">
        <v>4461.74</v>
      </c>
      <c r="F154" s="501" t="s">
        <v>141</v>
      </c>
    </row>
    <row r="155" spans="1:6">
      <c r="A155" s="497">
        <v>114</v>
      </c>
      <c r="B155" s="209" t="str">
        <f>IF(A155="","",VLOOKUP(A155,Жильцы!$A$2:$B$129,2,FALSE))</f>
        <v>Коваленина</v>
      </c>
      <c r="C155" s="503">
        <v>44239</v>
      </c>
      <c r="D155" s="500" t="s">
        <v>361</v>
      </c>
      <c r="E155" s="497">
        <v>1437.36</v>
      </c>
      <c r="F155" s="501" t="s">
        <v>981</v>
      </c>
    </row>
    <row r="156" spans="1:6">
      <c r="A156" s="497">
        <v>8</v>
      </c>
      <c r="B156" s="209" t="str">
        <f>IF(A156="","",VLOOKUP(A156,Жильцы!$A$2:$B$129,2,FALSE))</f>
        <v>Дымченко</v>
      </c>
      <c r="C156" s="503">
        <v>44239</v>
      </c>
      <c r="D156" s="500" t="s">
        <v>361</v>
      </c>
      <c r="E156" s="497">
        <v>190.8</v>
      </c>
      <c r="F156" s="501" t="s">
        <v>982</v>
      </c>
    </row>
    <row r="157" spans="1:6">
      <c r="A157" s="497">
        <v>34</v>
      </c>
      <c r="B157" s="209" t="str">
        <f>IF(A157="","",VLOOKUP(A157,Жильцы!$A$2:$B$129,2,FALSE))</f>
        <v>Куницын</v>
      </c>
      <c r="C157" s="503">
        <v>44242</v>
      </c>
      <c r="D157" s="500" t="s">
        <v>361</v>
      </c>
      <c r="E157" s="497">
        <v>2217.6799999999998</v>
      </c>
      <c r="F157" s="501" t="s">
        <v>152</v>
      </c>
    </row>
    <row r="158" spans="1:6">
      <c r="A158" s="497">
        <v>48</v>
      </c>
      <c r="B158" s="209" t="str">
        <f>IF(A158="","",VLOOKUP(A158,Жильцы!$A$2:$B$129,2,FALSE))</f>
        <v>Перфильева</v>
      </c>
      <c r="C158" s="503">
        <v>44242</v>
      </c>
      <c r="D158" s="500" t="s">
        <v>361</v>
      </c>
      <c r="E158" s="497">
        <v>3192.84</v>
      </c>
      <c r="F158" s="501" t="s">
        <v>141</v>
      </c>
    </row>
    <row r="159" spans="1:6">
      <c r="A159" s="497">
        <v>63</v>
      </c>
      <c r="B159" s="209" t="str">
        <f>IF(A159="","",VLOOKUP(A159,Жильцы!$A$2:$B$129,2,FALSE))</f>
        <v>Зима</v>
      </c>
      <c r="C159" s="503">
        <v>44242</v>
      </c>
      <c r="D159" s="500" t="s">
        <v>361</v>
      </c>
      <c r="E159" s="497">
        <v>2134.73</v>
      </c>
      <c r="F159" s="501" t="s">
        <v>141</v>
      </c>
    </row>
    <row r="160" spans="1:6">
      <c r="A160" s="497">
        <v>1</v>
      </c>
      <c r="B160" s="209" t="str">
        <f>IF(A160="","",VLOOKUP(A160,Жильцы!$A$2:$B$129,2,FALSE))</f>
        <v xml:space="preserve">Тартышная </v>
      </c>
      <c r="C160" s="503">
        <v>44242</v>
      </c>
      <c r="D160" s="500" t="s">
        <v>361</v>
      </c>
      <c r="E160" s="497">
        <v>1730.78</v>
      </c>
      <c r="F160" s="501" t="s">
        <v>141</v>
      </c>
    </row>
    <row r="161" spans="1:6">
      <c r="A161" s="497">
        <v>116</v>
      </c>
      <c r="B161" s="209" t="str">
        <f>IF(A161="","",VLOOKUP(A161,Жильцы!$A$2:$B$129,2,FALSE))</f>
        <v>Поштовый</v>
      </c>
      <c r="C161" s="503">
        <v>44242</v>
      </c>
      <c r="D161" s="500" t="s">
        <v>361</v>
      </c>
      <c r="E161" s="497">
        <v>2223.02</v>
      </c>
      <c r="F161" s="501" t="s">
        <v>141</v>
      </c>
    </row>
    <row r="162" spans="1:6">
      <c r="A162" s="497">
        <v>94</v>
      </c>
      <c r="B162" s="209" t="str">
        <f>IF(A162="","",VLOOKUP(A162,Жильцы!$A$2:$B$129,2,FALSE))</f>
        <v>Мирошниченко</v>
      </c>
      <c r="C162" s="503">
        <v>44242</v>
      </c>
      <c r="D162" s="500" t="s">
        <v>361</v>
      </c>
      <c r="E162" s="497">
        <v>2487.71</v>
      </c>
      <c r="F162" s="501" t="s">
        <v>141</v>
      </c>
    </row>
    <row r="163" spans="1:6">
      <c r="A163" s="497">
        <v>31</v>
      </c>
      <c r="B163" s="209" t="str">
        <f>IF(A163="","",VLOOKUP(A163,Жильцы!$A$2:$B$129,2,FALSE))</f>
        <v>Филиппович</v>
      </c>
      <c r="C163" s="503">
        <v>44242</v>
      </c>
      <c r="D163" s="500" t="s">
        <v>361</v>
      </c>
      <c r="E163" s="497">
        <v>2255.5700000000002</v>
      </c>
      <c r="F163" s="501" t="s">
        <v>141</v>
      </c>
    </row>
    <row r="164" spans="1:6">
      <c r="A164" s="497">
        <v>114</v>
      </c>
      <c r="B164" s="209" t="str">
        <f>IF(A164="","",VLOOKUP(A164,Жильцы!$A$2:$B$129,2,FALSE))</f>
        <v>Коваленина</v>
      </c>
      <c r="C164" s="503">
        <v>44242</v>
      </c>
      <c r="D164" s="500" t="s">
        <v>361</v>
      </c>
      <c r="E164" s="497">
        <v>1700</v>
      </c>
      <c r="F164" s="501" t="s">
        <v>141</v>
      </c>
    </row>
    <row r="165" spans="1:6">
      <c r="A165" s="497">
        <v>29</v>
      </c>
      <c r="B165" s="209" t="str">
        <f>IF(A165="","",VLOOKUP(A165,Жильцы!$A$2:$B$129,2,FALSE))</f>
        <v>Назарова</v>
      </c>
      <c r="C165" s="503">
        <v>44242</v>
      </c>
      <c r="D165" s="500" t="s">
        <v>361</v>
      </c>
      <c r="E165" s="497">
        <v>2286.62</v>
      </c>
      <c r="F165" s="501" t="s">
        <v>141</v>
      </c>
    </row>
    <row r="166" spans="1:6">
      <c r="A166" s="497">
        <v>24</v>
      </c>
      <c r="B166" s="209" t="str">
        <f>IF(A166="","",VLOOKUP(A166,Жильцы!$A$2:$B$129,2,FALSE))</f>
        <v>Олесик</v>
      </c>
      <c r="C166" s="503">
        <v>44242</v>
      </c>
      <c r="D166" s="500" t="s">
        <v>361</v>
      </c>
      <c r="E166" s="497">
        <v>1695.22</v>
      </c>
      <c r="F166" s="501" t="s">
        <v>141</v>
      </c>
    </row>
    <row r="167" spans="1:6">
      <c r="A167" s="497">
        <v>7</v>
      </c>
      <c r="B167" s="209" t="str">
        <f>IF(A167="","",VLOOKUP(A167,Жильцы!$A$2:$B$129,2,FALSE))</f>
        <v>Ушаков</v>
      </c>
      <c r="C167" s="503">
        <v>44242</v>
      </c>
      <c r="D167" s="500" t="s">
        <v>361</v>
      </c>
      <c r="E167" s="497">
        <v>1717.93</v>
      </c>
      <c r="F167" s="501" t="s">
        <v>141</v>
      </c>
    </row>
    <row r="168" spans="1:6">
      <c r="A168" s="497">
        <v>39</v>
      </c>
      <c r="B168" s="209" t="str">
        <f>IF(A168="","",VLOOKUP(A168,Жильцы!$A$2:$B$129,2,FALSE))</f>
        <v>Даниш</v>
      </c>
      <c r="C168" s="503">
        <v>44243</v>
      </c>
      <c r="D168" s="500" t="s">
        <v>361</v>
      </c>
      <c r="E168" s="497">
        <v>2211.0500000000002</v>
      </c>
      <c r="F168" s="501" t="s">
        <v>141</v>
      </c>
    </row>
    <row r="169" spans="1:6">
      <c r="A169" s="497">
        <v>44</v>
      </c>
      <c r="B169" s="209" t="str">
        <f>IF(A169="","",VLOOKUP(A169,Жильцы!$A$2:$B$129,2,FALSE))</f>
        <v>Заяц</v>
      </c>
      <c r="C169" s="503">
        <v>44243</v>
      </c>
      <c r="D169" s="500" t="s">
        <v>361</v>
      </c>
      <c r="E169" s="497">
        <v>2270.7199999999998</v>
      </c>
      <c r="F169" s="501" t="s">
        <v>141</v>
      </c>
    </row>
    <row r="170" spans="1:6">
      <c r="A170" s="497">
        <v>57</v>
      </c>
      <c r="B170" s="209" t="str">
        <f>IF(A170="","",VLOOKUP(A170,Жильцы!$A$2:$B$129,2,FALSE))</f>
        <v>Заяц</v>
      </c>
      <c r="C170" s="503">
        <v>44243</v>
      </c>
      <c r="D170" s="500" t="s">
        <v>361</v>
      </c>
      <c r="E170" s="497">
        <v>1882.96</v>
      </c>
      <c r="F170" s="501" t="s">
        <v>141</v>
      </c>
    </row>
    <row r="171" spans="1:6">
      <c r="A171" s="497">
        <v>50</v>
      </c>
      <c r="B171" s="209" t="str">
        <f>IF(A171="","",VLOOKUP(A171,Жильцы!$A$2:$B$129,2,FALSE))</f>
        <v>Перебейнос</v>
      </c>
      <c r="C171" s="503">
        <v>44244</v>
      </c>
      <c r="D171" s="500" t="s">
        <v>361</v>
      </c>
      <c r="E171" s="497">
        <v>2017.34</v>
      </c>
      <c r="F171" s="501" t="s">
        <v>141</v>
      </c>
    </row>
    <row r="172" spans="1:6">
      <c r="A172" s="497">
        <v>45</v>
      </c>
      <c r="B172" s="209" t="str">
        <f>IF(A172="","",VLOOKUP(A172,Жильцы!$A$2:$B$129,2,FALSE))</f>
        <v>Ворожбит</v>
      </c>
      <c r="C172" s="503">
        <v>44244</v>
      </c>
      <c r="D172" s="500" t="s">
        <v>361</v>
      </c>
      <c r="E172" s="497">
        <v>2983.04</v>
      </c>
      <c r="F172" s="501" t="s">
        <v>141</v>
      </c>
    </row>
    <row r="173" spans="1:6">
      <c r="A173" s="497">
        <v>120</v>
      </c>
      <c r="B173" s="209" t="str">
        <f>IF(A173="","",VLOOKUP(A173,Жильцы!$A$2:$B$129,2,FALSE))</f>
        <v>Любецкий</v>
      </c>
      <c r="C173" s="503">
        <v>44244</v>
      </c>
      <c r="D173" s="500" t="s">
        <v>361</v>
      </c>
      <c r="E173" s="497">
        <v>2404.1999999999998</v>
      </c>
      <c r="F173" s="501" t="s">
        <v>141</v>
      </c>
    </row>
    <row r="174" spans="1:6">
      <c r="A174" s="497">
        <v>28</v>
      </c>
      <c r="B174" s="209" t="str">
        <f>IF(A174="","",VLOOKUP(A174,Жильцы!$A$2:$B$129,2,FALSE))</f>
        <v>Леонтьев</v>
      </c>
      <c r="C174" s="503">
        <v>44245</v>
      </c>
      <c r="D174" s="500" t="s">
        <v>361</v>
      </c>
      <c r="E174" s="497">
        <v>2544.1999999999998</v>
      </c>
      <c r="F174" s="501" t="s">
        <v>141</v>
      </c>
    </row>
    <row r="175" spans="1:6">
      <c r="A175" s="497">
        <v>74</v>
      </c>
      <c r="B175" s="209" t="str">
        <f>IF(A175="","",VLOOKUP(A175,Жильцы!$A$2:$B$129,2,FALSE))</f>
        <v>Овчаренко</v>
      </c>
      <c r="C175" s="503">
        <v>44245</v>
      </c>
      <c r="D175" s="500" t="s">
        <v>361</v>
      </c>
      <c r="E175" s="497">
        <v>1708.88</v>
      </c>
      <c r="F175" s="501" t="s">
        <v>141</v>
      </c>
    </row>
    <row r="176" spans="1:6">
      <c r="A176" s="497">
        <v>20</v>
      </c>
      <c r="B176" s="209" t="str">
        <f>IF(A176="","",VLOOKUP(A176,Жильцы!$A$2:$B$129,2,FALSE))</f>
        <v>Карасев</v>
      </c>
      <c r="C176" s="503">
        <v>44245</v>
      </c>
      <c r="D176" s="500" t="s">
        <v>361</v>
      </c>
      <c r="E176" s="497">
        <v>3107.06</v>
      </c>
      <c r="F176" s="501" t="s">
        <v>141</v>
      </c>
    </row>
    <row r="177" spans="1:6">
      <c r="A177" s="497">
        <v>99</v>
      </c>
      <c r="B177" s="209" t="str">
        <f>IF(A177="","",VLOOKUP(A177,Жильцы!$A$2:$B$129,2,FALSE))</f>
        <v>Лавренова</v>
      </c>
      <c r="C177" s="503">
        <v>44245</v>
      </c>
      <c r="D177" s="500" t="s">
        <v>361</v>
      </c>
      <c r="E177" s="497">
        <v>1549.61</v>
      </c>
      <c r="F177" s="501" t="s">
        <v>141</v>
      </c>
    </row>
    <row r="178" spans="1:6">
      <c r="A178" s="497">
        <v>65</v>
      </c>
      <c r="B178" s="209" t="str">
        <f>IF(A178="","",VLOOKUP(A178,Жильцы!$A$2:$B$129,2,FALSE))</f>
        <v>Фомин</v>
      </c>
      <c r="C178" s="503">
        <v>44246</v>
      </c>
      <c r="D178" s="500" t="s">
        <v>361</v>
      </c>
      <c r="E178" s="497">
        <v>3142.24</v>
      </c>
      <c r="F178" s="504" t="s">
        <v>141</v>
      </c>
    </row>
    <row r="179" spans="1:6">
      <c r="A179" s="497">
        <v>13</v>
      </c>
      <c r="B179" s="209" t="str">
        <f>IF(A179="","",VLOOKUP(A179,Жильцы!$A$2:$B$129,2,FALSE))</f>
        <v xml:space="preserve">Шувалов </v>
      </c>
      <c r="C179" s="503">
        <v>44246</v>
      </c>
      <c r="D179" s="500" t="s">
        <v>361</v>
      </c>
      <c r="E179" s="497">
        <v>2735</v>
      </c>
      <c r="F179" s="501" t="s">
        <v>141</v>
      </c>
    </row>
    <row r="180" spans="1:6">
      <c r="A180" s="497">
        <v>61</v>
      </c>
      <c r="B180" s="209" t="str">
        <f>IF(A180="","",VLOOKUP(A180,Жильцы!$A$2:$B$129,2,FALSE))</f>
        <v>Копытова</v>
      </c>
      <c r="C180" s="503">
        <v>44246</v>
      </c>
      <c r="D180" s="500" t="s">
        <v>361</v>
      </c>
      <c r="E180" s="497">
        <v>2531.48</v>
      </c>
      <c r="F180" s="501" t="s">
        <v>141</v>
      </c>
    </row>
    <row r="181" spans="1:6">
      <c r="A181" s="497">
        <v>49</v>
      </c>
      <c r="B181" s="209" t="str">
        <f>IF(A181="","",VLOOKUP(A181,Жильцы!$A$2:$B$129,2,FALSE))</f>
        <v>Скопцова</v>
      </c>
      <c r="C181" s="503">
        <v>44246</v>
      </c>
      <c r="D181" s="500" t="s">
        <v>361</v>
      </c>
      <c r="E181" s="497">
        <v>2334.52</v>
      </c>
      <c r="F181" s="501" t="s">
        <v>141</v>
      </c>
    </row>
    <row r="182" spans="1:6">
      <c r="A182" s="497">
        <v>12</v>
      </c>
      <c r="B182" s="209" t="str">
        <f>IF(A182="","",VLOOKUP(A182,Жильцы!$A$2:$B$129,2,FALSE))</f>
        <v>Чупалов</v>
      </c>
      <c r="C182" s="503">
        <v>44247</v>
      </c>
      <c r="D182" s="500" t="s">
        <v>361</v>
      </c>
      <c r="E182" s="497">
        <v>2445.62</v>
      </c>
      <c r="F182" s="501" t="s">
        <v>141</v>
      </c>
    </row>
    <row r="183" spans="1:6">
      <c r="A183" s="497">
        <v>91</v>
      </c>
      <c r="B183" s="209" t="str">
        <f>IF(A183="","",VLOOKUP(A183,Жильцы!$A$2:$B$129,2,FALSE))</f>
        <v>Корнилов</v>
      </c>
      <c r="C183" s="503">
        <v>44247</v>
      </c>
      <c r="D183" s="500" t="s">
        <v>361</v>
      </c>
      <c r="E183" s="497">
        <v>2153.81</v>
      </c>
      <c r="F183" s="501" t="s">
        <v>141</v>
      </c>
    </row>
    <row r="184" spans="1:6">
      <c r="A184" s="497">
        <v>34</v>
      </c>
      <c r="B184" s="209" t="str">
        <f>IF(A184="","",VLOOKUP(A184,Жильцы!$A$2:$B$129,2,FALSE))</f>
        <v>Куницын</v>
      </c>
      <c r="C184" s="503">
        <v>44247</v>
      </c>
      <c r="D184" s="500" t="s">
        <v>361</v>
      </c>
      <c r="E184" s="497">
        <v>2459.36</v>
      </c>
      <c r="F184" s="501" t="s">
        <v>141</v>
      </c>
    </row>
    <row r="185" spans="1:6">
      <c r="A185" s="497">
        <v>37</v>
      </c>
      <c r="B185" s="209" t="str">
        <f>IF(A185="","",VLOOKUP(A185,Жильцы!$A$2:$B$129,2,FALSE))</f>
        <v>Журавлева</v>
      </c>
      <c r="C185" s="503">
        <v>44251</v>
      </c>
      <c r="D185" s="500" t="s">
        <v>361</v>
      </c>
      <c r="E185" s="497">
        <v>2528.3000000000002</v>
      </c>
      <c r="F185" s="501" t="s">
        <v>141</v>
      </c>
    </row>
    <row r="186" spans="1:6">
      <c r="A186" s="497">
        <v>70</v>
      </c>
      <c r="B186" s="209" t="str">
        <f>IF(A186="","",VLOOKUP(A186,Жильцы!$A$2:$B$129,2,FALSE))</f>
        <v>Болозович</v>
      </c>
      <c r="C186" s="503">
        <v>44251</v>
      </c>
      <c r="D186" s="500" t="s">
        <v>361</v>
      </c>
      <c r="E186" s="497">
        <v>1851.16</v>
      </c>
      <c r="F186" s="501" t="s">
        <v>141</v>
      </c>
    </row>
    <row r="187" spans="1:6">
      <c r="A187" s="497">
        <v>40</v>
      </c>
      <c r="B187" s="209" t="str">
        <f>IF(A187="","",VLOOKUP(A187,Жильцы!$A$2:$B$129,2,FALSE))</f>
        <v>Гренок</v>
      </c>
      <c r="C187" s="503">
        <v>44251</v>
      </c>
      <c r="D187" s="500" t="s">
        <v>361</v>
      </c>
      <c r="E187" s="497">
        <v>2035.32</v>
      </c>
      <c r="F187" s="501" t="s">
        <v>141</v>
      </c>
    </row>
    <row r="188" spans="1:6">
      <c r="A188" s="497">
        <v>85</v>
      </c>
      <c r="B188" s="209" t="str">
        <f>IF(A188="","",VLOOKUP(A188,Жильцы!$A$2:$B$129,2,FALSE))</f>
        <v>Сараджан</v>
      </c>
      <c r="C188" s="503">
        <v>44251</v>
      </c>
      <c r="D188" s="500" t="s">
        <v>361</v>
      </c>
      <c r="E188" s="497">
        <v>3374.18</v>
      </c>
      <c r="F188" s="501" t="s">
        <v>141</v>
      </c>
    </row>
    <row r="189" spans="1:6">
      <c r="A189" s="497">
        <v>54</v>
      </c>
      <c r="B189" s="209" t="str">
        <f>IF(A189="","",VLOOKUP(A189,Жильцы!$A$2:$B$129,2,FALSE))</f>
        <v>Лучинина</v>
      </c>
      <c r="C189" s="503">
        <v>44251</v>
      </c>
      <c r="D189" s="500" t="s">
        <v>361</v>
      </c>
      <c r="E189" s="497">
        <v>7000</v>
      </c>
      <c r="F189" s="501"/>
    </row>
    <row r="190" spans="1:6">
      <c r="A190" s="497">
        <v>81</v>
      </c>
      <c r="B190" s="209" t="str">
        <f>IF(A190="","",VLOOKUP(A190,Жильцы!$A$2:$B$129,2,FALSE))</f>
        <v>Белов</v>
      </c>
      <c r="C190" s="503">
        <v>44251</v>
      </c>
      <c r="D190" s="500" t="s">
        <v>361</v>
      </c>
      <c r="E190" s="497">
        <v>2035.6</v>
      </c>
      <c r="F190" s="501" t="s">
        <v>141</v>
      </c>
    </row>
    <row r="191" spans="1:6">
      <c r="A191" s="497">
        <v>33</v>
      </c>
      <c r="B191" s="209" t="str">
        <f>IF(A191="","",VLOOKUP(A191,Жильцы!$A$2:$B$129,2,FALSE))</f>
        <v>Корзюк</v>
      </c>
      <c r="C191" s="503">
        <v>44251</v>
      </c>
      <c r="D191" s="500" t="s">
        <v>361</v>
      </c>
      <c r="E191" s="497">
        <v>3317.14</v>
      </c>
      <c r="F191" s="501" t="s">
        <v>152</v>
      </c>
    </row>
    <row r="192" spans="1:6">
      <c r="A192" s="497">
        <v>33</v>
      </c>
      <c r="B192" s="209" t="str">
        <f>IF(A192="","",VLOOKUP(A192,Жильцы!$A$2:$B$129,2,FALSE))</f>
        <v>Корзюк</v>
      </c>
      <c r="C192" s="503">
        <v>44251</v>
      </c>
      <c r="D192" s="500" t="s">
        <v>361</v>
      </c>
      <c r="E192" s="497">
        <v>3994.48</v>
      </c>
      <c r="F192" s="501" t="s">
        <v>141</v>
      </c>
    </row>
    <row r="193" spans="1:6">
      <c r="A193" s="497">
        <v>84</v>
      </c>
      <c r="B193" s="209" t="str">
        <f>IF(A193="","",VLOOKUP(A193,Жильцы!$A$2:$B$129,2,FALSE))</f>
        <v>Берегов</v>
      </c>
      <c r="C193" s="503">
        <v>44252</v>
      </c>
      <c r="D193" s="500" t="s">
        <v>361</v>
      </c>
      <c r="E193" s="497">
        <v>9000</v>
      </c>
      <c r="F193" s="501" t="s">
        <v>141</v>
      </c>
    </row>
    <row r="194" spans="1:6">
      <c r="A194" s="497">
        <v>98</v>
      </c>
      <c r="B194" s="209" t="str">
        <f>IF(A194="","",VLOOKUP(A194,Жильцы!$A$2:$B$129,2,FALSE))</f>
        <v>Кошелева</v>
      </c>
      <c r="C194" s="503">
        <v>44252</v>
      </c>
      <c r="D194" s="500" t="s">
        <v>361</v>
      </c>
      <c r="E194" s="497">
        <v>2309.35</v>
      </c>
      <c r="F194" s="501" t="s">
        <v>141</v>
      </c>
    </row>
    <row r="195" spans="1:6">
      <c r="A195" s="497">
        <v>51</v>
      </c>
      <c r="B195" s="209" t="str">
        <f>IF(A195="","",VLOOKUP(A195,Жильцы!$A$2:$B$129,2,FALSE))</f>
        <v>Уза</v>
      </c>
      <c r="C195" s="503">
        <v>44253</v>
      </c>
      <c r="D195" s="500" t="s">
        <v>361</v>
      </c>
      <c r="E195" s="497">
        <v>2246.0300000000002</v>
      </c>
      <c r="F195" s="501" t="s">
        <v>141</v>
      </c>
    </row>
    <row r="196" spans="1:6">
      <c r="A196" s="497">
        <v>3</v>
      </c>
      <c r="B196" s="209" t="str">
        <f>IF(A196="","",VLOOKUP(A196,Жильцы!$A$2:$B$129,2,FALSE))</f>
        <v>Тарновский</v>
      </c>
      <c r="C196" s="503">
        <v>44253</v>
      </c>
      <c r="D196" s="500" t="s">
        <v>361</v>
      </c>
      <c r="E196" s="497">
        <v>1457.81</v>
      </c>
      <c r="F196" s="501" t="s">
        <v>141</v>
      </c>
    </row>
    <row r="197" spans="1:6">
      <c r="A197" s="497">
        <v>118</v>
      </c>
      <c r="B197" s="209" t="str">
        <f>IF(A197="","",VLOOKUP(A197,Жильцы!$A$2:$B$129,2,FALSE))</f>
        <v>Соболев</v>
      </c>
      <c r="C197" s="503">
        <v>44256</v>
      </c>
      <c r="D197" s="500" t="s">
        <v>361</v>
      </c>
      <c r="E197" s="497">
        <v>1556.82</v>
      </c>
      <c r="F197" s="501" t="s">
        <v>141</v>
      </c>
    </row>
    <row r="198" spans="1:6">
      <c r="A198" s="497">
        <v>17</v>
      </c>
      <c r="B198" s="209" t="str">
        <f>IF(A198="","",VLOOKUP(A198,Жильцы!$A$2:$B$129,2,FALSE))</f>
        <v>Федорова</v>
      </c>
      <c r="C198" s="503">
        <v>44257</v>
      </c>
      <c r="D198" s="500" t="s">
        <v>361</v>
      </c>
      <c r="E198" s="497">
        <v>2639.8</v>
      </c>
      <c r="F198" s="501" t="s">
        <v>141</v>
      </c>
    </row>
    <row r="199" spans="1:6">
      <c r="A199" s="497">
        <v>128</v>
      </c>
      <c r="B199" s="209" t="str">
        <f>IF(A199="","",VLOOKUP(A199,Жильцы!$A$2:$B$129,2,FALSE))</f>
        <v>Эйсвальд</v>
      </c>
      <c r="C199" s="503">
        <v>44258</v>
      </c>
      <c r="D199" s="500" t="s">
        <v>361</v>
      </c>
      <c r="E199" s="497">
        <v>2051.2199999999998</v>
      </c>
      <c r="F199" s="501" t="s">
        <v>142</v>
      </c>
    </row>
    <row r="200" spans="1:6">
      <c r="A200" s="497">
        <v>77</v>
      </c>
      <c r="B200" s="209" t="str">
        <f>IF(A200="","",VLOOKUP(A200,Жильцы!$A$2:$B$129,2,FALSE))</f>
        <v>Попов</v>
      </c>
      <c r="C200" s="503">
        <v>44258</v>
      </c>
      <c r="D200" s="500" t="s">
        <v>361</v>
      </c>
      <c r="E200" s="497">
        <v>2836.76</v>
      </c>
      <c r="F200" s="501" t="s">
        <v>142</v>
      </c>
    </row>
    <row r="201" spans="1:6">
      <c r="A201" s="497">
        <v>117</v>
      </c>
      <c r="B201" s="209" t="str">
        <f>IF(A201="","",VLOOKUP(A201,Жильцы!$A$2:$B$129,2,FALSE))</f>
        <v>Нагорная</v>
      </c>
      <c r="C201" s="503">
        <v>44258</v>
      </c>
      <c r="D201" s="500" t="s">
        <v>361</v>
      </c>
      <c r="E201" s="497">
        <v>2064.02</v>
      </c>
      <c r="F201" s="501" t="s">
        <v>142</v>
      </c>
    </row>
    <row r="202" spans="1:6">
      <c r="A202" s="497">
        <v>87</v>
      </c>
      <c r="B202" s="209" t="str">
        <f>IF(A202="","",VLOOKUP(A202,Жильцы!$A$2:$B$129,2,FALSE))</f>
        <v>Кобызев</v>
      </c>
      <c r="C202" s="503">
        <v>44258</v>
      </c>
      <c r="D202" s="500" t="s">
        <v>361</v>
      </c>
      <c r="E202" s="497">
        <v>2004.35</v>
      </c>
      <c r="F202" s="501" t="s">
        <v>142</v>
      </c>
    </row>
    <row r="203" spans="1:6">
      <c r="A203" s="497">
        <v>93</v>
      </c>
      <c r="B203" s="209" t="str">
        <f>IF(A203="","",VLOOKUP(A203,Жильцы!$A$2:$B$129,2,FALSE))</f>
        <v>Дунаев</v>
      </c>
      <c r="C203" s="503">
        <v>44258</v>
      </c>
      <c r="D203" s="500" t="s">
        <v>361</v>
      </c>
      <c r="E203" s="497">
        <v>2846.3</v>
      </c>
      <c r="F203" s="501" t="s">
        <v>142</v>
      </c>
    </row>
    <row r="204" spans="1:6">
      <c r="A204" s="497">
        <v>43</v>
      </c>
      <c r="B204" s="209" t="str">
        <f>IF(A204="","",VLOOKUP(A204,Жильцы!$A$2:$B$129,2,FALSE))</f>
        <v>Ващенко</v>
      </c>
      <c r="C204" s="503">
        <v>44258</v>
      </c>
      <c r="D204" s="500" t="s">
        <v>361</v>
      </c>
      <c r="E204" s="497">
        <v>1902.59</v>
      </c>
      <c r="F204" s="501" t="s">
        <v>142</v>
      </c>
    </row>
    <row r="205" spans="1:6">
      <c r="A205" s="497">
        <v>125</v>
      </c>
      <c r="B205" s="209" t="str">
        <f>IF(A205="","",VLOOKUP(A205,Жильцы!$A$2:$B$129,2,FALSE))</f>
        <v>Бойко</v>
      </c>
      <c r="C205" s="503">
        <v>44258</v>
      </c>
      <c r="D205" s="500" t="s">
        <v>361</v>
      </c>
      <c r="E205" s="497">
        <v>2824.04</v>
      </c>
      <c r="F205" s="501" t="s">
        <v>142</v>
      </c>
    </row>
    <row r="206" spans="1:6">
      <c r="A206" s="497">
        <v>56</v>
      </c>
      <c r="B206" s="209" t="str">
        <f>IF(A206="","",VLOOKUP(A206,Жильцы!$A$2:$B$129,2,FALSE))</f>
        <v>Коваленина</v>
      </c>
      <c r="C206" s="503">
        <v>44258</v>
      </c>
      <c r="D206" s="500" t="s">
        <v>361</v>
      </c>
      <c r="E206" s="497">
        <v>2152.98</v>
      </c>
      <c r="F206" s="501" t="s">
        <v>142</v>
      </c>
    </row>
    <row r="207" spans="1:6">
      <c r="A207" s="497">
        <v>114</v>
      </c>
      <c r="B207" s="209" t="str">
        <f>IF(A207="","",VLOOKUP(A207,Жильцы!$A$2:$B$129,2,FALSE))</f>
        <v>Коваленина</v>
      </c>
      <c r="C207" s="503">
        <v>44258</v>
      </c>
      <c r="D207" s="500" t="s">
        <v>361</v>
      </c>
      <c r="E207" s="497">
        <v>3080.34</v>
      </c>
      <c r="F207" s="501" t="s">
        <v>142</v>
      </c>
    </row>
    <row r="208" spans="1:6">
      <c r="A208" s="498">
        <v>82</v>
      </c>
      <c r="B208" s="209" t="str">
        <f>IF(A208="","",VLOOKUP(A208,Жильцы!$A$2:$B$129,2,FALSE))</f>
        <v>Астафьев</v>
      </c>
      <c r="C208" s="503">
        <v>44258</v>
      </c>
      <c r="D208" s="500" t="s">
        <v>361</v>
      </c>
      <c r="E208" s="497">
        <v>2204.96</v>
      </c>
      <c r="F208" s="501" t="s">
        <v>142</v>
      </c>
    </row>
    <row r="209" spans="1:6">
      <c r="A209" s="497">
        <v>8</v>
      </c>
      <c r="B209" s="209" t="str">
        <f>IF(A209="","",VLOOKUP(A209,Жильцы!$A$2:$B$129,2,FALSE))</f>
        <v>Дымченко</v>
      </c>
      <c r="C209" s="503">
        <v>44258</v>
      </c>
      <c r="D209" s="500" t="s">
        <v>361</v>
      </c>
      <c r="E209" s="497">
        <v>1662.98</v>
      </c>
      <c r="F209" s="501" t="s">
        <v>142</v>
      </c>
    </row>
    <row r="210" spans="1:6">
      <c r="A210" s="497">
        <v>124</v>
      </c>
      <c r="B210" s="209" t="str">
        <f>IF(A210="","",VLOOKUP(A210,Жильцы!$A$2:$B$129,2,FALSE))</f>
        <v>Казанцева</v>
      </c>
      <c r="C210" s="503">
        <v>44259</v>
      </c>
      <c r="D210" s="500" t="s">
        <v>361</v>
      </c>
      <c r="E210" s="497">
        <v>3875.38</v>
      </c>
      <c r="F210" s="502" t="s">
        <v>141</v>
      </c>
    </row>
    <row r="211" spans="1:6">
      <c r="A211" s="497">
        <v>14</v>
      </c>
      <c r="B211" s="209" t="str">
        <f>IF(A211="","",VLOOKUP(A211,Жильцы!$A$2:$B$129,2,FALSE))</f>
        <v>Кожухарь</v>
      </c>
      <c r="C211" s="503">
        <v>44259</v>
      </c>
      <c r="D211" s="500" t="s">
        <v>361</v>
      </c>
      <c r="E211" s="497">
        <v>1994.81</v>
      </c>
      <c r="F211" s="501" t="s">
        <v>142</v>
      </c>
    </row>
    <row r="212" spans="1:6">
      <c r="A212" s="497">
        <v>111</v>
      </c>
      <c r="B212" s="209" t="str">
        <f>IF(A212="","",VLOOKUP(A212,Жильцы!$A$2:$B$129,2,FALSE))</f>
        <v>Мейта</v>
      </c>
      <c r="C212" s="503">
        <v>44259</v>
      </c>
      <c r="D212" s="500" t="s">
        <v>361</v>
      </c>
      <c r="E212" s="497">
        <v>2700.77</v>
      </c>
      <c r="F212" s="501" t="s">
        <v>142</v>
      </c>
    </row>
    <row r="213" spans="1:6">
      <c r="A213" s="497">
        <v>52</v>
      </c>
      <c r="B213" s="209" t="str">
        <f>IF(A213="","",VLOOKUP(A213,Жильцы!$A$2:$B$129,2,FALSE))</f>
        <v>Голиков</v>
      </c>
      <c r="C213" s="503">
        <v>44259</v>
      </c>
      <c r="D213" s="500" t="s">
        <v>361</v>
      </c>
      <c r="E213" s="497">
        <v>2373</v>
      </c>
      <c r="F213" s="501" t="s">
        <v>142</v>
      </c>
    </row>
    <row r="214" spans="1:6">
      <c r="A214" s="497">
        <v>113</v>
      </c>
      <c r="B214" s="209" t="str">
        <f>IF(A214="","",VLOOKUP(A214,Жильцы!$A$2:$B$129,2,FALSE))</f>
        <v>Зуев</v>
      </c>
      <c r="C214" s="503">
        <v>44259</v>
      </c>
      <c r="D214" s="500" t="s">
        <v>361</v>
      </c>
      <c r="E214" s="497">
        <v>1450.48</v>
      </c>
      <c r="F214" s="501" t="s">
        <v>142</v>
      </c>
    </row>
    <row r="215" spans="1:6">
      <c r="A215" s="497">
        <v>79</v>
      </c>
      <c r="B215" s="209" t="str">
        <f>IF(A215="","",VLOOKUP(A215,Жильцы!$A$2:$B$129,2,FALSE))</f>
        <v>Иванов</v>
      </c>
      <c r="C215" s="503">
        <v>44259</v>
      </c>
      <c r="D215" s="500" t="s">
        <v>361</v>
      </c>
      <c r="E215" s="497">
        <v>1520.99</v>
      </c>
      <c r="F215" s="501" t="s">
        <v>142</v>
      </c>
    </row>
    <row r="216" spans="1:6">
      <c r="A216" s="497">
        <v>119</v>
      </c>
      <c r="B216" s="209" t="str">
        <f>IF(A216="","",VLOOKUP(A216,Жильцы!$A$2:$B$129,2,FALSE))</f>
        <v>Зиновьева</v>
      </c>
      <c r="C216" s="503">
        <v>44259</v>
      </c>
      <c r="D216" s="500" t="s">
        <v>361</v>
      </c>
      <c r="E216" s="497">
        <v>290.32</v>
      </c>
      <c r="F216" s="501" t="s">
        <v>142</v>
      </c>
    </row>
    <row r="217" spans="1:6">
      <c r="A217" s="497">
        <v>119</v>
      </c>
      <c r="B217" s="209" t="str">
        <f>IF(A217="","",VLOOKUP(A217,Жильцы!$A$2:$B$129,2,FALSE))</f>
        <v>Зиновьева</v>
      </c>
      <c r="C217" s="503">
        <v>44259</v>
      </c>
      <c r="D217" s="500" t="s">
        <v>361</v>
      </c>
      <c r="E217" s="497">
        <v>1672.69</v>
      </c>
      <c r="F217" s="501" t="s">
        <v>142</v>
      </c>
    </row>
    <row r="218" spans="1:6">
      <c r="A218" s="497">
        <v>53</v>
      </c>
      <c r="B218" s="209" t="str">
        <f>IF(A218="","",VLOOKUP(A218,Жильцы!$A$2:$B$129,2,FALSE))</f>
        <v xml:space="preserve">Круглякова </v>
      </c>
      <c r="C218" s="503">
        <v>44259</v>
      </c>
      <c r="D218" s="500" t="s">
        <v>361</v>
      </c>
      <c r="E218" s="497">
        <v>3816.2</v>
      </c>
      <c r="F218" s="501" t="s">
        <v>142</v>
      </c>
    </row>
    <row r="219" spans="1:6">
      <c r="A219" s="497">
        <v>36</v>
      </c>
      <c r="B219" s="209" t="str">
        <f>IF(A219="","",VLOOKUP(A219,Жильцы!$A$2:$B$129,2,FALSE))</f>
        <v>Армашова</v>
      </c>
      <c r="C219" s="503">
        <v>44259</v>
      </c>
      <c r="D219" s="500" t="s">
        <v>361</v>
      </c>
      <c r="E219" s="497">
        <v>2238.92</v>
      </c>
      <c r="F219" s="501" t="s">
        <v>142</v>
      </c>
    </row>
    <row r="220" spans="1:6">
      <c r="A220" s="497">
        <v>19</v>
      </c>
      <c r="B220" s="209" t="str">
        <f>IF(A220="","",VLOOKUP(A220,Жильцы!$A$2:$B$129,2,FALSE))</f>
        <v>Николаев</v>
      </c>
      <c r="C220" s="503">
        <v>44260</v>
      </c>
      <c r="D220" s="500" t="s">
        <v>361</v>
      </c>
      <c r="E220" s="497">
        <v>1934.39</v>
      </c>
      <c r="F220" s="501" t="s">
        <v>142</v>
      </c>
    </row>
    <row r="221" spans="1:6">
      <c r="A221" s="497">
        <v>27</v>
      </c>
      <c r="B221" s="209" t="str">
        <f>IF(A221="","",VLOOKUP(A221,Жильцы!$A$2:$B$129,2,FALSE))</f>
        <v>Федотова</v>
      </c>
      <c r="C221" s="503">
        <v>44260</v>
      </c>
      <c r="D221" s="500" t="s">
        <v>361</v>
      </c>
      <c r="E221" s="497">
        <v>2074.31</v>
      </c>
      <c r="F221" s="501" t="s">
        <v>142</v>
      </c>
    </row>
    <row r="222" spans="1:6">
      <c r="A222" s="497">
        <v>67</v>
      </c>
      <c r="B222" s="209" t="str">
        <f>IF(A222="","",VLOOKUP(A222,Жильцы!$A$2:$B$129,2,FALSE))</f>
        <v>Бабкин</v>
      </c>
      <c r="C222" s="503">
        <v>44260</v>
      </c>
      <c r="D222" s="500" t="s">
        <v>361</v>
      </c>
      <c r="E222" s="497">
        <v>2128.37</v>
      </c>
      <c r="F222" s="501" t="s">
        <v>142</v>
      </c>
    </row>
    <row r="223" spans="1:6">
      <c r="A223" s="497">
        <v>96</v>
      </c>
      <c r="B223" s="209" t="str">
        <f>IF(A223="","",VLOOKUP(A223,Жильцы!$A$2:$B$129,2,FALSE))</f>
        <v>Бряков</v>
      </c>
      <c r="C223" s="503">
        <v>44260</v>
      </c>
      <c r="D223" s="500" t="s">
        <v>361</v>
      </c>
      <c r="E223" s="497">
        <v>2054.4</v>
      </c>
      <c r="F223" s="501" t="s">
        <v>142</v>
      </c>
    </row>
    <row r="224" spans="1:6">
      <c r="A224" s="497">
        <v>121</v>
      </c>
      <c r="B224" s="209" t="str">
        <f>IF(A224="","",VLOOKUP(A224,Жильцы!$A$2:$B$129,2,FALSE))</f>
        <v>Рыженко</v>
      </c>
      <c r="C224" s="503">
        <v>44260</v>
      </c>
      <c r="D224" s="500" t="s">
        <v>361</v>
      </c>
      <c r="E224" s="497">
        <v>1952.92</v>
      </c>
      <c r="F224" s="501" t="s">
        <v>142</v>
      </c>
    </row>
    <row r="225" spans="1:6">
      <c r="A225" s="497">
        <v>86</v>
      </c>
      <c r="B225" s="209" t="str">
        <f>IF(A225="","",VLOOKUP(A225,Жильцы!$A$2:$B$129,2,FALSE))</f>
        <v>Соколов</v>
      </c>
      <c r="C225" s="503">
        <v>44260</v>
      </c>
      <c r="D225" s="500" t="s">
        <v>361</v>
      </c>
      <c r="E225" s="497">
        <v>2160.17</v>
      </c>
      <c r="F225" s="501" t="s">
        <v>142</v>
      </c>
    </row>
    <row r="226" spans="1:6">
      <c r="A226" s="497">
        <v>102</v>
      </c>
      <c r="B226" s="209" t="str">
        <f>IF(A226="","",VLOOKUP(A226,Жильцы!$A$2:$B$129,2,FALSE))</f>
        <v>Поздеев</v>
      </c>
      <c r="C226" s="503">
        <v>44264</v>
      </c>
      <c r="D226" s="500" t="s">
        <v>361</v>
      </c>
      <c r="E226" s="497">
        <v>2894.75</v>
      </c>
      <c r="F226" s="501" t="s">
        <v>142</v>
      </c>
    </row>
    <row r="227" spans="1:6">
      <c r="A227" s="497">
        <v>127</v>
      </c>
      <c r="B227" s="209" t="str">
        <f>IF(A227="","",VLOOKUP(A227,Жильцы!$A$2:$B$129,2,FALSE))</f>
        <v>Астапов</v>
      </c>
      <c r="C227" s="503">
        <v>44264</v>
      </c>
      <c r="D227" s="500" t="s">
        <v>361</v>
      </c>
      <c r="E227" s="497">
        <v>1899.41</v>
      </c>
      <c r="F227" s="501" t="s">
        <v>142</v>
      </c>
    </row>
    <row r="228" spans="1:6">
      <c r="A228" s="497">
        <v>85</v>
      </c>
      <c r="B228" s="209" t="str">
        <f>IF(A228="","",VLOOKUP(A228,Жильцы!$A$2:$B$129,2,FALSE))</f>
        <v>Сараджан</v>
      </c>
      <c r="C228" s="503">
        <v>44264</v>
      </c>
      <c r="D228" s="500" t="s">
        <v>361</v>
      </c>
      <c r="E228" s="497">
        <v>3307.4</v>
      </c>
      <c r="F228" s="501" t="s">
        <v>142</v>
      </c>
    </row>
    <row r="229" spans="1:6">
      <c r="A229" s="497">
        <v>42</v>
      </c>
      <c r="B229" s="209" t="str">
        <f>IF(A229="","",VLOOKUP(A229,Жильцы!$A$2:$B$129,2,FALSE))</f>
        <v>Пуликов</v>
      </c>
      <c r="C229" s="503">
        <v>44264</v>
      </c>
      <c r="D229" s="500" t="s">
        <v>361</v>
      </c>
      <c r="E229" s="497">
        <v>5677.52</v>
      </c>
      <c r="F229" s="501" t="s">
        <v>142</v>
      </c>
    </row>
    <row r="230" spans="1:6">
      <c r="A230" s="497">
        <v>76</v>
      </c>
      <c r="B230" s="209" t="str">
        <f>IF(A230="","",VLOOKUP(A230,Жильцы!$A$2:$B$129,2,FALSE))</f>
        <v>Малюкевич</v>
      </c>
      <c r="C230" s="503">
        <v>44264</v>
      </c>
      <c r="D230" s="500" t="s">
        <v>361</v>
      </c>
      <c r="E230" s="497">
        <v>2347.04</v>
      </c>
      <c r="F230" s="501" t="s">
        <v>142</v>
      </c>
    </row>
    <row r="231" spans="1:6">
      <c r="A231" s="497">
        <v>32</v>
      </c>
      <c r="B231" s="209" t="str">
        <f>IF(A231="","",VLOOKUP(A231,Жильцы!$A$2:$B$129,2,FALSE))</f>
        <v>Мельников</v>
      </c>
      <c r="C231" s="503">
        <v>44264</v>
      </c>
      <c r="D231" s="500" t="s">
        <v>361</v>
      </c>
      <c r="E231" s="497">
        <v>3418.62</v>
      </c>
      <c r="F231" s="501" t="s">
        <v>142</v>
      </c>
    </row>
    <row r="232" spans="1:6">
      <c r="A232" s="497">
        <v>106</v>
      </c>
      <c r="B232" s="209" t="str">
        <f>IF(A232="","",VLOOKUP(A232,Жильцы!$A$2:$B$129,2,FALSE))</f>
        <v>Никитин</v>
      </c>
      <c r="C232" s="503">
        <v>44264</v>
      </c>
      <c r="D232" s="500" t="s">
        <v>361</v>
      </c>
      <c r="E232" s="497">
        <v>1969.64</v>
      </c>
      <c r="F232" s="501" t="s">
        <v>142</v>
      </c>
    </row>
    <row r="233" spans="1:6">
      <c r="A233" s="497">
        <v>25</v>
      </c>
      <c r="B233" s="209" t="str">
        <f>IF(A233="","",VLOOKUP(A233,Жильцы!$A$2:$B$129,2,FALSE))</f>
        <v>Мисько</v>
      </c>
      <c r="C233" s="503">
        <v>44264</v>
      </c>
      <c r="D233" s="500" t="s">
        <v>361</v>
      </c>
      <c r="E233" s="497">
        <v>2706.58</v>
      </c>
      <c r="F233" s="501" t="s">
        <v>142</v>
      </c>
    </row>
    <row r="234" spans="1:6">
      <c r="A234" s="497">
        <v>18</v>
      </c>
      <c r="B234" s="209" t="str">
        <f>IF(A234="","",VLOOKUP(A234,Жильцы!$A$2:$B$129,2,FALSE))</f>
        <v>Степанова</v>
      </c>
      <c r="C234" s="503">
        <v>44264</v>
      </c>
      <c r="D234" s="500" t="s">
        <v>361</v>
      </c>
      <c r="E234" s="497">
        <v>1909.22</v>
      </c>
      <c r="F234" s="501" t="s">
        <v>142</v>
      </c>
    </row>
    <row r="235" spans="1:6">
      <c r="A235" s="497">
        <v>101</v>
      </c>
      <c r="B235" s="209" t="str">
        <f>IF(A235="","",VLOOKUP(A235,Жильцы!$A$2:$B$129,2,FALSE))</f>
        <v>Борзых</v>
      </c>
      <c r="C235" s="503">
        <v>44264</v>
      </c>
      <c r="D235" s="500" t="s">
        <v>361</v>
      </c>
      <c r="E235" s="497">
        <v>3227.9</v>
      </c>
      <c r="F235" s="501" t="s">
        <v>142</v>
      </c>
    </row>
    <row r="236" spans="1:6">
      <c r="A236" s="497">
        <v>101</v>
      </c>
      <c r="B236" s="209" t="str">
        <f>IF(A236="","",VLOOKUP(A236,Жильцы!$A$2:$B$129,2,FALSE))</f>
        <v>Борзых</v>
      </c>
      <c r="C236" s="503">
        <v>44264</v>
      </c>
      <c r="D236" s="500" t="s">
        <v>361</v>
      </c>
      <c r="E236" s="497">
        <v>3227.9</v>
      </c>
      <c r="F236" s="501" t="s">
        <v>142</v>
      </c>
    </row>
    <row r="237" spans="1:6">
      <c r="A237" s="497">
        <v>80</v>
      </c>
      <c r="B237" s="209" t="str">
        <f>IF(A237="","",VLOOKUP(A237,Жильцы!$A$2:$B$129,2,FALSE))</f>
        <v>Аксенов</v>
      </c>
      <c r="C237" s="503">
        <v>44264</v>
      </c>
      <c r="D237" s="500" t="s">
        <v>361</v>
      </c>
      <c r="E237" s="497">
        <v>2385.12</v>
      </c>
      <c r="F237" s="501" t="s">
        <v>142</v>
      </c>
    </row>
    <row r="238" spans="1:6">
      <c r="A238" s="497">
        <v>105</v>
      </c>
      <c r="B238" s="209" t="str">
        <f>IF(A238="","",VLOOKUP(A238,Жильцы!$A$2:$B$129,2,FALSE))</f>
        <v>Захлевнова</v>
      </c>
      <c r="C238" s="503">
        <v>44264</v>
      </c>
      <c r="D238" s="500" t="s">
        <v>361</v>
      </c>
      <c r="E238" s="497">
        <v>1752.58</v>
      </c>
      <c r="F238" s="501" t="s">
        <v>142</v>
      </c>
    </row>
    <row r="239" spans="1:6">
      <c r="A239" s="497">
        <v>58</v>
      </c>
      <c r="B239" s="209" t="str">
        <f>IF(A239="","",VLOOKUP(A239,Жильцы!$A$2:$B$129,2,FALSE))</f>
        <v>Володарская</v>
      </c>
      <c r="C239" s="503">
        <v>44264</v>
      </c>
      <c r="D239" s="500" t="s">
        <v>361</v>
      </c>
      <c r="E239" s="497">
        <v>1817</v>
      </c>
      <c r="F239" s="501" t="s">
        <v>142</v>
      </c>
    </row>
    <row r="240" spans="1:6">
      <c r="A240" s="497">
        <v>13</v>
      </c>
      <c r="B240" s="209" t="str">
        <f>IF(A240="","",VLOOKUP(A240,Жильцы!$A$2:$B$129,2,FALSE))</f>
        <v xml:space="preserve">Шувалов </v>
      </c>
      <c r="C240" s="503">
        <v>44265</v>
      </c>
      <c r="D240" s="500" t="s">
        <v>361</v>
      </c>
      <c r="E240" s="497">
        <v>2709.56</v>
      </c>
      <c r="F240" s="501" t="s">
        <v>142</v>
      </c>
    </row>
    <row r="241" spans="1:6">
      <c r="A241" s="497">
        <v>95</v>
      </c>
      <c r="B241" s="209" t="str">
        <f>IF(A241="","",VLOOKUP(A241,Жильцы!$A$2:$B$129,2,FALSE))</f>
        <v>Власов</v>
      </c>
      <c r="C241" s="503">
        <v>44265</v>
      </c>
      <c r="D241" s="500" t="s">
        <v>361</v>
      </c>
      <c r="E241" s="497">
        <v>4096.79</v>
      </c>
      <c r="F241" s="501" t="s">
        <v>142</v>
      </c>
    </row>
    <row r="242" spans="1:6">
      <c r="A242" s="497">
        <v>71</v>
      </c>
      <c r="B242" s="209" t="str">
        <f>IF(A242="","",VLOOKUP(A242,Жильцы!$A$2:$B$129,2,FALSE))</f>
        <v>Слободянюк</v>
      </c>
      <c r="C242" s="503">
        <v>44265</v>
      </c>
      <c r="D242" s="500" t="s">
        <v>361</v>
      </c>
      <c r="E242" s="497">
        <v>2754.83</v>
      </c>
      <c r="F242" s="501" t="s">
        <v>142</v>
      </c>
    </row>
    <row r="243" spans="1:6">
      <c r="A243" s="497">
        <v>108</v>
      </c>
      <c r="B243" s="209" t="str">
        <f>IF(A243="","",VLOOKUP(A243,Жильцы!$A$2:$B$129,2,FALSE))</f>
        <v>Малашенок</v>
      </c>
      <c r="C243" s="503">
        <v>44265</v>
      </c>
      <c r="D243" s="500" t="s">
        <v>361</v>
      </c>
      <c r="E243" s="497">
        <v>2502.86</v>
      </c>
      <c r="F243" s="501" t="s">
        <v>142</v>
      </c>
    </row>
    <row r="244" spans="1:6">
      <c r="A244" s="497">
        <v>97</v>
      </c>
      <c r="B244" s="209" t="str">
        <f>IF(A244="","",VLOOKUP(A244,Жильцы!$A$2:$B$129,2,FALSE))</f>
        <v>Малютин</v>
      </c>
      <c r="C244" s="503">
        <v>44265</v>
      </c>
      <c r="D244" s="500" t="s">
        <v>361</v>
      </c>
      <c r="E244" s="497">
        <v>1876.6</v>
      </c>
      <c r="F244" s="501" t="s">
        <v>142</v>
      </c>
    </row>
    <row r="245" spans="1:6">
      <c r="A245" s="497">
        <v>88</v>
      </c>
      <c r="B245" s="209" t="str">
        <f>IF(A245="","",VLOOKUP(A245,Жильцы!$A$2:$B$129,2,FALSE))</f>
        <v>Краева</v>
      </c>
      <c r="C245" s="503">
        <v>44265</v>
      </c>
      <c r="D245" s="500" t="s">
        <v>361</v>
      </c>
      <c r="E245" s="497">
        <v>3171.24</v>
      </c>
      <c r="F245" s="501" t="s">
        <v>142</v>
      </c>
    </row>
    <row r="246" spans="1:6">
      <c r="A246" s="497">
        <v>90</v>
      </c>
      <c r="B246" s="209" t="str">
        <f>IF(A246="","",VLOOKUP(A246,Жильцы!$A$2:$B$129,2,FALSE))</f>
        <v>Галинский</v>
      </c>
      <c r="C246" s="503">
        <v>44266</v>
      </c>
      <c r="D246" s="500" t="s">
        <v>361</v>
      </c>
      <c r="E246" s="497">
        <v>2552.44</v>
      </c>
      <c r="F246" s="501" t="s">
        <v>142</v>
      </c>
    </row>
    <row r="247" spans="1:6">
      <c r="A247" s="497">
        <v>104</v>
      </c>
      <c r="B247" s="209" t="str">
        <f>IF(A247="","",VLOOKUP(A247,Жильцы!$A$2:$B$129,2,FALSE))</f>
        <v>Будаев</v>
      </c>
      <c r="C247" s="503">
        <v>44266</v>
      </c>
      <c r="D247" s="500" t="s">
        <v>361</v>
      </c>
      <c r="E247" s="497">
        <v>2525.04</v>
      </c>
      <c r="F247" s="501" t="s">
        <v>142</v>
      </c>
    </row>
    <row r="248" spans="1:6">
      <c r="A248" s="497">
        <v>75</v>
      </c>
      <c r="B248" s="209" t="str">
        <f>IF(A248="","",VLOOKUP(A248,Жильцы!$A$2:$B$129,2,FALSE))</f>
        <v>Володченко</v>
      </c>
      <c r="C248" s="503">
        <v>44266</v>
      </c>
      <c r="D248" s="500" t="s">
        <v>361</v>
      </c>
      <c r="E248" s="497">
        <v>1772.21</v>
      </c>
      <c r="F248" s="501" t="s">
        <v>142</v>
      </c>
    </row>
    <row r="249" spans="1:6">
      <c r="A249" s="497">
        <v>72</v>
      </c>
      <c r="B249" s="209" t="str">
        <f>IF(A249="","",VLOOKUP(A249,Жильцы!$A$2:$B$129,2,FALSE))</f>
        <v>Гуляев</v>
      </c>
      <c r="C249" s="503">
        <v>44266</v>
      </c>
      <c r="D249" s="500" t="s">
        <v>361</v>
      </c>
      <c r="E249" s="497">
        <v>2168.88</v>
      </c>
      <c r="F249" s="501" t="s">
        <v>142</v>
      </c>
    </row>
    <row r="250" spans="1:6">
      <c r="A250" s="497">
        <v>23</v>
      </c>
      <c r="B250" s="209" t="str">
        <f>IF(A250="","",VLOOKUP(A250,Жильцы!$A$2:$B$129,2,FALSE))</f>
        <v>Малярчук</v>
      </c>
      <c r="C250" s="503">
        <v>44266</v>
      </c>
      <c r="D250" s="500" t="s">
        <v>361</v>
      </c>
      <c r="E250" s="497">
        <v>1880.33</v>
      </c>
      <c r="F250" s="501" t="s">
        <v>142</v>
      </c>
    </row>
    <row r="251" spans="1:6">
      <c r="A251" s="497">
        <v>15</v>
      </c>
      <c r="B251" s="209" t="str">
        <f>IF(A251="","",VLOOKUP(A251,Жильцы!$A$2:$B$129,2,FALSE))</f>
        <v>Килина</v>
      </c>
      <c r="C251" s="503">
        <v>44266</v>
      </c>
      <c r="D251" s="500" t="s">
        <v>361</v>
      </c>
      <c r="E251" s="497">
        <v>1797.65</v>
      </c>
      <c r="F251" s="501" t="s">
        <v>142</v>
      </c>
    </row>
    <row r="252" spans="1:6">
      <c r="A252" s="497">
        <v>69</v>
      </c>
      <c r="B252" s="209" t="str">
        <f>IF(A252="","",VLOOKUP(A252,Жильцы!$A$2:$B$129,2,FALSE))</f>
        <v>Кутьмин</v>
      </c>
      <c r="C252" s="503">
        <v>44266</v>
      </c>
      <c r="D252" s="500" t="s">
        <v>361</v>
      </c>
      <c r="E252" s="497">
        <v>2413.8200000000002</v>
      </c>
      <c r="F252" s="501" t="s">
        <v>142</v>
      </c>
    </row>
    <row r="253" spans="1:6">
      <c r="A253" s="497">
        <v>41</v>
      </c>
      <c r="B253" s="209" t="str">
        <f>IF(A253="","",VLOOKUP(A253,Жильцы!$A$2:$B$129,2,FALSE))</f>
        <v>Быкова</v>
      </c>
      <c r="C253" s="503">
        <v>44266</v>
      </c>
      <c r="D253" s="500" t="s">
        <v>361</v>
      </c>
      <c r="E253" s="497">
        <v>1962.46</v>
      </c>
      <c r="F253" s="501" t="s">
        <v>142</v>
      </c>
    </row>
    <row r="254" spans="1:6">
      <c r="A254" s="497">
        <v>66</v>
      </c>
      <c r="B254" s="209" t="str">
        <f>IF(A254="","",VLOOKUP(A254,Жильцы!$A$2:$B$129,2,FALSE))</f>
        <v>Суглобов</v>
      </c>
      <c r="C254" s="503">
        <v>44266</v>
      </c>
      <c r="D254" s="500" t="s">
        <v>361</v>
      </c>
      <c r="E254" s="497">
        <v>2575.6999999999998</v>
      </c>
      <c r="F254" s="501" t="s">
        <v>142</v>
      </c>
    </row>
    <row r="255" spans="1:6">
      <c r="A255" s="497">
        <v>47</v>
      </c>
      <c r="B255" s="209" t="str">
        <f>IF(A255="","",VLOOKUP(A255,Жильцы!$A$2:$B$129,2,FALSE))</f>
        <v xml:space="preserve"> Гальченко</v>
      </c>
      <c r="C255" s="503">
        <v>44266</v>
      </c>
      <c r="D255" s="500" t="s">
        <v>361</v>
      </c>
      <c r="E255" s="497">
        <v>1575.05</v>
      </c>
      <c r="F255" s="501" t="s">
        <v>142</v>
      </c>
    </row>
    <row r="256" spans="1:6">
      <c r="A256" s="497">
        <v>103</v>
      </c>
      <c r="B256" s="209" t="str">
        <f>IF(A256="","",VLOOKUP(A256,Жильцы!$A$2:$B$129,2,FALSE))</f>
        <v>Булычева</v>
      </c>
      <c r="C256" s="503">
        <v>44266</v>
      </c>
      <c r="D256" s="500" t="s">
        <v>361</v>
      </c>
      <c r="E256" s="497">
        <v>1947.11</v>
      </c>
      <c r="F256" s="501" t="s">
        <v>142</v>
      </c>
    </row>
    <row r="257" spans="1:6">
      <c r="A257" s="497">
        <v>4</v>
      </c>
      <c r="B257" s="209" t="str">
        <f>IF(A257="","",VLOOKUP(A257,Жильцы!$A$2:$B$129,2,FALSE))</f>
        <v>Новиков</v>
      </c>
      <c r="C257" s="503">
        <v>44266</v>
      </c>
      <c r="D257" s="500" t="s">
        <v>361</v>
      </c>
      <c r="E257" s="497">
        <v>1591.39</v>
      </c>
      <c r="F257" s="501" t="s">
        <v>142</v>
      </c>
    </row>
    <row r="258" spans="1:6">
      <c r="A258" s="497">
        <v>63</v>
      </c>
      <c r="B258" s="209" t="str">
        <f>IF(A258="","",VLOOKUP(A258,Жильцы!$A$2:$B$129,2,FALSE))</f>
        <v>Зима</v>
      </c>
      <c r="C258" s="503">
        <v>44267</v>
      </c>
      <c r="D258" s="500" t="s">
        <v>361</v>
      </c>
      <c r="E258" s="497">
        <v>2067.9499999999998</v>
      </c>
      <c r="F258" s="501" t="s">
        <v>142</v>
      </c>
    </row>
    <row r="259" spans="1:6">
      <c r="A259" s="497">
        <v>63</v>
      </c>
      <c r="B259" s="209" t="str">
        <f>IF(A259="","",VLOOKUP(A259,Жильцы!$A$2:$B$129,2,FALSE))</f>
        <v>Зима</v>
      </c>
      <c r="C259" s="503">
        <v>44267</v>
      </c>
      <c r="D259" s="500" t="s">
        <v>361</v>
      </c>
      <c r="E259" s="497">
        <v>2064.77</v>
      </c>
      <c r="F259" s="501" t="s">
        <v>151</v>
      </c>
    </row>
    <row r="260" spans="1:6">
      <c r="A260" s="497">
        <v>115</v>
      </c>
      <c r="B260" s="209" t="str">
        <f>IF(A260="","",VLOOKUP(A260,Жильцы!$A$2:$B$129,2,FALSE))</f>
        <v>Чистяков</v>
      </c>
      <c r="C260" s="503">
        <v>44267</v>
      </c>
      <c r="D260" s="500" t="s">
        <v>361</v>
      </c>
      <c r="E260" s="497">
        <v>1994.81</v>
      </c>
      <c r="F260" s="501" t="s">
        <v>142</v>
      </c>
    </row>
    <row r="261" spans="1:6">
      <c r="A261" s="497">
        <v>116</v>
      </c>
      <c r="B261" s="209" t="str">
        <f>IF(A261="","",VLOOKUP(A261,Жильцы!$A$2:$B$129,2,FALSE))</f>
        <v>Поштовый</v>
      </c>
      <c r="C261" s="503">
        <v>44267</v>
      </c>
      <c r="D261" s="500" t="s">
        <v>361</v>
      </c>
      <c r="E261" s="497">
        <v>2300</v>
      </c>
      <c r="F261" s="501" t="s">
        <v>142</v>
      </c>
    </row>
    <row r="262" spans="1:6">
      <c r="A262" s="497">
        <v>110</v>
      </c>
      <c r="B262" s="209" t="str">
        <f>IF(A262="","",VLOOKUP(A262,Жильцы!$A$2:$B$129,2,FALSE))</f>
        <v>Нерода</v>
      </c>
      <c r="C262" s="503">
        <v>44267</v>
      </c>
      <c r="D262" s="500" t="s">
        <v>361</v>
      </c>
      <c r="E262" s="497">
        <v>1854.89</v>
      </c>
      <c r="F262" s="501" t="s">
        <v>142</v>
      </c>
    </row>
    <row r="263" spans="1:6">
      <c r="A263" s="497">
        <v>26</v>
      </c>
      <c r="B263" s="209" t="str">
        <f>IF(A263="","",VLOOKUP(A263,Жильцы!$A$2:$B$129,2,FALSE))</f>
        <v>Сушилина</v>
      </c>
      <c r="C263" s="503">
        <v>44267</v>
      </c>
      <c r="D263" s="500" t="s">
        <v>361</v>
      </c>
      <c r="E263" s="497">
        <v>2000</v>
      </c>
      <c r="F263" s="501" t="s">
        <v>142</v>
      </c>
    </row>
    <row r="264" spans="1:6">
      <c r="A264" s="497">
        <v>39</v>
      </c>
      <c r="B264" s="209" t="str">
        <f>IF(A264="","",VLOOKUP(A264,Жильцы!$A$2:$B$129,2,FALSE))</f>
        <v>Даниш</v>
      </c>
      <c r="C264" s="503">
        <v>44267</v>
      </c>
      <c r="D264" s="500" t="s">
        <v>361</v>
      </c>
      <c r="E264" s="497">
        <v>2293.73</v>
      </c>
      <c r="F264" s="501" t="s">
        <v>142</v>
      </c>
    </row>
    <row r="265" spans="1:6">
      <c r="A265" s="497">
        <v>30</v>
      </c>
      <c r="B265" s="209" t="str">
        <f>IF(A265="","",VLOOKUP(A265,Жильцы!$A$2:$B$129,2,FALSE))</f>
        <v>Миняева</v>
      </c>
      <c r="C265" s="503">
        <v>44267</v>
      </c>
      <c r="D265" s="500" t="s">
        <v>361</v>
      </c>
      <c r="E265" s="497">
        <v>1912.13</v>
      </c>
      <c r="F265" s="501" t="s">
        <v>142</v>
      </c>
    </row>
    <row r="266" spans="1:6">
      <c r="A266" s="497">
        <v>68</v>
      </c>
      <c r="B266" s="209" t="str">
        <f>IF(A266="","",VLOOKUP(A266,Жильцы!$A$2:$B$129,2,FALSE))</f>
        <v>Мамедова</v>
      </c>
      <c r="C266" s="503">
        <v>44267</v>
      </c>
      <c r="D266" s="500" t="s">
        <v>361</v>
      </c>
      <c r="E266" s="497">
        <v>2846.3</v>
      </c>
      <c r="F266" s="501" t="s">
        <v>152</v>
      </c>
    </row>
    <row r="267" spans="1:6">
      <c r="A267" s="497">
        <v>68</v>
      </c>
      <c r="B267" s="209" t="str">
        <f>IF(A267="","",VLOOKUP(A267,Жильцы!$A$2:$B$129,2,FALSE))</f>
        <v>Мамедова</v>
      </c>
      <c r="C267" s="503">
        <v>44267</v>
      </c>
      <c r="D267" s="500" t="s">
        <v>361</v>
      </c>
      <c r="E267" s="497">
        <v>3084.8</v>
      </c>
      <c r="F267" s="501" t="s">
        <v>141</v>
      </c>
    </row>
    <row r="268" spans="1:6">
      <c r="A268" s="497">
        <v>70</v>
      </c>
      <c r="B268" s="209" t="str">
        <f>IF(A268="","",VLOOKUP(A268,Жильцы!$A$2:$B$129,2,FALSE))</f>
        <v>Болозович</v>
      </c>
      <c r="C268" s="503">
        <v>44267</v>
      </c>
      <c r="D268" s="500" t="s">
        <v>361</v>
      </c>
      <c r="E268" s="497">
        <v>1739</v>
      </c>
      <c r="F268" s="501" t="s">
        <v>150</v>
      </c>
    </row>
    <row r="269" spans="1:6">
      <c r="A269" s="497">
        <v>22</v>
      </c>
      <c r="B269" s="209" t="str">
        <f>IF(A269="","",VLOOKUP(A269,Жильцы!$A$2:$B$129,2,FALSE))</f>
        <v>Пак</v>
      </c>
      <c r="C269" s="503">
        <v>44267</v>
      </c>
      <c r="D269" s="500" t="s">
        <v>361</v>
      </c>
      <c r="E269" s="497">
        <v>2385.9499999999998</v>
      </c>
      <c r="F269" s="501" t="s">
        <v>142</v>
      </c>
    </row>
    <row r="270" spans="1:6">
      <c r="A270" s="497">
        <v>16</v>
      </c>
      <c r="B270" s="209" t="str">
        <f>IF(A270="","",VLOOKUP(A270,Жильцы!$A$2:$B$129,2,FALSE))</f>
        <v>Ветохина</v>
      </c>
      <c r="C270" s="503">
        <v>44267</v>
      </c>
      <c r="D270" s="500" t="s">
        <v>361</v>
      </c>
      <c r="E270" s="497">
        <v>1745.94</v>
      </c>
      <c r="F270" s="501" t="s">
        <v>142</v>
      </c>
    </row>
    <row r="271" spans="1:6">
      <c r="A271" s="497">
        <v>10</v>
      </c>
      <c r="B271" s="209" t="str">
        <f>IF(A271="","",VLOOKUP(A271,Жильцы!$A$2:$B$129,2,FALSE))</f>
        <v>Бугаец</v>
      </c>
      <c r="C271" s="503">
        <v>44267</v>
      </c>
      <c r="D271" s="500" t="s">
        <v>361</v>
      </c>
      <c r="E271" s="497">
        <v>2271.7399999999998</v>
      </c>
      <c r="F271" s="501" t="s">
        <v>142</v>
      </c>
    </row>
    <row r="272" spans="1:6">
      <c r="A272" s="497">
        <v>48</v>
      </c>
      <c r="B272" s="209" t="str">
        <f>IF(A272="","",VLOOKUP(A272,Жильцы!$A$2:$B$129,2,FALSE))</f>
        <v>Перфильева</v>
      </c>
      <c r="C272" s="503">
        <v>44270</v>
      </c>
      <c r="D272" s="500" t="s">
        <v>361</v>
      </c>
      <c r="E272" s="497">
        <v>2795.34</v>
      </c>
      <c r="F272" s="501" t="s">
        <v>142</v>
      </c>
    </row>
    <row r="273" spans="1:6">
      <c r="A273" s="497">
        <v>7</v>
      </c>
      <c r="B273" s="209" t="str">
        <f>IF(A273="","",VLOOKUP(A273,Жильцы!$A$2:$B$129,2,FALSE))</f>
        <v>Ушаков</v>
      </c>
      <c r="C273" s="503">
        <v>44270</v>
      </c>
      <c r="D273" s="500" t="s">
        <v>361</v>
      </c>
      <c r="E273" s="497">
        <v>1760.93</v>
      </c>
      <c r="F273" s="501" t="s">
        <v>142</v>
      </c>
    </row>
    <row r="274" spans="1:6">
      <c r="A274" s="497">
        <v>9</v>
      </c>
      <c r="B274" s="209" t="str">
        <f>IF(A274="","",VLOOKUP(A274,Жильцы!$A$2:$B$129,2,FALSE))</f>
        <v>Солянов</v>
      </c>
      <c r="C274" s="503">
        <v>44270</v>
      </c>
      <c r="D274" s="500" t="s">
        <v>361</v>
      </c>
      <c r="E274" s="497">
        <v>1886.14</v>
      </c>
      <c r="F274" s="501" t="s">
        <v>142</v>
      </c>
    </row>
    <row r="275" spans="1:6">
      <c r="A275" s="497">
        <v>92</v>
      </c>
      <c r="B275" s="209" t="str">
        <f>IF(A275="","",VLOOKUP(A275,Жильцы!$A$2:$B$129,2,FALSE))</f>
        <v>Хан</v>
      </c>
      <c r="C275" s="503">
        <v>44270</v>
      </c>
      <c r="D275" s="500" t="s">
        <v>361</v>
      </c>
      <c r="E275" s="497">
        <v>3500</v>
      </c>
      <c r="F275" s="501" t="s">
        <v>142</v>
      </c>
    </row>
    <row r="276" spans="1:6">
      <c r="A276" s="497">
        <v>45</v>
      </c>
      <c r="B276" s="209" t="str">
        <f>IF(A276="","",VLOOKUP(A276,Жильцы!$A$2:$B$129,2,FALSE))</f>
        <v>Ворожбит</v>
      </c>
      <c r="C276" s="503">
        <v>44270</v>
      </c>
      <c r="D276" s="500" t="s">
        <v>361</v>
      </c>
      <c r="E276" s="497">
        <v>2992.58</v>
      </c>
      <c r="F276" s="501" t="s">
        <v>142</v>
      </c>
    </row>
    <row r="277" spans="1:6">
      <c r="A277" s="497">
        <v>121</v>
      </c>
      <c r="B277" s="209" t="str">
        <f>IF(A277="","",VLOOKUP(A277,Жильцы!$A$2:$B$129,2,FALSE))</f>
        <v>Рыженко</v>
      </c>
      <c r="C277" s="503">
        <v>44270</v>
      </c>
      <c r="D277" s="500" t="s">
        <v>361</v>
      </c>
      <c r="E277" s="497">
        <v>2033.39</v>
      </c>
      <c r="F277" s="501" t="s">
        <v>144</v>
      </c>
    </row>
    <row r="278" spans="1:6">
      <c r="A278" s="497">
        <v>73</v>
      </c>
      <c r="B278" s="209" t="str">
        <f>IF(A278="","",VLOOKUP(A278,Жильцы!$A$2:$B$129,2,FALSE))</f>
        <v>Кириленко</v>
      </c>
      <c r="C278" s="503">
        <v>44270</v>
      </c>
      <c r="D278" s="500" t="s">
        <v>361</v>
      </c>
      <c r="E278" s="497">
        <v>1959.28</v>
      </c>
      <c r="F278" s="501" t="s">
        <v>142</v>
      </c>
    </row>
    <row r="279" spans="1:6">
      <c r="A279" s="497">
        <v>73</v>
      </c>
      <c r="B279" s="209" t="str">
        <f>IF(A279="","",VLOOKUP(A279,Жильцы!$A$2:$B$129,2,FALSE))</f>
        <v>Кириленко</v>
      </c>
      <c r="C279" s="503">
        <v>44270</v>
      </c>
      <c r="D279" s="500" t="s">
        <v>361</v>
      </c>
      <c r="E279" s="497">
        <v>1917.34</v>
      </c>
      <c r="F279" s="501" t="s">
        <v>141</v>
      </c>
    </row>
    <row r="280" spans="1:6">
      <c r="A280" s="497">
        <v>73</v>
      </c>
      <c r="B280" s="209" t="str">
        <f>IF(A280="","",VLOOKUP(A280,Жильцы!$A$2:$B$129,2,FALSE))</f>
        <v>Кириленко</v>
      </c>
      <c r="C280" s="503">
        <v>44270</v>
      </c>
      <c r="D280" s="500" t="s">
        <v>361</v>
      </c>
      <c r="E280" s="497">
        <v>1991.08</v>
      </c>
      <c r="F280" s="501" t="s">
        <v>151</v>
      </c>
    </row>
    <row r="281" spans="1:6">
      <c r="A281" s="497">
        <v>29</v>
      </c>
      <c r="B281" s="209" t="str">
        <f>IF(A281="","",VLOOKUP(A281,Жильцы!$A$2:$B$129,2,FALSE))</f>
        <v>Назарова</v>
      </c>
      <c r="C281" s="503">
        <v>44270</v>
      </c>
      <c r="D281" s="500" t="s">
        <v>361</v>
      </c>
      <c r="E281" s="497">
        <v>2267.54</v>
      </c>
      <c r="F281" s="505" t="s">
        <v>142</v>
      </c>
    </row>
    <row r="282" spans="1:6">
      <c r="A282" s="497">
        <v>8</v>
      </c>
      <c r="B282" s="209" t="str">
        <f>IF(A282="","",VLOOKUP(A282,Жильцы!$A$2:$B$129,2,FALSE))</f>
        <v>Дымченко</v>
      </c>
      <c r="C282" s="503">
        <v>44270</v>
      </c>
      <c r="D282" s="500" t="s">
        <v>361</v>
      </c>
      <c r="E282" s="497">
        <v>1440.38</v>
      </c>
      <c r="F282" s="501" t="s">
        <v>141</v>
      </c>
    </row>
    <row r="283" spans="1:6">
      <c r="A283" s="497">
        <v>50</v>
      </c>
      <c r="B283" s="209" t="str">
        <f>IF(A283="","",VLOOKUP(A283,Жильцы!$A$2:$B$129,2,FALSE))</f>
        <v>Перебейнос</v>
      </c>
      <c r="C283" s="503">
        <v>44270</v>
      </c>
      <c r="D283" s="500" t="s">
        <v>361</v>
      </c>
      <c r="E283" s="497">
        <v>1947.38</v>
      </c>
      <c r="F283" s="501" t="s">
        <v>142</v>
      </c>
    </row>
    <row r="284" spans="1:6">
      <c r="A284" s="497">
        <v>11</v>
      </c>
      <c r="B284" s="209" t="str">
        <f>IF(A284="","",VLOOKUP(A284,Жильцы!$A$2:$B$129,2,FALSE))</f>
        <v>Молданова</v>
      </c>
      <c r="C284" s="503">
        <v>44270</v>
      </c>
      <c r="D284" s="500" t="s">
        <v>361</v>
      </c>
      <c r="E284" s="497">
        <v>2042.51</v>
      </c>
      <c r="F284" s="501" t="s">
        <v>142</v>
      </c>
    </row>
    <row r="285" spans="1:6">
      <c r="A285" s="497">
        <v>2</v>
      </c>
      <c r="B285" s="209" t="str">
        <f>IF(A285="","",VLOOKUP(A285,Жильцы!$A$2:$B$129,2,FALSE))</f>
        <v>Смирнов</v>
      </c>
      <c r="C285" s="503">
        <v>44271</v>
      </c>
      <c r="D285" s="500" t="s">
        <v>361</v>
      </c>
      <c r="E285" s="497">
        <v>1823.71</v>
      </c>
      <c r="F285" s="501" t="s">
        <v>142</v>
      </c>
    </row>
    <row r="286" spans="1:6">
      <c r="A286" s="497">
        <v>75</v>
      </c>
      <c r="B286" s="209" t="str">
        <f>IF(A286="","",VLOOKUP(A286,Жильцы!$A$2:$B$129,2,FALSE))</f>
        <v>Володченко</v>
      </c>
      <c r="C286" s="503">
        <v>44271</v>
      </c>
      <c r="D286" s="500" t="s">
        <v>361</v>
      </c>
      <c r="E286" s="497">
        <v>1717.57</v>
      </c>
      <c r="F286" s="501" t="s">
        <v>146</v>
      </c>
    </row>
    <row r="287" spans="1:6">
      <c r="A287" s="497">
        <v>64</v>
      </c>
      <c r="B287" s="209" t="str">
        <f>IF(A287="","",VLOOKUP(A287,Жильцы!$A$2:$B$129,2,FALSE))</f>
        <v>Сиваков</v>
      </c>
      <c r="C287" s="503">
        <v>44271</v>
      </c>
      <c r="D287" s="500" t="s">
        <v>361</v>
      </c>
      <c r="E287" s="497">
        <v>1663.26</v>
      </c>
      <c r="F287" s="501" t="s">
        <v>142</v>
      </c>
    </row>
    <row r="288" spans="1:6">
      <c r="A288" s="497">
        <v>81</v>
      </c>
      <c r="B288" s="209" t="str">
        <f>IF(A288="","",VLOOKUP(A288,Жильцы!$A$2:$B$129,2,FALSE))</f>
        <v>Белов</v>
      </c>
      <c r="C288" s="503">
        <v>44271</v>
      </c>
      <c r="D288" s="500" t="s">
        <v>361</v>
      </c>
      <c r="E288" s="497">
        <v>1679.44</v>
      </c>
      <c r="F288" s="501" t="s">
        <v>142</v>
      </c>
    </row>
    <row r="289" spans="1:6">
      <c r="A289" s="497">
        <v>33</v>
      </c>
      <c r="B289" s="209" t="str">
        <f>IF(A289="","",VLOOKUP(A289,Жильцы!$A$2:$B$129,2,FALSE))</f>
        <v>Корзюк</v>
      </c>
      <c r="C289" s="503">
        <v>44271</v>
      </c>
      <c r="D289" s="500" t="s">
        <v>361</v>
      </c>
      <c r="E289" s="497">
        <v>2744.74</v>
      </c>
      <c r="F289" s="501" t="s">
        <v>142</v>
      </c>
    </row>
    <row r="290" spans="1:6">
      <c r="A290" s="497">
        <v>100</v>
      </c>
      <c r="B290" s="209" t="str">
        <f>IF(A290="","",VLOOKUP(A290,Жильцы!$A$2:$B$129,2,FALSE))</f>
        <v>Дольник</v>
      </c>
      <c r="C290" s="503">
        <v>44272</v>
      </c>
      <c r="D290" s="500" t="s">
        <v>361</v>
      </c>
      <c r="E290" s="497">
        <v>2849.48</v>
      </c>
      <c r="F290" s="501" t="s">
        <v>142</v>
      </c>
    </row>
    <row r="291" spans="1:6">
      <c r="A291" s="497">
        <v>61</v>
      </c>
      <c r="B291" s="209" t="str">
        <f>IF(A291="","",VLOOKUP(A291,Жильцы!$A$2:$B$129,2,FALSE))</f>
        <v>Копытова</v>
      </c>
      <c r="C291" s="503">
        <v>44272</v>
      </c>
      <c r="D291" s="500" t="s">
        <v>361</v>
      </c>
      <c r="E291" s="497">
        <v>2369.3000000000002</v>
      </c>
      <c r="F291" s="505" t="s">
        <v>142</v>
      </c>
    </row>
    <row r="292" spans="1:6">
      <c r="A292" s="497">
        <v>44</v>
      </c>
      <c r="B292" s="209" t="str">
        <f>IF(A292="","",VLOOKUP(A292,Жильцы!$A$2:$B$129,2,FALSE))</f>
        <v>Заяц</v>
      </c>
      <c r="C292" s="503">
        <v>44272</v>
      </c>
      <c r="D292" s="500" t="s">
        <v>361</v>
      </c>
      <c r="E292" s="497">
        <v>2347.04</v>
      </c>
      <c r="F292" s="501" t="s">
        <v>142</v>
      </c>
    </row>
    <row r="293" spans="1:6">
      <c r="A293" s="497">
        <v>57</v>
      </c>
      <c r="B293" s="209" t="str">
        <f>IF(A293="","",VLOOKUP(A293,Жильцы!$A$2:$B$129,2,FALSE))</f>
        <v>Заяц</v>
      </c>
      <c r="C293" s="503">
        <v>44272</v>
      </c>
      <c r="D293" s="500" t="s">
        <v>361</v>
      </c>
      <c r="E293" s="497">
        <v>1822.54</v>
      </c>
      <c r="F293" s="501" t="s">
        <v>142</v>
      </c>
    </row>
    <row r="294" spans="1:6">
      <c r="A294" s="497">
        <v>17</v>
      </c>
      <c r="B294" s="209" t="str">
        <f>IF(A294="","",VLOOKUP(A294,Жильцы!$A$2:$B$129,2,FALSE))</f>
        <v>Федорова</v>
      </c>
      <c r="C294" s="503">
        <v>44272</v>
      </c>
      <c r="D294" s="500" t="s">
        <v>361</v>
      </c>
      <c r="E294" s="497">
        <v>2541.2199999999998</v>
      </c>
      <c r="F294" s="501" t="s">
        <v>142</v>
      </c>
    </row>
    <row r="295" spans="1:6">
      <c r="A295" s="497">
        <v>120</v>
      </c>
      <c r="B295" s="209" t="str">
        <f>IF(A295="","",VLOOKUP(A295,Жильцы!$A$2:$B$129,2,FALSE))</f>
        <v>Любецкий</v>
      </c>
      <c r="C295" s="503">
        <v>44272</v>
      </c>
      <c r="D295" s="500" t="s">
        <v>361</v>
      </c>
      <c r="E295" s="497">
        <v>2200.6799999999998</v>
      </c>
      <c r="F295" s="501" t="s">
        <v>142</v>
      </c>
    </row>
    <row r="296" spans="1:6">
      <c r="A296" s="497">
        <v>5</v>
      </c>
      <c r="B296" s="209" t="str">
        <f>IF(A296="","",VLOOKUP(A296,Жильцы!$A$2:$B$129,2,FALSE))</f>
        <v>Сандул</v>
      </c>
      <c r="C296" s="503">
        <v>44272</v>
      </c>
      <c r="D296" s="500" t="s">
        <v>361</v>
      </c>
      <c r="E296" s="497">
        <v>4329.8900000000003</v>
      </c>
      <c r="F296" s="501" t="s">
        <v>142</v>
      </c>
    </row>
    <row r="297" spans="1:6">
      <c r="A297" s="497">
        <v>91</v>
      </c>
      <c r="B297" s="209" t="str">
        <f>IF(A297="","",VLOOKUP(A297,Жильцы!$A$2:$B$129,2,FALSE))</f>
        <v>Корнилов</v>
      </c>
      <c r="C297" s="503">
        <v>44273</v>
      </c>
      <c r="D297" s="500" t="s">
        <v>361</v>
      </c>
      <c r="E297" s="497">
        <v>1867.61</v>
      </c>
      <c r="F297" s="501" t="s">
        <v>142</v>
      </c>
    </row>
    <row r="298" spans="1:6">
      <c r="A298" s="497">
        <v>28</v>
      </c>
      <c r="B298" s="209" t="str">
        <f>IF(A298="","",VLOOKUP(A298,Жильцы!$A$2:$B$129,2,FALSE))</f>
        <v>Леонтьев</v>
      </c>
      <c r="C298" s="503">
        <v>44273</v>
      </c>
      <c r="D298" s="500" t="s">
        <v>361</v>
      </c>
      <c r="E298" s="497">
        <v>2397.92</v>
      </c>
      <c r="F298" s="501" t="s">
        <v>142</v>
      </c>
    </row>
    <row r="299" spans="1:6">
      <c r="A299" s="497">
        <v>74</v>
      </c>
      <c r="B299" s="209" t="str">
        <f>IF(A299="","",VLOOKUP(A299,Жильцы!$A$2:$B$129,2,FALSE))</f>
        <v>Овчаренко</v>
      </c>
      <c r="C299" s="503">
        <v>44273</v>
      </c>
      <c r="D299" s="500" t="s">
        <v>361</v>
      </c>
      <c r="E299" s="497">
        <v>1727.96</v>
      </c>
      <c r="F299" s="501" t="s">
        <v>142</v>
      </c>
    </row>
    <row r="300" spans="1:6">
      <c r="A300" s="497">
        <v>109</v>
      </c>
      <c r="B300" s="209" t="str">
        <f>IF(A300="","",VLOOKUP(A300,Жильцы!$A$2:$B$129,2,FALSE))</f>
        <v>Набоженко</v>
      </c>
      <c r="C300" s="503">
        <v>44273</v>
      </c>
      <c r="D300" s="500" t="s">
        <v>361</v>
      </c>
      <c r="E300" s="497">
        <v>2525.12</v>
      </c>
      <c r="F300" s="501" t="s">
        <v>142</v>
      </c>
    </row>
    <row r="301" spans="1:6">
      <c r="A301" s="497">
        <v>20</v>
      </c>
      <c r="B301" s="209" t="str">
        <f>IF(A301="","",VLOOKUP(A301,Жильцы!$A$2:$B$129,2,FALSE))</f>
        <v>Карасев</v>
      </c>
      <c r="C301" s="503">
        <v>44273</v>
      </c>
      <c r="D301" s="500" t="s">
        <v>361</v>
      </c>
      <c r="E301" s="497">
        <v>2979.86</v>
      </c>
      <c r="F301" s="501" t="s">
        <v>142</v>
      </c>
    </row>
    <row r="302" spans="1:6">
      <c r="A302" s="497">
        <v>20</v>
      </c>
      <c r="B302" s="209" t="str">
        <f>IF(A302="","",VLOOKUP(A302,Жильцы!$A$2:$B$129,2,FALSE))</f>
        <v>Карасев</v>
      </c>
      <c r="C302" s="503">
        <v>44273</v>
      </c>
      <c r="D302" s="500" t="s">
        <v>361</v>
      </c>
      <c r="E302" s="497">
        <v>0.28000000000000003</v>
      </c>
      <c r="F302" s="501" t="s">
        <v>142</v>
      </c>
    </row>
    <row r="303" spans="1:6">
      <c r="A303" s="497">
        <v>65</v>
      </c>
      <c r="B303" s="209" t="str">
        <f>IF(A303="","",VLOOKUP(A303,Жильцы!$A$2:$B$129,2,FALSE))</f>
        <v>Фомин</v>
      </c>
      <c r="C303" s="503">
        <v>44274</v>
      </c>
      <c r="D303" s="500" t="s">
        <v>361</v>
      </c>
      <c r="E303" s="497">
        <v>2115.1</v>
      </c>
      <c r="F303" s="501" t="s">
        <v>142</v>
      </c>
    </row>
    <row r="304" spans="1:6">
      <c r="A304" s="497">
        <v>31</v>
      </c>
      <c r="B304" s="209" t="str">
        <f>IF(A304="","",VLOOKUP(A304,Жильцы!$A$2:$B$129,2,FALSE))</f>
        <v>Филиппович</v>
      </c>
      <c r="C304" s="503">
        <v>44274</v>
      </c>
      <c r="D304" s="500" t="s">
        <v>361</v>
      </c>
      <c r="E304" s="497">
        <v>2449.5500000000002</v>
      </c>
      <c r="F304" s="501" t="s">
        <v>142</v>
      </c>
    </row>
    <row r="305" spans="1:6">
      <c r="A305" s="497">
        <v>24</v>
      </c>
      <c r="B305" s="209" t="str">
        <f>IF(A305="","",VLOOKUP(A305,Жильцы!$A$2:$B$129,2,FALSE))</f>
        <v>Олесик</v>
      </c>
      <c r="C305" s="503">
        <v>44274</v>
      </c>
      <c r="D305" s="500" t="s">
        <v>361</v>
      </c>
      <c r="E305" s="497">
        <v>3647.74</v>
      </c>
      <c r="F305" s="501" t="s">
        <v>142</v>
      </c>
    </row>
    <row r="306" spans="1:6">
      <c r="A306" s="497">
        <v>99</v>
      </c>
      <c r="B306" s="209" t="str">
        <f>IF(A306="","",VLOOKUP(A306,Жильцы!$A$2:$B$129,2,FALSE))</f>
        <v>Лавренова</v>
      </c>
      <c r="C306" s="503">
        <v>44274</v>
      </c>
      <c r="D306" s="500" t="s">
        <v>361</v>
      </c>
      <c r="E306" s="497">
        <v>1536.89</v>
      </c>
      <c r="F306" s="501" t="s">
        <v>142</v>
      </c>
    </row>
    <row r="307" spans="1:6">
      <c r="A307" s="497">
        <v>12</v>
      </c>
      <c r="B307" s="209" t="str">
        <f>IF(A307="","",VLOOKUP(A307,Жильцы!$A$2:$B$129,2,FALSE))</f>
        <v>Чупалов</v>
      </c>
      <c r="C307" s="503">
        <v>44277</v>
      </c>
      <c r="D307" s="500" t="s">
        <v>361</v>
      </c>
      <c r="E307" s="497">
        <v>2407.46</v>
      </c>
      <c r="F307" s="501" t="s">
        <v>142</v>
      </c>
    </row>
    <row r="308" spans="1:6">
      <c r="A308" s="497">
        <v>85</v>
      </c>
      <c r="B308" s="209" t="str">
        <f>IF(A308="","",VLOOKUP(A308,Жильцы!$A$2:$B$129,2,FALSE))</f>
        <v>Сараджан</v>
      </c>
      <c r="C308" s="503">
        <v>44277</v>
      </c>
      <c r="D308" s="500" t="s">
        <v>361</v>
      </c>
      <c r="E308" s="497">
        <v>3348.74</v>
      </c>
      <c r="F308" s="501" t="s">
        <v>152</v>
      </c>
    </row>
    <row r="309" spans="1:6">
      <c r="A309" s="497">
        <v>94</v>
      </c>
      <c r="B309" s="209" t="str">
        <f>IF(A309="","",VLOOKUP(A309,Жильцы!$A$2:$B$129,2,FALSE))</f>
        <v>Мирошниченко</v>
      </c>
      <c r="C309" s="503">
        <v>44277</v>
      </c>
      <c r="D309" s="500" t="s">
        <v>361</v>
      </c>
      <c r="E309" s="497">
        <v>2376.41</v>
      </c>
      <c r="F309" s="501" t="s">
        <v>142</v>
      </c>
    </row>
    <row r="310" spans="1:6">
      <c r="A310" s="497">
        <v>60</v>
      </c>
      <c r="B310" s="209" t="str">
        <f>IF(A310="","",VLOOKUP(A310,Жильцы!$A$2:$B$129,2,FALSE))</f>
        <v>Гончаренко</v>
      </c>
      <c r="C310" s="503">
        <v>44277</v>
      </c>
      <c r="D310" s="500" t="s">
        <v>361</v>
      </c>
      <c r="E310" s="497">
        <v>2976.96</v>
      </c>
      <c r="F310" s="501" t="s">
        <v>142</v>
      </c>
    </row>
    <row r="311" spans="1:6">
      <c r="A311" s="497">
        <v>112</v>
      </c>
      <c r="B311" s="209" t="str">
        <f>IF(A311="","",VLOOKUP(A311,Жильцы!$A$2:$B$129,2,FALSE))</f>
        <v>Журавская</v>
      </c>
      <c r="C311" s="503">
        <v>44277</v>
      </c>
      <c r="D311" s="500" t="s">
        <v>361</v>
      </c>
      <c r="E311" s="497">
        <v>1962.18</v>
      </c>
      <c r="F311" s="501" t="s">
        <v>141</v>
      </c>
    </row>
    <row r="312" spans="1:6">
      <c r="A312" s="497">
        <v>98</v>
      </c>
      <c r="B312" s="209" t="str">
        <f>IF(A312="","",VLOOKUP(A312,Жильцы!$A$2:$B$129,2,FALSE))</f>
        <v>Кошелева</v>
      </c>
      <c r="C312" s="503">
        <v>44278</v>
      </c>
      <c r="D312" s="500" t="s">
        <v>361</v>
      </c>
      <c r="E312" s="497">
        <v>2280.73</v>
      </c>
      <c r="F312" s="501" t="s">
        <v>142</v>
      </c>
    </row>
    <row r="313" spans="1:6">
      <c r="A313" s="497">
        <v>51</v>
      </c>
      <c r="B313" s="209" t="str">
        <f>IF(A313="","",VLOOKUP(A313,Жильцы!$A$2:$B$129,2,FALSE))</f>
        <v>Уза</v>
      </c>
      <c r="C313" s="503">
        <v>44278</v>
      </c>
      <c r="D313" s="500" t="s">
        <v>361</v>
      </c>
      <c r="E313" s="497">
        <v>2188.79</v>
      </c>
      <c r="F313" s="501" t="s">
        <v>142</v>
      </c>
    </row>
    <row r="314" spans="1:6">
      <c r="A314" s="497">
        <v>53</v>
      </c>
      <c r="B314" s="209" t="str">
        <f>IF(A314="","",VLOOKUP(A314,Жильцы!$A$2:$B$129,2,FALSE))</f>
        <v xml:space="preserve">Круглякова </v>
      </c>
      <c r="C314" s="503">
        <v>44278</v>
      </c>
      <c r="D314" s="500" t="s">
        <v>361</v>
      </c>
      <c r="E314" s="497">
        <v>4003.82</v>
      </c>
      <c r="F314" s="502" t="s">
        <v>142</v>
      </c>
    </row>
    <row r="315" spans="1:6">
      <c r="A315" s="497">
        <v>3</v>
      </c>
      <c r="B315" s="209" t="str">
        <f>IF(A315="","",VLOOKUP(A315,Жильцы!$A$2:$B$129,2,FALSE))</f>
        <v>Тарновский</v>
      </c>
      <c r="C315" s="503">
        <v>44279</v>
      </c>
      <c r="D315" s="500" t="s">
        <v>361</v>
      </c>
      <c r="E315" s="497">
        <v>1457.81</v>
      </c>
      <c r="F315" s="502" t="s">
        <v>142</v>
      </c>
    </row>
    <row r="316" spans="1:6">
      <c r="A316" s="497">
        <v>1</v>
      </c>
      <c r="B316" s="209" t="str">
        <f>IF(A316="","",VLOOKUP(A316,Жильцы!$A$2:$B$129,2,FALSE))</f>
        <v xml:space="preserve">Тартышная </v>
      </c>
      <c r="C316" s="503">
        <v>44279</v>
      </c>
      <c r="D316" s="500" t="s">
        <v>361</v>
      </c>
      <c r="E316" s="497">
        <v>1730.78</v>
      </c>
      <c r="F316" s="501" t="s">
        <v>142</v>
      </c>
    </row>
    <row r="317" spans="1:6">
      <c r="A317" s="497">
        <v>37</v>
      </c>
      <c r="B317" s="209" t="str">
        <f>IF(A317="","",VLOOKUP(A317,Жильцы!$A$2:$B$129,2,FALSE))</f>
        <v>Журавлева</v>
      </c>
      <c r="C317" s="503">
        <v>44279</v>
      </c>
      <c r="D317" s="500" t="s">
        <v>361</v>
      </c>
      <c r="E317" s="497">
        <v>2512.4</v>
      </c>
      <c r="F317" s="501" t="s">
        <v>142</v>
      </c>
    </row>
    <row r="318" spans="1:6">
      <c r="A318" s="497">
        <v>88</v>
      </c>
      <c r="B318" s="209" t="str">
        <f>IF(A318="","",VLOOKUP(A318,Жильцы!$A$2:$B$129,2,FALSE))</f>
        <v>Краева</v>
      </c>
      <c r="C318" s="503">
        <v>44284</v>
      </c>
      <c r="D318" s="500" t="s">
        <v>361</v>
      </c>
      <c r="E318" s="497">
        <v>2488.29</v>
      </c>
      <c r="F318" s="501" t="s">
        <v>143</v>
      </c>
    </row>
    <row r="319" spans="1:6">
      <c r="A319" s="497">
        <v>87</v>
      </c>
      <c r="B319" s="209" t="str">
        <f>IF(A319="","",VLOOKUP(A319,Жильцы!$A$2:$B$129,2,FALSE))</f>
        <v>Кобызев</v>
      </c>
      <c r="C319" s="503">
        <v>44284</v>
      </c>
      <c r="D319" s="500" t="s">
        <v>361</v>
      </c>
      <c r="E319" s="497">
        <v>1994.81</v>
      </c>
      <c r="F319" s="501" t="s">
        <v>143</v>
      </c>
    </row>
    <row r="320" spans="1:6">
      <c r="A320" s="497">
        <v>110</v>
      </c>
      <c r="B320" s="209" t="str">
        <f>IF(A320="","",VLOOKUP(A320,Жильцы!$A$2:$B$129,2,FALSE))</f>
        <v>Нерода</v>
      </c>
      <c r="C320" s="503">
        <v>44284</v>
      </c>
      <c r="D320" s="500" t="s">
        <v>361</v>
      </c>
      <c r="E320" s="497">
        <v>1730.87</v>
      </c>
      <c r="F320" s="501" t="s">
        <v>143</v>
      </c>
    </row>
    <row r="321" spans="1:6">
      <c r="A321" s="497">
        <v>36</v>
      </c>
      <c r="B321" s="209" t="str">
        <f>IF(A321="","",VLOOKUP(A321,Жильцы!$A$2:$B$129,2,FALSE))</f>
        <v>Армашова</v>
      </c>
      <c r="C321" s="503">
        <v>44284</v>
      </c>
      <c r="D321" s="500" t="s">
        <v>361</v>
      </c>
      <c r="E321" s="497">
        <v>2175.3200000000002</v>
      </c>
      <c r="F321" s="501" t="s">
        <v>143</v>
      </c>
    </row>
    <row r="322" spans="1:6">
      <c r="A322" s="497">
        <v>67</v>
      </c>
      <c r="B322" s="209" t="str">
        <f>IF(A322="","",VLOOKUP(A322,Жильцы!$A$2:$B$129,2,FALSE))</f>
        <v>Бабкин</v>
      </c>
      <c r="C322" s="503">
        <v>44284</v>
      </c>
      <c r="D322" s="500" t="s">
        <v>361</v>
      </c>
      <c r="E322" s="497">
        <v>2032.97</v>
      </c>
      <c r="F322" s="502" t="s">
        <v>143</v>
      </c>
    </row>
    <row r="323" spans="1:6">
      <c r="A323" s="497">
        <v>128</v>
      </c>
      <c r="B323" s="209" t="str">
        <f>IF(A323="","",VLOOKUP(A323,Жильцы!$A$2:$B$129,2,FALSE))</f>
        <v>Эйсвальд</v>
      </c>
      <c r="C323" s="503">
        <v>44284</v>
      </c>
      <c r="D323" s="500" t="s">
        <v>361</v>
      </c>
      <c r="E323" s="497">
        <v>2006.7</v>
      </c>
      <c r="F323" s="502" t="s">
        <v>143</v>
      </c>
    </row>
    <row r="324" spans="1:6">
      <c r="A324" s="497">
        <v>76</v>
      </c>
      <c r="B324" s="209" t="str">
        <f>IF(A324="","",VLOOKUP(A324,Жильцы!$A$2:$B$129,2,FALSE))</f>
        <v>Малюкевич</v>
      </c>
      <c r="C324" s="503">
        <v>44284</v>
      </c>
      <c r="D324" s="500" t="s">
        <v>361</v>
      </c>
      <c r="E324" s="497">
        <v>2321.6</v>
      </c>
      <c r="F324" s="502" t="s">
        <v>143</v>
      </c>
    </row>
    <row r="325" spans="1:6">
      <c r="A325" s="497">
        <v>40</v>
      </c>
      <c r="B325" s="209" t="str">
        <f>IF(A325="","",VLOOKUP(A325,Жильцы!$A$2:$B$129,2,FALSE))</f>
        <v>Гренок</v>
      </c>
      <c r="C325" s="503">
        <v>44284</v>
      </c>
      <c r="D325" s="500" t="s">
        <v>361</v>
      </c>
      <c r="E325" s="497">
        <v>2111.64</v>
      </c>
      <c r="F325" s="502" t="s">
        <v>142</v>
      </c>
    </row>
    <row r="326" spans="1:6">
      <c r="A326" s="497">
        <v>93</v>
      </c>
      <c r="B326" s="209" t="str">
        <f>IF(A326="","",VLOOKUP(A326,Жильцы!$A$2:$B$129,2,FALSE))</f>
        <v>Дунаев</v>
      </c>
      <c r="C326" s="503">
        <v>44284</v>
      </c>
      <c r="D326" s="500" t="s">
        <v>361</v>
      </c>
      <c r="E326" s="497">
        <v>2738.18</v>
      </c>
      <c r="F326" s="501" t="s">
        <v>143</v>
      </c>
    </row>
    <row r="327" spans="1:6">
      <c r="A327" s="497">
        <v>117</v>
      </c>
      <c r="B327" s="209" t="str">
        <f>IF(A327="","",VLOOKUP(A327,Жильцы!$A$2:$B$129,2,FALSE))</f>
        <v>Нагорная</v>
      </c>
      <c r="C327" s="503">
        <v>44284</v>
      </c>
      <c r="D327" s="500" t="s">
        <v>361</v>
      </c>
      <c r="E327" s="497">
        <v>2064.02</v>
      </c>
      <c r="F327" s="501" t="s">
        <v>143</v>
      </c>
    </row>
    <row r="328" spans="1:6">
      <c r="A328" s="497">
        <v>40</v>
      </c>
      <c r="B328" s="209" t="str">
        <f>IF(A328="","",VLOOKUP(A328,Жильцы!$A$2:$B$129,2,FALSE))</f>
        <v>Гренок</v>
      </c>
      <c r="C328" s="503">
        <v>44284</v>
      </c>
      <c r="D328" s="500" t="s">
        <v>361</v>
      </c>
      <c r="E328" s="497">
        <v>1981.26</v>
      </c>
      <c r="F328" s="501" t="s">
        <v>143</v>
      </c>
    </row>
    <row r="329" spans="1:6">
      <c r="A329" s="497">
        <v>118</v>
      </c>
      <c r="B329" s="209" t="str">
        <f>IF(A329="","",VLOOKUP(A329,Жильцы!$A$2:$B$129,2,FALSE))</f>
        <v>Соболев</v>
      </c>
      <c r="C329" s="503">
        <v>44284</v>
      </c>
      <c r="D329" s="500" t="s">
        <v>361</v>
      </c>
      <c r="E329" s="497">
        <v>1852.56</v>
      </c>
      <c r="F329" s="501" t="s">
        <v>142</v>
      </c>
    </row>
    <row r="330" spans="1:6">
      <c r="A330" s="497">
        <v>27</v>
      </c>
      <c r="B330" s="209" t="str">
        <f>IF(A330="","",VLOOKUP(A330,Жильцы!$A$2:$B$129,2,FALSE))</f>
        <v>Федотова</v>
      </c>
      <c r="C330" s="503">
        <v>44284</v>
      </c>
      <c r="D330" s="500" t="s">
        <v>361</v>
      </c>
      <c r="E330" s="497">
        <v>1940.75</v>
      </c>
      <c r="F330" s="501" t="s">
        <v>143</v>
      </c>
    </row>
    <row r="331" spans="1:6">
      <c r="A331" s="497">
        <v>32</v>
      </c>
      <c r="B331" s="209" t="str">
        <f>IF(A331="","",VLOOKUP(A331,Жильцы!$A$2:$B$129,2,FALSE))</f>
        <v>Мельников</v>
      </c>
      <c r="C331" s="503">
        <v>44284</v>
      </c>
      <c r="D331" s="500" t="s">
        <v>361</v>
      </c>
      <c r="E331" s="497">
        <v>2645.88</v>
      </c>
      <c r="F331" s="501" t="s">
        <v>143</v>
      </c>
    </row>
    <row r="332" spans="1:6">
      <c r="A332" s="497">
        <v>43</v>
      </c>
      <c r="B332" s="209" t="str">
        <f>IF(A332="","",VLOOKUP(A332,Жильцы!$A$2:$B$129,2,FALSE))</f>
        <v>Ващенко</v>
      </c>
      <c r="C332" s="503">
        <v>44284</v>
      </c>
      <c r="D332" s="500" t="s">
        <v>361</v>
      </c>
      <c r="E332" s="497">
        <v>1845.35</v>
      </c>
      <c r="F332" s="501" t="s">
        <v>143</v>
      </c>
    </row>
    <row r="333" spans="1:6">
      <c r="A333" s="497">
        <v>125</v>
      </c>
      <c r="B333" s="209" t="str">
        <f>IF(A333="","",VLOOKUP(A333,Жильцы!$A$2:$B$129,2,FALSE))</f>
        <v>Бойко</v>
      </c>
      <c r="C333" s="503">
        <v>44284</v>
      </c>
      <c r="D333" s="500" t="s">
        <v>361</v>
      </c>
      <c r="E333" s="497">
        <v>2916.26</v>
      </c>
      <c r="F333" s="501" t="s">
        <v>143</v>
      </c>
    </row>
    <row r="334" spans="1:6">
      <c r="A334" s="497">
        <v>105</v>
      </c>
      <c r="B334" s="209" t="str">
        <f>IF(A334="","",VLOOKUP(A334,Жильцы!$A$2:$B$129,2,FALSE))</f>
        <v>Захлевнова</v>
      </c>
      <c r="C334" s="503">
        <v>44284</v>
      </c>
      <c r="D334" s="500" t="s">
        <v>361</v>
      </c>
      <c r="E334" s="497">
        <v>1991.08</v>
      </c>
      <c r="F334" s="501" t="s">
        <v>143</v>
      </c>
    </row>
    <row r="335" spans="1:6">
      <c r="A335" s="497">
        <v>4</v>
      </c>
      <c r="B335" s="209" t="str">
        <f>IF(A335="","",VLOOKUP(A335,Жильцы!$A$2:$B$129,2,FALSE))</f>
        <v>Новиков</v>
      </c>
      <c r="C335" s="503">
        <v>44285</v>
      </c>
      <c r="D335" s="500" t="s">
        <v>361</v>
      </c>
      <c r="E335" s="497">
        <v>1591.39</v>
      </c>
      <c r="F335" s="501" t="s">
        <v>143</v>
      </c>
    </row>
    <row r="336" spans="1:6">
      <c r="A336" s="497">
        <v>121</v>
      </c>
      <c r="B336" s="209" t="str">
        <f>IF(A336="","",VLOOKUP(A336,Жильцы!$A$2:$B$129,2,FALSE))</f>
        <v>Рыженко</v>
      </c>
      <c r="C336" s="503">
        <v>44285</v>
      </c>
      <c r="D336" s="500" t="s">
        <v>361</v>
      </c>
      <c r="E336" s="497">
        <v>1886.14</v>
      </c>
      <c r="F336" s="501" t="s">
        <v>143</v>
      </c>
    </row>
    <row r="337" spans="1:6">
      <c r="A337" s="497">
        <v>71</v>
      </c>
      <c r="B337" s="209" t="str">
        <f>IF(A337="","",VLOOKUP(A337,Жильцы!$A$2:$B$129,2,FALSE))</f>
        <v>Слободянюк</v>
      </c>
      <c r="C337" s="503">
        <v>44285</v>
      </c>
      <c r="D337" s="500" t="s">
        <v>361</v>
      </c>
      <c r="E337" s="497">
        <v>2032.97</v>
      </c>
      <c r="F337" s="501" t="s">
        <v>143</v>
      </c>
    </row>
    <row r="338" spans="1:6">
      <c r="A338" s="497">
        <v>78</v>
      </c>
      <c r="B338" s="209" t="str">
        <f>IF(A338="","",VLOOKUP(A338,Жильцы!$A$2:$B$129,2,FALSE))</f>
        <v>Рогачев</v>
      </c>
      <c r="C338" s="503">
        <v>44285</v>
      </c>
      <c r="D338" s="500" t="s">
        <v>361</v>
      </c>
      <c r="E338" s="497">
        <v>2376.41</v>
      </c>
      <c r="F338" s="501" t="s">
        <v>142</v>
      </c>
    </row>
    <row r="339" spans="1:6">
      <c r="A339" s="497">
        <v>82</v>
      </c>
      <c r="B339" s="209" t="str">
        <f>IF(A339="","",VLOOKUP(A339,Жильцы!$A$2:$B$129,2,FALSE))</f>
        <v>Астафьев</v>
      </c>
      <c r="C339" s="503">
        <v>44285</v>
      </c>
      <c r="D339" s="500" t="s">
        <v>361</v>
      </c>
      <c r="E339" s="497">
        <v>2109.56</v>
      </c>
      <c r="F339" s="501" t="s">
        <v>143</v>
      </c>
    </row>
    <row r="340" spans="1:6">
      <c r="A340" s="497">
        <v>92</v>
      </c>
      <c r="B340" s="209" t="str">
        <f>IF(A340="","",VLOOKUP(A340,Жильцы!$A$2:$B$129,2,FALSE))</f>
        <v>Хан</v>
      </c>
      <c r="C340" s="503">
        <v>44286</v>
      </c>
      <c r="D340" s="500" t="s">
        <v>361</v>
      </c>
      <c r="E340" s="497">
        <v>3142.04</v>
      </c>
      <c r="F340" s="501" t="s">
        <v>143</v>
      </c>
    </row>
    <row r="341" spans="1:6">
      <c r="A341" s="497">
        <v>13</v>
      </c>
      <c r="B341" s="209" t="str">
        <f>IF(A341="","",VLOOKUP(A341,Жильцы!$A$2:$B$129,2,FALSE))</f>
        <v xml:space="preserve">Шувалов </v>
      </c>
      <c r="C341" s="503">
        <v>44286</v>
      </c>
      <c r="D341" s="500" t="s">
        <v>361</v>
      </c>
      <c r="E341" s="497">
        <v>2506.04</v>
      </c>
      <c r="F341" s="501" t="s">
        <v>143</v>
      </c>
    </row>
    <row r="342" spans="1:6">
      <c r="A342" s="497">
        <v>19</v>
      </c>
      <c r="B342" s="209" t="str">
        <f>IF(A342="","",VLOOKUP(A342,Жильцы!$A$2:$B$129,2,FALSE))</f>
        <v>Николаев</v>
      </c>
      <c r="C342" s="503">
        <v>44286</v>
      </c>
      <c r="D342" s="500" t="s">
        <v>361</v>
      </c>
      <c r="E342" s="497">
        <v>1893.05</v>
      </c>
      <c r="F342" s="501" t="s">
        <v>143</v>
      </c>
    </row>
    <row r="343" spans="1:6">
      <c r="A343" s="497">
        <v>96</v>
      </c>
      <c r="B343" s="209" t="str">
        <f>IF(A343="","",VLOOKUP(A343,Жильцы!$A$2:$B$129,2,FALSE))</f>
        <v>Бряков</v>
      </c>
      <c r="C343" s="503">
        <v>44286</v>
      </c>
      <c r="D343" s="500" t="s">
        <v>361</v>
      </c>
      <c r="E343" s="497">
        <v>2124.36</v>
      </c>
      <c r="F343" s="501" t="s">
        <v>143</v>
      </c>
    </row>
    <row r="344" spans="1:6">
      <c r="A344" s="497">
        <v>52</v>
      </c>
      <c r="B344" s="209" t="str">
        <f>IF(A344="","",VLOOKUP(A344,Жильцы!$A$2:$B$129,2,FALSE))</f>
        <v>Голиков</v>
      </c>
      <c r="C344" s="503">
        <v>44286</v>
      </c>
      <c r="D344" s="500" t="s">
        <v>361</v>
      </c>
      <c r="E344" s="497">
        <v>2312.06</v>
      </c>
      <c r="F344" s="501" t="s">
        <v>143</v>
      </c>
    </row>
    <row r="345" spans="1:6">
      <c r="A345" s="497">
        <v>18</v>
      </c>
      <c r="B345" s="209" t="str">
        <f>IF(A345="","",VLOOKUP(A345,Жильцы!$A$2:$B$129,2,FALSE))</f>
        <v>Степанова</v>
      </c>
      <c r="C345" s="503">
        <v>44286</v>
      </c>
      <c r="D345" s="500" t="s">
        <v>361</v>
      </c>
      <c r="E345" s="497">
        <v>1848.8</v>
      </c>
      <c r="F345" s="501" t="s">
        <v>143</v>
      </c>
    </row>
    <row r="346" spans="1:6">
      <c r="A346" s="497">
        <v>108</v>
      </c>
      <c r="B346" s="209" t="str">
        <f>IF(A346="","",VLOOKUP(A346,Жильцы!$A$2:$B$129,2,FALSE))</f>
        <v>Малашенок</v>
      </c>
      <c r="C346" s="503">
        <v>44286</v>
      </c>
      <c r="D346" s="500" t="s">
        <v>361</v>
      </c>
      <c r="E346" s="497">
        <v>2490.14</v>
      </c>
      <c r="F346" s="501" t="s">
        <v>143</v>
      </c>
    </row>
    <row r="347" spans="1:6">
      <c r="A347" s="497">
        <v>98</v>
      </c>
      <c r="B347" s="209" t="str">
        <f>IF(A347="","",VLOOKUP(A347,Жильцы!$A$2:$B$129,2,FALSE))</f>
        <v>Кошелева</v>
      </c>
      <c r="C347" s="503">
        <v>44286</v>
      </c>
      <c r="D347" s="500" t="s">
        <v>361</v>
      </c>
      <c r="E347" s="497">
        <v>2166.25</v>
      </c>
      <c r="F347" s="501" t="s">
        <v>143</v>
      </c>
    </row>
    <row r="348" spans="1:6">
      <c r="A348" s="497">
        <v>56</v>
      </c>
      <c r="B348" s="209" t="str">
        <f>IF(A348="","",VLOOKUP(A348,Жильцы!$A$2:$B$129,2,FALSE))</f>
        <v>Коваленина</v>
      </c>
      <c r="C348" s="503">
        <v>44286</v>
      </c>
      <c r="D348" s="500" t="s">
        <v>361</v>
      </c>
      <c r="E348" s="497">
        <v>2051.2199999999998</v>
      </c>
      <c r="F348" s="501" t="s">
        <v>143</v>
      </c>
    </row>
    <row r="349" spans="1:6">
      <c r="A349" s="497">
        <v>114</v>
      </c>
      <c r="B349" s="209" t="str">
        <f>IF(A349="","",VLOOKUP(A349,Жильцы!$A$2:$B$129,2,FALSE))</f>
        <v>Коваленина</v>
      </c>
      <c r="C349" s="503">
        <v>44286</v>
      </c>
      <c r="D349" s="500" t="s">
        <v>361</v>
      </c>
      <c r="E349" s="497">
        <v>3073.98</v>
      </c>
      <c r="F349" s="501" t="s">
        <v>143</v>
      </c>
    </row>
    <row r="350" spans="1:6">
      <c r="A350" s="497">
        <v>38</v>
      </c>
      <c r="B350" s="209" t="str">
        <f>IF(A350="","",VLOOKUP(A350,Жильцы!$A$2:$B$129,2,FALSE))</f>
        <v>Хорева</v>
      </c>
      <c r="C350" s="503">
        <v>44286</v>
      </c>
      <c r="D350" s="500" t="s">
        <v>361</v>
      </c>
      <c r="E350" s="497">
        <v>1804.01</v>
      </c>
      <c r="F350" s="501" t="s">
        <v>142</v>
      </c>
    </row>
    <row r="351" spans="1:6">
      <c r="A351" s="497">
        <v>77</v>
      </c>
      <c r="B351" s="209" t="str">
        <f>IF(A351="","",VLOOKUP(A351,Жильцы!$A$2:$B$129,2,FALSE))</f>
        <v>Попов</v>
      </c>
      <c r="C351" s="503">
        <v>44286</v>
      </c>
      <c r="D351" s="500" t="s">
        <v>361</v>
      </c>
      <c r="E351" s="497">
        <v>2865.38</v>
      </c>
      <c r="F351" s="501" t="s">
        <v>143</v>
      </c>
    </row>
    <row r="352" spans="1:6">
      <c r="A352" s="497">
        <v>5</v>
      </c>
      <c r="B352" s="209" t="str">
        <f>IF(A352="","",VLOOKUP(A352,Жильцы!$A$2:$B$129,2,FALSE))</f>
        <v>Сандул</v>
      </c>
      <c r="C352" s="503">
        <v>44287</v>
      </c>
      <c r="D352" s="500" t="s">
        <v>361</v>
      </c>
      <c r="E352" s="497">
        <v>4329.8599999999997</v>
      </c>
      <c r="F352" s="501" t="s">
        <v>143</v>
      </c>
    </row>
    <row r="353" spans="1:6">
      <c r="A353" s="497">
        <v>41</v>
      </c>
      <c r="B353" s="209" t="str">
        <f>IF(A353="","",VLOOKUP(A353,Жильцы!$A$2:$B$129,2,FALSE))</f>
        <v>Быкова</v>
      </c>
      <c r="C353" s="503">
        <v>44287</v>
      </c>
      <c r="D353" s="500" t="s">
        <v>361</v>
      </c>
      <c r="E353" s="497">
        <v>2051.5</v>
      </c>
      <c r="F353" s="501" t="s">
        <v>143</v>
      </c>
    </row>
    <row r="354" spans="1:6">
      <c r="A354" s="497">
        <v>113</v>
      </c>
      <c r="B354" s="209" t="str">
        <f>IF(A354="","",VLOOKUP(A354,Жильцы!$A$2:$B$129,2,FALSE))</f>
        <v>Зуев</v>
      </c>
      <c r="C354" s="503">
        <v>44287</v>
      </c>
      <c r="D354" s="500" t="s">
        <v>361</v>
      </c>
      <c r="E354" s="497">
        <v>1440.94</v>
      </c>
      <c r="F354" s="501" t="s">
        <v>143</v>
      </c>
    </row>
    <row r="355" spans="1:6">
      <c r="A355" s="497">
        <v>78</v>
      </c>
      <c r="B355" s="209" t="str">
        <f>IF(A355="","",VLOOKUP(A355,Жильцы!$A$2:$B$129,2,FALSE))</f>
        <v>Рогачев</v>
      </c>
      <c r="C355" s="503">
        <v>44287</v>
      </c>
      <c r="D355" s="500" t="s">
        <v>361</v>
      </c>
      <c r="E355" s="497">
        <v>2191.9699999999998</v>
      </c>
      <c r="F355" s="501" t="s">
        <v>143</v>
      </c>
    </row>
    <row r="356" spans="1:6">
      <c r="A356" s="497">
        <v>101</v>
      </c>
      <c r="B356" s="209" t="str">
        <f>IF(A356="","",VLOOKUP(A356,Жильцы!$A$2:$B$129,2,FALSE))</f>
        <v>Борзых</v>
      </c>
      <c r="C356" s="503">
        <v>44288</v>
      </c>
      <c r="D356" s="500" t="s">
        <v>361</v>
      </c>
      <c r="E356" s="497">
        <v>3059.36</v>
      </c>
      <c r="F356" s="501" t="s">
        <v>143</v>
      </c>
    </row>
    <row r="357" spans="1:6">
      <c r="A357" s="497">
        <v>7</v>
      </c>
      <c r="B357" s="209" t="str">
        <f>IF(A357="","",VLOOKUP(A357,Жильцы!$A$2:$B$129,2,FALSE))</f>
        <v>Ушаков</v>
      </c>
      <c r="C357" s="503">
        <v>44291</v>
      </c>
      <c r="D357" s="500" t="s">
        <v>361</v>
      </c>
      <c r="E357" s="497">
        <v>1748.13</v>
      </c>
      <c r="F357" s="501" t="s">
        <v>143</v>
      </c>
    </row>
    <row r="358" spans="1:6">
      <c r="A358" s="497">
        <v>35</v>
      </c>
      <c r="B358" s="209" t="str">
        <f>IF(A358="","",VLOOKUP(A358,Жильцы!$A$2:$B$129,2,FALSE))</f>
        <v>Сергиенко</v>
      </c>
      <c r="C358" s="503">
        <v>44291</v>
      </c>
      <c r="D358" s="500" t="s">
        <v>361</v>
      </c>
      <c r="E358" s="497">
        <v>5335.75</v>
      </c>
      <c r="F358" s="501"/>
    </row>
    <row r="359" spans="1:6">
      <c r="A359" s="497">
        <v>122</v>
      </c>
      <c r="B359" s="209" t="str">
        <f>IF(A359="","",VLOOKUP(A359,Жильцы!$A$2:$B$129,2,FALSE))</f>
        <v>Миронов</v>
      </c>
      <c r="C359" s="503">
        <v>44291</v>
      </c>
      <c r="D359" s="500" t="s">
        <v>361</v>
      </c>
      <c r="E359" s="497">
        <v>3254.36</v>
      </c>
      <c r="F359" s="501" t="s">
        <v>141</v>
      </c>
    </row>
    <row r="360" spans="1:6">
      <c r="A360" s="497">
        <v>3</v>
      </c>
      <c r="B360" s="209" t="str">
        <f>IF(A360="","",VLOOKUP(A360,Жильцы!$A$2:$B$129,2,FALSE))</f>
        <v>Тарновский</v>
      </c>
      <c r="C360" s="503">
        <v>44291</v>
      </c>
      <c r="D360" s="500" t="s">
        <v>361</v>
      </c>
      <c r="E360" s="497">
        <v>1457.81</v>
      </c>
      <c r="F360" s="501" t="s">
        <v>143</v>
      </c>
    </row>
    <row r="361" spans="1:6">
      <c r="A361" s="497">
        <v>111</v>
      </c>
      <c r="B361" s="209" t="str">
        <f>IF(A361="","",VLOOKUP(A361,Жильцы!$A$2:$B$129,2,FALSE))</f>
        <v>Мейта</v>
      </c>
      <c r="C361" s="503">
        <v>44291</v>
      </c>
      <c r="D361" s="500" t="s">
        <v>361</v>
      </c>
      <c r="E361" s="497">
        <v>2382.77</v>
      </c>
      <c r="F361" s="501" t="s">
        <v>143</v>
      </c>
    </row>
    <row r="362" spans="1:6">
      <c r="A362" s="497">
        <v>127</v>
      </c>
      <c r="B362" s="209" t="str">
        <f>IF(A362="","",VLOOKUP(A362,Жильцы!$A$2:$B$129,2,FALSE))</f>
        <v>Астапов</v>
      </c>
      <c r="C362" s="503">
        <v>44291</v>
      </c>
      <c r="D362" s="500" t="s">
        <v>361</v>
      </c>
      <c r="E362" s="497">
        <v>1835.81</v>
      </c>
      <c r="F362" s="501" t="s">
        <v>143</v>
      </c>
    </row>
    <row r="363" spans="1:6">
      <c r="A363" s="497">
        <v>119</v>
      </c>
      <c r="B363" s="209" t="str">
        <f>IF(A363="","",VLOOKUP(A363,Жильцы!$A$2:$B$129,2,FALSE))</f>
        <v>Зиновьева</v>
      </c>
      <c r="C363" s="503">
        <v>44291</v>
      </c>
      <c r="D363" s="500" t="s">
        <v>361</v>
      </c>
      <c r="E363" s="497">
        <v>1765.85</v>
      </c>
      <c r="F363" s="501" t="s">
        <v>143</v>
      </c>
    </row>
    <row r="364" spans="1:6">
      <c r="A364" s="497">
        <v>122</v>
      </c>
      <c r="B364" s="209" t="str">
        <f>IF(A364="","",VLOOKUP(A364,Жильцы!$A$2:$B$129,2,FALSE))</f>
        <v>Миронов</v>
      </c>
      <c r="C364" s="503">
        <v>44291</v>
      </c>
      <c r="D364" s="500" t="s">
        <v>361</v>
      </c>
      <c r="E364" s="497">
        <v>2583.38</v>
      </c>
      <c r="F364" s="501" t="s">
        <v>142</v>
      </c>
    </row>
    <row r="365" spans="1:6">
      <c r="A365" s="497">
        <v>122</v>
      </c>
      <c r="B365" s="209" t="str">
        <f>IF(A365="","",VLOOKUP(A365,Жильцы!$A$2:$B$129,2,FALSE))</f>
        <v>Миронов</v>
      </c>
      <c r="C365" s="503">
        <v>44291</v>
      </c>
      <c r="D365" s="500" t="s">
        <v>361</v>
      </c>
      <c r="E365" s="497">
        <v>2602.46</v>
      </c>
      <c r="F365" s="501" t="s">
        <v>143</v>
      </c>
    </row>
    <row r="366" spans="1:6">
      <c r="A366" s="497">
        <v>102</v>
      </c>
      <c r="B366" s="209" t="str">
        <f>IF(A366="","",VLOOKUP(A366,Жильцы!$A$2:$B$129,2,FALSE))</f>
        <v>Поздеев</v>
      </c>
      <c r="C366" s="503">
        <v>44292</v>
      </c>
      <c r="D366" s="500" t="s">
        <v>361</v>
      </c>
      <c r="E366" s="497">
        <v>2500.4299999999998</v>
      </c>
      <c r="F366" s="501" t="s">
        <v>143</v>
      </c>
    </row>
    <row r="367" spans="1:6">
      <c r="A367" s="497">
        <v>85</v>
      </c>
      <c r="B367" s="209" t="str">
        <f>IF(A367="","",VLOOKUP(A367,Жильцы!$A$2:$B$129,2,FALSE))</f>
        <v>Сараджан</v>
      </c>
      <c r="C367" s="503">
        <v>44292</v>
      </c>
      <c r="D367" s="500" t="s">
        <v>361</v>
      </c>
      <c r="E367" s="497">
        <v>3078.44</v>
      </c>
      <c r="F367" s="501" t="s">
        <v>143</v>
      </c>
    </row>
    <row r="368" spans="1:6">
      <c r="A368" s="497">
        <v>69</v>
      </c>
      <c r="B368" s="209" t="str">
        <f>IF(A368="","",VLOOKUP(A368,Жильцы!$A$2:$B$129,2,FALSE))</f>
        <v>Кутьмин</v>
      </c>
      <c r="C368" s="503">
        <v>44292</v>
      </c>
      <c r="D368" s="500" t="s">
        <v>361</v>
      </c>
      <c r="E368" s="497">
        <v>2388.38</v>
      </c>
      <c r="F368" s="501" t="s">
        <v>143</v>
      </c>
    </row>
    <row r="369" spans="1:6">
      <c r="A369" s="497">
        <v>42</v>
      </c>
      <c r="B369" s="209" t="str">
        <f>IF(A369="","",VLOOKUP(A369,Жильцы!$A$2:$B$129,2,FALSE))</f>
        <v>Пуликов</v>
      </c>
      <c r="C369" s="503">
        <v>44292</v>
      </c>
      <c r="D369" s="500" t="s">
        <v>361</v>
      </c>
      <c r="E369" s="497">
        <v>3950.78</v>
      </c>
      <c r="F369" s="501" t="s">
        <v>143</v>
      </c>
    </row>
    <row r="370" spans="1:6">
      <c r="A370" s="497">
        <v>58</v>
      </c>
      <c r="B370" s="209" t="str">
        <f>IF(A370="","",VLOOKUP(A370,Жильцы!$A$2:$B$129,2,FALSE))</f>
        <v>Володарская</v>
      </c>
      <c r="C370" s="503">
        <v>44293</v>
      </c>
      <c r="D370" s="500" t="s">
        <v>361</v>
      </c>
      <c r="E370" s="497">
        <v>1775.66</v>
      </c>
      <c r="F370" s="501" t="s">
        <v>143</v>
      </c>
    </row>
    <row r="371" spans="1:6">
      <c r="A371" s="497">
        <v>95</v>
      </c>
      <c r="B371" s="209" t="str">
        <f>IF(A371="","",VLOOKUP(A371,Жильцы!$A$2:$B$129,2,FALSE))</f>
        <v>Власов</v>
      </c>
      <c r="C371" s="503">
        <v>44293</v>
      </c>
      <c r="D371" s="500" t="s">
        <v>361</v>
      </c>
      <c r="E371" s="497">
        <v>2948.81</v>
      </c>
      <c r="F371" s="501" t="s">
        <v>143</v>
      </c>
    </row>
    <row r="372" spans="1:6">
      <c r="A372" s="497">
        <v>74</v>
      </c>
      <c r="B372" s="209" t="str">
        <f>IF(A372="","",VLOOKUP(A372,Жильцы!$A$2:$B$129,2,FALSE))</f>
        <v>Овчаренко</v>
      </c>
      <c r="C372" s="503">
        <v>44293</v>
      </c>
      <c r="D372" s="500" t="s">
        <v>361</v>
      </c>
      <c r="E372" s="497">
        <v>1743.86</v>
      </c>
      <c r="F372" s="501" t="s">
        <v>143</v>
      </c>
    </row>
    <row r="373" spans="1:6">
      <c r="A373" s="497">
        <v>79</v>
      </c>
      <c r="B373" s="209" t="str">
        <f>IF(A373="","",VLOOKUP(A373,Жильцы!$A$2:$B$129,2,FALSE))</f>
        <v>Иванов</v>
      </c>
      <c r="C373" s="503">
        <v>44293</v>
      </c>
      <c r="D373" s="500" t="s">
        <v>361</v>
      </c>
      <c r="E373" s="497">
        <v>1466.93</v>
      </c>
      <c r="F373" s="501" t="s">
        <v>143</v>
      </c>
    </row>
    <row r="374" spans="1:6">
      <c r="A374" s="497">
        <v>21</v>
      </c>
      <c r="B374" s="209" t="str">
        <f>IF(A374="","",VLOOKUP(A374,Жильцы!$A$2:$B$129,2,FALSE))</f>
        <v>Джола</v>
      </c>
      <c r="C374" s="503">
        <v>44293</v>
      </c>
      <c r="D374" s="500" t="s">
        <v>361</v>
      </c>
      <c r="E374" s="497">
        <v>3409.16</v>
      </c>
      <c r="F374" s="501" t="s">
        <v>143</v>
      </c>
    </row>
    <row r="375" spans="1:6">
      <c r="A375" s="497">
        <v>21</v>
      </c>
      <c r="B375" s="209" t="str">
        <f>IF(A375="","",VLOOKUP(A375,Жильцы!$A$2:$B$129,2,FALSE))</f>
        <v>Джола</v>
      </c>
      <c r="C375" s="503">
        <v>44293</v>
      </c>
      <c r="D375" s="500" t="s">
        <v>361</v>
      </c>
      <c r="E375" s="497">
        <v>3307.4</v>
      </c>
      <c r="F375" s="501" t="s">
        <v>141</v>
      </c>
    </row>
    <row r="376" spans="1:6">
      <c r="A376" s="497">
        <v>21</v>
      </c>
      <c r="B376" s="209" t="str">
        <f>IF(A376="","",VLOOKUP(A376,Жильцы!$A$2:$B$129,2,FALSE))</f>
        <v>Джола</v>
      </c>
      <c r="C376" s="503">
        <v>44293</v>
      </c>
      <c r="D376" s="500" t="s">
        <v>361</v>
      </c>
      <c r="E376" s="497">
        <v>3577.7</v>
      </c>
      <c r="F376" s="501" t="s">
        <v>142</v>
      </c>
    </row>
    <row r="377" spans="1:6">
      <c r="A377" s="497">
        <v>34</v>
      </c>
      <c r="B377" s="209" t="str">
        <f>IF(A377="","",VLOOKUP(A377,Жильцы!$A$2:$B$129,2,FALSE))</f>
        <v>Куницын</v>
      </c>
      <c r="C377" s="503">
        <v>44293</v>
      </c>
      <c r="D377" s="500" t="s">
        <v>361</v>
      </c>
      <c r="E377" s="497">
        <v>2071.4</v>
      </c>
      <c r="F377" s="501" t="s">
        <v>142</v>
      </c>
    </row>
    <row r="378" spans="1:6">
      <c r="A378" s="497">
        <v>106</v>
      </c>
      <c r="B378" s="209" t="str">
        <f>IF(A378="","",VLOOKUP(A378,Жильцы!$A$2:$B$129,2,FALSE))</f>
        <v>Никитин</v>
      </c>
      <c r="C378" s="503">
        <v>44294</v>
      </c>
      <c r="D378" s="500" t="s">
        <v>361</v>
      </c>
      <c r="E378" s="497">
        <v>1877.42</v>
      </c>
      <c r="F378" s="501" t="s">
        <v>143</v>
      </c>
    </row>
    <row r="379" spans="1:6">
      <c r="A379" s="497">
        <v>25</v>
      </c>
      <c r="B379" s="209" t="str">
        <f>IF(A379="","",VLOOKUP(A379,Жильцы!$A$2:$B$129,2,FALSE))</f>
        <v>Мисько</v>
      </c>
      <c r="C379" s="503">
        <v>44294</v>
      </c>
      <c r="D379" s="500" t="s">
        <v>361</v>
      </c>
      <c r="E379" s="497">
        <v>2165.98</v>
      </c>
      <c r="F379" s="501" t="s">
        <v>143</v>
      </c>
    </row>
    <row r="380" spans="1:6">
      <c r="A380" s="497">
        <v>55</v>
      </c>
      <c r="B380" s="209" t="str">
        <f>IF(A380="","",VLOOKUP(A380,Жильцы!$A$2:$B$129,2,FALSE))</f>
        <v>Мейта</v>
      </c>
      <c r="C380" s="503">
        <v>44294</v>
      </c>
      <c r="D380" s="500" t="s">
        <v>361</v>
      </c>
      <c r="E380" s="497">
        <v>12000</v>
      </c>
      <c r="F380" s="501"/>
    </row>
    <row r="381" spans="1:6">
      <c r="A381" s="497">
        <v>8</v>
      </c>
      <c r="B381" s="209" t="str">
        <f>IF(A381="","",VLOOKUP(A381,Жильцы!$A$2:$B$129,2,FALSE))</f>
        <v>Дымченко</v>
      </c>
      <c r="C381" s="503">
        <v>44294</v>
      </c>
      <c r="D381" s="500" t="s">
        <v>361</v>
      </c>
      <c r="E381" s="497">
        <v>1662.98</v>
      </c>
      <c r="F381" s="501" t="s">
        <v>143</v>
      </c>
    </row>
    <row r="382" spans="1:6">
      <c r="A382" s="497">
        <v>14</v>
      </c>
      <c r="B382" s="209" t="str">
        <f>IF(A382="","",VLOOKUP(A382,Жильцы!$A$2:$B$129,2,FALSE))</f>
        <v>Кожухарь</v>
      </c>
      <c r="C382" s="503">
        <v>44294</v>
      </c>
      <c r="D382" s="500" t="s">
        <v>361</v>
      </c>
      <c r="E382" s="497">
        <v>1943.93</v>
      </c>
      <c r="F382" s="501" t="s">
        <v>143</v>
      </c>
    </row>
    <row r="383" spans="1:6">
      <c r="A383" s="497">
        <v>47</v>
      </c>
      <c r="B383" s="209" t="str">
        <f>IF(A383="","",VLOOKUP(A383,Жильцы!$A$2:$B$129,2,FALSE))</f>
        <v xml:space="preserve"> Гальченко</v>
      </c>
      <c r="C383" s="503">
        <v>44294</v>
      </c>
      <c r="D383" s="500" t="s">
        <v>361</v>
      </c>
      <c r="E383" s="497">
        <v>1610.03</v>
      </c>
      <c r="F383" s="501" t="s">
        <v>143</v>
      </c>
    </row>
    <row r="384" spans="1:6">
      <c r="A384" s="497">
        <v>16</v>
      </c>
      <c r="B384" s="209" t="str">
        <f>IF(A384="","",VLOOKUP(A384,Жильцы!$A$2:$B$129,2,FALSE))</f>
        <v>Ветохина</v>
      </c>
      <c r="C384" s="503">
        <v>44294</v>
      </c>
      <c r="D384" s="500" t="s">
        <v>361</v>
      </c>
      <c r="E384" s="497">
        <v>1704.6</v>
      </c>
      <c r="F384" s="501" t="s">
        <v>143</v>
      </c>
    </row>
    <row r="385" spans="1:6">
      <c r="A385" s="497">
        <v>10</v>
      </c>
      <c r="B385" s="209" t="str">
        <f>IF(A385="","",VLOOKUP(A385,Жильцы!$A$2:$B$129,2,FALSE))</f>
        <v>Бугаец</v>
      </c>
      <c r="C385" s="503">
        <v>44294</v>
      </c>
      <c r="D385" s="500" t="s">
        <v>361</v>
      </c>
      <c r="E385" s="497">
        <v>2187.2199999999998</v>
      </c>
      <c r="F385" s="501" t="s">
        <v>143</v>
      </c>
    </row>
    <row r="386" spans="1:6">
      <c r="A386" s="497">
        <v>80</v>
      </c>
      <c r="B386" s="209" t="str">
        <f>IF(A386="","",VLOOKUP(A386,Жильцы!$A$2:$B$129,2,FALSE))</f>
        <v>Аксенов</v>
      </c>
      <c r="C386" s="503">
        <v>44295</v>
      </c>
      <c r="D386" s="500" t="s">
        <v>361</v>
      </c>
      <c r="E386" s="497">
        <v>2146.62</v>
      </c>
      <c r="F386" s="501" t="s">
        <v>143</v>
      </c>
    </row>
    <row r="387" spans="1:6">
      <c r="A387" s="497">
        <v>86</v>
      </c>
      <c r="B387" s="209" t="str">
        <f>IF(A387="","",VLOOKUP(A387,Жильцы!$A$2:$B$129,2,FALSE))</f>
        <v>Соколов</v>
      </c>
      <c r="C387" s="503">
        <v>44295</v>
      </c>
      <c r="D387" s="500" t="s">
        <v>361</v>
      </c>
      <c r="E387" s="497">
        <v>2064.77</v>
      </c>
      <c r="F387" s="501" t="s">
        <v>143</v>
      </c>
    </row>
    <row r="388" spans="1:6">
      <c r="A388" s="497">
        <v>9</v>
      </c>
      <c r="B388" s="209" t="str">
        <f>IF(A388="","",VLOOKUP(A388,Жильцы!$A$2:$B$129,2,FALSE))</f>
        <v>Солянов</v>
      </c>
      <c r="C388" s="503">
        <v>44295</v>
      </c>
      <c r="D388" s="500" t="s">
        <v>361</v>
      </c>
      <c r="E388" s="497">
        <v>1828.9</v>
      </c>
      <c r="F388" s="501" t="s">
        <v>143</v>
      </c>
    </row>
    <row r="389" spans="1:6">
      <c r="A389" s="497">
        <v>17</v>
      </c>
      <c r="B389" s="209" t="str">
        <f>IF(A389="","",VLOOKUP(A389,Жильцы!$A$2:$B$129,2,FALSE))</f>
        <v>Федорова</v>
      </c>
      <c r="C389" s="503">
        <v>44295</v>
      </c>
      <c r="D389" s="500" t="s">
        <v>361</v>
      </c>
      <c r="E389" s="497">
        <v>2162.8000000000002</v>
      </c>
      <c r="F389" s="502" t="s">
        <v>143</v>
      </c>
    </row>
    <row r="390" spans="1:6">
      <c r="A390" s="497">
        <v>107</v>
      </c>
      <c r="B390" s="209" t="str">
        <f>IF(A390="","",VLOOKUP(A390,Жильцы!$A$2:$B$129,2,FALSE))</f>
        <v>Тулина</v>
      </c>
      <c r="C390" s="503">
        <v>44298</v>
      </c>
      <c r="D390" s="500" t="s">
        <v>361</v>
      </c>
      <c r="E390" s="497">
        <v>800</v>
      </c>
      <c r="F390" s="501"/>
    </row>
    <row r="391" spans="1:6">
      <c r="A391" s="497">
        <v>2</v>
      </c>
      <c r="B391" s="209" t="str">
        <f>IF(A391="","",VLOOKUP(A391,Жильцы!$A$2:$B$129,2,FALSE))</f>
        <v>Смирнов</v>
      </c>
      <c r="C391" s="503">
        <v>44298</v>
      </c>
      <c r="D391" s="500" t="s">
        <v>361</v>
      </c>
      <c r="E391" s="497">
        <v>1823.71</v>
      </c>
      <c r="F391" s="501" t="s">
        <v>143</v>
      </c>
    </row>
    <row r="392" spans="1:6">
      <c r="A392" s="497">
        <v>115</v>
      </c>
      <c r="B392" s="209" t="str">
        <f>IF(A392="","",VLOOKUP(A392,Жильцы!$A$2:$B$129,2,FALSE))</f>
        <v>Чистяков</v>
      </c>
      <c r="C392" s="503">
        <v>44298</v>
      </c>
      <c r="D392" s="500" t="s">
        <v>361</v>
      </c>
      <c r="E392" s="497">
        <v>1905.77</v>
      </c>
      <c r="F392" s="501" t="s">
        <v>143</v>
      </c>
    </row>
    <row r="393" spans="1:6">
      <c r="A393" s="497">
        <v>26</v>
      </c>
      <c r="B393" s="209" t="str">
        <f>IF(A393="","",VLOOKUP(A393,Жильцы!$A$2:$B$129,2,FALSE))</f>
        <v>Сушилина</v>
      </c>
      <c r="C393" s="503">
        <v>44298</v>
      </c>
      <c r="D393" s="500" t="s">
        <v>361</v>
      </c>
      <c r="E393" s="497">
        <v>1956.92</v>
      </c>
      <c r="F393" s="501" t="s">
        <v>143</v>
      </c>
    </row>
    <row r="394" spans="1:6">
      <c r="A394" s="497">
        <v>39</v>
      </c>
      <c r="B394" s="209" t="str">
        <f>IF(A394="","",VLOOKUP(A394,Жильцы!$A$2:$B$129,2,FALSE))</f>
        <v>Даниш</v>
      </c>
      <c r="C394" s="503">
        <v>44298</v>
      </c>
      <c r="D394" s="500" t="s">
        <v>361</v>
      </c>
      <c r="E394" s="497">
        <v>2077.4899999999998</v>
      </c>
      <c r="F394" s="501" t="s">
        <v>143</v>
      </c>
    </row>
    <row r="395" spans="1:6">
      <c r="A395" s="497">
        <v>30</v>
      </c>
      <c r="B395" s="209" t="str">
        <f>IF(A395="","",VLOOKUP(A395,Жильцы!$A$2:$B$129,2,FALSE))</f>
        <v>Миняева</v>
      </c>
      <c r="C395" s="503">
        <v>44298</v>
      </c>
      <c r="D395" s="500" t="s">
        <v>361</v>
      </c>
      <c r="E395" s="497">
        <v>1956.65</v>
      </c>
      <c r="F395" s="501" t="s">
        <v>143</v>
      </c>
    </row>
    <row r="396" spans="1:6">
      <c r="A396" s="497">
        <v>97</v>
      </c>
      <c r="B396" s="209" t="str">
        <f>IF(A396="","",VLOOKUP(A396,Жильцы!$A$2:$B$129,2,FALSE))</f>
        <v>Малютин</v>
      </c>
      <c r="C396" s="503">
        <v>44298</v>
      </c>
      <c r="D396" s="500" t="s">
        <v>361</v>
      </c>
      <c r="E396" s="497">
        <v>1886.14</v>
      </c>
      <c r="F396" s="501" t="s">
        <v>143</v>
      </c>
    </row>
    <row r="397" spans="1:6">
      <c r="A397" s="497">
        <v>103</v>
      </c>
      <c r="B397" s="209" t="str">
        <f>IF(A397="","",VLOOKUP(A397,Жильцы!$A$2:$B$129,2,FALSE))</f>
        <v>Булычева</v>
      </c>
      <c r="C397" s="503">
        <v>44298</v>
      </c>
      <c r="D397" s="500" t="s">
        <v>361</v>
      </c>
      <c r="E397" s="497">
        <v>1838.99</v>
      </c>
      <c r="F397" s="501" t="s">
        <v>143</v>
      </c>
    </row>
    <row r="398" spans="1:6">
      <c r="A398" s="497">
        <v>72</v>
      </c>
      <c r="B398" s="209" t="str">
        <f>IF(A398="","",VLOOKUP(A398,Жильцы!$A$2:$B$129,2,FALSE))</f>
        <v>Гуляев</v>
      </c>
      <c r="C398" s="503">
        <v>44298</v>
      </c>
      <c r="D398" s="500" t="s">
        <v>361</v>
      </c>
      <c r="E398" s="497">
        <v>2009.88</v>
      </c>
      <c r="F398" s="501" t="s">
        <v>143</v>
      </c>
    </row>
    <row r="399" spans="1:6">
      <c r="A399" s="497">
        <v>23</v>
      </c>
      <c r="B399" s="209" t="str">
        <f>IF(A399="","",VLOOKUP(A399,Жильцы!$A$2:$B$129,2,FALSE))</f>
        <v>Малярчук</v>
      </c>
      <c r="C399" s="503">
        <v>44298</v>
      </c>
      <c r="D399" s="500" t="s">
        <v>361</v>
      </c>
      <c r="E399" s="497">
        <v>1823.09</v>
      </c>
      <c r="F399" s="501" t="s">
        <v>143</v>
      </c>
    </row>
    <row r="400" spans="1:6">
      <c r="A400" s="497">
        <v>104</v>
      </c>
      <c r="B400" s="209" t="str">
        <f>IF(A400="","",VLOOKUP(A400,Жильцы!$A$2:$B$129,2,FALSE))</f>
        <v>Будаев</v>
      </c>
      <c r="C400" s="503">
        <v>44298</v>
      </c>
      <c r="D400" s="500" t="s">
        <v>361</v>
      </c>
      <c r="E400" s="497">
        <v>2369.2199999999998</v>
      </c>
      <c r="F400" s="501" t="s">
        <v>143</v>
      </c>
    </row>
    <row r="401" spans="1:6">
      <c r="A401" s="497">
        <v>75</v>
      </c>
      <c r="B401" s="209" t="str">
        <f>IF(A401="","",VLOOKUP(A401,Жильцы!$A$2:$B$129,2,FALSE))</f>
        <v>Володченко</v>
      </c>
      <c r="C401" s="503">
        <v>44298</v>
      </c>
      <c r="D401" s="500" t="s">
        <v>361</v>
      </c>
      <c r="E401" s="497">
        <v>1823.09</v>
      </c>
      <c r="F401" s="501" t="s">
        <v>143</v>
      </c>
    </row>
    <row r="402" spans="1:6">
      <c r="A402" s="497">
        <v>90</v>
      </c>
      <c r="B402" s="209" t="str">
        <f>IF(A402="","",VLOOKUP(A402,Жильцы!$A$2:$B$129,2,FALSE))</f>
        <v>Галинский</v>
      </c>
      <c r="C402" s="503">
        <v>44298</v>
      </c>
      <c r="D402" s="500" t="s">
        <v>361</v>
      </c>
      <c r="E402" s="497">
        <v>2336.1999999999998</v>
      </c>
      <c r="F402" s="501" t="s">
        <v>143</v>
      </c>
    </row>
    <row r="403" spans="1:6">
      <c r="A403" s="497">
        <v>15</v>
      </c>
      <c r="B403" s="209" t="str">
        <f>IF(A403="","",VLOOKUP(A403,Жильцы!$A$2:$B$129,2,FALSE))</f>
        <v>Килина</v>
      </c>
      <c r="C403" s="503">
        <v>44298</v>
      </c>
      <c r="D403" s="500" t="s">
        <v>361</v>
      </c>
      <c r="E403" s="497">
        <v>1804.01</v>
      </c>
      <c r="F403" s="501" t="s">
        <v>143</v>
      </c>
    </row>
    <row r="404" spans="1:6">
      <c r="A404" s="497">
        <v>24</v>
      </c>
      <c r="B404" s="209" t="str">
        <f>IF(A404="","",VLOOKUP(A404,Жильцы!$A$2:$B$129,2,FALSE))</f>
        <v>Олесик</v>
      </c>
      <c r="C404" s="503">
        <v>44298</v>
      </c>
      <c r="D404" s="500" t="s">
        <v>361</v>
      </c>
      <c r="E404" s="497">
        <v>2490.2199999999998</v>
      </c>
      <c r="F404" s="501" t="s">
        <v>143</v>
      </c>
    </row>
    <row r="405" spans="1:6">
      <c r="A405" s="497">
        <v>84</v>
      </c>
      <c r="B405" s="209" t="str">
        <f>IF(A405="","",VLOOKUP(A405,Жильцы!$A$2:$B$129,2,FALSE))</f>
        <v>Берегов</v>
      </c>
      <c r="C405" s="503">
        <v>44298</v>
      </c>
      <c r="D405" s="500" t="s">
        <v>361</v>
      </c>
      <c r="E405" s="497">
        <v>2811.32</v>
      </c>
      <c r="F405" s="501" t="s">
        <v>143</v>
      </c>
    </row>
    <row r="406" spans="1:6">
      <c r="A406" s="497">
        <v>22</v>
      </c>
      <c r="B406" s="209" t="str">
        <f>IF(A406="","",VLOOKUP(A406,Жильцы!$A$2:$B$129,2,FALSE))</f>
        <v>Пак</v>
      </c>
      <c r="C406" s="503">
        <v>44298</v>
      </c>
      <c r="D406" s="500" t="s">
        <v>361</v>
      </c>
      <c r="E406" s="497">
        <v>2042.51</v>
      </c>
      <c r="F406" s="501" t="s">
        <v>143</v>
      </c>
    </row>
    <row r="407" spans="1:6">
      <c r="A407" s="497">
        <v>81</v>
      </c>
      <c r="B407" s="209" t="str">
        <f>IF(A407="","",VLOOKUP(A407,Жильцы!$A$2:$B$129,2,FALSE))</f>
        <v>Белов</v>
      </c>
      <c r="C407" s="503">
        <v>44298</v>
      </c>
      <c r="D407" s="500" t="s">
        <v>361</v>
      </c>
      <c r="E407" s="497">
        <v>1803.46</v>
      </c>
      <c r="F407" s="501" t="s">
        <v>143</v>
      </c>
    </row>
    <row r="408" spans="1:6">
      <c r="A408" s="497">
        <v>48</v>
      </c>
      <c r="B408" s="209" t="str">
        <f>IF(A408="","",VLOOKUP(A408,Жильцы!$A$2:$B$129,2,FALSE))</f>
        <v>Перфильева</v>
      </c>
      <c r="C408" s="503">
        <v>44299</v>
      </c>
      <c r="D408" s="500" t="s">
        <v>361</v>
      </c>
      <c r="E408" s="497">
        <v>2798.52</v>
      </c>
      <c r="F408" s="501" t="s">
        <v>143</v>
      </c>
    </row>
    <row r="409" spans="1:6">
      <c r="A409" s="497">
        <v>66</v>
      </c>
      <c r="B409" s="209" t="str">
        <f>IF(A409="","",VLOOKUP(A409,Жильцы!$A$2:$B$129,2,FALSE))</f>
        <v>Суглобов</v>
      </c>
      <c r="C409" s="503">
        <v>44299</v>
      </c>
      <c r="D409" s="500" t="s">
        <v>361</v>
      </c>
      <c r="E409" s="497">
        <v>2620.2199999999998</v>
      </c>
      <c r="F409" s="501" t="s">
        <v>143</v>
      </c>
    </row>
    <row r="410" spans="1:6">
      <c r="A410" s="497">
        <v>31</v>
      </c>
      <c r="B410" s="209" t="str">
        <f>IF(A410="","",VLOOKUP(A410,Жильцы!$A$2:$B$129,2,FALSE))</f>
        <v>Филиппович</v>
      </c>
      <c r="C410" s="503">
        <v>44299</v>
      </c>
      <c r="D410" s="500" t="s">
        <v>361</v>
      </c>
      <c r="E410" s="497">
        <v>2064.77</v>
      </c>
      <c r="F410" s="501" t="s">
        <v>143</v>
      </c>
    </row>
    <row r="411" spans="1:6">
      <c r="A411" s="497">
        <v>64</v>
      </c>
      <c r="B411" s="209" t="str">
        <f>IF(A411="","",VLOOKUP(A411,Жильцы!$A$2:$B$129,2,FALSE))</f>
        <v>Сиваков</v>
      </c>
      <c r="C411" s="503">
        <v>44299</v>
      </c>
      <c r="D411" s="500" t="s">
        <v>361</v>
      </c>
      <c r="E411" s="497">
        <v>1771.38</v>
      </c>
      <c r="F411" s="501" t="s">
        <v>143</v>
      </c>
    </row>
    <row r="412" spans="1:6">
      <c r="A412" s="497">
        <v>50</v>
      </c>
      <c r="B412" s="209" t="str">
        <f>IF(A412="","",VLOOKUP(A412,Жильцы!$A$2:$B$129,2,FALSE))</f>
        <v>Перебейнос</v>
      </c>
      <c r="C412" s="503">
        <v>44300</v>
      </c>
      <c r="D412" s="500" t="s">
        <v>361</v>
      </c>
      <c r="E412" s="497">
        <v>1902.86</v>
      </c>
      <c r="F412" s="502" t="s">
        <v>143</v>
      </c>
    </row>
    <row r="413" spans="1:6">
      <c r="A413" s="497">
        <v>63</v>
      </c>
      <c r="B413" s="209" t="str">
        <f>IF(A413="","",VLOOKUP(A413,Жильцы!$A$2:$B$129,2,FALSE))</f>
        <v>Зима</v>
      </c>
      <c r="C413" s="503">
        <v>44300</v>
      </c>
      <c r="D413" s="500" t="s">
        <v>361</v>
      </c>
      <c r="E413" s="497">
        <v>1940.75</v>
      </c>
      <c r="F413" s="502" t="s">
        <v>143</v>
      </c>
    </row>
    <row r="414" spans="1:6">
      <c r="A414" s="497">
        <v>29</v>
      </c>
      <c r="B414" s="209" t="str">
        <f>IF(A414="","",VLOOKUP(A414,Жильцы!$A$2:$B$129,2,FALSE))</f>
        <v>Назарова</v>
      </c>
      <c r="C414" s="503">
        <v>44301</v>
      </c>
      <c r="D414" s="500" t="s">
        <v>361</v>
      </c>
      <c r="E414" s="497">
        <v>2286.62</v>
      </c>
      <c r="F414" s="501" t="s">
        <v>143</v>
      </c>
    </row>
    <row r="415" spans="1:6">
      <c r="A415" s="497">
        <v>94</v>
      </c>
      <c r="B415" s="209" t="str">
        <f>IF(A415="","",VLOOKUP(A415,Жильцы!$A$2:$B$129,2,FALSE))</f>
        <v>Мирошниченко</v>
      </c>
      <c r="C415" s="503">
        <v>44301</v>
      </c>
      <c r="D415" s="500" t="s">
        <v>361</v>
      </c>
      <c r="E415" s="497">
        <v>2102.9299999999998</v>
      </c>
      <c r="F415" s="501" t="s">
        <v>143</v>
      </c>
    </row>
    <row r="416" spans="1:6">
      <c r="A416" s="497">
        <v>62</v>
      </c>
      <c r="B416" s="209" t="str">
        <f>IF(A416="","",VLOOKUP(A416,Жильцы!$A$2:$B$129,2,FALSE))</f>
        <v>Оконешникова</v>
      </c>
      <c r="C416" s="503">
        <v>44301</v>
      </c>
      <c r="D416" s="500" t="s">
        <v>361</v>
      </c>
      <c r="E416" s="497">
        <v>2761.19</v>
      </c>
      <c r="F416" s="501" t="s">
        <v>142</v>
      </c>
    </row>
    <row r="417" spans="1:6">
      <c r="A417" s="497">
        <v>62</v>
      </c>
      <c r="B417" s="209" t="str">
        <f>IF(A417="","",VLOOKUP(A417,Жильцы!$A$2:$B$129,2,FALSE))</f>
        <v>Оконешникова</v>
      </c>
      <c r="C417" s="503">
        <v>44301</v>
      </c>
      <c r="D417" s="500" t="s">
        <v>361</v>
      </c>
      <c r="E417" s="497">
        <v>2455.91</v>
      </c>
      <c r="F417" s="501" t="s">
        <v>143</v>
      </c>
    </row>
    <row r="418" spans="1:6">
      <c r="A418" s="497">
        <v>45</v>
      </c>
      <c r="B418" s="209" t="str">
        <f>IF(A418="","",VLOOKUP(A418,Жильцы!$A$2:$B$129,2,FALSE))</f>
        <v>Ворожбит</v>
      </c>
      <c r="C418" s="503">
        <v>44301</v>
      </c>
      <c r="D418" s="500" t="s">
        <v>361</v>
      </c>
      <c r="E418" s="497">
        <v>2779.52</v>
      </c>
      <c r="F418" s="501" t="s">
        <v>143</v>
      </c>
    </row>
    <row r="419" spans="1:6">
      <c r="A419" s="497">
        <v>126</v>
      </c>
      <c r="B419" s="209" t="str">
        <f>IF(A419="","",VLOOKUP(A419,Жильцы!$A$2:$B$129,2,FALSE))</f>
        <v>Васильев</v>
      </c>
      <c r="C419" s="503">
        <v>44300</v>
      </c>
      <c r="D419" s="500" t="s">
        <v>361</v>
      </c>
      <c r="E419" s="497">
        <v>3972.77</v>
      </c>
      <c r="F419" s="501" t="s">
        <v>143</v>
      </c>
    </row>
    <row r="420" spans="1:6">
      <c r="A420" s="497">
        <v>126</v>
      </c>
      <c r="B420" s="209" t="str">
        <f>IF(A420="","",VLOOKUP(A420,Жильцы!$A$2:$B$129,2,FALSE))</f>
        <v>Васильев</v>
      </c>
      <c r="C420" s="503">
        <v>44300</v>
      </c>
      <c r="D420" s="500" t="s">
        <v>361</v>
      </c>
      <c r="E420" s="497">
        <v>3972.77</v>
      </c>
      <c r="F420" s="501" t="s">
        <v>142</v>
      </c>
    </row>
    <row r="421" spans="1:6">
      <c r="A421" s="497">
        <v>126</v>
      </c>
      <c r="B421" s="209" t="str">
        <f>IF(A421="","",VLOOKUP(A421,Жильцы!$A$2:$B$129,2,FALSE))</f>
        <v>Васильев</v>
      </c>
      <c r="C421" s="503">
        <v>44300</v>
      </c>
      <c r="D421" s="500" t="s">
        <v>361</v>
      </c>
      <c r="E421" s="497">
        <v>4068.17</v>
      </c>
      <c r="F421" s="501" t="s">
        <v>141</v>
      </c>
    </row>
    <row r="422" spans="1:6">
      <c r="A422" s="497">
        <v>116</v>
      </c>
      <c r="B422" s="209" t="str">
        <f>IF(A422="","",VLOOKUP(A422,Жильцы!$A$2:$B$129,2,FALSE))</f>
        <v>Поштовый</v>
      </c>
      <c r="C422" s="503">
        <v>44302</v>
      </c>
      <c r="D422" s="500" t="s">
        <v>361</v>
      </c>
      <c r="E422" s="497">
        <v>2271</v>
      </c>
      <c r="F422" s="501" t="s">
        <v>143</v>
      </c>
    </row>
    <row r="423" spans="1:6">
      <c r="A423" s="497">
        <v>120</v>
      </c>
      <c r="B423" s="209" t="str">
        <f>IF(A423="","",VLOOKUP(A423,Жильцы!$A$2:$B$129,2,FALSE))</f>
        <v>Любецкий</v>
      </c>
      <c r="C423" s="503">
        <v>44302</v>
      </c>
      <c r="D423" s="500" t="s">
        <v>361</v>
      </c>
      <c r="E423" s="497">
        <v>2375.58</v>
      </c>
      <c r="F423" s="501" t="s">
        <v>143</v>
      </c>
    </row>
    <row r="424" spans="1:6">
      <c r="A424" s="497">
        <v>28</v>
      </c>
      <c r="B424" s="209" t="str">
        <f>IF(A424="","",VLOOKUP(A424,Жильцы!$A$2:$B$129,2,FALSE))</f>
        <v>Леонтьев</v>
      </c>
      <c r="C424" s="503">
        <v>44305</v>
      </c>
      <c r="D424" s="500" t="s">
        <v>361</v>
      </c>
      <c r="E424" s="497">
        <v>2541.02</v>
      </c>
      <c r="F424" s="501" t="s">
        <v>143</v>
      </c>
    </row>
    <row r="425" spans="1:6">
      <c r="A425" s="497">
        <v>109</v>
      </c>
      <c r="B425" s="209" t="str">
        <f>IF(A425="","",VLOOKUP(A425,Жильцы!$A$2:$B$129,2,FALSE))</f>
        <v>Набоженко</v>
      </c>
      <c r="C425" s="503">
        <v>44305</v>
      </c>
      <c r="D425" s="500" t="s">
        <v>361</v>
      </c>
      <c r="E425" s="497">
        <v>2474.2399999999998</v>
      </c>
      <c r="F425" s="501" t="s">
        <v>143</v>
      </c>
    </row>
    <row r="426" spans="1:6">
      <c r="A426" s="497">
        <v>91</v>
      </c>
      <c r="B426" s="209" t="str">
        <f>IF(A426="","",VLOOKUP(A426,Жильцы!$A$2:$B$129,2,FALSE))</f>
        <v>Корнилов</v>
      </c>
      <c r="C426" s="503">
        <v>44305</v>
      </c>
      <c r="D426" s="500" t="s">
        <v>361</v>
      </c>
      <c r="E426" s="497">
        <v>1864.43</v>
      </c>
      <c r="F426" s="502" t="s">
        <v>143</v>
      </c>
    </row>
    <row r="427" spans="1:6">
      <c r="A427" s="497">
        <v>60</v>
      </c>
      <c r="B427" s="209" t="str">
        <f>IF(A427="","",VLOOKUP(A427,Жильцы!$A$2:$B$129,2,FALSE))</f>
        <v>Гончаренко</v>
      </c>
      <c r="C427" s="503">
        <v>44305</v>
      </c>
      <c r="D427" s="500" t="s">
        <v>361</v>
      </c>
      <c r="E427" s="497">
        <v>2814.78</v>
      </c>
      <c r="F427" s="502" t="s">
        <v>143</v>
      </c>
    </row>
    <row r="428" spans="1:6">
      <c r="A428" s="497">
        <v>51</v>
      </c>
      <c r="B428" s="209" t="str">
        <f>IF(A428="","",VLOOKUP(A428,Жильцы!$A$2:$B$129,2,FALSE))</f>
        <v>Уза</v>
      </c>
      <c r="C428" s="503">
        <v>44305</v>
      </c>
      <c r="D428" s="500" t="s">
        <v>361</v>
      </c>
      <c r="E428" s="497">
        <v>2274.65</v>
      </c>
      <c r="F428" s="501" t="s">
        <v>143</v>
      </c>
    </row>
    <row r="429" spans="1:6">
      <c r="A429" s="497">
        <v>20</v>
      </c>
      <c r="B429" s="209" t="str">
        <f>IF(A429="","",VLOOKUP(A429,Жильцы!$A$2:$B$129,2,FALSE))</f>
        <v>Карасев</v>
      </c>
      <c r="C429" s="503">
        <v>44305</v>
      </c>
      <c r="D429" s="500" t="s">
        <v>361</v>
      </c>
      <c r="E429" s="497">
        <v>2979.86</v>
      </c>
      <c r="F429" s="501" t="s">
        <v>143</v>
      </c>
    </row>
    <row r="430" spans="1:6">
      <c r="A430" s="497">
        <v>65</v>
      </c>
      <c r="B430" s="209" t="str">
        <f>IF(A430="","",VLOOKUP(A430,Жильцы!$A$2:$B$129,2,FALSE))</f>
        <v>Фомин</v>
      </c>
      <c r="C430" s="503">
        <v>44305</v>
      </c>
      <c r="D430" s="500" t="s">
        <v>361</v>
      </c>
      <c r="E430" s="497">
        <v>2302.7199999999998</v>
      </c>
      <c r="F430" s="501" t="s">
        <v>143</v>
      </c>
    </row>
    <row r="431" spans="1:6">
      <c r="A431" s="497">
        <v>37</v>
      </c>
      <c r="B431" s="209" t="str">
        <f>IF(A431="","",VLOOKUP(A431,Жильцы!$A$2:$B$129,2,FALSE))</f>
        <v>Журавлева</v>
      </c>
      <c r="C431" s="503">
        <v>44305</v>
      </c>
      <c r="D431" s="500" t="s">
        <v>361</v>
      </c>
      <c r="E431" s="497">
        <v>2458.34</v>
      </c>
      <c r="F431" s="501" t="s">
        <v>143</v>
      </c>
    </row>
    <row r="432" spans="1:6">
      <c r="A432" s="497">
        <v>70</v>
      </c>
      <c r="B432" s="209" t="str">
        <f>IF(A432="","",VLOOKUP(A432,Жильцы!$A$2:$B$129,2,FALSE))</f>
        <v>Болозович</v>
      </c>
      <c r="C432" s="503">
        <v>44305</v>
      </c>
      <c r="D432" s="500" t="s">
        <v>361</v>
      </c>
      <c r="E432" s="497">
        <v>1723.96</v>
      </c>
      <c r="F432" s="501" t="s">
        <v>143</v>
      </c>
    </row>
    <row r="433" spans="1:6">
      <c r="A433" s="497">
        <v>49</v>
      </c>
      <c r="B433" s="209" t="str">
        <f>IF(A433="","",VLOOKUP(A433,Жильцы!$A$2:$B$129,2,FALSE))</f>
        <v>Скопцова</v>
      </c>
      <c r="C433" s="503">
        <v>44305</v>
      </c>
      <c r="D433" s="500" t="s">
        <v>361</v>
      </c>
      <c r="E433" s="497">
        <v>2057.86</v>
      </c>
      <c r="F433" s="501" t="s">
        <v>143</v>
      </c>
    </row>
    <row r="434" spans="1:6">
      <c r="A434" s="497">
        <v>34</v>
      </c>
      <c r="B434" s="209" t="str">
        <f>IF(A434="","",VLOOKUP(A434,Жильцы!$A$2:$B$129,2,FALSE))</f>
        <v>Куницын</v>
      </c>
      <c r="C434" s="503">
        <v>44305</v>
      </c>
      <c r="D434" s="500" t="s">
        <v>361</v>
      </c>
      <c r="E434" s="497">
        <v>10</v>
      </c>
      <c r="F434" s="501"/>
    </row>
    <row r="435" spans="1:6">
      <c r="A435" s="497">
        <v>33</v>
      </c>
      <c r="B435" s="209" t="str">
        <f>IF(A435="","",VLOOKUP(A435,Жильцы!$A$2:$B$129,2,FALSE))</f>
        <v>Корзюк</v>
      </c>
      <c r="C435" s="503">
        <v>44305</v>
      </c>
      <c r="D435" s="500" t="s">
        <v>361</v>
      </c>
      <c r="E435" s="497">
        <v>2601.64</v>
      </c>
      <c r="F435" s="502" t="s">
        <v>143</v>
      </c>
    </row>
    <row r="436" spans="1:6">
      <c r="A436" s="497">
        <v>12</v>
      </c>
      <c r="B436" s="209" t="str">
        <f>IF(A436="","",VLOOKUP(A436,Жильцы!$A$2:$B$129,2,FALSE))</f>
        <v>Чупалов</v>
      </c>
      <c r="C436" s="503">
        <v>44306</v>
      </c>
      <c r="D436" s="500" t="s">
        <v>361</v>
      </c>
      <c r="E436" s="497">
        <v>2343.86</v>
      </c>
      <c r="F436" s="501" t="s">
        <v>143</v>
      </c>
    </row>
    <row r="437" spans="1:6">
      <c r="A437" s="497">
        <v>61</v>
      </c>
      <c r="B437" s="209" t="str">
        <f>IF(A437="","",VLOOKUP(A437,Жильцы!$A$2:$B$129,2,FALSE))</f>
        <v>Копытова</v>
      </c>
      <c r="C437" s="503">
        <v>44306</v>
      </c>
      <c r="D437" s="500" t="s">
        <v>361</v>
      </c>
      <c r="E437" s="497">
        <v>2289.8000000000002</v>
      </c>
      <c r="F437" s="501" t="s">
        <v>143</v>
      </c>
    </row>
    <row r="438" spans="1:6">
      <c r="A438" s="497">
        <v>118</v>
      </c>
      <c r="B438" s="209" t="str">
        <f>IF(A438="","",VLOOKUP(A438,Жильцы!$A$2:$B$129,2,FALSE))</f>
        <v>Соболев</v>
      </c>
      <c r="C438" s="503">
        <v>44306</v>
      </c>
      <c r="D438" s="500" t="s">
        <v>361</v>
      </c>
      <c r="E438" s="497">
        <v>2370.9</v>
      </c>
      <c r="F438" s="501" t="s">
        <v>143</v>
      </c>
    </row>
    <row r="439" spans="1:6">
      <c r="A439" s="497">
        <v>44</v>
      </c>
      <c r="B439" s="209" t="str">
        <f>IF(A439="","",VLOOKUP(A439,Жильцы!$A$2:$B$129,2,FALSE))</f>
        <v>Заяц</v>
      </c>
      <c r="C439" s="503">
        <v>44306</v>
      </c>
      <c r="D439" s="500" t="s">
        <v>361</v>
      </c>
      <c r="E439" s="497">
        <v>2273.9</v>
      </c>
      <c r="F439" s="501" t="s">
        <v>143</v>
      </c>
    </row>
    <row r="440" spans="1:6">
      <c r="A440" s="497">
        <v>57</v>
      </c>
      <c r="B440" s="209" t="str">
        <f>IF(A440="","",VLOOKUP(A440,Жильцы!$A$2:$B$129,2,FALSE))</f>
        <v>Заяц</v>
      </c>
      <c r="C440" s="503">
        <v>44306</v>
      </c>
      <c r="D440" s="500" t="s">
        <v>361</v>
      </c>
      <c r="E440" s="497">
        <v>1781.2</v>
      </c>
      <c r="F440" s="501" t="s">
        <v>143</v>
      </c>
    </row>
    <row r="441" spans="1:6">
      <c r="A441" s="497">
        <v>99</v>
      </c>
      <c r="B441" s="209" t="str">
        <f>IF(A441="","",VLOOKUP(A441,Жильцы!$A$2:$B$129,2,FALSE))</f>
        <v>Лавренова</v>
      </c>
      <c r="C441" s="503">
        <v>44307</v>
      </c>
      <c r="D441" s="500" t="s">
        <v>361</v>
      </c>
      <c r="E441" s="497">
        <v>1746.77</v>
      </c>
      <c r="F441" s="501" t="s">
        <v>143</v>
      </c>
    </row>
    <row r="442" spans="1:6">
      <c r="A442" s="497">
        <v>124</v>
      </c>
      <c r="B442" s="209" t="str">
        <f>IF(A442="","",VLOOKUP(A442,Жильцы!$A$2:$B$129,2,FALSE))</f>
        <v>Казанцева</v>
      </c>
      <c r="C442" s="503">
        <v>44308</v>
      </c>
      <c r="D442" s="500" t="s">
        <v>361</v>
      </c>
      <c r="E442" s="497">
        <v>3212.63</v>
      </c>
      <c r="F442" s="501" t="s">
        <v>143</v>
      </c>
    </row>
    <row r="443" spans="1:6">
      <c r="A443" s="497">
        <v>38</v>
      </c>
      <c r="B443" s="209" t="str">
        <f>IF(A443="","",VLOOKUP(A443,Жильцы!$A$2:$B$129,2,FALSE))</f>
        <v>Хорева</v>
      </c>
      <c r="C443" s="503">
        <v>44312</v>
      </c>
      <c r="D443" s="500" t="s">
        <v>361</v>
      </c>
      <c r="E443" s="497">
        <v>1813.55</v>
      </c>
      <c r="F443" s="501" t="s">
        <v>143</v>
      </c>
    </row>
    <row r="444" spans="1:6">
      <c r="A444" s="497">
        <v>62</v>
      </c>
      <c r="B444" s="209" t="str">
        <f>IF(A444="","",VLOOKUP(A444,Жильцы!$A$2:$B$129,2,FALSE))</f>
        <v>Оконешникова</v>
      </c>
      <c r="C444" s="503">
        <v>44312</v>
      </c>
      <c r="D444" s="500" t="s">
        <v>361</v>
      </c>
      <c r="E444" s="497">
        <v>2500</v>
      </c>
      <c r="F444" s="501" t="s">
        <v>143</v>
      </c>
    </row>
    <row r="445" spans="1:6">
      <c r="A445" s="497">
        <v>49</v>
      </c>
      <c r="B445" s="209" t="str">
        <f>IF(A445="","",VLOOKUP(A445,Жильцы!$A$2:$B$129,2,FALSE))</f>
        <v>Скопцова</v>
      </c>
      <c r="C445" s="503">
        <v>44312</v>
      </c>
      <c r="D445" s="500" t="s">
        <v>361</v>
      </c>
      <c r="E445" s="497">
        <v>2223.2199999999998</v>
      </c>
      <c r="F445" s="501" t="s">
        <v>142</v>
      </c>
    </row>
    <row r="446" spans="1:6">
      <c r="A446" s="497">
        <v>34</v>
      </c>
      <c r="B446" s="209" t="str">
        <f>IF(A446="","",VLOOKUP(A446,Жильцы!$A$2:$B$129,2,FALSE))</f>
        <v>Куницын</v>
      </c>
      <c r="C446" s="503">
        <v>44312</v>
      </c>
      <c r="D446" s="500" t="s">
        <v>361</v>
      </c>
      <c r="E446" s="497">
        <v>1921.94</v>
      </c>
      <c r="F446" s="501" t="s">
        <v>143</v>
      </c>
    </row>
    <row r="447" spans="1:6">
      <c r="A447" s="497">
        <v>1</v>
      </c>
      <c r="B447" s="209" t="str">
        <f>IF(A447="","",VLOOKUP(A447,Жильцы!$A$2:$B$129,2,FALSE))</f>
        <v xml:space="preserve">Тартышная </v>
      </c>
      <c r="C447" s="503">
        <v>44313</v>
      </c>
      <c r="D447" s="500" t="s">
        <v>983</v>
      </c>
      <c r="E447" s="497">
        <v>503.62</v>
      </c>
      <c r="F447" s="501" t="s">
        <v>143</v>
      </c>
    </row>
    <row r="448" spans="1:6">
      <c r="A448" s="497">
        <v>1</v>
      </c>
      <c r="B448" s="209" t="str">
        <f>IF(A448="","",VLOOKUP(A448,Жильцы!$A$2:$B$129,2,FALSE))</f>
        <v xml:space="preserve">Тартышная </v>
      </c>
      <c r="C448" s="503">
        <v>44313</v>
      </c>
      <c r="D448" s="500" t="s">
        <v>361</v>
      </c>
      <c r="E448" s="497">
        <v>1730.78</v>
      </c>
      <c r="F448" s="501" t="s">
        <v>143</v>
      </c>
    </row>
    <row r="449" spans="1:6">
      <c r="A449" s="497">
        <v>11</v>
      </c>
      <c r="B449" s="209" t="str">
        <f>IF(A449="","",VLOOKUP(A449,Жильцы!$A$2:$B$129,2,FALSE))</f>
        <v>Молданова</v>
      </c>
      <c r="C449" s="503">
        <v>44314</v>
      </c>
      <c r="D449" s="500" t="s">
        <v>361</v>
      </c>
      <c r="E449" s="497">
        <v>2064.77</v>
      </c>
      <c r="F449" s="501" t="s">
        <v>143</v>
      </c>
    </row>
    <row r="450" spans="1:6">
      <c r="A450" s="497">
        <v>126</v>
      </c>
      <c r="B450" s="209" t="str">
        <f>IF(A450="","",VLOOKUP(A450,Жильцы!$A$2:$B$129,2,FALSE))</f>
        <v>Васильев</v>
      </c>
      <c r="C450" s="503">
        <v>44315</v>
      </c>
      <c r="D450" s="500" t="s">
        <v>361</v>
      </c>
      <c r="E450" s="497">
        <v>5537.33</v>
      </c>
      <c r="F450" s="501"/>
    </row>
    <row r="451" spans="1:6">
      <c r="A451" s="497">
        <v>100</v>
      </c>
      <c r="B451" s="209" t="str">
        <f>IF(A451="","",VLOOKUP(A451,Жильцы!$A$2:$B$129,2,FALSE))</f>
        <v>Дольник</v>
      </c>
      <c r="C451" s="503">
        <v>44320</v>
      </c>
      <c r="D451" s="500" t="s">
        <v>361</v>
      </c>
      <c r="E451" s="497">
        <v>2868.56</v>
      </c>
      <c r="F451" s="501" t="s">
        <v>143</v>
      </c>
    </row>
    <row r="452" spans="1:6">
      <c r="A452" s="497">
        <v>124</v>
      </c>
      <c r="B452" s="209" t="str">
        <f>IF(A452="","",VLOOKUP(A452,Жильцы!$A$2:$B$129,2,FALSE))</f>
        <v>Казанцева</v>
      </c>
      <c r="C452" s="503">
        <v>44321</v>
      </c>
      <c r="D452" s="500" t="s">
        <v>361</v>
      </c>
      <c r="E452" s="497">
        <v>3522.3</v>
      </c>
      <c r="F452" s="501" t="s">
        <v>142</v>
      </c>
    </row>
    <row r="453" spans="1:6">
      <c r="A453" s="497">
        <v>93</v>
      </c>
      <c r="B453" s="209" t="str">
        <f>IF(A453="","",VLOOKUP(A453,Жильцы!$A$2:$B$129,2,FALSE))</f>
        <v>Дунаев</v>
      </c>
      <c r="C453" s="503">
        <v>44327</v>
      </c>
      <c r="D453" s="500" t="s">
        <v>361</v>
      </c>
      <c r="E453" s="497">
        <v>2843.12</v>
      </c>
      <c r="F453" s="501" t="s">
        <v>144</v>
      </c>
    </row>
    <row r="454" spans="1:6">
      <c r="A454" s="497">
        <v>87</v>
      </c>
      <c r="B454" s="209" t="str">
        <f>IF(A454="","",VLOOKUP(A454,Жильцы!$A$2:$B$129,2,FALSE))</f>
        <v>Кобызев</v>
      </c>
      <c r="C454" s="503">
        <v>44327</v>
      </c>
      <c r="D454" s="500" t="s">
        <v>361</v>
      </c>
      <c r="E454" s="497">
        <v>1873.97</v>
      </c>
      <c r="F454" s="501" t="s">
        <v>144</v>
      </c>
    </row>
    <row r="455" spans="1:6">
      <c r="A455" s="497">
        <v>43</v>
      </c>
      <c r="B455" s="209" t="str">
        <f>IF(A455="","",VLOOKUP(A455,Жильцы!$A$2:$B$129,2,FALSE))</f>
        <v>Ващенко</v>
      </c>
      <c r="C455" s="503">
        <v>44327</v>
      </c>
      <c r="D455" s="500" t="s">
        <v>361</v>
      </c>
      <c r="E455" s="497">
        <v>1797.65</v>
      </c>
      <c r="F455" s="501" t="s">
        <v>144</v>
      </c>
    </row>
    <row r="456" spans="1:6">
      <c r="A456" s="497">
        <v>83</v>
      </c>
      <c r="B456" s="209" t="str">
        <f>IF(A456="","",VLOOKUP(A456,Жильцы!$A$2:$B$129,2,FALSE))</f>
        <v>Линник</v>
      </c>
      <c r="C456" s="503">
        <v>44327</v>
      </c>
      <c r="D456" s="500" t="s">
        <v>361</v>
      </c>
      <c r="E456" s="497">
        <v>2172.61</v>
      </c>
      <c r="F456" s="501" t="s">
        <v>144</v>
      </c>
    </row>
    <row r="457" spans="1:6">
      <c r="A457" s="497">
        <v>36</v>
      </c>
      <c r="B457" s="209" t="str">
        <f>IF(A457="","",VLOOKUP(A457,Жильцы!$A$2:$B$129,2,FALSE))</f>
        <v>Армашова</v>
      </c>
      <c r="C457" s="503">
        <v>44327</v>
      </c>
      <c r="D457" s="500" t="s">
        <v>361</v>
      </c>
      <c r="E457" s="497">
        <v>2181.6799999999998</v>
      </c>
      <c r="F457" s="501" t="s">
        <v>144</v>
      </c>
    </row>
    <row r="458" spans="1:6">
      <c r="A458" s="497">
        <v>128</v>
      </c>
      <c r="B458" s="209" t="str">
        <f>IF(A458="","",VLOOKUP(A458,Жильцы!$A$2:$B$129,2,FALSE))</f>
        <v>Эйсвальд</v>
      </c>
      <c r="C458" s="503">
        <v>44327</v>
      </c>
      <c r="D458" s="500" t="s">
        <v>361</v>
      </c>
      <c r="E458" s="497">
        <v>2038.5</v>
      </c>
      <c r="F458" s="501" t="s">
        <v>144</v>
      </c>
    </row>
    <row r="459" spans="1:6">
      <c r="A459" s="497">
        <v>82</v>
      </c>
      <c r="B459" s="209" t="str">
        <f>IF(A459="","",VLOOKUP(A459,Жильцы!$A$2:$B$129,2,FALSE))</f>
        <v>Астафьев</v>
      </c>
      <c r="C459" s="503">
        <v>44327</v>
      </c>
      <c r="D459" s="500" t="s">
        <v>361</v>
      </c>
      <c r="E459" s="497">
        <v>2157.2600000000002</v>
      </c>
      <c r="F459" s="501" t="s">
        <v>144</v>
      </c>
    </row>
    <row r="460" spans="1:6">
      <c r="A460" s="497">
        <v>117</v>
      </c>
      <c r="B460" s="209" t="str">
        <f>IF(A460="","",VLOOKUP(A460,Жильцы!$A$2:$B$129,2,FALSE))</f>
        <v>Нагорная</v>
      </c>
      <c r="C460" s="503">
        <v>44327</v>
      </c>
      <c r="D460" s="500" t="s">
        <v>361</v>
      </c>
      <c r="E460" s="497">
        <v>2064.02</v>
      </c>
      <c r="F460" s="501" t="s">
        <v>144</v>
      </c>
    </row>
    <row r="461" spans="1:6">
      <c r="A461" s="497">
        <v>60</v>
      </c>
      <c r="B461" s="209" t="str">
        <f>IF(A461="","",VLOOKUP(A461,Жильцы!$A$2:$B$129,2,FALSE))</f>
        <v>Гончаренко</v>
      </c>
      <c r="C461" s="503">
        <v>44327</v>
      </c>
      <c r="D461" s="500" t="s">
        <v>361</v>
      </c>
      <c r="E461" s="497">
        <v>2515.86</v>
      </c>
      <c r="F461" s="501" t="s">
        <v>144</v>
      </c>
    </row>
    <row r="462" spans="1:6">
      <c r="A462" s="497">
        <v>67</v>
      </c>
      <c r="B462" s="209" t="str">
        <f>IF(A462="","",VLOOKUP(A462,Жильцы!$A$2:$B$129,2,FALSE))</f>
        <v>Бабкин</v>
      </c>
      <c r="C462" s="503">
        <v>44327</v>
      </c>
      <c r="D462" s="500" t="s">
        <v>361</v>
      </c>
      <c r="E462" s="497">
        <v>2128.37</v>
      </c>
      <c r="F462" s="501" t="s">
        <v>144</v>
      </c>
    </row>
    <row r="463" spans="1:6">
      <c r="A463" s="497">
        <v>31</v>
      </c>
      <c r="B463" s="209" t="str">
        <f>IF(A463="","",VLOOKUP(A463,Жильцы!$A$2:$B$129,2,FALSE))</f>
        <v>Филиппович</v>
      </c>
      <c r="C463" s="503">
        <v>44327</v>
      </c>
      <c r="D463" s="500" t="s">
        <v>361</v>
      </c>
      <c r="E463" s="497">
        <v>2255.5700000000002</v>
      </c>
      <c r="F463" s="501" t="s">
        <v>144</v>
      </c>
    </row>
    <row r="464" spans="1:6">
      <c r="A464" s="497">
        <v>85</v>
      </c>
      <c r="B464" s="209" t="str">
        <f>IF(A464="","",VLOOKUP(A464,Жильцы!$A$2:$B$129,2,FALSE))</f>
        <v>Сараджан</v>
      </c>
      <c r="C464" s="503">
        <v>44327</v>
      </c>
      <c r="D464" s="500" t="s">
        <v>361</v>
      </c>
      <c r="E464" s="497">
        <v>3221.54</v>
      </c>
      <c r="F464" s="501" t="s">
        <v>144</v>
      </c>
    </row>
    <row r="465" spans="1:6">
      <c r="A465" s="497">
        <v>58</v>
      </c>
      <c r="B465" s="209" t="str">
        <f>IF(A465="","",VLOOKUP(A465,Жильцы!$A$2:$B$129,2,FALSE))</f>
        <v>Володарская</v>
      </c>
      <c r="C465" s="503">
        <v>44327</v>
      </c>
      <c r="D465" s="500" t="s">
        <v>361</v>
      </c>
      <c r="E465" s="497">
        <v>1836.08</v>
      </c>
      <c r="F465" s="501" t="s">
        <v>144</v>
      </c>
    </row>
    <row r="466" spans="1:6">
      <c r="A466" s="497">
        <v>22</v>
      </c>
      <c r="B466" s="209" t="str">
        <f>IF(A466="","",VLOOKUP(A466,Жильцы!$A$2:$B$129,2,FALSE))</f>
        <v>Пак</v>
      </c>
      <c r="C466" s="503">
        <v>44327</v>
      </c>
      <c r="D466" s="500" t="s">
        <v>361</v>
      </c>
      <c r="E466" s="497">
        <v>1937.57</v>
      </c>
      <c r="F466" s="501" t="s">
        <v>144</v>
      </c>
    </row>
    <row r="467" spans="1:6">
      <c r="A467" s="497">
        <v>102</v>
      </c>
      <c r="B467" s="209" t="str">
        <f>IF(A467="","",VLOOKUP(A467,Жильцы!$A$2:$B$129,2,FALSE))</f>
        <v>Поздеев</v>
      </c>
      <c r="C467" s="503">
        <v>44327</v>
      </c>
      <c r="D467" s="500" t="s">
        <v>361</v>
      </c>
      <c r="E467" s="497">
        <v>2955.17</v>
      </c>
      <c r="F467" s="501" t="s">
        <v>144</v>
      </c>
    </row>
    <row r="468" spans="1:6">
      <c r="A468" s="497">
        <v>14</v>
      </c>
      <c r="B468" s="209" t="str">
        <f>IF(A468="","",VLOOKUP(A468,Жильцы!$A$2:$B$129,2,FALSE))</f>
        <v>Кожухарь</v>
      </c>
      <c r="C468" s="503">
        <v>44327</v>
      </c>
      <c r="D468" s="500" t="s">
        <v>361</v>
      </c>
      <c r="E468" s="497">
        <v>2010.71</v>
      </c>
      <c r="F468" s="501" t="s">
        <v>144</v>
      </c>
    </row>
    <row r="469" spans="1:6">
      <c r="A469" s="497">
        <v>103</v>
      </c>
      <c r="B469" s="209" t="str">
        <f>IF(A469="","",VLOOKUP(A469,Жильцы!$A$2:$B$129,2,FALSE))</f>
        <v>Булычева</v>
      </c>
      <c r="C469" s="503">
        <v>44327</v>
      </c>
      <c r="D469" s="500" t="s">
        <v>361</v>
      </c>
      <c r="E469" s="497">
        <v>1848.53</v>
      </c>
      <c r="F469" s="501" t="s">
        <v>144</v>
      </c>
    </row>
    <row r="470" spans="1:6">
      <c r="A470" s="497">
        <v>97</v>
      </c>
      <c r="B470" s="209" t="str">
        <f>IF(A470="","",VLOOKUP(A470,Жильцы!$A$2:$B$129,2,FALSE))</f>
        <v>Малютин</v>
      </c>
      <c r="C470" s="503">
        <v>44327</v>
      </c>
      <c r="D470" s="500" t="s">
        <v>361</v>
      </c>
      <c r="E470" s="497">
        <v>1876.6</v>
      </c>
      <c r="F470" s="501" t="s">
        <v>144</v>
      </c>
    </row>
    <row r="471" spans="1:6">
      <c r="A471" s="497">
        <v>27</v>
      </c>
      <c r="B471" s="209" t="str">
        <f>IF(A471="","",VLOOKUP(A471,Жильцы!$A$2:$B$129,2,FALSE))</f>
        <v>Федотова</v>
      </c>
      <c r="C471" s="503">
        <v>44327</v>
      </c>
      <c r="D471" s="500" t="s">
        <v>361</v>
      </c>
      <c r="E471" s="497">
        <v>2020.25</v>
      </c>
      <c r="F471" s="501" t="s">
        <v>144</v>
      </c>
    </row>
    <row r="472" spans="1:6">
      <c r="A472" s="497">
        <v>90</v>
      </c>
      <c r="B472" s="209" t="str">
        <f>IF(A472="","",VLOOKUP(A472,Жильцы!$A$2:$B$129,2,FALSE))</f>
        <v>Галинский</v>
      </c>
      <c r="C472" s="503">
        <v>44327</v>
      </c>
      <c r="D472" s="500" t="s">
        <v>361</v>
      </c>
      <c r="E472" s="497">
        <v>2333.02</v>
      </c>
      <c r="F472" s="501" t="s">
        <v>144</v>
      </c>
    </row>
    <row r="473" spans="1:6">
      <c r="A473" s="497">
        <v>104</v>
      </c>
      <c r="B473" s="209" t="str">
        <f>IF(A473="","",VLOOKUP(A473,Жильцы!$A$2:$B$129,2,FALSE))</f>
        <v>Будаев</v>
      </c>
      <c r="C473" s="503">
        <v>44327</v>
      </c>
      <c r="D473" s="500" t="s">
        <v>361</v>
      </c>
      <c r="E473" s="497">
        <v>2614.08</v>
      </c>
      <c r="F473" s="501" t="s">
        <v>144</v>
      </c>
    </row>
    <row r="474" spans="1:6">
      <c r="A474" s="497">
        <v>75</v>
      </c>
      <c r="B474" s="209" t="str">
        <f>IF(A474="","",VLOOKUP(A474,Жильцы!$A$2:$B$129,2,FALSE))</f>
        <v>Володченко</v>
      </c>
      <c r="C474" s="503">
        <v>44327</v>
      </c>
      <c r="D474" s="500" t="s">
        <v>361</v>
      </c>
      <c r="E474" s="497">
        <v>1753.13</v>
      </c>
      <c r="F474" s="501" t="s">
        <v>144</v>
      </c>
    </row>
    <row r="475" spans="1:6">
      <c r="A475" s="497">
        <v>23</v>
      </c>
      <c r="B475" s="209" t="str">
        <f>IF(A475="","",VLOOKUP(A475,Жильцы!$A$2:$B$129,2,FALSE))</f>
        <v>Малярчук</v>
      </c>
      <c r="C475" s="503">
        <v>44327</v>
      </c>
      <c r="D475" s="500" t="s">
        <v>361</v>
      </c>
      <c r="E475" s="497">
        <v>1851.71</v>
      </c>
      <c r="F475" s="501" t="s">
        <v>144</v>
      </c>
    </row>
    <row r="476" spans="1:6">
      <c r="A476" s="497">
        <v>72</v>
      </c>
      <c r="B476" s="209" t="str">
        <f>IF(A476="","",VLOOKUP(A476,Жильцы!$A$2:$B$129,2,FALSE))</f>
        <v>Гуляев</v>
      </c>
      <c r="C476" s="503">
        <v>44327</v>
      </c>
      <c r="D476" s="500" t="s">
        <v>361</v>
      </c>
      <c r="E476" s="497">
        <v>1780.92</v>
      </c>
      <c r="F476" s="501" t="s">
        <v>144</v>
      </c>
    </row>
    <row r="477" spans="1:6">
      <c r="A477" s="497">
        <v>115</v>
      </c>
      <c r="B477" s="209" t="str">
        <f>IF(A477="","",VLOOKUP(A477,Жильцы!$A$2:$B$129,2,FALSE))</f>
        <v>Чистяков</v>
      </c>
      <c r="C477" s="503">
        <v>44327</v>
      </c>
      <c r="D477" s="500" t="s">
        <v>361</v>
      </c>
      <c r="E477" s="497">
        <v>1864.43</v>
      </c>
      <c r="F477" s="501" t="s">
        <v>144</v>
      </c>
    </row>
    <row r="478" spans="1:6">
      <c r="A478" s="497">
        <v>41</v>
      </c>
      <c r="B478" s="209" t="str">
        <f>IF(A478="","",VLOOKUP(A478,Жильцы!$A$2:$B$129,2,FALSE))</f>
        <v>Быкова</v>
      </c>
      <c r="C478" s="503">
        <v>44327</v>
      </c>
      <c r="D478" s="500" t="s">
        <v>361</v>
      </c>
      <c r="E478" s="497">
        <v>2038.78</v>
      </c>
      <c r="F478" s="501" t="s">
        <v>144</v>
      </c>
    </row>
    <row r="479" spans="1:6">
      <c r="A479" s="497">
        <v>108</v>
      </c>
      <c r="B479" s="209" t="str">
        <f>IF(A479="","",VLOOKUP(A479,Жильцы!$A$2:$B$129,2,FALSE))</f>
        <v>Малашенок</v>
      </c>
      <c r="C479" s="503">
        <v>44327</v>
      </c>
      <c r="D479" s="500" t="s">
        <v>361</v>
      </c>
      <c r="E479" s="497">
        <v>2500</v>
      </c>
      <c r="F479" s="501" t="s">
        <v>144</v>
      </c>
    </row>
    <row r="480" spans="1:6">
      <c r="A480" s="497">
        <v>18</v>
      </c>
      <c r="B480" s="209" t="str">
        <f>IF(A480="","",VLOOKUP(A480,Жильцы!$A$2:$B$129,2,FALSE))</f>
        <v>Степанова</v>
      </c>
      <c r="C480" s="503">
        <v>44327</v>
      </c>
      <c r="D480" s="500" t="s">
        <v>361</v>
      </c>
      <c r="E480" s="497">
        <v>1823.36</v>
      </c>
      <c r="F480" s="501" t="s">
        <v>144</v>
      </c>
    </row>
    <row r="481" spans="1:6">
      <c r="A481" s="497">
        <v>71</v>
      </c>
      <c r="B481" s="209" t="str">
        <f>IF(A481="","",VLOOKUP(A481,Жильцы!$A$2:$B$129,2,FALSE))</f>
        <v>Слободянюк</v>
      </c>
      <c r="C481" s="503">
        <v>44327</v>
      </c>
      <c r="D481" s="500" t="s">
        <v>361</v>
      </c>
      <c r="E481" s="497">
        <v>1997.99</v>
      </c>
      <c r="F481" s="501" t="s">
        <v>144</v>
      </c>
    </row>
    <row r="482" spans="1:6">
      <c r="A482" s="497">
        <v>77</v>
      </c>
      <c r="B482" s="209" t="str">
        <f>IF(A482="","",VLOOKUP(A482,Жильцы!$A$2:$B$129,2,FALSE))</f>
        <v>Попов</v>
      </c>
      <c r="C482" s="503">
        <v>44327</v>
      </c>
      <c r="D482" s="500" t="s">
        <v>361</v>
      </c>
      <c r="E482" s="497">
        <v>2827.22</v>
      </c>
      <c r="F482" s="501" t="s">
        <v>144</v>
      </c>
    </row>
    <row r="483" spans="1:6">
      <c r="A483" s="497">
        <v>42</v>
      </c>
      <c r="B483" s="209" t="str">
        <f>IF(A483="","",VLOOKUP(A483,Жильцы!$A$2:$B$129,2,FALSE))</f>
        <v>Пуликов</v>
      </c>
      <c r="C483" s="503">
        <v>44327</v>
      </c>
      <c r="D483" s="500" t="s">
        <v>361</v>
      </c>
      <c r="E483" s="497">
        <v>2958.62</v>
      </c>
      <c r="F483" s="501" t="s">
        <v>144</v>
      </c>
    </row>
    <row r="484" spans="1:6">
      <c r="A484" s="497">
        <v>25</v>
      </c>
      <c r="B484" s="209" t="str">
        <f>IF(A484="","",VLOOKUP(A484,Жильцы!$A$2:$B$129,2,FALSE))</f>
        <v>Мисько</v>
      </c>
      <c r="C484" s="503">
        <v>44328</v>
      </c>
      <c r="D484" s="500" t="s">
        <v>361</v>
      </c>
      <c r="E484" s="497">
        <v>1847.98</v>
      </c>
      <c r="F484" s="501" t="s">
        <v>144</v>
      </c>
    </row>
    <row r="485" spans="1:6">
      <c r="A485" s="497">
        <v>106</v>
      </c>
      <c r="B485" s="209" t="str">
        <f>IF(A485="","",VLOOKUP(A485,Жильцы!$A$2:$B$129,2,FALSE))</f>
        <v>Никитин</v>
      </c>
      <c r="C485" s="503">
        <v>44328</v>
      </c>
      <c r="D485" s="500" t="s">
        <v>361</v>
      </c>
      <c r="E485" s="497">
        <v>1902.86</v>
      </c>
      <c r="F485" s="501" t="s">
        <v>144</v>
      </c>
    </row>
    <row r="486" spans="1:6">
      <c r="A486" s="497">
        <v>7</v>
      </c>
      <c r="B486" s="209" t="str">
        <f>IF(A486="","",VLOOKUP(A486,Жильцы!$A$2:$B$129,2,FALSE))</f>
        <v>Ушаков</v>
      </c>
      <c r="C486" s="503">
        <v>44328</v>
      </c>
      <c r="D486" s="500" t="s">
        <v>361</v>
      </c>
      <c r="E486" s="497">
        <v>1750.87</v>
      </c>
      <c r="F486" s="501" t="s">
        <v>144</v>
      </c>
    </row>
    <row r="487" spans="1:6">
      <c r="A487" s="497">
        <v>15</v>
      </c>
      <c r="B487" s="209" t="str">
        <f>IF(A487="","",VLOOKUP(A487,Жильцы!$A$2:$B$129,2,FALSE))</f>
        <v>Килина</v>
      </c>
      <c r="C487" s="503">
        <v>44328</v>
      </c>
      <c r="D487" s="500" t="s">
        <v>361</v>
      </c>
      <c r="E487" s="497">
        <v>1791.29</v>
      </c>
      <c r="F487" s="501" t="s">
        <v>144</v>
      </c>
    </row>
    <row r="488" spans="1:6">
      <c r="A488" s="497">
        <v>105</v>
      </c>
      <c r="B488" s="209" t="str">
        <f>IF(A488="","",VLOOKUP(A488,Жильцы!$A$2:$B$129,2,FALSE))</f>
        <v>Захлевнова</v>
      </c>
      <c r="C488" s="503">
        <v>44328</v>
      </c>
      <c r="D488" s="500" t="s">
        <v>361</v>
      </c>
      <c r="E488" s="497">
        <v>1895.68</v>
      </c>
      <c r="F488" s="501" t="s">
        <v>144</v>
      </c>
    </row>
    <row r="489" spans="1:6">
      <c r="A489" s="497">
        <v>79</v>
      </c>
      <c r="B489" s="209" t="str">
        <f>IF(A489="","",VLOOKUP(A489,Жильцы!$A$2:$B$129,2,FALSE))</f>
        <v>Иванов</v>
      </c>
      <c r="C489" s="503">
        <v>44328</v>
      </c>
      <c r="D489" s="500" t="s">
        <v>361</v>
      </c>
      <c r="E489" s="497">
        <v>1616.39</v>
      </c>
      <c r="F489" s="501" t="s">
        <v>144</v>
      </c>
    </row>
    <row r="490" spans="1:6">
      <c r="A490" s="497">
        <v>125</v>
      </c>
      <c r="B490" s="209" t="str">
        <f>IF(A490="","",VLOOKUP(A490,Жильцы!$A$2:$B$129,2,FALSE))</f>
        <v>Бойко</v>
      </c>
      <c r="C490" s="503">
        <v>44328</v>
      </c>
      <c r="D490" s="500" t="s">
        <v>361</v>
      </c>
      <c r="E490" s="497">
        <v>2894</v>
      </c>
      <c r="F490" s="501" t="s">
        <v>144</v>
      </c>
    </row>
    <row r="491" spans="1:6">
      <c r="A491" s="497">
        <v>96</v>
      </c>
      <c r="B491" s="209" t="str">
        <f>IF(A491="","",VLOOKUP(A491,Жильцы!$A$2:$B$129,2,FALSE))</f>
        <v>Бряков</v>
      </c>
      <c r="C491" s="503">
        <v>44328</v>
      </c>
      <c r="D491" s="500" t="s">
        <v>361</v>
      </c>
      <c r="E491" s="497">
        <v>2162.52</v>
      </c>
      <c r="F491" s="501" t="s">
        <v>144</v>
      </c>
    </row>
    <row r="492" spans="1:6">
      <c r="A492" s="497">
        <v>98</v>
      </c>
      <c r="B492" s="209" t="str">
        <f>IF(A492="","",VLOOKUP(A492,Жильцы!$A$2:$B$129,2,FALSE))</f>
        <v>Кошелева</v>
      </c>
      <c r="C492" s="503">
        <v>44328</v>
      </c>
      <c r="D492" s="500" t="s">
        <v>361</v>
      </c>
      <c r="E492" s="497">
        <v>2236.21</v>
      </c>
      <c r="F492" s="501" t="s">
        <v>144</v>
      </c>
    </row>
    <row r="493" spans="1:6">
      <c r="A493" s="497">
        <v>35</v>
      </c>
      <c r="B493" s="209" t="str">
        <f>IF(A493="","",VLOOKUP(A493,Жильцы!$A$2:$B$129,2,FALSE))</f>
        <v>Сергиенко</v>
      </c>
      <c r="C493" s="503">
        <v>44328</v>
      </c>
      <c r="D493" s="500" t="s">
        <v>361</v>
      </c>
      <c r="E493" s="497">
        <v>1778.44</v>
      </c>
      <c r="F493" s="501" t="s">
        <v>144</v>
      </c>
    </row>
    <row r="494" spans="1:6">
      <c r="A494" s="497">
        <v>95</v>
      </c>
      <c r="B494" s="209" t="str">
        <f>IF(A494="","",VLOOKUP(A494,Жильцы!$A$2:$B$129,2,FALSE))</f>
        <v>Власов</v>
      </c>
      <c r="C494" s="503">
        <v>44328</v>
      </c>
      <c r="D494" s="500" t="s">
        <v>361</v>
      </c>
      <c r="E494" s="497">
        <v>2611.73</v>
      </c>
      <c r="F494" s="501" t="s">
        <v>144</v>
      </c>
    </row>
    <row r="495" spans="1:6">
      <c r="A495" s="497">
        <v>56</v>
      </c>
      <c r="B495" s="209" t="str">
        <f>IF(A495="","",VLOOKUP(A495,Жильцы!$A$2:$B$129,2,FALSE))</f>
        <v>Коваленина</v>
      </c>
      <c r="C495" s="503">
        <v>44328</v>
      </c>
      <c r="D495" s="500" t="s">
        <v>361</v>
      </c>
      <c r="E495" s="497">
        <v>2111.64</v>
      </c>
      <c r="F495" s="501" t="s">
        <v>144</v>
      </c>
    </row>
    <row r="496" spans="1:6">
      <c r="A496" s="497">
        <v>114</v>
      </c>
      <c r="B496" s="209" t="str">
        <f>IF(A496="","",VLOOKUP(A496,Жильцы!$A$2:$B$129,2,FALSE))</f>
        <v>Коваленина</v>
      </c>
      <c r="C496" s="503">
        <v>44328</v>
      </c>
      <c r="D496" s="500" t="s">
        <v>361</v>
      </c>
      <c r="E496" s="497">
        <v>3073.98</v>
      </c>
      <c r="F496" s="501" t="s">
        <v>144</v>
      </c>
    </row>
    <row r="497" spans="1:6">
      <c r="A497" s="497">
        <v>33</v>
      </c>
      <c r="B497" s="209" t="str">
        <f>IF(A497="","",VLOOKUP(A497,Жильцы!$A$2:$B$129,2,FALSE))</f>
        <v>Корзюк</v>
      </c>
      <c r="C497" s="503">
        <v>44327</v>
      </c>
      <c r="D497" s="500" t="s">
        <v>361</v>
      </c>
      <c r="E497" s="497">
        <v>2232.7600000000002</v>
      </c>
      <c r="F497" s="501" t="s">
        <v>144</v>
      </c>
    </row>
    <row r="498" spans="1:6">
      <c r="A498" s="497">
        <v>16</v>
      </c>
      <c r="B498" s="209" t="str">
        <f>IF(A498="","",VLOOKUP(A498,Жильцы!$A$2:$B$129,2,FALSE))</f>
        <v>Ветохина</v>
      </c>
      <c r="C498" s="503">
        <v>44328</v>
      </c>
      <c r="D498" s="500" t="s">
        <v>361</v>
      </c>
      <c r="E498" s="497">
        <v>1710.96</v>
      </c>
      <c r="F498" s="501" t="s">
        <v>144</v>
      </c>
    </row>
    <row r="499" spans="1:6">
      <c r="A499" s="497">
        <v>10</v>
      </c>
      <c r="B499" s="209" t="str">
        <f>IF(A499="","",VLOOKUP(A499,Жильцы!$A$2:$B$129,2,FALSE))</f>
        <v>Бугаец</v>
      </c>
      <c r="C499" s="503">
        <v>44328</v>
      </c>
      <c r="D499" s="500" t="s">
        <v>361</v>
      </c>
      <c r="E499" s="497">
        <v>2284.46</v>
      </c>
      <c r="F499" s="501" t="s">
        <v>144</v>
      </c>
    </row>
    <row r="500" spans="1:6">
      <c r="A500" s="497">
        <v>19</v>
      </c>
      <c r="B500" s="209" t="str">
        <f>IF(A500="","",VLOOKUP(A500,Жильцы!$A$2:$B$129,2,FALSE))</f>
        <v>Николаев</v>
      </c>
      <c r="C500" s="503">
        <v>44329</v>
      </c>
      <c r="D500" s="500" t="s">
        <v>361</v>
      </c>
      <c r="E500" s="497">
        <v>1978.91</v>
      </c>
      <c r="F500" s="501" t="s">
        <v>144</v>
      </c>
    </row>
    <row r="501" spans="1:6">
      <c r="A501" s="497">
        <v>80</v>
      </c>
      <c r="B501" s="209" t="str">
        <f>IF(A501="","",VLOOKUP(A501,Жильцы!$A$2:$B$129,2,FALSE))</f>
        <v>Аксенов</v>
      </c>
      <c r="C501" s="503">
        <v>44329</v>
      </c>
      <c r="D501" s="500" t="s">
        <v>361</v>
      </c>
      <c r="E501" s="497">
        <v>2168.88</v>
      </c>
      <c r="F501" s="501" t="s">
        <v>144</v>
      </c>
    </row>
    <row r="502" spans="1:6">
      <c r="A502" s="497">
        <v>48</v>
      </c>
      <c r="B502" s="209" t="str">
        <f>IF(A502="","",VLOOKUP(A502,Жильцы!$A$2:$B$129,2,FALSE))</f>
        <v>Перфильева</v>
      </c>
      <c r="C502" s="503">
        <v>44329</v>
      </c>
      <c r="D502" s="500" t="s">
        <v>361</v>
      </c>
      <c r="E502" s="497">
        <v>2254.7399999999998</v>
      </c>
      <c r="F502" s="501" t="s">
        <v>144</v>
      </c>
    </row>
    <row r="503" spans="1:6">
      <c r="A503" s="497">
        <v>116</v>
      </c>
      <c r="B503" s="209" t="str">
        <f>IF(A503="","",VLOOKUP(A503,Жильцы!$A$2:$B$129,2,FALSE))</f>
        <v>Поштовый</v>
      </c>
      <c r="C503" s="503">
        <v>44329</v>
      </c>
      <c r="D503" s="500" t="s">
        <v>361</v>
      </c>
      <c r="E503" s="497">
        <v>2210</v>
      </c>
      <c r="F503" s="501" t="s">
        <v>144</v>
      </c>
    </row>
    <row r="504" spans="1:6">
      <c r="A504" s="497">
        <v>30</v>
      </c>
      <c r="B504" s="209" t="str">
        <f>IF(A504="","",VLOOKUP(A504,Жильцы!$A$2:$B$129,2,FALSE))</f>
        <v>Миняева</v>
      </c>
      <c r="C504" s="503">
        <v>44329</v>
      </c>
      <c r="D504" s="500" t="s">
        <v>361</v>
      </c>
      <c r="E504" s="497">
        <v>2007.53</v>
      </c>
      <c r="F504" s="501" t="s">
        <v>144</v>
      </c>
    </row>
    <row r="505" spans="1:6">
      <c r="A505" s="497">
        <v>127</v>
      </c>
      <c r="B505" s="209" t="str">
        <f>IF(A505="","",VLOOKUP(A505,Жильцы!$A$2:$B$129,2,FALSE))</f>
        <v>Астапов</v>
      </c>
      <c r="C505" s="503">
        <v>44329</v>
      </c>
      <c r="D505" s="500" t="s">
        <v>361</v>
      </c>
      <c r="E505" s="497">
        <v>1858.07</v>
      </c>
      <c r="F505" s="501" t="s">
        <v>144</v>
      </c>
    </row>
    <row r="506" spans="1:6">
      <c r="A506" s="497">
        <v>39</v>
      </c>
      <c r="B506" s="209" t="str">
        <f>IF(A506="","",VLOOKUP(A506,Жильцы!$A$2:$B$129,2,FALSE))</f>
        <v>Даниш</v>
      </c>
      <c r="C506" s="503">
        <v>44329</v>
      </c>
      <c r="D506" s="500" t="s">
        <v>361</v>
      </c>
      <c r="E506" s="497">
        <v>2176.0700000000002</v>
      </c>
      <c r="F506" s="501" t="s">
        <v>144</v>
      </c>
    </row>
    <row r="507" spans="1:6">
      <c r="A507" s="497">
        <v>69</v>
      </c>
      <c r="B507" s="209" t="str">
        <f>IF(A507="","",VLOOKUP(A507,Жильцы!$A$2:$B$129,2,FALSE))</f>
        <v>Кутьмин</v>
      </c>
      <c r="C507" s="503">
        <v>44329</v>
      </c>
      <c r="D507" s="500" t="s">
        <v>361</v>
      </c>
      <c r="E507" s="497">
        <v>2432.9</v>
      </c>
      <c r="F507" s="501" t="s">
        <v>144</v>
      </c>
    </row>
    <row r="508" spans="1:6">
      <c r="A508" s="497">
        <v>76</v>
      </c>
      <c r="B508" s="209" t="str">
        <f>IF(A508="","",VLOOKUP(A508,Жильцы!$A$2:$B$129,2,FALSE))</f>
        <v>Малюкевич</v>
      </c>
      <c r="C508" s="503">
        <v>44329</v>
      </c>
      <c r="D508" s="500" t="s">
        <v>361</v>
      </c>
      <c r="E508" s="497">
        <v>2175.3200000000002</v>
      </c>
      <c r="F508" s="501" t="s">
        <v>144</v>
      </c>
    </row>
    <row r="509" spans="1:6">
      <c r="A509" s="497">
        <v>119</v>
      </c>
      <c r="B509" s="209" t="str">
        <f>IF(A509="","",VLOOKUP(A509,Жильцы!$A$2:$B$129,2,FALSE))</f>
        <v>Зиновьева</v>
      </c>
      <c r="C509" s="503">
        <v>44329</v>
      </c>
      <c r="D509" s="500" t="s">
        <v>361</v>
      </c>
      <c r="E509" s="497">
        <v>1551.71</v>
      </c>
      <c r="F509" s="501" t="s">
        <v>144</v>
      </c>
    </row>
    <row r="510" spans="1:6">
      <c r="A510" s="497">
        <v>92</v>
      </c>
      <c r="B510" s="209" t="str">
        <f>IF(A510="","",VLOOKUP(A510,Жильцы!$A$2:$B$129,2,FALSE))</f>
        <v>Хан</v>
      </c>
      <c r="C510" s="503">
        <v>44329</v>
      </c>
      <c r="D510" s="500" t="s">
        <v>361</v>
      </c>
      <c r="E510" s="497">
        <v>3027.56</v>
      </c>
      <c r="F510" s="501" t="s">
        <v>144</v>
      </c>
    </row>
    <row r="511" spans="1:6">
      <c r="A511" s="497">
        <v>110</v>
      </c>
      <c r="B511" s="209" t="str">
        <f>IF(A511="","",VLOOKUP(A511,Жильцы!$A$2:$B$129,2,FALSE))</f>
        <v>Нерода</v>
      </c>
      <c r="C511" s="503">
        <v>44330</v>
      </c>
      <c r="D511" s="500" t="s">
        <v>361</v>
      </c>
      <c r="E511" s="497">
        <v>1816.73</v>
      </c>
      <c r="F511" s="501" t="s">
        <v>144</v>
      </c>
    </row>
    <row r="512" spans="1:6">
      <c r="A512" s="497">
        <v>99</v>
      </c>
      <c r="B512" s="209" t="str">
        <f>IF(A512="","",VLOOKUP(A512,Жильцы!$A$2:$B$129,2,FALSE))</f>
        <v>Лавренова</v>
      </c>
      <c r="C512" s="503">
        <v>44330</v>
      </c>
      <c r="D512" s="500" t="s">
        <v>361</v>
      </c>
      <c r="E512" s="497">
        <v>1969.37</v>
      </c>
      <c r="F512" s="501" t="s">
        <v>144</v>
      </c>
    </row>
    <row r="513" spans="1:6">
      <c r="A513" s="497">
        <v>45</v>
      </c>
      <c r="B513" s="209" t="str">
        <f>IF(A513="","",VLOOKUP(A513,Жильцы!$A$2:$B$129,2,FALSE))</f>
        <v>Ворожбит</v>
      </c>
      <c r="C513" s="503">
        <v>44330</v>
      </c>
      <c r="D513" s="500" t="s">
        <v>361</v>
      </c>
      <c r="E513" s="497">
        <v>2680.94</v>
      </c>
      <c r="F513" s="501" t="s">
        <v>144</v>
      </c>
    </row>
    <row r="514" spans="1:6">
      <c r="A514" s="497">
        <v>101</v>
      </c>
      <c r="B514" s="209" t="str">
        <f>IF(A514="","",VLOOKUP(A514,Жильцы!$A$2:$B$129,2,FALSE))</f>
        <v>Борзых</v>
      </c>
      <c r="C514" s="503">
        <v>44330</v>
      </c>
      <c r="D514" s="500" t="s">
        <v>361</v>
      </c>
      <c r="E514" s="497">
        <v>3183.38</v>
      </c>
      <c r="F514" s="501" t="s">
        <v>144</v>
      </c>
    </row>
    <row r="515" spans="1:6">
      <c r="A515" s="497">
        <v>29</v>
      </c>
      <c r="B515" s="209" t="str">
        <f>IF(A515="","",VLOOKUP(A515,Жильцы!$A$2:$B$129,2,FALSE))</f>
        <v>Назарова</v>
      </c>
      <c r="C515" s="503">
        <v>44333</v>
      </c>
      <c r="D515" s="500" t="s">
        <v>361</v>
      </c>
      <c r="E515" s="497">
        <v>2318.42</v>
      </c>
      <c r="F515" s="501" t="s">
        <v>144</v>
      </c>
    </row>
    <row r="516" spans="1:6">
      <c r="A516" s="497">
        <v>52</v>
      </c>
      <c r="B516" s="209" t="str">
        <f>IF(A516="","",VLOOKUP(A516,Жильцы!$A$2:$B$129,2,FALSE))</f>
        <v>Голиков</v>
      </c>
      <c r="C516" s="503">
        <v>44333</v>
      </c>
      <c r="D516" s="500" t="s">
        <v>361</v>
      </c>
      <c r="E516" s="497">
        <v>2343.86</v>
      </c>
      <c r="F516" s="501" t="s">
        <v>144</v>
      </c>
    </row>
    <row r="517" spans="1:6">
      <c r="A517" s="497">
        <v>9</v>
      </c>
      <c r="B517" s="209" t="str">
        <f>IF(A517="","",VLOOKUP(A517,Жильцы!$A$2:$B$129,2,FALSE))</f>
        <v>Солянов</v>
      </c>
      <c r="C517" s="503">
        <v>44333</v>
      </c>
      <c r="D517" s="500" t="s">
        <v>361</v>
      </c>
      <c r="E517" s="497">
        <v>1937.02</v>
      </c>
      <c r="F517" s="501" t="s">
        <v>144</v>
      </c>
    </row>
    <row r="518" spans="1:6">
      <c r="A518" s="497">
        <v>40</v>
      </c>
      <c r="B518" s="209" t="str">
        <f>IF(A518="","",VLOOKUP(A518,Жильцы!$A$2:$B$129,2,FALSE))</f>
        <v>Гренок</v>
      </c>
      <c r="C518" s="503">
        <v>44333</v>
      </c>
      <c r="D518" s="500" t="s">
        <v>361</v>
      </c>
      <c r="E518" s="497">
        <v>2041.68</v>
      </c>
      <c r="F518" s="501" t="s">
        <v>144</v>
      </c>
    </row>
    <row r="519" spans="1:6">
      <c r="A519" s="497">
        <v>13</v>
      </c>
      <c r="B519" s="209" t="str">
        <f>IF(A519="","",VLOOKUP(A519,Жильцы!$A$2:$B$129,2,FALSE))</f>
        <v xml:space="preserve">Шувалов </v>
      </c>
      <c r="C519" s="503">
        <v>44333</v>
      </c>
      <c r="D519" s="500" t="s">
        <v>361</v>
      </c>
      <c r="E519" s="497">
        <v>2668.22</v>
      </c>
      <c r="F519" s="501" t="s">
        <v>144</v>
      </c>
    </row>
    <row r="520" spans="1:6">
      <c r="A520" s="497">
        <v>17</v>
      </c>
      <c r="B520" s="209" t="str">
        <f>IF(A520="","",VLOOKUP(A520,Жильцы!$A$2:$B$129,2,FALSE))</f>
        <v>Федорова</v>
      </c>
      <c r="C520" s="503">
        <v>44333</v>
      </c>
      <c r="D520" s="500" t="s">
        <v>361</v>
      </c>
      <c r="E520" s="497">
        <v>2057.86</v>
      </c>
      <c r="F520" s="501" t="s">
        <v>144</v>
      </c>
    </row>
    <row r="521" spans="1:6">
      <c r="A521" s="497">
        <v>94</v>
      </c>
      <c r="B521" s="209" t="str">
        <f>IF(A521="","",VLOOKUP(A521,Жильцы!$A$2:$B$129,2,FALSE))</f>
        <v>Мирошниченко</v>
      </c>
      <c r="C521" s="503">
        <v>44333</v>
      </c>
      <c r="D521" s="500" t="s">
        <v>361</v>
      </c>
      <c r="E521" s="497">
        <v>2087.0300000000002</v>
      </c>
      <c r="F521" s="501" t="s">
        <v>144</v>
      </c>
    </row>
    <row r="522" spans="1:6">
      <c r="A522" s="497">
        <v>50</v>
      </c>
      <c r="B522" s="209" t="str">
        <f>IF(A522="","",VLOOKUP(A522,Жильцы!$A$2:$B$129,2,FALSE))</f>
        <v>Перебейнос</v>
      </c>
      <c r="C522" s="503">
        <v>44333</v>
      </c>
      <c r="D522" s="500" t="s">
        <v>361</v>
      </c>
      <c r="E522" s="497">
        <v>1874.24</v>
      </c>
      <c r="F522" s="501" t="s">
        <v>144</v>
      </c>
    </row>
    <row r="523" spans="1:6">
      <c r="A523" s="497">
        <v>32</v>
      </c>
      <c r="B523" s="209" t="str">
        <f>IF(A523="","",VLOOKUP(A523,Жильцы!$A$2:$B$129,2,FALSE))</f>
        <v>Мельников</v>
      </c>
      <c r="C523" s="503">
        <v>44333</v>
      </c>
      <c r="D523" s="500" t="s">
        <v>361</v>
      </c>
      <c r="E523" s="497">
        <v>1997.16</v>
      </c>
      <c r="F523" s="501" t="s">
        <v>144</v>
      </c>
    </row>
    <row r="524" spans="1:6">
      <c r="A524" s="497">
        <v>64</v>
      </c>
      <c r="B524" s="209" t="str">
        <f>IF(A524="","",VLOOKUP(A524,Жильцы!$A$2:$B$129,2,FALSE))</f>
        <v>Сиваков</v>
      </c>
      <c r="C524" s="503">
        <v>44333</v>
      </c>
      <c r="D524" s="500" t="s">
        <v>361</v>
      </c>
      <c r="E524" s="497">
        <v>1908.12</v>
      </c>
      <c r="F524" s="501" t="s">
        <v>144</v>
      </c>
    </row>
    <row r="525" spans="1:6">
      <c r="A525" s="497">
        <v>74</v>
      </c>
      <c r="B525" s="209" t="str">
        <f>IF(A525="","",VLOOKUP(A525,Жильцы!$A$2:$B$129,2,FALSE))</f>
        <v>Овчаренко</v>
      </c>
      <c r="C525" s="503">
        <v>44333</v>
      </c>
      <c r="D525" s="500" t="s">
        <v>361</v>
      </c>
      <c r="E525" s="497">
        <v>1645.28</v>
      </c>
      <c r="F525" s="501" t="s">
        <v>144</v>
      </c>
    </row>
    <row r="526" spans="1:6">
      <c r="A526" s="497">
        <v>24</v>
      </c>
      <c r="B526" s="209" t="str">
        <f>IF(A526="","",VLOOKUP(A526,Жильцы!$A$2:$B$129,2,FALSE))</f>
        <v>Олесик</v>
      </c>
      <c r="C526" s="503">
        <v>44333</v>
      </c>
      <c r="D526" s="500" t="s">
        <v>361</v>
      </c>
      <c r="E526" s="497">
        <v>1542.58</v>
      </c>
      <c r="F526" s="501" t="s">
        <v>144</v>
      </c>
    </row>
    <row r="527" spans="1:6">
      <c r="A527" s="497">
        <v>47</v>
      </c>
      <c r="B527" s="209" t="str">
        <f>IF(A527="","",VLOOKUP(A527,Жильцы!$A$2:$B$129,2,FALSE))</f>
        <v xml:space="preserve"> Гальченко</v>
      </c>
      <c r="C527" s="503">
        <v>44333</v>
      </c>
      <c r="D527" s="500" t="s">
        <v>361</v>
      </c>
      <c r="E527" s="497">
        <v>1603.67</v>
      </c>
      <c r="F527" s="501" t="s">
        <v>144</v>
      </c>
    </row>
    <row r="528" spans="1:6">
      <c r="A528" s="497">
        <v>88</v>
      </c>
      <c r="B528" s="209" t="str">
        <f>IF(A528="","",VLOOKUP(A528,Жильцы!$A$2:$B$129,2,FALSE))</f>
        <v>Краева</v>
      </c>
      <c r="C528" s="503">
        <v>44333</v>
      </c>
      <c r="D528" s="500" t="s">
        <v>361</v>
      </c>
      <c r="E528" s="497">
        <v>1965.38</v>
      </c>
      <c r="F528" s="501" t="s">
        <v>144</v>
      </c>
    </row>
    <row r="529" spans="1:6">
      <c r="A529" s="497">
        <v>34</v>
      </c>
      <c r="B529" s="209" t="str">
        <f>IF(A529="","",VLOOKUP(A529,Жильцы!$A$2:$B$129,2,FALSE))</f>
        <v>Куницын</v>
      </c>
      <c r="C529" s="503">
        <v>44333</v>
      </c>
      <c r="D529" s="500" t="s">
        <v>361</v>
      </c>
      <c r="E529" s="497">
        <v>2004.62</v>
      </c>
      <c r="F529" s="501" t="s">
        <v>144</v>
      </c>
    </row>
    <row r="530" spans="1:6">
      <c r="A530" s="497">
        <v>120</v>
      </c>
      <c r="B530" s="209" t="str">
        <f>IF(A530="","",VLOOKUP(A530,Жильцы!$A$2:$B$129,2,FALSE))</f>
        <v>Любецкий</v>
      </c>
      <c r="C530" s="503">
        <v>44333</v>
      </c>
      <c r="D530" s="500" t="s">
        <v>361</v>
      </c>
      <c r="E530" s="497">
        <v>2483.6999999999998</v>
      </c>
      <c r="F530" s="501" t="s">
        <v>144</v>
      </c>
    </row>
    <row r="531" spans="1:6">
      <c r="A531" s="497">
        <v>109</v>
      </c>
      <c r="B531" s="209" t="str">
        <f>IF(A531="","",VLOOKUP(A531,Жильцы!$A$2:$B$129,2,FALSE))</f>
        <v>Набоженко</v>
      </c>
      <c r="C531" s="503">
        <v>44334</v>
      </c>
      <c r="D531" s="500" t="s">
        <v>361</v>
      </c>
      <c r="E531" s="497">
        <v>2445.62</v>
      </c>
      <c r="F531" s="501" t="s">
        <v>144</v>
      </c>
    </row>
    <row r="532" spans="1:6">
      <c r="A532" s="497">
        <v>71</v>
      </c>
      <c r="B532" s="209" t="str">
        <f>IF(A532="","",VLOOKUP(A532,Жильцы!$A$2:$B$129,2,FALSE))</f>
        <v>Слободянюк</v>
      </c>
      <c r="C532" s="503">
        <v>44334</v>
      </c>
      <c r="D532" s="500" t="s">
        <v>361</v>
      </c>
      <c r="E532" s="497">
        <v>1997.99</v>
      </c>
      <c r="F532" s="501" t="s">
        <v>144</v>
      </c>
    </row>
    <row r="533" spans="1:6">
      <c r="A533" s="497">
        <v>89</v>
      </c>
      <c r="B533" s="209" t="str">
        <f>IF(A533="","",VLOOKUP(A533,Жильцы!$A$2:$B$129,2,FALSE))</f>
        <v>Омельяненко</v>
      </c>
      <c r="C533" s="503">
        <v>44334</v>
      </c>
      <c r="D533" s="500" t="s">
        <v>361</v>
      </c>
      <c r="E533" s="497">
        <v>23425</v>
      </c>
      <c r="F533" s="501" t="s">
        <v>984</v>
      </c>
    </row>
    <row r="534" spans="1:6">
      <c r="A534" s="497">
        <v>28</v>
      </c>
      <c r="B534" s="209" t="str">
        <f>IF(A534="","",VLOOKUP(A534,Жильцы!$A$2:$B$129,2,FALSE))</f>
        <v>Леонтьев</v>
      </c>
      <c r="C534" s="503">
        <v>44335</v>
      </c>
      <c r="D534" s="500" t="s">
        <v>361</v>
      </c>
      <c r="E534" s="497">
        <v>2156.2399999999998</v>
      </c>
      <c r="F534" s="501" t="s">
        <v>144</v>
      </c>
    </row>
    <row r="535" spans="1:6">
      <c r="A535" s="497">
        <v>65</v>
      </c>
      <c r="B535" s="209" t="str">
        <f>IF(A535="","",VLOOKUP(A535,Жильцы!$A$2:$B$129,2,FALSE))</f>
        <v>Фомин</v>
      </c>
      <c r="C535" s="503">
        <v>44335</v>
      </c>
      <c r="D535" s="500" t="s">
        <v>361</v>
      </c>
      <c r="E535" s="497">
        <v>2200.96</v>
      </c>
      <c r="F535" s="501" t="s">
        <v>144</v>
      </c>
    </row>
    <row r="536" spans="1:6">
      <c r="A536" s="497">
        <v>61</v>
      </c>
      <c r="B536" s="209" t="str">
        <f>IF(A536="","",VLOOKUP(A536,Жильцы!$A$2:$B$129,2,FALSE))</f>
        <v>Копытова</v>
      </c>
      <c r="C536" s="503">
        <v>44335</v>
      </c>
      <c r="D536" s="500" t="s">
        <v>361</v>
      </c>
      <c r="E536" s="497">
        <v>1752</v>
      </c>
      <c r="F536" s="501" t="s">
        <v>144</v>
      </c>
    </row>
    <row r="537" spans="1:6">
      <c r="A537" s="497">
        <v>61</v>
      </c>
      <c r="B537" s="209" t="str">
        <f>IF(A537="","",VLOOKUP(A537,Жильцы!$A$2:$B$129,2,FALSE))</f>
        <v>Копытова</v>
      </c>
      <c r="C537" s="503">
        <v>44335</v>
      </c>
      <c r="D537" s="500" t="s">
        <v>361</v>
      </c>
      <c r="E537" s="497">
        <v>681</v>
      </c>
      <c r="F537" s="501" t="s">
        <v>144</v>
      </c>
    </row>
    <row r="538" spans="1:6">
      <c r="A538" s="497">
        <v>70</v>
      </c>
      <c r="B538" s="209" t="str">
        <f>IF(A538="","",VLOOKUP(A538,Жильцы!$A$2:$B$129,2,FALSE))</f>
        <v>Болозович</v>
      </c>
      <c r="C538" s="503">
        <v>44335</v>
      </c>
      <c r="D538" s="500" t="s">
        <v>361</v>
      </c>
      <c r="E538" s="497">
        <v>1879.78</v>
      </c>
      <c r="F538" s="501" t="s">
        <v>144</v>
      </c>
    </row>
    <row r="539" spans="1:6">
      <c r="A539" s="497">
        <v>20</v>
      </c>
      <c r="B539" s="209" t="str">
        <f>IF(A539="","",VLOOKUP(A539,Жильцы!$A$2:$B$129,2,FALSE))</f>
        <v>Карасев</v>
      </c>
      <c r="C539" s="503">
        <v>44335</v>
      </c>
      <c r="D539" s="500" t="s">
        <v>361</v>
      </c>
      <c r="E539" s="497">
        <v>3062.54</v>
      </c>
      <c r="F539" s="501" t="s">
        <v>144</v>
      </c>
    </row>
    <row r="540" spans="1:6">
      <c r="A540" s="497">
        <v>44</v>
      </c>
      <c r="B540" s="209" t="str">
        <f>IF(A540="","",VLOOKUP(A540,Жильцы!$A$2:$B$129,2,FALSE))</f>
        <v>Заяц</v>
      </c>
      <c r="C540" s="503">
        <v>44335</v>
      </c>
      <c r="D540" s="500" t="s">
        <v>361</v>
      </c>
      <c r="E540" s="497">
        <v>2464.6999999999998</v>
      </c>
      <c r="F540" s="501" t="s">
        <v>144</v>
      </c>
    </row>
    <row r="541" spans="1:6">
      <c r="A541" s="497">
        <v>57</v>
      </c>
      <c r="B541" s="209" t="str">
        <f>IF(A541="","",VLOOKUP(A541,Жильцы!$A$2:$B$129,2,FALSE))</f>
        <v>Заяц</v>
      </c>
      <c r="C541" s="503">
        <v>44335</v>
      </c>
      <c r="D541" s="500" t="s">
        <v>361</v>
      </c>
      <c r="E541" s="497">
        <v>2143.7199999999998</v>
      </c>
      <c r="F541" s="501" t="s">
        <v>144</v>
      </c>
    </row>
    <row r="542" spans="1:6">
      <c r="A542" s="497">
        <v>91</v>
      </c>
      <c r="B542" s="209" t="str">
        <f>IF(A542="","",VLOOKUP(A542,Жильцы!$A$2:$B$129,2,FALSE))</f>
        <v>Корнилов</v>
      </c>
      <c r="C542" s="503">
        <v>44336</v>
      </c>
      <c r="D542" s="500" t="s">
        <v>361</v>
      </c>
      <c r="E542" s="497">
        <v>1959.83</v>
      </c>
      <c r="F542" s="501" t="s">
        <v>145</v>
      </c>
    </row>
    <row r="543" spans="1:6">
      <c r="A543" s="497">
        <v>12</v>
      </c>
      <c r="B543" s="209" t="str">
        <f>IF(A543="","",VLOOKUP(A543,Жильцы!$A$2:$B$129,2,FALSE))</f>
        <v>Чупалов</v>
      </c>
      <c r="C543" s="503">
        <v>44336</v>
      </c>
      <c r="D543" s="500" t="s">
        <v>361</v>
      </c>
      <c r="E543" s="497">
        <v>2324.7800000000002</v>
      </c>
      <c r="F543" s="501" t="s">
        <v>145</v>
      </c>
    </row>
    <row r="544" spans="1:6">
      <c r="A544" s="497">
        <v>51</v>
      </c>
      <c r="B544" s="209" t="str">
        <f>IF(A544="","",VLOOKUP(A544,Жильцы!$A$2:$B$129,2,FALSE))</f>
        <v>Уза</v>
      </c>
      <c r="C544" s="503">
        <v>44336</v>
      </c>
      <c r="D544" s="500" t="s">
        <v>361</v>
      </c>
      <c r="E544" s="497">
        <v>2211.0500000000002</v>
      </c>
      <c r="F544" s="501" t="s">
        <v>145</v>
      </c>
    </row>
    <row r="545" spans="1:6">
      <c r="A545" s="497">
        <v>8</v>
      </c>
      <c r="B545" s="209" t="str">
        <f>IF(A545="","",VLOOKUP(A545,Жильцы!$A$2:$B$129,2,FALSE))</f>
        <v>Дымченко</v>
      </c>
      <c r="C545" s="503">
        <v>44337</v>
      </c>
      <c r="D545" s="500" t="s">
        <v>361</v>
      </c>
      <c r="E545" s="497">
        <v>1885.58</v>
      </c>
      <c r="F545" s="501" t="s">
        <v>144</v>
      </c>
    </row>
    <row r="546" spans="1:6">
      <c r="A546" s="497">
        <v>26</v>
      </c>
      <c r="B546" s="209" t="str">
        <f>IF(A546="","",VLOOKUP(A546,Жильцы!$A$2:$B$129,2,FALSE))</f>
        <v>Сушилина</v>
      </c>
      <c r="C546" s="503">
        <v>44337</v>
      </c>
      <c r="D546" s="500" t="s">
        <v>361</v>
      </c>
      <c r="E546" s="497">
        <v>1990</v>
      </c>
      <c r="F546" s="501" t="s">
        <v>144</v>
      </c>
    </row>
    <row r="547" spans="1:6">
      <c r="A547" s="497">
        <v>3</v>
      </c>
      <c r="B547" s="209" t="str">
        <f>IF(A547="","",VLOOKUP(A547,Жильцы!$A$2:$B$129,2,FALSE))</f>
        <v>Тарновский</v>
      </c>
      <c r="C547" s="503">
        <v>44337</v>
      </c>
      <c r="D547" s="500" t="s">
        <v>361</v>
      </c>
      <c r="E547" s="497">
        <v>1457.81</v>
      </c>
      <c r="F547" s="501" t="s">
        <v>144</v>
      </c>
    </row>
    <row r="548" spans="1:6">
      <c r="A548" s="497">
        <v>38</v>
      </c>
      <c r="B548" s="209" t="str">
        <f>IF(A548="","",VLOOKUP(A548,Жильцы!$A$2:$B$129,2,FALSE))</f>
        <v>Хорева</v>
      </c>
      <c r="C548" s="503">
        <v>44337</v>
      </c>
      <c r="D548" s="500" t="s">
        <v>361</v>
      </c>
      <c r="E548" s="497">
        <v>1791.29</v>
      </c>
      <c r="F548" s="501" t="s">
        <v>144</v>
      </c>
    </row>
    <row r="549" spans="1:6">
      <c r="A549" s="497">
        <v>78</v>
      </c>
      <c r="B549" s="209" t="str">
        <f>IF(A549="","",VLOOKUP(A549,Жильцы!$A$2:$B$129,2,FALSE))</f>
        <v>Рогачев</v>
      </c>
      <c r="C549" s="503">
        <v>44337</v>
      </c>
      <c r="D549" s="500" t="s">
        <v>361</v>
      </c>
      <c r="E549" s="497">
        <v>2179.25</v>
      </c>
      <c r="F549" s="501" t="s">
        <v>144</v>
      </c>
    </row>
    <row r="550" spans="1:6">
      <c r="A550" s="497">
        <v>66</v>
      </c>
      <c r="B550" s="209" t="str">
        <f>IF(A550="","",VLOOKUP(A550,Жильцы!$A$2:$B$129,2,FALSE))</f>
        <v>Суглобов</v>
      </c>
      <c r="C550" s="503">
        <v>44337</v>
      </c>
      <c r="D550" s="500" t="s">
        <v>361</v>
      </c>
      <c r="E550" s="497">
        <v>2667.92</v>
      </c>
      <c r="F550" s="501" t="s">
        <v>144</v>
      </c>
    </row>
    <row r="551" spans="1:6">
      <c r="A551" s="497">
        <v>5</v>
      </c>
      <c r="B551" s="209" t="str">
        <f>IF(A551="","",VLOOKUP(A551,Жильцы!$A$2:$B$129,2,FALSE))</f>
        <v>Сандул</v>
      </c>
      <c r="C551" s="503">
        <v>44335</v>
      </c>
      <c r="D551" s="500" t="s">
        <v>361</v>
      </c>
      <c r="E551" s="497">
        <v>4329.8599999999997</v>
      </c>
      <c r="F551" s="501" t="s">
        <v>144</v>
      </c>
    </row>
    <row r="552" spans="1:6">
      <c r="A552" s="497">
        <v>113</v>
      </c>
      <c r="B552" s="209" t="str">
        <f>IF(A552="","",VLOOKUP(A552,Жильцы!$A$2:$B$129,2,FALSE))</f>
        <v>Зуев</v>
      </c>
      <c r="C552" s="503">
        <v>44340</v>
      </c>
      <c r="D552" s="500" t="s">
        <v>361</v>
      </c>
      <c r="E552" s="497">
        <v>1437.76</v>
      </c>
      <c r="F552" s="501" t="s">
        <v>144</v>
      </c>
    </row>
    <row r="553" spans="1:6">
      <c r="A553" s="497">
        <v>59</v>
      </c>
      <c r="B553" s="209" t="str">
        <f>IF(A553="","",VLOOKUP(A553,Жильцы!$A$2:$B$129,2,FALSE))</f>
        <v>Сыроваткина</v>
      </c>
      <c r="C553" s="503">
        <v>44341</v>
      </c>
      <c r="D553" s="500" t="s">
        <v>361</v>
      </c>
      <c r="E553" s="497">
        <v>1905.77</v>
      </c>
      <c r="F553" s="501" t="s">
        <v>144</v>
      </c>
    </row>
    <row r="554" spans="1:6">
      <c r="A554" s="497">
        <v>2</v>
      </c>
      <c r="B554" s="209" t="str">
        <f>IF(A554="","",VLOOKUP(A554,Жильцы!$A$2:$B$129,2,FALSE))</f>
        <v>Смирнов</v>
      </c>
      <c r="C554" s="503">
        <v>44341</v>
      </c>
      <c r="D554" s="500" t="s">
        <v>361</v>
      </c>
      <c r="E554" s="497">
        <v>1823.71</v>
      </c>
      <c r="F554" s="501" t="s">
        <v>144</v>
      </c>
    </row>
    <row r="555" spans="1:6">
      <c r="A555" s="497">
        <v>49</v>
      </c>
      <c r="B555" s="209" t="str">
        <f>IF(A555="","",VLOOKUP(A555,Жильцы!$A$2:$B$129,2,FALSE))</f>
        <v>Скопцова</v>
      </c>
      <c r="C555" s="503">
        <v>44341</v>
      </c>
      <c r="D555" s="500" t="s">
        <v>361</v>
      </c>
      <c r="E555" s="497">
        <v>2000.62</v>
      </c>
      <c r="F555" s="501" t="s">
        <v>144</v>
      </c>
    </row>
    <row r="556" spans="1:6">
      <c r="A556" s="497">
        <v>81</v>
      </c>
      <c r="B556" s="209" t="str">
        <f>IF(A556="","",VLOOKUP(A556,Жильцы!$A$2:$B$129,2,FALSE))</f>
        <v>Белов</v>
      </c>
      <c r="C556" s="503">
        <v>44342</v>
      </c>
      <c r="D556" s="500" t="s">
        <v>361</v>
      </c>
      <c r="E556" s="497">
        <v>1857.52</v>
      </c>
      <c r="F556" s="501" t="s">
        <v>144</v>
      </c>
    </row>
    <row r="557" spans="1:6">
      <c r="A557" s="497">
        <v>83</v>
      </c>
      <c r="B557" s="209" t="str">
        <f>IF(A557="","",VLOOKUP(A557,Жильцы!$A$2:$B$129,2,FALSE))</f>
        <v>Линник</v>
      </c>
      <c r="C557" s="503">
        <v>44342</v>
      </c>
      <c r="D557" s="500" t="s">
        <v>361</v>
      </c>
      <c r="E557" s="497">
        <v>4630</v>
      </c>
      <c r="F557" s="501"/>
    </row>
    <row r="558" spans="1:6">
      <c r="A558" s="497">
        <v>124</v>
      </c>
      <c r="B558" s="209" t="str">
        <f>IF(A558="","",VLOOKUP(A558,Жильцы!$A$2:$B$129,2,FALSE))</f>
        <v>Казанцева</v>
      </c>
      <c r="C558" s="503">
        <v>44342</v>
      </c>
      <c r="D558" s="500" t="s">
        <v>361</v>
      </c>
      <c r="E558" s="497">
        <v>2798.25</v>
      </c>
      <c r="F558" s="501" t="s">
        <v>144</v>
      </c>
    </row>
    <row r="559" spans="1:6">
      <c r="A559" s="497">
        <v>11</v>
      </c>
      <c r="B559" s="209" t="str">
        <f>IF(A559="","",VLOOKUP(A559,Жильцы!$A$2:$B$129,2,FALSE))</f>
        <v>Молданова</v>
      </c>
      <c r="C559" s="503">
        <v>44343</v>
      </c>
      <c r="D559" s="500" t="s">
        <v>361</v>
      </c>
      <c r="E559" s="497">
        <v>2252.39</v>
      </c>
      <c r="F559" s="501" t="s">
        <v>144</v>
      </c>
    </row>
    <row r="560" spans="1:6">
      <c r="A560" s="497">
        <v>117</v>
      </c>
      <c r="B560" s="209" t="str">
        <f>IF(A560="","",VLOOKUP(A560,Жильцы!$A$2:$B$129,2,FALSE))</f>
        <v>Нагорная</v>
      </c>
      <c r="C560" s="503">
        <v>44344</v>
      </c>
      <c r="D560" s="500" t="s">
        <v>361</v>
      </c>
      <c r="E560" s="497">
        <v>2064.02</v>
      </c>
      <c r="F560" s="501" t="s">
        <v>145</v>
      </c>
    </row>
    <row r="561" spans="1:6">
      <c r="A561" s="497">
        <v>87</v>
      </c>
      <c r="B561" s="209" t="str">
        <f>IF(A561="","",VLOOKUP(A561,Жильцы!$A$2:$B$129,2,FALSE))</f>
        <v>Кобызев</v>
      </c>
      <c r="C561" s="503">
        <v>44344</v>
      </c>
      <c r="D561" s="500" t="s">
        <v>361</v>
      </c>
      <c r="E561" s="497">
        <v>2166.5300000000002</v>
      </c>
      <c r="F561" s="501" t="s">
        <v>145</v>
      </c>
    </row>
    <row r="562" spans="1:6">
      <c r="A562" s="497">
        <v>43</v>
      </c>
      <c r="B562" s="209" t="str">
        <f>IF(A562="","",VLOOKUP(A562,Жильцы!$A$2:$B$129,2,FALSE))</f>
        <v>Ващенко</v>
      </c>
      <c r="C562" s="503">
        <v>44344</v>
      </c>
      <c r="D562" s="500" t="s">
        <v>361</v>
      </c>
      <c r="E562" s="497">
        <v>1797.65</v>
      </c>
      <c r="F562" s="501" t="s">
        <v>145</v>
      </c>
    </row>
    <row r="563" spans="1:6">
      <c r="A563" s="497">
        <v>128</v>
      </c>
      <c r="B563" s="209" t="str">
        <f>IF(A563="","",VLOOKUP(A563,Жильцы!$A$2:$B$129,2,FALSE))</f>
        <v>Эйсвальд</v>
      </c>
      <c r="C563" s="503">
        <v>44344</v>
      </c>
      <c r="D563" s="500" t="s">
        <v>361</v>
      </c>
      <c r="E563" s="497">
        <v>2079.84</v>
      </c>
      <c r="F563" s="501" t="s">
        <v>145</v>
      </c>
    </row>
    <row r="564" spans="1:6">
      <c r="A564" s="497">
        <v>118</v>
      </c>
      <c r="B564" s="209" t="str">
        <f>IF(A564="","",VLOOKUP(A564,Жильцы!$A$2:$B$129,2,FALSE))</f>
        <v>Соболев</v>
      </c>
      <c r="C564" s="503">
        <v>44344</v>
      </c>
      <c r="D564" s="500" t="s">
        <v>361</v>
      </c>
      <c r="E564" s="497">
        <v>2409.06</v>
      </c>
      <c r="F564" s="501" t="s">
        <v>144</v>
      </c>
    </row>
    <row r="565" spans="1:6">
      <c r="A565" s="497">
        <v>37</v>
      </c>
      <c r="B565" s="209" t="str">
        <f>IF(A565="","",VLOOKUP(A565,Жильцы!$A$2:$B$129,2,FALSE))</f>
        <v>Журавлева</v>
      </c>
      <c r="C565" s="503">
        <v>44344</v>
      </c>
      <c r="D565" s="500" t="s">
        <v>361</v>
      </c>
      <c r="E565" s="497">
        <v>2649.14</v>
      </c>
      <c r="F565" s="501" t="s">
        <v>145</v>
      </c>
    </row>
    <row r="566" spans="1:6">
      <c r="A566" s="497">
        <v>27</v>
      </c>
      <c r="B566" s="209" t="str">
        <f>IF(A566="","",VLOOKUP(A566,Жильцы!$A$2:$B$129,2,FALSE))</f>
        <v>Федотова</v>
      </c>
      <c r="C566" s="503">
        <v>44347</v>
      </c>
      <c r="D566" s="500" t="s">
        <v>361</v>
      </c>
      <c r="E566" s="497">
        <v>2118.83</v>
      </c>
      <c r="F566" s="501" t="s">
        <v>145</v>
      </c>
    </row>
    <row r="567" spans="1:6">
      <c r="A567" s="497">
        <v>36</v>
      </c>
      <c r="B567" s="209" t="str">
        <f>IF(A567="","",VLOOKUP(A567,Жильцы!$A$2:$B$129,2,FALSE))</f>
        <v>Армашова</v>
      </c>
      <c r="C567" s="503">
        <v>44347</v>
      </c>
      <c r="D567" s="500" t="s">
        <v>361</v>
      </c>
      <c r="E567" s="497">
        <v>2181.6799999999998</v>
      </c>
      <c r="F567" s="501" t="s">
        <v>145</v>
      </c>
    </row>
    <row r="568" spans="1:6">
      <c r="A568" s="497">
        <v>42</v>
      </c>
      <c r="B568" s="209" t="str">
        <f>IF(A568="","",VLOOKUP(A568,Жильцы!$A$2:$B$129,2,FALSE))</f>
        <v>Пуликов</v>
      </c>
      <c r="C568" s="503">
        <v>44347</v>
      </c>
      <c r="D568" s="500" t="s">
        <v>361</v>
      </c>
      <c r="E568" s="497">
        <v>3047.66</v>
      </c>
      <c r="F568" s="501" t="s">
        <v>145</v>
      </c>
    </row>
    <row r="569" spans="1:6">
      <c r="A569" s="497">
        <v>110</v>
      </c>
      <c r="B569" s="209" t="str">
        <f>IF(A569="","",VLOOKUP(A569,Жильцы!$A$2:$B$129,2,FALSE))</f>
        <v>Нерода</v>
      </c>
      <c r="C569" s="503">
        <v>44347</v>
      </c>
      <c r="D569" s="500" t="s">
        <v>361</v>
      </c>
      <c r="E569" s="497">
        <v>1832.63</v>
      </c>
      <c r="F569" s="501" t="s">
        <v>145</v>
      </c>
    </row>
    <row r="570" spans="1:6">
      <c r="A570" s="497">
        <v>82</v>
      </c>
      <c r="B570" s="209" t="str">
        <f>IF(A570="","",VLOOKUP(A570,Жильцы!$A$2:$B$129,2,FALSE))</f>
        <v>Астафьев</v>
      </c>
      <c r="C570" s="503">
        <v>44347</v>
      </c>
      <c r="D570" s="500" t="s">
        <v>361</v>
      </c>
      <c r="E570" s="497">
        <v>2093.66</v>
      </c>
      <c r="F570" s="501" t="s">
        <v>145</v>
      </c>
    </row>
    <row r="571" spans="1:6">
      <c r="A571" s="497">
        <v>77</v>
      </c>
      <c r="B571" s="209" t="str">
        <f>IF(A571="","",VLOOKUP(A571,Жильцы!$A$2:$B$129,2,FALSE))</f>
        <v>Попов</v>
      </c>
      <c r="C571" s="503">
        <v>44347</v>
      </c>
      <c r="D571" s="500" t="s">
        <v>361</v>
      </c>
      <c r="E571" s="497">
        <v>2948.06</v>
      </c>
      <c r="F571" s="501" t="s">
        <v>145</v>
      </c>
    </row>
    <row r="572" spans="1:6">
      <c r="A572" s="497">
        <v>93</v>
      </c>
      <c r="B572" s="209" t="str">
        <f>IF(A572="","",VLOOKUP(A572,Жильцы!$A$2:$B$129,2,FALSE))</f>
        <v>Дунаев</v>
      </c>
      <c r="C572" s="503">
        <v>44347</v>
      </c>
      <c r="D572" s="500" t="s">
        <v>361</v>
      </c>
      <c r="E572" s="497">
        <v>2811.32</v>
      </c>
      <c r="F572" s="501" t="s">
        <v>145</v>
      </c>
    </row>
    <row r="573" spans="1:6">
      <c r="A573" s="497">
        <v>67</v>
      </c>
      <c r="B573" s="209" t="str">
        <f>IF(A573="","",VLOOKUP(A573,Жильцы!$A$2:$B$129,2,FALSE))</f>
        <v>Бабкин</v>
      </c>
      <c r="C573" s="503">
        <v>44347</v>
      </c>
      <c r="D573" s="500" t="s">
        <v>361</v>
      </c>
      <c r="E573" s="497">
        <v>2064.77</v>
      </c>
      <c r="F573" s="501" t="s">
        <v>145</v>
      </c>
    </row>
    <row r="574" spans="1:6">
      <c r="A574" s="497">
        <v>86</v>
      </c>
      <c r="B574" s="209" t="str">
        <f>IF(A574="","",VLOOKUP(A574,Жильцы!$A$2:$B$129,2,FALSE))</f>
        <v>Соколов</v>
      </c>
      <c r="C574" s="503">
        <v>44347</v>
      </c>
      <c r="D574" s="500" t="s">
        <v>361</v>
      </c>
      <c r="E574" s="497">
        <v>1571.87</v>
      </c>
      <c r="F574" s="501" t="s">
        <v>145</v>
      </c>
    </row>
    <row r="575" spans="1:6">
      <c r="A575" s="497">
        <v>19</v>
      </c>
      <c r="B575" s="209" t="str">
        <f>IF(A575="","",VLOOKUP(A575,Жильцы!$A$2:$B$129,2,FALSE))</f>
        <v>Николаев</v>
      </c>
      <c r="C575" s="503">
        <v>44347</v>
      </c>
      <c r="D575" s="500" t="s">
        <v>361</v>
      </c>
      <c r="E575" s="497">
        <v>1769.03</v>
      </c>
      <c r="F575" s="501" t="s">
        <v>145</v>
      </c>
    </row>
    <row r="576" spans="1:6">
      <c r="A576" s="497">
        <v>56</v>
      </c>
      <c r="B576" s="209" t="str">
        <f>IF(A576="","",VLOOKUP(A576,Жильцы!$A$2:$B$129,2,FALSE))</f>
        <v>Коваленина</v>
      </c>
      <c r="C576" s="503">
        <v>44347</v>
      </c>
      <c r="D576" s="500" t="s">
        <v>361</v>
      </c>
      <c r="E576" s="497">
        <v>2083.02</v>
      </c>
      <c r="F576" s="501" t="s">
        <v>145</v>
      </c>
    </row>
    <row r="577" spans="1:6">
      <c r="A577" s="497">
        <v>114</v>
      </c>
      <c r="B577" s="209" t="str">
        <f>IF(A577="","",VLOOKUP(A577,Жильцы!$A$2:$B$129,2,FALSE))</f>
        <v>Коваленина</v>
      </c>
      <c r="C577" s="503">
        <v>44347</v>
      </c>
      <c r="D577" s="500" t="s">
        <v>361</v>
      </c>
      <c r="E577" s="497">
        <v>3042.18</v>
      </c>
      <c r="F577" s="501" t="s">
        <v>145</v>
      </c>
    </row>
    <row r="578" spans="1:6">
      <c r="A578" s="497">
        <v>7</v>
      </c>
      <c r="B578" s="209" t="str">
        <f>IF(A578="","",VLOOKUP(A578,Жильцы!$A$2:$B$129,2,FALSE))</f>
        <v>Ушаков</v>
      </c>
      <c r="C578" s="503">
        <v>44347</v>
      </c>
      <c r="D578" s="500" t="s">
        <v>361</v>
      </c>
      <c r="E578" s="497">
        <v>1763.22</v>
      </c>
      <c r="F578" s="501" t="s">
        <v>145</v>
      </c>
    </row>
    <row r="579" spans="1:6">
      <c r="A579" s="497">
        <v>101</v>
      </c>
      <c r="B579" s="209" t="str">
        <f>IF(A579="","",VLOOKUP(A579,Жильцы!$A$2:$B$129,2,FALSE))</f>
        <v>Борзых</v>
      </c>
      <c r="C579" s="503">
        <v>44347</v>
      </c>
      <c r="D579" s="500" t="s">
        <v>361</v>
      </c>
      <c r="E579" s="497">
        <v>3138.86</v>
      </c>
      <c r="F579" s="501" t="s">
        <v>145</v>
      </c>
    </row>
    <row r="580" spans="1:6">
      <c r="A580" s="497">
        <v>105</v>
      </c>
      <c r="B580" s="209" t="str">
        <f>IF(A580="","",VLOOKUP(A580,Жильцы!$A$2:$B$129,2,FALSE))</f>
        <v>Захлевнова</v>
      </c>
      <c r="C580" s="503">
        <v>44348</v>
      </c>
      <c r="D580" s="500" t="s">
        <v>361</v>
      </c>
      <c r="E580" s="497">
        <v>2420.38</v>
      </c>
      <c r="F580" s="501" t="s">
        <v>145</v>
      </c>
    </row>
    <row r="581" spans="1:6">
      <c r="A581" s="497">
        <v>41</v>
      </c>
      <c r="B581" s="209" t="str">
        <f>IF(A581="","",VLOOKUP(A581,Жильцы!$A$2:$B$129,2,FALSE))</f>
        <v>Быкова</v>
      </c>
      <c r="C581" s="503">
        <v>44348</v>
      </c>
      <c r="D581" s="500" t="s">
        <v>361</v>
      </c>
      <c r="E581" s="497">
        <v>2061.04</v>
      </c>
      <c r="F581" s="501" t="s">
        <v>145</v>
      </c>
    </row>
    <row r="582" spans="1:6">
      <c r="A582" s="497">
        <v>125</v>
      </c>
      <c r="B582" s="209" t="str">
        <f>IF(A582="","",VLOOKUP(A582,Жильцы!$A$2:$B$129,2,FALSE))</f>
        <v>Бойко</v>
      </c>
      <c r="C582" s="503">
        <v>44348</v>
      </c>
      <c r="D582" s="500" t="s">
        <v>361</v>
      </c>
      <c r="E582" s="497">
        <v>2798.6</v>
      </c>
      <c r="F582" s="501" t="s">
        <v>145</v>
      </c>
    </row>
    <row r="583" spans="1:6">
      <c r="A583" s="497">
        <v>92</v>
      </c>
      <c r="B583" s="209" t="str">
        <f>IF(A583="","",VLOOKUP(A583,Жильцы!$A$2:$B$129,2,FALSE))</f>
        <v>Хан</v>
      </c>
      <c r="C583" s="503">
        <v>44348</v>
      </c>
      <c r="D583" s="500" t="s">
        <v>361</v>
      </c>
      <c r="E583" s="497">
        <v>3189.74</v>
      </c>
      <c r="F583" s="501" t="s">
        <v>145</v>
      </c>
    </row>
    <row r="584" spans="1:6">
      <c r="A584" s="497">
        <v>34</v>
      </c>
      <c r="B584" s="209" t="str">
        <f>IF(A584="","",VLOOKUP(A584,Жильцы!$A$2:$B$129,2,FALSE))</f>
        <v>Куницын</v>
      </c>
      <c r="C584" s="503">
        <v>44348</v>
      </c>
      <c r="D584" s="500" t="s">
        <v>361</v>
      </c>
      <c r="E584" s="497">
        <v>2125.46</v>
      </c>
      <c r="F584" s="501" t="s">
        <v>145</v>
      </c>
    </row>
    <row r="585" spans="1:6">
      <c r="A585" s="497">
        <v>38</v>
      </c>
      <c r="B585" s="209" t="str">
        <f>IF(A585="","",VLOOKUP(A585,Жильцы!$A$2:$B$129,2,FALSE))</f>
        <v>Хорева</v>
      </c>
      <c r="C585" s="503">
        <v>44349</v>
      </c>
      <c r="D585" s="500" t="s">
        <v>361</v>
      </c>
      <c r="E585" s="497">
        <v>1851.71</v>
      </c>
      <c r="F585" s="501" t="s">
        <v>145</v>
      </c>
    </row>
    <row r="586" spans="1:6">
      <c r="A586" s="497">
        <v>18</v>
      </c>
      <c r="B586" s="209" t="str">
        <f>IF(A586="","",VLOOKUP(A586,Жильцы!$A$2:$B$129,2,FALSE))</f>
        <v>Степанова</v>
      </c>
      <c r="C586" s="503">
        <v>44350</v>
      </c>
      <c r="D586" s="500" t="s">
        <v>361</v>
      </c>
      <c r="E586" s="497">
        <v>1918.76</v>
      </c>
      <c r="F586" s="501" t="s">
        <v>145</v>
      </c>
    </row>
    <row r="587" spans="1:6">
      <c r="A587" s="497">
        <v>79</v>
      </c>
      <c r="B587" s="209" t="str">
        <f>IF(A587="","",VLOOKUP(A587,Жильцы!$A$2:$B$129,2,FALSE))</f>
        <v>Иванов</v>
      </c>
      <c r="C587" s="503">
        <v>44351</v>
      </c>
      <c r="D587" s="500" t="s">
        <v>361</v>
      </c>
      <c r="E587" s="497">
        <v>2026.61</v>
      </c>
      <c r="F587" s="501" t="s">
        <v>145</v>
      </c>
    </row>
    <row r="588" spans="1:6">
      <c r="A588" s="497">
        <v>119</v>
      </c>
      <c r="B588" s="209" t="str">
        <f>IF(A588="","",VLOOKUP(A588,Жильцы!$A$2:$B$129,2,FALSE))</f>
        <v>Зиновьева</v>
      </c>
      <c r="C588" s="503">
        <v>44351</v>
      </c>
      <c r="D588" s="500" t="s">
        <v>361</v>
      </c>
      <c r="E588" s="497">
        <v>1985.27</v>
      </c>
      <c r="F588" s="501" t="s">
        <v>145</v>
      </c>
    </row>
    <row r="589" spans="1:6">
      <c r="A589" s="497">
        <v>52</v>
      </c>
      <c r="B589" s="209" t="str">
        <f>IF(A589="","",VLOOKUP(A589,Жильцы!$A$2:$B$129,2,FALSE))</f>
        <v>Голиков</v>
      </c>
      <c r="C589" s="503">
        <v>44351</v>
      </c>
      <c r="D589" s="500" t="s">
        <v>361</v>
      </c>
      <c r="E589" s="497">
        <v>2372.48</v>
      </c>
      <c r="F589" s="501" t="s">
        <v>145</v>
      </c>
    </row>
    <row r="590" spans="1:6">
      <c r="A590" s="497">
        <v>13</v>
      </c>
      <c r="B590" s="209" t="str">
        <f>IF(A590="","",VLOOKUP(A590,Жильцы!$A$2:$B$129,2,FALSE))</f>
        <v xml:space="preserve">Шувалов </v>
      </c>
      <c r="C590" s="503">
        <v>44354</v>
      </c>
      <c r="D590" s="500" t="s">
        <v>361</v>
      </c>
      <c r="E590" s="497">
        <v>2760.44</v>
      </c>
      <c r="F590" s="501" t="s">
        <v>145</v>
      </c>
    </row>
    <row r="591" spans="1:6">
      <c r="A591" s="497">
        <v>121</v>
      </c>
      <c r="B591" s="209" t="str">
        <f>IF(A591="","",VLOOKUP(A591,Жильцы!$A$2:$B$129,2,FALSE))</f>
        <v>Рыженко</v>
      </c>
      <c r="C591" s="503">
        <v>44354</v>
      </c>
      <c r="D591" s="500" t="s">
        <v>361</v>
      </c>
      <c r="E591" s="497">
        <v>1946.56</v>
      </c>
      <c r="F591" s="501" t="s">
        <v>145</v>
      </c>
    </row>
    <row r="592" spans="1:6">
      <c r="A592" s="497">
        <v>30</v>
      </c>
      <c r="B592" s="209" t="str">
        <f>IF(A592="","",VLOOKUP(A592,Жильцы!$A$2:$B$129,2,FALSE))</f>
        <v>Миняева</v>
      </c>
      <c r="C592" s="503">
        <v>44354</v>
      </c>
      <c r="D592" s="500" t="s">
        <v>361</v>
      </c>
      <c r="E592" s="497">
        <v>2093.39</v>
      </c>
      <c r="F592" s="501" t="s">
        <v>145</v>
      </c>
    </row>
    <row r="593" spans="1:6">
      <c r="A593" s="497">
        <v>102</v>
      </c>
      <c r="B593" s="209" t="str">
        <f>IF(A593="","",VLOOKUP(A593,Жильцы!$A$2:$B$129,2,FALSE))</f>
        <v>Поздеев</v>
      </c>
      <c r="C593" s="503">
        <v>44354</v>
      </c>
      <c r="D593" s="500" t="s">
        <v>361</v>
      </c>
      <c r="E593" s="497">
        <v>2564.0300000000002</v>
      </c>
      <c r="F593" s="501" t="s">
        <v>145</v>
      </c>
    </row>
    <row r="594" spans="1:6">
      <c r="A594" s="497">
        <v>68</v>
      </c>
      <c r="B594" s="209" t="str">
        <f>IF(A594="","",VLOOKUP(A594,Жильцы!$A$2:$B$129,2,FALSE))</f>
        <v>Мамедова</v>
      </c>
      <c r="C594" s="503">
        <v>44354</v>
      </c>
      <c r="D594" s="500" t="s">
        <v>361</v>
      </c>
      <c r="E594" s="497">
        <v>2925.8</v>
      </c>
      <c r="F594" s="501" t="s">
        <v>142</v>
      </c>
    </row>
    <row r="595" spans="1:6">
      <c r="A595" s="497">
        <v>68</v>
      </c>
      <c r="B595" s="209" t="str">
        <f>IF(A595="","",VLOOKUP(A595,Жильцы!$A$2:$B$129,2,FALSE))</f>
        <v>Мамедова</v>
      </c>
      <c r="C595" s="503">
        <v>44354</v>
      </c>
      <c r="D595" s="500" t="s">
        <v>361</v>
      </c>
      <c r="E595" s="497">
        <v>2897.18</v>
      </c>
      <c r="F595" s="501" t="s">
        <v>144</v>
      </c>
    </row>
    <row r="596" spans="1:6">
      <c r="A596" s="497">
        <v>68</v>
      </c>
      <c r="B596" s="209" t="str">
        <f>IF(A596="","",VLOOKUP(A596,Жильцы!$A$2:$B$129,2,FALSE))</f>
        <v>Мамедова</v>
      </c>
      <c r="C596" s="503">
        <v>44354</v>
      </c>
      <c r="D596" s="500" t="s">
        <v>361</v>
      </c>
      <c r="E596" s="497">
        <v>2849.48</v>
      </c>
      <c r="F596" s="501" t="s">
        <v>143</v>
      </c>
    </row>
    <row r="597" spans="1:6">
      <c r="A597" s="497">
        <v>111</v>
      </c>
      <c r="B597" s="209" t="str">
        <f>IF(A597="","",VLOOKUP(A597,Жильцы!$A$2:$B$129,2,FALSE))</f>
        <v>Мейта</v>
      </c>
      <c r="C597" s="503">
        <v>44354</v>
      </c>
      <c r="D597" s="500" t="s">
        <v>361</v>
      </c>
      <c r="E597" s="497">
        <v>2630.81</v>
      </c>
      <c r="F597" s="501" t="s">
        <v>145</v>
      </c>
    </row>
    <row r="598" spans="1:6">
      <c r="A598" s="497">
        <v>111</v>
      </c>
      <c r="B598" s="209" t="str">
        <f>IF(A598="","",VLOOKUP(A598,Жильцы!$A$2:$B$129,2,FALSE))</f>
        <v>Мейта</v>
      </c>
      <c r="C598" s="503">
        <v>44354</v>
      </c>
      <c r="D598" s="500" t="s">
        <v>361</v>
      </c>
      <c r="E598" s="497">
        <v>2640.35</v>
      </c>
      <c r="F598" s="501" t="s">
        <v>144</v>
      </c>
    </row>
    <row r="599" spans="1:6">
      <c r="A599" s="497">
        <v>127</v>
      </c>
      <c r="B599" s="209" t="str">
        <f>IF(A599="","",VLOOKUP(A599,Жильцы!$A$2:$B$129,2,FALSE))</f>
        <v>Астапов</v>
      </c>
      <c r="C599" s="503">
        <v>44354</v>
      </c>
      <c r="D599" s="500" t="s">
        <v>361</v>
      </c>
      <c r="E599" s="497">
        <v>1819.91</v>
      </c>
      <c r="F599" s="501" t="s">
        <v>145</v>
      </c>
    </row>
    <row r="600" spans="1:6">
      <c r="A600" s="497">
        <v>32</v>
      </c>
      <c r="B600" s="209" t="str">
        <f>IF(A600="","",VLOOKUP(A600,Жильцы!$A$2:$B$129,2,FALSE))</f>
        <v>Мельников</v>
      </c>
      <c r="C600" s="503">
        <v>44354</v>
      </c>
      <c r="D600" s="500" t="s">
        <v>361</v>
      </c>
      <c r="E600" s="497">
        <v>1866.78</v>
      </c>
      <c r="F600" s="501" t="s">
        <v>145</v>
      </c>
    </row>
    <row r="601" spans="1:6">
      <c r="A601" s="497">
        <v>60</v>
      </c>
      <c r="B601" s="209" t="str">
        <f>IF(A601="","",VLOOKUP(A601,Жильцы!$A$2:$B$129,2,FALSE))</f>
        <v>Гончаренко</v>
      </c>
      <c r="C601" s="503">
        <v>44354</v>
      </c>
      <c r="D601" s="500" t="s">
        <v>361</v>
      </c>
      <c r="E601" s="497">
        <v>2913.36</v>
      </c>
      <c r="F601" s="501" t="s">
        <v>145</v>
      </c>
    </row>
    <row r="602" spans="1:6">
      <c r="A602" s="497">
        <v>14</v>
      </c>
      <c r="B602" s="209" t="str">
        <f>IF(A602="","",VLOOKUP(A602,Жильцы!$A$2:$B$129,2,FALSE))</f>
        <v>Кожухарь</v>
      </c>
      <c r="C602" s="503">
        <v>44355</v>
      </c>
      <c r="D602" s="500" t="s">
        <v>361</v>
      </c>
      <c r="E602" s="497">
        <v>2109.29</v>
      </c>
      <c r="F602" s="501" t="s">
        <v>145</v>
      </c>
    </row>
    <row r="603" spans="1:6">
      <c r="A603" s="497">
        <v>95</v>
      </c>
      <c r="B603" s="209" t="str">
        <f>IF(A603="","",VLOOKUP(A603,Жильцы!$A$2:$B$129,2,FALSE))</f>
        <v>Власов</v>
      </c>
      <c r="C603" s="503">
        <v>44355</v>
      </c>
      <c r="D603" s="500" t="s">
        <v>361</v>
      </c>
      <c r="E603" s="497">
        <v>2649.89</v>
      </c>
      <c r="F603" s="501" t="s">
        <v>145</v>
      </c>
    </row>
    <row r="604" spans="1:6">
      <c r="A604" s="497">
        <v>25</v>
      </c>
      <c r="B604" s="209" t="str">
        <f>IF(A604="","",VLOOKUP(A604,Жильцы!$A$2:$B$129,2,FALSE))</f>
        <v>Мисько</v>
      </c>
      <c r="C604" s="503">
        <v>44355</v>
      </c>
      <c r="D604" s="500" t="s">
        <v>361</v>
      </c>
      <c r="E604" s="497">
        <v>2070.58</v>
      </c>
      <c r="F604" s="501" t="s">
        <v>145</v>
      </c>
    </row>
    <row r="605" spans="1:6">
      <c r="A605" s="497">
        <v>106</v>
      </c>
      <c r="B605" s="209" t="str">
        <f>IF(A605="","",VLOOKUP(A605,Жильцы!$A$2:$B$129,2,FALSE))</f>
        <v>Никитин</v>
      </c>
      <c r="C605" s="503">
        <v>44355</v>
      </c>
      <c r="D605" s="500" t="s">
        <v>361</v>
      </c>
      <c r="E605" s="497">
        <v>1734.32</v>
      </c>
      <c r="F605" s="501" t="s">
        <v>145</v>
      </c>
    </row>
    <row r="606" spans="1:6">
      <c r="A606" s="497">
        <v>76</v>
      </c>
      <c r="B606" s="209" t="str">
        <f>IF(A606="","",VLOOKUP(A606,Жильцы!$A$2:$B$129,2,FALSE))</f>
        <v>Малюкевич</v>
      </c>
      <c r="C606" s="503">
        <v>44355</v>
      </c>
      <c r="D606" s="500" t="s">
        <v>361</v>
      </c>
      <c r="E606" s="497">
        <v>2506.04</v>
      </c>
      <c r="F606" s="501" t="s">
        <v>145</v>
      </c>
    </row>
    <row r="607" spans="1:6">
      <c r="A607" s="497">
        <v>108</v>
      </c>
      <c r="B607" s="209" t="str">
        <f>IF(A607="","",VLOOKUP(A607,Жильцы!$A$2:$B$129,2,FALSE))</f>
        <v>Малашенок</v>
      </c>
      <c r="C607" s="503">
        <v>44355</v>
      </c>
      <c r="D607" s="500" t="s">
        <v>361</v>
      </c>
      <c r="E607" s="497">
        <v>2525.12</v>
      </c>
      <c r="F607" s="501" t="s">
        <v>145</v>
      </c>
    </row>
    <row r="608" spans="1:6">
      <c r="A608" s="497">
        <v>122</v>
      </c>
      <c r="B608" s="209" t="str">
        <f>IF(A608="","",VLOOKUP(A608,Жильцы!$A$2:$B$129,2,FALSE))</f>
        <v>Миронов</v>
      </c>
      <c r="C608" s="503">
        <v>44355</v>
      </c>
      <c r="D608" s="500" t="s">
        <v>361</v>
      </c>
      <c r="E608" s="497">
        <v>3079.46</v>
      </c>
      <c r="F608" s="501" t="s">
        <v>144</v>
      </c>
    </row>
    <row r="609" spans="1:6">
      <c r="A609" s="497">
        <v>33</v>
      </c>
      <c r="B609" s="209" t="str">
        <f>IF(A609="","",VLOOKUP(A609,Жильцы!$A$2:$B$129,2,FALSE))</f>
        <v>Корзюк</v>
      </c>
      <c r="C609" s="503">
        <v>44356</v>
      </c>
      <c r="D609" s="500" t="s">
        <v>361</v>
      </c>
      <c r="E609" s="497">
        <v>2045.14</v>
      </c>
      <c r="F609" s="501" t="s">
        <v>145</v>
      </c>
    </row>
    <row r="610" spans="1:6">
      <c r="A610" s="497">
        <v>80</v>
      </c>
      <c r="B610" s="209" t="str">
        <f>IF(A610="","",VLOOKUP(A610,Жильцы!$A$2:$B$129,2,FALSE))</f>
        <v>Аксенов</v>
      </c>
      <c r="C610" s="503">
        <v>44356</v>
      </c>
      <c r="D610" s="500" t="s">
        <v>361</v>
      </c>
      <c r="E610" s="497">
        <v>2257.92</v>
      </c>
      <c r="F610" s="501" t="s">
        <v>145</v>
      </c>
    </row>
    <row r="611" spans="1:6">
      <c r="A611" s="497">
        <v>58</v>
      </c>
      <c r="B611" s="209" t="str">
        <f>IF(A611="","",VLOOKUP(A611,Жильцы!$A$2:$B$129,2,FALSE))</f>
        <v>Володарская</v>
      </c>
      <c r="C611" s="503">
        <v>44356</v>
      </c>
      <c r="D611" s="500" t="s">
        <v>361</v>
      </c>
      <c r="E611" s="497">
        <v>1718.42</v>
      </c>
      <c r="F611" s="501" t="s">
        <v>145</v>
      </c>
    </row>
    <row r="612" spans="1:6">
      <c r="A612" s="497">
        <v>47</v>
      </c>
      <c r="B612" s="209" t="str">
        <f>IF(A612="","",VLOOKUP(A612,Жильцы!$A$2:$B$129,2,FALSE))</f>
        <v xml:space="preserve"> Гальченко</v>
      </c>
      <c r="C612" s="503">
        <v>44356</v>
      </c>
      <c r="D612" s="500" t="s">
        <v>361</v>
      </c>
      <c r="E612" s="497">
        <v>1566</v>
      </c>
      <c r="F612" s="501" t="s">
        <v>145</v>
      </c>
    </row>
    <row r="613" spans="1:6">
      <c r="A613" s="497">
        <v>74</v>
      </c>
      <c r="B613" s="209" t="str">
        <f>IF(A613="","",VLOOKUP(A613,Жильцы!$A$2:$B$129,2,FALSE))</f>
        <v>Овчаренко</v>
      </c>
      <c r="C613" s="503">
        <v>44356</v>
      </c>
      <c r="D613" s="500" t="s">
        <v>361</v>
      </c>
      <c r="E613" s="497">
        <v>1658</v>
      </c>
      <c r="F613" s="501" t="s">
        <v>145</v>
      </c>
    </row>
    <row r="614" spans="1:6">
      <c r="A614" s="497">
        <v>98</v>
      </c>
      <c r="B614" s="209" t="str">
        <f>IF(A614="","",VLOOKUP(A614,Жильцы!$A$2:$B$129,2,FALSE))</f>
        <v>Кошелева</v>
      </c>
      <c r="C614" s="503">
        <v>44356</v>
      </c>
      <c r="D614" s="500" t="s">
        <v>361</v>
      </c>
      <c r="E614" s="497">
        <v>2290.27</v>
      </c>
      <c r="F614" s="501" t="s">
        <v>145</v>
      </c>
    </row>
    <row r="615" spans="1:6">
      <c r="A615" s="497">
        <v>9</v>
      </c>
      <c r="B615" s="209" t="str">
        <f>IF(A615="","",VLOOKUP(A615,Жильцы!$A$2:$B$129,2,FALSE))</f>
        <v>Солянов</v>
      </c>
      <c r="C615" s="503">
        <v>44356</v>
      </c>
      <c r="D615" s="500" t="s">
        <v>361</v>
      </c>
      <c r="E615" s="497">
        <v>1908.4</v>
      </c>
      <c r="F615" s="501" t="s">
        <v>145</v>
      </c>
    </row>
    <row r="616" spans="1:6">
      <c r="A616" s="497">
        <v>103</v>
      </c>
      <c r="B616" s="209" t="str">
        <f>IF(A616="","",VLOOKUP(A616,Жильцы!$A$2:$B$129,2,FALSE))</f>
        <v>Булычева</v>
      </c>
      <c r="C616" s="503">
        <v>44357</v>
      </c>
      <c r="D616" s="500" t="s">
        <v>361</v>
      </c>
      <c r="E616" s="497">
        <v>1908.95</v>
      </c>
      <c r="F616" s="501" t="s">
        <v>145</v>
      </c>
    </row>
    <row r="617" spans="1:6">
      <c r="A617" s="497">
        <v>15</v>
      </c>
      <c r="B617" s="209" t="str">
        <f>IF(A617="","",VLOOKUP(A617,Жильцы!$A$2:$B$129,2,FALSE))</f>
        <v>Килина</v>
      </c>
      <c r="C617" s="503">
        <v>44357</v>
      </c>
      <c r="D617" s="500" t="s">
        <v>361</v>
      </c>
      <c r="E617" s="497">
        <v>1797.65</v>
      </c>
      <c r="F617" s="501" t="s">
        <v>145</v>
      </c>
    </row>
    <row r="618" spans="1:6">
      <c r="A618" s="497">
        <v>96</v>
      </c>
      <c r="B618" s="209" t="str">
        <f>IF(A618="","",VLOOKUP(A618,Жильцы!$A$2:$B$129,2,FALSE))</f>
        <v>Бряков</v>
      </c>
      <c r="C618" s="503">
        <v>44357</v>
      </c>
      <c r="D618" s="500" t="s">
        <v>361</v>
      </c>
      <c r="E618" s="497">
        <v>2124.36</v>
      </c>
      <c r="F618" s="501" t="s">
        <v>145</v>
      </c>
    </row>
    <row r="619" spans="1:6">
      <c r="A619" s="497">
        <v>115</v>
      </c>
      <c r="B619" s="209" t="str">
        <f>IF(A619="","",VLOOKUP(A619,Жильцы!$A$2:$B$129,2,FALSE))</f>
        <v>Чистяков</v>
      </c>
      <c r="C619" s="503">
        <v>44357</v>
      </c>
      <c r="D619" s="500" t="s">
        <v>361</v>
      </c>
      <c r="E619" s="497">
        <v>1915.31</v>
      </c>
      <c r="F619" s="501" t="s">
        <v>145</v>
      </c>
    </row>
    <row r="620" spans="1:6">
      <c r="A620" s="497">
        <v>97</v>
      </c>
      <c r="B620" s="209" t="str">
        <f>IF(A620="","",VLOOKUP(A620,Жильцы!$A$2:$B$129,2,FALSE))</f>
        <v>Малютин</v>
      </c>
      <c r="C620" s="503">
        <v>44357</v>
      </c>
      <c r="D620" s="500" t="s">
        <v>361</v>
      </c>
      <c r="E620" s="497">
        <v>2006.98</v>
      </c>
      <c r="F620" s="505" t="s">
        <v>145</v>
      </c>
    </row>
    <row r="621" spans="1:6">
      <c r="A621" s="497">
        <v>16</v>
      </c>
      <c r="B621" s="209" t="str">
        <f>IF(A621="","",VLOOKUP(A621,Жильцы!$A$2:$B$129,2,FALSE))</f>
        <v>Ветохина</v>
      </c>
      <c r="C621" s="503">
        <v>44357</v>
      </c>
      <c r="D621" s="500" t="s">
        <v>361</v>
      </c>
      <c r="E621" s="497">
        <v>1707.78</v>
      </c>
      <c r="F621" s="501" t="s">
        <v>145</v>
      </c>
    </row>
    <row r="622" spans="1:6">
      <c r="A622" s="497">
        <v>10</v>
      </c>
      <c r="B622" s="209" t="str">
        <f>IF(A622="","",VLOOKUP(A622,Жильцы!$A$2:$B$129,2,FALSE))</f>
        <v>Бугаец</v>
      </c>
      <c r="C622" s="503">
        <v>44357</v>
      </c>
      <c r="D622" s="500" t="s">
        <v>361</v>
      </c>
      <c r="E622" s="497">
        <v>2255.84</v>
      </c>
      <c r="F622" s="501" t="s">
        <v>145</v>
      </c>
    </row>
    <row r="623" spans="1:6">
      <c r="A623" s="497">
        <v>90</v>
      </c>
      <c r="B623" s="209" t="str">
        <f>IF(A623="","",VLOOKUP(A623,Жильцы!$A$2:$B$129,2,FALSE))</f>
        <v>Галинский</v>
      </c>
      <c r="C623" s="503">
        <v>44358</v>
      </c>
      <c r="D623" s="500" t="s">
        <v>361</v>
      </c>
      <c r="E623" s="497">
        <v>2224.9</v>
      </c>
      <c r="F623" s="501" t="s">
        <v>145</v>
      </c>
    </row>
    <row r="624" spans="1:6">
      <c r="A624" s="497">
        <v>104</v>
      </c>
      <c r="B624" s="209" t="str">
        <f>IF(A624="","",VLOOKUP(A624,Жильцы!$A$2:$B$129,2,FALSE))</f>
        <v>Будаев</v>
      </c>
      <c r="C624" s="503">
        <v>44358</v>
      </c>
      <c r="D624" s="500" t="s">
        <v>361</v>
      </c>
      <c r="E624" s="497">
        <v>2512.3200000000002</v>
      </c>
      <c r="F624" s="501" t="s">
        <v>145</v>
      </c>
    </row>
    <row r="625" spans="1:6">
      <c r="A625" s="497">
        <v>72</v>
      </c>
      <c r="B625" s="209" t="str">
        <f>IF(A625="","",VLOOKUP(A625,Жильцы!$A$2:$B$129,2,FALSE))</f>
        <v>Гуляев</v>
      </c>
      <c r="C625" s="503">
        <v>44358</v>
      </c>
      <c r="D625" s="500" t="s">
        <v>361</v>
      </c>
      <c r="E625" s="497">
        <v>1790.46</v>
      </c>
      <c r="F625" s="501" t="s">
        <v>145</v>
      </c>
    </row>
    <row r="626" spans="1:6">
      <c r="A626" s="497">
        <v>75</v>
      </c>
      <c r="B626" s="209" t="str">
        <f>IF(A626="","",VLOOKUP(A626,Жильцы!$A$2:$B$129,2,FALSE))</f>
        <v>Володченко</v>
      </c>
      <c r="C626" s="503">
        <v>44358</v>
      </c>
      <c r="D626" s="500" t="s">
        <v>361</v>
      </c>
      <c r="E626" s="497">
        <v>1873.97</v>
      </c>
      <c r="F626" s="501" t="s">
        <v>145</v>
      </c>
    </row>
    <row r="627" spans="1:6">
      <c r="A627" s="497">
        <v>23</v>
      </c>
      <c r="B627" s="209" t="str">
        <f>IF(A627="","",VLOOKUP(A627,Жильцы!$A$2:$B$129,2,FALSE))</f>
        <v>Малярчук</v>
      </c>
      <c r="C627" s="503">
        <v>44358</v>
      </c>
      <c r="D627" s="500" t="s">
        <v>361</v>
      </c>
      <c r="E627" s="497">
        <v>1934.39</v>
      </c>
      <c r="F627" s="501" t="s">
        <v>145</v>
      </c>
    </row>
    <row r="628" spans="1:6">
      <c r="A628" s="497">
        <v>2</v>
      </c>
      <c r="B628" s="209" t="str">
        <f>IF(A628="","",VLOOKUP(A628,Жильцы!$A$2:$B$129,2,FALSE))</f>
        <v>Смирнов</v>
      </c>
      <c r="C628" s="503">
        <v>44358</v>
      </c>
      <c r="D628" s="500" t="s">
        <v>361</v>
      </c>
      <c r="E628" s="497">
        <v>1823.71</v>
      </c>
      <c r="F628" s="501" t="s">
        <v>145</v>
      </c>
    </row>
    <row r="629" spans="1:6">
      <c r="A629" s="497">
        <v>71</v>
      </c>
      <c r="B629" s="209" t="str">
        <f>IF(A629="","",VLOOKUP(A629,Жильцы!$A$2:$B$129,2,FALSE))</f>
        <v>Слободянюк</v>
      </c>
      <c r="C629" s="503">
        <v>44358</v>
      </c>
      <c r="D629" s="500" t="s">
        <v>361</v>
      </c>
      <c r="E629" s="497">
        <v>2064.77</v>
      </c>
      <c r="F629" s="501" t="s">
        <v>145</v>
      </c>
    </row>
    <row r="630" spans="1:6">
      <c r="A630" s="497">
        <v>100</v>
      </c>
      <c r="B630" s="209" t="str">
        <f>IF(A630="","",VLOOKUP(A630,Жильцы!$A$2:$B$129,2,FALSE))</f>
        <v>Дольник</v>
      </c>
      <c r="C630" s="503">
        <v>44358</v>
      </c>
      <c r="D630" s="500" t="s">
        <v>361</v>
      </c>
      <c r="E630" s="497">
        <v>2843.12</v>
      </c>
      <c r="F630" s="501" t="s">
        <v>144</v>
      </c>
    </row>
    <row r="631" spans="1:6">
      <c r="A631" s="497">
        <v>4</v>
      </c>
      <c r="B631" s="209" t="str">
        <f>IF(A631="","",VLOOKUP(A631,Жильцы!$A$2:$B$129,2,FALSE))</f>
        <v>Новиков</v>
      </c>
      <c r="C631" s="503">
        <v>44358</v>
      </c>
      <c r="D631" s="500" t="s">
        <v>361</v>
      </c>
      <c r="E631" s="497">
        <v>1591.39</v>
      </c>
      <c r="F631" s="501" t="s">
        <v>144</v>
      </c>
    </row>
    <row r="632" spans="1:6">
      <c r="A632" s="497">
        <v>4</v>
      </c>
      <c r="B632" s="209" t="str">
        <f>IF(A632="","",VLOOKUP(A632,Жильцы!$A$2:$B$129,2,FALSE))</f>
        <v>Новиков</v>
      </c>
      <c r="C632" s="503">
        <v>44358</v>
      </c>
      <c r="D632" s="500" t="s">
        <v>361</v>
      </c>
      <c r="E632" s="497">
        <v>1591.39</v>
      </c>
      <c r="F632" s="501" t="s">
        <v>145</v>
      </c>
    </row>
    <row r="633" spans="1:6">
      <c r="A633" s="497">
        <v>88</v>
      </c>
      <c r="B633" s="209" t="str">
        <f>IF(A633="","",VLOOKUP(A633,Жильцы!$A$2:$B$129,2,FALSE))</f>
        <v>Краева</v>
      </c>
      <c r="C633" s="503">
        <v>44358</v>
      </c>
      <c r="D633" s="500" t="s">
        <v>361</v>
      </c>
      <c r="E633" s="497">
        <v>2292.9</v>
      </c>
      <c r="F633" s="501" t="s">
        <v>145</v>
      </c>
    </row>
    <row r="634" spans="1:6">
      <c r="A634" s="497">
        <v>59</v>
      </c>
      <c r="B634" s="209" t="str">
        <f>IF(A634="","",VLOOKUP(A634,Жильцы!$A$2:$B$129,2,FALSE))</f>
        <v>Сыроваткина</v>
      </c>
      <c r="C634" s="503">
        <v>44360</v>
      </c>
      <c r="D634" s="500" t="s">
        <v>361</v>
      </c>
      <c r="E634" s="497">
        <v>1810.37</v>
      </c>
      <c r="F634" s="501" t="s">
        <v>145</v>
      </c>
    </row>
    <row r="635" spans="1:6">
      <c r="A635" s="497">
        <v>48</v>
      </c>
      <c r="B635" s="209" t="str">
        <f>IF(A635="","",VLOOKUP(A635,Жильцы!$A$2:$B$129,2,FALSE))</f>
        <v>Перфильева</v>
      </c>
      <c r="C635" s="503">
        <v>44362</v>
      </c>
      <c r="D635" s="500" t="s">
        <v>361</v>
      </c>
      <c r="E635" s="497">
        <v>2607.7199999999998</v>
      </c>
      <c r="F635" s="501" t="s">
        <v>145</v>
      </c>
    </row>
    <row r="636" spans="1:6">
      <c r="A636" s="497">
        <v>22</v>
      </c>
      <c r="B636" s="209" t="str">
        <f>IF(A636="","",VLOOKUP(A636,Жильцы!$A$2:$B$129,2,FALSE))</f>
        <v>Пак</v>
      </c>
      <c r="C636" s="503">
        <v>44362</v>
      </c>
      <c r="D636" s="500" t="s">
        <v>361</v>
      </c>
      <c r="E636" s="497">
        <v>2128.37</v>
      </c>
      <c r="F636" s="501" t="s">
        <v>145</v>
      </c>
    </row>
    <row r="637" spans="1:6">
      <c r="A637" s="497">
        <v>64</v>
      </c>
      <c r="B637" s="209" t="str">
        <f>IF(A637="","",VLOOKUP(A637,Жильцы!$A$2:$B$129,2,FALSE))</f>
        <v>Сиваков</v>
      </c>
      <c r="C637" s="503">
        <v>44362</v>
      </c>
      <c r="D637" s="500" t="s">
        <v>361</v>
      </c>
      <c r="E637" s="497">
        <v>1822.26</v>
      </c>
      <c r="F637" s="501" t="s">
        <v>145</v>
      </c>
    </row>
    <row r="638" spans="1:6">
      <c r="A638" s="497">
        <v>29</v>
      </c>
      <c r="B638" s="209" t="str">
        <f>IF(A638="","",VLOOKUP(A638,Жильцы!$A$2:$B$129,2,FALSE))</f>
        <v>Назарова</v>
      </c>
      <c r="C638" s="503">
        <v>44362</v>
      </c>
      <c r="D638" s="500" t="s">
        <v>361</v>
      </c>
      <c r="E638" s="497">
        <v>2318.42</v>
      </c>
      <c r="F638" s="501" t="s">
        <v>145</v>
      </c>
    </row>
    <row r="639" spans="1:6">
      <c r="A639" s="497">
        <v>1</v>
      </c>
      <c r="B639" s="209" t="str">
        <f>IF(A639="","",VLOOKUP(A639,Жильцы!$A$2:$B$129,2,FALSE))</f>
        <v xml:space="preserve">Тартышная </v>
      </c>
      <c r="C639" s="503">
        <v>44362</v>
      </c>
      <c r="D639" s="500" t="s">
        <v>361</v>
      </c>
      <c r="E639" s="497">
        <v>1730.78</v>
      </c>
      <c r="F639" s="501" t="s">
        <v>144</v>
      </c>
    </row>
    <row r="640" spans="1:6">
      <c r="A640" s="497">
        <v>1</v>
      </c>
      <c r="B640" s="209" t="str">
        <f>IF(A640="","",VLOOKUP(A640,Жильцы!$A$2:$B$129,2,FALSE))</f>
        <v xml:space="preserve">Тартышная </v>
      </c>
      <c r="C640" s="503">
        <v>44362</v>
      </c>
      <c r="D640" s="500" t="s">
        <v>983</v>
      </c>
      <c r="E640" s="497">
        <v>503.62</v>
      </c>
      <c r="F640" s="501" t="s">
        <v>144</v>
      </c>
    </row>
    <row r="641" spans="1:6">
      <c r="A641" s="497">
        <v>1</v>
      </c>
      <c r="B641" s="209" t="str">
        <f>IF(A641="","",VLOOKUP(A641,Жильцы!$A$2:$B$129,2,FALSE))</f>
        <v xml:space="preserve">Тартышная </v>
      </c>
      <c r="C641" s="503">
        <v>44362</v>
      </c>
      <c r="D641" s="500" t="s">
        <v>361</v>
      </c>
      <c r="E641" s="497">
        <v>1730.78</v>
      </c>
      <c r="F641" s="501" t="s">
        <v>145</v>
      </c>
    </row>
    <row r="642" spans="1:6">
      <c r="A642" s="497">
        <v>1</v>
      </c>
      <c r="B642" s="209" t="str">
        <f>IF(A642="","",VLOOKUP(A642,Жильцы!$A$2:$B$129,2,FALSE))</f>
        <v xml:space="preserve">Тартышная </v>
      </c>
      <c r="C642" s="503">
        <v>44362</v>
      </c>
      <c r="D642" s="500" t="s">
        <v>983</v>
      </c>
      <c r="E642" s="497">
        <v>503.62</v>
      </c>
      <c r="F642" s="501" t="s">
        <v>145</v>
      </c>
    </row>
    <row r="643" spans="1:6">
      <c r="A643" s="497">
        <v>50</v>
      </c>
      <c r="B643" s="209" t="str">
        <f>IF(A643="","",VLOOKUP(A643,Жильцы!$A$2:$B$129,2,FALSE))</f>
        <v>Перебейнос</v>
      </c>
      <c r="C643" s="503">
        <v>44362</v>
      </c>
      <c r="D643" s="500" t="s">
        <v>361</v>
      </c>
      <c r="E643" s="497">
        <v>2084.12</v>
      </c>
      <c r="F643" s="501" t="s">
        <v>145</v>
      </c>
    </row>
    <row r="644" spans="1:6">
      <c r="A644" s="497">
        <v>11</v>
      </c>
      <c r="B644" s="209" t="str">
        <f>IF(A644="","",VLOOKUP(A644,Жильцы!$A$2:$B$129,2,FALSE))</f>
        <v>Молданова</v>
      </c>
      <c r="C644" s="503">
        <v>44362</v>
      </c>
      <c r="D644" s="500" t="s">
        <v>361</v>
      </c>
      <c r="E644" s="497">
        <v>2281.0100000000002</v>
      </c>
      <c r="F644" s="501" t="s">
        <v>145</v>
      </c>
    </row>
    <row r="645" spans="1:6">
      <c r="A645" s="497">
        <v>26</v>
      </c>
      <c r="B645" s="209" t="str">
        <f>IF(A645="","",VLOOKUP(A645,Жильцы!$A$2:$B$129,2,FALSE))</f>
        <v>Сушилина</v>
      </c>
      <c r="C645" s="503">
        <v>44363</v>
      </c>
      <c r="D645" s="500" t="s">
        <v>361</v>
      </c>
      <c r="E645" s="497">
        <v>2330</v>
      </c>
      <c r="F645" s="501" t="s">
        <v>145</v>
      </c>
    </row>
    <row r="646" spans="1:6">
      <c r="A646" s="497">
        <v>44</v>
      </c>
      <c r="B646" s="209" t="str">
        <f>IF(A646="","",VLOOKUP(A646,Жильцы!$A$2:$B$129,2,FALSE))</f>
        <v>Заяц</v>
      </c>
      <c r="C646" s="503">
        <v>44363</v>
      </c>
      <c r="D646" s="500" t="s">
        <v>361</v>
      </c>
      <c r="E646" s="497">
        <v>2420.1799999999998</v>
      </c>
      <c r="F646" s="501" t="s">
        <v>145</v>
      </c>
    </row>
    <row r="647" spans="1:6">
      <c r="A647" s="497">
        <v>57</v>
      </c>
      <c r="B647" s="209" t="str">
        <f>IF(A647="","",VLOOKUP(A647,Жильцы!$A$2:$B$129,2,FALSE))</f>
        <v>Заяц</v>
      </c>
      <c r="C647" s="503">
        <v>44363</v>
      </c>
      <c r="D647" s="500" t="s">
        <v>361</v>
      </c>
      <c r="E647" s="497">
        <v>2038.78</v>
      </c>
      <c r="F647" s="501" t="s">
        <v>145</v>
      </c>
    </row>
    <row r="648" spans="1:6">
      <c r="A648" s="497">
        <v>5</v>
      </c>
      <c r="B648" s="209" t="str">
        <f>IF(A648="","",VLOOKUP(A648,Жильцы!$A$2:$B$129,2,FALSE))</f>
        <v>Сандул</v>
      </c>
      <c r="C648" s="503">
        <v>44364</v>
      </c>
      <c r="D648" s="500" t="s">
        <v>361</v>
      </c>
      <c r="E648" s="497">
        <v>4329.8599999999997</v>
      </c>
      <c r="F648" s="501" t="s">
        <v>145</v>
      </c>
    </row>
    <row r="649" spans="1:6">
      <c r="A649" s="497">
        <v>116</v>
      </c>
      <c r="B649" s="209" t="str">
        <f>IF(A649="","",VLOOKUP(A649,Жильцы!$A$2:$B$129,2,FALSE))</f>
        <v>Поштовый</v>
      </c>
      <c r="C649" s="503">
        <v>44364</v>
      </c>
      <c r="D649" s="500" t="s">
        <v>361</v>
      </c>
      <c r="E649" s="497">
        <v>2286.62</v>
      </c>
      <c r="F649" s="501" t="s">
        <v>145</v>
      </c>
    </row>
    <row r="650" spans="1:6">
      <c r="A650" s="497">
        <v>69</v>
      </c>
      <c r="B650" s="209" t="str">
        <f>IF(A650="","",VLOOKUP(A650,Жильцы!$A$2:$B$129,2,FALSE))</f>
        <v>Кутьмин</v>
      </c>
      <c r="C650" s="503">
        <v>44364</v>
      </c>
      <c r="D650" s="500" t="s">
        <v>361</v>
      </c>
      <c r="E650" s="497">
        <v>2585.54</v>
      </c>
      <c r="F650" s="501" t="s">
        <v>145</v>
      </c>
    </row>
    <row r="651" spans="1:6">
      <c r="A651" s="497">
        <v>113</v>
      </c>
      <c r="B651" s="209" t="str">
        <f>IF(A651="","",VLOOKUP(A651,Жильцы!$A$2:$B$129,2,FALSE))</f>
        <v>Зуев</v>
      </c>
      <c r="C651" s="503">
        <v>44364</v>
      </c>
      <c r="D651" s="500" t="s">
        <v>361</v>
      </c>
      <c r="E651" s="497">
        <v>1437.76</v>
      </c>
      <c r="F651" s="501" t="s">
        <v>145</v>
      </c>
    </row>
    <row r="652" spans="1:6">
      <c r="A652" s="497">
        <v>49</v>
      </c>
      <c r="B652" s="209" t="str">
        <f>IF(A652="","",VLOOKUP(A652,Жильцы!$A$2:$B$129,2,FALSE))</f>
        <v>Скопцова</v>
      </c>
      <c r="C652" s="503">
        <v>44364</v>
      </c>
      <c r="D652" s="500" t="s">
        <v>361</v>
      </c>
      <c r="E652" s="497">
        <v>2213.6799999999998</v>
      </c>
      <c r="F652" s="501" t="s">
        <v>145</v>
      </c>
    </row>
    <row r="653" spans="1:6">
      <c r="A653" s="497">
        <v>39</v>
      </c>
      <c r="B653" s="209" t="str">
        <f>IF(A653="","",VLOOKUP(A653,Жильцы!$A$2:$B$129,2,FALSE))</f>
        <v>Даниш</v>
      </c>
      <c r="C653" s="503">
        <v>44364</v>
      </c>
      <c r="D653" s="500" t="s">
        <v>361</v>
      </c>
      <c r="E653" s="497">
        <v>2341.4299999999998</v>
      </c>
      <c r="F653" s="501" t="s">
        <v>145</v>
      </c>
    </row>
    <row r="654" spans="1:6">
      <c r="A654" s="497">
        <v>3</v>
      </c>
      <c r="B654" s="209" t="str">
        <f>IF(A654="","",VLOOKUP(A654,Жильцы!$A$2:$B$129,2,FALSE))</f>
        <v>Тарновский</v>
      </c>
      <c r="C654" s="503">
        <v>44364</v>
      </c>
      <c r="D654" s="500" t="s">
        <v>361</v>
      </c>
      <c r="E654" s="497">
        <v>1457.81</v>
      </c>
      <c r="F654" s="501" t="s">
        <v>145</v>
      </c>
    </row>
    <row r="655" spans="1:6">
      <c r="A655" s="497">
        <v>31</v>
      </c>
      <c r="B655" s="209" t="str">
        <f>IF(A655="","",VLOOKUP(A655,Жильцы!$A$2:$B$129,2,FALSE))</f>
        <v>Филиппович</v>
      </c>
      <c r="C655" s="503">
        <v>44364</v>
      </c>
      <c r="D655" s="500" t="s">
        <v>361</v>
      </c>
      <c r="E655" s="497">
        <v>2350.9699999999998</v>
      </c>
      <c r="F655" s="501" t="s">
        <v>145</v>
      </c>
    </row>
    <row r="656" spans="1:6">
      <c r="A656" s="497">
        <v>45</v>
      </c>
      <c r="B656" s="209" t="str">
        <f>IF(A656="","",VLOOKUP(A656,Жильцы!$A$2:$B$129,2,FALSE))</f>
        <v>Ворожбит</v>
      </c>
      <c r="C656" s="503">
        <v>44364</v>
      </c>
      <c r="D656" s="500" t="s">
        <v>361</v>
      </c>
      <c r="E656" s="497">
        <v>3008.48</v>
      </c>
      <c r="F656" s="501" t="s">
        <v>145</v>
      </c>
    </row>
    <row r="657" spans="1:6">
      <c r="A657" s="497">
        <v>40</v>
      </c>
      <c r="B657" s="209" t="str">
        <f>IF(A657="","",VLOOKUP(A657,Жильцы!$A$2:$B$129,2,FALSE))</f>
        <v>Гренок</v>
      </c>
      <c r="C657" s="503">
        <v>44364</v>
      </c>
      <c r="D657" s="500" t="s">
        <v>361</v>
      </c>
      <c r="E657" s="497">
        <v>2165.6999999999998</v>
      </c>
      <c r="F657" s="501" t="s">
        <v>145</v>
      </c>
    </row>
    <row r="658" spans="1:6">
      <c r="A658" s="497">
        <v>28</v>
      </c>
      <c r="B658" s="209" t="str">
        <f>IF(A658="","",VLOOKUP(A658,Жильцы!$A$2:$B$129,2,FALSE))</f>
        <v>Леонтьев</v>
      </c>
      <c r="C658" s="503">
        <v>44365</v>
      </c>
      <c r="D658" s="500" t="s">
        <v>361</v>
      </c>
      <c r="E658" s="497">
        <v>2404.2800000000002</v>
      </c>
      <c r="F658" s="501" t="s">
        <v>145</v>
      </c>
    </row>
    <row r="659" spans="1:6">
      <c r="A659" s="497">
        <v>91</v>
      </c>
      <c r="B659" s="209" t="str">
        <f>IF(A659="","",VLOOKUP(A659,Жильцы!$A$2:$B$129,2,FALSE))</f>
        <v>Корнилов</v>
      </c>
      <c r="C659" s="503">
        <v>44365</v>
      </c>
      <c r="D659" s="500" t="s">
        <v>361</v>
      </c>
      <c r="E659" s="497">
        <v>2013.89</v>
      </c>
      <c r="F659" s="501" t="s">
        <v>145</v>
      </c>
    </row>
    <row r="660" spans="1:6">
      <c r="A660" s="497">
        <v>109</v>
      </c>
      <c r="B660" s="209" t="str">
        <f>IF(A660="","",VLOOKUP(A660,Жильцы!$A$2:$B$129,2,FALSE))</f>
        <v>Набоженко</v>
      </c>
      <c r="C660" s="503">
        <v>44365</v>
      </c>
      <c r="D660" s="500" t="s">
        <v>361</v>
      </c>
      <c r="E660" s="497">
        <v>2391.56</v>
      </c>
      <c r="F660" s="501" t="s">
        <v>145</v>
      </c>
    </row>
    <row r="661" spans="1:6">
      <c r="A661" s="497">
        <v>20</v>
      </c>
      <c r="B661" s="209" t="str">
        <f>IF(A661="","",VLOOKUP(A661,Жильцы!$A$2:$B$129,2,FALSE))</f>
        <v>Карасев</v>
      </c>
      <c r="C661" s="503">
        <v>44365</v>
      </c>
      <c r="D661" s="500" t="s">
        <v>361</v>
      </c>
      <c r="E661" s="497">
        <v>2894</v>
      </c>
      <c r="F661" s="501" t="s">
        <v>145</v>
      </c>
    </row>
    <row r="662" spans="1:6">
      <c r="A662" s="497">
        <v>17</v>
      </c>
      <c r="B662" s="209" t="str">
        <f>IF(A662="","",VLOOKUP(A662,Жильцы!$A$2:$B$129,2,FALSE))</f>
        <v>Федорова</v>
      </c>
      <c r="C662" s="503">
        <v>44365</v>
      </c>
      <c r="D662" s="500" t="s">
        <v>361</v>
      </c>
      <c r="E662" s="497">
        <v>2057.86</v>
      </c>
      <c r="F662" s="501" t="s">
        <v>145</v>
      </c>
    </row>
    <row r="663" spans="1:6">
      <c r="A663" s="497">
        <v>73</v>
      </c>
      <c r="B663" s="209" t="str">
        <f>IF(A663="","",VLOOKUP(A663,Жильцы!$A$2:$B$129,2,FALSE))</f>
        <v>Кириленко</v>
      </c>
      <c r="C663" s="503">
        <v>44365</v>
      </c>
      <c r="D663" s="500" t="s">
        <v>361</v>
      </c>
      <c r="E663" s="497">
        <v>1946.56</v>
      </c>
      <c r="F663" s="501" t="s">
        <v>144</v>
      </c>
    </row>
    <row r="664" spans="1:6">
      <c r="A664" s="497">
        <v>73</v>
      </c>
      <c r="B664" s="209" t="str">
        <f>IF(A664="","",VLOOKUP(A664,Жильцы!$A$2:$B$129,2,FALSE))</f>
        <v>Кириленко</v>
      </c>
      <c r="C664" s="503">
        <v>44365</v>
      </c>
      <c r="D664" s="500" t="s">
        <v>361</v>
      </c>
      <c r="E664" s="497">
        <v>1921.12</v>
      </c>
      <c r="F664" s="501" t="s">
        <v>143</v>
      </c>
    </row>
    <row r="665" spans="1:6">
      <c r="A665" s="497">
        <v>73</v>
      </c>
      <c r="B665" s="209" t="str">
        <f>IF(A665="","",VLOOKUP(A665,Жильцы!$A$2:$B$129,2,FALSE))</f>
        <v>Кириленко</v>
      </c>
      <c r="C665" s="503">
        <v>44365</v>
      </c>
      <c r="D665" s="500" t="s">
        <v>361</v>
      </c>
      <c r="E665" s="497">
        <v>1959.28</v>
      </c>
      <c r="F665" s="501" t="s">
        <v>142</v>
      </c>
    </row>
    <row r="666" spans="1:6">
      <c r="A666" s="497">
        <v>118</v>
      </c>
      <c r="B666" s="209" t="str">
        <f>IF(A666="","",VLOOKUP(A666,Жильцы!$A$2:$B$129,2,FALSE))</f>
        <v>Соболев</v>
      </c>
      <c r="C666" s="503">
        <v>44365</v>
      </c>
      <c r="D666" s="500" t="s">
        <v>361</v>
      </c>
      <c r="E666" s="497">
        <v>1</v>
      </c>
      <c r="F666" s="501"/>
    </row>
    <row r="667" spans="1:6">
      <c r="A667" s="497">
        <v>120</v>
      </c>
      <c r="B667" s="209" t="str">
        <f>IF(A667="","",VLOOKUP(A667,Жильцы!$A$2:$B$129,2,FALSE))</f>
        <v>Любецкий</v>
      </c>
      <c r="C667" s="503">
        <v>44365</v>
      </c>
      <c r="D667" s="500" t="s">
        <v>361</v>
      </c>
      <c r="E667" s="497">
        <v>2731.74</v>
      </c>
      <c r="F667" s="501" t="s">
        <v>145</v>
      </c>
    </row>
    <row r="668" spans="1:6">
      <c r="A668" s="497">
        <v>65</v>
      </c>
      <c r="B668" s="209" t="str">
        <f>IF(A668="","",VLOOKUP(A668,Жильцы!$A$2:$B$129,2,FALSE))</f>
        <v>Фомин</v>
      </c>
      <c r="C668" s="503">
        <v>44368</v>
      </c>
      <c r="D668" s="500" t="s">
        <v>361</v>
      </c>
      <c r="E668" s="497">
        <v>2235.94</v>
      </c>
      <c r="F668" s="501" t="s">
        <v>145</v>
      </c>
    </row>
    <row r="669" spans="1:6">
      <c r="A669" s="497">
        <v>61</v>
      </c>
      <c r="B669" s="209" t="str">
        <f>IF(A669="","",VLOOKUP(A669,Жильцы!$A$2:$B$129,2,FALSE))</f>
        <v>Копытова</v>
      </c>
      <c r="C669" s="503">
        <v>44368</v>
      </c>
      <c r="D669" s="500" t="s">
        <v>361</v>
      </c>
      <c r="E669" s="497">
        <v>2394.7399999999998</v>
      </c>
      <c r="F669" s="501" t="s">
        <v>145</v>
      </c>
    </row>
    <row r="670" spans="1:6">
      <c r="A670" s="497">
        <v>12</v>
      </c>
      <c r="B670" s="209" t="str">
        <f>IF(A670="","",VLOOKUP(A670,Жильцы!$A$2:$B$129,2,FALSE))</f>
        <v>Чупалов</v>
      </c>
      <c r="C670" s="503">
        <v>44368</v>
      </c>
      <c r="D670" s="500" t="s">
        <v>361</v>
      </c>
      <c r="E670" s="497">
        <v>2327.96</v>
      </c>
      <c r="F670" s="501" t="s">
        <v>145</v>
      </c>
    </row>
    <row r="671" spans="1:6">
      <c r="A671" s="497">
        <v>99</v>
      </c>
      <c r="B671" s="209" t="str">
        <f>IF(A671="","",VLOOKUP(A671,Жильцы!$A$2:$B$129,2,FALSE))</f>
        <v>Лавренова</v>
      </c>
      <c r="C671" s="503">
        <v>44368</v>
      </c>
      <c r="D671" s="500" t="s">
        <v>361</v>
      </c>
      <c r="E671" s="497">
        <v>1746.77</v>
      </c>
      <c r="F671" s="501" t="s">
        <v>145</v>
      </c>
    </row>
    <row r="672" spans="1:6">
      <c r="A672" s="497">
        <v>85</v>
      </c>
      <c r="B672" s="209" t="str">
        <f>IF(A672="","",VLOOKUP(A672,Жильцы!$A$2:$B$129,2,FALSE))</f>
        <v>Сараджан</v>
      </c>
      <c r="C672" s="503">
        <v>44368</v>
      </c>
      <c r="D672" s="500" t="s">
        <v>361</v>
      </c>
      <c r="E672" s="497">
        <v>2938.52</v>
      </c>
      <c r="F672" s="501" t="s">
        <v>145</v>
      </c>
    </row>
    <row r="673" spans="1:6">
      <c r="A673" s="497">
        <v>94</v>
      </c>
      <c r="B673" s="209" t="str">
        <f>IF(A673="","",VLOOKUP(A673,Жильцы!$A$2:$B$129,2,FALSE))</f>
        <v>Мирошниченко</v>
      </c>
      <c r="C673" s="503">
        <v>44368</v>
      </c>
      <c r="D673" s="500" t="s">
        <v>361</v>
      </c>
      <c r="E673" s="497">
        <v>2150.63</v>
      </c>
      <c r="F673" s="501" t="s">
        <v>145</v>
      </c>
    </row>
    <row r="674" spans="1:6">
      <c r="A674" s="497">
        <v>70</v>
      </c>
      <c r="B674" s="209" t="str">
        <f>IF(A674="","",VLOOKUP(A674,Жильцы!$A$2:$B$129,2,FALSE))</f>
        <v>Болозович</v>
      </c>
      <c r="C674" s="503">
        <v>44368</v>
      </c>
      <c r="D674" s="500" t="s">
        <v>361</v>
      </c>
      <c r="E674" s="497">
        <v>2000.62</v>
      </c>
      <c r="F674" s="501" t="s">
        <v>145</v>
      </c>
    </row>
    <row r="675" spans="1:6">
      <c r="A675" s="497">
        <v>51</v>
      </c>
      <c r="B675" s="209" t="str">
        <f>IF(A675="","",VLOOKUP(A675,Жильцы!$A$2:$B$129,2,FALSE))</f>
        <v>Уза</v>
      </c>
      <c r="C675" s="503">
        <v>44368</v>
      </c>
      <c r="D675" s="500" t="s">
        <v>361</v>
      </c>
      <c r="E675" s="497">
        <v>2052.0500000000002</v>
      </c>
      <c r="F675" s="501" t="s">
        <v>145</v>
      </c>
    </row>
    <row r="676" spans="1:6">
      <c r="A676" s="497">
        <v>78</v>
      </c>
      <c r="B676" s="209" t="str">
        <f>IF(A676="","",VLOOKUP(A676,Жильцы!$A$2:$B$129,2,FALSE))</f>
        <v>Рогачев</v>
      </c>
      <c r="C676" s="503">
        <v>44368</v>
      </c>
      <c r="D676" s="500" t="s">
        <v>361</v>
      </c>
      <c r="E676" s="497">
        <v>2195.15</v>
      </c>
      <c r="F676" s="501" t="s">
        <v>145</v>
      </c>
    </row>
    <row r="677" spans="1:6">
      <c r="A677" s="497">
        <v>46</v>
      </c>
      <c r="B677" s="209" t="str">
        <f>IF(A677="","",VLOOKUP(A677,Жильцы!$A$2:$B$129,2,FALSE))</f>
        <v>Садовничая</v>
      </c>
      <c r="C677" s="503">
        <v>44371</v>
      </c>
      <c r="D677" s="500" t="s">
        <v>361</v>
      </c>
      <c r="E677" s="497">
        <v>1435.13</v>
      </c>
      <c r="F677" s="501" t="s">
        <v>985</v>
      </c>
    </row>
    <row r="678" spans="1:6">
      <c r="A678" s="497">
        <v>46</v>
      </c>
      <c r="B678" s="209" t="str">
        <f>IF(A678="","",VLOOKUP(A678,Жильцы!$A$2:$B$129,2,FALSE))</f>
        <v>Садовничая</v>
      </c>
      <c r="C678" s="503">
        <v>44371</v>
      </c>
      <c r="D678" s="500" t="s">
        <v>361</v>
      </c>
      <c r="E678" s="497">
        <v>1905.77</v>
      </c>
      <c r="F678" s="501" t="s">
        <v>141</v>
      </c>
    </row>
    <row r="679" spans="1:6">
      <c r="A679" s="497">
        <v>46</v>
      </c>
      <c r="B679" s="209" t="str">
        <f>IF(A679="","",VLOOKUP(A679,Жильцы!$A$2:$B$129,2,FALSE))</f>
        <v>Садовничая</v>
      </c>
      <c r="C679" s="503">
        <v>44371</v>
      </c>
      <c r="D679" s="500" t="s">
        <v>361</v>
      </c>
      <c r="E679" s="497">
        <v>1587.77</v>
      </c>
      <c r="F679" s="501" t="s">
        <v>142</v>
      </c>
    </row>
    <row r="680" spans="1:6">
      <c r="A680" s="497">
        <v>46</v>
      </c>
      <c r="B680" s="209" t="str">
        <f>IF(A680="","",VLOOKUP(A680,Жильцы!$A$2:$B$129,2,FALSE))</f>
        <v>Садовничая</v>
      </c>
      <c r="C680" s="503">
        <v>44371</v>
      </c>
      <c r="D680" s="500" t="s">
        <v>361</v>
      </c>
      <c r="E680" s="497">
        <v>1587.77</v>
      </c>
      <c r="F680" s="501" t="s">
        <v>143</v>
      </c>
    </row>
    <row r="681" spans="1:6">
      <c r="A681" s="497">
        <v>46</v>
      </c>
      <c r="B681" s="209" t="str">
        <f>IF(A681="","",VLOOKUP(A681,Жильцы!$A$2:$B$129,2,FALSE))</f>
        <v>Садовничая</v>
      </c>
      <c r="C681" s="503">
        <v>44371</v>
      </c>
      <c r="D681" s="500" t="s">
        <v>361</v>
      </c>
      <c r="E681" s="497">
        <v>1460.57</v>
      </c>
      <c r="F681" s="501" t="s">
        <v>144</v>
      </c>
    </row>
    <row r="682" spans="1:6">
      <c r="A682" s="497">
        <v>46</v>
      </c>
      <c r="B682" s="209" t="str">
        <f>IF(A682="","",VLOOKUP(A682,Жильцы!$A$2:$B$129,2,FALSE))</f>
        <v>Садовничая</v>
      </c>
      <c r="C682" s="503">
        <v>44371</v>
      </c>
      <c r="D682" s="500" t="s">
        <v>361</v>
      </c>
      <c r="E682" s="497">
        <v>1460.57</v>
      </c>
      <c r="F682" s="501" t="s">
        <v>145</v>
      </c>
    </row>
    <row r="683" spans="1:6">
      <c r="A683" s="497">
        <v>11</v>
      </c>
      <c r="B683" s="209" t="str">
        <f>IF(A683="","",VLOOKUP(A683,Жильцы!$A$2:$B$129,2,FALSE))</f>
        <v>Молданова</v>
      </c>
      <c r="C683" s="503">
        <v>44375</v>
      </c>
      <c r="D683" s="500" t="s">
        <v>361</v>
      </c>
      <c r="E683" s="497">
        <v>2247.0500000000002</v>
      </c>
      <c r="F683" s="501"/>
    </row>
    <row r="684" spans="1:6">
      <c r="A684" s="497">
        <v>87</v>
      </c>
      <c r="B684" s="209" t="str">
        <f>IF(A684="","",VLOOKUP(A684,Жильцы!$A$2:$B$129,2,FALSE))</f>
        <v>Кобызев</v>
      </c>
      <c r="C684" s="503">
        <v>44375</v>
      </c>
      <c r="D684" s="500" t="s">
        <v>361</v>
      </c>
      <c r="E684" s="497">
        <v>2154.83</v>
      </c>
      <c r="F684" s="501" t="s">
        <v>146</v>
      </c>
    </row>
    <row r="685" spans="1:6">
      <c r="A685" s="497">
        <v>105</v>
      </c>
      <c r="B685" s="209" t="str">
        <f>IF(A685="","",VLOOKUP(A685,Жильцы!$A$2:$B$129,2,FALSE))</f>
        <v>Захлевнова</v>
      </c>
      <c r="C685" s="503">
        <v>44375</v>
      </c>
      <c r="D685" s="500" t="s">
        <v>361</v>
      </c>
      <c r="E685" s="497">
        <v>1906.8</v>
      </c>
      <c r="F685" s="501" t="s">
        <v>146</v>
      </c>
    </row>
    <row r="686" spans="1:6">
      <c r="A686" s="497">
        <v>67</v>
      </c>
      <c r="B686" s="209" t="str">
        <f>IF(A686="","",VLOOKUP(A686,Жильцы!$A$2:$B$129,2,FALSE))</f>
        <v>Бабкин</v>
      </c>
      <c r="C686" s="503">
        <v>44375</v>
      </c>
      <c r="D686" s="500" t="s">
        <v>361</v>
      </c>
      <c r="E686" s="497">
        <v>2202.5300000000002</v>
      </c>
      <c r="F686" s="501" t="s">
        <v>146</v>
      </c>
    </row>
    <row r="687" spans="1:6">
      <c r="A687" s="497">
        <v>125</v>
      </c>
      <c r="B687" s="209" t="str">
        <f>IF(A687="","",VLOOKUP(A687,Жильцы!$A$2:$B$129,2,FALSE))</f>
        <v>Бойко</v>
      </c>
      <c r="C687" s="503">
        <v>44375</v>
      </c>
      <c r="D687" s="500" t="s">
        <v>361</v>
      </c>
      <c r="E687" s="497">
        <v>2855.08</v>
      </c>
      <c r="F687" s="501" t="s">
        <v>146</v>
      </c>
    </row>
    <row r="688" spans="1:6">
      <c r="A688" s="497">
        <v>117</v>
      </c>
      <c r="B688" s="209" t="str">
        <f>IF(A688="","",VLOOKUP(A688,Жильцы!$A$2:$B$129,2,FALSE))</f>
        <v>Нагорная</v>
      </c>
      <c r="C688" s="503">
        <v>44375</v>
      </c>
      <c r="D688" s="500" t="s">
        <v>361</v>
      </c>
      <c r="E688" s="497">
        <v>2247.6999999999998</v>
      </c>
      <c r="F688" s="501" t="s">
        <v>146</v>
      </c>
    </row>
    <row r="689" spans="1:6">
      <c r="A689" s="497">
        <v>41</v>
      </c>
      <c r="B689" s="209" t="str">
        <f>IF(A689="","",VLOOKUP(A689,Жильцы!$A$2:$B$129,2,FALSE))</f>
        <v>Быкова</v>
      </c>
      <c r="C689" s="503">
        <v>44375</v>
      </c>
      <c r="D689" s="500" t="s">
        <v>361</v>
      </c>
      <c r="E689" s="497">
        <v>2215</v>
      </c>
      <c r="F689" s="501" t="s">
        <v>146</v>
      </c>
    </row>
    <row r="690" spans="1:6">
      <c r="A690" s="497">
        <v>43</v>
      </c>
      <c r="B690" s="209" t="str">
        <f>IF(A690="","",VLOOKUP(A690,Жильцы!$A$2:$B$129,2,FALSE))</f>
        <v>Ващенко</v>
      </c>
      <c r="C690" s="503">
        <v>44375</v>
      </c>
      <c r="D690" s="500" t="s">
        <v>361</v>
      </c>
      <c r="E690" s="497">
        <v>1929.05</v>
      </c>
      <c r="F690" s="501" t="s">
        <v>146</v>
      </c>
    </row>
    <row r="691" spans="1:6">
      <c r="A691" s="497">
        <v>82</v>
      </c>
      <c r="B691" s="209" t="str">
        <f>IF(A691="","",VLOOKUP(A691,Жильцы!$A$2:$B$129,2,FALSE))</f>
        <v>Астафьев</v>
      </c>
      <c r="C691" s="503">
        <v>44375</v>
      </c>
      <c r="D691" s="500" t="s">
        <v>361</v>
      </c>
      <c r="E691" s="497">
        <v>2183.44</v>
      </c>
      <c r="F691" s="501" t="s">
        <v>146</v>
      </c>
    </row>
    <row r="692" spans="1:6">
      <c r="A692" s="497">
        <v>128</v>
      </c>
      <c r="B692" s="209" t="str">
        <f>IF(A692="","",VLOOKUP(A692,Жильцы!$A$2:$B$129,2,FALSE))</f>
        <v>Эйсвальд</v>
      </c>
      <c r="C692" s="503">
        <v>44375</v>
      </c>
      <c r="D692" s="500" t="s">
        <v>361</v>
      </c>
      <c r="E692" s="497">
        <v>2348.8200000000002</v>
      </c>
      <c r="F692" s="501" t="s">
        <v>146</v>
      </c>
    </row>
    <row r="693" spans="1:6">
      <c r="A693" s="497">
        <v>37</v>
      </c>
      <c r="B693" s="209" t="str">
        <f>IF(A693="","",VLOOKUP(A693,Жильцы!$A$2:$B$129,2,FALSE))</f>
        <v>Журавлева</v>
      </c>
      <c r="C693" s="503">
        <v>44376</v>
      </c>
      <c r="D693" s="500" t="s">
        <v>361</v>
      </c>
      <c r="E693" s="497">
        <v>2649.14</v>
      </c>
      <c r="F693" s="501" t="s">
        <v>144</v>
      </c>
    </row>
    <row r="694" spans="1:6">
      <c r="A694" s="497">
        <v>27</v>
      </c>
      <c r="B694" s="209" t="str">
        <f>IF(A694="","",VLOOKUP(A694,Жильцы!$A$2:$B$129,2,FALSE))</f>
        <v>Федотова</v>
      </c>
      <c r="C694" s="503">
        <v>44376</v>
      </c>
      <c r="D694" s="500" t="s">
        <v>361</v>
      </c>
      <c r="E694" s="497">
        <v>2043.53</v>
      </c>
      <c r="F694" s="501" t="s">
        <v>146</v>
      </c>
    </row>
    <row r="695" spans="1:6">
      <c r="A695" s="497">
        <v>36</v>
      </c>
      <c r="B695" s="209" t="str">
        <f>IF(A695="","",VLOOKUP(A695,Жильцы!$A$2:$B$129,2,FALSE))</f>
        <v>Армашова</v>
      </c>
      <c r="C695" s="503">
        <v>44376</v>
      </c>
      <c r="D695" s="500" t="s">
        <v>361</v>
      </c>
      <c r="E695" s="497">
        <v>2365.36</v>
      </c>
      <c r="F695" s="501" t="s">
        <v>146</v>
      </c>
    </row>
    <row r="696" spans="1:6">
      <c r="A696" s="497">
        <v>118</v>
      </c>
      <c r="B696" s="209" t="str">
        <f>IF(A696="","",VLOOKUP(A696,Жильцы!$A$2:$B$129,2,FALSE))</f>
        <v>Соболев</v>
      </c>
      <c r="C696" s="503">
        <v>44376</v>
      </c>
      <c r="D696" s="500" t="s">
        <v>361</v>
      </c>
      <c r="E696" s="497">
        <v>1807.04</v>
      </c>
      <c r="F696" s="501"/>
    </row>
    <row r="697" spans="1:6">
      <c r="A697" s="497">
        <v>18</v>
      </c>
      <c r="B697" s="209" t="str">
        <f>IF(A697="","",VLOOKUP(A697,Жильцы!$A$2:$B$129,2,FALSE))</f>
        <v>Степанова</v>
      </c>
      <c r="C697" s="503">
        <v>44376</v>
      </c>
      <c r="D697" s="500" t="s">
        <v>361</v>
      </c>
      <c r="E697" s="497">
        <v>429.3</v>
      </c>
      <c r="F697" s="501" t="s">
        <v>990</v>
      </c>
    </row>
    <row r="698" spans="1:6">
      <c r="A698" s="497">
        <v>119</v>
      </c>
      <c r="B698" s="209" t="str">
        <f>IF(A698="","",VLOOKUP(A698,Жильцы!$A$2:$B$129,2,FALSE))</f>
        <v>Зиновьева</v>
      </c>
      <c r="C698" s="503">
        <v>44376</v>
      </c>
      <c r="D698" s="500" t="s">
        <v>361</v>
      </c>
      <c r="E698" s="497">
        <v>1569.71</v>
      </c>
      <c r="F698" s="501" t="s">
        <v>146</v>
      </c>
    </row>
    <row r="699" spans="1:6">
      <c r="A699" s="497">
        <v>56</v>
      </c>
      <c r="B699" s="209" t="str">
        <f>IF(A699="","",VLOOKUP(A699,Жильцы!$A$2:$B$129,2,FALSE))</f>
        <v>Коваленина</v>
      </c>
      <c r="C699" s="503">
        <v>44376</v>
      </c>
      <c r="D699" s="500" t="s">
        <v>361</v>
      </c>
      <c r="E699" s="497">
        <v>2434.6799999999998</v>
      </c>
      <c r="F699" s="501" t="s">
        <v>146</v>
      </c>
    </row>
    <row r="700" spans="1:6">
      <c r="A700" s="497">
        <v>114</v>
      </c>
      <c r="B700" s="209" t="str">
        <f>IF(A700="","",VLOOKUP(A700,Жильцы!$A$2:$B$129,2,FALSE))</f>
        <v>Коваленина</v>
      </c>
      <c r="C700" s="503">
        <v>44376</v>
      </c>
      <c r="D700" s="500" t="s">
        <v>361</v>
      </c>
      <c r="E700" s="497">
        <v>3001.06</v>
      </c>
      <c r="F700" s="501" t="s">
        <v>146</v>
      </c>
    </row>
    <row r="701" spans="1:6">
      <c r="A701" s="497">
        <v>79</v>
      </c>
      <c r="B701" s="209" t="str">
        <f>IF(A701="","",VLOOKUP(A701,Жильцы!$A$2:$B$129,2,FALSE))</f>
        <v>Иванов</v>
      </c>
      <c r="C701" s="503">
        <v>44376</v>
      </c>
      <c r="D701" s="500" t="s">
        <v>361</v>
      </c>
      <c r="E701" s="497">
        <v>2072.15</v>
      </c>
      <c r="F701" s="501" t="s">
        <v>146</v>
      </c>
    </row>
    <row r="702" spans="1:6">
      <c r="A702" s="497">
        <v>13</v>
      </c>
      <c r="B702" s="209" t="str">
        <f>IF(A702="","",VLOOKUP(A702,Жильцы!$A$2:$B$129,2,FALSE))</f>
        <v xml:space="preserve">Шувалов </v>
      </c>
      <c r="C702" s="503">
        <v>44377</v>
      </c>
      <c r="D702" s="500" t="s">
        <v>361</v>
      </c>
      <c r="E702" s="497">
        <v>2794.66</v>
      </c>
      <c r="F702" s="501" t="s">
        <v>146</v>
      </c>
    </row>
    <row r="703" spans="1:6">
      <c r="A703" s="497">
        <v>54</v>
      </c>
      <c r="B703" s="209" t="str">
        <f>IF(A703="","",VLOOKUP(A703,Жильцы!$A$2:$B$129,2,FALSE))</f>
        <v>Лучинина</v>
      </c>
      <c r="C703" s="503">
        <v>44377</v>
      </c>
      <c r="D703" s="500" t="s">
        <v>361</v>
      </c>
      <c r="E703" s="497">
        <v>3500</v>
      </c>
      <c r="F703" s="501"/>
    </row>
    <row r="704" spans="1:6">
      <c r="A704" s="497">
        <v>32</v>
      </c>
      <c r="B704" s="209" t="str">
        <f>IF(A704="","",VLOOKUP(A704,Жильцы!$A$2:$B$129,2,FALSE))</f>
        <v>Мельников</v>
      </c>
      <c r="C704" s="503">
        <v>44377</v>
      </c>
      <c r="D704" s="500" t="s">
        <v>361</v>
      </c>
      <c r="E704" s="497">
        <v>2212.08</v>
      </c>
      <c r="F704" s="501" t="s">
        <v>146</v>
      </c>
    </row>
    <row r="705" spans="1:6">
      <c r="A705" s="497">
        <v>19</v>
      </c>
      <c r="B705" s="209" t="str">
        <f>IF(A705="","",VLOOKUP(A705,Жильцы!$A$2:$B$129,2,FALSE))</f>
        <v>Николаев</v>
      </c>
      <c r="C705" s="503">
        <v>44378</v>
      </c>
      <c r="D705" s="500" t="s">
        <v>361</v>
      </c>
      <c r="E705" s="497">
        <v>1919.51</v>
      </c>
      <c r="F705" s="501" t="s">
        <v>146</v>
      </c>
    </row>
    <row r="706" spans="1:6">
      <c r="A706" s="497">
        <v>52</v>
      </c>
      <c r="B706" s="209" t="str">
        <f>IF(A706="","",VLOOKUP(A706,Жильцы!$A$2:$B$129,2,FALSE))</f>
        <v>Голиков</v>
      </c>
      <c r="C706" s="503">
        <v>44378</v>
      </c>
      <c r="D706" s="500" t="s">
        <v>361</v>
      </c>
      <c r="E706" s="497">
        <v>2508.46</v>
      </c>
      <c r="F706" s="501" t="s">
        <v>146</v>
      </c>
    </row>
    <row r="707" spans="1:6">
      <c r="A707" s="497">
        <v>42</v>
      </c>
      <c r="B707" s="209" t="str">
        <f>IF(A707="","",VLOOKUP(A707,Жильцы!$A$2:$B$129,2,FALSE))</f>
        <v>Пуликов</v>
      </c>
      <c r="C707" s="503">
        <v>44378</v>
      </c>
      <c r="D707" s="500" t="s">
        <v>361</v>
      </c>
      <c r="E707" s="497">
        <v>3569.92</v>
      </c>
      <c r="F707" s="501" t="s">
        <v>146</v>
      </c>
    </row>
    <row r="708" spans="1:6">
      <c r="A708" s="497">
        <v>96</v>
      </c>
      <c r="B708" s="209" t="str">
        <f>IF(A708="","",VLOOKUP(A708,Жильцы!$A$2:$B$129,2,FALSE))</f>
        <v>Бряков</v>
      </c>
      <c r="C708" s="503">
        <v>44378</v>
      </c>
      <c r="D708" s="500" t="s">
        <v>361</v>
      </c>
      <c r="E708" s="497">
        <v>2243.88</v>
      </c>
      <c r="F708" s="501" t="s">
        <v>146</v>
      </c>
    </row>
    <row r="709" spans="1:6">
      <c r="A709" s="497">
        <v>100</v>
      </c>
      <c r="B709" s="209" t="str">
        <f>IF(A709="","",VLOOKUP(A709,Жильцы!$A$2:$B$129,2,FALSE))</f>
        <v>Дольник</v>
      </c>
      <c r="C709" s="503">
        <v>44378</v>
      </c>
      <c r="D709" s="500" t="s">
        <v>361</v>
      </c>
      <c r="E709" s="497">
        <v>2989.4</v>
      </c>
      <c r="F709" s="501" t="s">
        <v>145</v>
      </c>
    </row>
    <row r="710" spans="1:6">
      <c r="A710" s="497">
        <v>24</v>
      </c>
      <c r="B710" s="209" t="str">
        <f>IF(A710="","",VLOOKUP(A710,Жильцы!$A$2:$B$129,2,FALSE))</f>
        <v>Олесик</v>
      </c>
      <c r="C710" s="503">
        <v>44379</v>
      </c>
      <c r="D710" s="500" t="s">
        <v>361</v>
      </c>
      <c r="E710" s="497">
        <v>1555.3</v>
      </c>
      <c r="F710" s="501" t="s">
        <v>146</v>
      </c>
    </row>
    <row r="711" spans="1:6">
      <c r="A711" s="497">
        <v>93</v>
      </c>
      <c r="B711" s="209" t="str">
        <f>IF(A711="","",VLOOKUP(A711,Жильцы!$A$2:$B$129,2,FALSE))</f>
        <v>Дунаев</v>
      </c>
      <c r="C711" s="503">
        <v>44379</v>
      </c>
      <c r="D711" s="500" t="s">
        <v>361</v>
      </c>
      <c r="E711" s="497">
        <v>2921.86</v>
      </c>
      <c r="F711" s="501" t="s">
        <v>146</v>
      </c>
    </row>
    <row r="712" spans="1:6">
      <c r="A712" s="497">
        <v>38</v>
      </c>
      <c r="B712" s="209" t="str">
        <f>IF(A712="","",VLOOKUP(A712,Жильцы!$A$2:$B$129,2,FALSE))</f>
        <v>Хорева</v>
      </c>
      <c r="C712" s="503">
        <v>44379</v>
      </c>
      <c r="D712" s="500" t="s">
        <v>361</v>
      </c>
      <c r="E712" s="497">
        <v>1846.37</v>
      </c>
      <c r="F712" s="501" t="s">
        <v>146</v>
      </c>
    </row>
    <row r="713" spans="1:6">
      <c r="A713" s="497">
        <v>100</v>
      </c>
      <c r="B713" s="209" t="str">
        <f>IF(A713="","",VLOOKUP(A713,Жильцы!$A$2:$B$129,2,FALSE))</f>
        <v>Дольник</v>
      </c>
      <c r="C713" s="503">
        <v>44379</v>
      </c>
      <c r="D713" s="500" t="s">
        <v>361</v>
      </c>
      <c r="E713" s="497">
        <v>2677.76</v>
      </c>
      <c r="F713" s="501" t="s">
        <v>985</v>
      </c>
    </row>
    <row r="714" spans="1:6">
      <c r="A714" s="497">
        <v>66</v>
      </c>
      <c r="B714" s="209" t="str">
        <f>IF(A714="","",VLOOKUP(A714,Жильцы!$A$2:$B$129,2,FALSE))</f>
        <v>Суглобов</v>
      </c>
      <c r="C714" s="503">
        <v>44379</v>
      </c>
      <c r="D714" s="500" t="s">
        <v>361</v>
      </c>
      <c r="E714" s="497">
        <v>9895.39</v>
      </c>
      <c r="F714" s="501" t="s">
        <v>991</v>
      </c>
    </row>
    <row r="715" spans="1:6">
      <c r="A715" s="497">
        <v>70</v>
      </c>
      <c r="B715" s="209" t="str">
        <f>IF(A715="","",VLOOKUP(A715,Жильцы!$A$2:$B$129,2,FALSE))</f>
        <v>Болозович</v>
      </c>
      <c r="C715" s="503">
        <v>44379</v>
      </c>
      <c r="D715" s="500" t="s">
        <v>361</v>
      </c>
      <c r="E715" s="497">
        <v>3700</v>
      </c>
      <c r="F715" s="501" t="s">
        <v>992</v>
      </c>
    </row>
    <row r="716" spans="1:6">
      <c r="A716" s="497">
        <v>8</v>
      </c>
      <c r="B716" s="209" t="str">
        <f>IF(A716="","",VLOOKUP(A716,Жильцы!$A$2:$B$129,2,FALSE))</f>
        <v>Дымченко</v>
      </c>
      <c r="C716" s="503">
        <v>44379</v>
      </c>
      <c r="D716" s="500" t="s">
        <v>361</v>
      </c>
      <c r="E716" s="497">
        <v>1446.74</v>
      </c>
      <c r="F716" s="501" t="s">
        <v>145</v>
      </c>
    </row>
    <row r="717" spans="1:6">
      <c r="A717" s="497">
        <v>30</v>
      </c>
      <c r="B717" s="209" t="str">
        <f>IF(A717="","",VLOOKUP(A717,Жильцы!$A$2:$B$129,2,FALSE))</f>
        <v>Миняева</v>
      </c>
      <c r="C717" s="503">
        <v>44382</v>
      </c>
      <c r="D717" s="500" t="s">
        <v>361</v>
      </c>
      <c r="E717" s="497">
        <v>2227.9699999999998</v>
      </c>
      <c r="F717" s="501" t="s">
        <v>146</v>
      </c>
    </row>
    <row r="718" spans="1:6">
      <c r="A718" s="497">
        <v>100</v>
      </c>
      <c r="B718" s="209" t="str">
        <f>IF(A718="","",VLOOKUP(A718,Жильцы!$A$2:$B$129,2,FALSE))</f>
        <v>Дольник</v>
      </c>
      <c r="C718" s="503">
        <v>44382</v>
      </c>
      <c r="D718" s="500" t="s">
        <v>361</v>
      </c>
      <c r="E718" s="497">
        <v>3068.14</v>
      </c>
      <c r="F718" s="501"/>
    </row>
    <row r="719" spans="1:6">
      <c r="A719" s="497">
        <v>84</v>
      </c>
      <c r="B719" s="209" t="str">
        <f>IF(A719="","",VLOOKUP(A719,Жильцы!$A$2:$B$129,2,FALSE))</f>
        <v>Берегов</v>
      </c>
      <c r="C719" s="503">
        <v>44382</v>
      </c>
      <c r="D719" s="500" t="s">
        <v>361</v>
      </c>
      <c r="E719" s="497">
        <v>8318.4699999999993</v>
      </c>
      <c r="F719" s="501" t="s">
        <v>993</v>
      </c>
    </row>
    <row r="720" spans="1:6">
      <c r="A720" s="497">
        <v>112</v>
      </c>
      <c r="B720" s="209" t="str">
        <f>IF(A720="","",VLOOKUP(A720,Жильцы!$A$2:$B$129,2,FALSE))</f>
        <v>Журавская</v>
      </c>
      <c r="C720" s="503">
        <v>44382</v>
      </c>
      <c r="D720" s="500" t="s">
        <v>361</v>
      </c>
      <c r="E720" s="497">
        <v>12300</v>
      </c>
      <c r="F720" s="501" t="s">
        <v>991</v>
      </c>
    </row>
    <row r="721" spans="1:6">
      <c r="A721" s="497">
        <v>60</v>
      </c>
      <c r="B721" s="209" t="str">
        <f>IF(A721="","",VLOOKUP(A721,Жильцы!$A$2:$B$129,2,FALSE))</f>
        <v>Гончаренко</v>
      </c>
      <c r="C721" s="503">
        <v>44382</v>
      </c>
      <c r="D721" s="500" t="s">
        <v>361</v>
      </c>
      <c r="E721" s="497">
        <v>2778.76</v>
      </c>
      <c r="F721" s="501" t="s">
        <v>146</v>
      </c>
    </row>
    <row r="722" spans="1:6">
      <c r="A722" s="497">
        <v>21</v>
      </c>
      <c r="B722" s="209" t="str">
        <f>IF(A722="","",VLOOKUP(A722,Жильцы!$A$2:$B$129,2,FALSE))</f>
        <v>Джола</v>
      </c>
      <c r="C722" s="503">
        <v>44382</v>
      </c>
      <c r="D722" s="500" t="s">
        <v>361</v>
      </c>
      <c r="E722" s="497">
        <v>3367.06</v>
      </c>
      <c r="F722" s="501" t="s">
        <v>146</v>
      </c>
    </row>
    <row r="723" spans="1:6">
      <c r="A723" s="497">
        <v>21</v>
      </c>
      <c r="B723" s="209" t="str">
        <f>IF(A723="","",VLOOKUP(A723,Жильцы!$A$2:$B$129,2,FALSE))</f>
        <v>Джола</v>
      </c>
      <c r="C723" s="503">
        <v>44382</v>
      </c>
      <c r="D723" s="500" t="s">
        <v>361</v>
      </c>
      <c r="E723" s="497">
        <v>3552.26</v>
      </c>
      <c r="F723" s="501" t="s">
        <v>145</v>
      </c>
    </row>
    <row r="724" spans="1:6">
      <c r="A724" s="497">
        <v>21</v>
      </c>
      <c r="B724" s="209" t="str">
        <f>IF(A724="","",VLOOKUP(A724,Жильцы!$A$2:$B$129,2,FALSE))</f>
        <v>Джола</v>
      </c>
      <c r="C724" s="503">
        <v>44382</v>
      </c>
      <c r="D724" s="500" t="s">
        <v>361</v>
      </c>
      <c r="E724" s="497">
        <v>3167.48</v>
      </c>
      <c r="F724" s="501" t="s">
        <v>144</v>
      </c>
    </row>
    <row r="725" spans="1:6">
      <c r="A725" s="497">
        <v>121</v>
      </c>
      <c r="B725" s="209" t="str">
        <f>IF(A725="","",VLOOKUP(A725,Жильцы!$A$2:$B$129,2,FALSE))</f>
        <v>Рыженко</v>
      </c>
      <c r="C725" s="503">
        <v>44382</v>
      </c>
      <c r="D725" s="500" t="s">
        <v>361</v>
      </c>
      <c r="E725" s="497">
        <v>1876.6</v>
      </c>
      <c r="F725" s="501" t="s">
        <v>144</v>
      </c>
    </row>
    <row r="726" spans="1:6">
      <c r="A726" s="497">
        <v>103</v>
      </c>
      <c r="B726" s="209" t="str">
        <f>IF(A726="","",VLOOKUP(A726,Жильцы!$A$2:$B$129,2,FALSE))</f>
        <v>Булычева</v>
      </c>
      <c r="C726" s="503">
        <v>44382</v>
      </c>
      <c r="D726" s="500" t="s">
        <v>361</v>
      </c>
      <c r="E726" s="497">
        <v>1658.75</v>
      </c>
      <c r="F726" s="501" t="s">
        <v>146</v>
      </c>
    </row>
    <row r="727" spans="1:6">
      <c r="A727" s="497">
        <v>101</v>
      </c>
      <c r="B727" s="209" t="str">
        <f>IF(A727="","",VLOOKUP(A727,Жильцы!$A$2:$B$129,2,FALSE))</f>
        <v>Борзых</v>
      </c>
      <c r="C727" s="503">
        <v>44382</v>
      </c>
      <c r="D727" s="500" t="s">
        <v>361</v>
      </c>
      <c r="E727" s="497">
        <v>13904</v>
      </c>
      <c r="F727" s="501" t="s">
        <v>991</v>
      </c>
    </row>
    <row r="728" spans="1:6">
      <c r="A728" s="497">
        <v>81</v>
      </c>
      <c r="B728" s="209" t="str">
        <f>IF(A728="","",VLOOKUP(A728,Жильцы!$A$2:$B$129,2,FALSE))</f>
        <v>Белов</v>
      </c>
      <c r="C728" s="503">
        <v>44382</v>
      </c>
      <c r="D728" s="500" t="s">
        <v>361</v>
      </c>
      <c r="E728" s="497">
        <v>2065.8000000000002</v>
      </c>
      <c r="F728" s="501" t="s">
        <v>146</v>
      </c>
    </row>
    <row r="729" spans="1:6">
      <c r="A729" s="497">
        <v>7</v>
      </c>
      <c r="B729" s="209" t="str">
        <f>IF(A729="","",VLOOKUP(A729,Жильцы!$A$2:$B$129,2,FALSE))</f>
        <v>Ушаков</v>
      </c>
      <c r="C729" s="503">
        <v>44382</v>
      </c>
      <c r="D729" s="500" t="s">
        <v>361</v>
      </c>
      <c r="E729" s="497">
        <v>1915.07</v>
      </c>
      <c r="F729" s="501" t="s">
        <v>146</v>
      </c>
    </row>
    <row r="730" spans="1:6">
      <c r="A730" s="497">
        <v>102</v>
      </c>
      <c r="B730" s="209" t="str">
        <f>IF(A730="","",VLOOKUP(A730,Жильцы!$A$2:$B$129,2,FALSE))</f>
        <v>Поздеев</v>
      </c>
      <c r="C730" s="503">
        <v>44383</v>
      </c>
      <c r="D730" s="500" t="s">
        <v>361</v>
      </c>
      <c r="E730" s="497">
        <v>2450.5700000000002</v>
      </c>
      <c r="F730" s="501" t="s">
        <v>146</v>
      </c>
    </row>
    <row r="731" spans="1:6">
      <c r="A731" s="497">
        <v>110</v>
      </c>
      <c r="B731" s="209" t="str">
        <f>IF(A731="","",VLOOKUP(A731,Жильцы!$A$2:$B$129,2,FALSE))</f>
        <v>Нерода</v>
      </c>
      <c r="C731" s="503">
        <v>44383</v>
      </c>
      <c r="D731" s="500" t="s">
        <v>361</v>
      </c>
      <c r="E731" s="497">
        <v>1941.77</v>
      </c>
      <c r="F731" s="501" t="s">
        <v>146</v>
      </c>
    </row>
    <row r="732" spans="1:6">
      <c r="A732" s="497">
        <v>2</v>
      </c>
      <c r="B732" s="209" t="str">
        <f>IF(A732="","",VLOOKUP(A732,Жильцы!$A$2:$B$129,2,FALSE))</f>
        <v>Смирнов</v>
      </c>
      <c r="C732" s="503">
        <v>44383</v>
      </c>
      <c r="D732" s="500" t="s">
        <v>361</v>
      </c>
      <c r="E732" s="497">
        <v>1999.55</v>
      </c>
      <c r="F732" s="501" t="s">
        <v>146</v>
      </c>
    </row>
    <row r="733" spans="1:6">
      <c r="A733" s="497">
        <v>111</v>
      </c>
      <c r="B733" s="209" t="str">
        <f>IF(A733="","",VLOOKUP(A733,Жильцы!$A$2:$B$129,2,FALSE))</f>
        <v>Мейта</v>
      </c>
      <c r="C733" s="503">
        <v>44383</v>
      </c>
      <c r="D733" s="500" t="s">
        <v>361</v>
      </c>
      <c r="E733" s="497">
        <v>2654.09</v>
      </c>
      <c r="F733" s="501" t="s">
        <v>146</v>
      </c>
    </row>
    <row r="734" spans="1:6">
      <c r="A734" s="497">
        <v>88</v>
      </c>
      <c r="B734" s="209" t="str">
        <f>IF(A734="","",VLOOKUP(A734,Жильцы!$A$2:$B$129,2,FALSE))</f>
        <v>Краева</v>
      </c>
      <c r="C734" s="503">
        <v>44382</v>
      </c>
      <c r="D734" s="500" t="s">
        <v>361</v>
      </c>
      <c r="E734" s="497">
        <v>2182.19</v>
      </c>
      <c r="F734" s="501" t="s">
        <v>146</v>
      </c>
    </row>
    <row r="735" spans="1:6">
      <c r="A735" s="497">
        <v>71</v>
      </c>
      <c r="B735" s="209" t="str">
        <f>IF(A735="","",VLOOKUP(A735,Жильцы!$A$2:$B$129,2,FALSE))</f>
        <v>Слободянюк</v>
      </c>
      <c r="C735" s="503">
        <v>44384</v>
      </c>
      <c r="D735" s="500" t="s">
        <v>361</v>
      </c>
      <c r="E735" s="497">
        <v>2285.21</v>
      </c>
      <c r="F735" s="501" t="s">
        <v>146</v>
      </c>
    </row>
    <row r="736" spans="1:6">
      <c r="A736" s="497">
        <v>68</v>
      </c>
      <c r="B736" s="209" t="str">
        <f>IF(A736="","",VLOOKUP(A736,Жильцы!$A$2:$B$129,2,FALSE))</f>
        <v>Мамедова</v>
      </c>
      <c r="C736" s="503">
        <v>44384</v>
      </c>
      <c r="D736" s="500" t="s">
        <v>361</v>
      </c>
      <c r="E736" s="497">
        <v>2940.94</v>
      </c>
      <c r="F736" s="501" t="s">
        <v>146</v>
      </c>
    </row>
    <row r="737" spans="1:6">
      <c r="A737" s="497">
        <v>68</v>
      </c>
      <c r="B737" s="209" t="str">
        <f>IF(A737="","",VLOOKUP(A737,Жильцы!$A$2:$B$129,2,FALSE))</f>
        <v>Мамедова</v>
      </c>
      <c r="C737" s="503">
        <v>44384</v>
      </c>
      <c r="D737" s="500" t="s">
        <v>361</v>
      </c>
      <c r="E737" s="497">
        <v>3037.1</v>
      </c>
      <c r="F737" s="501" t="s">
        <v>145</v>
      </c>
    </row>
    <row r="738" spans="1:6">
      <c r="A738" s="497">
        <v>122</v>
      </c>
      <c r="B738" s="209" t="str">
        <f>IF(A738="","",VLOOKUP(A738,Жильцы!$A$2:$B$129,2,FALSE))</f>
        <v>Миронов</v>
      </c>
      <c r="C738" s="503">
        <v>44384</v>
      </c>
      <c r="D738" s="500" t="s">
        <v>361</v>
      </c>
      <c r="E738" s="497">
        <v>2771.74</v>
      </c>
      <c r="F738" s="501" t="s">
        <v>146</v>
      </c>
    </row>
    <row r="739" spans="1:6">
      <c r="A739" s="497">
        <v>106</v>
      </c>
      <c r="B739" s="209" t="str">
        <f>IF(A739="","",VLOOKUP(A739,Жильцы!$A$2:$B$129,2,FALSE))</f>
        <v>Никитин</v>
      </c>
      <c r="C739" s="503">
        <v>44385</v>
      </c>
      <c r="D739" s="500" t="s">
        <v>361</v>
      </c>
      <c r="E739" s="497">
        <v>2320.1799999999998</v>
      </c>
      <c r="F739" s="501" t="s">
        <v>146</v>
      </c>
    </row>
    <row r="740" spans="1:6">
      <c r="A740" s="497">
        <v>25</v>
      </c>
      <c r="B740" s="209" t="str">
        <f>IF(A740="","",VLOOKUP(A740,Жильцы!$A$2:$B$129,2,FALSE))</f>
        <v>Мисько</v>
      </c>
      <c r="C740" s="503">
        <v>44385</v>
      </c>
      <c r="D740" s="500" t="s">
        <v>361</v>
      </c>
      <c r="E740" s="497">
        <v>2177.1</v>
      </c>
      <c r="F740" s="501" t="s">
        <v>146</v>
      </c>
    </row>
    <row r="741" spans="1:6">
      <c r="A741" s="497">
        <v>76</v>
      </c>
      <c r="B741" s="209" t="str">
        <f>IF(A741="","",VLOOKUP(A741,Жильцы!$A$2:$B$129,2,FALSE))</f>
        <v>Малюкевич</v>
      </c>
      <c r="C741" s="503">
        <v>44385</v>
      </c>
      <c r="D741" s="500" t="s">
        <v>361</v>
      </c>
      <c r="E741" s="497">
        <v>2600.6799999999998</v>
      </c>
      <c r="F741" s="501" t="s">
        <v>146</v>
      </c>
    </row>
    <row r="742" spans="1:6">
      <c r="A742" s="497">
        <v>77</v>
      </c>
      <c r="B742" s="209" t="str">
        <f>IF(A742="","",VLOOKUP(A742,Жильцы!$A$2:$B$129,2,FALSE))</f>
        <v>Попов</v>
      </c>
      <c r="C742" s="503">
        <v>44385</v>
      </c>
      <c r="D742" s="500" t="s">
        <v>361</v>
      </c>
      <c r="E742" s="497">
        <v>3131.74</v>
      </c>
      <c r="F742" s="501" t="s">
        <v>146</v>
      </c>
    </row>
    <row r="743" spans="1:6">
      <c r="A743" s="497">
        <v>22</v>
      </c>
      <c r="B743" s="209" t="str">
        <f>IF(A743="","",VLOOKUP(A743,Жильцы!$A$2:$B$129,2,FALSE))</f>
        <v>Пак</v>
      </c>
      <c r="C743" s="503">
        <v>44385</v>
      </c>
      <c r="D743" s="500" t="s">
        <v>361</v>
      </c>
      <c r="E743" s="497">
        <v>2037.17</v>
      </c>
      <c r="F743" s="501" t="s">
        <v>146</v>
      </c>
    </row>
    <row r="744" spans="1:6">
      <c r="A744" s="497">
        <v>59</v>
      </c>
      <c r="B744" s="209" t="str">
        <f>IF(A744="","",VLOOKUP(A744,Жильцы!$A$2:$B$129,2,FALSE))</f>
        <v>Сыроваткина</v>
      </c>
      <c r="C744" s="503">
        <v>44385</v>
      </c>
      <c r="D744" s="500" t="s">
        <v>361</v>
      </c>
      <c r="E744" s="497">
        <v>2574.59</v>
      </c>
      <c r="F744" s="501"/>
    </row>
    <row r="745" spans="1:6">
      <c r="A745" s="497">
        <v>5</v>
      </c>
      <c r="B745" s="209" t="str">
        <f>IF(A745="","",VLOOKUP(A745,Жильцы!$A$2:$B$129,2,FALSE))</f>
        <v>Сандул</v>
      </c>
      <c r="C745" s="503">
        <v>44385</v>
      </c>
      <c r="D745" s="500" t="s">
        <v>361</v>
      </c>
      <c r="E745" s="497">
        <v>4747.34</v>
      </c>
      <c r="F745" s="501" t="s">
        <v>146</v>
      </c>
    </row>
    <row r="746" spans="1:6">
      <c r="A746" s="497">
        <v>95</v>
      </c>
      <c r="B746" s="209" t="str">
        <f>IF(A746="","",VLOOKUP(A746,Жильцы!$A$2:$B$129,2,FALSE))</f>
        <v>Власов</v>
      </c>
      <c r="C746" s="503">
        <v>44386</v>
      </c>
      <c r="D746" s="500" t="s">
        <v>361</v>
      </c>
      <c r="E746" s="497">
        <v>3045.23</v>
      </c>
      <c r="F746" s="501" t="s">
        <v>146</v>
      </c>
    </row>
    <row r="747" spans="1:6">
      <c r="A747" s="497">
        <v>80</v>
      </c>
      <c r="B747" s="209" t="str">
        <f>IF(A747="","",VLOOKUP(A747,Жильцы!$A$2:$B$129,2,FALSE))</f>
        <v>Аксенов</v>
      </c>
      <c r="C747" s="503">
        <v>44386</v>
      </c>
      <c r="D747" s="500" t="s">
        <v>361</v>
      </c>
      <c r="E747" s="497">
        <v>2409.2399999999998</v>
      </c>
      <c r="F747" s="501" t="s">
        <v>146</v>
      </c>
    </row>
    <row r="748" spans="1:6">
      <c r="A748" s="497">
        <v>92</v>
      </c>
      <c r="B748" s="209" t="str">
        <f>IF(A748="","",VLOOKUP(A748,Жильцы!$A$2:$B$129,2,FALSE))</f>
        <v>Хан</v>
      </c>
      <c r="C748" s="503">
        <v>44386</v>
      </c>
      <c r="D748" s="500" t="s">
        <v>361</v>
      </c>
      <c r="E748" s="497">
        <v>3230.32</v>
      </c>
      <c r="F748" s="501" t="s">
        <v>146</v>
      </c>
    </row>
    <row r="749" spans="1:6">
      <c r="A749" s="497">
        <v>85</v>
      </c>
      <c r="B749" s="209" t="str">
        <f>IF(A749="","",VLOOKUP(A749,Жильцы!$A$2:$B$129,2,FALSE))</f>
        <v>Сараджан</v>
      </c>
      <c r="C749" s="503">
        <v>44386</v>
      </c>
      <c r="D749" s="500" t="s">
        <v>361</v>
      </c>
      <c r="E749" s="497">
        <v>3347.98</v>
      </c>
      <c r="F749" s="501" t="s">
        <v>146</v>
      </c>
    </row>
    <row r="750" spans="1:6">
      <c r="A750" s="497">
        <v>97</v>
      </c>
      <c r="B750" s="209" t="str">
        <f>IF(A750="","",VLOOKUP(A750,Жильцы!$A$2:$B$129,2,FALSE))</f>
        <v>Малютин</v>
      </c>
      <c r="C750" s="503">
        <v>44389</v>
      </c>
      <c r="D750" s="500" t="s">
        <v>361</v>
      </c>
      <c r="E750" s="497">
        <v>1862.28</v>
      </c>
      <c r="F750" s="501" t="s">
        <v>146</v>
      </c>
    </row>
    <row r="751" spans="1:6">
      <c r="A751" s="497">
        <v>115</v>
      </c>
      <c r="B751" s="209" t="str">
        <f>IF(A751="","",VLOOKUP(A751,Жильцы!$A$2:$B$129,2,FALSE))</f>
        <v>Чистяков</v>
      </c>
      <c r="C751" s="503">
        <v>44389</v>
      </c>
      <c r="D751" s="500" t="s">
        <v>361</v>
      </c>
      <c r="E751" s="497">
        <v>2018.09</v>
      </c>
      <c r="F751" s="501" t="s">
        <v>146</v>
      </c>
    </row>
    <row r="752" spans="1:6">
      <c r="A752" s="497">
        <v>53</v>
      </c>
      <c r="B752" s="209" t="str">
        <f>IF(A752="","",VLOOKUP(A752,Жильцы!$A$2:$B$129,2,FALSE))</f>
        <v xml:space="preserve">Круглякова </v>
      </c>
      <c r="C752" s="503">
        <v>44389</v>
      </c>
      <c r="D752" s="500" t="s">
        <v>361</v>
      </c>
      <c r="E752" s="497">
        <v>3625.4</v>
      </c>
      <c r="F752" s="501" t="s">
        <v>143</v>
      </c>
    </row>
    <row r="753" spans="1:6">
      <c r="A753" s="497">
        <v>53</v>
      </c>
      <c r="B753" s="209" t="str">
        <f>IF(A753="","",VLOOKUP(A753,Жильцы!$A$2:$B$129,2,FALSE))</f>
        <v xml:space="preserve">Круглякова </v>
      </c>
      <c r="C753" s="503">
        <v>44389</v>
      </c>
      <c r="D753" s="500" t="s">
        <v>361</v>
      </c>
      <c r="E753" s="497">
        <v>2582.36</v>
      </c>
      <c r="F753" s="501" t="s">
        <v>144</v>
      </c>
    </row>
    <row r="754" spans="1:6">
      <c r="A754" s="497">
        <v>90</v>
      </c>
      <c r="B754" s="209" t="str">
        <f>IF(A754="","",VLOOKUP(A754,Жильцы!$A$2:$B$129,2,FALSE))</f>
        <v>Галинский</v>
      </c>
      <c r="C754" s="503">
        <v>44389</v>
      </c>
      <c r="D754" s="500" t="s">
        <v>361</v>
      </c>
      <c r="E754" s="497">
        <v>2320.36</v>
      </c>
      <c r="F754" s="501" t="s">
        <v>146</v>
      </c>
    </row>
    <row r="755" spans="1:6">
      <c r="A755" s="497">
        <v>75</v>
      </c>
      <c r="B755" s="209" t="str">
        <f>IF(A755="","",VLOOKUP(A755,Жильцы!$A$2:$B$129,2,FALSE))</f>
        <v>Володченко</v>
      </c>
      <c r="C755" s="503">
        <v>44389</v>
      </c>
      <c r="D755" s="500" t="s">
        <v>361</v>
      </c>
      <c r="E755" s="497">
        <v>1824.11</v>
      </c>
      <c r="F755" s="501" t="s">
        <v>146</v>
      </c>
    </row>
    <row r="756" spans="1:6">
      <c r="A756" s="497">
        <v>23</v>
      </c>
      <c r="B756" s="209" t="str">
        <f>IF(A756="","",VLOOKUP(A756,Жильцы!$A$2:$B$129,2,FALSE))</f>
        <v>Малярчук</v>
      </c>
      <c r="C756" s="503">
        <v>44389</v>
      </c>
      <c r="D756" s="500" t="s">
        <v>361</v>
      </c>
      <c r="E756" s="497">
        <v>2084.87</v>
      </c>
      <c r="F756" s="501" t="s">
        <v>146</v>
      </c>
    </row>
    <row r="757" spans="1:6">
      <c r="A757" s="497">
        <v>104</v>
      </c>
      <c r="B757" s="209" t="str">
        <f>IF(A757="","",VLOOKUP(A757,Жильцы!$A$2:$B$129,2,FALSE))</f>
        <v>Будаев</v>
      </c>
      <c r="C757" s="503">
        <v>44389</v>
      </c>
      <c r="D757" s="500" t="s">
        <v>361</v>
      </c>
      <c r="E757" s="497">
        <v>2574.6</v>
      </c>
      <c r="F757" s="501" t="s">
        <v>146</v>
      </c>
    </row>
    <row r="758" spans="1:6">
      <c r="A758" s="497">
        <v>72</v>
      </c>
      <c r="B758" s="209" t="str">
        <f>IF(A758="","",VLOOKUP(A758,Жильцы!$A$2:$B$129,2,FALSE))</f>
        <v>Гуляев</v>
      </c>
      <c r="C758" s="503">
        <v>44389</v>
      </c>
      <c r="D758" s="500" t="s">
        <v>361</v>
      </c>
      <c r="E758" s="497">
        <v>1760.52</v>
      </c>
      <c r="F758" s="501" t="s">
        <v>146</v>
      </c>
    </row>
    <row r="759" spans="1:6">
      <c r="A759" s="497">
        <v>15</v>
      </c>
      <c r="B759" s="209" t="str">
        <f>IF(A759="","",VLOOKUP(A759,Жильцы!$A$2:$B$129,2,FALSE))</f>
        <v>Килина</v>
      </c>
      <c r="C759" s="503">
        <v>44389</v>
      </c>
      <c r="D759" s="500" t="s">
        <v>361</v>
      </c>
      <c r="E759" s="497">
        <v>1960.85</v>
      </c>
      <c r="F759" s="502" t="s">
        <v>146</v>
      </c>
    </row>
    <row r="760" spans="1:6">
      <c r="A760" s="497">
        <v>31</v>
      </c>
      <c r="B760" s="209" t="str">
        <f>IF(A760="","",VLOOKUP(A760,Жильцы!$A$2:$B$129,2,FALSE))</f>
        <v>Филиппович</v>
      </c>
      <c r="C760" s="503">
        <v>44389</v>
      </c>
      <c r="D760" s="500" t="s">
        <v>361</v>
      </c>
      <c r="E760" s="497">
        <v>2237.5100000000002</v>
      </c>
      <c r="F760" s="501" t="s">
        <v>146</v>
      </c>
    </row>
    <row r="761" spans="1:6">
      <c r="A761" s="497">
        <v>31</v>
      </c>
      <c r="B761" s="209" t="str">
        <f>IF(A761="","",VLOOKUP(A761,Жильцы!$A$2:$B$129,2,FALSE))</f>
        <v>Филиппович</v>
      </c>
      <c r="C761" s="503">
        <v>44389</v>
      </c>
      <c r="D761" s="500" t="s">
        <v>361</v>
      </c>
      <c r="E761" s="497">
        <v>2237.5100000000002</v>
      </c>
      <c r="F761" s="501" t="s">
        <v>146</v>
      </c>
    </row>
    <row r="762" spans="1:6">
      <c r="A762" s="497">
        <v>99</v>
      </c>
      <c r="B762" s="209" t="str">
        <f>IF(A762="","",VLOOKUP(A762,Жильцы!$A$2:$B$129,2,FALSE))</f>
        <v>Лавренова</v>
      </c>
      <c r="C762" s="503">
        <v>44389</v>
      </c>
      <c r="D762" s="500" t="s">
        <v>361</v>
      </c>
      <c r="E762" s="497">
        <v>1579.25</v>
      </c>
      <c r="F762" s="501" t="s">
        <v>146</v>
      </c>
    </row>
    <row r="763" spans="1:6">
      <c r="A763" s="497">
        <v>127</v>
      </c>
      <c r="B763" s="209" t="str">
        <f>IF(A763="","",VLOOKUP(A763,Жильцы!$A$2:$B$129,2,FALSE))</f>
        <v>Астапов</v>
      </c>
      <c r="C763" s="503">
        <v>44389</v>
      </c>
      <c r="D763" s="500" t="s">
        <v>361</v>
      </c>
      <c r="E763" s="497">
        <v>2088.0500000000002</v>
      </c>
      <c r="F763" s="501" t="s">
        <v>146</v>
      </c>
    </row>
    <row r="764" spans="1:6">
      <c r="A764" s="497">
        <v>9</v>
      </c>
      <c r="B764" s="209" t="str">
        <f>IF(A764="","",VLOOKUP(A764,Жильцы!$A$2:$B$129,2,FALSE))</f>
        <v>Солянов</v>
      </c>
      <c r="C764" s="503">
        <v>44389</v>
      </c>
      <c r="D764" s="500" t="s">
        <v>361</v>
      </c>
      <c r="E764" s="497">
        <v>2022</v>
      </c>
      <c r="F764" s="501" t="s">
        <v>146</v>
      </c>
    </row>
    <row r="765" spans="1:6">
      <c r="A765" s="497">
        <v>58</v>
      </c>
      <c r="B765" s="209" t="str">
        <f>IF(A765="","",VLOOKUP(A765,Жильцы!$A$2:$B$129,2,FALSE))</f>
        <v>Володарская</v>
      </c>
      <c r="C765" s="503">
        <v>44389</v>
      </c>
      <c r="D765" s="500" t="s">
        <v>361</v>
      </c>
      <c r="E765" s="497">
        <v>1935.4</v>
      </c>
      <c r="F765" s="501" t="s">
        <v>146</v>
      </c>
    </row>
    <row r="766" spans="1:6">
      <c r="A766" s="497">
        <v>69</v>
      </c>
      <c r="B766" s="209" t="str">
        <f>IF(A766="","",VLOOKUP(A766,Жильцы!$A$2:$B$129,2,FALSE))</f>
        <v>Кутьмин</v>
      </c>
      <c r="C766" s="503">
        <v>44389</v>
      </c>
      <c r="D766" s="500" t="s">
        <v>361</v>
      </c>
      <c r="E766" s="497">
        <v>2705.62</v>
      </c>
      <c r="F766" s="501" t="s">
        <v>146</v>
      </c>
    </row>
    <row r="767" spans="1:6">
      <c r="A767" s="497">
        <v>48</v>
      </c>
      <c r="B767" s="209" t="str">
        <f>IF(A767="","",VLOOKUP(A767,Жильцы!$A$2:$B$129,2,FALSE))</f>
        <v>Перфильева</v>
      </c>
      <c r="C767" s="503">
        <v>44390</v>
      </c>
      <c r="D767" s="500" t="s">
        <v>361</v>
      </c>
      <c r="E767" s="497">
        <v>2545.98</v>
      </c>
      <c r="F767" s="501" t="s">
        <v>146</v>
      </c>
    </row>
    <row r="768" spans="1:6">
      <c r="A768" s="497">
        <v>86</v>
      </c>
      <c r="B768" s="209" t="str">
        <f>IF(A768="","",VLOOKUP(A768,Жильцы!$A$2:$B$129,2,FALSE))</f>
        <v>Соколов</v>
      </c>
      <c r="C768" s="503">
        <v>44390</v>
      </c>
      <c r="D768" s="500" t="s">
        <v>361</v>
      </c>
      <c r="E768" s="497">
        <v>1989.47</v>
      </c>
      <c r="F768" s="501" t="s">
        <v>146</v>
      </c>
    </row>
    <row r="769" spans="1:6">
      <c r="A769" s="497">
        <v>46</v>
      </c>
      <c r="B769" s="209" t="str">
        <f>IF(A769="","",VLOOKUP(A769,Жильцы!$A$2:$B$129,2,FALSE))</f>
        <v>Садовничая</v>
      </c>
      <c r="C769" s="503">
        <v>44390</v>
      </c>
      <c r="D769" s="500" t="s">
        <v>361</v>
      </c>
      <c r="E769" s="497">
        <v>10140.83</v>
      </c>
      <c r="F769" s="501" t="s">
        <v>994</v>
      </c>
    </row>
    <row r="770" spans="1:6">
      <c r="A770" s="497">
        <v>63</v>
      </c>
      <c r="B770" s="209" t="str">
        <f>IF(A770="","",VLOOKUP(A770,Жильцы!$A$2:$B$129,2,FALSE))</f>
        <v>Зима</v>
      </c>
      <c r="C770" s="503">
        <v>44390</v>
      </c>
      <c r="D770" s="500" t="s">
        <v>361</v>
      </c>
      <c r="E770" s="497">
        <v>2154.83</v>
      </c>
      <c r="F770" s="501" t="s">
        <v>146</v>
      </c>
    </row>
    <row r="771" spans="1:6">
      <c r="A771" s="497">
        <v>63</v>
      </c>
      <c r="B771" s="209" t="str">
        <f>IF(A771="","",VLOOKUP(A771,Жильцы!$A$2:$B$129,2,FALSE))</f>
        <v>Зима</v>
      </c>
      <c r="C771" s="503">
        <v>44390</v>
      </c>
      <c r="D771" s="500" t="s">
        <v>361</v>
      </c>
      <c r="E771" s="497">
        <v>1978.91</v>
      </c>
      <c r="F771" s="501" t="s">
        <v>145</v>
      </c>
    </row>
    <row r="772" spans="1:6">
      <c r="A772" s="497">
        <v>39</v>
      </c>
      <c r="B772" s="209" t="str">
        <f>IF(A772="","",VLOOKUP(A772,Жильцы!$A$2:$B$129,2,FALSE))</f>
        <v>Даниш</v>
      </c>
      <c r="C772" s="503">
        <v>44390</v>
      </c>
      <c r="D772" s="500" t="s">
        <v>361</v>
      </c>
      <c r="E772" s="497">
        <v>2412.41</v>
      </c>
      <c r="F772" s="501" t="s">
        <v>146</v>
      </c>
    </row>
    <row r="773" spans="1:6">
      <c r="A773" s="497">
        <v>108</v>
      </c>
      <c r="B773" s="209" t="str">
        <f>IF(A773="","",VLOOKUP(A773,Жильцы!$A$2:$B$129,2,FALSE))</f>
        <v>Малашенок</v>
      </c>
      <c r="C773" s="503">
        <v>44390</v>
      </c>
      <c r="D773" s="500" t="s">
        <v>361</v>
      </c>
      <c r="E773" s="497">
        <v>2699.26</v>
      </c>
      <c r="F773" s="501" t="s">
        <v>146</v>
      </c>
    </row>
    <row r="774" spans="1:6">
      <c r="A774" s="497">
        <v>74</v>
      </c>
      <c r="B774" s="209" t="str">
        <f>IF(A774="","",VLOOKUP(A774,Жильцы!$A$2:$B$129,2,FALSE))</f>
        <v>Овчаренко</v>
      </c>
      <c r="C774" s="503">
        <v>44391</v>
      </c>
      <c r="D774" s="500" t="s">
        <v>361</v>
      </c>
      <c r="E774" s="497">
        <v>1814.56</v>
      </c>
      <c r="F774" s="501" t="s">
        <v>146</v>
      </c>
    </row>
    <row r="775" spans="1:6">
      <c r="A775" s="497">
        <v>45</v>
      </c>
      <c r="B775" s="209" t="str">
        <f>IF(A775="","",VLOOKUP(A775,Жильцы!$A$2:$B$129,2,FALSE))</f>
        <v>Ворожбит</v>
      </c>
      <c r="C775" s="503">
        <v>44391</v>
      </c>
      <c r="D775" s="500" t="s">
        <v>361</v>
      </c>
      <c r="E775" s="497">
        <v>3080.86</v>
      </c>
      <c r="F775" s="501" t="s">
        <v>146</v>
      </c>
    </row>
    <row r="776" spans="1:6">
      <c r="A776" s="497">
        <v>14</v>
      </c>
      <c r="B776" s="209" t="str">
        <f>IF(A776="","",VLOOKUP(A776,Жильцы!$A$2:$B$129,2,FALSE))</f>
        <v>Кожухарь</v>
      </c>
      <c r="C776" s="503">
        <v>44391</v>
      </c>
      <c r="D776" s="500" t="s">
        <v>361</v>
      </c>
      <c r="E776" s="497">
        <v>2005.37</v>
      </c>
      <c r="F776" s="501" t="s">
        <v>146</v>
      </c>
    </row>
    <row r="777" spans="1:6">
      <c r="A777" s="497">
        <v>44</v>
      </c>
      <c r="B777" s="209" t="str">
        <f>IF(A777="","",VLOOKUP(A777,Жильцы!$A$2:$B$129,2,FALSE))</f>
        <v>Заяц</v>
      </c>
      <c r="C777" s="503">
        <v>44391</v>
      </c>
      <c r="D777" s="500" t="s">
        <v>361</v>
      </c>
      <c r="E777" s="497">
        <v>2677</v>
      </c>
      <c r="F777" s="501" t="s">
        <v>146</v>
      </c>
    </row>
    <row r="778" spans="1:6">
      <c r="A778" s="497">
        <v>57</v>
      </c>
      <c r="B778" s="209" t="str">
        <f>IF(A778="","",VLOOKUP(A778,Жильцы!$A$2:$B$129,2,FALSE))</f>
        <v>Заяц</v>
      </c>
      <c r="C778" s="503">
        <v>44391</v>
      </c>
      <c r="D778" s="500" t="s">
        <v>361</v>
      </c>
      <c r="E778" s="497">
        <v>2590.5</v>
      </c>
      <c r="F778" s="501" t="s">
        <v>146</v>
      </c>
    </row>
    <row r="779" spans="1:6">
      <c r="A779" s="497">
        <v>29</v>
      </c>
      <c r="B779" s="209" t="str">
        <f>IF(A779="","",VLOOKUP(A779,Жильцы!$A$2:$B$129,2,FALSE))</f>
        <v>Назарова</v>
      </c>
      <c r="C779" s="503">
        <v>44392</v>
      </c>
      <c r="D779" s="500" t="s">
        <v>361</v>
      </c>
      <c r="E779" s="497">
        <v>2486.1999999999998</v>
      </c>
      <c r="F779" s="501" t="s">
        <v>146</v>
      </c>
    </row>
    <row r="780" spans="1:6">
      <c r="A780" s="497">
        <v>116</v>
      </c>
      <c r="B780" s="209" t="str">
        <f>IF(A780="","",VLOOKUP(A780,Жильцы!$A$2:$B$129,2,FALSE))</f>
        <v>Поштовый</v>
      </c>
      <c r="C780" s="503">
        <v>44392</v>
      </c>
      <c r="D780" s="500" t="s">
        <v>361</v>
      </c>
      <c r="E780" s="497">
        <v>2470.3000000000002</v>
      </c>
      <c r="F780" s="501" t="s">
        <v>146</v>
      </c>
    </row>
    <row r="781" spans="1:6">
      <c r="A781" s="497">
        <v>26</v>
      </c>
      <c r="B781" s="209" t="str">
        <f>IF(A781="","",VLOOKUP(A781,Жильцы!$A$2:$B$129,2,FALSE))</f>
        <v>Сушилина</v>
      </c>
      <c r="C781" s="503">
        <v>44392</v>
      </c>
      <c r="D781" s="500" t="s">
        <v>361</v>
      </c>
      <c r="E781" s="497">
        <v>2476</v>
      </c>
      <c r="F781" s="501" t="s">
        <v>146</v>
      </c>
    </row>
    <row r="782" spans="1:6">
      <c r="A782" s="497">
        <v>98</v>
      </c>
      <c r="B782" s="209" t="str">
        <f>IF(A782="","",VLOOKUP(A782,Жильцы!$A$2:$B$129,2,FALSE))</f>
        <v>Кошелева</v>
      </c>
      <c r="C782" s="503">
        <v>44392</v>
      </c>
      <c r="D782" s="500" t="s">
        <v>361</v>
      </c>
      <c r="E782" s="497">
        <v>2317.0100000000002</v>
      </c>
      <c r="F782" s="501" t="s">
        <v>146</v>
      </c>
    </row>
    <row r="783" spans="1:6">
      <c r="A783" s="497">
        <v>126</v>
      </c>
      <c r="B783" s="209" t="str">
        <f>IF(A783="","",VLOOKUP(A783,Жильцы!$A$2:$B$129,2,FALSE))</f>
        <v>Васильев</v>
      </c>
      <c r="C783" s="503">
        <v>44389</v>
      </c>
      <c r="D783" s="500" t="s">
        <v>361</v>
      </c>
      <c r="E783" s="497">
        <v>1431.95</v>
      </c>
      <c r="F783" s="501" t="s">
        <v>144</v>
      </c>
    </row>
    <row r="784" spans="1:6">
      <c r="A784" s="497">
        <v>16</v>
      </c>
      <c r="B784" s="209" t="str">
        <f>IF(A784="","",VLOOKUP(A784,Жильцы!$A$2:$B$129,2,FALSE))</f>
        <v>Ветохина</v>
      </c>
      <c r="C784" s="503">
        <v>44389</v>
      </c>
      <c r="D784" s="500" t="s">
        <v>361</v>
      </c>
      <c r="E784" s="497">
        <v>1814.58</v>
      </c>
      <c r="F784" s="501" t="s">
        <v>146</v>
      </c>
    </row>
    <row r="785" spans="1:6">
      <c r="A785" s="497">
        <v>126</v>
      </c>
      <c r="B785" s="209" t="str">
        <f>IF(A785="","",VLOOKUP(A785,Жильцы!$A$2:$B$129,2,FALSE))</f>
        <v>Васильев</v>
      </c>
      <c r="C785" s="503">
        <v>44389</v>
      </c>
      <c r="D785" s="500" t="s">
        <v>361</v>
      </c>
      <c r="E785" s="497">
        <v>2036.15</v>
      </c>
      <c r="F785" s="501" t="s">
        <v>145</v>
      </c>
    </row>
    <row r="786" spans="1:6">
      <c r="A786" s="497">
        <v>10</v>
      </c>
      <c r="B786" s="209" t="str">
        <f>IF(A786="","",VLOOKUP(A786,Жильцы!$A$2:$B$129,2,FALSE))</f>
        <v>Бугаец</v>
      </c>
      <c r="C786" s="503">
        <v>44389</v>
      </c>
      <c r="D786" s="500" t="s">
        <v>361</v>
      </c>
      <c r="E786" s="497">
        <v>2520.52</v>
      </c>
      <c r="F786" s="501" t="s">
        <v>146</v>
      </c>
    </row>
    <row r="787" spans="1:6">
      <c r="A787" s="497">
        <v>33</v>
      </c>
      <c r="B787" s="209" t="str">
        <f>IF(A787="","",VLOOKUP(A787,Жильцы!$A$2:$B$129,2,FALSE))</f>
        <v>Корзюк</v>
      </c>
      <c r="C787" s="503">
        <v>44393</v>
      </c>
      <c r="D787" s="500" t="s">
        <v>361</v>
      </c>
      <c r="E787" s="497">
        <v>2269.3200000000002</v>
      </c>
      <c r="F787" s="501" t="s">
        <v>146</v>
      </c>
    </row>
    <row r="788" spans="1:6">
      <c r="A788" s="497">
        <v>100</v>
      </c>
      <c r="B788" s="209" t="str">
        <f>IF(A788="","",VLOOKUP(A788,Жильцы!$A$2:$B$129,2,FALSE))</f>
        <v>Дольник</v>
      </c>
      <c r="C788" s="503">
        <v>44393</v>
      </c>
      <c r="D788" s="500" t="s">
        <v>361</v>
      </c>
      <c r="E788" s="497">
        <v>2944.12</v>
      </c>
      <c r="F788" s="501" t="s">
        <v>146</v>
      </c>
    </row>
    <row r="789" spans="1:6">
      <c r="A789" s="497">
        <v>91</v>
      </c>
      <c r="B789" s="209" t="str">
        <f>IF(A789="","",VLOOKUP(A789,Жильцы!$A$2:$B$129,2,FALSE))</f>
        <v>Корнилов</v>
      </c>
      <c r="C789" s="503">
        <v>44396</v>
      </c>
      <c r="D789" s="500" t="s">
        <v>361</v>
      </c>
      <c r="E789" s="497">
        <v>2113.4899999999998</v>
      </c>
      <c r="F789" s="501" t="s">
        <v>146</v>
      </c>
    </row>
    <row r="790" spans="1:6">
      <c r="A790" s="497">
        <v>120</v>
      </c>
      <c r="B790" s="209" t="str">
        <f>IF(A790="","",VLOOKUP(A790,Жильцы!$A$2:$B$129,2,FALSE))</f>
        <v>Любецкий</v>
      </c>
      <c r="C790" s="503">
        <v>44396</v>
      </c>
      <c r="D790" s="500" t="s">
        <v>361</v>
      </c>
      <c r="E790" s="497">
        <v>2212.08</v>
      </c>
      <c r="F790" s="501" t="s">
        <v>146</v>
      </c>
    </row>
    <row r="791" spans="1:6">
      <c r="A791" s="497">
        <v>28</v>
      </c>
      <c r="B791" s="209" t="str">
        <f>IF(A791="","",VLOOKUP(A791,Жильцы!$A$2:$B$129,2,FALSE))</f>
        <v>Леонтьев</v>
      </c>
      <c r="C791" s="503">
        <v>44396</v>
      </c>
      <c r="D791" s="500" t="s">
        <v>361</v>
      </c>
      <c r="E791" s="497">
        <v>2581.6</v>
      </c>
      <c r="F791" s="501" t="s">
        <v>146</v>
      </c>
    </row>
    <row r="792" spans="1:6">
      <c r="A792" s="497">
        <v>47</v>
      </c>
      <c r="B792" s="209" t="str">
        <f>IF(A792="","",VLOOKUP(A792,Жильцы!$A$2:$B$129,2,FALSE))</f>
        <v xml:space="preserve"> Гальченко</v>
      </c>
      <c r="C792" s="503">
        <v>44396</v>
      </c>
      <c r="D792" s="500" t="s">
        <v>361</v>
      </c>
      <c r="E792" s="497">
        <v>1773.23</v>
      </c>
      <c r="F792" s="501" t="s">
        <v>146</v>
      </c>
    </row>
    <row r="793" spans="1:6">
      <c r="A793" s="497">
        <v>20</v>
      </c>
      <c r="B793" s="209" t="str">
        <f>IF(A793="","",VLOOKUP(A793,Жильцы!$A$2:$B$129,2,FALSE))</f>
        <v>Карасев</v>
      </c>
      <c r="C793" s="503">
        <v>44396</v>
      </c>
      <c r="D793" s="500" t="s">
        <v>361</v>
      </c>
      <c r="E793" s="497">
        <v>3192.16</v>
      </c>
      <c r="F793" s="501" t="s">
        <v>146</v>
      </c>
    </row>
    <row r="794" spans="1:6">
      <c r="A794" s="497">
        <v>65</v>
      </c>
      <c r="B794" s="209" t="str">
        <f>IF(A794="","",VLOOKUP(A794,Жильцы!$A$2:$B$129,2,FALSE))</f>
        <v>Фомин</v>
      </c>
      <c r="C794" s="503">
        <v>44396</v>
      </c>
      <c r="D794" s="500" t="s">
        <v>361</v>
      </c>
      <c r="E794" s="497">
        <v>2183.46</v>
      </c>
      <c r="F794" s="501" t="s">
        <v>146</v>
      </c>
    </row>
    <row r="795" spans="1:6">
      <c r="A795" s="497">
        <v>12</v>
      </c>
      <c r="B795" s="209" t="str">
        <f>IF(A795="","",VLOOKUP(A795,Жильцы!$A$2:$B$129,2,FALSE))</f>
        <v>Чупалов</v>
      </c>
      <c r="C795" s="503">
        <v>44397</v>
      </c>
      <c r="D795" s="500" t="s">
        <v>361</v>
      </c>
      <c r="E795" s="497">
        <v>2619.7600000000002</v>
      </c>
      <c r="F795" s="501" t="s">
        <v>146</v>
      </c>
    </row>
    <row r="796" spans="1:6">
      <c r="A796" s="497">
        <v>109</v>
      </c>
      <c r="B796" s="209" t="str">
        <f>IF(A796="","",VLOOKUP(A796,Жильцы!$A$2:$B$129,2,FALSE))</f>
        <v>Набоженко</v>
      </c>
      <c r="C796" s="503">
        <v>44397</v>
      </c>
      <c r="D796" s="500" t="s">
        <v>361</v>
      </c>
      <c r="E796" s="497">
        <v>2533.9</v>
      </c>
      <c r="F796" s="501" t="s">
        <v>146</v>
      </c>
    </row>
    <row r="797" spans="1:6">
      <c r="A797" s="497">
        <v>113</v>
      </c>
      <c r="B797" s="209" t="str">
        <f>IF(A797="","",VLOOKUP(A797,Жильцы!$A$2:$B$129,2,FALSE))</f>
        <v>Зуев</v>
      </c>
      <c r="C797" s="503">
        <v>44397</v>
      </c>
      <c r="D797" s="500" t="s">
        <v>361</v>
      </c>
      <c r="E797" s="497">
        <v>1576.08</v>
      </c>
      <c r="F797" s="501" t="s">
        <v>146</v>
      </c>
    </row>
    <row r="798" spans="1:6">
      <c r="A798" s="497">
        <v>61</v>
      </c>
      <c r="B798" s="209" t="str">
        <f>IF(A798="","",VLOOKUP(A798,Жильцы!$A$2:$B$129,2,FALSE))</f>
        <v>Копытова</v>
      </c>
      <c r="C798" s="503">
        <v>44397</v>
      </c>
      <c r="D798" s="500" t="s">
        <v>361</v>
      </c>
      <c r="E798" s="497">
        <v>2597.5</v>
      </c>
      <c r="F798" s="501" t="s">
        <v>146</v>
      </c>
    </row>
    <row r="799" spans="1:6">
      <c r="A799" s="497">
        <v>94</v>
      </c>
      <c r="B799" s="209" t="str">
        <f>IF(A799="","",VLOOKUP(A799,Жильцы!$A$2:$B$129,2,FALSE))</f>
        <v>Мирошниченко</v>
      </c>
      <c r="C799" s="503">
        <v>44397</v>
      </c>
      <c r="D799" s="500" t="s">
        <v>361</v>
      </c>
      <c r="E799" s="497">
        <v>2227.9699999999998</v>
      </c>
      <c r="F799" s="501" t="s">
        <v>146</v>
      </c>
    </row>
    <row r="800" spans="1:6">
      <c r="A800" s="497">
        <v>64</v>
      </c>
      <c r="B800" s="209" t="str">
        <f>IF(A800="","",VLOOKUP(A800,Жильцы!$A$2:$B$129,2,FALSE))</f>
        <v>Сиваков</v>
      </c>
      <c r="C800" s="503">
        <v>44397</v>
      </c>
      <c r="D800" s="500" t="s">
        <v>361</v>
      </c>
      <c r="E800" s="497">
        <v>2075.34</v>
      </c>
      <c r="F800" s="501" t="s">
        <v>146</v>
      </c>
    </row>
    <row r="801" spans="1:6">
      <c r="A801" s="497">
        <v>24</v>
      </c>
      <c r="B801" s="209" t="str">
        <f>IF(A801="","",VLOOKUP(A801,Жильцы!$A$2:$B$129,2,FALSE))</f>
        <v>Олесик</v>
      </c>
      <c r="C801" s="503">
        <v>44397</v>
      </c>
      <c r="D801" s="500" t="s">
        <v>361</v>
      </c>
      <c r="E801" s="497">
        <v>2002.34</v>
      </c>
      <c r="F801" s="501" t="s">
        <v>146</v>
      </c>
    </row>
    <row r="802" spans="1:6">
      <c r="A802" s="497">
        <v>118</v>
      </c>
      <c r="B802" s="209" t="str">
        <f>IF(A802="","",VLOOKUP(A802,Жильцы!$A$2:$B$129,2,FALSE))</f>
        <v>Соболев</v>
      </c>
      <c r="C802" s="503">
        <v>44397</v>
      </c>
      <c r="D802" s="500" t="s">
        <v>361</v>
      </c>
      <c r="E802" s="497">
        <v>2441.1999999999998</v>
      </c>
      <c r="F802" s="501" t="s">
        <v>146</v>
      </c>
    </row>
    <row r="803" spans="1:6">
      <c r="A803" s="497">
        <v>40</v>
      </c>
      <c r="B803" s="209" t="str">
        <f>IF(A803="","",VLOOKUP(A803,Жильцы!$A$2:$B$129,2,FALSE))</f>
        <v>Гренок</v>
      </c>
      <c r="C803" s="503">
        <v>44398</v>
      </c>
      <c r="D803" s="500" t="s">
        <v>361</v>
      </c>
      <c r="E803" s="497">
        <v>2119.86</v>
      </c>
      <c r="F803" s="501" t="s">
        <v>146</v>
      </c>
    </row>
    <row r="804" spans="1:6">
      <c r="A804" s="497">
        <v>51</v>
      </c>
      <c r="B804" s="209" t="str">
        <f>IF(A804="","",VLOOKUP(A804,Жильцы!$A$2:$B$129,2,FALSE))</f>
        <v>Уза</v>
      </c>
      <c r="C804" s="503">
        <v>44398</v>
      </c>
      <c r="D804" s="500" t="s">
        <v>361</v>
      </c>
      <c r="E804" s="497">
        <v>2291.5700000000002</v>
      </c>
      <c r="F804" s="501" t="s">
        <v>146</v>
      </c>
    </row>
    <row r="805" spans="1:6">
      <c r="A805" s="497">
        <v>3</v>
      </c>
      <c r="B805" s="209" t="str">
        <f>IF(A805="","",VLOOKUP(A805,Жильцы!$A$2:$B$129,2,FALSE))</f>
        <v>Тарновский</v>
      </c>
      <c r="C805" s="503">
        <v>44400</v>
      </c>
      <c r="D805" s="500" t="s">
        <v>361</v>
      </c>
      <c r="E805" s="497">
        <v>1598.37</v>
      </c>
      <c r="F805" s="501" t="s">
        <v>146</v>
      </c>
    </row>
    <row r="806" spans="1:6">
      <c r="A806" s="497">
        <v>50</v>
      </c>
      <c r="B806" s="209" t="str">
        <f>IF(A806="","",VLOOKUP(A806,Жильцы!$A$2:$B$129,2,FALSE))</f>
        <v>Перебейнос</v>
      </c>
      <c r="C806" s="503">
        <v>44400</v>
      </c>
      <c r="D806" s="500" t="s">
        <v>361</v>
      </c>
      <c r="E806" s="497">
        <v>2084.86</v>
      </c>
      <c r="F806" s="501" t="s">
        <v>146</v>
      </c>
    </row>
    <row r="807" spans="1:6">
      <c r="A807" s="497">
        <v>34</v>
      </c>
      <c r="B807" s="209" t="str">
        <f>IF(A807="","",VLOOKUP(A807,Жильцы!$A$2:$B$129,2,FALSE))</f>
        <v>Куницын</v>
      </c>
      <c r="C807" s="503">
        <v>44403</v>
      </c>
      <c r="D807" s="500" t="s">
        <v>361</v>
      </c>
      <c r="E807" s="497">
        <v>2200</v>
      </c>
      <c r="F807" s="501" t="s">
        <v>146</v>
      </c>
    </row>
    <row r="808" spans="1:6">
      <c r="A808" s="497">
        <v>78</v>
      </c>
      <c r="B808" s="209" t="str">
        <f>IF(A808="","",VLOOKUP(A808,Жильцы!$A$2:$B$129,2,FALSE))</f>
        <v>Рогачев</v>
      </c>
      <c r="C808" s="503">
        <v>44404</v>
      </c>
      <c r="D808" s="500" t="s">
        <v>361</v>
      </c>
      <c r="E808" s="497">
        <v>2196.17</v>
      </c>
      <c r="F808" s="501" t="s">
        <v>146</v>
      </c>
    </row>
    <row r="809" spans="1:6">
      <c r="A809" s="497">
        <v>49</v>
      </c>
      <c r="B809" s="209" t="str">
        <f>IF(A809="","",VLOOKUP(A809,Жильцы!$A$2:$B$129,2,FALSE))</f>
        <v>Скопцова</v>
      </c>
      <c r="C809" s="503">
        <v>44404</v>
      </c>
      <c r="D809" s="500" t="s">
        <v>361</v>
      </c>
      <c r="E809" s="497">
        <v>2227.98</v>
      </c>
      <c r="F809" s="501" t="s">
        <v>146</v>
      </c>
    </row>
    <row r="810" spans="1:6">
      <c r="A810" s="497">
        <v>43</v>
      </c>
      <c r="B810" s="209" t="str">
        <f>IF(A810="","",VLOOKUP(A810,Жильцы!$A$2:$B$129,2,FALSE))</f>
        <v>Ващенко</v>
      </c>
      <c r="C810" s="503">
        <v>44406</v>
      </c>
      <c r="D810" s="500" t="s">
        <v>361</v>
      </c>
      <c r="E810" s="497">
        <v>2163.83</v>
      </c>
      <c r="F810" s="501">
        <v>7</v>
      </c>
    </row>
    <row r="811" spans="1:6">
      <c r="A811" s="497">
        <v>117</v>
      </c>
      <c r="B811" s="209" t="str">
        <f>IF(A811="","",VLOOKUP(A811,Жильцы!$A$2:$B$129,2,FALSE))</f>
        <v>Нагорная</v>
      </c>
      <c r="C811" s="503">
        <v>44406</v>
      </c>
      <c r="D811" s="500" t="s">
        <v>361</v>
      </c>
      <c r="E811" s="497">
        <v>2418.6999999999998</v>
      </c>
      <c r="F811" s="501">
        <v>7</v>
      </c>
    </row>
    <row r="812" spans="1:6">
      <c r="A812" s="497">
        <v>67</v>
      </c>
      <c r="B812" s="209" t="str">
        <f>IF(A812="","",VLOOKUP(A812,Жильцы!$A$2:$B$129,2,FALSE))</f>
        <v>Бабкин</v>
      </c>
      <c r="C812" s="503">
        <v>44406</v>
      </c>
      <c r="D812" s="500" t="s">
        <v>361</v>
      </c>
      <c r="E812" s="497">
        <v>2226.5300000000002</v>
      </c>
      <c r="F812" s="501">
        <v>7</v>
      </c>
    </row>
    <row r="813" spans="1:6">
      <c r="A813" s="497">
        <v>87</v>
      </c>
      <c r="B813" s="209" t="str">
        <f>IF(A813="","",VLOOKUP(A813,Жильцы!$A$2:$B$129,2,FALSE))</f>
        <v>Кобызев</v>
      </c>
      <c r="C813" s="503">
        <v>44406</v>
      </c>
      <c r="D813" s="500" t="s">
        <v>361</v>
      </c>
      <c r="E813" s="497">
        <v>2299.13</v>
      </c>
      <c r="F813" s="501">
        <v>7</v>
      </c>
    </row>
    <row r="814" spans="1:6">
      <c r="A814" s="497">
        <v>105</v>
      </c>
      <c r="B814" s="209" t="str">
        <f>IF(A814="","",VLOOKUP(A814,Жильцы!$A$2:$B$129,2,FALSE))</f>
        <v>Захлевнова</v>
      </c>
      <c r="C814" s="503">
        <v>44406</v>
      </c>
      <c r="D814" s="500" t="s">
        <v>361</v>
      </c>
      <c r="E814" s="497">
        <v>2364.9</v>
      </c>
      <c r="F814" s="501">
        <v>7</v>
      </c>
    </row>
    <row r="815" spans="1:6">
      <c r="A815" s="497">
        <v>37</v>
      </c>
      <c r="B815" s="209" t="str">
        <f>IF(A815="","",VLOOKUP(A815,Жильцы!$A$2:$B$129,2,FALSE))</f>
        <v>Журавлева</v>
      </c>
      <c r="C815" s="503">
        <v>44406</v>
      </c>
      <c r="D815" s="500" t="s">
        <v>361</v>
      </c>
      <c r="E815" s="497">
        <v>2877.34</v>
      </c>
      <c r="F815" s="501" t="s">
        <v>146</v>
      </c>
    </row>
    <row r="816" spans="1:6">
      <c r="A816" s="497">
        <v>36</v>
      </c>
      <c r="B816" s="209" t="str">
        <f>IF(A816="","",VLOOKUP(A816,Жильцы!$A$2:$B$129,2,FALSE))</f>
        <v>Армашова</v>
      </c>
      <c r="C816" s="503">
        <v>44407</v>
      </c>
      <c r="D816" s="500" t="s">
        <v>361</v>
      </c>
      <c r="E816" s="497">
        <v>2375.8000000000002</v>
      </c>
      <c r="F816" s="501">
        <v>7</v>
      </c>
    </row>
    <row r="817" spans="1:6">
      <c r="A817" s="497">
        <v>93</v>
      </c>
      <c r="B817" s="209" t="str">
        <f>IF(A817="","",VLOOKUP(A817,Жильцы!$A$2:$B$129,2,FALSE))</f>
        <v>Дунаев</v>
      </c>
      <c r="C817" s="503">
        <v>44407</v>
      </c>
      <c r="D817" s="500" t="s">
        <v>361</v>
      </c>
      <c r="E817" s="497">
        <v>2092</v>
      </c>
      <c r="F817" s="501">
        <v>7</v>
      </c>
    </row>
    <row r="818" spans="1:6">
      <c r="A818" s="497">
        <v>128</v>
      </c>
      <c r="B818" s="209" t="str">
        <f>IF(A818="","",VLOOKUP(A818,Жильцы!$A$2:$B$129,2,FALSE))</f>
        <v>Эйсвальд</v>
      </c>
      <c r="C818" s="503">
        <v>44407</v>
      </c>
      <c r="D818" s="500" t="s">
        <v>361</v>
      </c>
      <c r="E818" s="497">
        <v>2566.08</v>
      </c>
      <c r="F818" s="501">
        <v>7</v>
      </c>
    </row>
    <row r="819" spans="1:6">
      <c r="A819" s="497">
        <v>42</v>
      </c>
      <c r="B819" s="209" t="str">
        <f>IF(A819="","",VLOOKUP(A819,Жильцы!$A$2:$B$129,2,FALSE))</f>
        <v>Пуликов</v>
      </c>
      <c r="C819" s="503">
        <v>44407</v>
      </c>
      <c r="D819" s="500" t="s">
        <v>361</v>
      </c>
      <c r="E819" s="497">
        <v>2731.54</v>
      </c>
      <c r="F819" s="501">
        <v>7</v>
      </c>
    </row>
    <row r="820" spans="1:6">
      <c r="A820" s="497">
        <v>123</v>
      </c>
      <c r="B820" s="209" t="str">
        <f>IF(A820="","",VLOOKUP(A820,Жильцы!$A$2:$B$129,2,FALSE))</f>
        <v>Фесуненко</v>
      </c>
      <c r="C820" s="503">
        <v>44407</v>
      </c>
      <c r="D820" s="500" t="s">
        <v>361</v>
      </c>
      <c r="E820" s="497">
        <v>20000</v>
      </c>
      <c r="F820" s="501"/>
    </row>
    <row r="821" spans="1:6">
      <c r="A821" s="497">
        <v>59</v>
      </c>
      <c r="B821" s="209" t="str">
        <f>IF(A821="","",VLOOKUP(A821,Жильцы!$A$2:$B$129,2,FALSE))</f>
        <v>Сыроваткина</v>
      </c>
      <c r="C821" s="503">
        <v>44407</v>
      </c>
      <c r="D821" s="500" t="s">
        <v>361</v>
      </c>
      <c r="E821" s="497">
        <v>2200.13</v>
      </c>
      <c r="F821" s="501">
        <v>7</v>
      </c>
    </row>
    <row r="822" spans="1:6">
      <c r="A822" s="497">
        <v>27</v>
      </c>
      <c r="B822" s="209" t="str">
        <f>IF(A822="","",VLOOKUP(A822,Жильцы!$A$2:$B$129,2,FALSE))</f>
        <v>Федотова</v>
      </c>
      <c r="C822" s="503">
        <v>44410</v>
      </c>
      <c r="D822" s="500" t="s">
        <v>361</v>
      </c>
      <c r="E822" s="497">
        <v>1896.53</v>
      </c>
      <c r="F822" s="501">
        <v>7</v>
      </c>
    </row>
    <row r="823" spans="1:6">
      <c r="A823" s="497">
        <v>82</v>
      </c>
      <c r="B823" s="209" t="str">
        <f>IF(A823="","",VLOOKUP(A823,Жильцы!$A$2:$B$129,2,FALSE))</f>
        <v>Астафьев</v>
      </c>
      <c r="C823" s="503">
        <v>44410</v>
      </c>
      <c r="D823" s="500" t="s">
        <v>361</v>
      </c>
      <c r="E823" s="497">
        <v>2272.84</v>
      </c>
      <c r="F823" s="501">
        <v>7</v>
      </c>
    </row>
    <row r="824" spans="1:6">
      <c r="A824" s="497">
        <v>18</v>
      </c>
      <c r="B824" s="209" t="str">
        <f>IF(A824="","",VLOOKUP(A824,Жильцы!$A$2:$B$129,2,FALSE))</f>
        <v>Степанова</v>
      </c>
      <c r="C824" s="503">
        <v>44410</v>
      </c>
      <c r="D824" s="500" t="s">
        <v>361</v>
      </c>
      <c r="E824" s="497">
        <v>1982.44</v>
      </c>
      <c r="F824" s="501">
        <v>7</v>
      </c>
    </row>
    <row r="825" spans="1:6">
      <c r="A825" s="497">
        <v>19</v>
      </c>
      <c r="B825" s="209" t="str">
        <f>IF(A825="","",VLOOKUP(A825,Жильцы!$A$2:$B$129,2,FALSE))</f>
        <v>Николаев</v>
      </c>
      <c r="C825" s="503">
        <v>44410</v>
      </c>
      <c r="D825" s="500" t="s">
        <v>361</v>
      </c>
      <c r="E825" s="497">
        <v>1896.53</v>
      </c>
      <c r="F825" s="501">
        <v>7</v>
      </c>
    </row>
    <row r="826" spans="1:6">
      <c r="A826" s="497">
        <v>32</v>
      </c>
      <c r="B826" s="209" t="str">
        <f>IF(A826="","",VLOOKUP(A826,Жильцы!$A$2:$B$129,2,FALSE))</f>
        <v>Мельников</v>
      </c>
      <c r="C826" s="503">
        <v>44410</v>
      </c>
      <c r="D826" s="500" t="s">
        <v>361</v>
      </c>
      <c r="E826" s="497">
        <v>2566.08</v>
      </c>
      <c r="F826" s="501">
        <v>7</v>
      </c>
    </row>
    <row r="827" spans="1:6">
      <c r="A827" s="497">
        <v>14</v>
      </c>
      <c r="B827" s="209" t="str">
        <f>IF(A827="","",VLOOKUP(A827,Жильцы!$A$2:$B$129,2,FALSE))</f>
        <v>Кожухарь</v>
      </c>
      <c r="C827" s="503">
        <v>44410</v>
      </c>
      <c r="D827" s="500" t="s">
        <v>361</v>
      </c>
      <c r="E827" s="497">
        <v>2480.63</v>
      </c>
      <c r="F827" s="501">
        <v>7</v>
      </c>
    </row>
    <row r="828" spans="1:6">
      <c r="A828" s="497">
        <v>76</v>
      </c>
      <c r="B828" s="209" t="str">
        <f>IF(A828="","",VLOOKUP(A828,Жильцы!$A$2:$B$129,2,FALSE))</f>
        <v>Малюкевич</v>
      </c>
      <c r="C828" s="503">
        <v>44410</v>
      </c>
      <c r="D828" s="500" t="s">
        <v>361</v>
      </c>
      <c r="E828" s="497">
        <v>2587</v>
      </c>
      <c r="F828" s="501">
        <v>7</v>
      </c>
    </row>
    <row r="829" spans="1:6">
      <c r="A829" s="497">
        <v>46</v>
      </c>
      <c r="B829" s="209" t="str">
        <f>IF(A829="","",VLOOKUP(A829,Жильцы!$A$2:$B$129,2,FALSE))</f>
        <v>Садовничая</v>
      </c>
      <c r="C829" s="503">
        <v>44410</v>
      </c>
      <c r="D829" s="500" t="s">
        <v>361</v>
      </c>
      <c r="E829" s="497">
        <v>1711.73</v>
      </c>
      <c r="F829" s="501">
        <v>7</v>
      </c>
    </row>
    <row r="830" spans="1:6">
      <c r="A830" s="497">
        <v>46</v>
      </c>
      <c r="B830" s="209" t="str">
        <f>IF(A830="","",VLOOKUP(A830,Жильцы!$A$2:$B$129,2,FALSE))</f>
        <v>Садовничая</v>
      </c>
      <c r="C830" s="503">
        <v>44410</v>
      </c>
      <c r="D830" s="500" t="s">
        <v>361</v>
      </c>
      <c r="E830" s="497">
        <v>1711.73</v>
      </c>
      <c r="F830" s="501">
        <v>7</v>
      </c>
    </row>
    <row r="831" spans="1:6">
      <c r="A831" s="497">
        <v>125</v>
      </c>
      <c r="B831" s="209" t="str">
        <f>IF(A831="","",VLOOKUP(A831,Жильцы!$A$2:$B$129,2,FALSE))</f>
        <v>Бойко</v>
      </c>
      <c r="C831" s="503">
        <v>44410</v>
      </c>
      <c r="D831" s="500" t="s">
        <v>361</v>
      </c>
      <c r="E831" s="497">
        <v>2979.7</v>
      </c>
      <c r="F831" s="501">
        <v>7</v>
      </c>
    </row>
    <row r="832" spans="1:6">
      <c r="A832" s="497">
        <v>41</v>
      </c>
      <c r="B832" s="209" t="str">
        <f>IF(A832="","",VLOOKUP(A832,Жильцы!$A$2:$B$129,2,FALSE))</f>
        <v>Быкова</v>
      </c>
      <c r="C832" s="503">
        <v>44410</v>
      </c>
      <c r="D832" s="500" t="s">
        <v>361</v>
      </c>
      <c r="E832" s="497">
        <v>2203.1999999999998</v>
      </c>
      <c r="F832" s="501">
        <v>7</v>
      </c>
    </row>
    <row r="833" spans="1:6">
      <c r="A833" s="497">
        <v>13</v>
      </c>
      <c r="B833" s="209" t="str">
        <f>IF(A833="","",VLOOKUP(A833,Жильцы!$A$2:$B$129,2,FALSE))</f>
        <v xml:space="preserve">Шувалов </v>
      </c>
      <c r="C833" s="503">
        <v>44410</v>
      </c>
      <c r="D833" s="500" t="s">
        <v>361</v>
      </c>
      <c r="E833" s="497">
        <v>2752</v>
      </c>
      <c r="F833" s="501">
        <v>7</v>
      </c>
    </row>
    <row r="834" spans="1:6">
      <c r="A834" s="497">
        <v>113</v>
      </c>
      <c r="B834" s="209" t="str">
        <f>IF(A834="","",VLOOKUP(A834,Жильцы!$A$2:$B$129,2,FALSE))</f>
        <v>Зуев</v>
      </c>
      <c r="C834" s="503">
        <v>44410</v>
      </c>
      <c r="D834" s="500" t="s">
        <v>361</v>
      </c>
      <c r="E834" s="497">
        <v>1579.5</v>
      </c>
      <c r="F834" s="501">
        <v>7</v>
      </c>
    </row>
    <row r="835" spans="1:6">
      <c r="A835" s="497">
        <v>107</v>
      </c>
      <c r="B835" s="209" t="str">
        <f>IF(A835="","",VLOOKUP(A835,Жильцы!$A$2:$B$129,2,FALSE))</f>
        <v>Тулина</v>
      </c>
      <c r="C835" s="503">
        <v>44410</v>
      </c>
      <c r="D835" s="500" t="s">
        <v>361</v>
      </c>
      <c r="E835" s="497">
        <v>1120.46</v>
      </c>
      <c r="F835" s="501" t="s">
        <v>995</v>
      </c>
    </row>
    <row r="836" spans="1:6">
      <c r="A836" s="497">
        <v>107</v>
      </c>
      <c r="B836" s="209" t="str">
        <f>IF(A836="","",VLOOKUP(A836,Жильцы!$A$2:$B$129,2,FALSE))</f>
        <v>Тулина</v>
      </c>
      <c r="C836" s="503">
        <v>44410</v>
      </c>
      <c r="D836" s="500" t="s">
        <v>361</v>
      </c>
      <c r="E836" s="497">
        <v>2310.1799999999998</v>
      </c>
      <c r="F836" s="501" t="s">
        <v>144</v>
      </c>
    </row>
    <row r="837" spans="1:6">
      <c r="A837" s="497">
        <v>107</v>
      </c>
      <c r="B837" s="209" t="str">
        <f>IF(A837="","",VLOOKUP(A837,Жильцы!$A$2:$B$129,2,FALSE))</f>
        <v>Тулина</v>
      </c>
      <c r="C837" s="503">
        <v>44410</v>
      </c>
      <c r="D837" s="500" t="s">
        <v>361</v>
      </c>
      <c r="E837" s="497">
        <v>2102.9499999999998</v>
      </c>
      <c r="F837" s="501" t="s">
        <v>145</v>
      </c>
    </row>
    <row r="838" spans="1:6">
      <c r="A838" s="497">
        <v>103</v>
      </c>
      <c r="B838" s="209" t="str">
        <f>IF(A838="","",VLOOKUP(A838,Жильцы!$A$2:$B$129,2,FALSE))</f>
        <v>Булычева</v>
      </c>
      <c r="C838" s="503">
        <v>44410</v>
      </c>
      <c r="D838" s="500" t="s">
        <v>361</v>
      </c>
      <c r="E838" s="497">
        <v>2292.5300000000002</v>
      </c>
      <c r="F838" s="501">
        <v>7</v>
      </c>
    </row>
    <row r="839" spans="1:6">
      <c r="A839" s="497">
        <v>92</v>
      </c>
      <c r="B839" s="209" t="str">
        <f>IF(A839="","",VLOOKUP(A839,Жильцы!$A$2:$B$129,2,FALSE))</f>
        <v>Хан</v>
      </c>
      <c r="C839" s="503">
        <v>44411</v>
      </c>
      <c r="D839" s="500" t="s">
        <v>361</v>
      </c>
      <c r="E839" s="497">
        <v>3600.1</v>
      </c>
      <c r="F839" s="501">
        <v>7</v>
      </c>
    </row>
    <row r="840" spans="1:6">
      <c r="A840" s="497">
        <v>121</v>
      </c>
      <c r="B840" s="209" t="str">
        <f>IF(A840="","",VLOOKUP(A840,Жильцы!$A$2:$B$129,2,FALSE))</f>
        <v>Рыженко</v>
      </c>
      <c r="C840" s="503">
        <v>44411</v>
      </c>
      <c r="D840" s="500" t="s">
        <v>361</v>
      </c>
      <c r="E840" s="497">
        <v>2124</v>
      </c>
      <c r="F840" s="501">
        <v>7</v>
      </c>
    </row>
    <row r="841" spans="1:6">
      <c r="A841" s="497">
        <v>54</v>
      </c>
      <c r="B841" s="209" t="str">
        <f>IF(A841="","",VLOOKUP(A841,Жильцы!$A$2:$B$129,2,FALSE))</f>
        <v>Лучинина</v>
      </c>
      <c r="C841" s="503">
        <v>44411</v>
      </c>
      <c r="D841" s="500" t="s">
        <v>361</v>
      </c>
      <c r="E841" s="497">
        <v>3000</v>
      </c>
      <c r="F841" s="501"/>
    </row>
    <row r="842" spans="1:6">
      <c r="A842" s="497">
        <v>108</v>
      </c>
      <c r="B842" s="209" t="str">
        <f>IF(A842="","",VLOOKUP(A842,Жильцы!$A$2:$B$129,2,FALSE))</f>
        <v>Малашенок</v>
      </c>
      <c r="C842" s="503">
        <v>44411</v>
      </c>
      <c r="D842" s="500" t="s">
        <v>361</v>
      </c>
      <c r="E842" s="497">
        <v>2577.1</v>
      </c>
      <c r="F842" s="501">
        <v>7</v>
      </c>
    </row>
    <row r="843" spans="1:6">
      <c r="A843" s="497">
        <v>77</v>
      </c>
      <c r="B843" s="209" t="str">
        <f>IF(A843="","",VLOOKUP(A843,Жильцы!$A$2:$B$129,2,FALSE))</f>
        <v>Попов</v>
      </c>
      <c r="C843" s="503">
        <v>44411</v>
      </c>
      <c r="D843" s="500" t="s">
        <v>361</v>
      </c>
      <c r="E843" s="497">
        <v>3280</v>
      </c>
      <c r="F843" s="501">
        <v>7</v>
      </c>
    </row>
    <row r="844" spans="1:6">
      <c r="A844" s="497">
        <v>124</v>
      </c>
      <c r="B844" s="209" t="str">
        <f>IF(A844="","",VLOOKUP(A844,Жильцы!$A$2:$B$129,2,FALSE))</f>
        <v>Казанцева</v>
      </c>
      <c r="C844" s="503">
        <v>44411</v>
      </c>
      <c r="D844" s="500" t="s">
        <v>361</v>
      </c>
      <c r="E844" s="497">
        <v>2851.78</v>
      </c>
      <c r="F844" s="501" t="s">
        <v>145</v>
      </c>
    </row>
    <row r="845" spans="1:6">
      <c r="A845" s="497">
        <v>124</v>
      </c>
      <c r="B845" s="209" t="str">
        <f>IF(A845="","",VLOOKUP(A845,Жильцы!$A$2:$B$129,2,FALSE))</f>
        <v>Казанцева</v>
      </c>
      <c r="C845" s="503">
        <v>44411</v>
      </c>
      <c r="D845" s="500" t="s">
        <v>361</v>
      </c>
      <c r="E845" s="497">
        <v>2850.23</v>
      </c>
      <c r="F845" s="501" t="s">
        <v>146</v>
      </c>
    </row>
    <row r="846" spans="1:6">
      <c r="A846" s="497">
        <v>119</v>
      </c>
      <c r="B846" s="209" t="str">
        <f>IF(A846="","",VLOOKUP(A846,Жильцы!$A$2:$B$129,2,FALSE))</f>
        <v>Зиновьева</v>
      </c>
      <c r="C846" s="503">
        <v>44411</v>
      </c>
      <c r="D846" s="500" t="s">
        <v>361</v>
      </c>
      <c r="E846" s="497">
        <v>1870.13</v>
      </c>
      <c r="F846" s="501">
        <v>7</v>
      </c>
    </row>
    <row r="847" spans="1:6">
      <c r="A847" s="497">
        <v>1</v>
      </c>
      <c r="B847" s="209" t="str">
        <f>IF(A847="","",VLOOKUP(A847,Жильцы!$A$2:$B$129,2,FALSE))</f>
        <v xml:space="preserve">Тартышная </v>
      </c>
      <c r="C847" s="503">
        <v>44412</v>
      </c>
      <c r="D847" s="500" t="s">
        <v>361</v>
      </c>
      <c r="E847" s="497">
        <v>1897.66</v>
      </c>
      <c r="F847" s="501" t="s">
        <v>146</v>
      </c>
    </row>
    <row r="848" spans="1:6">
      <c r="A848" s="497">
        <v>96</v>
      </c>
      <c r="B848" s="209" t="str">
        <f>IF(A848="","",VLOOKUP(A848,Жильцы!$A$2:$B$129,2,FALSE))</f>
        <v>Бряков</v>
      </c>
      <c r="C848" s="503">
        <v>44412</v>
      </c>
      <c r="D848" s="500" t="s">
        <v>361</v>
      </c>
      <c r="E848" s="497">
        <v>2335.08</v>
      </c>
      <c r="F848" s="501">
        <v>7</v>
      </c>
    </row>
    <row r="849" spans="1:6">
      <c r="A849" s="497">
        <v>30</v>
      </c>
      <c r="B849" s="209" t="str">
        <f>IF(A849="","",VLOOKUP(A849,Жильцы!$A$2:$B$129,2,FALSE))</f>
        <v>Миняева</v>
      </c>
      <c r="C849" s="503">
        <v>44412</v>
      </c>
      <c r="D849" s="500" t="s">
        <v>361</v>
      </c>
      <c r="E849" s="497">
        <v>2219.9299999999998</v>
      </c>
      <c r="F849" s="502">
        <v>7</v>
      </c>
    </row>
    <row r="850" spans="1:6">
      <c r="A850" s="497">
        <v>38</v>
      </c>
      <c r="B850" s="209" t="str">
        <f>IF(A850="","",VLOOKUP(A850,Жильцы!$A$2:$B$129,2,FALSE))</f>
        <v>Хорева</v>
      </c>
      <c r="C850" s="503">
        <v>44412</v>
      </c>
      <c r="D850" s="500" t="s">
        <v>361</v>
      </c>
      <c r="E850" s="497">
        <v>495</v>
      </c>
      <c r="F850" s="501" t="s">
        <v>996</v>
      </c>
    </row>
    <row r="851" spans="1:6">
      <c r="A851" s="497">
        <v>111</v>
      </c>
      <c r="B851" s="209" t="str">
        <f>IF(A851="","",VLOOKUP(A851,Жильцы!$A$2:$B$129,2,FALSE))</f>
        <v>Мейта</v>
      </c>
      <c r="C851" s="503">
        <v>44413</v>
      </c>
      <c r="D851" s="500" t="s">
        <v>361</v>
      </c>
      <c r="E851" s="497">
        <v>2635.73</v>
      </c>
      <c r="F851" s="501">
        <v>7</v>
      </c>
    </row>
    <row r="852" spans="1:6">
      <c r="A852" s="497">
        <v>102</v>
      </c>
      <c r="B852" s="209" t="str">
        <f>IF(A852="","",VLOOKUP(A852,Жильцы!$A$2:$B$129,2,FALSE))</f>
        <v>Поздеев</v>
      </c>
      <c r="C852" s="503">
        <v>44414</v>
      </c>
      <c r="D852" s="500" t="s">
        <v>361</v>
      </c>
      <c r="E852" s="497">
        <v>3041.63</v>
      </c>
      <c r="F852" s="501">
        <v>7</v>
      </c>
    </row>
    <row r="853" spans="1:6">
      <c r="A853" s="497">
        <v>8</v>
      </c>
      <c r="B853" s="209" t="str">
        <f>IF(A853="","",VLOOKUP(A853,Жильцы!$A$2:$B$129,2,FALSE))</f>
        <v>Дымченко</v>
      </c>
      <c r="C853" s="503">
        <v>44414</v>
      </c>
      <c r="D853" s="500" t="s">
        <v>361</v>
      </c>
      <c r="E853" s="497">
        <v>1826.76</v>
      </c>
      <c r="F853" s="501">
        <v>7</v>
      </c>
    </row>
    <row r="854" spans="1:6">
      <c r="A854" s="497">
        <v>116</v>
      </c>
      <c r="B854" s="209" t="str">
        <f>IF(A854="","",VLOOKUP(A854,Жильцы!$A$2:$B$129,2,FALSE))</f>
        <v>Поштовый</v>
      </c>
      <c r="C854" s="503">
        <v>44414</v>
      </c>
      <c r="D854" s="500" t="s">
        <v>361</v>
      </c>
      <c r="E854" s="497">
        <v>2484.6999999999998</v>
      </c>
      <c r="F854" s="501">
        <v>7</v>
      </c>
    </row>
    <row r="855" spans="1:6">
      <c r="A855" s="497">
        <v>8</v>
      </c>
      <c r="B855" s="209" t="str">
        <f>IF(A855="","",VLOOKUP(A855,Жильцы!$A$2:$B$129,2,FALSE))</f>
        <v>Дымченко</v>
      </c>
      <c r="C855" s="503">
        <v>44414</v>
      </c>
      <c r="D855" s="500" t="s">
        <v>361</v>
      </c>
      <c r="E855" s="497">
        <v>1826.76</v>
      </c>
      <c r="F855" s="501">
        <v>7</v>
      </c>
    </row>
    <row r="856" spans="1:6">
      <c r="A856" s="497">
        <v>58</v>
      </c>
      <c r="B856" s="209" t="str">
        <f>IF(A856="","",VLOOKUP(A856,Жильцы!$A$2:$B$129,2,FALSE))</f>
        <v>Володарская</v>
      </c>
      <c r="C856" s="503">
        <v>44417</v>
      </c>
      <c r="D856" s="500" t="s">
        <v>361</v>
      </c>
      <c r="E856" s="497">
        <v>1932.94</v>
      </c>
      <c r="F856" s="501">
        <v>7</v>
      </c>
    </row>
    <row r="857" spans="1:6">
      <c r="A857" s="497">
        <v>47</v>
      </c>
      <c r="B857" s="209" t="str">
        <f>IF(A857="","",VLOOKUP(A857,Жильцы!$A$2:$B$129,2,FALSE))</f>
        <v xml:space="preserve"> Гальченко</v>
      </c>
      <c r="C857" s="503">
        <v>44417</v>
      </c>
      <c r="D857" s="500" t="s">
        <v>361</v>
      </c>
      <c r="E857" s="497">
        <v>1790.93</v>
      </c>
      <c r="F857" s="501" t="s">
        <v>146</v>
      </c>
    </row>
    <row r="858" spans="1:6">
      <c r="A858" s="497">
        <v>52</v>
      </c>
      <c r="B858" s="209" t="str">
        <f>IF(A858="","",VLOOKUP(A858,Жильцы!$A$2:$B$129,2,FALSE))</f>
        <v>Голиков</v>
      </c>
      <c r="C858" s="503">
        <v>44417</v>
      </c>
      <c r="D858" s="500" t="s">
        <v>361</v>
      </c>
      <c r="E858" s="497">
        <v>2580.4</v>
      </c>
      <c r="F858" s="501">
        <v>7</v>
      </c>
    </row>
    <row r="859" spans="1:6">
      <c r="A859" s="497">
        <v>85</v>
      </c>
      <c r="B859" s="209" t="str">
        <f>IF(A859="","",VLOOKUP(A859,Жильцы!$A$2:$B$129,2,FALSE))</f>
        <v>Сараджан</v>
      </c>
      <c r="C859" s="503">
        <v>44417</v>
      </c>
      <c r="D859" s="500" t="s">
        <v>361</v>
      </c>
      <c r="E859" s="497">
        <v>3583.6</v>
      </c>
      <c r="F859" s="501">
        <v>7</v>
      </c>
    </row>
    <row r="860" spans="1:6">
      <c r="A860" s="497">
        <v>25</v>
      </c>
      <c r="B860" s="209" t="str">
        <f>IF(A860="","",VLOOKUP(A860,Жильцы!$A$2:$B$129,2,FALSE))</f>
        <v>Мисько</v>
      </c>
      <c r="C860" s="503">
        <v>44417</v>
      </c>
      <c r="D860" s="500" t="s">
        <v>361</v>
      </c>
      <c r="E860" s="497">
        <v>2232.9</v>
      </c>
      <c r="F860" s="501">
        <v>7</v>
      </c>
    </row>
    <row r="861" spans="1:6">
      <c r="A861" s="497">
        <v>106</v>
      </c>
      <c r="B861" s="209" t="str">
        <f>IF(A861="","",VLOOKUP(A861,Жильцы!$A$2:$B$129,2,FALSE))</f>
        <v>Никитин</v>
      </c>
      <c r="C861" s="503">
        <v>44417</v>
      </c>
      <c r="D861" s="500" t="s">
        <v>361</v>
      </c>
      <c r="E861" s="497">
        <v>2150.7399999999998</v>
      </c>
      <c r="F861" s="501">
        <v>7</v>
      </c>
    </row>
    <row r="862" spans="1:6">
      <c r="A862" s="497">
        <v>53</v>
      </c>
      <c r="B862" s="209" t="str">
        <f>IF(A862="","",VLOOKUP(A862,Жильцы!$A$2:$B$129,2,FALSE))</f>
        <v xml:space="preserve">Круглякова </v>
      </c>
      <c r="C862" s="503">
        <v>44417</v>
      </c>
      <c r="D862" s="500" t="s">
        <v>361</v>
      </c>
      <c r="E862" s="497">
        <v>2671.4</v>
      </c>
      <c r="F862" s="501" t="s">
        <v>145</v>
      </c>
    </row>
    <row r="863" spans="1:6">
      <c r="A863" s="497">
        <v>56</v>
      </c>
      <c r="B863" s="209" t="str">
        <f>IF(A863="","",VLOOKUP(A863,Жильцы!$A$2:$B$129,2,FALSE))</f>
        <v>Коваленина</v>
      </c>
      <c r="C863" s="503">
        <v>44417</v>
      </c>
      <c r="D863" s="500" t="s">
        <v>361</v>
      </c>
      <c r="E863" s="497">
        <v>2170.08</v>
      </c>
      <c r="F863" s="501">
        <v>7</v>
      </c>
    </row>
    <row r="864" spans="1:6">
      <c r="A864" s="497">
        <v>114</v>
      </c>
      <c r="B864" s="209" t="str">
        <f>IF(A864="","",VLOOKUP(A864,Жильцы!$A$2:$B$129,2,FALSE))</f>
        <v>Коваленина</v>
      </c>
      <c r="C864" s="503">
        <v>44417</v>
      </c>
      <c r="D864" s="500" t="s">
        <v>361</v>
      </c>
      <c r="E864" s="497">
        <v>3269.02</v>
      </c>
      <c r="F864" s="501">
        <v>7</v>
      </c>
    </row>
    <row r="865" spans="1:6">
      <c r="A865" s="497">
        <v>22</v>
      </c>
      <c r="B865" s="209" t="str">
        <f>IF(A865="","",VLOOKUP(A865,Жильцы!$A$2:$B$129,2,FALSE))</f>
        <v>Пак</v>
      </c>
      <c r="C865" s="503">
        <v>44417</v>
      </c>
      <c r="D865" s="500" t="s">
        <v>361</v>
      </c>
      <c r="E865" s="497">
        <v>2074.73</v>
      </c>
      <c r="F865" s="501">
        <v>7</v>
      </c>
    </row>
    <row r="866" spans="1:6">
      <c r="A866" s="497">
        <v>79</v>
      </c>
      <c r="B866" s="209" t="str">
        <f>IF(A866="","",VLOOKUP(A866,Жильцы!$A$2:$B$129,2,FALSE))</f>
        <v>Иванов</v>
      </c>
      <c r="C866" s="503">
        <v>44417</v>
      </c>
      <c r="D866" s="500" t="s">
        <v>361</v>
      </c>
      <c r="E866" s="497">
        <v>2236.4299999999998</v>
      </c>
      <c r="F866" s="501">
        <v>7</v>
      </c>
    </row>
    <row r="867" spans="1:6">
      <c r="A867" s="497">
        <v>80</v>
      </c>
      <c r="B867" s="209" t="str">
        <f>IF(A867="","",VLOOKUP(A867,Жильцы!$A$2:$B$129,2,FALSE))</f>
        <v>Аксенов</v>
      </c>
      <c r="C867" s="503">
        <v>44417</v>
      </c>
      <c r="D867" s="500" t="s">
        <v>361</v>
      </c>
      <c r="E867" s="497">
        <v>2493.48</v>
      </c>
      <c r="F867" s="501">
        <v>7</v>
      </c>
    </row>
    <row r="868" spans="1:6">
      <c r="A868" s="497">
        <v>71</v>
      </c>
      <c r="B868" s="209" t="str">
        <f>IF(A868="","",VLOOKUP(A868,Жильцы!$A$2:$B$129,2,FALSE))</f>
        <v>Слободянюк</v>
      </c>
      <c r="C868" s="503">
        <v>44417</v>
      </c>
      <c r="D868" s="500" t="s">
        <v>361</v>
      </c>
      <c r="E868" s="497">
        <v>2226.5300000000002</v>
      </c>
      <c r="F868" s="501">
        <v>7</v>
      </c>
    </row>
    <row r="869" spans="1:6">
      <c r="A869" s="497">
        <v>95</v>
      </c>
      <c r="B869" s="209" t="str">
        <f>IF(A869="","",VLOOKUP(A869,Жильцы!$A$2:$B$129,2,FALSE))</f>
        <v>Власов</v>
      </c>
      <c r="C869" s="503">
        <v>44417</v>
      </c>
      <c r="D869" s="500" t="s">
        <v>361</v>
      </c>
      <c r="E869" s="497">
        <v>4008.53</v>
      </c>
      <c r="F869" s="501">
        <v>7</v>
      </c>
    </row>
    <row r="870" spans="1:6">
      <c r="A870" s="497">
        <v>122</v>
      </c>
      <c r="B870" s="209" t="str">
        <f>IF(A870="","",VLOOKUP(A870,Жильцы!$A$2:$B$129,2,FALSE))</f>
        <v>Миронов</v>
      </c>
      <c r="C870" s="503">
        <v>44417</v>
      </c>
      <c r="D870" s="500" t="s">
        <v>361</v>
      </c>
      <c r="E870" s="497">
        <v>2685.34</v>
      </c>
      <c r="F870" s="501">
        <v>7</v>
      </c>
    </row>
    <row r="871" spans="1:6">
      <c r="A871" s="497">
        <v>4</v>
      </c>
      <c r="B871" s="209" t="str">
        <f>IF(A871="","",VLOOKUP(A871,Жильцы!$A$2:$B$129,2,FALSE))</f>
        <v>Новиков</v>
      </c>
      <c r="C871" s="503">
        <v>44418</v>
      </c>
      <c r="D871" s="500" t="s">
        <v>361</v>
      </c>
      <c r="E871" s="497">
        <v>1744.83</v>
      </c>
      <c r="F871" s="501" t="s">
        <v>146</v>
      </c>
    </row>
    <row r="872" spans="1:6">
      <c r="A872" s="497">
        <v>4</v>
      </c>
      <c r="B872" s="209" t="str">
        <f>IF(A872="","",VLOOKUP(A872,Жильцы!$A$2:$B$129,2,FALSE))</f>
        <v>Новиков</v>
      </c>
      <c r="C872" s="503">
        <v>44418</v>
      </c>
      <c r="D872" s="500" t="s">
        <v>361</v>
      </c>
      <c r="E872" s="497">
        <v>1744.83</v>
      </c>
      <c r="F872" s="501">
        <v>7</v>
      </c>
    </row>
    <row r="873" spans="1:6">
      <c r="A873" s="497">
        <v>16</v>
      </c>
      <c r="B873" s="209" t="str">
        <f>IF(A873="","",VLOOKUP(A873,Жильцы!$A$2:$B$129,2,FALSE))</f>
        <v>Ветохина</v>
      </c>
      <c r="C873" s="503">
        <v>44418</v>
      </c>
      <c r="D873" s="500" t="s">
        <v>361</v>
      </c>
      <c r="E873" s="497">
        <v>1856.58</v>
      </c>
      <c r="F873" s="501">
        <v>7</v>
      </c>
    </row>
    <row r="874" spans="1:6">
      <c r="A874" s="497">
        <v>10</v>
      </c>
      <c r="B874" s="209" t="str">
        <f>IF(A874="","",VLOOKUP(A874,Жильцы!$A$2:$B$129,2,FALSE))</f>
        <v>Бугаец</v>
      </c>
      <c r="C874" s="503">
        <v>44418</v>
      </c>
      <c r="D874" s="500" t="s">
        <v>361</v>
      </c>
      <c r="E874" s="497">
        <v>2441.14</v>
      </c>
      <c r="F874" s="501">
        <v>7</v>
      </c>
    </row>
    <row r="875" spans="1:6">
      <c r="A875" s="497">
        <v>5</v>
      </c>
      <c r="B875" s="209" t="str">
        <f>IF(A875="","",VLOOKUP(A875,Жильцы!$A$2:$B$129,2,FALSE))</f>
        <v>Сандул</v>
      </c>
      <c r="C875" s="503">
        <v>44418</v>
      </c>
      <c r="D875" s="500" t="s">
        <v>361</v>
      </c>
      <c r="E875" s="497">
        <v>4747.34</v>
      </c>
      <c r="F875" s="501">
        <v>7</v>
      </c>
    </row>
    <row r="876" spans="1:6">
      <c r="A876" s="497">
        <v>31</v>
      </c>
      <c r="B876" s="209" t="str">
        <f>IF(A876="","",VLOOKUP(A876,Жильцы!$A$2:$B$129,2,FALSE))</f>
        <v>Филиппович</v>
      </c>
      <c r="C876" s="503">
        <v>44418</v>
      </c>
      <c r="D876" s="500" t="s">
        <v>361</v>
      </c>
      <c r="E876" s="497">
        <v>2503.73</v>
      </c>
      <c r="F876" s="501">
        <v>7</v>
      </c>
    </row>
    <row r="877" spans="1:6">
      <c r="A877" s="497">
        <v>97</v>
      </c>
      <c r="B877" s="209" t="str">
        <f>IF(A877="","",VLOOKUP(A877,Жильцы!$A$2:$B$129,2,FALSE))</f>
        <v>Малютин</v>
      </c>
      <c r="C877" s="503">
        <v>44418</v>
      </c>
      <c r="D877" s="500" t="s">
        <v>361</v>
      </c>
      <c r="E877" s="497">
        <v>2054.6999999999998</v>
      </c>
      <c r="F877" s="501">
        <v>7</v>
      </c>
    </row>
    <row r="878" spans="1:6">
      <c r="A878" s="497">
        <v>23</v>
      </c>
      <c r="B878" s="209" t="str">
        <f>IF(A878="","",VLOOKUP(A878,Жильцы!$A$2:$B$129,2,FALSE))</f>
        <v>Малярчук</v>
      </c>
      <c r="C878" s="503">
        <v>44419</v>
      </c>
      <c r="D878" s="500" t="s">
        <v>361</v>
      </c>
      <c r="E878" s="497">
        <v>2074.73</v>
      </c>
      <c r="F878" s="501">
        <v>7</v>
      </c>
    </row>
    <row r="879" spans="1:6">
      <c r="A879" s="497">
        <v>104</v>
      </c>
      <c r="B879" s="209" t="str">
        <f>IF(A879="","",VLOOKUP(A879,Жильцы!$A$2:$B$129,2,FALSE))</f>
        <v>Будаев</v>
      </c>
      <c r="C879" s="503">
        <v>44419</v>
      </c>
      <c r="D879" s="500" t="s">
        <v>361</v>
      </c>
      <c r="E879" s="497">
        <v>2915.88</v>
      </c>
      <c r="F879" s="501">
        <v>7</v>
      </c>
    </row>
    <row r="880" spans="1:6">
      <c r="A880" s="497">
        <v>90</v>
      </c>
      <c r="B880" s="209" t="str">
        <f>IF(A880="","",VLOOKUP(A880,Жильцы!$A$2:$B$129,2,FALSE))</f>
        <v>Галинский</v>
      </c>
      <c r="C880" s="503">
        <v>44419</v>
      </c>
      <c r="D880" s="500" t="s">
        <v>361</v>
      </c>
      <c r="E880" s="497">
        <v>2564.86</v>
      </c>
      <c r="F880" s="501">
        <v>7</v>
      </c>
    </row>
    <row r="881" spans="1:6">
      <c r="A881" s="497">
        <v>72</v>
      </c>
      <c r="B881" s="209" t="str">
        <f>IF(A881="","",VLOOKUP(A881,Жильцы!$A$2:$B$129,2,FALSE))</f>
        <v>Гуляев</v>
      </c>
      <c r="C881" s="503">
        <v>44419</v>
      </c>
      <c r="D881" s="500" t="s">
        <v>361</v>
      </c>
      <c r="E881" s="497">
        <v>2278.98</v>
      </c>
      <c r="F881" s="501">
        <v>7</v>
      </c>
    </row>
    <row r="882" spans="1:6">
      <c r="A882" s="497">
        <v>75</v>
      </c>
      <c r="B882" s="209" t="str">
        <f>IF(A882="","",VLOOKUP(A882,Жильцы!$A$2:$B$129,2,FALSE))</f>
        <v>Володченко</v>
      </c>
      <c r="C882" s="503">
        <v>44419</v>
      </c>
      <c r="D882" s="500" t="s">
        <v>361</v>
      </c>
      <c r="E882" s="497">
        <v>1929.53</v>
      </c>
      <c r="F882" s="501">
        <v>7</v>
      </c>
    </row>
    <row r="883" spans="1:6">
      <c r="A883" s="497">
        <v>115</v>
      </c>
      <c r="B883" s="209" t="str">
        <f>IF(A883="","",VLOOKUP(A883,Жильцы!$A$2:$B$129,2,FALSE))</f>
        <v>Чистяков</v>
      </c>
      <c r="C883" s="503">
        <v>44419</v>
      </c>
      <c r="D883" s="500" t="s">
        <v>361</v>
      </c>
      <c r="E883" s="497">
        <v>2012.03</v>
      </c>
      <c r="F883" s="501">
        <v>7</v>
      </c>
    </row>
    <row r="884" spans="1:6">
      <c r="A884" s="497">
        <v>15</v>
      </c>
      <c r="B884" s="209" t="str">
        <f>IF(A884="","",VLOOKUP(A884,Жильцы!$A$2:$B$129,2,FALSE))</f>
        <v>Килина</v>
      </c>
      <c r="C884" s="503">
        <v>44419</v>
      </c>
      <c r="D884" s="500" t="s">
        <v>361</v>
      </c>
      <c r="E884" s="497">
        <v>1955.93</v>
      </c>
      <c r="F884" s="501">
        <v>7</v>
      </c>
    </row>
    <row r="885" spans="1:6">
      <c r="A885" s="497">
        <v>110</v>
      </c>
      <c r="B885" s="209" t="str">
        <f>IF(A885="","",VLOOKUP(A885,Жильцы!$A$2:$B$129,2,FALSE))</f>
        <v>Нерода</v>
      </c>
      <c r="C885" s="503">
        <v>44419</v>
      </c>
      <c r="D885" s="500" t="s">
        <v>361</v>
      </c>
      <c r="E885" s="497">
        <v>1949.33</v>
      </c>
      <c r="F885" s="501">
        <v>7</v>
      </c>
    </row>
    <row r="886" spans="1:6">
      <c r="A886" s="497">
        <v>7</v>
      </c>
      <c r="B886" s="209" t="str">
        <f>IF(A886="","",VLOOKUP(A886,Жильцы!$A$2:$B$129,2,FALSE))</f>
        <v>Ушаков</v>
      </c>
      <c r="C886" s="503">
        <v>44419</v>
      </c>
      <c r="D886" s="500" t="s">
        <v>361</v>
      </c>
      <c r="E886" s="497">
        <v>1930.32</v>
      </c>
      <c r="F886" s="501">
        <v>7</v>
      </c>
    </row>
    <row r="887" spans="1:6">
      <c r="A887" s="497">
        <v>39</v>
      </c>
      <c r="B887" s="209" t="str">
        <f>IF(A887="","",VLOOKUP(A887,Жильцы!$A$2:$B$129,2,FALSE))</f>
        <v>Даниш</v>
      </c>
      <c r="C887" s="503">
        <v>44419</v>
      </c>
      <c r="D887" s="500" t="s">
        <v>361</v>
      </c>
      <c r="E887" s="497">
        <v>3081.23</v>
      </c>
      <c r="F887" s="501">
        <v>7</v>
      </c>
    </row>
    <row r="888" spans="1:6">
      <c r="A888" s="497">
        <v>26</v>
      </c>
      <c r="B888" s="209" t="str">
        <f>IF(A888="","",VLOOKUP(A888,Жильцы!$A$2:$B$129,2,FALSE))</f>
        <v>Сушилина</v>
      </c>
      <c r="C888" s="503">
        <v>44419</v>
      </c>
      <c r="D888" s="500" t="s">
        <v>361</v>
      </c>
      <c r="E888" s="497">
        <v>1926.34</v>
      </c>
      <c r="F888" s="501">
        <v>7</v>
      </c>
    </row>
    <row r="889" spans="1:6">
      <c r="A889" s="497">
        <v>84</v>
      </c>
      <c r="B889" s="209" t="str">
        <f>IF(A889="","",VLOOKUP(A889,Жильцы!$A$2:$B$129,2,FALSE))</f>
        <v>Берегов</v>
      </c>
      <c r="C889" s="503">
        <v>44419</v>
      </c>
      <c r="D889" s="500" t="s">
        <v>361</v>
      </c>
      <c r="E889" s="497">
        <v>2682.7</v>
      </c>
      <c r="F889" s="501">
        <v>7</v>
      </c>
    </row>
    <row r="890" spans="1:6">
      <c r="A890" s="497">
        <v>86</v>
      </c>
      <c r="B890" s="209" t="str">
        <f>IF(A890="","",VLOOKUP(A890,Жильцы!$A$2:$B$129,2,FALSE))</f>
        <v>Соколов</v>
      </c>
      <c r="C890" s="503">
        <v>44419</v>
      </c>
      <c r="D890" s="500" t="s">
        <v>361</v>
      </c>
      <c r="E890" s="497">
        <v>2005.43</v>
      </c>
      <c r="F890" s="501">
        <v>7</v>
      </c>
    </row>
    <row r="891" spans="1:6">
      <c r="A891" s="497">
        <v>88</v>
      </c>
      <c r="B891" s="209" t="str">
        <f>IF(A891="","",VLOOKUP(A891,Жильцы!$A$2:$B$129,2,FALSE))</f>
        <v>Краева</v>
      </c>
      <c r="C891" s="503">
        <v>44419</v>
      </c>
      <c r="D891" s="500" t="s">
        <v>361</v>
      </c>
      <c r="E891" s="497">
        <v>2419.2399999999998</v>
      </c>
      <c r="F891" s="501">
        <v>7</v>
      </c>
    </row>
    <row r="892" spans="1:6">
      <c r="A892" s="497">
        <v>63</v>
      </c>
      <c r="B892" s="209" t="str">
        <f>IF(A892="","",VLOOKUP(A892,Жильцы!$A$2:$B$129,2,FALSE))</f>
        <v>Зима</v>
      </c>
      <c r="C892" s="503">
        <v>44420</v>
      </c>
      <c r="D892" s="500" t="s">
        <v>361</v>
      </c>
      <c r="E892" s="497">
        <v>2427.83</v>
      </c>
      <c r="F892" s="501">
        <v>7</v>
      </c>
    </row>
    <row r="893" spans="1:6">
      <c r="A893" s="497">
        <v>9</v>
      </c>
      <c r="B893" s="209" t="str">
        <f>IF(A893="","",VLOOKUP(A893,Жильцы!$A$2:$B$129,2,FALSE))</f>
        <v>Солянов</v>
      </c>
      <c r="C893" s="503">
        <v>44420</v>
      </c>
      <c r="D893" s="500" t="s">
        <v>361</v>
      </c>
      <c r="E893" s="497">
        <v>2077.8000000000002</v>
      </c>
      <c r="F893" s="501">
        <v>7</v>
      </c>
    </row>
    <row r="894" spans="1:6">
      <c r="A894" s="497">
        <v>91</v>
      </c>
      <c r="B894" s="209" t="str">
        <f>IF(A894="","",VLOOKUP(A894,Жильцы!$A$2:$B$129,2,FALSE))</f>
        <v>Корнилов</v>
      </c>
      <c r="C894" s="503">
        <v>44421</v>
      </c>
      <c r="D894" s="500" t="s">
        <v>361</v>
      </c>
      <c r="E894" s="497">
        <v>2137.4299999999998</v>
      </c>
      <c r="F894" s="501">
        <v>7</v>
      </c>
    </row>
    <row r="895" spans="1:6">
      <c r="A895" s="497">
        <v>48</v>
      </c>
      <c r="B895" s="209" t="str">
        <f>IF(A895="","",VLOOKUP(A895,Жильцы!$A$2:$B$129,2,FALSE))</f>
        <v>Перфильева</v>
      </c>
      <c r="C895" s="503">
        <v>44421</v>
      </c>
      <c r="D895" s="500" t="s">
        <v>361</v>
      </c>
      <c r="E895" s="497">
        <v>2592.48</v>
      </c>
      <c r="F895" s="501">
        <v>7</v>
      </c>
    </row>
    <row r="896" spans="1:6">
      <c r="A896" s="497">
        <v>127</v>
      </c>
      <c r="B896" s="209" t="str">
        <f>IF(A896="","",VLOOKUP(A896,Жильцы!$A$2:$B$129,2,FALSE))</f>
        <v>Астапов</v>
      </c>
      <c r="C896" s="503">
        <v>44421</v>
      </c>
      <c r="D896" s="500" t="s">
        <v>361</v>
      </c>
      <c r="E896" s="497">
        <v>2210.0300000000002</v>
      </c>
      <c r="F896" s="501">
        <v>7</v>
      </c>
    </row>
    <row r="897" spans="1:6">
      <c r="A897" s="497">
        <v>66</v>
      </c>
      <c r="B897" s="209" t="str">
        <f>IF(A897="","",VLOOKUP(A897,Жильцы!$A$2:$B$129,2,FALSE))</f>
        <v>Суглобов</v>
      </c>
      <c r="C897" s="503">
        <v>44421</v>
      </c>
      <c r="D897" s="500" t="s">
        <v>361</v>
      </c>
      <c r="E897" s="497">
        <v>2605.42</v>
      </c>
      <c r="F897" s="501">
        <v>7</v>
      </c>
    </row>
    <row r="898" spans="1:6">
      <c r="A898" s="497">
        <v>35</v>
      </c>
      <c r="B898" s="209" t="str">
        <f>IF(A898="","",VLOOKUP(A898,Жильцы!$A$2:$B$129,2,FALSE))</f>
        <v>Сергиенко</v>
      </c>
      <c r="C898" s="503">
        <v>44421</v>
      </c>
      <c r="D898" s="500" t="s">
        <v>361</v>
      </c>
      <c r="E898" s="497">
        <v>5785.83</v>
      </c>
      <c r="F898" s="501"/>
    </row>
    <row r="899" spans="1:6">
      <c r="A899" s="497">
        <v>17</v>
      </c>
      <c r="B899" s="209" t="str">
        <f>IF(A899="","",VLOOKUP(A899,Жильцы!$A$2:$B$129,2,FALSE))</f>
        <v>Федорова</v>
      </c>
      <c r="C899" s="503">
        <v>44421</v>
      </c>
      <c r="D899" s="500" t="s">
        <v>361</v>
      </c>
      <c r="E899" s="497">
        <v>2562.9</v>
      </c>
      <c r="F899" s="501">
        <v>7</v>
      </c>
    </row>
    <row r="900" spans="1:6">
      <c r="A900" s="497">
        <v>45</v>
      </c>
      <c r="B900" s="209" t="str">
        <f>IF(A900="","",VLOOKUP(A900,Жильцы!$A$2:$B$129,2,FALSE))</f>
        <v>Ворожбит</v>
      </c>
      <c r="C900" s="503">
        <v>44424</v>
      </c>
      <c r="D900" s="500" t="s">
        <v>361</v>
      </c>
      <c r="E900" s="497">
        <v>3019.3</v>
      </c>
      <c r="F900" s="501">
        <v>7</v>
      </c>
    </row>
    <row r="901" spans="1:6">
      <c r="A901" s="497">
        <v>99</v>
      </c>
      <c r="B901" s="209" t="str">
        <f>IF(A901="","",VLOOKUP(A901,Жильцы!$A$2:$B$129,2,FALSE))</f>
        <v>Лавренова</v>
      </c>
      <c r="C901" s="503">
        <v>44424</v>
      </c>
      <c r="D901" s="500" t="s">
        <v>361</v>
      </c>
      <c r="E901" s="497">
        <v>1896.53</v>
      </c>
      <c r="F901" s="501">
        <v>7</v>
      </c>
    </row>
    <row r="902" spans="1:6">
      <c r="A902" s="497">
        <v>29</v>
      </c>
      <c r="B902" s="209" t="str">
        <f>IF(A902="","",VLOOKUP(A902,Жильцы!$A$2:$B$129,2,FALSE))</f>
        <v>Назарова</v>
      </c>
      <c r="C902" s="503">
        <v>44424</v>
      </c>
      <c r="D902" s="500" t="s">
        <v>361</v>
      </c>
      <c r="E902" s="497">
        <v>2517.6999999999998</v>
      </c>
      <c r="F902" s="501">
        <v>7</v>
      </c>
    </row>
    <row r="903" spans="1:6">
      <c r="A903" s="497">
        <v>68</v>
      </c>
      <c r="B903" s="209" t="str">
        <f>IF(A903="","",VLOOKUP(A903,Жильцы!$A$2:$B$129,2,FALSE))</f>
        <v>Мамедова</v>
      </c>
      <c r="C903" s="503">
        <v>44424</v>
      </c>
      <c r="D903" s="500" t="s">
        <v>361</v>
      </c>
      <c r="E903" s="497">
        <v>3309.7</v>
      </c>
      <c r="F903" s="501">
        <v>7</v>
      </c>
    </row>
    <row r="904" spans="1:6">
      <c r="A904" s="497">
        <v>69</v>
      </c>
      <c r="B904" s="209" t="str">
        <f>IF(A904="","",VLOOKUP(A904,Жильцы!$A$2:$B$129,2,FALSE))</f>
        <v>Кутьмин</v>
      </c>
      <c r="C904" s="503">
        <v>44425</v>
      </c>
      <c r="D904" s="500" t="s">
        <v>361</v>
      </c>
      <c r="E904" s="497">
        <v>2659.6</v>
      </c>
      <c r="F904" s="501">
        <v>7</v>
      </c>
    </row>
    <row r="905" spans="1:6">
      <c r="A905" s="497">
        <v>60</v>
      </c>
      <c r="B905" s="209" t="str">
        <f>IF(A905="","",VLOOKUP(A905,Жильцы!$A$2:$B$129,2,FALSE))</f>
        <v>Гончаренко</v>
      </c>
      <c r="C905" s="503">
        <v>44425</v>
      </c>
      <c r="D905" s="500" t="s">
        <v>361</v>
      </c>
      <c r="E905" s="497">
        <v>2936.92</v>
      </c>
      <c r="F905" s="501">
        <v>7</v>
      </c>
    </row>
    <row r="906" spans="1:6">
      <c r="A906" s="497">
        <v>44</v>
      </c>
      <c r="B906" s="209" t="str">
        <f>IF(A906="","",VLOOKUP(A906,Жильцы!$A$2:$B$129,2,FALSE))</f>
        <v>Заяц</v>
      </c>
      <c r="C906" s="503">
        <v>44425</v>
      </c>
      <c r="D906" s="500" t="s">
        <v>361</v>
      </c>
      <c r="E906" s="497">
        <v>2626.6</v>
      </c>
      <c r="F906" s="501">
        <v>7</v>
      </c>
    </row>
    <row r="907" spans="1:6">
      <c r="A907" s="497">
        <v>57</v>
      </c>
      <c r="B907" s="209" t="str">
        <f>IF(A907="","",VLOOKUP(A907,Жильцы!$A$2:$B$129,2,FALSE))</f>
        <v>Заяц</v>
      </c>
      <c r="C907" s="503">
        <v>44425</v>
      </c>
      <c r="D907" s="500" t="s">
        <v>361</v>
      </c>
      <c r="E907" s="497">
        <v>2308.8000000000002</v>
      </c>
      <c r="F907" s="501">
        <v>7</v>
      </c>
    </row>
    <row r="908" spans="1:6">
      <c r="A908" s="497">
        <v>40</v>
      </c>
      <c r="B908" s="209" t="str">
        <f>IF(A908="","",VLOOKUP(A908,Жильцы!$A$2:$B$129,2,FALSE))</f>
        <v>Гренок</v>
      </c>
      <c r="C908" s="503">
        <v>44425</v>
      </c>
      <c r="D908" s="500" t="s">
        <v>361</v>
      </c>
      <c r="E908" s="497">
        <v>2160.1799999999998</v>
      </c>
      <c r="F908" s="501">
        <v>7</v>
      </c>
    </row>
    <row r="909" spans="1:6">
      <c r="A909" s="497">
        <v>50</v>
      </c>
      <c r="B909" s="209" t="str">
        <f>IF(A909="","",VLOOKUP(A909,Жильцы!$A$2:$B$129,2,FALSE))</f>
        <v>Перебейнос</v>
      </c>
      <c r="C909" s="503">
        <v>44425</v>
      </c>
      <c r="D909" s="500" t="s">
        <v>361</v>
      </c>
      <c r="E909" s="497">
        <v>2107.84</v>
      </c>
      <c r="F909" s="501">
        <v>7</v>
      </c>
    </row>
    <row r="910" spans="1:6">
      <c r="A910" s="497">
        <v>28</v>
      </c>
      <c r="B910" s="209" t="str">
        <f>IF(A910="","",VLOOKUP(A910,Жильцы!$A$2:$B$129,2,FALSE))</f>
        <v>Леонтьев</v>
      </c>
      <c r="C910" s="503">
        <v>44426</v>
      </c>
      <c r="D910" s="500" t="s">
        <v>361</v>
      </c>
      <c r="E910" s="497">
        <v>2583.6999999999998</v>
      </c>
      <c r="F910" s="501">
        <v>7</v>
      </c>
    </row>
    <row r="911" spans="1:6">
      <c r="A911" s="497">
        <v>109</v>
      </c>
      <c r="B911" s="209" t="str">
        <f>IF(A911="","",VLOOKUP(A911,Жильцы!$A$2:$B$129,2,FALSE))</f>
        <v>Набоженко</v>
      </c>
      <c r="C911" s="503">
        <v>44426</v>
      </c>
      <c r="D911" s="500" t="s">
        <v>361</v>
      </c>
      <c r="E911" s="497">
        <v>2633.2</v>
      </c>
      <c r="F911" s="501">
        <v>7</v>
      </c>
    </row>
    <row r="912" spans="1:6">
      <c r="A912" s="497">
        <v>20</v>
      </c>
      <c r="B912" s="209" t="str">
        <f>IF(A912="","",VLOOKUP(A912,Жильцы!$A$2:$B$129,2,FALSE))</f>
        <v>Карасев</v>
      </c>
      <c r="C912" s="503">
        <v>44426</v>
      </c>
      <c r="D912" s="500" t="s">
        <v>361</v>
      </c>
      <c r="E912" s="497">
        <v>3260.2</v>
      </c>
      <c r="F912" s="501">
        <v>7</v>
      </c>
    </row>
    <row r="913" spans="1:6">
      <c r="A913" s="497">
        <v>120</v>
      </c>
      <c r="B913" s="209" t="str">
        <f>IF(A913="","",VLOOKUP(A913,Жильцы!$A$2:$B$129,2,FALSE))</f>
        <v>Любецкий</v>
      </c>
      <c r="C913" s="503">
        <v>44426</v>
      </c>
      <c r="D913" s="500" t="s">
        <v>361</v>
      </c>
      <c r="E913" s="497">
        <v>2734.38</v>
      </c>
      <c r="F913" s="501">
        <v>7</v>
      </c>
    </row>
    <row r="914" spans="1:6">
      <c r="A914" s="497">
        <v>118</v>
      </c>
      <c r="B914" s="209" t="str">
        <f>IF(A914="","",VLOOKUP(A914,Жильцы!$A$2:$B$129,2,FALSE))</f>
        <v>Соболев</v>
      </c>
      <c r="C914" s="503">
        <v>44426</v>
      </c>
      <c r="D914" s="500" t="s">
        <v>361</v>
      </c>
      <c r="E914" s="497">
        <v>2607.64</v>
      </c>
      <c r="F914" s="501">
        <v>7</v>
      </c>
    </row>
    <row r="915" spans="1:6">
      <c r="A915" s="497">
        <v>3</v>
      </c>
      <c r="B915" s="209" t="str">
        <f>IF(A915="","",VLOOKUP(A915,Жильцы!$A$2:$B$129,2,FALSE))</f>
        <v>Тарновский</v>
      </c>
      <c r="C915" s="503">
        <v>44426</v>
      </c>
      <c r="D915" s="500" t="s">
        <v>361</v>
      </c>
      <c r="E915" s="497">
        <v>1598.37</v>
      </c>
      <c r="F915" s="501">
        <v>7</v>
      </c>
    </row>
    <row r="916" spans="1:6">
      <c r="A916" s="497">
        <v>33</v>
      </c>
      <c r="B916" s="209" t="str">
        <f>IF(A916="","",VLOOKUP(A916,Жильцы!$A$2:$B$129,2,FALSE))</f>
        <v>Корзюк</v>
      </c>
      <c r="C916" s="503">
        <v>44427</v>
      </c>
      <c r="D916" s="500" t="s">
        <v>361</v>
      </c>
      <c r="E916" s="497">
        <v>2661.9</v>
      </c>
      <c r="F916" s="501">
        <v>7</v>
      </c>
    </row>
    <row r="917" spans="1:6">
      <c r="A917" s="497">
        <v>65</v>
      </c>
      <c r="B917" s="209" t="str">
        <f>IF(A917="","",VLOOKUP(A917,Жильцы!$A$2:$B$129,2,FALSE))</f>
        <v>Фомин</v>
      </c>
      <c r="C917" s="503">
        <v>44427</v>
      </c>
      <c r="D917" s="500" t="s">
        <v>361</v>
      </c>
      <c r="E917" s="497">
        <v>2199.9</v>
      </c>
      <c r="F917" s="501">
        <v>7</v>
      </c>
    </row>
    <row r="918" spans="1:6">
      <c r="A918" s="497">
        <v>51</v>
      </c>
      <c r="B918" s="209" t="str">
        <f>IF(A918="","",VLOOKUP(A918,Жильцы!$A$2:$B$129,2,FALSE))</f>
        <v>Уза</v>
      </c>
      <c r="C918" s="503">
        <v>44427</v>
      </c>
      <c r="D918" s="500" t="s">
        <v>361</v>
      </c>
      <c r="E918" s="497">
        <v>2391.5300000000002</v>
      </c>
      <c r="F918" s="501">
        <v>7</v>
      </c>
    </row>
    <row r="919" spans="1:6">
      <c r="A919" s="497">
        <v>12</v>
      </c>
      <c r="B919" s="209" t="str">
        <f>IF(A919="","",VLOOKUP(A919,Жильцы!$A$2:$B$129,2,FALSE))</f>
        <v>Чупалов</v>
      </c>
      <c r="C919" s="503">
        <v>44428</v>
      </c>
      <c r="D919" s="500" t="s">
        <v>361</v>
      </c>
      <c r="E919" s="497">
        <v>2606.8000000000002</v>
      </c>
      <c r="F919" s="501">
        <v>7</v>
      </c>
    </row>
    <row r="920" spans="1:6">
      <c r="A920" s="497">
        <v>61</v>
      </c>
      <c r="B920" s="209" t="str">
        <f>IF(A920="","",VLOOKUP(A920,Жильцы!$A$2:$B$129,2,FALSE))</f>
        <v>Копытова</v>
      </c>
      <c r="C920" s="503">
        <v>44428</v>
      </c>
      <c r="D920" s="500" t="s">
        <v>361</v>
      </c>
      <c r="E920" s="497">
        <v>2580.4</v>
      </c>
      <c r="F920" s="501">
        <v>7</v>
      </c>
    </row>
    <row r="921" spans="1:6">
      <c r="A921" s="497">
        <v>70</v>
      </c>
      <c r="B921" s="209" t="str">
        <f>IF(A921="","",VLOOKUP(A921,Жильцы!$A$2:$B$129,2,FALSE))</f>
        <v>Болозович</v>
      </c>
      <c r="C921" s="503">
        <v>44428</v>
      </c>
      <c r="D921" s="500" t="s">
        <v>361</v>
      </c>
      <c r="E921" s="497">
        <v>1899.6</v>
      </c>
      <c r="F921" s="501">
        <v>7</v>
      </c>
    </row>
    <row r="922" spans="1:6">
      <c r="A922" s="497">
        <v>2</v>
      </c>
      <c r="B922" s="209" t="str">
        <f>IF(A922="","",VLOOKUP(A922,Жильцы!$A$2:$B$129,2,FALSE))</f>
        <v>Смирнов</v>
      </c>
      <c r="C922" s="503">
        <v>44428</v>
      </c>
      <c r="D922" s="500" t="s">
        <v>361</v>
      </c>
      <c r="E922" s="497">
        <v>1999.55</v>
      </c>
      <c r="F922" s="501">
        <v>7</v>
      </c>
    </row>
    <row r="923" spans="1:6">
      <c r="A923" s="497">
        <v>62</v>
      </c>
      <c r="B923" s="209" t="str">
        <f>IF(A923="","",VLOOKUP(A923,Жильцы!$A$2:$B$129,2,FALSE))</f>
        <v>Оконешникова</v>
      </c>
      <c r="C923" s="503">
        <v>44428</v>
      </c>
      <c r="D923" s="500" t="s">
        <v>361</v>
      </c>
      <c r="E923" s="497">
        <v>12000</v>
      </c>
      <c r="F923" s="501">
        <v>7</v>
      </c>
    </row>
    <row r="924" spans="1:6">
      <c r="A924" s="497">
        <v>64</v>
      </c>
      <c r="B924" s="209" t="str">
        <f>IF(A924="","",VLOOKUP(A924,Жильцы!$A$2:$B$129,2,FALSE))</f>
        <v>Сиваков</v>
      </c>
      <c r="C924" s="503">
        <v>44431</v>
      </c>
      <c r="D924" s="500" t="s">
        <v>361</v>
      </c>
      <c r="E924" s="497">
        <v>2206.38</v>
      </c>
      <c r="F924" s="501">
        <v>7</v>
      </c>
    </row>
    <row r="925" spans="1:6">
      <c r="A925" s="497">
        <v>24</v>
      </c>
      <c r="B925" s="209" t="str">
        <f>IF(A925="","",VLOOKUP(A925,Жильцы!$A$2:$B$129,2,FALSE))</f>
        <v>Олесик</v>
      </c>
      <c r="C925" s="503">
        <v>44431</v>
      </c>
      <c r="D925" s="500" t="s">
        <v>361</v>
      </c>
      <c r="E925" s="497">
        <v>2014.34</v>
      </c>
      <c r="F925" s="501">
        <v>7</v>
      </c>
    </row>
    <row r="926" spans="1:6">
      <c r="A926" s="497">
        <v>54</v>
      </c>
      <c r="B926" s="209" t="str">
        <f>IF(A926="","",VLOOKUP(A926,Жильцы!$A$2:$B$129,2,FALSE))</f>
        <v>Лучинина</v>
      </c>
      <c r="C926" s="503">
        <v>44431</v>
      </c>
      <c r="D926" s="500" t="s">
        <v>361</v>
      </c>
      <c r="E926" s="497">
        <v>3000</v>
      </c>
      <c r="F926" s="501"/>
    </row>
    <row r="927" spans="1:6">
      <c r="A927" s="497">
        <v>107</v>
      </c>
      <c r="B927" s="209" t="str">
        <f>IF(A927="","",VLOOKUP(A927,Жильцы!$A$2:$B$129,2,FALSE))</f>
        <v>Тулина</v>
      </c>
      <c r="C927" s="503">
        <v>44432</v>
      </c>
      <c r="D927" s="500" t="s">
        <v>361</v>
      </c>
      <c r="E927" s="497">
        <v>2222.0300000000002</v>
      </c>
      <c r="F927" s="501" t="s">
        <v>142</v>
      </c>
    </row>
    <row r="928" spans="1:6">
      <c r="A928" s="497">
        <v>107</v>
      </c>
      <c r="B928" s="209" t="str">
        <f>IF(A928="","",VLOOKUP(A928,Жильцы!$A$2:$B$129,2,FALSE))</f>
        <v>Тулина</v>
      </c>
      <c r="C928" s="503">
        <v>44432</v>
      </c>
      <c r="D928" s="500" t="s">
        <v>361</v>
      </c>
      <c r="E928" s="497">
        <v>2116.14</v>
      </c>
      <c r="F928" s="501" t="s">
        <v>997</v>
      </c>
    </row>
    <row r="929" spans="1:6">
      <c r="A929" s="497">
        <v>100</v>
      </c>
      <c r="B929" s="209" t="str">
        <f>IF(A929="","",VLOOKUP(A929,Жильцы!$A$2:$B$129,2,FALSE))</f>
        <v>Дольник</v>
      </c>
      <c r="C929" s="503">
        <v>44433</v>
      </c>
      <c r="D929" s="500" t="s">
        <v>361</v>
      </c>
      <c r="E929" s="497">
        <v>3210.7</v>
      </c>
      <c r="F929" s="501">
        <v>7</v>
      </c>
    </row>
    <row r="930" spans="1:6">
      <c r="A930" s="497">
        <v>36</v>
      </c>
      <c r="B930" s="209" t="str">
        <f>IF(A930="","",VLOOKUP(A930,Жильцы!$A$2:$B$129,2,FALSE))</f>
        <v>Армашова</v>
      </c>
      <c r="C930" s="503">
        <v>44433</v>
      </c>
      <c r="D930" s="500" t="s">
        <v>361</v>
      </c>
      <c r="E930" s="497">
        <v>2356</v>
      </c>
      <c r="F930" s="501" t="s">
        <v>148</v>
      </c>
    </row>
    <row r="931" spans="1:6">
      <c r="A931" s="497">
        <v>38</v>
      </c>
      <c r="B931" s="209" t="str">
        <f>IF(A931="","",VLOOKUP(A931,Жильцы!$A$2:$B$129,2,FALSE))</f>
        <v>Хорева</v>
      </c>
      <c r="C931" s="503">
        <v>44433</v>
      </c>
      <c r="D931" s="500" t="s">
        <v>361</v>
      </c>
      <c r="E931" s="497">
        <v>1847.03</v>
      </c>
      <c r="F931" s="501" t="s">
        <v>148</v>
      </c>
    </row>
    <row r="932" spans="1:6">
      <c r="A932" s="497">
        <v>43</v>
      </c>
      <c r="B932" s="209" t="str">
        <f>IF(A932="","",VLOOKUP(A932,Жильцы!$A$2:$B$129,2,FALSE))</f>
        <v>Ващенко</v>
      </c>
      <c r="C932" s="503">
        <v>44433</v>
      </c>
      <c r="D932" s="500" t="s">
        <v>361</v>
      </c>
      <c r="E932" s="497">
        <v>2714.93</v>
      </c>
      <c r="F932" s="501" t="s">
        <v>148</v>
      </c>
    </row>
    <row r="933" spans="1:6">
      <c r="A933" s="497">
        <v>13</v>
      </c>
      <c r="B933" s="209" t="str">
        <f>IF(A933="","",VLOOKUP(A933,Жильцы!$A$2:$B$129,2,FALSE))</f>
        <v xml:space="preserve">Шувалов </v>
      </c>
      <c r="C933" s="503">
        <v>44433</v>
      </c>
      <c r="D933" s="500" t="s">
        <v>361</v>
      </c>
      <c r="E933" s="497">
        <v>3705.7</v>
      </c>
      <c r="F933" s="501" t="s">
        <v>148</v>
      </c>
    </row>
    <row r="934" spans="1:6">
      <c r="A934" s="497">
        <v>98</v>
      </c>
      <c r="B934" s="209" t="str">
        <f>IF(A934="","",VLOOKUP(A934,Жильцы!$A$2:$B$129,2,FALSE))</f>
        <v>Кошелева</v>
      </c>
      <c r="C934" s="503">
        <v>44433</v>
      </c>
      <c r="D934" s="500" t="s">
        <v>361</v>
      </c>
      <c r="E934" s="497">
        <v>3523.31</v>
      </c>
      <c r="F934" s="501" t="s">
        <v>148</v>
      </c>
    </row>
    <row r="935" spans="1:6">
      <c r="A935" s="497">
        <v>87</v>
      </c>
      <c r="B935" s="209" t="str">
        <f>IF(A935="","",VLOOKUP(A935,Жильцы!$A$2:$B$129,2,FALSE))</f>
        <v>Кобызев</v>
      </c>
      <c r="C935" s="503">
        <v>44433</v>
      </c>
      <c r="D935" s="500" t="s">
        <v>361</v>
      </c>
      <c r="E935" s="497">
        <v>2741.33</v>
      </c>
      <c r="F935" s="501" t="s">
        <v>148</v>
      </c>
    </row>
    <row r="936" spans="1:6">
      <c r="A936" s="497">
        <v>93</v>
      </c>
      <c r="B936" s="209" t="str">
        <f>IF(A936="","",VLOOKUP(A936,Жильцы!$A$2:$B$129,2,FALSE))</f>
        <v>Дунаев</v>
      </c>
      <c r="C936" s="503">
        <v>44433</v>
      </c>
      <c r="D936" s="500" t="s">
        <v>361</v>
      </c>
      <c r="E936" s="497">
        <v>4022.5</v>
      </c>
      <c r="F936" s="501" t="s">
        <v>148</v>
      </c>
    </row>
    <row r="937" spans="1:6">
      <c r="A937" s="497">
        <v>42</v>
      </c>
      <c r="B937" s="209" t="str">
        <f>IF(A937="","",VLOOKUP(A937,Жильцы!$A$2:$B$129,2,FALSE))</f>
        <v>Пуликов</v>
      </c>
      <c r="C937" s="503">
        <v>44433</v>
      </c>
      <c r="D937" s="500" t="s">
        <v>361</v>
      </c>
      <c r="E937" s="497">
        <v>3318.94</v>
      </c>
      <c r="F937" s="501" t="s">
        <v>148</v>
      </c>
    </row>
    <row r="938" spans="1:6">
      <c r="A938" s="497">
        <v>8</v>
      </c>
      <c r="B938" s="209" t="str">
        <f>IF(A938="","",VLOOKUP(A938,Жильцы!$A$2:$B$129,2,FALSE))</f>
        <v>Дымченко</v>
      </c>
      <c r="C938" s="503">
        <v>44433</v>
      </c>
      <c r="D938" s="500" t="s">
        <v>361</v>
      </c>
      <c r="E938" s="497">
        <v>1876.26</v>
      </c>
      <c r="F938" s="501" t="s">
        <v>148</v>
      </c>
    </row>
    <row r="939" spans="1:6">
      <c r="A939" s="497">
        <v>32</v>
      </c>
      <c r="B939" s="209" t="str">
        <f>IF(A939="","",VLOOKUP(A939,Жильцы!$A$2:$B$129,2,FALSE))</f>
        <v>Мельников</v>
      </c>
      <c r="C939" s="503">
        <v>44433</v>
      </c>
      <c r="D939" s="500" t="s">
        <v>361</v>
      </c>
      <c r="E939" s="497">
        <v>12262.48</v>
      </c>
      <c r="F939" s="501"/>
    </row>
    <row r="940" spans="1:6">
      <c r="A940" s="497">
        <v>81</v>
      </c>
      <c r="B940" s="209" t="str">
        <f>IF(A940="","",VLOOKUP(A940,Жильцы!$A$2:$B$129,2,FALSE))</f>
        <v>Белов</v>
      </c>
      <c r="C940" s="503">
        <v>44433</v>
      </c>
      <c r="D940" s="500" t="s">
        <v>361</v>
      </c>
      <c r="E940" s="497">
        <v>2094.3000000000002</v>
      </c>
      <c r="F940" s="501" t="s">
        <v>148</v>
      </c>
    </row>
    <row r="941" spans="1:6">
      <c r="A941" s="497">
        <v>105</v>
      </c>
      <c r="B941" s="209" t="str">
        <f>IF(A941="","",VLOOKUP(A941,Жильцы!$A$2:$B$129,2,FALSE))</f>
        <v>Захлевнова</v>
      </c>
      <c r="C941" s="503">
        <v>44434</v>
      </c>
      <c r="D941" s="500" t="s">
        <v>361</v>
      </c>
      <c r="E941" s="497">
        <v>2034.9</v>
      </c>
      <c r="F941" s="501" t="s">
        <v>148</v>
      </c>
    </row>
    <row r="942" spans="1:6">
      <c r="A942" s="497">
        <v>121</v>
      </c>
      <c r="B942" s="209" t="str">
        <f>IF(A942="","",VLOOKUP(A942,Жильцы!$A$2:$B$129,2,FALSE))</f>
        <v>Рыженко</v>
      </c>
      <c r="C942" s="503">
        <v>44434</v>
      </c>
      <c r="D942" s="500" t="s">
        <v>361</v>
      </c>
      <c r="E942" s="497">
        <v>2081.1</v>
      </c>
      <c r="F942" s="501" t="s">
        <v>148</v>
      </c>
    </row>
    <row r="943" spans="1:6">
      <c r="A943" s="497">
        <v>49</v>
      </c>
      <c r="B943" s="209" t="str">
        <f>IF(A943="","",VLOOKUP(A943,Жильцы!$A$2:$B$129,2,FALSE))</f>
        <v>Скопцова</v>
      </c>
      <c r="C943" s="503">
        <v>44434</v>
      </c>
      <c r="D943" s="500" t="s">
        <v>361</v>
      </c>
      <c r="E943" s="497">
        <v>2397.9</v>
      </c>
      <c r="F943" s="505">
        <v>7</v>
      </c>
    </row>
    <row r="944" spans="1:6">
      <c r="A944" s="497">
        <v>67</v>
      </c>
      <c r="B944" s="209" t="str">
        <f>IF(A944="","",VLOOKUP(A944,Жильцы!$A$2:$B$129,2,FALSE))</f>
        <v>Бабкин</v>
      </c>
      <c r="C944" s="503">
        <v>44434</v>
      </c>
      <c r="D944" s="500" t="s">
        <v>361</v>
      </c>
      <c r="E944" s="497">
        <v>2226.5300000000002</v>
      </c>
      <c r="F944" s="501" t="s">
        <v>148</v>
      </c>
    </row>
    <row r="945" spans="1:6">
      <c r="A945" s="497">
        <v>125</v>
      </c>
      <c r="B945" s="209" t="str">
        <f>IF(A945="","",VLOOKUP(A945,Жильцы!$A$2:$B$129,2,FALSE))</f>
        <v>Бойко</v>
      </c>
      <c r="C945" s="503">
        <v>44434</v>
      </c>
      <c r="D945" s="500" t="s">
        <v>361</v>
      </c>
      <c r="E945" s="497">
        <v>3557.2</v>
      </c>
      <c r="F945" s="501" t="s">
        <v>148</v>
      </c>
    </row>
    <row r="946" spans="1:6">
      <c r="A946" s="497">
        <v>117</v>
      </c>
      <c r="B946" s="209" t="str">
        <f>IF(A946="","",VLOOKUP(A946,Жильцы!$A$2:$B$129,2,FALSE))</f>
        <v>Нагорная</v>
      </c>
      <c r="C946" s="503">
        <v>44434</v>
      </c>
      <c r="D946" s="500" t="s">
        <v>361</v>
      </c>
      <c r="E946" s="497">
        <v>2379.1</v>
      </c>
      <c r="F946" s="501" t="s">
        <v>148</v>
      </c>
    </row>
    <row r="947" spans="1:6">
      <c r="A947" s="497">
        <v>124</v>
      </c>
      <c r="B947" s="209" t="str">
        <f>IF(A947="","",VLOOKUP(A947,Жильцы!$A$2:$B$129,2,FALSE))</f>
        <v>Казанцева</v>
      </c>
      <c r="C947" s="503">
        <v>44434</v>
      </c>
      <c r="D947" s="500" t="s">
        <v>361</v>
      </c>
      <c r="E947" s="497">
        <v>3775.62</v>
      </c>
      <c r="F947" s="501" t="s">
        <v>148</v>
      </c>
    </row>
    <row r="948" spans="1:6">
      <c r="A948" s="497">
        <v>82</v>
      </c>
      <c r="B948" s="209" t="str">
        <f>IF(A948="","",VLOOKUP(A948,Жильцы!$A$2:$B$129,2,FALSE))</f>
        <v>Астафьев</v>
      </c>
      <c r="C948" s="503">
        <v>44435</v>
      </c>
      <c r="D948" s="500" t="s">
        <v>361</v>
      </c>
      <c r="E948" s="497">
        <v>2421.34</v>
      </c>
      <c r="F948" s="501" t="s">
        <v>148</v>
      </c>
    </row>
    <row r="949" spans="1:6">
      <c r="A949" s="497">
        <v>77</v>
      </c>
      <c r="B949" s="209" t="str">
        <f>IF(A949="","",VLOOKUP(A949,Жильцы!$A$2:$B$129,2,FALSE))</f>
        <v>Попов</v>
      </c>
      <c r="C949" s="503">
        <v>44438</v>
      </c>
      <c r="D949" s="500" t="s">
        <v>361</v>
      </c>
      <c r="E949" s="497">
        <v>4392.1000000000004</v>
      </c>
      <c r="F949" s="501" t="s">
        <v>148</v>
      </c>
    </row>
    <row r="950" spans="1:6">
      <c r="A950" s="497">
        <v>107</v>
      </c>
      <c r="B950" s="209" t="str">
        <f>IF(A950="","",VLOOKUP(A950,Жильцы!$A$2:$B$129,2,FALSE))</f>
        <v>Тулина</v>
      </c>
      <c r="C950" s="503">
        <v>44438</v>
      </c>
      <c r="D950" s="500" t="s">
        <v>361</v>
      </c>
      <c r="E950" s="497">
        <v>1755.84</v>
      </c>
      <c r="F950" s="501" t="s">
        <v>998</v>
      </c>
    </row>
    <row r="951" spans="1:6">
      <c r="A951" s="497">
        <v>107</v>
      </c>
      <c r="B951" s="209" t="str">
        <f>IF(A951="","",VLOOKUP(A951,Жильцы!$A$2:$B$129,2,FALSE))</f>
        <v>Тулина</v>
      </c>
      <c r="C951" s="503">
        <v>44438</v>
      </c>
      <c r="D951" s="500" t="s">
        <v>361</v>
      </c>
      <c r="E951" s="497">
        <v>2070.48</v>
      </c>
      <c r="F951" s="501" t="s">
        <v>999</v>
      </c>
    </row>
    <row r="952" spans="1:6">
      <c r="A952" s="497">
        <v>27</v>
      </c>
      <c r="B952" s="209" t="str">
        <f>IF(A952="","",VLOOKUP(A952,Жильцы!$A$2:$B$129,2,FALSE))</f>
        <v>Федотова</v>
      </c>
      <c r="C952" s="503">
        <v>44438</v>
      </c>
      <c r="D952" s="500" t="s">
        <v>361</v>
      </c>
      <c r="E952" s="497">
        <v>2332.13</v>
      </c>
      <c r="F952" s="501" t="s">
        <v>148</v>
      </c>
    </row>
    <row r="953" spans="1:6">
      <c r="A953" s="497">
        <v>1</v>
      </c>
      <c r="B953" s="209" t="str">
        <f>IF(A953="","",VLOOKUP(A953,Жильцы!$A$2:$B$129,2,FALSE))</f>
        <v xml:space="preserve">Тартышная </v>
      </c>
      <c r="C953" s="503">
        <v>44438</v>
      </c>
      <c r="D953" s="500" t="s">
        <v>361</v>
      </c>
      <c r="E953" s="497">
        <v>1897.66</v>
      </c>
      <c r="F953" s="501">
        <v>7</v>
      </c>
    </row>
    <row r="954" spans="1:6">
      <c r="A954" s="497">
        <v>1</v>
      </c>
      <c r="B954" s="209" t="str">
        <f>IF(A954="","",VLOOKUP(A954,Жильцы!$A$2:$B$129,2,FALSE))</f>
        <v xml:space="preserve">Тартышная </v>
      </c>
      <c r="C954" s="503">
        <v>44438</v>
      </c>
      <c r="D954" s="500" t="s">
        <v>983</v>
      </c>
      <c r="E954" s="497">
        <v>503.62</v>
      </c>
      <c r="F954" s="501" t="s">
        <v>146</v>
      </c>
    </row>
    <row r="955" spans="1:6">
      <c r="A955" s="497">
        <v>99</v>
      </c>
      <c r="B955" s="209" t="str">
        <f>IF(A955="","",VLOOKUP(A955,Жильцы!$A$2:$B$129,2,FALSE))</f>
        <v>Лавренова</v>
      </c>
      <c r="C955" s="503">
        <v>44438</v>
      </c>
      <c r="D955" s="500" t="s">
        <v>361</v>
      </c>
      <c r="E955" s="497">
        <v>2226.5300000000002</v>
      </c>
      <c r="F955" s="501" t="s">
        <v>148</v>
      </c>
    </row>
    <row r="956" spans="1:6">
      <c r="A956" s="497">
        <v>94</v>
      </c>
      <c r="B956" s="209" t="str">
        <f>IF(A956="","",VLOOKUP(A956,Жильцы!$A$2:$B$129,2,FALSE))</f>
        <v>Мирошниченко</v>
      </c>
      <c r="C956" s="503">
        <v>44438</v>
      </c>
      <c r="D956" s="500" t="s">
        <v>361</v>
      </c>
      <c r="E956" s="497">
        <v>2117.63</v>
      </c>
      <c r="F956" s="501" t="s">
        <v>148</v>
      </c>
    </row>
    <row r="957" spans="1:6">
      <c r="A957" s="497">
        <v>94</v>
      </c>
      <c r="B957" s="209" t="str">
        <f>IF(A957="","",VLOOKUP(A957,Жильцы!$A$2:$B$129,2,FALSE))</f>
        <v>Мирошниченко</v>
      </c>
      <c r="C957" s="503">
        <v>44438</v>
      </c>
      <c r="D957" s="500" t="s">
        <v>361</v>
      </c>
      <c r="E957" s="497">
        <v>2285.9299999999998</v>
      </c>
      <c r="F957" s="501">
        <v>7</v>
      </c>
    </row>
    <row r="958" spans="1:6">
      <c r="A958" s="497">
        <v>52</v>
      </c>
      <c r="B958" s="209" t="str">
        <f>IF(A958="","",VLOOKUP(A958,Жильцы!$A$2:$B$129,2,FALSE))</f>
        <v>Голиков</v>
      </c>
      <c r="C958" s="503">
        <v>44438</v>
      </c>
      <c r="D958" s="500" t="s">
        <v>361</v>
      </c>
      <c r="E958" s="497">
        <v>2560.6</v>
      </c>
      <c r="F958" s="501" t="s">
        <v>148</v>
      </c>
    </row>
    <row r="959" spans="1:6">
      <c r="A959" s="497">
        <v>18</v>
      </c>
      <c r="B959" s="209" t="str">
        <f>IF(A959="","",VLOOKUP(A959,Жильцы!$A$2:$B$129,2,FALSE))</f>
        <v>Степанова</v>
      </c>
      <c r="C959" s="503">
        <v>44438</v>
      </c>
      <c r="D959" s="500" t="s">
        <v>361</v>
      </c>
      <c r="E959" s="497">
        <v>1998.94</v>
      </c>
      <c r="F959" s="501" t="s">
        <v>148</v>
      </c>
    </row>
    <row r="960" spans="1:6">
      <c r="A960" s="497">
        <v>88</v>
      </c>
      <c r="B960" s="209" t="str">
        <f>IF(A960="","",VLOOKUP(A960,Жильцы!$A$2:$B$129,2,FALSE))</f>
        <v>Краева</v>
      </c>
      <c r="C960" s="503">
        <v>44438</v>
      </c>
      <c r="D960" s="500" t="s">
        <v>361</v>
      </c>
      <c r="E960" s="497">
        <v>2326.56</v>
      </c>
      <c r="F960" s="501" t="s">
        <v>148</v>
      </c>
    </row>
    <row r="961" spans="1:6">
      <c r="A961" s="497">
        <v>5</v>
      </c>
      <c r="B961" s="209" t="str">
        <f>IF(A961="","",VLOOKUP(A961,Жильцы!$A$2:$B$129,2,FALSE))</f>
        <v>Сандул</v>
      </c>
      <c r="C961" s="503">
        <v>44438</v>
      </c>
      <c r="D961" s="500" t="s">
        <v>361</v>
      </c>
      <c r="E961" s="497">
        <v>4747.34</v>
      </c>
      <c r="F961" s="501" t="s">
        <v>1000</v>
      </c>
    </row>
    <row r="962" spans="1:6">
      <c r="A962" s="497">
        <v>19</v>
      </c>
      <c r="B962" s="209" t="str">
        <f>IF(A962="","",VLOOKUP(A962,Жильцы!$A$2:$B$129,2,FALSE))</f>
        <v>Николаев</v>
      </c>
      <c r="C962" s="503">
        <v>44439</v>
      </c>
      <c r="D962" s="500" t="s">
        <v>361</v>
      </c>
      <c r="E962" s="497">
        <v>1767.83</v>
      </c>
      <c r="F962" s="501" t="s">
        <v>148</v>
      </c>
    </row>
    <row r="963" spans="1:6">
      <c r="A963" s="497">
        <v>56</v>
      </c>
      <c r="B963" s="209" t="str">
        <f>IF(A963="","",VLOOKUP(A963,Жильцы!$A$2:$B$129,2,FALSE))</f>
        <v>Коваленина</v>
      </c>
      <c r="C963" s="503">
        <v>44439</v>
      </c>
      <c r="D963" s="500" t="s">
        <v>361</v>
      </c>
      <c r="E963" s="497">
        <v>2533.08</v>
      </c>
      <c r="F963" s="501" t="s">
        <v>148</v>
      </c>
    </row>
    <row r="964" spans="1:6">
      <c r="A964" s="497">
        <v>96</v>
      </c>
      <c r="B964" s="209" t="str">
        <f>IF(A964="","",VLOOKUP(A964,Жильцы!$A$2:$B$129,2,FALSE))</f>
        <v>Бряков</v>
      </c>
      <c r="C964" s="503">
        <v>44439</v>
      </c>
      <c r="D964" s="500" t="s">
        <v>361</v>
      </c>
      <c r="E964" s="497">
        <v>2440.6799999999998</v>
      </c>
      <c r="F964" s="501" t="s">
        <v>148</v>
      </c>
    </row>
    <row r="965" spans="1:6">
      <c r="A965" s="497">
        <v>37</v>
      </c>
      <c r="B965" s="209" t="str">
        <f>IF(A965="","",VLOOKUP(A965,Жильцы!$A$2:$B$129,2,FALSE))</f>
        <v>Журавлева</v>
      </c>
      <c r="C965" s="503">
        <v>44439</v>
      </c>
      <c r="D965" s="500" t="s">
        <v>361</v>
      </c>
      <c r="E965" s="497">
        <v>2527.6</v>
      </c>
      <c r="F965" s="501" t="s">
        <v>147</v>
      </c>
    </row>
    <row r="966" spans="1:6">
      <c r="A966" s="497">
        <v>113</v>
      </c>
      <c r="B966" s="209" t="str">
        <f>IF(A966="","",VLOOKUP(A966,Жильцы!$A$2:$B$129,2,FALSE))</f>
        <v>Зуев</v>
      </c>
      <c r="C966" s="503">
        <v>44440</v>
      </c>
      <c r="D966" s="500" t="s">
        <v>361</v>
      </c>
      <c r="E966" s="497">
        <v>1576.2</v>
      </c>
      <c r="F966" s="501" t="s">
        <v>148</v>
      </c>
    </row>
    <row r="967" spans="1:6">
      <c r="A967" s="497">
        <v>17</v>
      </c>
      <c r="B967" s="209" t="str">
        <f>IF(A967="","",VLOOKUP(A967,Жильцы!$A$2:$B$129,2,FALSE))</f>
        <v>Федорова</v>
      </c>
      <c r="C967" s="503">
        <v>44440</v>
      </c>
      <c r="D967" s="500" t="s">
        <v>361</v>
      </c>
      <c r="E967" s="497">
        <v>1906.2</v>
      </c>
      <c r="F967" s="501" t="s">
        <v>146</v>
      </c>
    </row>
    <row r="968" spans="1:6">
      <c r="A968" s="497">
        <v>78</v>
      </c>
      <c r="B968" s="209" t="str">
        <f>IF(A968="","",VLOOKUP(A968,Жильцы!$A$2:$B$129,2,FALSE))</f>
        <v>Рогачев</v>
      </c>
      <c r="C968" s="503">
        <v>44440</v>
      </c>
      <c r="D968" s="500" t="s">
        <v>361</v>
      </c>
      <c r="E968" s="497">
        <v>2365.13</v>
      </c>
      <c r="F968" s="505" t="s">
        <v>1001</v>
      </c>
    </row>
    <row r="969" spans="1:6">
      <c r="A969" s="497">
        <v>86</v>
      </c>
      <c r="B969" s="209" t="str">
        <f>IF(A969="","",VLOOKUP(A969,Жильцы!$A$2:$B$129,2,FALSE))</f>
        <v>Соколов</v>
      </c>
      <c r="C969" s="503">
        <v>44440</v>
      </c>
      <c r="D969" s="500" t="s">
        <v>361</v>
      </c>
      <c r="E969" s="497">
        <v>3500.33</v>
      </c>
      <c r="F969" s="501" t="s">
        <v>148</v>
      </c>
    </row>
    <row r="970" spans="1:6">
      <c r="A970" s="497">
        <v>7</v>
      </c>
      <c r="B970" s="209" t="str">
        <f>IF(A970="","",VLOOKUP(A970,Жильцы!$A$2:$B$129,2,FALSE))</f>
        <v>Ушаков</v>
      </c>
      <c r="C970" s="503">
        <v>44441</v>
      </c>
      <c r="D970" s="500" t="s">
        <v>361</v>
      </c>
      <c r="E970" s="497">
        <v>1831.52</v>
      </c>
      <c r="F970" s="501" t="s">
        <v>148</v>
      </c>
    </row>
    <row r="971" spans="1:6">
      <c r="A971" s="497">
        <v>78</v>
      </c>
      <c r="B971" s="209" t="str">
        <f>IF(A971="","",VLOOKUP(A971,Жильцы!$A$2:$B$129,2,FALSE))</f>
        <v>Рогачев</v>
      </c>
      <c r="C971" s="503">
        <v>44441</v>
      </c>
      <c r="D971" s="500" t="s">
        <v>361</v>
      </c>
      <c r="E971" s="497">
        <v>2850.23</v>
      </c>
      <c r="F971" s="501" t="s">
        <v>148</v>
      </c>
    </row>
    <row r="972" spans="1:6">
      <c r="A972" s="497">
        <v>38</v>
      </c>
      <c r="B972" s="209" t="str">
        <f>IF(A972="","",VLOOKUP(A972,Жильцы!$A$2:$B$129,2,FALSE))</f>
        <v>Хорева</v>
      </c>
      <c r="C972" s="503">
        <v>44441</v>
      </c>
      <c r="D972" s="500" t="s">
        <v>361</v>
      </c>
      <c r="E972" s="497">
        <v>1566.53</v>
      </c>
      <c r="F972" s="501" t="s">
        <v>148</v>
      </c>
    </row>
    <row r="973" spans="1:6">
      <c r="A973" s="497">
        <v>92</v>
      </c>
      <c r="B973" s="209" t="str">
        <f>IF(A973="","",VLOOKUP(A973,Жильцы!$A$2:$B$129,2,FALSE))</f>
        <v>Хан</v>
      </c>
      <c r="C973" s="503">
        <v>44441</v>
      </c>
      <c r="D973" s="500" t="s">
        <v>361</v>
      </c>
      <c r="E973" s="497">
        <v>4534</v>
      </c>
      <c r="F973" s="501" t="s">
        <v>148</v>
      </c>
    </row>
    <row r="974" spans="1:6">
      <c r="A974" s="497">
        <v>123</v>
      </c>
      <c r="B974" s="209" t="str">
        <f>IF(A974="","",VLOOKUP(A974,Жильцы!$A$2:$B$129,2,FALSE))</f>
        <v>Фесуненко</v>
      </c>
      <c r="C974" s="503">
        <v>44442</v>
      </c>
      <c r="D974" s="500" t="s">
        <v>361</v>
      </c>
      <c r="E974" s="497">
        <v>10000</v>
      </c>
      <c r="F974" s="501" t="s">
        <v>148</v>
      </c>
    </row>
    <row r="975" spans="1:6">
      <c r="A975" s="497">
        <v>121</v>
      </c>
      <c r="B975" s="209" t="str">
        <f>IF(A975="","",VLOOKUP(A975,Жильцы!$A$2:$B$129,2,FALSE))</f>
        <v>Рыженко</v>
      </c>
      <c r="C975" s="503">
        <v>44442</v>
      </c>
      <c r="D975" s="500" t="s">
        <v>361</v>
      </c>
      <c r="E975" s="497">
        <v>1992.66</v>
      </c>
      <c r="F975" s="501" t="s">
        <v>148</v>
      </c>
    </row>
    <row r="976" spans="1:6">
      <c r="A976" s="497">
        <v>14</v>
      </c>
      <c r="B976" s="209" t="str">
        <f>IF(A976="","",VLOOKUP(A976,Жильцы!$A$2:$B$129,2,FALSE))</f>
        <v>Кожухарь</v>
      </c>
      <c r="C976" s="503">
        <v>44442</v>
      </c>
      <c r="D976" s="500" t="s">
        <v>361</v>
      </c>
      <c r="E976" s="497">
        <v>2045.03</v>
      </c>
      <c r="F976" s="501" t="s">
        <v>148</v>
      </c>
    </row>
    <row r="977" spans="1:6">
      <c r="A977" s="497">
        <v>98</v>
      </c>
      <c r="B977" s="209" t="str">
        <f>IF(A977="","",VLOOKUP(A977,Жильцы!$A$2:$B$129,2,FALSE))</f>
        <v>Кошелева</v>
      </c>
      <c r="C977" s="503">
        <v>44442</v>
      </c>
      <c r="D977" s="500" t="s">
        <v>361</v>
      </c>
      <c r="E977" s="497">
        <v>1050</v>
      </c>
      <c r="F977" s="501" t="s">
        <v>148</v>
      </c>
    </row>
    <row r="978" spans="1:6">
      <c r="A978" s="497">
        <v>74</v>
      </c>
      <c r="B978" s="209" t="str">
        <f>IF(A978="","",VLOOKUP(A978,Жильцы!$A$2:$B$129,2,FALSE))</f>
        <v>Овчаренко</v>
      </c>
      <c r="C978" s="503">
        <v>44260</v>
      </c>
      <c r="D978" s="500" t="s">
        <v>361</v>
      </c>
      <c r="E978" s="497">
        <v>1919.74</v>
      </c>
      <c r="F978" s="501" t="s">
        <v>148</v>
      </c>
    </row>
    <row r="979" spans="1:6">
      <c r="A979" s="497">
        <v>114</v>
      </c>
      <c r="B979" s="209" t="str">
        <f>IF(A979="","",VLOOKUP(A979,Жильцы!$A$2:$B$129,2,FALSE))</f>
        <v>Коваленина</v>
      </c>
      <c r="C979" s="503">
        <v>44445</v>
      </c>
      <c r="D979" s="500" t="s">
        <v>361</v>
      </c>
      <c r="E979" s="497">
        <v>3846.52</v>
      </c>
      <c r="F979" s="501" t="s">
        <v>148</v>
      </c>
    </row>
    <row r="980" spans="1:6">
      <c r="A980" s="497">
        <v>31</v>
      </c>
      <c r="B980" s="209" t="str">
        <f>IF(A980="","",VLOOKUP(A980,Жильцы!$A$2:$B$129,2,FALSE))</f>
        <v>Филиппович</v>
      </c>
      <c r="C980" s="503">
        <v>44445</v>
      </c>
      <c r="D980" s="500" t="s">
        <v>361</v>
      </c>
      <c r="E980" s="497">
        <v>3447.53</v>
      </c>
      <c r="F980" s="501" t="s">
        <v>148</v>
      </c>
    </row>
    <row r="981" spans="1:6">
      <c r="A981" s="497">
        <v>30</v>
      </c>
      <c r="B981" s="209" t="str">
        <f>IF(A981="","",VLOOKUP(A981,Жильцы!$A$2:$B$129,2,FALSE))</f>
        <v>Миняева</v>
      </c>
      <c r="C981" s="503">
        <v>44445</v>
      </c>
      <c r="D981" s="500" t="s">
        <v>361</v>
      </c>
      <c r="E981" s="497">
        <v>2249.63</v>
      </c>
      <c r="F981" s="501" t="s">
        <v>148</v>
      </c>
    </row>
    <row r="982" spans="1:6">
      <c r="A982" s="497">
        <v>76</v>
      </c>
      <c r="B982" s="209" t="str">
        <f>IF(A982="","",VLOOKUP(A982,Жильцы!$A$2:$B$129,2,FALSE))</f>
        <v>Малюкевич</v>
      </c>
      <c r="C982" s="503">
        <v>44445</v>
      </c>
      <c r="D982" s="500" t="s">
        <v>361</v>
      </c>
      <c r="E982" s="497">
        <v>2494.6</v>
      </c>
      <c r="F982" s="501" t="s">
        <v>148</v>
      </c>
    </row>
    <row r="983" spans="1:6">
      <c r="A983" s="497">
        <v>68</v>
      </c>
      <c r="B983" s="209" t="str">
        <f>IF(A983="","",VLOOKUP(A983,Жильцы!$A$2:$B$129,2,FALSE))</f>
        <v>Мамедова</v>
      </c>
      <c r="C983" s="503">
        <v>44445</v>
      </c>
      <c r="D983" s="500" t="s">
        <v>361</v>
      </c>
      <c r="E983" s="497">
        <v>3784.9</v>
      </c>
      <c r="F983" s="501" t="s">
        <v>148</v>
      </c>
    </row>
    <row r="984" spans="1:6">
      <c r="A984" s="497">
        <v>18</v>
      </c>
      <c r="B984" s="209" t="str">
        <f>IF(A984="","",VLOOKUP(A984,Жильцы!$A$2:$B$129,2,FALSE))</f>
        <v>Степанова</v>
      </c>
      <c r="C984" s="503">
        <v>44445</v>
      </c>
      <c r="D984" s="500" t="s">
        <v>361</v>
      </c>
      <c r="E984" s="497">
        <v>1454</v>
      </c>
      <c r="F984" s="501" t="s">
        <v>148</v>
      </c>
    </row>
    <row r="985" spans="1:6">
      <c r="A985" s="497">
        <v>102</v>
      </c>
      <c r="B985" s="209" t="str">
        <f>IF(A985="","",VLOOKUP(A985,Жильцы!$A$2:$B$129,2,FALSE))</f>
        <v>Поздеев</v>
      </c>
      <c r="C985" s="503">
        <v>44445</v>
      </c>
      <c r="D985" s="500" t="s">
        <v>361</v>
      </c>
      <c r="E985" s="497">
        <v>2021.93</v>
      </c>
      <c r="F985" s="501" t="s">
        <v>148</v>
      </c>
    </row>
    <row r="986" spans="1:6">
      <c r="A986" s="497">
        <v>116</v>
      </c>
      <c r="B986" s="209" t="str">
        <f>IF(A986="","",VLOOKUP(A986,Жильцы!$A$2:$B$129,2,FALSE))</f>
        <v>Поштовый</v>
      </c>
      <c r="C986" s="503">
        <v>44446</v>
      </c>
      <c r="D986" s="500" t="s">
        <v>361</v>
      </c>
      <c r="E986" s="497">
        <v>3260.2</v>
      </c>
      <c r="F986" s="501" t="s">
        <v>148</v>
      </c>
    </row>
    <row r="987" spans="1:6">
      <c r="A987" s="497">
        <v>111</v>
      </c>
      <c r="B987" s="209" t="str">
        <f>IF(A987="","",VLOOKUP(A987,Жильцы!$A$2:$B$129,2,FALSE))</f>
        <v>Мейта</v>
      </c>
      <c r="C987" s="503">
        <v>44446</v>
      </c>
      <c r="D987" s="500" t="s">
        <v>361</v>
      </c>
      <c r="E987" s="497">
        <v>2899.73</v>
      </c>
      <c r="F987" s="501" t="s">
        <v>148</v>
      </c>
    </row>
    <row r="988" spans="1:6">
      <c r="A988" s="497">
        <v>119</v>
      </c>
      <c r="B988" s="209" t="str">
        <f>IF(A988="","",VLOOKUP(A988,Жильцы!$A$2:$B$129,2,FALSE))</f>
        <v>Зиновьева</v>
      </c>
      <c r="C988" s="503">
        <v>44446</v>
      </c>
      <c r="D988" s="500" t="s">
        <v>361</v>
      </c>
      <c r="E988" s="497">
        <v>1672.13</v>
      </c>
      <c r="F988" s="501" t="s">
        <v>148</v>
      </c>
    </row>
    <row r="989" spans="1:6">
      <c r="A989" s="497">
        <v>107</v>
      </c>
      <c r="B989" s="209" t="str">
        <f>IF(A989="","",VLOOKUP(A989,Жильцы!$A$2:$B$129,2,FALSE))</f>
        <v>Тулина</v>
      </c>
      <c r="C989" s="503">
        <v>44446</v>
      </c>
      <c r="D989" s="500" t="s">
        <v>361</v>
      </c>
      <c r="E989" s="497">
        <v>2252.5300000000002</v>
      </c>
      <c r="F989" s="501" t="s">
        <v>146</v>
      </c>
    </row>
    <row r="990" spans="1:6">
      <c r="A990" s="497">
        <v>59</v>
      </c>
      <c r="B990" s="209" t="str">
        <f>IF(A990="","",VLOOKUP(A990,Жильцы!$A$2:$B$129,2,FALSE))</f>
        <v>Сыроваткина</v>
      </c>
      <c r="C990" s="503">
        <v>44443</v>
      </c>
      <c r="D990" s="500" t="s">
        <v>361</v>
      </c>
      <c r="E990" s="497">
        <v>2612.63</v>
      </c>
      <c r="F990" s="501" t="s">
        <v>148</v>
      </c>
    </row>
    <row r="991" spans="1:6">
      <c r="A991" s="497">
        <v>74</v>
      </c>
      <c r="B991" s="209" t="str">
        <f>IF(A991="","",VLOOKUP(A991,Жильцы!$A$2:$B$129,2,FALSE))</f>
        <v>Овчаренко</v>
      </c>
      <c r="C991" s="503">
        <v>44444</v>
      </c>
      <c r="D991" s="500" t="s">
        <v>361</v>
      </c>
      <c r="E991" s="497">
        <v>1919.74</v>
      </c>
      <c r="F991" s="501" t="s">
        <v>148</v>
      </c>
    </row>
    <row r="992" spans="1:6">
      <c r="A992" s="497">
        <v>34</v>
      </c>
      <c r="B992" s="209" t="str">
        <f>IF(A992="","",VLOOKUP(A992,Жильцы!$A$2:$B$129,2,FALSE))</f>
        <v>Куницын</v>
      </c>
      <c r="C992" s="503">
        <v>44445</v>
      </c>
      <c r="D992" s="500" t="s">
        <v>361</v>
      </c>
      <c r="E992" s="497">
        <v>4000</v>
      </c>
      <c r="F992" s="501"/>
    </row>
    <row r="993" spans="1:6">
      <c r="A993" s="497">
        <v>4</v>
      </c>
      <c r="B993" s="209" t="str">
        <f>IF(A993="","",VLOOKUP(A993,Жильцы!$A$2:$B$129,2,FALSE))</f>
        <v>Новиков</v>
      </c>
      <c r="C993" s="503">
        <v>44447</v>
      </c>
      <c r="D993" s="500" t="s">
        <v>361</v>
      </c>
      <c r="E993" s="497">
        <v>1744.83</v>
      </c>
      <c r="F993" s="501" t="s">
        <v>148</v>
      </c>
    </row>
    <row r="994" spans="1:6">
      <c r="A994" s="497">
        <v>106</v>
      </c>
      <c r="B994" s="209" t="str">
        <f>IF(A994="","",VLOOKUP(A994,Жильцы!$A$2:$B$129,2,FALSE))</f>
        <v>Никитин</v>
      </c>
      <c r="C994" s="503">
        <v>44447</v>
      </c>
      <c r="D994" s="500" t="s">
        <v>361</v>
      </c>
      <c r="E994" s="497">
        <v>2249.7399999999998</v>
      </c>
      <c r="F994" s="501" t="s">
        <v>148</v>
      </c>
    </row>
    <row r="995" spans="1:6">
      <c r="A995" s="497">
        <v>25</v>
      </c>
      <c r="B995" s="209" t="str">
        <f>IF(A995="","",VLOOKUP(A995,Жильцы!$A$2:$B$129,2,FALSE))</f>
        <v>Мисько</v>
      </c>
      <c r="C995" s="503">
        <v>44447</v>
      </c>
      <c r="D995" s="500" t="s">
        <v>361</v>
      </c>
      <c r="E995" s="497">
        <v>2562.9</v>
      </c>
      <c r="F995" s="501" t="s">
        <v>148</v>
      </c>
    </row>
    <row r="996" spans="1:6">
      <c r="A996" s="497">
        <v>86</v>
      </c>
      <c r="B996" s="209" t="str">
        <f>IF(A996="","",VLOOKUP(A996,Жильцы!$A$2:$B$129,2,FALSE))</f>
        <v>Соколов</v>
      </c>
      <c r="C996" s="503">
        <v>44447</v>
      </c>
      <c r="D996" s="500" t="s">
        <v>361</v>
      </c>
      <c r="E996" s="497">
        <v>2509.0100000000002</v>
      </c>
      <c r="F996" s="501" t="s">
        <v>148</v>
      </c>
    </row>
    <row r="997" spans="1:6">
      <c r="A997" s="497">
        <v>86</v>
      </c>
      <c r="B997" s="209" t="str">
        <f>IF(A997="","",VLOOKUP(A997,Жильцы!$A$2:$B$129,2,FALSE))</f>
        <v>Соколов</v>
      </c>
      <c r="C997" s="503">
        <v>44447</v>
      </c>
      <c r="D997" s="500" t="s">
        <v>361</v>
      </c>
      <c r="E997" s="497">
        <v>991.32</v>
      </c>
      <c r="F997" s="501" t="s">
        <v>148</v>
      </c>
    </row>
    <row r="998" spans="1:6">
      <c r="A998" s="497">
        <v>80</v>
      </c>
      <c r="B998" s="209" t="str">
        <f>IF(A998="","",VLOOKUP(A998,Жильцы!$A$2:$B$129,2,FALSE))</f>
        <v>Аксенов</v>
      </c>
      <c r="C998" s="503">
        <v>44448</v>
      </c>
      <c r="D998" s="500" t="s">
        <v>361</v>
      </c>
      <c r="E998" s="497">
        <v>2783.88</v>
      </c>
      <c r="F998" s="501" t="s">
        <v>148</v>
      </c>
    </row>
    <row r="999" spans="1:6">
      <c r="A999" s="497">
        <v>47</v>
      </c>
      <c r="B999" s="209" t="str">
        <f>IF(A999="","",VLOOKUP(A999,Жильцы!$A$2:$B$129,2,FALSE))</f>
        <v xml:space="preserve"> Гальченко</v>
      </c>
      <c r="C999" s="503">
        <v>44448</v>
      </c>
      <c r="D999" s="500" t="s">
        <v>361</v>
      </c>
      <c r="E999" s="497">
        <v>1775</v>
      </c>
      <c r="F999" s="501" t="s">
        <v>148</v>
      </c>
    </row>
    <row r="1000" spans="1:6">
      <c r="A1000" s="497">
        <v>83</v>
      </c>
      <c r="B1000" s="209" t="str">
        <f>IF(A1000="","",VLOOKUP(A1000,Жильцы!$A$2:$B$129,2,FALSE))</f>
        <v>Линник</v>
      </c>
      <c r="C1000" s="503">
        <v>44448</v>
      </c>
      <c r="D1000" s="500" t="s">
        <v>361</v>
      </c>
      <c r="E1000" s="497">
        <v>1622.51</v>
      </c>
      <c r="F1000" s="501" t="s">
        <v>148</v>
      </c>
    </row>
    <row r="1001" spans="1:6">
      <c r="A1001" s="497">
        <v>26</v>
      </c>
      <c r="B1001" s="209" t="str">
        <f>IF(A1001="","",VLOOKUP(A1001,Жильцы!$A$2:$B$129,2,FALSE))</f>
        <v>Сушилина</v>
      </c>
      <c r="C1001" s="503">
        <v>44448</v>
      </c>
      <c r="D1001" s="500" t="s">
        <v>361</v>
      </c>
      <c r="E1001" s="497">
        <v>1937</v>
      </c>
      <c r="F1001" s="501" t="s">
        <v>148</v>
      </c>
    </row>
    <row r="1002" spans="1:6">
      <c r="A1002" s="497">
        <v>40</v>
      </c>
      <c r="B1002" s="209" t="str">
        <f>IF(A1002="","",VLOOKUP(A1002,Жильцы!$A$2:$B$129,2,FALSE))</f>
        <v>Гренок</v>
      </c>
      <c r="C1002" s="503">
        <v>44448</v>
      </c>
      <c r="D1002" s="500" t="s">
        <v>361</v>
      </c>
      <c r="E1002" s="497">
        <v>2226.1799999999998</v>
      </c>
      <c r="F1002" s="501" t="s">
        <v>148</v>
      </c>
    </row>
    <row r="1003" spans="1:6">
      <c r="A1003" s="497">
        <v>95</v>
      </c>
      <c r="B1003" s="209" t="str">
        <f>IF(A1003="","",VLOOKUP(A1003,Жильцы!$A$2:$B$129,2,FALSE))</f>
        <v>Власов</v>
      </c>
      <c r="C1003" s="503">
        <v>44448</v>
      </c>
      <c r="D1003" s="500" t="s">
        <v>361</v>
      </c>
      <c r="E1003" s="497">
        <v>4038.23</v>
      </c>
      <c r="F1003" s="501" t="s">
        <v>148</v>
      </c>
    </row>
    <row r="1004" spans="1:6">
      <c r="A1004" s="497">
        <v>110</v>
      </c>
      <c r="B1004" s="209" t="str">
        <f>IF(A1004="","",VLOOKUP(A1004,Жильцы!$A$2:$B$129,2,FALSE))</f>
        <v>Нерода</v>
      </c>
      <c r="C1004" s="503">
        <v>44449</v>
      </c>
      <c r="D1004" s="500" t="s">
        <v>361</v>
      </c>
      <c r="E1004" s="497">
        <v>1995.53</v>
      </c>
      <c r="F1004" s="501" t="s">
        <v>148</v>
      </c>
    </row>
    <row r="1005" spans="1:6">
      <c r="A1005" s="497">
        <v>58</v>
      </c>
      <c r="B1005" s="209" t="str">
        <f>IF(A1005="","",VLOOKUP(A1005,Жильцы!$A$2:$B$129,2,FALSE))</f>
        <v>Володарская</v>
      </c>
      <c r="C1005" s="503">
        <v>44449</v>
      </c>
      <c r="D1005" s="500" t="s">
        <v>361</v>
      </c>
      <c r="E1005" s="497">
        <v>2084.7399999999998</v>
      </c>
      <c r="F1005" s="501" t="s">
        <v>148</v>
      </c>
    </row>
    <row r="1006" spans="1:6">
      <c r="A1006" s="497">
        <v>41</v>
      </c>
      <c r="B1006" s="209" t="str">
        <f>IF(A1006="","",VLOOKUP(A1006,Жильцы!$A$2:$B$129,2,FALSE))</f>
        <v>Быкова</v>
      </c>
      <c r="C1006" s="503">
        <v>44449</v>
      </c>
      <c r="D1006" s="500" t="s">
        <v>361</v>
      </c>
      <c r="E1006" s="497">
        <v>2256</v>
      </c>
      <c r="F1006" s="501" t="s">
        <v>148</v>
      </c>
    </row>
    <row r="1007" spans="1:6">
      <c r="A1007" s="497">
        <v>103</v>
      </c>
      <c r="B1007" s="209" t="str">
        <f>IF(A1007="","",VLOOKUP(A1007,Жильцы!$A$2:$B$129,2,FALSE))</f>
        <v>Булычева</v>
      </c>
      <c r="C1007" s="503">
        <v>44449</v>
      </c>
      <c r="D1007" s="500" t="s">
        <v>361</v>
      </c>
      <c r="E1007" s="497">
        <v>3365.03</v>
      </c>
      <c r="F1007" s="501" t="s">
        <v>148</v>
      </c>
    </row>
    <row r="1008" spans="1:6">
      <c r="A1008" s="497">
        <v>97</v>
      </c>
      <c r="B1008" s="209" t="str">
        <f>IF(A1008="","",VLOOKUP(A1008,Жильцы!$A$2:$B$129,2,FALSE))</f>
        <v>Малютин</v>
      </c>
      <c r="C1008" s="503">
        <v>44449</v>
      </c>
      <c r="D1008" s="500" t="s">
        <v>361</v>
      </c>
      <c r="E1008" s="497">
        <v>2034.9</v>
      </c>
      <c r="F1008" s="501" t="s">
        <v>148</v>
      </c>
    </row>
    <row r="1009" spans="1:6">
      <c r="A1009" s="497">
        <v>16</v>
      </c>
      <c r="B1009" s="209" t="str">
        <f>IF(A1009="","",VLOOKUP(A1009,Жильцы!$A$2:$B$129,2,FALSE))</f>
        <v>Ветохина</v>
      </c>
      <c r="C1009" s="503">
        <v>44452</v>
      </c>
      <c r="D1009" s="500" t="s">
        <v>361</v>
      </c>
      <c r="E1009" s="497">
        <v>1939.08</v>
      </c>
      <c r="F1009" s="501" t="s">
        <v>148</v>
      </c>
    </row>
    <row r="1010" spans="1:6">
      <c r="A1010" s="497">
        <v>10</v>
      </c>
      <c r="B1010" s="209" t="str">
        <f>IF(A1010="","",VLOOKUP(A1010,Жильцы!$A$2:$B$129,2,FALSE))</f>
        <v>Бугаец</v>
      </c>
      <c r="C1010" s="503">
        <v>44452</v>
      </c>
      <c r="D1010" s="500" t="s">
        <v>361</v>
      </c>
      <c r="E1010" s="497">
        <v>2487.34</v>
      </c>
      <c r="F1010" s="501" t="s">
        <v>148</v>
      </c>
    </row>
    <row r="1011" spans="1:6">
      <c r="A1011" s="497">
        <v>104</v>
      </c>
      <c r="B1011" s="209" t="str">
        <f>IF(A1011="","",VLOOKUP(A1011,Жильцы!$A$2:$B$129,2,FALSE))</f>
        <v>Будаев</v>
      </c>
      <c r="C1011" s="503">
        <v>44452</v>
      </c>
      <c r="D1011" s="500" t="s">
        <v>361</v>
      </c>
      <c r="E1011" s="497">
        <v>2533.08</v>
      </c>
      <c r="F1011" s="501" t="s">
        <v>148</v>
      </c>
    </row>
    <row r="1012" spans="1:6">
      <c r="A1012" s="497">
        <v>23</v>
      </c>
      <c r="B1012" s="209" t="str">
        <f>IF(A1012="","",VLOOKUP(A1012,Жильцы!$A$2:$B$129,2,FALSE))</f>
        <v>Малярчук</v>
      </c>
      <c r="C1012" s="503">
        <v>44452</v>
      </c>
      <c r="D1012" s="500" t="s">
        <v>361</v>
      </c>
      <c r="E1012" s="497">
        <v>2012.03</v>
      </c>
      <c r="F1012" s="501" t="s">
        <v>148</v>
      </c>
    </row>
    <row r="1013" spans="1:6">
      <c r="A1013" s="497">
        <v>15</v>
      </c>
      <c r="B1013" s="209" t="str">
        <f>IF(A1013="","",VLOOKUP(A1013,Жильцы!$A$2:$B$129,2,FALSE))</f>
        <v>Килина</v>
      </c>
      <c r="C1013" s="503">
        <v>44452</v>
      </c>
      <c r="D1013" s="500" t="s">
        <v>361</v>
      </c>
      <c r="E1013" s="497">
        <v>2012.03</v>
      </c>
      <c r="F1013" s="501" t="s">
        <v>148</v>
      </c>
    </row>
    <row r="1014" spans="1:6">
      <c r="A1014" s="497">
        <v>90</v>
      </c>
      <c r="B1014" s="209" t="str">
        <f>IF(A1014="","",VLOOKUP(A1014,Жильцы!$A$2:$B$129,2,FALSE))</f>
        <v>Галинский</v>
      </c>
      <c r="C1014" s="503">
        <v>44452</v>
      </c>
      <c r="D1014" s="500" t="s">
        <v>361</v>
      </c>
      <c r="E1014" s="497">
        <v>2686.96</v>
      </c>
      <c r="F1014" s="501" t="s">
        <v>148</v>
      </c>
    </row>
    <row r="1015" spans="1:6">
      <c r="A1015" s="497">
        <v>75</v>
      </c>
      <c r="B1015" s="209" t="str">
        <f>IF(A1015="","",VLOOKUP(A1015,Жильцы!$A$2:$B$129,2,FALSE))</f>
        <v>Володченко</v>
      </c>
      <c r="C1015" s="503">
        <v>44452</v>
      </c>
      <c r="D1015" s="500" t="s">
        <v>361</v>
      </c>
      <c r="E1015" s="497">
        <v>1919.63</v>
      </c>
      <c r="F1015" s="501" t="s">
        <v>148</v>
      </c>
    </row>
    <row r="1016" spans="1:6">
      <c r="A1016" s="497">
        <v>72</v>
      </c>
      <c r="B1016" s="209" t="str">
        <f>IF(A1016="","",VLOOKUP(A1016,Жильцы!$A$2:$B$129,2,FALSE))</f>
        <v>Гуляев</v>
      </c>
      <c r="C1016" s="503">
        <v>44452</v>
      </c>
      <c r="D1016" s="500" t="s">
        <v>361</v>
      </c>
      <c r="E1016" s="497">
        <v>2331.7800000000002</v>
      </c>
      <c r="F1016" s="501" t="s">
        <v>148</v>
      </c>
    </row>
    <row r="1017" spans="1:6">
      <c r="A1017" s="497">
        <v>9</v>
      </c>
      <c r="B1017" s="209" t="str">
        <f>IF(A1017="","",VLOOKUP(A1017,Жильцы!$A$2:$B$129,2,FALSE))</f>
        <v>Солянов</v>
      </c>
      <c r="C1017" s="503">
        <v>44452</v>
      </c>
      <c r="D1017" s="500" t="s">
        <v>361</v>
      </c>
      <c r="E1017" s="497">
        <v>2104.1999999999998</v>
      </c>
      <c r="F1017" s="501" t="s">
        <v>148</v>
      </c>
    </row>
    <row r="1018" spans="1:6">
      <c r="A1018" s="497">
        <v>127</v>
      </c>
      <c r="B1018" s="209" t="str">
        <f>IF(A1018="","",VLOOKUP(A1018,Жильцы!$A$2:$B$129,2,FALSE))</f>
        <v>Астапов</v>
      </c>
      <c r="C1018" s="503">
        <v>44452</v>
      </c>
      <c r="D1018" s="500" t="s">
        <v>361</v>
      </c>
      <c r="E1018" s="497">
        <v>1985.63</v>
      </c>
      <c r="F1018" s="501" t="s">
        <v>148</v>
      </c>
    </row>
    <row r="1019" spans="1:6">
      <c r="A1019" s="497">
        <v>22</v>
      </c>
      <c r="B1019" s="209" t="str">
        <f>IF(A1019="","",VLOOKUP(A1019,Жильцы!$A$2:$B$129,2,FALSE))</f>
        <v>Пак</v>
      </c>
      <c r="C1019" s="503">
        <v>44452</v>
      </c>
      <c r="D1019" s="500" t="s">
        <v>361</v>
      </c>
      <c r="E1019" s="497">
        <v>2097.83</v>
      </c>
      <c r="F1019" s="501" t="s">
        <v>148</v>
      </c>
    </row>
    <row r="1020" spans="1:6">
      <c r="A1020" s="497">
        <v>48</v>
      </c>
      <c r="B1020" s="209" t="str">
        <f>IF(A1020="","",VLOOKUP(A1020,Жильцы!$A$2:$B$129,2,FALSE))</f>
        <v>Перфильева</v>
      </c>
      <c r="C1020" s="503">
        <v>44452</v>
      </c>
      <c r="D1020" s="500" t="s">
        <v>361</v>
      </c>
      <c r="E1020" s="497">
        <v>2203.08</v>
      </c>
      <c r="F1020" s="501" t="s">
        <v>148</v>
      </c>
    </row>
    <row r="1021" spans="1:6">
      <c r="A1021" s="497">
        <v>115</v>
      </c>
      <c r="B1021" s="209" t="str">
        <f>IF(A1021="","",VLOOKUP(A1021,Жильцы!$A$2:$B$129,2,FALSE))</f>
        <v>Чистяков</v>
      </c>
      <c r="C1021" s="503">
        <v>44452</v>
      </c>
      <c r="D1021" s="500" t="s">
        <v>361</v>
      </c>
      <c r="E1021" s="497">
        <v>2021.93</v>
      </c>
      <c r="F1021" s="501" t="s">
        <v>148</v>
      </c>
    </row>
    <row r="1022" spans="1:6">
      <c r="A1022" s="497">
        <v>69</v>
      </c>
      <c r="B1022" s="209" t="str">
        <f>IF(A1022="","",VLOOKUP(A1022,Жильцы!$A$2:$B$129,2,FALSE))</f>
        <v>Кутьмин</v>
      </c>
      <c r="C1022" s="503">
        <v>44453</v>
      </c>
      <c r="D1022" s="500" t="s">
        <v>361</v>
      </c>
      <c r="E1022" s="497">
        <v>2636.5</v>
      </c>
      <c r="F1022" s="501" t="s">
        <v>148</v>
      </c>
    </row>
    <row r="1023" spans="1:6">
      <c r="A1023" s="497">
        <v>63</v>
      </c>
      <c r="B1023" s="209" t="str">
        <f>IF(A1023="","",VLOOKUP(A1023,Жильцы!$A$2:$B$129,2,FALSE))</f>
        <v>Зима</v>
      </c>
      <c r="C1023" s="503">
        <v>44453</v>
      </c>
      <c r="D1023" s="500" t="s">
        <v>361</v>
      </c>
      <c r="E1023" s="497">
        <v>2431.13</v>
      </c>
      <c r="F1023" s="501" t="s">
        <v>148</v>
      </c>
    </row>
    <row r="1024" spans="1:6">
      <c r="A1024" s="497">
        <v>63</v>
      </c>
      <c r="B1024" s="209" t="str">
        <f>IF(A1024="","",VLOOKUP(A1024,Жильцы!$A$2:$B$129,2,FALSE))</f>
        <v>Зима</v>
      </c>
      <c r="C1024" s="503">
        <v>44453</v>
      </c>
      <c r="D1024" s="500" t="s">
        <v>361</v>
      </c>
      <c r="E1024" s="497">
        <v>1988.45</v>
      </c>
      <c r="F1024" s="501"/>
    </row>
    <row r="1025" spans="1:6">
      <c r="A1025" s="497">
        <v>29</v>
      </c>
      <c r="B1025" s="209" t="str">
        <f>IF(A1025="","",VLOOKUP(A1025,Жильцы!$A$2:$B$129,2,FALSE))</f>
        <v>Назарова</v>
      </c>
      <c r="C1025" s="503">
        <v>44454</v>
      </c>
      <c r="D1025" s="500" t="s">
        <v>361</v>
      </c>
      <c r="E1025" s="497">
        <v>2550.6999999999998</v>
      </c>
      <c r="F1025" s="501" t="s">
        <v>148</v>
      </c>
    </row>
    <row r="1026" spans="1:6">
      <c r="A1026" s="497">
        <v>71</v>
      </c>
      <c r="B1026" s="209" t="str">
        <f>IF(A1026="","",VLOOKUP(A1026,Жильцы!$A$2:$B$129,2,FALSE))</f>
        <v>Слободянюк</v>
      </c>
      <c r="C1026" s="503">
        <v>44454</v>
      </c>
      <c r="D1026" s="500" t="s">
        <v>361</v>
      </c>
      <c r="E1026" s="497">
        <v>2592.83</v>
      </c>
      <c r="F1026" s="501" t="s">
        <v>148</v>
      </c>
    </row>
    <row r="1027" spans="1:6">
      <c r="A1027" s="497">
        <v>84</v>
      </c>
      <c r="B1027" s="209" t="str">
        <f>IF(A1027="","",VLOOKUP(A1027,Жильцы!$A$2:$B$129,2,FALSE))</f>
        <v>Берегов</v>
      </c>
      <c r="C1027" s="503">
        <v>44454</v>
      </c>
      <c r="D1027" s="500" t="s">
        <v>361</v>
      </c>
      <c r="E1027" s="497">
        <v>3699.1</v>
      </c>
      <c r="F1027" s="501" t="s">
        <v>148</v>
      </c>
    </row>
    <row r="1028" spans="1:6">
      <c r="A1028" s="497">
        <v>2</v>
      </c>
      <c r="B1028" s="209" t="str">
        <f>IF(A1028="","",VLOOKUP(A1028,Жильцы!$A$2:$B$129,2,FALSE))</f>
        <v>Смирнов</v>
      </c>
      <c r="C1028" s="503">
        <v>44454</v>
      </c>
      <c r="D1028" s="500" t="s">
        <v>361</v>
      </c>
      <c r="E1028" s="497">
        <v>1999.55</v>
      </c>
      <c r="F1028" s="501" t="s">
        <v>148</v>
      </c>
    </row>
    <row r="1029" spans="1:6">
      <c r="A1029" s="497">
        <v>128</v>
      </c>
      <c r="B1029" s="209" t="str">
        <f>IF(A1029="","",VLOOKUP(A1029,Жильцы!$A$2:$B$129,2,FALSE))</f>
        <v>Эйсвальд</v>
      </c>
      <c r="C1029" s="503">
        <v>44454</v>
      </c>
      <c r="D1029" s="500" t="s">
        <v>361</v>
      </c>
      <c r="E1029" s="497">
        <v>1843.38</v>
      </c>
      <c r="F1029" s="501" t="s">
        <v>148</v>
      </c>
    </row>
    <row r="1030" spans="1:6">
      <c r="A1030" s="497">
        <v>120</v>
      </c>
      <c r="B1030" s="209" t="str">
        <f>IF(A1030="","",VLOOKUP(A1030,Жильцы!$A$2:$B$129,2,FALSE))</f>
        <v>Любецкий</v>
      </c>
      <c r="C1030" s="503">
        <v>44454</v>
      </c>
      <c r="D1030" s="500" t="s">
        <v>361</v>
      </c>
      <c r="E1030" s="497">
        <v>5042.79</v>
      </c>
      <c r="F1030" s="501" t="s">
        <v>1002</v>
      </c>
    </row>
    <row r="1031" spans="1:6">
      <c r="A1031" s="497">
        <v>20</v>
      </c>
      <c r="B1031" s="209" t="str">
        <f>IF(A1031="","",VLOOKUP(A1031,Жильцы!$A$2:$B$129,2,FALSE))</f>
        <v>Карасев</v>
      </c>
      <c r="C1031" s="503">
        <v>44456</v>
      </c>
      <c r="D1031" s="500" t="s">
        <v>361</v>
      </c>
      <c r="E1031" s="497">
        <v>3408.7</v>
      </c>
      <c r="F1031" s="501" t="s">
        <v>148</v>
      </c>
    </row>
    <row r="1032" spans="1:6">
      <c r="A1032" s="497">
        <v>45</v>
      </c>
      <c r="B1032" s="209" t="str">
        <f>IF(A1032="","",VLOOKUP(A1032,Жильцы!$A$2:$B$129,2,FALSE))</f>
        <v>Ворожбит</v>
      </c>
      <c r="C1032" s="503">
        <v>44456</v>
      </c>
      <c r="D1032" s="500" t="s">
        <v>361</v>
      </c>
      <c r="E1032" s="497">
        <v>3029.2</v>
      </c>
      <c r="F1032" s="501" t="s">
        <v>148</v>
      </c>
    </row>
    <row r="1033" spans="1:6">
      <c r="A1033" s="497">
        <v>57</v>
      </c>
      <c r="B1033" s="209" t="str">
        <f>IF(A1033="","",VLOOKUP(A1033,Жильцы!$A$2:$B$129,2,FALSE))</f>
        <v>Заяц</v>
      </c>
      <c r="C1033" s="503">
        <v>44456</v>
      </c>
      <c r="D1033" s="500" t="s">
        <v>361</v>
      </c>
      <c r="E1033" s="497">
        <v>2817</v>
      </c>
      <c r="F1033" s="501" t="s">
        <v>148</v>
      </c>
    </row>
    <row r="1034" spans="1:6">
      <c r="A1034" s="497">
        <v>44</v>
      </c>
      <c r="B1034" s="209" t="str">
        <f>IF(A1034="","",VLOOKUP(A1034,Жильцы!$A$2:$B$129,2,FALSE))</f>
        <v>Заяц</v>
      </c>
      <c r="C1034" s="503">
        <v>44456</v>
      </c>
      <c r="D1034" s="500" t="s">
        <v>361</v>
      </c>
      <c r="E1034" s="497">
        <v>2821.3</v>
      </c>
      <c r="F1034" s="501" t="s">
        <v>148</v>
      </c>
    </row>
    <row r="1035" spans="1:6">
      <c r="A1035" s="497">
        <v>50</v>
      </c>
      <c r="B1035" s="209" t="str">
        <f>IF(A1035="","",VLOOKUP(A1035,Жильцы!$A$2:$B$129,2,FALSE))</f>
        <v>Перебейнос</v>
      </c>
      <c r="C1035" s="503">
        <v>44456</v>
      </c>
      <c r="D1035" s="500" t="s">
        <v>361</v>
      </c>
      <c r="E1035" s="497">
        <v>2223.34</v>
      </c>
      <c r="F1035" s="501" t="s">
        <v>148</v>
      </c>
    </row>
    <row r="1036" spans="1:6">
      <c r="A1036" s="497">
        <v>33</v>
      </c>
      <c r="B1036" s="209" t="str">
        <f>IF(A1036="","",VLOOKUP(A1036,Жильцы!$A$2:$B$129,2,FALSE))</f>
        <v>Корзюк</v>
      </c>
      <c r="C1036" s="503">
        <v>44459</v>
      </c>
      <c r="D1036" s="500" t="s">
        <v>361</v>
      </c>
      <c r="E1036" s="497">
        <v>3071.1</v>
      </c>
      <c r="F1036" s="501" t="s">
        <v>148</v>
      </c>
    </row>
    <row r="1037" spans="1:6">
      <c r="A1037" s="497">
        <v>28</v>
      </c>
      <c r="B1037" s="209" t="str">
        <f>IF(A1037="","",VLOOKUP(A1037,Жильцы!$A$2:$B$129,2,FALSE))</f>
        <v>Леонтьев</v>
      </c>
      <c r="C1037" s="503">
        <v>44459</v>
      </c>
      <c r="D1037" s="500" t="s">
        <v>361</v>
      </c>
      <c r="E1037" s="497">
        <v>2999.5</v>
      </c>
      <c r="F1037" s="501" t="s">
        <v>148</v>
      </c>
    </row>
    <row r="1038" spans="1:6">
      <c r="A1038" s="497">
        <v>109</v>
      </c>
      <c r="B1038" s="209" t="str">
        <f>IF(A1038="","",VLOOKUP(A1038,Жильцы!$A$2:$B$129,2,FALSE))</f>
        <v>Набоженко</v>
      </c>
      <c r="C1038" s="503">
        <v>44459</v>
      </c>
      <c r="D1038" s="500" t="s">
        <v>361</v>
      </c>
      <c r="E1038" s="497">
        <v>2527.6</v>
      </c>
      <c r="F1038" s="501" t="s">
        <v>148</v>
      </c>
    </row>
    <row r="1039" spans="1:6">
      <c r="A1039" s="497">
        <v>51</v>
      </c>
      <c r="B1039" s="209" t="str">
        <f>IF(A1039="","",VLOOKUP(A1039,Жильцы!$A$2:$B$129,2,FALSE))</f>
        <v>Уза</v>
      </c>
      <c r="C1039" s="503">
        <v>44459</v>
      </c>
      <c r="D1039" s="500" t="s">
        <v>361</v>
      </c>
      <c r="E1039" s="497">
        <v>2391.5300000000002</v>
      </c>
      <c r="F1039" s="501" t="s">
        <v>148</v>
      </c>
    </row>
    <row r="1040" spans="1:6">
      <c r="A1040" s="497">
        <v>70</v>
      </c>
      <c r="B1040" s="209" t="str">
        <f>IF(A1040="","",VLOOKUP(A1040,Жильцы!$A$2:$B$129,2,FALSE))</f>
        <v>Болозович</v>
      </c>
      <c r="C1040" s="503">
        <v>44459</v>
      </c>
      <c r="D1040" s="500" t="s">
        <v>361</v>
      </c>
      <c r="E1040" s="497">
        <v>2658.6</v>
      </c>
      <c r="F1040" s="501" t="s">
        <v>148</v>
      </c>
    </row>
    <row r="1041" spans="1:6">
      <c r="A1041" s="497">
        <v>65</v>
      </c>
      <c r="B1041" s="209" t="str">
        <f>IF(A1041="","",VLOOKUP(A1041,Жильцы!$A$2:$B$129,2,FALSE))</f>
        <v>Фомин</v>
      </c>
      <c r="C1041" s="503">
        <v>44459</v>
      </c>
      <c r="D1041" s="500" t="s">
        <v>361</v>
      </c>
      <c r="E1041" s="497">
        <v>2213.1</v>
      </c>
      <c r="F1041" s="501" t="s">
        <v>148</v>
      </c>
    </row>
    <row r="1042" spans="1:6">
      <c r="A1042" s="497">
        <v>85</v>
      </c>
      <c r="B1042" s="209" t="str">
        <f>IF(A1042="","",VLOOKUP(A1042,Жильцы!$A$2:$B$129,2,FALSE))</f>
        <v>Сараджан</v>
      </c>
      <c r="C1042" s="503">
        <v>44459</v>
      </c>
      <c r="D1042" s="500" t="s">
        <v>361</v>
      </c>
      <c r="E1042" s="497">
        <v>4586.8</v>
      </c>
      <c r="F1042" s="501" t="s">
        <v>148</v>
      </c>
    </row>
    <row r="1043" spans="1:6">
      <c r="A1043" s="497">
        <v>21</v>
      </c>
      <c r="B1043" s="209" t="str">
        <f>IF(A1043="","",VLOOKUP(A1043,Жильцы!$A$2:$B$129,2,FALSE))</f>
        <v>Джола</v>
      </c>
      <c r="C1043" s="503">
        <v>44459</v>
      </c>
      <c r="D1043" s="500" t="s">
        <v>361</v>
      </c>
      <c r="E1043" s="497">
        <v>3616.6</v>
      </c>
      <c r="F1043" s="501" t="s">
        <v>148</v>
      </c>
    </row>
    <row r="1044" spans="1:6">
      <c r="A1044" s="497">
        <v>39</v>
      </c>
      <c r="B1044" s="209" t="str">
        <f>IF(A1044="","",VLOOKUP(A1044,Жильцы!$A$2:$B$129,2,FALSE))</f>
        <v>Даниш</v>
      </c>
      <c r="C1044" s="503">
        <v>44459</v>
      </c>
      <c r="D1044" s="500" t="s">
        <v>361</v>
      </c>
      <c r="E1044" s="497">
        <v>3183.53</v>
      </c>
      <c r="F1044" s="501" t="s">
        <v>148</v>
      </c>
    </row>
    <row r="1045" spans="1:6">
      <c r="A1045" s="497">
        <v>91</v>
      </c>
      <c r="B1045" s="209" t="str">
        <f>IF(A1045="","",VLOOKUP(A1045,Жильцы!$A$2:$B$129,2,FALSE))</f>
        <v>Корнилов</v>
      </c>
      <c r="C1045" s="503">
        <v>44459</v>
      </c>
      <c r="D1045" s="500" t="s">
        <v>361</v>
      </c>
      <c r="E1045" s="497">
        <v>2606.0300000000002</v>
      </c>
      <c r="F1045" s="501" t="s">
        <v>148</v>
      </c>
    </row>
    <row r="1046" spans="1:6">
      <c r="A1046" s="497">
        <v>12</v>
      </c>
      <c r="B1046" s="209" t="str">
        <f>IF(A1046="","",VLOOKUP(A1046,Жильцы!$A$2:$B$129,2,FALSE))</f>
        <v>Чупалов</v>
      </c>
      <c r="C1046" s="503">
        <v>44459</v>
      </c>
      <c r="D1046" s="500" t="s">
        <v>361</v>
      </c>
      <c r="E1046" s="497">
        <v>2649.7</v>
      </c>
      <c r="F1046" s="501" t="s">
        <v>148</v>
      </c>
    </row>
    <row r="1047" spans="1:6">
      <c r="A1047" s="497">
        <v>60</v>
      </c>
      <c r="B1047" s="209" t="str">
        <f>IF(A1047="","",VLOOKUP(A1047,Жильцы!$A$2:$B$129,2,FALSE))</f>
        <v>Гончаренко</v>
      </c>
      <c r="C1047" s="503">
        <v>44459</v>
      </c>
      <c r="D1047" s="500" t="s">
        <v>361</v>
      </c>
      <c r="E1047" s="497">
        <v>2943.52</v>
      </c>
      <c r="F1047" s="501" t="s">
        <v>148</v>
      </c>
    </row>
    <row r="1048" spans="1:6">
      <c r="A1048" s="497">
        <v>46</v>
      </c>
      <c r="B1048" s="209" t="str">
        <f>IF(A1048="","",VLOOKUP(A1048,Жильцы!$A$2:$B$129,2,FALSE))</f>
        <v>Садовничая</v>
      </c>
      <c r="C1048" s="503">
        <v>44460</v>
      </c>
      <c r="D1048" s="500" t="s">
        <v>361</v>
      </c>
      <c r="E1048" s="497">
        <v>2031.83</v>
      </c>
      <c r="F1048" s="501" t="s">
        <v>148</v>
      </c>
    </row>
    <row r="1049" spans="1:6">
      <c r="A1049" s="497">
        <v>24</v>
      </c>
      <c r="B1049" s="209" t="str">
        <f>IF(A1049="","",VLOOKUP(A1049,Жильцы!$A$2:$B$129,2,FALSE))</f>
        <v>Олесик</v>
      </c>
      <c r="C1049" s="503">
        <v>44460</v>
      </c>
      <c r="D1049" s="500" t="s">
        <v>361</v>
      </c>
      <c r="E1049" s="497">
        <v>1849.34</v>
      </c>
      <c r="F1049" s="501" t="s">
        <v>148</v>
      </c>
    </row>
    <row r="1050" spans="1:6">
      <c r="A1050" s="497">
        <v>118</v>
      </c>
      <c r="B1050" s="209" t="str">
        <f>IF(A1050="","",VLOOKUP(A1050,Жильцы!$A$2:$B$129,2,FALSE))</f>
        <v>Соболев</v>
      </c>
      <c r="C1050" s="503">
        <v>44460</v>
      </c>
      <c r="D1050" s="500" t="s">
        <v>361</v>
      </c>
      <c r="E1050" s="497">
        <v>3214.84</v>
      </c>
      <c r="F1050" s="501" t="s">
        <v>148</v>
      </c>
    </row>
    <row r="1051" spans="1:6">
      <c r="A1051" s="497">
        <v>108</v>
      </c>
      <c r="B1051" s="209" t="str">
        <f>IF(A1051="","",VLOOKUP(A1051,Жильцы!$A$2:$B$129,2,FALSE))</f>
        <v>Малашенок</v>
      </c>
      <c r="C1051" s="503">
        <v>44460</v>
      </c>
      <c r="D1051" s="500" t="s">
        <v>361</v>
      </c>
      <c r="E1051" s="497">
        <v>2418.6999999999998</v>
      </c>
      <c r="F1051" s="501" t="s">
        <v>148</v>
      </c>
    </row>
    <row r="1052" spans="1:6">
      <c r="A1052" s="497">
        <v>66</v>
      </c>
      <c r="B1052" s="209" t="str">
        <f>IF(A1052="","",VLOOKUP(A1052,Жильцы!$A$2:$B$129,2,FALSE))</f>
        <v>Суглобов</v>
      </c>
      <c r="C1052" s="503">
        <v>44460</v>
      </c>
      <c r="D1052" s="500" t="s">
        <v>361</v>
      </c>
      <c r="E1052" s="497">
        <v>2275.42</v>
      </c>
      <c r="F1052" s="501" t="s">
        <v>148</v>
      </c>
    </row>
    <row r="1053" spans="1:6">
      <c r="A1053" s="497">
        <v>54</v>
      </c>
      <c r="B1053" s="209" t="str">
        <f>IF(A1053="","",VLOOKUP(A1053,Жильцы!$A$2:$B$129,2,FALSE))</f>
        <v>Лучинина</v>
      </c>
      <c r="C1053" s="503">
        <v>44461</v>
      </c>
      <c r="D1053" s="500" t="s">
        <v>361</v>
      </c>
      <c r="E1053" s="497">
        <v>5000</v>
      </c>
      <c r="F1053" s="501"/>
    </row>
    <row r="1054" spans="1:6">
      <c r="A1054" s="497">
        <v>126</v>
      </c>
      <c r="B1054" s="209" t="str">
        <f>IF(A1054="","",VLOOKUP(A1054,Жильцы!$A$2:$B$129,2,FALSE))</f>
        <v>Васильев</v>
      </c>
      <c r="C1054" s="503">
        <v>44462</v>
      </c>
      <c r="D1054" s="500" t="s">
        <v>361</v>
      </c>
      <c r="E1054" s="497">
        <v>2338.73</v>
      </c>
      <c r="F1054" s="501" t="s">
        <v>148</v>
      </c>
    </row>
    <row r="1055" spans="1:6">
      <c r="A1055" s="497">
        <v>126</v>
      </c>
      <c r="B1055" s="209" t="str">
        <f>IF(A1055="","",VLOOKUP(A1055,Жильцы!$A$2:$B$129,2,FALSE))</f>
        <v>Васильев</v>
      </c>
      <c r="C1055" s="503">
        <v>44462</v>
      </c>
      <c r="D1055" s="500" t="s">
        <v>361</v>
      </c>
      <c r="E1055" s="497">
        <v>2886.53</v>
      </c>
      <c r="F1055" s="501" t="s">
        <v>147</v>
      </c>
    </row>
    <row r="1056" spans="1:6">
      <c r="A1056" s="497">
        <v>3</v>
      </c>
      <c r="B1056" s="209" t="str">
        <f>IF(A1056="","",VLOOKUP(A1056,Жильцы!$A$2:$B$129,2,FALSE))</f>
        <v>Тарновский</v>
      </c>
      <c r="C1056" s="503">
        <v>44462</v>
      </c>
      <c r="D1056" s="500" t="s">
        <v>361</v>
      </c>
      <c r="E1056" s="497">
        <v>1598.37</v>
      </c>
      <c r="F1056" s="501" t="s">
        <v>148</v>
      </c>
    </row>
    <row r="1057" spans="1:6">
      <c r="A1057" s="497">
        <v>61</v>
      </c>
      <c r="B1057" s="209" t="str">
        <f>IF(A1057="","",VLOOKUP(A1057,Жильцы!$A$2:$B$129,2,FALSE))</f>
        <v>Копытова</v>
      </c>
      <c r="C1057" s="503">
        <v>44462</v>
      </c>
      <c r="D1057" s="500" t="s">
        <v>361</v>
      </c>
      <c r="E1057" s="497">
        <v>2768.5</v>
      </c>
      <c r="F1057" s="501" t="s">
        <v>148</v>
      </c>
    </row>
    <row r="1058" spans="1:6">
      <c r="A1058" s="497">
        <v>64</v>
      </c>
      <c r="B1058" s="209" t="str">
        <f>IF(A1058="","",VLOOKUP(A1058,Жильцы!$A$2:$B$129,2,FALSE))</f>
        <v>Сиваков</v>
      </c>
      <c r="C1058" s="503">
        <v>44462</v>
      </c>
      <c r="D1058" s="500" t="s">
        <v>361</v>
      </c>
      <c r="E1058" s="497">
        <v>2830.08</v>
      </c>
      <c r="F1058" s="501" t="s">
        <v>148</v>
      </c>
    </row>
    <row r="1059" spans="1:6">
      <c r="A1059" s="497">
        <v>17</v>
      </c>
      <c r="B1059" s="209" t="str">
        <f>IF(A1059="","",VLOOKUP(A1059,Жильцы!$A$2:$B$129,2,FALSE))</f>
        <v>Федорова</v>
      </c>
      <c r="C1059" s="503">
        <v>44466</v>
      </c>
      <c r="D1059" s="500" t="s">
        <v>361</v>
      </c>
      <c r="E1059" s="497">
        <v>1906.2</v>
      </c>
      <c r="F1059" s="501" t="s">
        <v>148</v>
      </c>
    </row>
    <row r="1060" spans="1:6">
      <c r="A1060" s="497">
        <v>37</v>
      </c>
      <c r="B1060" s="209" t="str">
        <f>IF(A1060="","",VLOOKUP(A1060,Жильцы!$A$2:$B$129,2,FALSE))</f>
        <v>Журавлева</v>
      </c>
      <c r="C1060" s="503">
        <v>44468</v>
      </c>
      <c r="D1060" s="500" t="s">
        <v>361</v>
      </c>
      <c r="E1060" s="497">
        <v>1620.3</v>
      </c>
      <c r="F1060" s="501"/>
    </row>
    <row r="1061" spans="1:6">
      <c r="A1061" s="497">
        <v>61</v>
      </c>
      <c r="B1061" s="209" t="str">
        <f>IF(A1061="","",VLOOKUP(A1061,Жильцы!$A$2:$B$129,2,FALSE))</f>
        <v>Копытова</v>
      </c>
      <c r="C1061" s="503">
        <v>44469</v>
      </c>
      <c r="D1061" s="500" t="s">
        <v>361</v>
      </c>
      <c r="E1061" s="497">
        <v>2768.5</v>
      </c>
      <c r="F1061" s="501" t="s">
        <v>148</v>
      </c>
    </row>
    <row r="1062" spans="1:6">
      <c r="A1062" s="497">
        <v>67</v>
      </c>
      <c r="B1062" s="209" t="str">
        <f>IF(A1062="","",VLOOKUP(A1062,Жильцы!$A$2:$B$129,2,FALSE))</f>
        <v>Бабкин</v>
      </c>
      <c r="C1062" s="503">
        <v>44469</v>
      </c>
      <c r="D1062" s="500" t="s">
        <v>361</v>
      </c>
      <c r="E1062" s="497">
        <v>2490.5300000000002</v>
      </c>
      <c r="F1062" s="501" t="s">
        <v>149</v>
      </c>
    </row>
    <row r="1063" spans="1:6">
      <c r="A1063" s="497">
        <v>43</v>
      </c>
      <c r="B1063" s="209" t="str">
        <f>IF(A1063="","",VLOOKUP(A1063,Жильцы!$A$2:$B$129,2,FALSE))</f>
        <v>Ващенко</v>
      </c>
      <c r="C1063" s="503">
        <v>44469</v>
      </c>
      <c r="D1063" s="500" t="s">
        <v>361</v>
      </c>
      <c r="E1063" s="497">
        <v>2424.5300000000002</v>
      </c>
      <c r="F1063" s="501" t="s">
        <v>149</v>
      </c>
    </row>
    <row r="1064" spans="1:6">
      <c r="A1064" s="497">
        <v>71</v>
      </c>
      <c r="B1064" s="209" t="str">
        <f>IF(A1064="","",VLOOKUP(A1064,Жильцы!$A$2:$B$129,2,FALSE))</f>
        <v>Слободянюк</v>
      </c>
      <c r="C1064" s="503">
        <v>44469</v>
      </c>
      <c r="D1064" s="500" t="s">
        <v>361</v>
      </c>
      <c r="E1064" s="497">
        <v>2226.5300000000002</v>
      </c>
      <c r="F1064" s="501" t="s">
        <v>149</v>
      </c>
    </row>
    <row r="1065" spans="1:6">
      <c r="A1065" s="497">
        <v>93</v>
      </c>
      <c r="B1065" s="209" t="str">
        <f>IF(A1065="","",VLOOKUP(A1065,Жильцы!$A$2:$B$129,2,FALSE))</f>
        <v>Дунаев</v>
      </c>
      <c r="C1065" s="503">
        <v>44470</v>
      </c>
      <c r="D1065" s="500" t="s">
        <v>361</v>
      </c>
      <c r="E1065" s="497">
        <v>3349.3</v>
      </c>
      <c r="F1065" s="501" t="s">
        <v>149</v>
      </c>
    </row>
    <row r="1066" spans="1:6">
      <c r="A1066" s="497">
        <v>117</v>
      </c>
      <c r="B1066" s="209" t="str">
        <f>IF(A1066="","",VLOOKUP(A1066,Жильцы!$A$2:$B$129,2,FALSE))</f>
        <v>Нагорная</v>
      </c>
      <c r="C1066" s="503">
        <v>44470</v>
      </c>
      <c r="D1066" s="500" t="s">
        <v>361</v>
      </c>
      <c r="E1066" s="497">
        <v>2092</v>
      </c>
      <c r="F1066" s="501" t="s">
        <v>149</v>
      </c>
    </row>
    <row r="1067" spans="1:6">
      <c r="A1067" s="497">
        <v>121</v>
      </c>
      <c r="B1067" s="209" t="str">
        <f>IF(A1067="","",VLOOKUP(A1067,Жильцы!$A$2:$B$129,2,FALSE))</f>
        <v>Рыженко</v>
      </c>
      <c r="C1067" s="503">
        <v>44470</v>
      </c>
      <c r="D1067" s="500" t="s">
        <v>361</v>
      </c>
      <c r="E1067" s="497">
        <v>2117.4</v>
      </c>
      <c r="F1067" s="501" t="s">
        <v>149</v>
      </c>
    </row>
    <row r="1068" spans="1:6">
      <c r="A1068" s="497">
        <v>36</v>
      </c>
      <c r="B1068" s="209" t="str">
        <f>IF(A1068="","",VLOOKUP(A1068,Жильцы!$A$2:$B$129,2,FALSE))</f>
        <v>Армашова</v>
      </c>
      <c r="C1068" s="503">
        <v>44470</v>
      </c>
      <c r="D1068" s="500" t="s">
        <v>361</v>
      </c>
      <c r="E1068" s="497">
        <v>2356</v>
      </c>
      <c r="F1068" s="501" t="s">
        <v>149</v>
      </c>
    </row>
    <row r="1069" spans="1:6">
      <c r="A1069" s="497">
        <v>87</v>
      </c>
      <c r="B1069" s="209" t="str">
        <f>IF(A1069="","",VLOOKUP(A1069,Жильцы!$A$2:$B$129,2,FALSE))</f>
        <v>Кобызев</v>
      </c>
      <c r="C1069" s="503">
        <v>44470</v>
      </c>
      <c r="D1069" s="500" t="s">
        <v>361</v>
      </c>
      <c r="E1069" s="497">
        <v>2322.23</v>
      </c>
      <c r="F1069" s="501" t="s">
        <v>149</v>
      </c>
    </row>
    <row r="1070" spans="1:6">
      <c r="A1070" s="497">
        <v>122</v>
      </c>
      <c r="B1070" s="209" t="str">
        <f>IF(A1070="","",VLOOKUP(A1070,Жильцы!$A$2:$B$129,2,FALSE))</f>
        <v>Миронов</v>
      </c>
      <c r="C1070" s="503">
        <v>44470</v>
      </c>
      <c r="D1070" s="500" t="s">
        <v>361</v>
      </c>
      <c r="E1070" s="497">
        <v>2691.94</v>
      </c>
      <c r="F1070" s="501" t="s">
        <v>148</v>
      </c>
    </row>
    <row r="1071" spans="1:6">
      <c r="A1071" s="497">
        <v>122</v>
      </c>
      <c r="B1071" s="209" t="str">
        <f>IF(A1071="","",VLOOKUP(A1071,Жильцы!$A$2:$B$129,2,FALSE))</f>
        <v>Миронов</v>
      </c>
      <c r="C1071" s="503">
        <v>44470</v>
      </c>
      <c r="D1071" s="500" t="s">
        <v>361</v>
      </c>
      <c r="E1071" s="497">
        <v>2379.86</v>
      </c>
      <c r="F1071" s="501" t="s">
        <v>145</v>
      </c>
    </row>
    <row r="1072" spans="1:6">
      <c r="A1072" s="497">
        <v>86</v>
      </c>
      <c r="B1072" s="209" t="str">
        <f>IF(A1072="","",VLOOKUP(A1072,Жильцы!$A$2:$B$129,2,FALSE))</f>
        <v>Соколов</v>
      </c>
      <c r="C1072" s="503">
        <v>44470</v>
      </c>
      <c r="D1072" s="500" t="s">
        <v>361</v>
      </c>
      <c r="E1072" s="497">
        <v>3002.03</v>
      </c>
      <c r="F1072" s="501" t="s">
        <v>149</v>
      </c>
    </row>
    <row r="1073" spans="1:6">
      <c r="A1073" s="497">
        <v>125</v>
      </c>
      <c r="B1073" s="209" t="str">
        <f>IF(A1073="","",VLOOKUP(A1073,Жильцы!$A$2:$B$129,2,FALSE))</f>
        <v>Бойко</v>
      </c>
      <c r="C1073" s="503">
        <v>44470</v>
      </c>
      <c r="D1073" s="500" t="s">
        <v>361</v>
      </c>
      <c r="E1073" s="497">
        <v>3088.6</v>
      </c>
      <c r="F1073" s="501" t="s">
        <v>149</v>
      </c>
    </row>
    <row r="1074" spans="1:6">
      <c r="A1074" s="497">
        <v>105</v>
      </c>
      <c r="B1074" s="209" t="str">
        <f>IF(A1074="","",VLOOKUP(A1074,Жильцы!$A$2:$B$129,2,FALSE))</f>
        <v>Захлевнова</v>
      </c>
      <c r="C1074" s="503">
        <v>44473</v>
      </c>
      <c r="D1074" s="500" t="s">
        <v>361</v>
      </c>
      <c r="E1074" s="497">
        <v>2067.9</v>
      </c>
      <c r="F1074" s="501" t="s">
        <v>149</v>
      </c>
    </row>
    <row r="1075" spans="1:6">
      <c r="A1075" s="497">
        <v>41</v>
      </c>
      <c r="B1075" s="209" t="str">
        <f>IF(A1075="","",VLOOKUP(A1075,Жильцы!$A$2:$B$129,2,FALSE))</f>
        <v>Быкова</v>
      </c>
      <c r="C1075" s="503">
        <v>44473</v>
      </c>
      <c r="D1075" s="500" t="s">
        <v>361</v>
      </c>
      <c r="E1075" s="497">
        <v>2144</v>
      </c>
      <c r="F1075" s="501" t="s">
        <v>149</v>
      </c>
    </row>
    <row r="1076" spans="1:6">
      <c r="A1076" s="497">
        <v>38</v>
      </c>
      <c r="B1076" s="209" t="str">
        <f>IF(A1076="","",VLOOKUP(A1076,Жильцы!$A$2:$B$129,2,FALSE))</f>
        <v>Хорева</v>
      </c>
      <c r="C1076" s="503">
        <v>44473</v>
      </c>
      <c r="D1076" s="500" t="s">
        <v>361</v>
      </c>
      <c r="E1076" s="497">
        <v>1998.83</v>
      </c>
      <c r="F1076" s="501" t="s">
        <v>149</v>
      </c>
    </row>
    <row r="1077" spans="1:6">
      <c r="A1077" s="497">
        <v>77</v>
      </c>
      <c r="B1077" s="209" t="str">
        <f>IF(A1077="","",VLOOKUP(A1077,Жильцы!$A$2:$B$129,2,FALSE))</f>
        <v>Попов</v>
      </c>
      <c r="C1077" s="503">
        <v>44473</v>
      </c>
      <c r="D1077" s="500" t="s">
        <v>361</v>
      </c>
      <c r="E1077" s="497">
        <v>3418.6</v>
      </c>
      <c r="F1077" s="501" t="s">
        <v>149</v>
      </c>
    </row>
    <row r="1078" spans="1:6">
      <c r="A1078" s="497">
        <v>82</v>
      </c>
      <c r="B1078" s="209" t="str">
        <f>IF(A1078="","",VLOOKUP(A1078,Жильцы!$A$2:$B$129,2,FALSE))</f>
        <v>Астафьев</v>
      </c>
      <c r="C1078" s="503">
        <v>44473</v>
      </c>
      <c r="D1078" s="500" t="s">
        <v>361</v>
      </c>
      <c r="E1078" s="497">
        <v>2404.84</v>
      </c>
      <c r="F1078" s="501" t="s">
        <v>149</v>
      </c>
    </row>
    <row r="1079" spans="1:6">
      <c r="A1079" s="497">
        <v>27</v>
      </c>
      <c r="B1079" s="209" t="str">
        <f>IF(A1079="","",VLOOKUP(A1079,Жильцы!$A$2:$B$129,2,FALSE))</f>
        <v>Федотова</v>
      </c>
      <c r="C1079" s="503">
        <v>44473</v>
      </c>
      <c r="D1079" s="500" t="s">
        <v>361</v>
      </c>
      <c r="E1079" s="497">
        <v>2183.63</v>
      </c>
      <c r="F1079" s="501" t="s">
        <v>149</v>
      </c>
    </row>
    <row r="1080" spans="1:6">
      <c r="A1080" s="497">
        <v>18</v>
      </c>
      <c r="B1080" s="209" t="str">
        <f>IF(A1080="","",VLOOKUP(A1080,Жильцы!$A$2:$B$129,2,FALSE))</f>
        <v>Степанова</v>
      </c>
      <c r="C1080" s="503">
        <v>44473</v>
      </c>
      <c r="D1080" s="500" t="s">
        <v>361</v>
      </c>
      <c r="E1080" s="497">
        <v>2269.54</v>
      </c>
      <c r="F1080" s="501" t="s">
        <v>149</v>
      </c>
    </row>
    <row r="1081" spans="1:6">
      <c r="A1081" s="497">
        <v>119</v>
      </c>
      <c r="B1081" s="209" t="str">
        <f>IF(A1081="","",VLOOKUP(A1081,Жильцы!$A$2:$B$129,2,FALSE))</f>
        <v>Зиновьева</v>
      </c>
      <c r="C1081" s="503">
        <v>44473</v>
      </c>
      <c r="D1081" s="500" t="s">
        <v>361</v>
      </c>
      <c r="E1081" s="497">
        <v>1744.73</v>
      </c>
      <c r="F1081" s="501" t="s">
        <v>149</v>
      </c>
    </row>
    <row r="1082" spans="1:6">
      <c r="A1082" s="497">
        <v>76</v>
      </c>
      <c r="B1082" s="209" t="str">
        <f>IF(A1082="","",VLOOKUP(A1082,Жильцы!$A$2:$B$129,2,FALSE))</f>
        <v>Малюкевич</v>
      </c>
      <c r="C1082" s="503">
        <v>44473</v>
      </c>
      <c r="D1082" s="500" t="s">
        <v>361</v>
      </c>
      <c r="E1082" s="497">
        <v>2590.3000000000002</v>
      </c>
      <c r="F1082" s="501" t="s">
        <v>149</v>
      </c>
    </row>
    <row r="1083" spans="1:6">
      <c r="A1083" s="497">
        <v>47</v>
      </c>
      <c r="B1083" s="209" t="str">
        <f>IF(A1083="","",VLOOKUP(A1083,Жильцы!$A$2:$B$129,2,FALSE))</f>
        <v xml:space="preserve"> Гальченко</v>
      </c>
      <c r="C1083" s="503">
        <v>44473</v>
      </c>
      <c r="D1083" s="500" t="s">
        <v>361</v>
      </c>
      <c r="E1083" s="497">
        <v>1748.03</v>
      </c>
      <c r="F1083" s="501" t="s">
        <v>149</v>
      </c>
    </row>
    <row r="1084" spans="1:6">
      <c r="A1084" s="497">
        <v>14</v>
      </c>
      <c r="B1084" s="209" t="str">
        <f>IF(A1084="","",VLOOKUP(A1084,Жильцы!$A$2:$B$129,2,FALSE))</f>
        <v>Кожухарь</v>
      </c>
      <c r="C1084" s="503">
        <v>44473</v>
      </c>
      <c r="D1084" s="500" t="s">
        <v>361</v>
      </c>
      <c r="E1084" s="497">
        <v>2450.9299999999998</v>
      </c>
      <c r="F1084" s="501" t="s">
        <v>149</v>
      </c>
    </row>
    <row r="1085" spans="1:6">
      <c r="A1085" s="497">
        <v>56</v>
      </c>
      <c r="B1085" s="209" t="str">
        <f>IF(A1085="","",VLOOKUP(A1085,Жильцы!$A$2:$B$129,2,FALSE))</f>
        <v>Коваленина</v>
      </c>
      <c r="C1085" s="503">
        <v>44473</v>
      </c>
      <c r="D1085" s="500" t="s">
        <v>361</v>
      </c>
      <c r="E1085" s="497">
        <v>2104.08</v>
      </c>
      <c r="F1085" s="501" t="s">
        <v>149</v>
      </c>
    </row>
    <row r="1086" spans="1:6">
      <c r="A1086" s="497">
        <v>114</v>
      </c>
      <c r="B1086" s="209" t="str">
        <f>IF(A1086="","",VLOOKUP(A1086,Жильцы!$A$2:$B$129,2,FALSE))</f>
        <v>Коваленина</v>
      </c>
      <c r="C1086" s="503">
        <v>44473</v>
      </c>
      <c r="D1086" s="500" t="s">
        <v>361</v>
      </c>
      <c r="E1086" s="497">
        <v>3113.92</v>
      </c>
      <c r="F1086" s="501" t="s">
        <v>149</v>
      </c>
    </row>
    <row r="1087" spans="1:6">
      <c r="A1087" s="497">
        <v>101</v>
      </c>
      <c r="B1087" s="209" t="str">
        <f>IF(A1087="","",VLOOKUP(A1087,Жильцы!$A$2:$B$129,2,FALSE))</f>
        <v>Борзых</v>
      </c>
      <c r="C1087" s="503">
        <v>44473</v>
      </c>
      <c r="D1087" s="500" t="s">
        <v>361</v>
      </c>
      <c r="E1087" s="497">
        <v>4471.3</v>
      </c>
      <c r="F1087" s="501" t="s">
        <v>149</v>
      </c>
    </row>
    <row r="1088" spans="1:6">
      <c r="A1088" s="497">
        <v>8</v>
      </c>
      <c r="B1088" s="209" t="str">
        <f>IF(A1088="","",VLOOKUP(A1088,Жильцы!$A$2:$B$129,2,FALSE))</f>
        <v>Дымченко</v>
      </c>
      <c r="C1088" s="503">
        <v>44473</v>
      </c>
      <c r="D1088" s="500" t="s">
        <v>361</v>
      </c>
      <c r="E1088" s="497">
        <v>1836.66</v>
      </c>
      <c r="F1088" s="501" t="s">
        <v>149</v>
      </c>
    </row>
    <row r="1089" spans="1:6">
      <c r="A1089" s="497">
        <v>19</v>
      </c>
      <c r="B1089" s="209" t="str">
        <f>IF(A1089="","",VLOOKUP(A1089,Жильцы!$A$2:$B$129,2,FALSE))</f>
        <v>Николаев</v>
      </c>
      <c r="C1089" s="503">
        <v>44474</v>
      </c>
      <c r="D1089" s="500" t="s">
        <v>361</v>
      </c>
      <c r="E1089" s="497">
        <v>2028.53</v>
      </c>
      <c r="F1089" s="501" t="s">
        <v>149</v>
      </c>
    </row>
    <row r="1090" spans="1:6">
      <c r="A1090" s="497">
        <v>116</v>
      </c>
      <c r="B1090" s="209" t="str">
        <f>IF(A1090="","",VLOOKUP(A1090,Жильцы!$A$2:$B$129,2,FALSE))</f>
        <v>Поштовый</v>
      </c>
      <c r="C1090" s="503">
        <v>44474</v>
      </c>
      <c r="D1090" s="500" t="s">
        <v>361</v>
      </c>
      <c r="E1090" s="497">
        <v>2634</v>
      </c>
      <c r="F1090" s="501" t="s">
        <v>149</v>
      </c>
    </row>
    <row r="1091" spans="1:6">
      <c r="A1091" s="497">
        <v>42</v>
      </c>
      <c r="B1091" s="209" t="str">
        <f>IF(A1091="","",VLOOKUP(A1091,Жильцы!$A$2:$B$129,2,FALSE))</f>
        <v>Пуликов</v>
      </c>
      <c r="C1091" s="503">
        <v>44474</v>
      </c>
      <c r="D1091" s="500" t="s">
        <v>361</v>
      </c>
      <c r="E1091" s="497">
        <v>2540.14</v>
      </c>
      <c r="F1091" s="501" t="s">
        <v>149</v>
      </c>
    </row>
    <row r="1092" spans="1:6">
      <c r="A1092" s="497">
        <v>7</v>
      </c>
      <c r="B1092" s="209" t="str">
        <f>IF(A1092="","",VLOOKUP(A1092,Жильцы!$A$2:$B$129,2,FALSE))</f>
        <v>Ушаков</v>
      </c>
      <c r="C1092" s="503">
        <v>44474</v>
      </c>
      <c r="D1092" s="500" t="s">
        <v>361</v>
      </c>
      <c r="E1092" s="497">
        <v>1873.32</v>
      </c>
      <c r="F1092" s="501" t="s">
        <v>149</v>
      </c>
    </row>
    <row r="1093" spans="1:6">
      <c r="A1093" s="497">
        <v>79</v>
      </c>
      <c r="B1093" s="209" t="str">
        <f>IF(A1093="","",VLOOKUP(A1093,Жильцы!$A$2:$B$129,2,FALSE))</f>
        <v>Иванов</v>
      </c>
      <c r="C1093" s="503">
        <v>44474</v>
      </c>
      <c r="D1093" s="500" t="s">
        <v>361</v>
      </c>
      <c r="E1093" s="497">
        <v>2424.5300000000002</v>
      </c>
      <c r="F1093" s="501" t="s">
        <v>149</v>
      </c>
    </row>
    <row r="1094" spans="1:6">
      <c r="A1094" s="497">
        <v>52</v>
      </c>
      <c r="B1094" s="209" t="str">
        <f>IF(A1094="","",VLOOKUP(A1094,Жильцы!$A$2:$B$129,2,FALSE))</f>
        <v>Голиков</v>
      </c>
      <c r="C1094" s="503">
        <v>44474</v>
      </c>
      <c r="D1094" s="500" t="s">
        <v>361</v>
      </c>
      <c r="E1094" s="497">
        <v>2577.1</v>
      </c>
      <c r="F1094" s="501" t="s">
        <v>149</v>
      </c>
    </row>
    <row r="1095" spans="1:6">
      <c r="A1095" s="497">
        <v>99</v>
      </c>
      <c r="B1095" s="209" t="str">
        <f>IF(A1095="","",VLOOKUP(A1095,Жильцы!$A$2:$B$129,2,FALSE))</f>
        <v>Лавренова</v>
      </c>
      <c r="C1095" s="503">
        <v>44474</v>
      </c>
      <c r="D1095" s="500" t="s">
        <v>361</v>
      </c>
      <c r="E1095" s="497">
        <v>4942.43</v>
      </c>
      <c r="F1095" s="501" t="s">
        <v>149</v>
      </c>
    </row>
    <row r="1096" spans="1:6">
      <c r="A1096" s="497">
        <v>88</v>
      </c>
      <c r="B1096" s="209" t="str">
        <f>IF(A1096="","",VLOOKUP(A1096,Жильцы!$A$2:$B$129,2,FALSE))</f>
        <v>Краева</v>
      </c>
      <c r="C1096" s="503">
        <v>44470</v>
      </c>
      <c r="D1096" s="500" t="s">
        <v>361</v>
      </c>
      <c r="E1096" s="497">
        <v>2640.68</v>
      </c>
      <c r="F1096" s="501" t="s">
        <v>149</v>
      </c>
    </row>
    <row r="1097" spans="1:6">
      <c r="A1097" s="497">
        <v>92</v>
      </c>
      <c r="B1097" s="209" t="str">
        <f>IF(A1097="","",VLOOKUP(A1097,Жильцы!$A$2:$B$129,2,FALSE))</f>
        <v>Хан</v>
      </c>
      <c r="C1097" s="503">
        <v>44475</v>
      </c>
      <c r="D1097" s="500" t="s">
        <v>361</v>
      </c>
      <c r="E1097" s="497">
        <v>3887.2</v>
      </c>
      <c r="F1097" s="501" t="s">
        <v>149</v>
      </c>
    </row>
    <row r="1098" spans="1:6">
      <c r="A1098" s="497">
        <v>13</v>
      </c>
      <c r="B1098" s="209" t="str">
        <f>IF(A1098="","",VLOOKUP(A1098,Жильцы!$A$2:$B$129,2,FALSE))</f>
        <v xml:space="preserve">Шувалов </v>
      </c>
      <c r="C1098" s="503">
        <v>44475</v>
      </c>
      <c r="D1098" s="500" t="s">
        <v>361</v>
      </c>
      <c r="E1098" s="497">
        <v>3524.2</v>
      </c>
      <c r="F1098" s="501" t="s">
        <v>149</v>
      </c>
    </row>
    <row r="1099" spans="1:6">
      <c r="A1099" s="497">
        <v>111</v>
      </c>
      <c r="B1099" s="209" t="str">
        <f>IF(A1099="","",VLOOKUP(A1099,Жильцы!$A$2:$B$129,2,FALSE))</f>
        <v>Мейта</v>
      </c>
      <c r="C1099" s="503">
        <v>44475</v>
      </c>
      <c r="D1099" s="500" t="s">
        <v>361</v>
      </c>
      <c r="E1099" s="497">
        <v>2939.33</v>
      </c>
      <c r="F1099" s="501" t="s">
        <v>149</v>
      </c>
    </row>
    <row r="1100" spans="1:6">
      <c r="A1100" s="497">
        <v>58</v>
      </c>
      <c r="B1100" s="209" t="str">
        <f>IF(A1100="","",VLOOKUP(A1100,Жильцы!$A$2:$B$129,2,FALSE))</f>
        <v>Володарская</v>
      </c>
      <c r="C1100" s="503">
        <v>44475</v>
      </c>
      <c r="D1100" s="500" t="s">
        <v>361</v>
      </c>
      <c r="E1100" s="497">
        <v>2170.54</v>
      </c>
      <c r="F1100" s="501" t="s">
        <v>149</v>
      </c>
    </row>
    <row r="1101" spans="1:6">
      <c r="A1101" s="497">
        <v>124</v>
      </c>
      <c r="B1101" s="209" t="str">
        <f>IF(A1101="","",VLOOKUP(A1101,Жильцы!$A$2:$B$129,2,FALSE))</f>
        <v>Казанцева</v>
      </c>
      <c r="C1101" s="503">
        <v>44475</v>
      </c>
      <c r="D1101" s="500" t="s">
        <v>361</v>
      </c>
      <c r="E1101" s="497">
        <v>3356.26</v>
      </c>
      <c r="F1101" s="501" t="s">
        <v>149</v>
      </c>
    </row>
    <row r="1102" spans="1:6">
      <c r="A1102" s="497">
        <v>21</v>
      </c>
      <c r="B1102" s="209" t="str">
        <f>IF(A1102="","",VLOOKUP(A1102,Жильцы!$A$2:$B$129,2,FALSE))</f>
        <v>Джола</v>
      </c>
      <c r="C1102" s="503">
        <v>44475</v>
      </c>
      <c r="D1102" s="500" t="s">
        <v>361</v>
      </c>
      <c r="E1102" s="497">
        <v>3603.4</v>
      </c>
      <c r="F1102" s="501" t="s">
        <v>149</v>
      </c>
    </row>
    <row r="1103" spans="1:6">
      <c r="A1103" s="497">
        <v>21</v>
      </c>
      <c r="B1103" s="209" t="str">
        <f>IF(A1103="","",VLOOKUP(A1103,Жильцы!$A$2:$B$129,2,FALSE))</f>
        <v>Джола</v>
      </c>
      <c r="C1103" s="503">
        <v>44475</v>
      </c>
      <c r="D1103" s="500" t="s">
        <v>361</v>
      </c>
      <c r="E1103" s="497">
        <v>3689.2</v>
      </c>
      <c r="F1103" s="501" t="s">
        <v>148</v>
      </c>
    </row>
    <row r="1104" spans="1:6">
      <c r="A1104" s="497">
        <v>86</v>
      </c>
      <c r="B1104" s="209" t="str">
        <f>IF(A1104="","",VLOOKUP(A1104,Жильцы!$A$2:$B$129,2,FALSE))</f>
        <v>Соколов</v>
      </c>
      <c r="C1104" s="503">
        <v>44476</v>
      </c>
      <c r="D1104" s="500" t="s">
        <v>361</v>
      </c>
      <c r="E1104" s="497">
        <v>3002</v>
      </c>
      <c r="F1104" s="501" t="s">
        <v>149</v>
      </c>
    </row>
    <row r="1105" spans="1:6">
      <c r="A1105" s="497">
        <v>2</v>
      </c>
      <c r="B1105" s="209" t="str">
        <f>IF(A1105="","",VLOOKUP(A1105,Жильцы!$A$2:$B$129,2,FALSE))</f>
        <v>Смирнов</v>
      </c>
      <c r="C1105" s="503">
        <v>44476</v>
      </c>
      <c r="D1105" s="500" t="s">
        <v>361</v>
      </c>
      <c r="E1105" s="497">
        <v>1999.55</v>
      </c>
      <c r="F1105" s="501" t="s">
        <v>149</v>
      </c>
    </row>
    <row r="1106" spans="1:6">
      <c r="A1106" s="497">
        <v>109</v>
      </c>
      <c r="B1106" s="209" t="str">
        <f>IF(A1106="","",VLOOKUP(A1106,Жильцы!$A$2:$B$129,2,FALSE))</f>
        <v>Набоженко</v>
      </c>
      <c r="C1106" s="503">
        <v>44476</v>
      </c>
      <c r="D1106" s="500" t="s">
        <v>361</v>
      </c>
      <c r="E1106" s="497">
        <v>2571</v>
      </c>
      <c r="F1106" s="501" t="s">
        <v>149</v>
      </c>
    </row>
    <row r="1107" spans="1:6">
      <c r="A1107" s="497">
        <v>30</v>
      </c>
      <c r="B1107" s="209" t="str">
        <f>IF(A1107="","",VLOOKUP(A1107,Жильцы!$A$2:$B$129,2,FALSE))</f>
        <v>Миняева</v>
      </c>
      <c r="C1107" s="503">
        <v>44476</v>
      </c>
      <c r="D1107" s="500" t="s">
        <v>361</v>
      </c>
      <c r="E1107" s="497">
        <v>2200.13</v>
      </c>
      <c r="F1107" s="501" t="s">
        <v>149</v>
      </c>
    </row>
    <row r="1108" spans="1:6">
      <c r="A1108" s="497">
        <v>4</v>
      </c>
      <c r="B1108" s="209" t="str">
        <f>IF(A1108="","",VLOOKUP(A1108,Жильцы!$A$2:$B$129,2,FALSE))</f>
        <v>Новиков</v>
      </c>
      <c r="C1108" s="503">
        <v>44476</v>
      </c>
      <c r="D1108" s="500" t="s">
        <v>361</v>
      </c>
      <c r="E1108" s="497">
        <v>1744.83</v>
      </c>
      <c r="F1108" s="501" t="s">
        <v>149</v>
      </c>
    </row>
    <row r="1109" spans="1:6">
      <c r="A1109" s="497">
        <v>74</v>
      </c>
      <c r="B1109" s="209" t="str">
        <f>IF(A1109="","",VLOOKUP(A1109,Жильцы!$A$2:$B$129,2,FALSE))</f>
        <v>Овчаренко</v>
      </c>
      <c r="C1109" s="503">
        <v>44476</v>
      </c>
      <c r="D1109" s="500" t="s">
        <v>361</v>
      </c>
      <c r="E1109" s="497">
        <v>1969.24</v>
      </c>
      <c r="F1109" s="501" t="s">
        <v>149</v>
      </c>
    </row>
    <row r="1110" spans="1:6">
      <c r="A1110" s="497">
        <v>16</v>
      </c>
      <c r="B1110" s="209" t="str">
        <f>IF(A1110="","",VLOOKUP(A1110,Жильцы!$A$2:$B$129,2,FALSE))</f>
        <v>Ветохина</v>
      </c>
      <c r="C1110" s="503">
        <v>44477</v>
      </c>
      <c r="D1110" s="500" t="s">
        <v>361</v>
      </c>
      <c r="E1110" s="497">
        <v>1912.68</v>
      </c>
      <c r="F1110" s="501" t="s">
        <v>149</v>
      </c>
    </row>
    <row r="1111" spans="1:6">
      <c r="A1111" s="497">
        <v>10</v>
      </c>
      <c r="B1111" s="209" t="str">
        <f>IF(A1111="","",VLOOKUP(A1111,Жильцы!$A$2:$B$129,2,FALSE))</f>
        <v>Бугаец</v>
      </c>
      <c r="C1111" s="503">
        <v>44477</v>
      </c>
      <c r="D1111" s="500" t="s">
        <v>361</v>
      </c>
      <c r="E1111" s="497">
        <v>2520.34</v>
      </c>
      <c r="F1111" s="501" t="s">
        <v>149</v>
      </c>
    </row>
    <row r="1112" spans="1:6">
      <c r="A1112" s="497">
        <v>106</v>
      </c>
      <c r="B1112" s="209" t="str">
        <f>IF(A1112="","",VLOOKUP(A1112,Жильцы!$A$2:$B$129,2,FALSE))</f>
        <v>Никитин</v>
      </c>
      <c r="C1112" s="503">
        <v>44477</v>
      </c>
      <c r="D1112" s="500" t="s">
        <v>361</v>
      </c>
      <c r="E1112" s="497">
        <v>2121.04</v>
      </c>
      <c r="F1112" s="501" t="s">
        <v>149</v>
      </c>
    </row>
    <row r="1113" spans="1:6">
      <c r="A1113" s="497">
        <v>25</v>
      </c>
      <c r="B1113" s="209" t="str">
        <f>IF(A1113="","",VLOOKUP(A1113,Жильцы!$A$2:$B$129,2,FALSE))</f>
        <v>Мисько</v>
      </c>
      <c r="C1113" s="503">
        <v>44477</v>
      </c>
      <c r="D1113" s="500" t="s">
        <v>361</v>
      </c>
      <c r="E1113" s="497">
        <v>2562.9</v>
      </c>
      <c r="F1113" s="501" t="s">
        <v>149</v>
      </c>
    </row>
    <row r="1114" spans="1:6">
      <c r="A1114" s="497">
        <v>9</v>
      </c>
      <c r="B1114" s="209" t="str">
        <f>IF(A1114="","",VLOOKUP(A1114,Жильцы!$A$2:$B$129,2,FALSE))</f>
        <v>Солянов</v>
      </c>
      <c r="C1114" s="503">
        <v>44477</v>
      </c>
      <c r="D1114" s="500" t="s">
        <v>361</v>
      </c>
      <c r="E1114" s="497">
        <v>2154</v>
      </c>
      <c r="F1114" s="501" t="s">
        <v>149</v>
      </c>
    </row>
    <row r="1115" spans="1:6">
      <c r="A1115" s="497">
        <v>115</v>
      </c>
      <c r="B1115" s="209" t="str">
        <f>IF(A1115="","",VLOOKUP(A1115,Жильцы!$A$2:$B$129,2,FALSE))</f>
        <v>Чистяков</v>
      </c>
      <c r="C1115" s="503">
        <v>44477</v>
      </c>
      <c r="D1115" s="500" t="s">
        <v>361</v>
      </c>
      <c r="E1115" s="497">
        <v>2041.73</v>
      </c>
      <c r="F1115" s="501" t="s">
        <v>149</v>
      </c>
    </row>
    <row r="1116" spans="1:6">
      <c r="A1116" s="497">
        <v>108</v>
      </c>
      <c r="B1116" s="209" t="str">
        <f>IF(A1116="","",VLOOKUP(A1116,Жильцы!$A$2:$B$129,2,FALSE))</f>
        <v>Малашенок</v>
      </c>
      <c r="C1116" s="503">
        <v>44477</v>
      </c>
      <c r="D1116" s="500" t="s">
        <v>361</v>
      </c>
      <c r="E1116" s="497">
        <v>3517.6</v>
      </c>
      <c r="F1116" s="501" t="s">
        <v>149</v>
      </c>
    </row>
    <row r="1117" spans="1:6">
      <c r="A1117" s="497">
        <v>80</v>
      </c>
      <c r="B1117" s="209" t="str">
        <f>IF(A1117="","",VLOOKUP(A1117,Жильцы!$A$2:$B$129,2,FALSE))</f>
        <v>Аксенов</v>
      </c>
      <c r="C1117" s="503">
        <v>44480</v>
      </c>
      <c r="D1117" s="500" t="s">
        <v>361</v>
      </c>
      <c r="E1117" s="497">
        <v>2965.38</v>
      </c>
      <c r="F1117" s="501" t="s">
        <v>149</v>
      </c>
    </row>
    <row r="1118" spans="1:6">
      <c r="A1118" s="497">
        <v>113</v>
      </c>
      <c r="B1118" s="209" t="str">
        <f>IF(A1118="","",VLOOKUP(A1118,Жильцы!$A$2:$B$129,2,FALSE))</f>
        <v>Зуев</v>
      </c>
      <c r="C1118" s="503">
        <v>44480</v>
      </c>
      <c r="D1118" s="500" t="s">
        <v>361</v>
      </c>
      <c r="E1118" s="497">
        <v>1576.2</v>
      </c>
      <c r="F1118" s="501" t="s">
        <v>149</v>
      </c>
    </row>
    <row r="1119" spans="1:6">
      <c r="A1119" s="497">
        <v>83</v>
      </c>
      <c r="B1119" s="209" t="str">
        <f>IF(A1119="","",VLOOKUP(A1119,Жильцы!$A$2:$B$129,2,FALSE))</f>
        <v>Линник</v>
      </c>
      <c r="C1119" s="503">
        <v>44480</v>
      </c>
      <c r="D1119" s="500" t="s">
        <v>361</v>
      </c>
      <c r="E1119" s="497">
        <v>1896.41</v>
      </c>
      <c r="F1119" s="501" t="s">
        <v>149</v>
      </c>
    </row>
    <row r="1120" spans="1:6">
      <c r="A1120" s="497">
        <v>68</v>
      </c>
      <c r="B1120" s="209" t="str">
        <f>IF(A1120="","",VLOOKUP(A1120,Жильцы!$A$2:$B$129,2,FALSE))</f>
        <v>Мамедова</v>
      </c>
      <c r="C1120" s="503">
        <v>44480</v>
      </c>
      <c r="D1120" s="500" t="s">
        <v>361</v>
      </c>
      <c r="E1120" s="497">
        <v>3544</v>
      </c>
      <c r="F1120" s="501" t="s">
        <v>149</v>
      </c>
    </row>
    <row r="1121" spans="1:6">
      <c r="A1121" s="497">
        <v>69</v>
      </c>
      <c r="B1121" s="209" t="str">
        <f>IF(A1121="","",VLOOKUP(A1121,Жильцы!$A$2:$B$129,2,FALSE))</f>
        <v>Кутьмин</v>
      </c>
      <c r="C1121" s="503">
        <v>44480</v>
      </c>
      <c r="D1121" s="500" t="s">
        <v>361</v>
      </c>
      <c r="E1121" s="497">
        <v>2742.1</v>
      </c>
      <c r="F1121" s="501" t="s">
        <v>149</v>
      </c>
    </row>
    <row r="1122" spans="1:6">
      <c r="A1122" s="497">
        <v>1</v>
      </c>
      <c r="B1122" s="209" t="str">
        <f>IF(A1122="","",VLOOKUP(A1122,Жильцы!$A$2:$B$129,2,FALSE))</f>
        <v xml:space="preserve">Тартышная </v>
      </c>
      <c r="C1122" s="503">
        <v>44480</v>
      </c>
      <c r="D1122" s="500" t="s">
        <v>361</v>
      </c>
      <c r="E1122" s="497">
        <v>1897.66</v>
      </c>
      <c r="F1122" s="501" t="s">
        <v>148</v>
      </c>
    </row>
    <row r="1123" spans="1:6">
      <c r="A1123" s="497">
        <v>103</v>
      </c>
      <c r="B1123" s="209" t="str">
        <f>IF(A1123="","",VLOOKUP(A1123,Жильцы!$A$2:$B$129,2,FALSE))</f>
        <v>Булычева</v>
      </c>
      <c r="C1123" s="503">
        <v>44480</v>
      </c>
      <c r="D1123" s="500" t="s">
        <v>361</v>
      </c>
      <c r="E1123" s="497">
        <v>2741.33</v>
      </c>
      <c r="F1123" s="501" t="s">
        <v>149</v>
      </c>
    </row>
    <row r="1124" spans="1:6">
      <c r="A1124" s="497">
        <v>97</v>
      </c>
      <c r="B1124" s="209" t="str">
        <f>IF(A1124="","",VLOOKUP(A1124,Жильцы!$A$2:$B$129,2,FALSE))</f>
        <v>Малютин</v>
      </c>
      <c r="C1124" s="503">
        <v>44480</v>
      </c>
      <c r="D1124" s="500" t="s">
        <v>361</v>
      </c>
      <c r="E1124" s="497">
        <v>2067.9</v>
      </c>
      <c r="F1124" s="501" t="s">
        <v>149</v>
      </c>
    </row>
    <row r="1125" spans="1:6">
      <c r="A1125" s="497">
        <v>90</v>
      </c>
      <c r="B1125" s="209" t="str">
        <f>IF(A1125="","",VLOOKUP(A1125,Жильцы!$A$2:$B$129,2,FALSE))</f>
        <v>Галинский</v>
      </c>
      <c r="C1125" s="503">
        <v>44480</v>
      </c>
      <c r="D1125" s="500" t="s">
        <v>361</v>
      </c>
      <c r="E1125" s="497">
        <v>2472.46</v>
      </c>
      <c r="F1125" s="501" t="s">
        <v>149</v>
      </c>
    </row>
    <row r="1126" spans="1:6">
      <c r="A1126" s="497">
        <v>104</v>
      </c>
      <c r="B1126" s="209" t="str">
        <f>IF(A1126="","",VLOOKUP(A1126,Жильцы!$A$2:$B$129,2,FALSE))</f>
        <v>Будаев</v>
      </c>
      <c r="C1126" s="503">
        <v>44480</v>
      </c>
      <c r="D1126" s="500" t="s">
        <v>361</v>
      </c>
      <c r="E1126" s="497">
        <v>3054.48</v>
      </c>
      <c r="F1126" s="501" t="s">
        <v>149</v>
      </c>
    </row>
    <row r="1127" spans="1:6">
      <c r="A1127" s="497">
        <v>72</v>
      </c>
      <c r="B1127" s="209" t="str">
        <f>IF(A1127="","",VLOOKUP(A1127,Жильцы!$A$2:$B$129,2,FALSE))</f>
        <v>Гуляев</v>
      </c>
      <c r="C1127" s="503">
        <v>44480</v>
      </c>
      <c r="D1127" s="500" t="s">
        <v>361</v>
      </c>
      <c r="E1127" s="497">
        <v>2529.7800000000002</v>
      </c>
      <c r="F1127" s="501" t="s">
        <v>149</v>
      </c>
    </row>
    <row r="1128" spans="1:6">
      <c r="A1128" s="497">
        <v>75</v>
      </c>
      <c r="B1128" s="209" t="str">
        <f>IF(A1128="","",VLOOKUP(A1128,Жильцы!$A$2:$B$129,2,FALSE))</f>
        <v>Володченко</v>
      </c>
      <c r="C1128" s="503">
        <v>44480</v>
      </c>
      <c r="D1128" s="500" t="s">
        <v>361</v>
      </c>
      <c r="E1128" s="497">
        <v>1982.33</v>
      </c>
      <c r="F1128" s="501" t="s">
        <v>149</v>
      </c>
    </row>
    <row r="1129" spans="1:6">
      <c r="A1129" s="497">
        <v>23</v>
      </c>
      <c r="B1129" s="209" t="str">
        <f>IF(A1129="","",VLOOKUP(A1129,Жильцы!$A$2:$B$129,2,FALSE))</f>
        <v>Малярчук</v>
      </c>
      <c r="C1129" s="503">
        <v>44480</v>
      </c>
      <c r="D1129" s="500" t="s">
        <v>361</v>
      </c>
      <c r="E1129" s="497">
        <v>2292.5300000000002</v>
      </c>
      <c r="F1129" s="501" t="s">
        <v>149</v>
      </c>
    </row>
    <row r="1130" spans="1:6">
      <c r="A1130" s="497">
        <v>95</v>
      </c>
      <c r="B1130" s="209" t="str">
        <f>IF(A1130="","",VLOOKUP(A1130,Жильцы!$A$2:$B$129,2,FALSE))</f>
        <v>Власов</v>
      </c>
      <c r="C1130" s="503">
        <v>44480</v>
      </c>
      <c r="D1130" s="500" t="s">
        <v>361</v>
      </c>
      <c r="E1130" s="497">
        <v>4190.03</v>
      </c>
      <c r="F1130" s="501" t="s">
        <v>149</v>
      </c>
    </row>
    <row r="1131" spans="1:6">
      <c r="A1131" s="497">
        <v>34</v>
      </c>
      <c r="B1131" s="209" t="str">
        <f>IF(A1131="","",VLOOKUP(A1131,Жильцы!$A$2:$B$129,2,FALSE))</f>
        <v>Куницын</v>
      </c>
      <c r="C1131" s="503">
        <v>44480</v>
      </c>
      <c r="D1131" s="500" t="s">
        <v>361</v>
      </c>
      <c r="E1131" s="497">
        <v>3315.64</v>
      </c>
      <c r="F1131" s="501" t="s">
        <v>148</v>
      </c>
    </row>
    <row r="1132" spans="1:6">
      <c r="A1132" s="497">
        <v>15</v>
      </c>
      <c r="B1132" s="209" t="str">
        <f>IF(A1132="","",VLOOKUP(A1132,Жильцы!$A$2:$B$129,2,FALSE))</f>
        <v>Килина</v>
      </c>
      <c r="C1132" s="503">
        <v>44481</v>
      </c>
      <c r="D1132" s="500" t="s">
        <v>361</v>
      </c>
      <c r="E1132" s="497">
        <v>2021.93</v>
      </c>
      <c r="F1132" s="501" t="s">
        <v>149</v>
      </c>
    </row>
    <row r="1133" spans="1:6">
      <c r="A1133" s="497">
        <v>63</v>
      </c>
      <c r="B1133" s="209" t="str">
        <f>IF(A1133="","",VLOOKUP(A1133,Жильцы!$A$2:$B$129,2,FALSE))</f>
        <v>Зима</v>
      </c>
      <c r="C1133" s="503">
        <v>44481</v>
      </c>
      <c r="D1133" s="500" t="s">
        <v>361</v>
      </c>
      <c r="E1133" s="497">
        <v>2401.4299999999998</v>
      </c>
      <c r="F1133" s="501" t="s">
        <v>149</v>
      </c>
    </row>
    <row r="1134" spans="1:6">
      <c r="A1134" s="497">
        <v>39</v>
      </c>
      <c r="B1134" s="209" t="str">
        <f>IF(A1134="","",VLOOKUP(A1134,Жильцы!$A$2:$B$129,2,FALSE))</f>
        <v>Даниш</v>
      </c>
      <c r="C1134" s="503">
        <v>44481</v>
      </c>
      <c r="D1134" s="500" t="s">
        <v>361</v>
      </c>
      <c r="E1134" s="497">
        <v>3427.73</v>
      </c>
      <c r="F1134" s="501" t="s">
        <v>149</v>
      </c>
    </row>
    <row r="1135" spans="1:6">
      <c r="A1135" s="497">
        <v>17</v>
      </c>
      <c r="B1135" s="209" t="str">
        <f>IF(A1135="","",VLOOKUP(A1135,Жильцы!$A$2:$B$129,2,FALSE))</f>
        <v>Федорова</v>
      </c>
      <c r="C1135" s="503">
        <v>44481</v>
      </c>
      <c r="D1135" s="500" t="s">
        <v>361</v>
      </c>
      <c r="E1135" s="497">
        <v>2602.5</v>
      </c>
      <c r="F1135" s="501" t="s">
        <v>149</v>
      </c>
    </row>
    <row r="1136" spans="1:6">
      <c r="A1136" s="497">
        <v>40</v>
      </c>
      <c r="B1136" s="209" t="str">
        <f>IF(A1136="","",VLOOKUP(A1136,Жильцы!$A$2:$B$129,2,FALSE))</f>
        <v>Гренок</v>
      </c>
      <c r="C1136" s="503">
        <v>44481</v>
      </c>
      <c r="D1136" s="500" t="s">
        <v>361</v>
      </c>
      <c r="E1136" s="497">
        <v>2509.98</v>
      </c>
      <c r="F1136" s="501" t="s">
        <v>149</v>
      </c>
    </row>
    <row r="1137" spans="1:6">
      <c r="A1137" s="497">
        <v>22</v>
      </c>
      <c r="B1137" s="209" t="str">
        <f>IF(A1137="","",VLOOKUP(A1137,Жильцы!$A$2:$B$129,2,FALSE))</f>
        <v>Пак</v>
      </c>
      <c r="C1137" s="503">
        <v>44482</v>
      </c>
      <c r="D1137" s="500" t="s">
        <v>361</v>
      </c>
      <c r="E1137" s="497">
        <v>2351.9299999999998</v>
      </c>
      <c r="F1137" s="501" t="s">
        <v>149</v>
      </c>
    </row>
    <row r="1138" spans="1:6">
      <c r="A1138" s="497">
        <v>127</v>
      </c>
      <c r="B1138" s="209" t="str">
        <f>IF(A1138="","",VLOOKUP(A1138,Жильцы!$A$2:$B$129,2,FALSE))</f>
        <v>Астапов</v>
      </c>
      <c r="C1138" s="503">
        <v>44482</v>
      </c>
      <c r="D1138" s="500" t="s">
        <v>361</v>
      </c>
      <c r="E1138" s="497">
        <v>2236.4299999999998</v>
      </c>
      <c r="F1138" s="501" t="s">
        <v>149</v>
      </c>
    </row>
    <row r="1139" spans="1:6">
      <c r="A1139" s="497">
        <v>48</v>
      </c>
      <c r="B1139" s="209" t="str">
        <f>IF(A1139="","",VLOOKUP(A1139,Жильцы!$A$2:$B$129,2,FALSE))</f>
        <v>Перфильева</v>
      </c>
      <c r="C1139" s="503">
        <v>44483</v>
      </c>
      <c r="D1139" s="500" t="s">
        <v>361</v>
      </c>
      <c r="E1139" s="497">
        <v>2282.2800000000002</v>
      </c>
      <c r="F1139" s="501" t="s">
        <v>149</v>
      </c>
    </row>
    <row r="1140" spans="1:6">
      <c r="A1140" s="497">
        <v>84</v>
      </c>
      <c r="B1140" s="209" t="str">
        <f>IF(A1140="","",VLOOKUP(A1140,Жильцы!$A$2:$B$129,2,FALSE))</f>
        <v>Берегов</v>
      </c>
      <c r="C1140" s="503">
        <v>44483</v>
      </c>
      <c r="D1140" s="500" t="s">
        <v>361</v>
      </c>
      <c r="E1140" s="497">
        <v>3514.3</v>
      </c>
      <c r="F1140" s="501" t="s">
        <v>149</v>
      </c>
    </row>
    <row r="1141" spans="1:6">
      <c r="A1141" s="497">
        <v>34</v>
      </c>
      <c r="B1141" s="209" t="str">
        <f>IF(A1141="","",VLOOKUP(A1141,Жильцы!$A$2:$B$129,2,FALSE))</f>
        <v>Куницын</v>
      </c>
      <c r="C1141" s="503">
        <v>44484</v>
      </c>
      <c r="D1141" s="500" t="s">
        <v>361</v>
      </c>
      <c r="E1141" s="497">
        <v>2477.44</v>
      </c>
      <c r="F1141" s="501" t="s">
        <v>149</v>
      </c>
    </row>
    <row r="1142" spans="1:6">
      <c r="A1142" s="497">
        <v>120</v>
      </c>
      <c r="B1142" s="209" t="str">
        <f>IF(A1142="","",VLOOKUP(A1142,Жильцы!$A$2:$B$129,2,FALSE))</f>
        <v>Любецкий</v>
      </c>
      <c r="C1142" s="503">
        <v>44484</v>
      </c>
      <c r="D1142" s="500" t="s">
        <v>361</v>
      </c>
      <c r="E1142" s="497">
        <v>2509.98</v>
      </c>
      <c r="F1142" s="501" t="s">
        <v>149</v>
      </c>
    </row>
    <row r="1143" spans="1:6">
      <c r="A1143" s="497">
        <v>29</v>
      </c>
      <c r="B1143" s="209" t="str">
        <f>IF(A1143="","",VLOOKUP(A1143,Жильцы!$A$2:$B$129,2,FALSE))</f>
        <v>Назарова</v>
      </c>
      <c r="C1143" s="503">
        <v>44484</v>
      </c>
      <c r="D1143" s="500" t="s">
        <v>361</v>
      </c>
      <c r="E1143" s="497">
        <v>2550.6999999999998</v>
      </c>
      <c r="F1143" s="501" t="s">
        <v>149</v>
      </c>
    </row>
    <row r="1144" spans="1:6">
      <c r="A1144" s="497">
        <v>85</v>
      </c>
      <c r="B1144" s="209" t="str">
        <f>IF(A1144="","",VLOOKUP(A1144,Жильцы!$A$2:$B$129,2,FALSE))</f>
        <v>Сараджан</v>
      </c>
      <c r="C1144" s="503">
        <v>44484</v>
      </c>
      <c r="D1144" s="500" t="s">
        <v>361</v>
      </c>
      <c r="E1144" s="497">
        <v>3237.1</v>
      </c>
      <c r="F1144" s="501" t="s">
        <v>149</v>
      </c>
    </row>
    <row r="1145" spans="1:6">
      <c r="A1145" s="497">
        <v>64</v>
      </c>
      <c r="B1145" s="209" t="str">
        <f>IF(A1145="","",VLOOKUP(A1145,Жильцы!$A$2:$B$129,2,FALSE))</f>
        <v>Сиваков</v>
      </c>
      <c r="C1145" s="503">
        <v>44484</v>
      </c>
      <c r="D1145" s="500" t="s">
        <v>361</v>
      </c>
      <c r="E1145" s="497">
        <v>2486.88</v>
      </c>
      <c r="F1145" s="501" t="s">
        <v>149</v>
      </c>
    </row>
    <row r="1146" spans="1:6">
      <c r="A1146" s="497">
        <v>57</v>
      </c>
      <c r="B1146" s="209" t="str">
        <f>IF(A1146="","",VLOOKUP(A1146,Жильцы!$A$2:$B$129,2,FALSE))</f>
        <v>Заяц</v>
      </c>
      <c r="C1146" s="503">
        <v>44484</v>
      </c>
      <c r="D1146" s="500" t="s">
        <v>361</v>
      </c>
      <c r="E1146" s="497">
        <v>2932.5</v>
      </c>
      <c r="F1146" s="501" t="s">
        <v>149</v>
      </c>
    </row>
    <row r="1147" spans="1:6">
      <c r="A1147" s="497">
        <v>44</v>
      </c>
      <c r="B1147" s="209" t="str">
        <f>IF(A1147="","",VLOOKUP(A1147,Жильцы!$A$2:$B$129,2,FALSE))</f>
        <v>Заяц</v>
      </c>
      <c r="C1147" s="503">
        <v>44484</v>
      </c>
      <c r="D1147" s="500" t="s">
        <v>361</v>
      </c>
      <c r="E1147" s="497">
        <v>2818</v>
      </c>
      <c r="F1147" s="501" t="s">
        <v>149</v>
      </c>
    </row>
    <row r="1148" spans="1:6">
      <c r="A1148" s="497">
        <v>126</v>
      </c>
      <c r="B1148" s="209" t="str">
        <f>IF(A1148="","",VLOOKUP(A1148,Жильцы!$A$2:$B$129,2,FALSE))</f>
        <v>Васильев</v>
      </c>
      <c r="C1148" s="503">
        <v>44487</v>
      </c>
      <c r="D1148" s="500" t="s">
        <v>361</v>
      </c>
      <c r="E1148" s="497">
        <v>2794.13</v>
      </c>
      <c r="F1148" s="501" t="s">
        <v>149</v>
      </c>
    </row>
    <row r="1149" spans="1:6">
      <c r="A1149" s="497">
        <v>98</v>
      </c>
      <c r="B1149" s="209" t="str">
        <f>IF(A1149="","",VLOOKUP(A1149,Жильцы!$A$2:$B$129,2,FALSE))</f>
        <v>Кошелева</v>
      </c>
      <c r="C1149" s="503">
        <v>44487</v>
      </c>
      <c r="D1149" s="500" t="s">
        <v>361</v>
      </c>
      <c r="E1149" s="497">
        <v>3091.01</v>
      </c>
      <c r="F1149" s="501" t="s">
        <v>149</v>
      </c>
    </row>
    <row r="1150" spans="1:6">
      <c r="A1150" s="497">
        <v>45</v>
      </c>
      <c r="B1150" s="209" t="str">
        <f>IF(A1150="","",VLOOKUP(A1150,Жильцы!$A$2:$B$129,2,FALSE))</f>
        <v>Ворожбит</v>
      </c>
      <c r="C1150" s="503">
        <v>44487</v>
      </c>
      <c r="D1150" s="500" t="s">
        <v>361</v>
      </c>
      <c r="E1150" s="497">
        <v>3445</v>
      </c>
      <c r="F1150" s="501" t="s">
        <v>149</v>
      </c>
    </row>
    <row r="1151" spans="1:6">
      <c r="A1151" s="497">
        <v>26</v>
      </c>
      <c r="B1151" s="209" t="str">
        <f>IF(A1151="","",VLOOKUP(A1151,Жильцы!$A$2:$B$129,2,FALSE))</f>
        <v>Сушилина</v>
      </c>
      <c r="C1151" s="503">
        <v>44487</v>
      </c>
      <c r="D1151" s="500" t="s">
        <v>361</v>
      </c>
      <c r="E1151" s="497">
        <v>1936.24</v>
      </c>
      <c r="F1151" s="501" t="s">
        <v>149</v>
      </c>
    </row>
    <row r="1152" spans="1:6">
      <c r="A1152" s="497">
        <v>96</v>
      </c>
      <c r="B1152" s="209" t="str">
        <f>IF(A1152="","",VLOOKUP(A1152,Жильцы!$A$2:$B$129,2,FALSE))</f>
        <v>Бряков</v>
      </c>
      <c r="C1152" s="503">
        <v>44487</v>
      </c>
      <c r="D1152" s="500" t="s">
        <v>361</v>
      </c>
      <c r="E1152" s="497">
        <v>2262.48</v>
      </c>
      <c r="F1152" s="501" t="s">
        <v>149</v>
      </c>
    </row>
    <row r="1153" spans="1:6">
      <c r="A1153" s="497">
        <v>50</v>
      </c>
      <c r="B1153" s="209" t="str">
        <f>IF(A1153="","",VLOOKUP(A1153,Жильцы!$A$2:$B$129,2,FALSE))</f>
        <v>Перебейнос</v>
      </c>
      <c r="C1153" s="503">
        <v>44487</v>
      </c>
      <c r="D1153" s="500" t="s">
        <v>361</v>
      </c>
      <c r="E1153" s="497">
        <v>2213.44</v>
      </c>
      <c r="F1153" s="501" t="s">
        <v>149</v>
      </c>
    </row>
    <row r="1154" spans="1:6">
      <c r="A1154" s="497">
        <v>28</v>
      </c>
      <c r="B1154" s="209" t="str">
        <f>IF(A1154="","",VLOOKUP(A1154,Жильцы!$A$2:$B$129,2,FALSE))</f>
        <v>Леонтьев</v>
      </c>
      <c r="C1154" s="503">
        <v>44487</v>
      </c>
      <c r="D1154" s="500" t="s">
        <v>361</v>
      </c>
      <c r="E1154" s="497">
        <v>2468.1999999999998</v>
      </c>
      <c r="F1154" s="501" t="s">
        <v>149</v>
      </c>
    </row>
    <row r="1155" spans="1:6">
      <c r="A1155" s="497">
        <v>70</v>
      </c>
      <c r="B1155" s="209" t="str">
        <f>IF(A1155="","",VLOOKUP(A1155,Жильцы!$A$2:$B$129,2,FALSE))</f>
        <v>Болозович</v>
      </c>
      <c r="C1155" s="503">
        <v>44487</v>
      </c>
      <c r="D1155" s="500" t="s">
        <v>361</v>
      </c>
      <c r="E1155" s="497">
        <v>2203.1999999999998</v>
      </c>
      <c r="F1155" s="501" t="s">
        <v>149</v>
      </c>
    </row>
    <row r="1156" spans="1:6">
      <c r="A1156" s="497">
        <v>60</v>
      </c>
      <c r="B1156" s="209" t="str">
        <f>IF(A1156="","",VLOOKUP(A1156,Жильцы!$A$2:$B$129,2,FALSE))</f>
        <v>Гончаренко</v>
      </c>
      <c r="C1156" s="503">
        <v>44487</v>
      </c>
      <c r="D1156" s="500" t="s">
        <v>361</v>
      </c>
      <c r="E1156" s="497">
        <v>3065.62</v>
      </c>
      <c r="F1156" s="501" t="s">
        <v>149</v>
      </c>
    </row>
    <row r="1157" spans="1:6">
      <c r="A1157" s="497">
        <v>65</v>
      </c>
      <c r="B1157" s="209" t="str">
        <f>IF(A1157="","",VLOOKUP(A1157,Жильцы!$A$2:$B$129,2,FALSE))</f>
        <v>Фомин</v>
      </c>
      <c r="C1157" s="503">
        <v>44488</v>
      </c>
      <c r="D1157" s="500" t="s">
        <v>361</v>
      </c>
      <c r="E1157" s="497">
        <v>2328.6</v>
      </c>
      <c r="F1157" s="501" t="s">
        <v>149</v>
      </c>
    </row>
    <row r="1158" spans="1:6">
      <c r="A1158" s="497">
        <v>128</v>
      </c>
      <c r="B1158" s="209" t="str">
        <f>IF(A1158="","",VLOOKUP(A1158,Жильцы!$A$2:$B$129,2,FALSE))</f>
        <v>Эйсвальд</v>
      </c>
      <c r="C1158" s="503">
        <v>44488</v>
      </c>
      <c r="D1158" s="500" t="s">
        <v>361</v>
      </c>
      <c r="E1158" s="497">
        <v>1688.28</v>
      </c>
      <c r="F1158" s="501" t="s">
        <v>149</v>
      </c>
    </row>
    <row r="1159" spans="1:6">
      <c r="A1159" s="497">
        <v>20</v>
      </c>
      <c r="B1159" s="209" t="str">
        <f>IF(A1159="","",VLOOKUP(A1159,Жильцы!$A$2:$B$129,2,FALSE))</f>
        <v>Карасев</v>
      </c>
      <c r="C1159" s="503">
        <v>44488</v>
      </c>
      <c r="D1159" s="500" t="s">
        <v>361</v>
      </c>
      <c r="E1159" s="497">
        <v>3326.2</v>
      </c>
      <c r="F1159" s="501" t="s">
        <v>149</v>
      </c>
    </row>
    <row r="1160" spans="1:6">
      <c r="A1160" s="497">
        <v>46</v>
      </c>
      <c r="B1160" s="209" t="str">
        <f>IF(A1160="","",VLOOKUP(A1160,Жильцы!$A$2:$B$129,2,FALSE))</f>
        <v>Садовничая</v>
      </c>
      <c r="C1160" s="503">
        <v>44488</v>
      </c>
      <c r="D1160" s="500" t="s">
        <v>361</v>
      </c>
      <c r="E1160" s="497">
        <v>2316</v>
      </c>
      <c r="F1160" s="501" t="s">
        <v>149</v>
      </c>
    </row>
    <row r="1161" spans="1:6">
      <c r="A1161" s="497">
        <v>61</v>
      </c>
      <c r="B1161" s="209" t="str">
        <f>IF(A1161="","",VLOOKUP(A1161,Жильцы!$A$2:$B$129,2,FALSE))</f>
        <v>Копытова</v>
      </c>
      <c r="C1161" s="503">
        <v>44488</v>
      </c>
      <c r="D1161" s="500" t="s">
        <v>361</v>
      </c>
      <c r="E1161" s="497">
        <v>2682.7</v>
      </c>
      <c r="F1161" s="501" t="s">
        <v>149</v>
      </c>
    </row>
    <row r="1162" spans="1:6">
      <c r="A1162" s="497">
        <v>91</v>
      </c>
      <c r="B1162" s="209" t="str">
        <f>IF(A1162="","",VLOOKUP(A1162,Жильцы!$A$2:$B$129,2,FALSE))</f>
        <v>Корнилов</v>
      </c>
      <c r="C1162" s="503">
        <v>44488</v>
      </c>
      <c r="D1162" s="500" t="s">
        <v>361</v>
      </c>
      <c r="E1162" s="497">
        <v>2582.9299999999998</v>
      </c>
      <c r="F1162" s="501" t="s">
        <v>149</v>
      </c>
    </row>
    <row r="1163" spans="1:6">
      <c r="A1163" s="497">
        <v>12</v>
      </c>
      <c r="B1163" s="209" t="str">
        <f>IF(A1163="","",VLOOKUP(A1163,Жильцы!$A$2:$B$129,2,FALSE))</f>
        <v>Чупалов</v>
      </c>
      <c r="C1163" s="503">
        <v>44489</v>
      </c>
      <c r="D1163" s="500" t="s">
        <v>361</v>
      </c>
      <c r="E1163" s="497">
        <v>2715.7</v>
      </c>
      <c r="F1163" s="501" t="s">
        <v>149</v>
      </c>
    </row>
    <row r="1164" spans="1:6">
      <c r="A1164" s="497">
        <v>59</v>
      </c>
      <c r="B1164" s="209" t="str">
        <f>IF(A1164="","",VLOOKUP(A1164,Жильцы!$A$2:$B$129,2,FALSE))</f>
        <v>Сыроваткина</v>
      </c>
      <c r="C1164" s="503">
        <v>44489</v>
      </c>
      <c r="D1164" s="500" t="s">
        <v>361</v>
      </c>
      <c r="E1164" s="497">
        <v>25000</v>
      </c>
      <c r="F1164" s="501"/>
    </row>
    <row r="1165" spans="1:6">
      <c r="A1165" s="497">
        <v>24</v>
      </c>
      <c r="B1165" s="209" t="str">
        <f>IF(A1165="","",VLOOKUP(A1165,Жильцы!$A$2:$B$129,2,FALSE))</f>
        <v>Олесик</v>
      </c>
      <c r="C1165" s="503">
        <v>44489</v>
      </c>
      <c r="D1165" s="500" t="s">
        <v>361</v>
      </c>
      <c r="E1165" s="497">
        <v>2020.94</v>
      </c>
      <c r="F1165" s="501" t="s">
        <v>149</v>
      </c>
    </row>
    <row r="1166" spans="1:6">
      <c r="A1166" s="497">
        <v>81</v>
      </c>
      <c r="B1166" s="209" t="str">
        <f>IF(A1166="","",VLOOKUP(A1166,Жильцы!$A$2:$B$129,2,FALSE))</f>
        <v>Белов</v>
      </c>
      <c r="C1166" s="503">
        <v>44489</v>
      </c>
      <c r="D1166" s="500" t="s">
        <v>361</v>
      </c>
      <c r="E1166" s="497">
        <v>2193.3000000000002</v>
      </c>
      <c r="F1166" s="501" t="s">
        <v>149</v>
      </c>
    </row>
    <row r="1167" spans="1:6">
      <c r="A1167" s="497">
        <v>81</v>
      </c>
      <c r="B1167" s="209" t="str">
        <f>IF(A1167="","",VLOOKUP(A1167,Жильцы!$A$2:$B$129,2,FALSE))</f>
        <v>Белов</v>
      </c>
      <c r="C1167" s="503">
        <v>44489</v>
      </c>
      <c r="D1167" s="500" t="s">
        <v>361</v>
      </c>
      <c r="E1167" s="497">
        <v>1902.9</v>
      </c>
      <c r="F1167" s="501" t="s">
        <v>147</v>
      </c>
    </row>
    <row r="1168" spans="1:6">
      <c r="A1168" s="497">
        <v>112</v>
      </c>
      <c r="B1168" s="209" t="str">
        <f>IF(A1168="","",VLOOKUP(A1168,Жильцы!$A$2:$B$129,2,FALSE))</f>
        <v>Журавская</v>
      </c>
      <c r="C1168" s="503">
        <v>44489</v>
      </c>
      <c r="D1168" s="500" t="s">
        <v>361</v>
      </c>
      <c r="E1168" s="497">
        <v>2146.98</v>
      </c>
      <c r="F1168" s="501" t="s">
        <v>147</v>
      </c>
    </row>
    <row r="1169" spans="1:6">
      <c r="A1169" s="497">
        <v>31</v>
      </c>
      <c r="B1169" s="209" t="str">
        <f>IF(A1169="","",VLOOKUP(A1169,Жильцы!$A$2:$B$129,2,FALSE))</f>
        <v>Филиппович</v>
      </c>
      <c r="C1169" s="503">
        <v>44490</v>
      </c>
      <c r="D1169" s="500" t="s">
        <v>361</v>
      </c>
      <c r="E1169" s="497">
        <v>3209.93</v>
      </c>
      <c r="F1169" s="501" t="s">
        <v>149</v>
      </c>
    </row>
    <row r="1170" spans="1:6">
      <c r="A1170" s="497">
        <v>101</v>
      </c>
      <c r="B1170" s="209" t="str">
        <f>IF(A1170="","",VLOOKUP(A1170,Жильцы!$A$2:$B$129,2,FALSE))</f>
        <v>Борзых</v>
      </c>
      <c r="C1170" s="503">
        <v>44490</v>
      </c>
      <c r="D1170" s="500" t="s">
        <v>361</v>
      </c>
      <c r="E1170" s="497">
        <v>8242.77</v>
      </c>
      <c r="F1170" s="501" t="s">
        <v>149</v>
      </c>
    </row>
    <row r="1171" spans="1:6">
      <c r="A1171" s="497">
        <v>118</v>
      </c>
      <c r="B1171" s="209" t="str">
        <f>IF(A1171="","",VLOOKUP(A1171,Жильцы!$A$2:$B$129,2,FALSE))</f>
        <v>Соболев</v>
      </c>
      <c r="C1171" s="503">
        <v>44490</v>
      </c>
      <c r="D1171" s="500" t="s">
        <v>361</v>
      </c>
      <c r="E1171" s="497">
        <v>2970.64</v>
      </c>
      <c r="F1171" s="501" t="s">
        <v>149</v>
      </c>
    </row>
    <row r="1172" spans="1:6">
      <c r="A1172" s="497">
        <v>33</v>
      </c>
      <c r="B1172" s="209" t="str">
        <f>IF(A1172="","",VLOOKUP(A1172,Жильцы!$A$2:$B$129,2,FALSE))</f>
        <v>Корзюк</v>
      </c>
      <c r="C1172" s="503">
        <v>44491</v>
      </c>
      <c r="D1172" s="500" t="s">
        <v>361</v>
      </c>
      <c r="E1172" s="497">
        <v>2721.3</v>
      </c>
      <c r="F1172" s="501" t="s">
        <v>149</v>
      </c>
    </row>
    <row r="1173" spans="1:6">
      <c r="A1173" s="497">
        <v>51</v>
      </c>
      <c r="B1173" s="209" t="str">
        <f>IF(A1173="","",VLOOKUP(A1173,Жильцы!$A$2:$B$129,2,FALSE))</f>
        <v>Уза</v>
      </c>
      <c r="C1173" s="503">
        <v>44491</v>
      </c>
      <c r="D1173" s="500" t="s">
        <v>361</v>
      </c>
      <c r="E1173" s="497">
        <v>2173.73</v>
      </c>
      <c r="F1173" s="501" t="s">
        <v>149</v>
      </c>
    </row>
    <row r="1174" spans="1:6">
      <c r="A1174" s="497">
        <v>1</v>
      </c>
      <c r="B1174" s="209" t="str">
        <f>IF(A1174="","",VLOOKUP(A1174,Жильцы!$A$2:$B$129,2,FALSE))</f>
        <v xml:space="preserve">Тартышная </v>
      </c>
      <c r="C1174" s="503">
        <v>44491</v>
      </c>
      <c r="D1174" s="500" t="s">
        <v>361</v>
      </c>
      <c r="E1174" s="497">
        <v>1897.66</v>
      </c>
      <c r="F1174" s="501" t="s">
        <v>149</v>
      </c>
    </row>
    <row r="1175" spans="1:6">
      <c r="A1175" s="497">
        <v>37</v>
      </c>
      <c r="B1175" s="209" t="str">
        <f>IF(A1175="","",VLOOKUP(A1175,Жильцы!$A$2:$B$129,2,FALSE))</f>
        <v>Журавлева</v>
      </c>
      <c r="C1175" s="503">
        <v>44494</v>
      </c>
      <c r="D1175" s="500" t="s">
        <v>361</v>
      </c>
      <c r="E1175" s="497">
        <v>1155</v>
      </c>
      <c r="F1175" s="501" t="s">
        <v>1003</v>
      </c>
    </row>
    <row r="1176" spans="1:6">
      <c r="A1176" s="497">
        <v>94</v>
      </c>
      <c r="B1176" s="209" t="str">
        <f>IF(A1176="","",VLOOKUP(A1176,Жильцы!$A$2:$B$129,2,FALSE))</f>
        <v>Мирошниченко</v>
      </c>
      <c r="C1176" s="503">
        <v>44494</v>
      </c>
      <c r="D1176" s="500" t="s">
        <v>361</v>
      </c>
      <c r="E1176" s="497">
        <v>2111.0300000000002</v>
      </c>
      <c r="F1176" s="501" t="s">
        <v>149</v>
      </c>
    </row>
    <row r="1177" spans="1:6">
      <c r="A1177" s="497">
        <v>3</v>
      </c>
      <c r="B1177" s="209" t="str">
        <f>IF(A1177="","",VLOOKUP(A1177,Жильцы!$A$2:$B$129,2,FALSE))</f>
        <v>Тарновский</v>
      </c>
      <c r="C1177" s="503">
        <v>44494</v>
      </c>
      <c r="D1177" s="500" t="s">
        <v>361</v>
      </c>
      <c r="E1177" s="497">
        <v>1598.37</v>
      </c>
      <c r="F1177" s="501" t="s">
        <v>149</v>
      </c>
    </row>
    <row r="1178" spans="1:6">
      <c r="A1178" s="497">
        <v>110</v>
      </c>
      <c r="B1178" s="209" t="str">
        <f>IF(A1178="","",VLOOKUP(A1178,Жильцы!$A$2:$B$129,2,FALSE))</f>
        <v>Нерода</v>
      </c>
      <c r="C1178" s="503">
        <v>44495</v>
      </c>
      <c r="D1178" s="500" t="s">
        <v>361</v>
      </c>
      <c r="E1178" s="497">
        <v>2144.0300000000002</v>
      </c>
      <c r="F1178" s="501" t="s">
        <v>149</v>
      </c>
    </row>
    <row r="1179" spans="1:6">
      <c r="A1179" s="497">
        <v>62</v>
      </c>
      <c r="B1179" s="209" t="str">
        <f>IF(A1179="","",VLOOKUP(A1179,Жильцы!$A$2:$B$129,2,FALSE))</f>
        <v>Оконешникова</v>
      </c>
      <c r="C1179" s="503">
        <v>44495</v>
      </c>
      <c r="D1179" s="500" t="s">
        <v>361</v>
      </c>
      <c r="E1179" s="497">
        <v>9500</v>
      </c>
      <c r="F1179" s="501"/>
    </row>
    <row r="1180" spans="1:6">
      <c r="A1180" s="497">
        <v>107</v>
      </c>
      <c r="B1180" s="209" t="str">
        <f>IF(A1180="","",VLOOKUP(A1180,Жильцы!$A$2:$B$129,2,FALSE))</f>
        <v>Тулина</v>
      </c>
      <c r="C1180" s="503">
        <v>44495</v>
      </c>
      <c r="D1180" s="500" t="s">
        <v>361</v>
      </c>
      <c r="E1180" s="497">
        <v>2007.65</v>
      </c>
      <c r="F1180" s="501" t="s">
        <v>148</v>
      </c>
    </row>
    <row r="1181" spans="1:6">
      <c r="A1181" s="497">
        <v>107</v>
      </c>
      <c r="B1181" s="209" t="str">
        <f>IF(A1181="","",VLOOKUP(A1181,Жильцы!$A$2:$B$129,2,FALSE))</f>
        <v>Тулина</v>
      </c>
      <c r="C1181" s="503">
        <v>44495</v>
      </c>
      <c r="D1181" s="500" t="s">
        <v>361</v>
      </c>
      <c r="E1181" s="497">
        <v>2066.4899999999998</v>
      </c>
      <c r="F1181" s="501" t="s">
        <v>149</v>
      </c>
    </row>
    <row r="1182" spans="1:6">
      <c r="A1182" s="497">
        <v>107</v>
      </c>
      <c r="B1182" s="209" t="str">
        <f>IF(A1182="","",VLOOKUP(A1182,Жильцы!$A$2:$B$129,2,FALSE))</f>
        <v>Тулина</v>
      </c>
      <c r="C1182" s="503">
        <v>44495</v>
      </c>
      <c r="D1182" s="500" t="s">
        <v>361</v>
      </c>
      <c r="E1182" s="497">
        <v>2400</v>
      </c>
      <c r="F1182" s="501"/>
    </row>
    <row r="1183" spans="1:6">
      <c r="A1183" s="497">
        <v>55</v>
      </c>
      <c r="B1183" s="209" t="str">
        <f>IF(A1183="","",VLOOKUP(A1183,Жильцы!$A$2:$B$129,2,FALSE))</f>
        <v>Мейта</v>
      </c>
      <c r="C1183" s="503">
        <v>44496</v>
      </c>
      <c r="D1183" s="500" t="s">
        <v>361</v>
      </c>
      <c r="E1183" s="497">
        <v>12000</v>
      </c>
      <c r="F1183" s="501"/>
    </row>
    <row r="1184" spans="1:6">
      <c r="A1184" s="497">
        <v>73</v>
      </c>
      <c r="B1184" s="209" t="str">
        <f>IF(A1184="","",VLOOKUP(A1184,Жильцы!$A$2:$B$129,2,FALSE))</f>
        <v>Кириленко</v>
      </c>
      <c r="C1184" s="503">
        <v>44497</v>
      </c>
      <c r="D1184" s="500" t="s">
        <v>361</v>
      </c>
      <c r="E1184" s="497">
        <v>1911.58</v>
      </c>
      <c r="F1184" s="501" t="s">
        <v>145</v>
      </c>
    </row>
    <row r="1185" spans="1:6">
      <c r="A1185" s="497">
        <v>73</v>
      </c>
      <c r="B1185" s="209" t="str">
        <f>IF(A1185="","",VLOOKUP(A1185,Жильцы!$A$2:$B$129,2,FALSE))</f>
        <v>Кириленко</v>
      </c>
      <c r="C1185" s="503">
        <v>44497</v>
      </c>
      <c r="D1185" s="500" t="s">
        <v>361</v>
      </c>
      <c r="E1185" s="497">
        <v>2061.3000000000002</v>
      </c>
      <c r="F1185" s="501" t="s">
        <v>148</v>
      </c>
    </row>
    <row r="1186" spans="1:6">
      <c r="A1186" s="497">
        <v>73</v>
      </c>
      <c r="B1186" s="209" t="str">
        <f>IF(A1186="","",VLOOKUP(A1186,Жильцы!$A$2:$B$129,2,FALSE))</f>
        <v>Кириленко</v>
      </c>
      <c r="C1186" s="503">
        <v>44497</v>
      </c>
      <c r="D1186" s="500" t="s">
        <v>361</v>
      </c>
      <c r="E1186" s="497">
        <v>2167.56</v>
      </c>
      <c r="F1186" s="501" t="s">
        <v>146</v>
      </c>
    </row>
    <row r="1187" spans="1:6">
      <c r="A1187" s="497">
        <v>73</v>
      </c>
      <c r="B1187" s="209" t="str">
        <f>IF(A1187="","",VLOOKUP(A1187,Жильцы!$A$2:$B$129,2,FALSE))</f>
        <v>Кириленко</v>
      </c>
      <c r="C1187" s="503">
        <v>44497</v>
      </c>
      <c r="D1187" s="500" t="s">
        <v>361</v>
      </c>
      <c r="E1187" s="497">
        <v>2041.5</v>
      </c>
      <c r="F1187" s="501" t="s">
        <v>147</v>
      </c>
    </row>
    <row r="1188" spans="1:6">
      <c r="A1188" s="497">
        <v>43</v>
      </c>
      <c r="B1188" s="209" t="str">
        <f>IF(A1188="","",VLOOKUP(A1188,Жильцы!$A$2:$B$129,2,FALSE))</f>
        <v>Ващенко</v>
      </c>
      <c r="C1188" s="503">
        <v>44498</v>
      </c>
      <c r="D1188" s="500" t="s">
        <v>361</v>
      </c>
      <c r="E1188" s="497">
        <v>2081.33</v>
      </c>
      <c r="F1188" s="501" t="s">
        <v>150</v>
      </c>
    </row>
    <row r="1189" spans="1:6">
      <c r="A1189" s="497">
        <v>125</v>
      </c>
      <c r="B1189" s="209" t="str">
        <f>IF(A1189="","",VLOOKUP(A1189,Жильцы!$A$2:$B$129,2,FALSE))</f>
        <v>Бойко</v>
      </c>
      <c r="C1189" s="503">
        <v>44498</v>
      </c>
      <c r="D1189" s="500" t="s">
        <v>361</v>
      </c>
      <c r="E1189" s="497">
        <v>3088.6</v>
      </c>
      <c r="F1189" s="501" t="s">
        <v>149</v>
      </c>
    </row>
    <row r="1190" spans="1:6">
      <c r="A1190" s="497">
        <v>105</v>
      </c>
      <c r="B1190" s="209" t="str">
        <f>IF(A1190="","",VLOOKUP(A1190,Жильцы!$A$2:$B$129,2,FALSE))</f>
        <v>Захлевнова</v>
      </c>
      <c r="C1190" s="503">
        <v>44501</v>
      </c>
      <c r="D1190" s="500" t="s">
        <v>361</v>
      </c>
      <c r="E1190" s="497">
        <v>2199.9</v>
      </c>
      <c r="F1190" s="501" t="s">
        <v>150</v>
      </c>
    </row>
    <row r="1191" spans="1:6">
      <c r="A1191" s="497">
        <v>67</v>
      </c>
      <c r="B1191" s="209" t="str">
        <f>IF(A1191="","",VLOOKUP(A1191,Жильцы!$A$2:$B$129,2,FALSE))</f>
        <v>Бабкин</v>
      </c>
      <c r="C1191" s="503">
        <v>44501</v>
      </c>
      <c r="D1191" s="500" t="s">
        <v>361</v>
      </c>
      <c r="E1191" s="497">
        <v>2226.5300000000002</v>
      </c>
      <c r="F1191" s="501" t="s">
        <v>150</v>
      </c>
    </row>
    <row r="1192" spans="1:6">
      <c r="A1192" s="497">
        <v>93</v>
      </c>
      <c r="B1192" s="209" t="str">
        <f>IF(A1192="","",VLOOKUP(A1192,Жильцы!$A$2:$B$129,2,FALSE))</f>
        <v>Дунаев</v>
      </c>
      <c r="C1192" s="503">
        <v>44501</v>
      </c>
      <c r="D1192" s="500" t="s">
        <v>361</v>
      </c>
      <c r="E1192" s="497">
        <v>3349.3</v>
      </c>
      <c r="F1192" s="501" t="s">
        <v>150</v>
      </c>
    </row>
    <row r="1193" spans="1:6">
      <c r="A1193" s="497">
        <v>87</v>
      </c>
      <c r="B1193" s="209" t="str">
        <f>IF(A1193="","",VLOOKUP(A1193,Жильцы!$A$2:$B$129,2,FALSE))</f>
        <v>Кобызев</v>
      </c>
      <c r="C1193" s="503">
        <v>44501</v>
      </c>
      <c r="D1193" s="500" t="s">
        <v>361</v>
      </c>
      <c r="E1193" s="497">
        <v>2137.4299999999998</v>
      </c>
      <c r="F1193" s="501" t="s">
        <v>150</v>
      </c>
    </row>
    <row r="1194" spans="1:6">
      <c r="A1194" s="497">
        <v>87</v>
      </c>
      <c r="B1194" s="209" t="str">
        <f>IF(A1194="","",VLOOKUP(A1194,Жильцы!$A$2:$B$129,2,FALSE))</f>
        <v>Кобызев</v>
      </c>
      <c r="C1194" s="503">
        <v>44501</v>
      </c>
      <c r="D1194" s="500" t="s">
        <v>361</v>
      </c>
      <c r="E1194" s="497">
        <v>2137.4299999999998</v>
      </c>
      <c r="F1194" s="501" t="s">
        <v>150</v>
      </c>
    </row>
    <row r="1195" spans="1:6">
      <c r="A1195" s="497">
        <v>109</v>
      </c>
      <c r="B1195" s="209" t="str">
        <f>IF(A1195="","",VLOOKUP(A1195,Жильцы!$A$2:$B$129,2,FALSE))</f>
        <v>Набоженко</v>
      </c>
      <c r="C1195" s="503">
        <v>44501</v>
      </c>
      <c r="D1195" s="500" t="s">
        <v>361</v>
      </c>
      <c r="E1195" s="497">
        <v>2545</v>
      </c>
      <c r="F1195" s="501" t="s">
        <v>150</v>
      </c>
    </row>
    <row r="1196" spans="1:6">
      <c r="A1196" s="497">
        <v>36</v>
      </c>
      <c r="B1196" s="209" t="str">
        <f>IF(A1196="","",VLOOKUP(A1196,Жильцы!$A$2:$B$129,2,FALSE))</f>
        <v>Армашова</v>
      </c>
      <c r="C1196" s="503">
        <v>44501</v>
      </c>
      <c r="D1196" s="500" t="s">
        <v>361</v>
      </c>
      <c r="E1196" s="497">
        <v>2379.1</v>
      </c>
      <c r="F1196" s="501" t="s">
        <v>150</v>
      </c>
    </row>
    <row r="1197" spans="1:6">
      <c r="A1197" s="497">
        <v>98</v>
      </c>
      <c r="B1197" s="209" t="str">
        <f>IF(A1197="","",VLOOKUP(A1197,Жильцы!$A$2:$B$129,2,FALSE))</f>
        <v>Кошелева</v>
      </c>
      <c r="C1197" s="503">
        <v>44501</v>
      </c>
      <c r="D1197" s="500" t="s">
        <v>361</v>
      </c>
      <c r="E1197" s="497">
        <v>3091.01</v>
      </c>
      <c r="F1197" s="501" t="s">
        <v>150</v>
      </c>
    </row>
    <row r="1198" spans="1:6">
      <c r="A1198" s="497">
        <v>76</v>
      </c>
      <c r="B1198" s="209" t="str">
        <f>IF(A1198="","",VLOOKUP(A1198,Жильцы!$A$2:$B$129,2,FALSE))</f>
        <v>Малюкевич</v>
      </c>
      <c r="C1198" s="503">
        <v>44501</v>
      </c>
      <c r="D1198" s="500" t="s">
        <v>361</v>
      </c>
      <c r="E1198" s="497">
        <v>2590.3000000000002</v>
      </c>
      <c r="F1198" s="501" t="s">
        <v>1008</v>
      </c>
    </row>
    <row r="1199" spans="1:6">
      <c r="A1199" s="497">
        <v>19</v>
      </c>
      <c r="B1199" s="209" t="str">
        <f>IF(A1199="","",VLOOKUP(A1199,Жильцы!$A$2:$B$129,2,FALSE))</f>
        <v>Николаев</v>
      </c>
      <c r="C1199" s="503">
        <v>44501</v>
      </c>
      <c r="D1199" s="500" t="s">
        <v>361</v>
      </c>
      <c r="E1199" s="497">
        <v>1972.43</v>
      </c>
      <c r="F1199" s="501" t="s">
        <v>150</v>
      </c>
    </row>
    <row r="1200" spans="1:6">
      <c r="A1200" s="497">
        <v>82</v>
      </c>
      <c r="B1200" s="209" t="str">
        <f>IF(A1200="","",VLOOKUP(A1200,Жильцы!$A$2:$B$129,2,FALSE))</f>
        <v>Астафьев</v>
      </c>
      <c r="C1200" s="503">
        <v>44501</v>
      </c>
      <c r="D1200" s="500" t="s">
        <v>361</v>
      </c>
      <c r="E1200" s="497">
        <v>2140.84</v>
      </c>
      <c r="F1200" s="501" t="s">
        <v>150</v>
      </c>
    </row>
    <row r="1201" spans="1:6">
      <c r="A1201" s="497">
        <v>56</v>
      </c>
      <c r="B1201" s="209" t="str">
        <f>IF(A1201="","",VLOOKUP(A1201,Жильцы!$A$2:$B$129,2,FALSE))</f>
        <v>Коваленина</v>
      </c>
      <c r="C1201" s="503">
        <v>44501</v>
      </c>
      <c r="D1201" s="500" t="s">
        <v>361</v>
      </c>
      <c r="E1201" s="497">
        <v>2434.08</v>
      </c>
      <c r="F1201" s="501" t="s">
        <v>150</v>
      </c>
    </row>
    <row r="1202" spans="1:6">
      <c r="A1202" s="497">
        <v>114</v>
      </c>
      <c r="B1202" s="209" t="str">
        <f>IF(A1202="","",VLOOKUP(A1202,Жильцы!$A$2:$B$129,2,FALSE))</f>
        <v>Коваленина</v>
      </c>
      <c r="C1202" s="503">
        <v>44501</v>
      </c>
      <c r="D1202" s="500" t="s">
        <v>361</v>
      </c>
      <c r="E1202" s="497">
        <v>3113.92</v>
      </c>
      <c r="F1202" s="501" t="s">
        <v>150</v>
      </c>
    </row>
    <row r="1203" spans="1:6">
      <c r="A1203" s="497">
        <v>42</v>
      </c>
      <c r="B1203" s="209" t="str">
        <f>IF(A1203="","",VLOOKUP(A1203,Жильцы!$A$2:$B$129,2,FALSE))</f>
        <v>Пуликов</v>
      </c>
      <c r="C1203" s="503">
        <v>44501</v>
      </c>
      <c r="D1203" s="500" t="s">
        <v>361</v>
      </c>
      <c r="E1203" s="497">
        <v>4272.6400000000003</v>
      </c>
      <c r="F1203" s="501" t="s">
        <v>150</v>
      </c>
    </row>
    <row r="1204" spans="1:6">
      <c r="A1204" s="497">
        <v>7</v>
      </c>
      <c r="B1204" s="209" t="str">
        <f>IF(A1204="","",VLOOKUP(A1204,Жильцы!$A$2:$B$129,2,FALSE))</f>
        <v>Ушаков</v>
      </c>
      <c r="C1204" s="503">
        <v>44501</v>
      </c>
      <c r="D1204" s="500" t="s">
        <v>361</v>
      </c>
      <c r="E1204" s="497">
        <v>1873.32</v>
      </c>
      <c r="F1204" s="501" t="s">
        <v>150</v>
      </c>
    </row>
    <row r="1205" spans="1:6">
      <c r="A1205" s="497">
        <v>117</v>
      </c>
      <c r="B1205" s="209" t="str">
        <f>IF(A1205="","",VLOOKUP(A1205,Жильцы!$A$2:$B$129,2,FALSE))</f>
        <v>Нагорная</v>
      </c>
      <c r="C1205" s="503">
        <v>44501</v>
      </c>
      <c r="D1205" s="500" t="s">
        <v>361</v>
      </c>
      <c r="E1205" s="497">
        <v>2092</v>
      </c>
      <c r="F1205" s="501" t="s">
        <v>150</v>
      </c>
    </row>
    <row r="1206" spans="1:6">
      <c r="A1206" s="497">
        <v>11</v>
      </c>
      <c r="B1206" s="209" t="str">
        <f>IF(A1206="","",VLOOKUP(A1206,Жильцы!$A$2:$B$129,2,FALSE))</f>
        <v>Молданова</v>
      </c>
      <c r="C1206" s="503">
        <v>44501</v>
      </c>
      <c r="D1206" s="500" t="s">
        <v>361</v>
      </c>
      <c r="E1206" s="497">
        <v>3256.13</v>
      </c>
      <c r="F1206" s="501" t="s">
        <v>149</v>
      </c>
    </row>
    <row r="1207" spans="1:6">
      <c r="A1207" s="497">
        <v>92</v>
      </c>
      <c r="B1207" s="209" t="str">
        <f>IF(A1207="","",VLOOKUP(A1207,Жильцы!$A$2:$B$129,2,FALSE))</f>
        <v>Хан</v>
      </c>
      <c r="C1207" s="503">
        <v>44501</v>
      </c>
      <c r="D1207" s="500" t="s">
        <v>361</v>
      </c>
      <c r="E1207" s="497">
        <v>3887.2</v>
      </c>
      <c r="F1207" s="501" t="s">
        <v>150</v>
      </c>
    </row>
    <row r="1208" spans="1:6">
      <c r="A1208" s="497">
        <v>27</v>
      </c>
      <c r="B1208" s="209" t="str">
        <f>IF(A1208="","",VLOOKUP(A1208,Жильцы!$A$2:$B$129,2,FALSE))</f>
        <v>Федотова</v>
      </c>
      <c r="C1208" s="503">
        <v>44502</v>
      </c>
      <c r="D1208" s="500" t="s">
        <v>361</v>
      </c>
      <c r="E1208" s="497">
        <v>2173.73</v>
      </c>
      <c r="F1208" s="501" t="s">
        <v>150</v>
      </c>
    </row>
    <row r="1209" spans="1:6">
      <c r="A1209" s="497">
        <v>100</v>
      </c>
      <c r="B1209" s="209" t="str">
        <f>IF(A1209="","",VLOOKUP(A1209,Жильцы!$A$2:$B$129,2,FALSE))</f>
        <v>Дольник</v>
      </c>
      <c r="C1209" s="503">
        <v>44502</v>
      </c>
      <c r="D1209" s="500" t="s">
        <v>361</v>
      </c>
      <c r="E1209" s="497">
        <v>3388.9</v>
      </c>
      <c r="F1209" s="501" t="s">
        <v>149</v>
      </c>
    </row>
    <row r="1210" spans="1:6">
      <c r="A1210" s="497">
        <v>78</v>
      </c>
      <c r="B1210" s="209" t="str">
        <f>IF(A1210="","",VLOOKUP(A1210,Жильцы!$A$2:$B$129,2,FALSE))</f>
        <v>Рогачев</v>
      </c>
      <c r="C1210" s="503">
        <v>44502</v>
      </c>
      <c r="D1210" s="500" t="s">
        <v>361</v>
      </c>
      <c r="E1210" s="497">
        <v>2596.13</v>
      </c>
      <c r="F1210" s="501" t="s">
        <v>149</v>
      </c>
    </row>
    <row r="1211" spans="1:6">
      <c r="A1211" s="497">
        <v>78</v>
      </c>
      <c r="B1211" s="209" t="str">
        <f>IF(A1211="","",VLOOKUP(A1211,Жильцы!$A$2:$B$129,2,FALSE))</f>
        <v>Рогачев</v>
      </c>
      <c r="C1211" s="503">
        <v>44502</v>
      </c>
      <c r="D1211" s="500" t="s">
        <v>361</v>
      </c>
      <c r="E1211" s="497">
        <v>2190.23</v>
      </c>
      <c r="F1211" s="501" t="s">
        <v>150</v>
      </c>
    </row>
    <row r="1212" spans="1:6">
      <c r="A1212" s="497">
        <v>1</v>
      </c>
      <c r="B1212" s="209" t="str">
        <f>IF(A1212="","",VLOOKUP(A1212,Жильцы!$A$2:$B$129,2,FALSE))</f>
        <v xml:space="preserve">Тартышная </v>
      </c>
      <c r="C1212" s="503">
        <v>44502</v>
      </c>
      <c r="D1212" s="500" t="s">
        <v>361</v>
      </c>
      <c r="E1212" s="497">
        <v>1897.66</v>
      </c>
      <c r="F1212" s="501" t="s">
        <v>150</v>
      </c>
    </row>
    <row r="1213" spans="1:6">
      <c r="A1213" s="497">
        <v>4</v>
      </c>
      <c r="B1213" s="209" t="str">
        <f>IF(A1213="","",VLOOKUP(A1213,Жильцы!$A$2:$B$129,2,FALSE))</f>
        <v>Новиков</v>
      </c>
      <c r="C1213" s="503">
        <v>44502</v>
      </c>
      <c r="D1213" s="500" t="s">
        <v>361</v>
      </c>
      <c r="E1213" s="497">
        <v>1744.83</v>
      </c>
      <c r="F1213" s="501" t="s">
        <v>150</v>
      </c>
    </row>
    <row r="1214" spans="1:6">
      <c r="A1214" s="497">
        <v>40</v>
      </c>
      <c r="B1214" s="209" t="str">
        <f>IF(A1214="","",VLOOKUP(A1214,Жильцы!$A$2:$B$129,2,FALSE))</f>
        <v>Гренок</v>
      </c>
      <c r="C1214" s="503">
        <v>44503</v>
      </c>
      <c r="D1214" s="500" t="s">
        <v>361</v>
      </c>
      <c r="E1214" s="497">
        <v>2179.98</v>
      </c>
      <c r="F1214" s="501" t="s">
        <v>150</v>
      </c>
    </row>
    <row r="1215" spans="1:6">
      <c r="A1215" s="497">
        <v>41</v>
      </c>
      <c r="B1215" s="209" t="str">
        <f>IF(A1215="","",VLOOKUP(A1215,Жильцы!$A$2:$B$129,2,FALSE))</f>
        <v>Быкова</v>
      </c>
      <c r="C1215" s="503">
        <v>44503</v>
      </c>
      <c r="D1215" s="500" t="s">
        <v>361</v>
      </c>
      <c r="E1215" s="497">
        <v>2193.3000000000002</v>
      </c>
      <c r="F1215" s="501" t="s">
        <v>150</v>
      </c>
    </row>
    <row r="1216" spans="1:6">
      <c r="A1216" s="497">
        <v>18</v>
      </c>
      <c r="B1216" s="209" t="str">
        <f>IF(A1216="","",VLOOKUP(A1216,Жильцы!$A$2:$B$129,2,FALSE))</f>
        <v>Степанова</v>
      </c>
      <c r="C1216" s="503">
        <v>44503</v>
      </c>
      <c r="D1216" s="500" t="s">
        <v>361</v>
      </c>
      <c r="E1216" s="497">
        <v>1932.94</v>
      </c>
      <c r="F1216" s="501" t="s">
        <v>150</v>
      </c>
    </row>
    <row r="1217" spans="1:6">
      <c r="A1217" s="497">
        <v>30</v>
      </c>
      <c r="B1217" s="209" t="str">
        <f>IF(A1217="","",VLOOKUP(A1217,Жильцы!$A$2:$B$129,2,FALSE))</f>
        <v>Миняева</v>
      </c>
      <c r="C1217" s="503">
        <v>44503</v>
      </c>
      <c r="D1217" s="500" t="s">
        <v>361</v>
      </c>
      <c r="E1217" s="497">
        <v>2084.63</v>
      </c>
      <c r="F1217" s="507" t="s">
        <v>150</v>
      </c>
    </row>
    <row r="1218" spans="1:6">
      <c r="A1218" s="497">
        <v>69</v>
      </c>
      <c r="B1218" s="209" t="str">
        <f>IF(A1218="","",VLOOKUP(A1218,Жильцы!$A$2:$B$129,2,FALSE))</f>
        <v>Кутьмин</v>
      </c>
      <c r="C1218" s="503">
        <v>44503</v>
      </c>
      <c r="D1218" s="500" t="s">
        <v>361</v>
      </c>
      <c r="E1218" s="497">
        <v>2742.1</v>
      </c>
      <c r="F1218" s="501" t="s">
        <v>150</v>
      </c>
    </row>
    <row r="1219" spans="1:6">
      <c r="A1219" s="497">
        <v>77</v>
      </c>
      <c r="B1219" s="209" t="str">
        <f>IF(A1219="","",VLOOKUP(A1219,Жильцы!$A$2:$B$129,2,FALSE))</f>
        <v>Попов</v>
      </c>
      <c r="C1219" s="503">
        <v>44503</v>
      </c>
      <c r="D1219" s="500" t="s">
        <v>361</v>
      </c>
      <c r="E1219" s="497">
        <v>3223.9</v>
      </c>
      <c r="F1219" s="501" t="s">
        <v>150</v>
      </c>
    </row>
    <row r="1220" spans="1:6">
      <c r="A1220" s="497">
        <v>71</v>
      </c>
      <c r="B1220" s="209" t="str">
        <f>IF(A1220="","",VLOOKUP(A1220,Жильцы!$A$2:$B$129,2,FALSE))</f>
        <v>Слободянюк</v>
      </c>
      <c r="C1220" s="503">
        <v>44503</v>
      </c>
      <c r="D1220" s="500" t="s">
        <v>361</v>
      </c>
      <c r="E1220" s="497">
        <v>2226.5300000000002</v>
      </c>
      <c r="F1220" s="501" t="s">
        <v>150</v>
      </c>
    </row>
    <row r="1221" spans="1:6">
      <c r="A1221" s="497">
        <v>108</v>
      </c>
      <c r="B1221" s="209" t="str">
        <f>IF(A1221="","",VLOOKUP(A1221,Жильцы!$A$2:$B$129,2,FALSE))</f>
        <v>Малашенок</v>
      </c>
      <c r="C1221" s="503">
        <v>44508</v>
      </c>
      <c r="D1221" s="500" t="s">
        <v>361</v>
      </c>
      <c r="E1221" s="497">
        <v>2781.7</v>
      </c>
      <c r="F1221" s="501" t="s">
        <v>150</v>
      </c>
    </row>
    <row r="1222" spans="1:6">
      <c r="A1222" s="497">
        <v>14</v>
      </c>
      <c r="B1222" s="209" t="str">
        <f>IF(A1222="","",VLOOKUP(A1222,Жильцы!$A$2:$B$129,2,FALSE))</f>
        <v>Кожухарь</v>
      </c>
      <c r="C1222" s="503">
        <v>44508</v>
      </c>
      <c r="D1222" s="500" t="s">
        <v>361</v>
      </c>
      <c r="E1222" s="497">
        <v>2450.9299999999998</v>
      </c>
      <c r="F1222" s="501" t="s">
        <v>150</v>
      </c>
    </row>
    <row r="1223" spans="1:6">
      <c r="A1223" s="497">
        <v>119</v>
      </c>
      <c r="B1223" s="209" t="str">
        <f>IF(A1223="","",VLOOKUP(A1223,Жильцы!$A$2:$B$129,2,FALSE))</f>
        <v>Зиновьева</v>
      </c>
      <c r="C1223" s="503">
        <v>44508</v>
      </c>
      <c r="D1223" s="500" t="s">
        <v>361</v>
      </c>
      <c r="E1223" s="497">
        <v>2094.5300000000002</v>
      </c>
      <c r="F1223" s="501" t="s">
        <v>150</v>
      </c>
    </row>
    <row r="1224" spans="1:6">
      <c r="A1224" s="497">
        <v>17</v>
      </c>
      <c r="B1224" s="209" t="str">
        <f>IF(A1224="","",VLOOKUP(A1224,Жильцы!$A$2:$B$129,2,FALSE))</f>
        <v>Федорова</v>
      </c>
      <c r="C1224" s="503">
        <v>44508</v>
      </c>
      <c r="D1224" s="500" t="s">
        <v>361</v>
      </c>
      <c r="E1224" s="497">
        <v>2602.5</v>
      </c>
      <c r="F1224" s="501" t="s">
        <v>150</v>
      </c>
    </row>
    <row r="1225" spans="1:6">
      <c r="A1225" s="497">
        <v>111</v>
      </c>
      <c r="B1225" s="209" t="str">
        <f>IF(A1225="","",VLOOKUP(A1225,Жильцы!$A$2:$B$129,2,FALSE))</f>
        <v>Мейта</v>
      </c>
      <c r="C1225" s="503">
        <v>44508</v>
      </c>
      <c r="D1225" s="500" t="s">
        <v>361</v>
      </c>
      <c r="E1225" s="497">
        <v>2939.33</v>
      </c>
      <c r="F1225" s="501" t="s">
        <v>150</v>
      </c>
    </row>
    <row r="1226" spans="1:6">
      <c r="A1226" s="497">
        <v>106</v>
      </c>
      <c r="B1226" s="209" t="str">
        <f>IF(A1226="","",VLOOKUP(A1226,Жильцы!$A$2:$B$129,2,FALSE))</f>
        <v>Никитин</v>
      </c>
      <c r="C1226" s="503">
        <v>44508</v>
      </c>
      <c r="D1226" s="500" t="s">
        <v>361</v>
      </c>
      <c r="E1226" s="497">
        <v>1860.34</v>
      </c>
      <c r="F1226" s="501" t="s">
        <v>150</v>
      </c>
    </row>
    <row r="1227" spans="1:6">
      <c r="A1227" s="497">
        <v>25</v>
      </c>
      <c r="B1227" s="209" t="str">
        <f>IF(A1227="","",VLOOKUP(A1227,Жильцы!$A$2:$B$129,2,FALSE))</f>
        <v>Мисько</v>
      </c>
      <c r="C1227" s="503">
        <v>44508</v>
      </c>
      <c r="D1227" s="500" t="s">
        <v>361</v>
      </c>
      <c r="E1227" s="497">
        <v>2364.9</v>
      </c>
      <c r="F1227" s="501" t="s">
        <v>150</v>
      </c>
    </row>
    <row r="1228" spans="1:6">
      <c r="A1228" s="497">
        <v>13</v>
      </c>
      <c r="B1228" s="209" t="str">
        <f>IF(A1228="","",VLOOKUP(A1228,Жильцы!$A$2:$B$129,2,FALSE))</f>
        <v xml:space="preserve">Шувалов </v>
      </c>
      <c r="C1228" s="503">
        <v>44508</v>
      </c>
      <c r="D1228" s="500" t="s">
        <v>361</v>
      </c>
      <c r="E1228" s="497">
        <v>3524.2</v>
      </c>
      <c r="F1228" s="501" t="s">
        <v>150</v>
      </c>
    </row>
    <row r="1229" spans="1:6">
      <c r="A1229" s="497">
        <v>58</v>
      </c>
      <c r="B1229" s="209" t="str">
        <f>IF(A1229="","",VLOOKUP(A1229,Жильцы!$A$2:$B$129,2,FALSE))</f>
        <v>Володарская</v>
      </c>
      <c r="C1229" s="503">
        <v>44508</v>
      </c>
      <c r="D1229" s="500" t="s">
        <v>361</v>
      </c>
      <c r="E1229" s="497">
        <v>1982.44</v>
      </c>
      <c r="F1229" s="501" t="s">
        <v>150</v>
      </c>
    </row>
    <row r="1230" spans="1:6">
      <c r="A1230" s="497">
        <v>80</v>
      </c>
      <c r="B1230" s="209" t="str">
        <f>IF(A1230="","",VLOOKUP(A1230,Жильцы!$A$2:$B$129,2,FALSE))</f>
        <v>Аксенов</v>
      </c>
      <c r="C1230" s="503">
        <v>44509</v>
      </c>
      <c r="D1230" s="500" t="s">
        <v>361</v>
      </c>
      <c r="E1230" s="497">
        <v>2321.88</v>
      </c>
      <c r="F1230" s="501" t="s">
        <v>150</v>
      </c>
    </row>
    <row r="1231" spans="1:6">
      <c r="A1231" s="497">
        <v>31</v>
      </c>
      <c r="B1231" s="209" t="str">
        <f>IF(A1231="","",VLOOKUP(A1231,Жильцы!$A$2:$B$129,2,FALSE))</f>
        <v>Филиппович</v>
      </c>
      <c r="C1231" s="503">
        <v>44509</v>
      </c>
      <c r="D1231" s="500" t="s">
        <v>361</v>
      </c>
      <c r="E1231" s="497">
        <v>3209.93</v>
      </c>
      <c r="F1231" s="501" t="s">
        <v>150</v>
      </c>
    </row>
    <row r="1232" spans="1:6">
      <c r="A1232" s="497">
        <v>38</v>
      </c>
      <c r="B1232" s="209" t="str">
        <f>IF(A1232="","",VLOOKUP(A1232,Жильцы!$A$2:$B$129,2,FALSE))</f>
        <v>Хорева</v>
      </c>
      <c r="C1232" s="503">
        <v>44509</v>
      </c>
      <c r="D1232" s="500" t="s">
        <v>361</v>
      </c>
      <c r="E1232" s="497">
        <v>1995.53</v>
      </c>
      <c r="F1232" s="501" t="s">
        <v>150</v>
      </c>
    </row>
    <row r="1233" spans="1:6">
      <c r="A1233" s="497">
        <v>95</v>
      </c>
      <c r="B1233" s="209" t="str">
        <f>IF(A1233="","",VLOOKUP(A1233,Жильцы!$A$2:$B$129,2,FALSE))</f>
        <v>Власов</v>
      </c>
      <c r="C1233" s="503">
        <v>44509</v>
      </c>
      <c r="D1233" s="500" t="s">
        <v>361</v>
      </c>
      <c r="E1233" s="497">
        <v>3467.33</v>
      </c>
      <c r="F1233" s="501" t="s">
        <v>150</v>
      </c>
    </row>
    <row r="1234" spans="1:6">
      <c r="A1234" s="497">
        <v>16</v>
      </c>
      <c r="B1234" s="209" t="str">
        <f>IF(A1234="","",VLOOKUP(A1234,Жильцы!$A$2:$B$129,2,FALSE))</f>
        <v>Ветохина</v>
      </c>
      <c r="C1234" s="503">
        <v>44510</v>
      </c>
      <c r="D1234" s="500" t="s">
        <v>361</v>
      </c>
      <c r="E1234" s="497">
        <v>1840.08</v>
      </c>
      <c r="F1234" s="501" t="s">
        <v>150</v>
      </c>
    </row>
    <row r="1235" spans="1:6">
      <c r="A1235" s="497">
        <v>10</v>
      </c>
      <c r="B1235" s="209" t="str">
        <f>IF(A1235="","",VLOOKUP(A1235,Жильцы!$A$2:$B$129,2,FALSE))</f>
        <v>Бугаец</v>
      </c>
      <c r="C1235" s="503">
        <v>44510</v>
      </c>
      <c r="D1235" s="500" t="s">
        <v>361</v>
      </c>
      <c r="E1235" s="497">
        <v>2437.84</v>
      </c>
      <c r="F1235" s="501" t="s">
        <v>150</v>
      </c>
    </row>
    <row r="1236" spans="1:6">
      <c r="A1236" s="497">
        <v>97</v>
      </c>
      <c r="B1236" s="209" t="str">
        <f>IF(A1236="","",VLOOKUP(A1236,Жильцы!$A$2:$B$129,2,FALSE))</f>
        <v>Малютин</v>
      </c>
      <c r="C1236" s="503">
        <v>44510</v>
      </c>
      <c r="D1236" s="500" t="s">
        <v>361</v>
      </c>
      <c r="E1236" s="497">
        <v>2084.4</v>
      </c>
      <c r="F1236" s="501" t="s">
        <v>150</v>
      </c>
    </row>
    <row r="1237" spans="1:6">
      <c r="A1237" s="497">
        <v>47</v>
      </c>
      <c r="B1237" s="209" t="str">
        <f>IF(A1237="","",VLOOKUP(A1237,Жильцы!$A$2:$B$129,2,FALSE))</f>
        <v xml:space="preserve"> Гальченко</v>
      </c>
      <c r="C1237" s="503">
        <v>44510</v>
      </c>
      <c r="D1237" s="500" t="s">
        <v>361</v>
      </c>
      <c r="E1237" s="497">
        <v>1740</v>
      </c>
      <c r="F1237" s="501" t="s">
        <v>150</v>
      </c>
    </row>
    <row r="1238" spans="1:6">
      <c r="A1238" s="497">
        <v>113</v>
      </c>
      <c r="B1238" s="209" t="str">
        <f>IF(A1238="","",VLOOKUP(A1238,Жильцы!$A$2:$B$129,2,FALSE))</f>
        <v>Зуев</v>
      </c>
      <c r="C1238" s="503">
        <v>44510</v>
      </c>
      <c r="D1238" s="500" t="s">
        <v>361</v>
      </c>
      <c r="E1238" s="497">
        <v>1576.2</v>
      </c>
      <c r="F1238" s="501" t="s">
        <v>150</v>
      </c>
    </row>
    <row r="1239" spans="1:6">
      <c r="A1239" s="497">
        <v>23</v>
      </c>
      <c r="B1239" s="209" t="str">
        <f>IF(A1239="","",VLOOKUP(A1239,Жильцы!$A$2:$B$129,2,FALSE))</f>
        <v>Малярчук</v>
      </c>
      <c r="C1239" s="503">
        <v>44511</v>
      </c>
      <c r="D1239" s="500" t="s">
        <v>361</v>
      </c>
      <c r="E1239" s="497">
        <v>2101.13</v>
      </c>
      <c r="F1239" s="501" t="s">
        <v>150</v>
      </c>
    </row>
    <row r="1240" spans="1:6">
      <c r="A1240" s="497">
        <v>104</v>
      </c>
      <c r="B1240" s="209" t="str">
        <f>IF(A1240="","",VLOOKUP(A1240,Жильцы!$A$2:$B$129,2,FALSE))</f>
        <v>Будаев</v>
      </c>
      <c r="C1240" s="503">
        <v>44511</v>
      </c>
      <c r="D1240" s="500" t="s">
        <v>361</v>
      </c>
      <c r="E1240" s="497">
        <v>2447.2800000000002</v>
      </c>
      <c r="F1240" s="501" t="s">
        <v>150</v>
      </c>
    </row>
    <row r="1241" spans="1:6">
      <c r="A1241" s="497">
        <v>75</v>
      </c>
      <c r="B1241" s="209" t="str">
        <f>IF(A1241="","",VLOOKUP(A1241,Жильцы!$A$2:$B$129,2,FALSE))</f>
        <v>Володченко</v>
      </c>
      <c r="C1241" s="503">
        <v>44511</v>
      </c>
      <c r="D1241" s="500" t="s">
        <v>361</v>
      </c>
      <c r="E1241" s="497">
        <v>1972.43</v>
      </c>
      <c r="F1241" s="501" t="s">
        <v>150</v>
      </c>
    </row>
    <row r="1242" spans="1:6">
      <c r="A1242" s="497">
        <v>72</v>
      </c>
      <c r="B1242" s="209" t="str">
        <f>IF(A1242="","",VLOOKUP(A1242,Жильцы!$A$2:$B$129,2,FALSE))</f>
        <v>Гуляев</v>
      </c>
      <c r="C1242" s="503">
        <v>44511</v>
      </c>
      <c r="D1242" s="500" t="s">
        <v>361</v>
      </c>
      <c r="E1242" s="497">
        <v>2179.98</v>
      </c>
      <c r="F1242" s="501" t="s">
        <v>150</v>
      </c>
    </row>
    <row r="1243" spans="1:6">
      <c r="A1243" s="497">
        <v>90</v>
      </c>
      <c r="B1243" s="209" t="str">
        <f>IF(A1243="","",VLOOKUP(A1243,Жильцы!$A$2:$B$129,2,FALSE))</f>
        <v>Галинский</v>
      </c>
      <c r="C1243" s="503">
        <v>44511</v>
      </c>
      <c r="D1243" s="500" t="s">
        <v>361</v>
      </c>
      <c r="E1243" s="497">
        <v>2541.7600000000002</v>
      </c>
      <c r="F1243" s="501" t="s">
        <v>150</v>
      </c>
    </row>
    <row r="1244" spans="1:6">
      <c r="A1244" s="497">
        <v>66</v>
      </c>
      <c r="B1244" s="209" t="str">
        <f>IF(A1244="","",VLOOKUP(A1244,Жильцы!$A$2:$B$129,2,FALSE))</f>
        <v>Суглобов</v>
      </c>
      <c r="C1244" s="503">
        <v>44511</v>
      </c>
      <c r="D1244" s="500" t="s">
        <v>361</v>
      </c>
      <c r="E1244" s="497">
        <v>2892.52</v>
      </c>
      <c r="F1244" s="501" t="s">
        <v>150</v>
      </c>
    </row>
    <row r="1245" spans="1:6">
      <c r="A1245" s="497">
        <v>2</v>
      </c>
      <c r="B1245" s="209" t="str">
        <f>IF(A1245="","",VLOOKUP(A1245,Жильцы!$A$2:$B$129,2,FALSE))</f>
        <v>Смирнов</v>
      </c>
      <c r="C1245" s="503">
        <v>44511</v>
      </c>
      <c r="D1245" s="500" t="s">
        <v>361</v>
      </c>
      <c r="E1245" s="497">
        <v>1999.55</v>
      </c>
      <c r="F1245" s="501" t="s">
        <v>150</v>
      </c>
    </row>
    <row r="1246" spans="1:6">
      <c r="A1246" s="497">
        <v>15</v>
      </c>
      <c r="B1246" s="209" t="str">
        <f>IF(A1246="","",VLOOKUP(A1246,Жильцы!$A$2:$B$129,2,FALSE))</f>
        <v>Килина</v>
      </c>
      <c r="C1246" s="503">
        <v>44511</v>
      </c>
      <c r="D1246" s="500" t="s">
        <v>361</v>
      </c>
      <c r="E1246" s="497">
        <v>1952.63</v>
      </c>
      <c r="F1246" s="501" t="s">
        <v>150</v>
      </c>
    </row>
    <row r="1247" spans="1:6">
      <c r="A1247" s="497">
        <v>84</v>
      </c>
      <c r="B1247" s="209" t="str">
        <f>IF(A1247="","",VLOOKUP(A1247,Жильцы!$A$2:$B$129,2,FALSE))</f>
        <v>Берегов</v>
      </c>
      <c r="C1247" s="503">
        <v>44511</v>
      </c>
      <c r="D1247" s="500" t="s">
        <v>361</v>
      </c>
      <c r="E1247" s="497">
        <v>3177.7</v>
      </c>
      <c r="F1247" s="501" t="s">
        <v>150</v>
      </c>
    </row>
    <row r="1248" spans="1:6">
      <c r="A1248" s="497">
        <v>79</v>
      </c>
      <c r="B1248" s="209" t="str">
        <f>IF(A1248="","",VLOOKUP(A1248,Жильцы!$A$2:$B$129,2,FALSE))</f>
        <v>Иванов</v>
      </c>
      <c r="C1248" s="503">
        <v>44511</v>
      </c>
      <c r="D1248" s="500" t="s">
        <v>361</v>
      </c>
      <c r="E1248" s="497">
        <v>2226.5300000000002</v>
      </c>
      <c r="F1248" s="501" t="s">
        <v>150</v>
      </c>
    </row>
    <row r="1249" spans="1:6">
      <c r="A1249" s="497">
        <v>50</v>
      </c>
      <c r="B1249" s="209" t="str">
        <f>IF(A1249="","",VLOOKUP(A1249,Жильцы!$A$2:$B$129,2,FALSE))</f>
        <v>Перебейнос</v>
      </c>
      <c r="C1249" s="503">
        <v>44511</v>
      </c>
      <c r="D1249" s="500" t="s">
        <v>361</v>
      </c>
      <c r="E1249" s="497">
        <v>2371.84</v>
      </c>
      <c r="F1249" s="501" t="s">
        <v>150</v>
      </c>
    </row>
    <row r="1250" spans="1:6">
      <c r="A1250" s="497">
        <v>49</v>
      </c>
      <c r="B1250" s="209" t="str">
        <f>IF(A1250="","",VLOOKUP(A1250,Жильцы!$A$2:$B$129,2,FALSE))</f>
        <v>Скопцова</v>
      </c>
      <c r="C1250" s="503">
        <v>44511</v>
      </c>
      <c r="D1250" s="500" t="s">
        <v>361</v>
      </c>
      <c r="E1250" s="497">
        <v>2236.1999999999998</v>
      </c>
      <c r="F1250" s="501" t="s">
        <v>149</v>
      </c>
    </row>
    <row r="1251" spans="1:6">
      <c r="A1251" s="497">
        <v>115</v>
      </c>
      <c r="B1251" s="209" t="str">
        <f>IF(A1251="","",VLOOKUP(A1251,Жильцы!$A$2:$B$129,2,FALSE))</f>
        <v>Чистяков</v>
      </c>
      <c r="C1251" s="503">
        <v>44512</v>
      </c>
      <c r="D1251" s="500" t="s">
        <v>361</v>
      </c>
      <c r="E1251" s="497">
        <v>2074.73</v>
      </c>
      <c r="F1251" s="501" t="s">
        <v>150</v>
      </c>
    </row>
    <row r="1252" spans="1:6">
      <c r="A1252" s="497">
        <v>83</v>
      </c>
      <c r="B1252" s="209" t="str">
        <f>IF(A1252="","",VLOOKUP(A1252,Жильцы!$A$2:$B$129,2,FALSE))</f>
        <v>Линник</v>
      </c>
      <c r="C1252" s="503">
        <v>44512</v>
      </c>
      <c r="D1252" s="500" t="s">
        <v>361</v>
      </c>
      <c r="E1252" s="497">
        <v>1837.01</v>
      </c>
      <c r="F1252" s="501" t="s">
        <v>150</v>
      </c>
    </row>
    <row r="1253" spans="1:6">
      <c r="A1253" s="497">
        <v>96</v>
      </c>
      <c r="B1253" s="209" t="str">
        <f>IF(A1253="","",VLOOKUP(A1253,Жильцы!$A$2:$B$129,2,FALSE))</f>
        <v>Бряков</v>
      </c>
      <c r="C1253" s="503">
        <v>44512</v>
      </c>
      <c r="D1253" s="500" t="s">
        <v>361</v>
      </c>
      <c r="E1253" s="497">
        <v>2328.48</v>
      </c>
      <c r="F1253" s="501" t="s">
        <v>150</v>
      </c>
    </row>
    <row r="1254" spans="1:6">
      <c r="A1254" s="497">
        <v>127</v>
      </c>
      <c r="B1254" s="209" t="str">
        <f>IF(A1254="","",VLOOKUP(A1254,Жильцы!$A$2:$B$129,2,FALSE))</f>
        <v>Астапов</v>
      </c>
      <c r="C1254" s="503">
        <v>44512</v>
      </c>
      <c r="D1254" s="500" t="s">
        <v>361</v>
      </c>
      <c r="E1254" s="497">
        <v>2236.4299999999998</v>
      </c>
      <c r="F1254" s="501" t="s">
        <v>1009</v>
      </c>
    </row>
    <row r="1255" spans="1:6">
      <c r="A1255" s="497">
        <v>22</v>
      </c>
      <c r="B1255" s="209" t="str">
        <f>IF(A1255="","",VLOOKUP(A1255,Жильцы!$A$2:$B$129,2,FALSE))</f>
        <v>Пак</v>
      </c>
      <c r="C1255" s="503">
        <v>44512</v>
      </c>
      <c r="D1255" s="500" t="s">
        <v>361</v>
      </c>
      <c r="E1255" s="497">
        <v>2708.33</v>
      </c>
      <c r="F1255" s="501" t="s">
        <v>1009</v>
      </c>
    </row>
    <row r="1256" spans="1:6">
      <c r="A1256" s="497">
        <v>48</v>
      </c>
      <c r="B1256" s="209" t="str">
        <f>IF(A1256="","",VLOOKUP(A1256,Жильцы!$A$2:$B$129,2,FALSE))</f>
        <v>Перфильева</v>
      </c>
      <c r="C1256" s="503">
        <v>44515</v>
      </c>
      <c r="D1256" s="500" t="s">
        <v>361</v>
      </c>
      <c r="E1256" s="497">
        <v>2958.78</v>
      </c>
      <c r="F1256" s="501" t="s">
        <v>1009</v>
      </c>
    </row>
    <row r="1257" spans="1:6">
      <c r="A1257" s="497">
        <v>91</v>
      </c>
      <c r="B1257" s="209" t="str">
        <f>IF(A1257="","",VLOOKUP(A1257,Жильцы!$A$2:$B$129,2,FALSE))</f>
        <v>Корнилов</v>
      </c>
      <c r="C1257" s="503">
        <v>44515</v>
      </c>
      <c r="D1257" s="500" t="s">
        <v>361</v>
      </c>
      <c r="E1257" s="497">
        <v>2243.0300000000002</v>
      </c>
      <c r="F1257" s="501" t="s">
        <v>1009</v>
      </c>
    </row>
    <row r="1258" spans="1:6">
      <c r="A1258" s="497">
        <v>112</v>
      </c>
      <c r="B1258" s="209" t="str">
        <f>IF(A1258="","",VLOOKUP(A1258,Жильцы!$A$2:$B$129,2,FALSE))</f>
        <v>Журавская</v>
      </c>
      <c r="C1258" s="503">
        <v>44515</v>
      </c>
      <c r="D1258" s="500" t="s">
        <v>361</v>
      </c>
      <c r="E1258" s="497">
        <v>2302.08</v>
      </c>
      <c r="F1258" s="501" t="s">
        <v>1009</v>
      </c>
    </row>
    <row r="1259" spans="1:6">
      <c r="A1259" s="497">
        <v>29</v>
      </c>
      <c r="B1259" s="209" t="str">
        <f>IF(A1259="","",VLOOKUP(A1259,Жильцы!$A$2:$B$129,2,FALSE))</f>
        <v>Назарова</v>
      </c>
      <c r="C1259" s="503">
        <v>44515</v>
      </c>
      <c r="D1259" s="500" t="s">
        <v>361</v>
      </c>
      <c r="E1259" s="497">
        <v>2517.6999999999998</v>
      </c>
      <c r="F1259" s="501" t="s">
        <v>1009</v>
      </c>
    </row>
    <row r="1260" spans="1:6">
      <c r="A1260" s="497">
        <v>26</v>
      </c>
      <c r="B1260" s="209" t="str">
        <f>IF(A1260="","",VLOOKUP(A1260,Жильцы!$A$2:$B$129,2,FALSE))</f>
        <v>Сушилина</v>
      </c>
      <c r="C1260" s="503">
        <v>44515</v>
      </c>
      <c r="D1260" s="500" t="s">
        <v>361</v>
      </c>
      <c r="E1260" s="497">
        <v>1936.24</v>
      </c>
      <c r="F1260" s="501" t="s">
        <v>1009</v>
      </c>
    </row>
    <row r="1261" spans="1:6">
      <c r="A1261" s="497">
        <v>100</v>
      </c>
      <c r="B1261" s="209" t="str">
        <f>IF(A1261="","",VLOOKUP(A1261,Жильцы!$A$2:$B$129,2,FALSE))</f>
        <v>Дольник</v>
      </c>
      <c r="C1261" s="503">
        <v>44515</v>
      </c>
      <c r="D1261" s="500" t="s">
        <v>361</v>
      </c>
      <c r="E1261" s="497">
        <v>3190.9</v>
      </c>
      <c r="F1261" s="501" t="s">
        <v>1009</v>
      </c>
    </row>
    <row r="1262" spans="1:6">
      <c r="A1262" s="497">
        <v>103</v>
      </c>
      <c r="B1262" s="209" t="str">
        <f>IF(A1262="","",VLOOKUP(A1262,Жильцы!$A$2:$B$129,2,FALSE))</f>
        <v>Булычева</v>
      </c>
      <c r="C1262" s="503">
        <v>44515</v>
      </c>
      <c r="D1262" s="500" t="s">
        <v>361</v>
      </c>
      <c r="E1262" s="497">
        <v>2612.63</v>
      </c>
      <c r="F1262" s="501" t="s">
        <v>1009</v>
      </c>
    </row>
    <row r="1263" spans="1:6">
      <c r="A1263" s="497">
        <v>49</v>
      </c>
      <c r="B1263" s="209" t="str">
        <f>IF(A1263="","",VLOOKUP(A1263,Жильцы!$A$2:$B$129,2,FALSE))</f>
        <v>Скопцова</v>
      </c>
      <c r="C1263" s="503">
        <v>44515</v>
      </c>
      <c r="D1263" s="500" t="s">
        <v>361</v>
      </c>
      <c r="E1263" s="497">
        <v>2348.4</v>
      </c>
      <c r="F1263" s="501" t="s">
        <v>1009</v>
      </c>
    </row>
    <row r="1264" spans="1:6">
      <c r="A1264" s="497">
        <v>52</v>
      </c>
      <c r="B1264" s="209" t="str">
        <f>IF(A1264="","",VLOOKUP(A1264,Жильцы!$A$2:$B$129,2,FALSE))</f>
        <v>Голиков</v>
      </c>
      <c r="C1264" s="503">
        <v>44516</v>
      </c>
      <c r="D1264" s="500" t="s">
        <v>361</v>
      </c>
      <c r="E1264" s="497">
        <v>2577.1</v>
      </c>
      <c r="F1264" s="501" t="s">
        <v>1009</v>
      </c>
    </row>
    <row r="1265" spans="1:6">
      <c r="A1265" s="497">
        <v>39</v>
      </c>
      <c r="B1265" s="209" t="str">
        <f>IF(A1265="","",VLOOKUP(A1265,Жильцы!$A$2:$B$129,2,FALSE))</f>
        <v>Даниш</v>
      </c>
      <c r="C1265" s="503">
        <v>44516</v>
      </c>
      <c r="D1265" s="500" t="s">
        <v>361</v>
      </c>
      <c r="E1265" s="497">
        <v>2685.23</v>
      </c>
      <c r="F1265" s="501" t="s">
        <v>1009</v>
      </c>
    </row>
    <row r="1266" spans="1:6">
      <c r="A1266" s="497">
        <v>121</v>
      </c>
      <c r="B1266" s="209" t="str">
        <f>IF(A1266="","",VLOOKUP(A1266,Жильцы!$A$2:$B$129,2,FALSE))</f>
        <v>Рыженко</v>
      </c>
      <c r="C1266" s="503">
        <v>44516</v>
      </c>
      <c r="D1266" s="500" t="s">
        <v>361</v>
      </c>
      <c r="E1266" s="497">
        <v>2117.4</v>
      </c>
      <c r="F1266" s="501" t="s">
        <v>1009</v>
      </c>
    </row>
    <row r="1267" spans="1:6">
      <c r="A1267" s="497">
        <v>9</v>
      </c>
      <c r="B1267" s="209" t="str">
        <f>IF(A1267="","",VLOOKUP(A1267,Жильцы!$A$2:$B$129,2,FALSE))</f>
        <v>Солянов</v>
      </c>
      <c r="C1267" s="503">
        <v>44516</v>
      </c>
      <c r="D1267" s="500" t="s">
        <v>361</v>
      </c>
      <c r="E1267" s="497">
        <v>2071.1999999999998</v>
      </c>
      <c r="F1267" s="501" t="s">
        <v>1009</v>
      </c>
    </row>
    <row r="1268" spans="1:6">
      <c r="A1268" s="497">
        <v>116</v>
      </c>
      <c r="B1268" s="209" t="str">
        <f>IF(A1268="","",VLOOKUP(A1268,Жильцы!$A$2:$B$129,2,FALSE))</f>
        <v>Поштовый</v>
      </c>
      <c r="C1268" s="503">
        <v>44517</v>
      </c>
      <c r="D1268" s="500" t="s">
        <v>361</v>
      </c>
      <c r="E1268" s="497">
        <v>2700</v>
      </c>
      <c r="F1268" s="501" t="s">
        <v>1009</v>
      </c>
    </row>
    <row r="1269" spans="1:6">
      <c r="A1269" s="497">
        <v>57</v>
      </c>
      <c r="B1269" s="209" t="str">
        <f>IF(A1269="","",VLOOKUP(A1269,Жильцы!$A$2:$B$129,2,FALSE))</f>
        <v>Заяц</v>
      </c>
      <c r="C1269" s="503">
        <v>44517</v>
      </c>
      <c r="D1269" s="500" t="s">
        <v>361</v>
      </c>
      <c r="E1269" s="497">
        <v>2665.2</v>
      </c>
      <c r="F1269" s="501" t="s">
        <v>1009</v>
      </c>
    </row>
    <row r="1270" spans="1:6">
      <c r="A1270" s="497">
        <v>44</v>
      </c>
      <c r="B1270" s="209" t="str">
        <f>IF(A1270="","",VLOOKUP(A1270,Жильцы!$A$2:$B$129,2,FALSE))</f>
        <v>Заяц</v>
      </c>
      <c r="C1270" s="503">
        <v>44517</v>
      </c>
      <c r="D1270" s="500" t="s">
        <v>361</v>
      </c>
      <c r="E1270" s="497">
        <v>2705.8</v>
      </c>
      <c r="F1270" s="501" t="s">
        <v>1009</v>
      </c>
    </row>
    <row r="1271" spans="1:6">
      <c r="A1271" s="497">
        <v>46</v>
      </c>
      <c r="B1271" s="209" t="str">
        <f>IF(A1271="","",VLOOKUP(A1271,Жильцы!$A$2:$B$129,2,FALSE))</f>
        <v>Садовничая</v>
      </c>
      <c r="C1271" s="503">
        <v>44517</v>
      </c>
      <c r="D1271" s="500" t="s">
        <v>361</v>
      </c>
      <c r="E1271" s="497">
        <v>2061.5300000000002</v>
      </c>
      <c r="F1271" s="501" t="s">
        <v>1009</v>
      </c>
    </row>
    <row r="1272" spans="1:6">
      <c r="A1272" s="497">
        <v>28</v>
      </c>
      <c r="B1272" s="209" t="str">
        <f>IF(A1272="","",VLOOKUP(A1272,Жильцы!$A$2:$B$129,2,FALSE))</f>
        <v>Леонтьев</v>
      </c>
      <c r="C1272" s="503">
        <v>44518</v>
      </c>
      <c r="D1272" s="500" t="s">
        <v>361</v>
      </c>
      <c r="E1272" s="497">
        <v>2633.2</v>
      </c>
      <c r="F1272" s="501" t="s">
        <v>1009</v>
      </c>
    </row>
    <row r="1273" spans="1:6">
      <c r="A1273" s="497">
        <v>60</v>
      </c>
      <c r="B1273" s="209" t="str">
        <f>IF(A1273="","",VLOOKUP(A1273,Жильцы!$A$2:$B$129,2,FALSE))</f>
        <v>Гончаренко</v>
      </c>
      <c r="C1273" s="503">
        <v>44518</v>
      </c>
      <c r="D1273" s="500" t="s">
        <v>361</v>
      </c>
      <c r="E1273" s="497">
        <v>3065.62</v>
      </c>
      <c r="F1273" s="501" t="s">
        <v>1009</v>
      </c>
    </row>
    <row r="1274" spans="1:6">
      <c r="A1274" s="497">
        <v>20</v>
      </c>
      <c r="B1274" s="209" t="str">
        <f>IF(A1274="","",VLOOKUP(A1274,Жильцы!$A$2:$B$129,2,FALSE))</f>
        <v>Карасев</v>
      </c>
      <c r="C1274" s="503">
        <v>44518</v>
      </c>
      <c r="D1274" s="500" t="s">
        <v>361</v>
      </c>
      <c r="E1274" s="497">
        <v>3091.9</v>
      </c>
      <c r="F1274" s="501" t="s">
        <v>1009</v>
      </c>
    </row>
    <row r="1275" spans="1:6">
      <c r="A1275" s="497">
        <v>124</v>
      </c>
      <c r="B1275" s="209" t="str">
        <f>IF(A1275="","",VLOOKUP(A1275,Жильцы!$A$2:$B$129,2,FALSE))</f>
        <v>Казанцева</v>
      </c>
      <c r="C1275" s="503">
        <v>44518</v>
      </c>
      <c r="D1275" s="500" t="s">
        <v>361</v>
      </c>
      <c r="E1275" s="497">
        <v>3356.26</v>
      </c>
      <c r="F1275" s="501" t="s">
        <v>1009</v>
      </c>
    </row>
    <row r="1276" spans="1:6">
      <c r="A1276" s="497">
        <v>68</v>
      </c>
      <c r="B1276" s="209" t="str">
        <f>IF(A1276="","",VLOOKUP(A1276,Жильцы!$A$2:$B$129,2,FALSE))</f>
        <v>Мамедова</v>
      </c>
      <c r="C1276" s="503">
        <v>44518</v>
      </c>
      <c r="D1276" s="500" t="s">
        <v>361</v>
      </c>
      <c r="E1276" s="497">
        <v>2989.6</v>
      </c>
      <c r="F1276" s="501" t="s">
        <v>1009</v>
      </c>
    </row>
    <row r="1277" spans="1:6">
      <c r="A1277" s="497">
        <v>70</v>
      </c>
      <c r="B1277" s="209" t="str">
        <f>IF(A1277="","",VLOOKUP(A1277,Жильцы!$A$2:$B$129,2,FALSE))</f>
        <v>Болозович</v>
      </c>
      <c r="C1277" s="503">
        <v>44518</v>
      </c>
      <c r="D1277" s="500" t="s">
        <v>361</v>
      </c>
      <c r="E1277" s="497">
        <v>2011.8</v>
      </c>
      <c r="F1277" s="501" t="s">
        <v>1009</v>
      </c>
    </row>
    <row r="1278" spans="1:6">
      <c r="A1278" s="497">
        <v>120</v>
      </c>
      <c r="B1278" s="209" t="str">
        <f>IF(A1278="","",VLOOKUP(A1278,Жильцы!$A$2:$B$129,2,FALSE))</f>
        <v>Любецкий</v>
      </c>
      <c r="C1278" s="503">
        <v>44518</v>
      </c>
      <c r="D1278" s="500" t="s">
        <v>361</v>
      </c>
      <c r="E1278" s="497">
        <v>2509.98</v>
      </c>
      <c r="F1278" s="501" t="s">
        <v>1009</v>
      </c>
    </row>
    <row r="1279" spans="1:6">
      <c r="A1279" s="497">
        <v>65</v>
      </c>
      <c r="B1279" s="209" t="str">
        <f>IF(A1279="","",VLOOKUP(A1279,Жильцы!$A$2:$B$129,2,FALSE))</f>
        <v>Фомин</v>
      </c>
      <c r="C1279" s="503">
        <v>44519</v>
      </c>
      <c r="D1279" s="500" t="s">
        <v>361</v>
      </c>
      <c r="E1279" s="497">
        <v>2110.8000000000002</v>
      </c>
      <c r="F1279" s="501" t="s">
        <v>1009</v>
      </c>
    </row>
    <row r="1280" spans="1:6">
      <c r="A1280" s="497">
        <v>61</v>
      </c>
      <c r="B1280" s="209" t="str">
        <f>IF(A1280="","",VLOOKUP(A1280,Жильцы!$A$2:$B$129,2,FALSE))</f>
        <v>Копытова</v>
      </c>
      <c r="C1280" s="503">
        <v>44519</v>
      </c>
      <c r="D1280" s="500" t="s">
        <v>361</v>
      </c>
      <c r="E1280" s="497">
        <v>2861</v>
      </c>
      <c r="F1280" s="501" t="s">
        <v>1009</v>
      </c>
    </row>
    <row r="1281" spans="1:6">
      <c r="A1281" s="497">
        <v>45</v>
      </c>
      <c r="B1281" s="209" t="str">
        <f>IF(A1281="","",VLOOKUP(A1281,Жильцы!$A$2:$B$129,2,FALSE))</f>
        <v>Ворожбит</v>
      </c>
      <c r="C1281" s="503">
        <v>44519</v>
      </c>
      <c r="D1281" s="500" t="s">
        <v>361</v>
      </c>
      <c r="E1281" s="497">
        <v>3857.5</v>
      </c>
      <c r="F1281" s="501" t="s">
        <v>1009</v>
      </c>
    </row>
    <row r="1282" spans="1:6">
      <c r="A1282" s="497">
        <v>51</v>
      </c>
      <c r="B1282" s="209" t="str">
        <f>IF(A1282="","",VLOOKUP(A1282,Жильцы!$A$2:$B$129,2,FALSE))</f>
        <v>Уза</v>
      </c>
      <c r="C1282" s="503">
        <v>44522</v>
      </c>
      <c r="D1282" s="500" t="s">
        <v>361</v>
      </c>
      <c r="E1282" s="497">
        <v>2193.5300000000002</v>
      </c>
      <c r="F1282" s="501" t="s">
        <v>1009</v>
      </c>
    </row>
    <row r="1283" spans="1:6">
      <c r="A1283" s="497">
        <v>12</v>
      </c>
      <c r="B1283" s="209" t="str">
        <f>IF(A1283="","",VLOOKUP(A1283,Жильцы!$A$2:$B$129,2,FALSE))</f>
        <v>Чупалов</v>
      </c>
      <c r="C1283" s="503">
        <v>44522</v>
      </c>
      <c r="D1283" s="500" t="s">
        <v>361</v>
      </c>
      <c r="E1283" s="497">
        <v>2659.6</v>
      </c>
      <c r="F1283" s="501" t="s">
        <v>1009</v>
      </c>
    </row>
    <row r="1284" spans="1:6">
      <c r="A1284" s="497">
        <v>37</v>
      </c>
      <c r="B1284" s="209" t="str">
        <f>IF(A1284="","",VLOOKUP(A1284,Жильцы!$A$2:$B$129,2,FALSE))</f>
        <v>Журавлева</v>
      </c>
      <c r="C1284" s="503">
        <v>44522</v>
      </c>
      <c r="D1284" s="500" t="s">
        <v>361</v>
      </c>
      <c r="E1284" s="497">
        <v>2926.9</v>
      </c>
      <c r="F1284" s="501" t="s">
        <v>1009</v>
      </c>
    </row>
    <row r="1285" spans="1:6">
      <c r="A1285" s="497">
        <v>85</v>
      </c>
      <c r="B1285" s="209" t="str">
        <f>IF(A1285="","",VLOOKUP(A1285,Жильцы!$A$2:$B$129,2,FALSE))</f>
        <v>Сараджан</v>
      </c>
      <c r="C1285" s="503">
        <v>44522</v>
      </c>
      <c r="D1285" s="500" t="s">
        <v>361</v>
      </c>
      <c r="E1285" s="497">
        <v>3243.7</v>
      </c>
      <c r="F1285" s="501" t="s">
        <v>1009</v>
      </c>
    </row>
    <row r="1286" spans="1:6">
      <c r="A1286" s="497">
        <v>94</v>
      </c>
      <c r="B1286" s="209" t="str">
        <f>IF(A1286="","",VLOOKUP(A1286,Жильцы!$A$2:$B$129,2,FALSE))</f>
        <v>Мирошниченко</v>
      </c>
      <c r="C1286" s="503">
        <v>44522</v>
      </c>
      <c r="D1286" s="500" t="s">
        <v>361</v>
      </c>
      <c r="E1286" s="497">
        <v>2216.63</v>
      </c>
      <c r="F1286" s="501" t="s">
        <v>1009</v>
      </c>
    </row>
    <row r="1287" spans="1:6">
      <c r="A1287" s="497">
        <v>64</v>
      </c>
      <c r="B1287" s="209" t="str">
        <f>IF(A1287="","",VLOOKUP(A1287,Жильцы!$A$2:$B$129,2,FALSE))</f>
        <v>Сиваков</v>
      </c>
      <c r="C1287" s="503">
        <v>44522</v>
      </c>
      <c r="D1287" s="500" t="s">
        <v>361</v>
      </c>
      <c r="E1287" s="497">
        <v>2486.88</v>
      </c>
      <c r="F1287" s="501" t="s">
        <v>1009</v>
      </c>
    </row>
    <row r="1288" spans="1:6">
      <c r="A1288" s="497">
        <v>118</v>
      </c>
      <c r="B1288" s="209" t="str">
        <f>IF(A1288="","",VLOOKUP(A1288,Жильцы!$A$2:$B$129,2,FALSE))</f>
        <v>Соболев</v>
      </c>
      <c r="C1288" s="503">
        <v>44522</v>
      </c>
      <c r="D1288" s="500" t="s">
        <v>361</v>
      </c>
      <c r="E1288" s="497">
        <v>2568.04</v>
      </c>
      <c r="F1288" s="501" t="s">
        <v>1009</v>
      </c>
    </row>
    <row r="1289" spans="1:6">
      <c r="A1289" s="497">
        <v>8</v>
      </c>
      <c r="B1289" s="209" t="str">
        <f>IF(A1289="","",VLOOKUP(A1289,Жильцы!$A$2:$B$129,2,FALSE))</f>
        <v>Дымченко</v>
      </c>
      <c r="C1289" s="503">
        <v>44523</v>
      </c>
      <c r="D1289" s="500" t="s">
        <v>361</v>
      </c>
      <c r="E1289" s="497">
        <v>1836.66</v>
      </c>
      <c r="F1289" s="501" t="s">
        <v>1009</v>
      </c>
    </row>
    <row r="1290" spans="1:6">
      <c r="A1290" s="497">
        <v>21</v>
      </c>
      <c r="B1290" s="209" t="str">
        <f>IF(A1290="","",VLOOKUP(A1290,Жильцы!$A$2:$B$129,2,FALSE))</f>
        <v>Джола</v>
      </c>
      <c r="C1290" s="503">
        <v>44524</v>
      </c>
      <c r="D1290" s="500" t="s">
        <v>361</v>
      </c>
      <c r="E1290" s="497">
        <v>3534.1</v>
      </c>
      <c r="F1290" s="501" t="s">
        <v>1009</v>
      </c>
    </row>
    <row r="1291" spans="1:6">
      <c r="A1291" s="497">
        <v>53</v>
      </c>
      <c r="B1291" s="209" t="str">
        <f>IF(A1291="","",VLOOKUP(A1291,Жильцы!$A$2:$B$129,2,FALSE))</f>
        <v xml:space="preserve">Круглякова </v>
      </c>
      <c r="C1291" s="503">
        <v>44525</v>
      </c>
      <c r="D1291" s="500" t="s">
        <v>361</v>
      </c>
      <c r="E1291" s="497">
        <v>2867.8</v>
      </c>
      <c r="F1291" s="501"/>
    </row>
    <row r="1292" spans="1:6">
      <c r="A1292" s="497">
        <v>53</v>
      </c>
      <c r="B1292" s="209" t="str">
        <f>IF(A1292="","",VLOOKUP(A1292,Жильцы!$A$2:$B$129,2,FALSE))</f>
        <v xml:space="preserve">Круглякова </v>
      </c>
      <c r="C1292" s="503">
        <v>44525</v>
      </c>
      <c r="D1292" s="500" t="s">
        <v>361</v>
      </c>
      <c r="E1292" s="497">
        <v>2788.3</v>
      </c>
      <c r="F1292" s="501"/>
    </row>
    <row r="1293" spans="1:6">
      <c r="A1293" s="497">
        <v>53</v>
      </c>
      <c r="B1293" s="209" t="str">
        <f>IF(A1293="","",VLOOKUP(A1293,Жильцы!$A$2:$B$129,2,FALSE))</f>
        <v xml:space="preserve">Круглякова </v>
      </c>
      <c r="C1293" s="503">
        <v>44525</v>
      </c>
      <c r="D1293" s="500" t="s">
        <v>361</v>
      </c>
      <c r="E1293" s="497">
        <v>2844.4</v>
      </c>
      <c r="F1293" s="501"/>
    </row>
    <row r="1294" spans="1:6">
      <c r="A1294" s="497">
        <v>53</v>
      </c>
      <c r="B1294" s="209" t="str">
        <f>IF(A1294="","",VLOOKUP(A1294,Жильцы!$A$2:$B$129,2,FALSE))</f>
        <v xml:space="preserve">Круглякова </v>
      </c>
      <c r="C1294" s="503">
        <v>44525</v>
      </c>
      <c r="D1294" s="500" t="s">
        <v>361</v>
      </c>
      <c r="E1294" s="497">
        <v>3537.4</v>
      </c>
      <c r="F1294" s="501"/>
    </row>
    <row r="1295" spans="1:6">
      <c r="A1295" s="497">
        <v>33</v>
      </c>
      <c r="B1295" s="209" t="str">
        <f>IF(A1295="","",VLOOKUP(A1295,Жильцы!$A$2:$B$129,2,FALSE))</f>
        <v>Корзюк</v>
      </c>
      <c r="C1295" s="503">
        <v>44526</v>
      </c>
      <c r="D1295" s="500" t="s">
        <v>361</v>
      </c>
      <c r="E1295" s="497">
        <v>2595.9</v>
      </c>
      <c r="F1295" s="501" t="s">
        <v>1010</v>
      </c>
    </row>
    <row r="1296" spans="1:6">
      <c r="A1296" s="497">
        <v>11</v>
      </c>
      <c r="B1296" s="209" t="str">
        <f>IF(A1296="","",VLOOKUP(A1296,Жильцы!$A$2:$B$129,2,FALSE))</f>
        <v>Молданова</v>
      </c>
      <c r="C1296" s="503">
        <v>44529</v>
      </c>
      <c r="D1296" s="500" t="s">
        <v>361</v>
      </c>
      <c r="E1296" s="497">
        <v>2516.9299999999998</v>
      </c>
      <c r="F1296" s="501" t="s">
        <v>150</v>
      </c>
    </row>
    <row r="1297" spans="1:6">
      <c r="A1297" s="497">
        <v>11</v>
      </c>
      <c r="B1297" s="209" t="str">
        <f>IF(A1297="","",VLOOKUP(A1297,Жильцы!$A$2:$B$129,2,FALSE))</f>
        <v>Молданова</v>
      </c>
      <c r="C1297" s="503">
        <v>44529</v>
      </c>
      <c r="D1297" s="500" t="s">
        <v>361</v>
      </c>
      <c r="E1297" s="497">
        <v>2724.83</v>
      </c>
      <c r="F1297" s="501" t="s">
        <v>147</v>
      </c>
    </row>
    <row r="1298" spans="1:6">
      <c r="A1298" s="497">
        <v>63</v>
      </c>
      <c r="B1298" s="209" t="str">
        <f>IF(A1298="","",VLOOKUP(A1298,Жильцы!$A$2:$B$129,2,FALSE))</f>
        <v>Зима</v>
      </c>
      <c r="C1298" s="503">
        <v>44530</v>
      </c>
      <c r="D1298" s="500" t="s">
        <v>361</v>
      </c>
      <c r="E1298" s="497">
        <v>2243.0300000000002</v>
      </c>
      <c r="F1298" s="501" t="s">
        <v>150</v>
      </c>
    </row>
    <row r="1299" spans="1:6">
      <c r="A1299" s="497">
        <v>43</v>
      </c>
      <c r="B1299" s="209" t="str">
        <f>IF(A1299="","",VLOOKUP(A1299,Жильцы!$A$2:$B$129,2,FALSE))</f>
        <v>Ващенко</v>
      </c>
      <c r="C1299" s="503">
        <v>44531</v>
      </c>
      <c r="D1299" s="500" t="s">
        <v>361</v>
      </c>
      <c r="E1299" s="497">
        <v>2021.81</v>
      </c>
      <c r="F1299" s="501" t="s">
        <v>151</v>
      </c>
    </row>
    <row r="1300" spans="1:6">
      <c r="A1300" s="497">
        <v>67</v>
      </c>
      <c r="B1300" s="209" t="str">
        <f>IF(A1300="","",VLOOKUP(A1300,Жильцы!$A$2:$B$129,2,FALSE))</f>
        <v>Бабкин</v>
      </c>
      <c r="C1300" s="503">
        <v>44531</v>
      </c>
      <c r="D1300" s="500" t="s">
        <v>361</v>
      </c>
      <c r="E1300" s="497">
        <v>1962.43</v>
      </c>
      <c r="F1300" s="501" t="s">
        <v>151</v>
      </c>
    </row>
    <row r="1301" spans="1:6">
      <c r="A1301" s="497">
        <v>19</v>
      </c>
      <c r="B1301" s="209" t="str">
        <f>IF(A1301="","",VLOOKUP(A1301,Жильцы!$A$2:$B$129,2,FALSE))</f>
        <v>Николаев</v>
      </c>
      <c r="C1301" s="503">
        <v>44531</v>
      </c>
      <c r="D1301" s="500" t="s">
        <v>361</v>
      </c>
      <c r="E1301" s="497">
        <v>1975.61</v>
      </c>
      <c r="F1301" s="501" t="s">
        <v>151</v>
      </c>
    </row>
    <row r="1302" spans="1:6">
      <c r="A1302" s="497">
        <v>93</v>
      </c>
      <c r="B1302" s="209" t="str">
        <f>IF(A1302="","",VLOOKUP(A1302,Жильцы!$A$2:$B$129,2,FALSE))</f>
        <v>Дунаев</v>
      </c>
      <c r="C1302" s="503">
        <v>44531</v>
      </c>
      <c r="D1302" s="500" t="s">
        <v>361</v>
      </c>
      <c r="E1302" s="497">
        <v>2976.57</v>
      </c>
      <c r="F1302" s="501" t="s">
        <v>151</v>
      </c>
    </row>
    <row r="1303" spans="1:6">
      <c r="A1303" s="497">
        <v>119</v>
      </c>
      <c r="B1303" s="209" t="str">
        <f>IF(A1303="","",VLOOKUP(A1303,Жильцы!$A$2:$B$129,2,FALSE))</f>
        <v>Зиновьева</v>
      </c>
      <c r="C1303" s="503">
        <v>44531</v>
      </c>
      <c r="D1303" s="500" t="s">
        <v>361</v>
      </c>
      <c r="E1303" s="497">
        <v>2236.0300000000002</v>
      </c>
      <c r="F1303" s="501" t="s">
        <v>151</v>
      </c>
    </row>
    <row r="1304" spans="1:6">
      <c r="A1304" s="497">
        <v>82</v>
      </c>
      <c r="B1304" s="209" t="str">
        <f>IF(A1304="","",VLOOKUP(A1304,Жильцы!$A$2:$B$129,2,FALSE))</f>
        <v>Астафьев</v>
      </c>
      <c r="C1304" s="503">
        <v>44531</v>
      </c>
      <c r="D1304" s="500" t="s">
        <v>361</v>
      </c>
      <c r="E1304" s="497">
        <v>2147.5100000000002</v>
      </c>
      <c r="F1304" s="501" t="s">
        <v>151</v>
      </c>
    </row>
    <row r="1305" spans="1:6">
      <c r="A1305" s="497">
        <v>87</v>
      </c>
      <c r="B1305" s="209" t="str">
        <f>IF(A1305="","",VLOOKUP(A1305,Жильцы!$A$2:$B$129,2,FALSE))</f>
        <v>Кобызев</v>
      </c>
      <c r="C1305" s="503">
        <v>44532</v>
      </c>
      <c r="D1305" s="500" t="s">
        <v>361</v>
      </c>
      <c r="E1305" s="497">
        <v>69.2</v>
      </c>
      <c r="F1305" s="501" t="s">
        <v>151</v>
      </c>
    </row>
    <row r="1306" spans="1:6">
      <c r="A1306" s="497">
        <v>38</v>
      </c>
      <c r="B1306" s="209" t="str">
        <f>IF(A1306="","",VLOOKUP(A1306,Жильцы!$A$2:$B$129,2,FALSE))</f>
        <v>Хорева</v>
      </c>
      <c r="C1306" s="503">
        <v>44532</v>
      </c>
      <c r="D1306" s="500" t="s">
        <v>361</v>
      </c>
      <c r="E1306" s="497">
        <v>1843.76</v>
      </c>
      <c r="F1306" s="501" t="s">
        <v>151</v>
      </c>
    </row>
    <row r="1307" spans="1:6">
      <c r="A1307" s="497">
        <v>89</v>
      </c>
      <c r="B1307" s="209" t="str">
        <f>IF(A1307="","",VLOOKUP(A1307,Жильцы!$A$2:$B$129,2,FALSE))</f>
        <v>Омельяненко</v>
      </c>
      <c r="C1307" s="503">
        <v>44533</v>
      </c>
      <c r="D1307" s="500" t="s">
        <v>361</v>
      </c>
      <c r="E1307" s="497">
        <v>11666.36</v>
      </c>
      <c r="F1307" s="501" t="s">
        <v>1011</v>
      </c>
    </row>
    <row r="1308" spans="1:6">
      <c r="A1308" s="497">
        <v>27</v>
      </c>
      <c r="B1308" s="209" t="str">
        <f>IF(A1308="","",VLOOKUP(A1308,Жильцы!$A$2:$B$129,2,FALSE))</f>
        <v>Федотова</v>
      </c>
      <c r="C1308" s="503">
        <v>44533</v>
      </c>
      <c r="D1308" s="500" t="s">
        <v>361</v>
      </c>
      <c r="E1308" s="497">
        <v>2073.83</v>
      </c>
      <c r="F1308" s="501" t="s">
        <v>151</v>
      </c>
    </row>
    <row r="1309" spans="1:6">
      <c r="A1309" s="497">
        <v>121</v>
      </c>
      <c r="B1309" s="209" t="str">
        <f>IF(A1309="","",VLOOKUP(A1309,Жильцы!$A$2:$B$129,2,FALSE))</f>
        <v>Рыженко</v>
      </c>
      <c r="C1309" s="503">
        <v>44533</v>
      </c>
      <c r="D1309" s="500" t="s">
        <v>361</v>
      </c>
      <c r="E1309" s="497">
        <v>1936.26</v>
      </c>
      <c r="F1309" s="501" t="s">
        <v>151</v>
      </c>
    </row>
    <row r="1310" spans="1:6">
      <c r="A1310" s="497">
        <v>113</v>
      </c>
      <c r="B1310" s="209" t="str">
        <f>IF(A1310="","",VLOOKUP(A1310,Жильцы!$A$2:$B$129,2,FALSE))</f>
        <v>Зуев</v>
      </c>
      <c r="C1310" s="503">
        <v>44533</v>
      </c>
      <c r="D1310" s="500" t="s">
        <v>361</v>
      </c>
      <c r="E1310" s="497">
        <v>1579.19</v>
      </c>
      <c r="F1310" s="501" t="s">
        <v>151</v>
      </c>
    </row>
    <row r="1311" spans="1:6">
      <c r="A1311" s="497">
        <v>41</v>
      </c>
      <c r="B1311" s="209" t="str">
        <f>IF(A1311="","",VLOOKUP(A1311,Жильцы!$A$2:$B$129,2,FALSE))</f>
        <v>Быкова</v>
      </c>
      <c r="C1311" s="503">
        <v>44533</v>
      </c>
      <c r="D1311" s="500" t="s">
        <v>361</v>
      </c>
      <c r="E1311" s="497">
        <v>2255.9299999999998</v>
      </c>
      <c r="F1311" s="501" t="s">
        <v>151</v>
      </c>
    </row>
    <row r="1312" spans="1:6">
      <c r="A1312" s="497">
        <v>109</v>
      </c>
      <c r="B1312" s="209" t="str">
        <f>IF(A1312="","",VLOOKUP(A1312,Жильцы!$A$2:$B$129,2,FALSE))</f>
        <v>Набоженко</v>
      </c>
      <c r="C1312" s="503">
        <v>44533</v>
      </c>
      <c r="D1312" s="500" t="s">
        <v>361</v>
      </c>
      <c r="E1312" s="497">
        <v>2510</v>
      </c>
      <c r="F1312" s="501" t="s">
        <v>151</v>
      </c>
    </row>
    <row r="1313" spans="1:6">
      <c r="A1313" s="497">
        <v>108</v>
      </c>
      <c r="B1313" s="209" t="str">
        <f>IF(A1313="","",VLOOKUP(A1313,Жильцы!$A$2:$B$129,2,FALSE))</f>
        <v>Малашенок</v>
      </c>
      <c r="C1313" s="503">
        <v>44533</v>
      </c>
      <c r="D1313" s="500" t="s">
        <v>361</v>
      </c>
      <c r="E1313" s="497">
        <v>2764.68</v>
      </c>
      <c r="F1313" s="501" t="s">
        <v>151</v>
      </c>
    </row>
    <row r="1314" spans="1:6">
      <c r="A1314" s="497">
        <v>79</v>
      </c>
      <c r="B1314" s="209" t="str">
        <f>IF(A1314="","",VLOOKUP(A1314,Жильцы!$A$2:$B$129,2,FALSE))</f>
        <v>Иванов</v>
      </c>
      <c r="C1314" s="503">
        <v>44533</v>
      </c>
      <c r="D1314" s="500" t="s">
        <v>361</v>
      </c>
      <c r="E1314" s="497">
        <v>4799.4399999999996</v>
      </c>
      <c r="F1314" s="501" t="s">
        <v>1012</v>
      </c>
    </row>
    <row r="1315" spans="1:6">
      <c r="A1315" s="497">
        <v>18</v>
      </c>
      <c r="B1315" s="209" t="str">
        <f>IF(A1315="","",VLOOKUP(A1315,Жильцы!$A$2:$B$129,2,FALSE))</f>
        <v>Степанова</v>
      </c>
      <c r="C1315" s="503">
        <v>44536</v>
      </c>
      <c r="D1315" s="500" t="s">
        <v>361</v>
      </c>
      <c r="E1315" s="497">
        <v>2012.14</v>
      </c>
      <c r="F1315" s="501" t="s">
        <v>151</v>
      </c>
    </row>
    <row r="1316" spans="1:6">
      <c r="A1316" s="497">
        <v>52</v>
      </c>
      <c r="B1316" s="209" t="str">
        <f>IF(A1316="","",VLOOKUP(A1316,Жильцы!$A$2:$B$129,2,FALSE))</f>
        <v>Голиков</v>
      </c>
      <c r="C1316" s="503">
        <v>44536</v>
      </c>
      <c r="D1316" s="500" t="s">
        <v>361</v>
      </c>
      <c r="E1316" s="497">
        <v>2426.85</v>
      </c>
      <c r="F1316" s="501" t="s">
        <v>151</v>
      </c>
    </row>
    <row r="1317" spans="1:6">
      <c r="A1317" s="497">
        <v>10</v>
      </c>
      <c r="B1317" s="209" t="str">
        <f>IF(A1317="","",VLOOKUP(A1317,Жильцы!$A$2:$B$129,2,FALSE))</f>
        <v>Бугаец</v>
      </c>
      <c r="C1317" s="503">
        <v>44536</v>
      </c>
      <c r="D1317" s="500" t="s">
        <v>361</v>
      </c>
      <c r="E1317" s="497">
        <v>2493.77</v>
      </c>
      <c r="F1317" s="501" t="s">
        <v>151</v>
      </c>
    </row>
    <row r="1318" spans="1:6">
      <c r="A1318" s="497">
        <v>36</v>
      </c>
      <c r="B1318" s="209" t="str">
        <f>IF(A1318="","",VLOOKUP(A1318,Жильцы!$A$2:$B$129,2,FALSE))</f>
        <v>Армашова</v>
      </c>
      <c r="C1318" s="503">
        <v>44536</v>
      </c>
      <c r="D1318" s="500" t="s">
        <v>361</v>
      </c>
      <c r="E1318" s="497">
        <v>2346.27</v>
      </c>
      <c r="F1318" s="501" t="s">
        <v>151</v>
      </c>
    </row>
    <row r="1319" spans="1:6">
      <c r="A1319" s="497">
        <v>125</v>
      </c>
      <c r="B1319" s="209" t="str">
        <f>IF(A1319="","",VLOOKUP(A1319,Жильцы!$A$2:$B$129,2,FALSE))</f>
        <v>Бойко</v>
      </c>
      <c r="C1319" s="503">
        <v>44536</v>
      </c>
      <c r="D1319" s="500" t="s">
        <v>361</v>
      </c>
      <c r="E1319" s="497">
        <v>2989.77</v>
      </c>
      <c r="F1319" s="501" t="s">
        <v>151</v>
      </c>
    </row>
    <row r="1320" spans="1:6">
      <c r="A1320" s="497">
        <v>42</v>
      </c>
      <c r="B1320" s="209" t="str">
        <f>IF(A1320="","",VLOOKUP(A1320,Жильцы!$A$2:$B$129,2,FALSE))</f>
        <v>Пуликов</v>
      </c>
      <c r="C1320" s="503">
        <v>44536</v>
      </c>
      <c r="D1320" s="500" t="s">
        <v>361</v>
      </c>
      <c r="E1320" s="497">
        <v>4464.12</v>
      </c>
      <c r="F1320" s="501" t="s">
        <v>151</v>
      </c>
    </row>
    <row r="1321" spans="1:6">
      <c r="A1321" s="497">
        <v>14</v>
      </c>
      <c r="B1321" s="209" t="str">
        <f>IF(A1321="","",VLOOKUP(A1321,Жильцы!$A$2:$B$129,2,FALSE))</f>
        <v>Кожухарь</v>
      </c>
      <c r="C1321" s="503">
        <v>44536</v>
      </c>
      <c r="D1321" s="500" t="s">
        <v>361</v>
      </c>
      <c r="E1321" s="497">
        <v>10</v>
      </c>
      <c r="F1321" s="501" t="s">
        <v>151</v>
      </c>
    </row>
    <row r="1322" spans="1:6">
      <c r="A1322" s="497">
        <v>40</v>
      </c>
      <c r="B1322" s="209" t="str">
        <f>IF(A1322="","",VLOOKUP(A1322,Жильцы!$A$2:$B$129,2,FALSE))</f>
        <v>Гренок</v>
      </c>
      <c r="C1322" s="503">
        <v>44536</v>
      </c>
      <c r="D1322" s="500" t="s">
        <v>361</v>
      </c>
      <c r="E1322" s="497">
        <v>2288.96</v>
      </c>
      <c r="F1322" s="501" t="s">
        <v>151</v>
      </c>
    </row>
    <row r="1323" spans="1:6">
      <c r="A1323" s="497">
        <v>58</v>
      </c>
      <c r="B1323" s="209" t="str">
        <f>IF(A1323="","",VLOOKUP(A1323,Жильцы!$A$2:$B$129,2,FALSE))</f>
        <v>Володарская</v>
      </c>
      <c r="C1323" s="503">
        <v>44536</v>
      </c>
      <c r="D1323" s="500" t="s">
        <v>361</v>
      </c>
      <c r="E1323" s="497">
        <v>1975.91</v>
      </c>
      <c r="F1323" s="501" t="s">
        <v>151</v>
      </c>
    </row>
    <row r="1324" spans="1:6">
      <c r="A1324" s="497">
        <v>85</v>
      </c>
      <c r="B1324" s="209" t="str">
        <f>IF(A1324="","",VLOOKUP(A1324,Жильцы!$A$2:$B$129,2,FALSE))</f>
        <v>Сараджан</v>
      </c>
      <c r="C1324" s="503">
        <v>44536</v>
      </c>
      <c r="D1324" s="500" t="s">
        <v>361</v>
      </c>
      <c r="E1324" s="497">
        <v>3263.66</v>
      </c>
      <c r="F1324" s="501" t="s">
        <v>151</v>
      </c>
    </row>
    <row r="1325" spans="1:6">
      <c r="A1325" s="497">
        <v>81</v>
      </c>
      <c r="B1325" s="209" t="str">
        <f>IF(A1325="","",VLOOKUP(A1325,Жильцы!$A$2:$B$129,2,FALSE))</f>
        <v>Белов</v>
      </c>
      <c r="C1325" s="503">
        <v>44536</v>
      </c>
      <c r="D1325" s="500" t="s">
        <v>361</v>
      </c>
      <c r="E1325" s="497">
        <v>2193.3000000000002</v>
      </c>
      <c r="F1325" s="501"/>
    </row>
    <row r="1326" spans="1:6">
      <c r="A1326" s="497">
        <v>111</v>
      </c>
      <c r="B1326" s="209" t="str">
        <f>IF(A1326="","",VLOOKUP(A1326,Жильцы!$A$2:$B$129,2,FALSE))</f>
        <v>Мейта</v>
      </c>
      <c r="C1326" s="503">
        <v>44536</v>
      </c>
      <c r="D1326" s="500" t="s">
        <v>361</v>
      </c>
      <c r="E1326" s="497">
        <v>2473.94</v>
      </c>
      <c r="F1326" s="501" t="s">
        <v>151</v>
      </c>
    </row>
    <row r="1327" spans="1:6">
      <c r="A1327" s="497">
        <v>3</v>
      </c>
      <c r="B1327" s="209" t="str">
        <f>IF(A1327="","",VLOOKUP(A1327,Жильцы!$A$2:$B$129,2,FALSE))</f>
        <v>Тарновский</v>
      </c>
      <c r="C1327" s="503">
        <v>44536</v>
      </c>
      <c r="D1327" s="500" t="s">
        <v>361</v>
      </c>
      <c r="E1327" s="497">
        <v>1738.85</v>
      </c>
      <c r="F1327" s="501" t="s">
        <v>151</v>
      </c>
    </row>
    <row r="1328" spans="1:6">
      <c r="A1328" s="497">
        <v>78</v>
      </c>
      <c r="B1328" s="209" t="str">
        <f>IF(A1328="","",VLOOKUP(A1328,Жильцы!$A$2:$B$129,2,FALSE))</f>
        <v>Рогачев</v>
      </c>
      <c r="C1328" s="503">
        <v>44536</v>
      </c>
      <c r="D1328" s="500" t="s">
        <v>361</v>
      </c>
      <c r="E1328" s="497">
        <v>2381.31</v>
      </c>
      <c r="F1328" s="501" t="s">
        <v>151</v>
      </c>
    </row>
    <row r="1329" spans="1:6">
      <c r="A1329" s="497">
        <v>56</v>
      </c>
      <c r="B1329" s="209" t="str">
        <f>IF(A1329="","",VLOOKUP(A1329,Жильцы!$A$2:$B$129,2,FALSE))</f>
        <v>Коваленина</v>
      </c>
      <c r="C1329" s="503">
        <v>44536</v>
      </c>
      <c r="D1329" s="500" t="s">
        <v>361</v>
      </c>
      <c r="E1329" s="497">
        <v>2513.11</v>
      </c>
      <c r="F1329" s="501" t="s">
        <v>151</v>
      </c>
    </row>
    <row r="1330" spans="1:6">
      <c r="A1330" s="497">
        <v>114</v>
      </c>
      <c r="B1330" s="209" t="str">
        <f>IF(A1330="","",VLOOKUP(A1330,Жильцы!$A$2:$B$129,2,FALSE))</f>
        <v>Коваленина</v>
      </c>
      <c r="C1330" s="503">
        <v>44536</v>
      </c>
      <c r="D1330" s="500" t="s">
        <v>361</v>
      </c>
      <c r="E1330" s="497">
        <v>3272.48</v>
      </c>
      <c r="F1330" s="501" t="s">
        <v>151</v>
      </c>
    </row>
    <row r="1331" spans="1:6">
      <c r="A1331" s="497">
        <v>112</v>
      </c>
      <c r="B1331" s="209" t="str">
        <f>IF(A1331="","",VLOOKUP(A1331,Жильцы!$A$2:$B$129,2,FALSE))</f>
        <v>Журавская</v>
      </c>
      <c r="C1331" s="503">
        <v>44536</v>
      </c>
      <c r="D1331" s="500" t="s">
        <v>361</v>
      </c>
      <c r="E1331" s="497">
        <v>6295</v>
      </c>
      <c r="F1331" s="501"/>
    </row>
    <row r="1332" spans="1:6">
      <c r="A1332" s="497">
        <v>7</v>
      </c>
      <c r="B1332" s="209" t="str">
        <f>IF(A1332="","",VLOOKUP(A1332,Жильцы!$A$2:$B$129,2,FALSE))</f>
        <v>Ушаков</v>
      </c>
      <c r="C1332" s="503">
        <v>44537</v>
      </c>
      <c r="D1332" s="500" t="s">
        <v>361</v>
      </c>
      <c r="E1332" s="497">
        <v>1825.83</v>
      </c>
      <c r="F1332" s="501" t="s">
        <v>151</v>
      </c>
    </row>
    <row r="1333" spans="1:6">
      <c r="A1333" s="497">
        <v>76</v>
      </c>
      <c r="B1333" s="209" t="str">
        <f>IF(A1333="","",VLOOKUP(A1333,Жильцы!$A$2:$B$129,2,FALSE))</f>
        <v>Малюкевич</v>
      </c>
      <c r="C1333" s="503">
        <v>44537</v>
      </c>
      <c r="D1333" s="500" t="s">
        <v>361</v>
      </c>
      <c r="E1333" s="497">
        <v>2747.66</v>
      </c>
      <c r="F1333" s="501" t="s">
        <v>151</v>
      </c>
    </row>
    <row r="1334" spans="1:6">
      <c r="A1334" s="497">
        <v>92</v>
      </c>
      <c r="B1334" s="209" t="str">
        <f>IF(A1334="","",VLOOKUP(A1334,Жильцы!$A$2:$B$129,2,FALSE))</f>
        <v>Хан</v>
      </c>
      <c r="C1334" s="503">
        <v>44537</v>
      </c>
      <c r="D1334" s="500" t="s">
        <v>361</v>
      </c>
      <c r="E1334" s="497">
        <v>3517.06</v>
      </c>
      <c r="F1334" s="501" t="s">
        <v>151</v>
      </c>
    </row>
    <row r="1335" spans="1:6">
      <c r="A1335" s="497">
        <v>69</v>
      </c>
      <c r="B1335" s="209" t="str">
        <f>IF(A1335="","",VLOOKUP(A1335,Жильцы!$A$2:$B$129,2,FALSE))</f>
        <v>Кутьмин</v>
      </c>
      <c r="C1335" s="503">
        <v>44537</v>
      </c>
      <c r="D1335" s="500" t="s">
        <v>361</v>
      </c>
      <c r="E1335" s="497">
        <v>2869.13</v>
      </c>
      <c r="F1335" s="501" t="s">
        <v>151</v>
      </c>
    </row>
    <row r="1336" spans="1:6">
      <c r="A1336" s="497">
        <v>117</v>
      </c>
      <c r="B1336" s="209" t="str">
        <f>IF(A1336="","",VLOOKUP(A1336,Жильцы!$A$2:$B$129,2,FALSE))</f>
        <v>Нагорная</v>
      </c>
      <c r="C1336" s="503">
        <v>44536</v>
      </c>
      <c r="D1336" s="500" t="s">
        <v>361</v>
      </c>
      <c r="E1336" s="497">
        <v>2092.17</v>
      </c>
      <c r="F1336" s="501" t="s">
        <v>151</v>
      </c>
    </row>
    <row r="1337" spans="1:6">
      <c r="A1337" s="497">
        <v>34</v>
      </c>
      <c r="B1337" s="209" t="str">
        <f>IF(A1337="","",VLOOKUP(A1337,Жильцы!$A$2:$B$129,2,FALSE))</f>
        <v>Куницын</v>
      </c>
      <c r="C1337" s="503">
        <v>44522</v>
      </c>
      <c r="D1337" s="500" t="s">
        <v>361</v>
      </c>
      <c r="E1337" s="497">
        <v>2068.2399999999998</v>
      </c>
      <c r="F1337" s="501" t="s">
        <v>150</v>
      </c>
    </row>
    <row r="1338" spans="1:6">
      <c r="A1338" s="497">
        <v>74</v>
      </c>
      <c r="B1338" s="209" t="str">
        <f>IF(A1338="","",VLOOKUP(A1338,Жильцы!$A$2:$B$129,2,FALSE))</f>
        <v>Овчаренко</v>
      </c>
      <c r="C1338" s="503">
        <v>44537</v>
      </c>
      <c r="D1338" s="500" t="s">
        <v>361</v>
      </c>
      <c r="E1338" s="497">
        <v>3000</v>
      </c>
      <c r="F1338" s="501"/>
    </row>
    <row r="1339" spans="1:6">
      <c r="A1339" s="497">
        <v>106</v>
      </c>
      <c r="B1339" s="209" t="str">
        <f>IF(A1339="","",VLOOKUP(A1339,Жильцы!$A$2:$B$129,2,FALSE))</f>
        <v>Никитин</v>
      </c>
      <c r="C1339" s="503">
        <v>44538</v>
      </c>
      <c r="D1339" s="500" t="s">
        <v>361</v>
      </c>
      <c r="E1339" s="497">
        <v>2322.41</v>
      </c>
      <c r="F1339" s="501" t="s">
        <v>151</v>
      </c>
    </row>
    <row r="1340" spans="1:6">
      <c r="A1340" s="497">
        <v>25</v>
      </c>
      <c r="B1340" s="209" t="str">
        <f>IF(A1340="","",VLOOKUP(A1340,Жильцы!$A$2:$B$129,2,FALSE))</f>
        <v>Мисько</v>
      </c>
      <c r="C1340" s="503">
        <v>44538</v>
      </c>
      <c r="D1340" s="500" t="s">
        <v>361</v>
      </c>
      <c r="E1340" s="497">
        <v>2100.86</v>
      </c>
      <c r="F1340" s="501" t="s">
        <v>151</v>
      </c>
    </row>
    <row r="1341" spans="1:6">
      <c r="A1341" s="497">
        <v>22</v>
      </c>
      <c r="B1341" s="209" t="str">
        <f>IF(A1341="","",VLOOKUP(A1341,Жильцы!$A$2:$B$129,2,FALSE))</f>
        <v>Пак</v>
      </c>
      <c r="C1341" s="503">
        <v>44538</v>
      </c>
      <c r="D1341" s="500" t="s">
        <v>361</v>
      </c>
      <c r="E1341" s="497">
        <v>2731.29</v>
      </c>
      <c r="F1341" s="501" t="s">
        <v>151</v>
      </c>
    </row>
    <row r="1342" spans="1:6">
      <c r="A1342" s="497">
        <v>1</v>
      </c>
      <c r="B1342" s="209" t="str">
        <f>IF(A1342="","",VLOOKUP(A1342,Жильцы!$A$2:$B$129,2,FALSE))</f>
        <v xml:space="preserve">Тартышная </v>
      </c>
      <c r="C1342" s="503">
        <v>44538</v>
      </c>
      <c r="D1342" s="500" t="s">
        <v>361</v>
      </c>
      <c r="E1342" s="497">
        <v>1897.66</v>
      </c>
      <c r="F1342" s="501" t="s">
        <v>151</v>
      </c>
    </row>
    <row r="1343" spans="1:6">
      <c r="A1343" s="497">
        <v>71</v>
      </c>
      <c r="B1343" s="209" t="str">
        <f>IF(A1343="","",VLOOKUP(A1343,Жильцы!$A$2:$B$129,2,FALSE))</f>
        <v>Слободянюк</v>
      </c>
      <c r="C1343" s="503">
        <v>44538</v>
      </c>
      <c r="D1343" s="500" t="s">
        <v>361</v>
      </c>
      <c r="E1343" s="497">
        <v>8581.16</v>
      </c>
      <c r="F1343" s="501" t="s">
        <v>1013</v>
      </c>
    </row>
    <row r="1344" spans="1:6">
      <c r="A1344" s="497">
        <v>127</v>
      </c>
      <c r="B1344" s="209" t="str">
        <f>IF(A1344="","",VLOOKUP(A1344,Жильцы!$A$2:$B$129,2,FALSE))</f>
        <v>Астапов</v>
      </c>
      <c r="C1344" s="503">
        <v>44538</v>
      </c>
      <c r="D1344" s="500" t="s">
        <v>361</v>
      </c>
      <c r="E1344" s="497">
        <v>1982.21</v>
      </c>
      <c r="F1344" s="501" t="s">
        <v>151</v>
      </c>
    </row>
    <row r="1345" spans="1:6">
      <c r="A1345" s="497">
        <v>17</v>
      </c>
      <c r="B1345" s="209" t="str">
        <f>IF(A1345="","",VLOOKUP(A1345,Жильцы!$A$2:$B$129,2,FALSE))</f>
        <v>Федорова</v>
      </c>
      <c r="C1345" s="503">
        <v>44538</v>
      </c>
      <c r="D1345" s="500" t="s">
        <v>361</v>
      </c>
      <c r="E1345" s="497">
        <v>2125.14</v>
      </c>
      <c r="F1345" s="501" t="s">
        <v>151</v>
      </c>
    </row>
    <row r="1346" spans="1:6">
      <c r="A1346" s="497">
        <v>105</v>
      </c>
      <c r="B1346" s="209" t="str">
        <f>IF(A1346="","",VLOOKUP(A1346,Жильцы!$A$2:$B$129,2,FALSE))</f>
        <v>Захлевнова</v>
      </c>
      <c r="C1346" s="503">
        <v>44538</v>
      </c>
      <c r="D1346" s="500" t="s">
        <v>361</v>
      </c>
      <c r="E1346" s="497">
        <v>2100.86</v>
      </c>
      <c r="F1346" s="501" t="s">
        <v>151</v>
      </c>
    </row>
    <row r="1347" spans="1:6">
      <c r="A1347" s="497">
        <v>4</v>
      </c>
      <c r="B1347" s="209" t="str">
        <f>IF(A1347="","",VLOOKUP(A1347,Жильцы!$A$2:$B$129,2,FALSE))</f>
        <v>Новиков</v>
      </c>
      <c r="C1347" s="503">
        <v>44539</v>
      </c>
      <c r="D1347" s="500" t="s">
        <v>361</v>
      </c>
      <c r="E1347" s="497">
        <v>1744.79</v>
      </c>
      <c r="F1347" s="501" t="s">
        <v>151</v>
      </c>
    </row>
    <row r="1348" spans="1:6">
      <c r="A1348" s="497">
        <v>80</v>
      </c>
      <c r="B1348" s="209" t="str">
        <f>IF(A1348="","",VLOOKUP(A1348,Жильцы!$A$2:$B$129,2,FALSE))</f>
        <v>Аксенов</v>
      </c>
      <c r="C1348" s="503">
        <v>44539</v>
      </c>
      <c r="D1348" s="500" t="s">
        <v>361</v>
      </c>
      <c r="E1348" s="497">
        <v>2437.4299999999998</v>
      </c>
      <c r="F1348" s="501" t="s">
        <v>151</v>
      </c>
    </row>
    <row r="1349" spans="1:6">
      <c r="A1349" s="497">
        <v>9</v>
      </c>
      <c r="B1349" s="209" t="str">
        <f>IF(A1349="","",VLOOKUP(A1349,Жильцы!$A$2:$B$129,2,FALSE))</f>
        <v>Солянов</v>
      </c>
      <c r="C1349" s="503">
        <v>44539</v>
      </c>
      <c r="D1349" s="500" t="s">
        <v>361</v>
      </c>
      <c r="E1349" s="497">
        <v>2012.05</v>
      </c>
      <c r="F1349" s="501" t="s">
        <v>151</v>
      </c>
    </row>
    <row r="1350" spans="1:6">
      <c r="A1350" s="497">
        <v>16</v>
      </c>
      <c r="B1350" s="209" t="str">
        <f>IF(A1350="","",VLOOKUP(A1350,Жильцы!$A$2:$B$129,2,FALSE))</f>
        <v>Ветохина</v>
      </c>
      <c r="C1350" s="503">
        <v>44539</v>
      </c>
      <c r="D1350" s="500" t="s">
        <v>361</v>
      </c>
      <c r="E1350" s="497">
        <v>1847</v>
      </c>
      <c r="F1350" s="501" t="s">
        <v>151</v>
      </c>
    </row>
    <row r="1351" spans="1:6">
      <c r="A1351" s="497">
        <v>103</v>
      </c>
      <c r="B1351" s="209" t="str">
        <f>IF(A1351="","",VLOOKUP(A1351,Жильцы!$A$2:$B$129,2,FALSE))</f>
        <v>Булычева</v>
      </c>
      <c r="C1351" s="503">
        <v>44539</v>
      </c>
      <c r="D1351" s="500" t="s">
        <v>361</v>
      </c>
      <c r="E1351" s="497">
        <v>2569.63</v>
      </c>
      <c r="F1351" s="501" t="s">
        <v>151</v>
      </c>
    </row>
    <row r="1352" spans="1:6">
      <c r="A1352" s="497">
        <v>97</v>
      </c>
      <c r="B1352" s="209" t="str">
        <f>IF(A1352="","",VLOOKUP(A1352,Жильцы!$A$2:$B$129,2,FALSE))</f>
        <v>Малютин</v>
      </c>
      <c r="C1352" s="503">
        <v>44539</v>
      </c>
      <c r="D1352" s="500" t="s">
        <v>361</v>
      </c>
      <c r="E1352" s="497">
        <v>2135.59</v>
      </c>
      <c r="F1352" s="501" t="s">
        <v>151</v>
      </c>
    </row>
    <row r="1353" spans="1:6">
      <c r="A1353" s="497">
        <v>122</v>
      </c>
      <c r="B1353" s="209" t="str">
        <f>IF(A1353="","",VLOOKUP(A1353,Жильцы!$A$2:$B$129,2,FALSE))</f>
        <v>Миронов</v>
      </c>
      <c r="C1353" s="503">
        <v>44540</v>
      </c>
      <c r="D1353" s="500" t="s">
        <v>361</v>
      </c>
      <c r="E1353" s="497">
        <v>2883.34</v>
      </c>
      <c r="F1353" s="501" t="s">
        <v>150</v>
      </c>
    </row>
    <row r="1354" spans="1:6">
      <c r="A1354" s="497">
        <v>122</v>
      </c>
      <c r="B1354" s="209" t="str">
        <f>IF(A1354="","",VLOOKUP(A1354,Жильцы!$A$2:$B$129,2,FALSE))</f>
        <v>Миронов</v>
      </c>
      <c r="C1354" s="503">
        <v>44540</v>
      </c>
      <c r="D1354" s="500" t="s">
        <v>361</v>
      </c>
      <c r="E1354" s="497">
        <v>2091.35</v>
      </c>
      <c r="F1354" s="501" t="s">
        <v>151</v>
      </c>
    </row>
    <row r="1355" spans="1:6">
      <c r="A1355" s="497">
        <v>110</v>
      </c>
      <c r="B1355" s="209" t="str">
        <f>IF(A1355="","",VLOOKUP(A1355,Жильцы!$A$2:$B$129,2,FALSE))</f>
        <v>Нерода</v>
      </c>
      <c r="C1355" s="503">
        <v>44540</v>
      </c>
      <c r="D1355" s="500" t="s">
        <v>361</v>
      </c>
      <c r="E1355" s="497">
        <v>1939.31</v>
      </c>
      <c r="F1355" s="501" t="s">
        <v>151</v>
      </c>
    </row>
    <row r="1356" spans="1:6">
      <c r="A1356" s="497">
        <v>75</v>
      </c>
      <c r="B1356" s="209" t="str">
        <f>IF(A1356="","",VLOOKUP(A1356,Жильцы!$A$2:$B$129,2,FALSE))</f>
        <v>Володченко</v>
      </c>
      <c r="C1356" s="503">
        <v>44543</v>
      </c>
      <c r="D1356" s="500" t="s">
        <v>361</v>
      </c>
      <c r="E1356" s="497">
        <v>1895.16</v>
      </c>
      <c r="F1356" s="501" t="s">
        <v>151</v>
      </c>
    </row>
    <row r="1357" spans="1:6">
      <c r="A1357" s="497">
        <v>104</v>
      </c>
      <c r="B1357" s="209" t="str">
        <f>IF(A1357="","",VLOOKUP(A1357,Жильцы!$A$2:$B$129,2,FALSE))</f>
        <v>Будаев</v>
      </c>
      <c r="C1357" s="503">
        <v>44543</v>
      </c>
      <c r="D1357" s="500" t="s">
        <v>361</v>
      </c>
      <c r="E1357" s="497">
        <v>2783.96</v>
      </c>
      <c r="F1357" s="501" t="s">
        <v>151</v>
      </c>
    </row>
    <row r="1358" spans="1:6">
      <c r="A1358" s="497">
        <v>90</v>
      </c>
      <c r="B1358" s="209" t="str">
        <f>IF(A1358="","",VLOOKUP(A1358,Жильцы!$A$2:$B$129,2,FALSE))</f>
        <v>Галинский</v>
      </c>
      <c r="C1358" s="503">
        <v>44543</v>
      </c>
      <c r="D1358" s="500" t="s">
        <v>361</v>
      </c>
      <c r="E1358" s="497">
        <v>2544.86</v>
      </c>
      <c r="F1358" s="501" t="s">
        <v>151</v>
      </c>
    </row>
    <row r="1359" spans="1:6">
      <c r="A1359" s="497">
        <v>72</v>
      </c>
      <c r="B1359" s="209" t="str">
        <f>IF(A1359="","",VLOOKUP(A1359,Жильцы!$A$2:$B$129,2,FALSE))</f>
        <v>Гуляев</v>
      </c>
      <c r="C1359" s="503">
        <v>44543</v>
      </c>
      <c r="D1359" s="500" t="s">
        <v>361</v>
      </c>
      <c r="E1359" s="497">
        <v>2143.73</v>
      </c>
      <c r="F1359" s="501" t="s">
        <v>151</v>
      </c>
    </row>
    <row r="1360" spans="1:6">
      <c r="A1360" s="497">
        <v>23</v>
      </c>
      <c r="B1360" s="209" t="str">
        <f>IF(A1360="","",VLOOKUP(A1360,Жильцы!$A$2:$B$129,2,FALSE))</f>
        <v>Малярчук</v>
      </c>
      <c r="C1360" s="503">
        <v>44543</v>
      </c>
      <c r="D1360" s="500" t="s">
        <v>361</v>
      </c>
      <c r="E1360" s="497">
        <v>2130.61</v>
      </c>
      <c r="F1360" s="501" t="s">
        <v>151</v>
      </c>
    </row>
    <row r="1361" spans="1:6">
      <c r="A1361" s="497">
        <v>115</v>
      </c>
      <c r="B1361" s="209" t="str">
        <f>IF(A1361="","",VLOOKUP(A1361,Жильцы!$A$2:$B$129,2,FALSE))</f>
        <v>Чистяков</v>
      </c>
      <c r="C1361" s="503">
        <v>44543</v>
      </c>
      <c r="D1361" s="500" t="s">
        <v>361</v>
      </c>
      <c r="E1361" s="497">
        <v>1965.73</v>
      </c>
      <c r="F1361" s="501" t="s">
        <v>151</v>
      </c>
    </row>
    <row r="1362" spans="1:6">
      <c r="A1362" s="497">
        <v>15</v>
      </c>
      <c r="B1362" s="209" t="str">
        <f>IF(A1362="","",VLOOKUP(A1362,Жильцы!$A$2:$B$129,2,FALSE))</f>
        <v>Килина</v>
      </c>
      <c r="C1362" s="503">
        <v>44543</v>
      </c>
      <c r="D1362" s="500" t="s">
        <v>361</v>
      </c>
      <c r="E1362" s="497">
        <v>1945.93</v>
      </c>
      <c r="F1362" s="501" t="s">
        <v>151</v>
      </c>
    </row>
    <row r="1363" spans="1:6">
      <c r="A1363" s="497">
        <v>30</v>
      </c>
      <c r="B1363" s="209" t="str">
        <f>IF(A1363="","",VLOOKUP(A1363,Жильцы!$A$2:$B$129,2,FALSE))</f>
        <v>Миняева</v>
      </c>
      <c r="C1363" s="503">
        <v>44543</v>
      </c>
      <c r="D1363" s="500" t="s">
        <v>361</v>
      </c>
      <c r="E1363" s="497">
        <v>1626.95</v>
      </c>
      <c r="F1363" s="501" t="s">
        <v>151</v>
      </c>
    </row>
    <row r="1364" spans="1:6">
      <c r="A1364" s="497">
        <v>98</v>
      </c>
      <c r="B1364" s="209" t="str">
        <f>IF(A1364="","",VLOOKUP(A1364,Жильцы!$A$2:$B$129,2,FALSE))</f>
        <v>Кошелева</v>
      </c>
      <c r="C1364" s="503">
        <v>44543</v>
      </c>
      <c r="D1364" s="500" t="s">
        <v>361</v>
      </c>
      <c r="E1364" s="497">
        <v>1703.89</v>
      </c>
      <c r="F1364" s="501" t="s">
        <v>151</v>
      </c>
    </row>
    <row r="1365" spans="1:6">
      <c r="A1365" s="497">
        <v>24</v>
      </c>
      <c r="B1365" s="209" t="str">
        <f>IF(A1365="","",VLOOKUP(A1365,Жильцы!$A$2:$B$129,2,FALSE))</f>
        <v>Олесик</v>
      </c>
      <c r="C1365" s="503">
        <v>44543</v>
      </c>
      <c r="D1365" s="500" t="s">
        <v>361</v>
      </c>
      <c r="E1365" s="497">
        <v>3668.62</v>
      </c>
      <c r="F1365" s="501" t="s">
        <v>1014</v>
      </c>
    </row>
    <row r="1366" spans="1:6">
      <c r="A1366" s="497">
        <v>96</v>
      </c>
      <c r="B1366" s="209" t="str">
        <f>IF(A1366="","",VLOOKUP(A1366,Жильцы!$A$2:$B$129,2,FALSE))</f>
        <v>Бряков</v>
      </c>
      <c r="C1366" s="503">
        <v>44543</v>
      </c>
      <c r="D1366" s="500" t="s">
        <v>361</v>
      </c>
      <c r="E1366" s="497">
        <v>2146.21</v>
      </c>
      <c r="F1366" s="501" t="s">
        <v>151</v>
      </c>
    </row>
    <row r="1367" spans="1:6">
      <c r="A1367" s="497">
        <v>68</v>
      </c>
      <c r="B1367" s="209" t="str">
        <f>IF(A1367="","",VLOOKUP(A1367,Жильцы!$A$2:$B$129,2,FALSE))</f>
        <v>Мамедова</v>
      </c>
      <c r="C1367" s="503">
        <v>44543</v>
      </c>
      <c r="D1367" s="500" t="s">
        <v>361</v>
      </c>
      <c r="E1367" s="497">
        <v>3266.93</v>
      </c>
      <c r="F1367" s="501" t="s">
        <v>151</v>
      </c>
    </row>
    <row r="1368" spans="1:6">
      <c r="A1368" s="497">
        <v>128</v>
      </c>
      <c r="B1368" s="209" t="str">
        <f>IF(A1368="","",VLOOKUP(A1368,Жильцы!$A$2:$B$129,2,FALSE))</f>
        <v>Эйсвальд</v>
      </c>
      <c r="C1368" s="503">
        <v>44543</v>
      </c>
      <c r="D1368" s="500" t="s">
        <v>361</v>
      </c>
      <c r="E1368" s="497">
        <v>4119.13</v>
      </c>
      <c r="F1368" s="501" t="s">
        <v>1014</v>
      </c>
    </row>
    <row r="1369" spans="1:6">
      <c r="A1369" s="497">
        <v>100</v>
      </c>
      <c r="B1369" s="209" t="str">
        <f>IF(A1369="","",VLOOKUP(A1369,Жильцы!$A$2:$B$129,2,FALSE))</f>
        <v>Дольник</v>
      </c>
      <c r="C1369" s="503">
        <v>44543</v>
      </c>
      <c r="D1369" s="500" t="s">
        <v>361</v>
      </c>
      <c r="E1369" s="497">
        <v>6102.31</v>
      </c>
      <c r="F1369" s="501" t="s">
        <v>1015</v>
      </c>
    </row>
    <row r="1370" spans="1:6">
      <c r="A1370" s="497">
        <v>95</v>
      </c>
      <c r="B1370" s="209" t="str">
        <f>IF(A1370="","",VLOOKUP(A1370,Жильцы!$A$2:$B$129,2,FALSE))</f>
        <v>Власов</v>
      </c>
      <c r="C1370" s="503">
        <v>44543</v>
      </c>
      <c r="D1370" s="500" t="s">
        <v>361</v>
      </c>
      <c r="E1370" s="497">
        <v>3397.91</v>
      </c>
      <c r="F1370" s="501" t="s">
        <v>151</v>
      </c>
    </row>
    <row r="1371" spans="1:6">
      <c r="A1371" s="497">
        <v>99</v>
      </c>
      <c r="B1371" s="209" t="str">
        <f>IF(A1371="","",VLOOKUP(A1371,Жильцы!$A$2:$B$129,2,FALSE))</f>
        <v>Лавренова</v>
      </c>
      <c r="C1371" s="503">
        <v>44544</v>
      </c>
      <c r="D1371" s="500" t="s">
        <v>361</v>
      </c>
      <c r="E1371" s="497">
        <v>4337.4399999999996</v>
      </c>
      <c r="F1371" s="501" t="s">
        <v>1014</v>
      </c>
    </row>
    <row r="1372" spans="1:6">
      <c r="A1372" s="497">
        <v>29</v>
      </c>
      <c r="B1372" s="209" t="str">
        <f>IF(A1372="","",VLOOKUP(A1372,Жильцы!$A$2:$B$129,2,FALSE))</f>
        <v>Назарова</v>
      </c>
      <c r="C1372" s="503">
        <v>44545</v>
      </c>
      <c r="D1372" s="500" t="s">
        <v>361</v>
      </c>
      <c r="E1372" s="497">
        <v>2418.66</v>
      </c>
      <c r="F1372" s="501" t="s">
        <v>151</v>
      </c>
    </row>
    <row r="1373" spans="1:6">
      <c r="A1373" s="497">
        <v>47</v>
      </c>
      <c r="B1373" s="209" t="str">
        <f>IF(A1373="","",VLOOKUP(A1373,Жильцы!$A$2:$B$129,2,FALSE))</f>
        <v xml:space="preserve"> Гальченко</v>
      </c>
      <c r="C1373" s="503">
        <v>44545</v>
      </c>
      <c r="D1373" s="500" t="s">
        <v>361</v>
      </c>
      <c r="E1373" s="497">
        <v>1778.62</v>
      </c>
      <c r="F1373" s="501" t="s">
        <v>151</v>
      </c>
    </row>
    <row r="1374" spans="1:6">
      <c r="A1374" s="497">
        <v>50</v>
      </c>
      <c r="B1374" s="209" t="str">
        <f>IF(A1374="","",VLOOKUP(A1374,Жильцы!$A$2:$B$129,2,FALSE))</f>
        <v>Перебейнос</v>
      </c>
      <c r="C1374" s="503">
        <v>44545</v>
      </c>
      <c r="D1374" s="500" t="s">
        <v>361</v>
      </c>
      <c r="E1374" s="497">
        <v>2042.62</v>
      </c>
      <c r="F1374" s="501" t="s">
        <v>151</v>
      </c>
    </row>
    <row r="1375" spans="1:6">
      <c r="A1375" s="497">
        <v>35</v>
      </c>
      <c r="B1375" s="209" t="str">
        <f>IF(A1375="","",VLOOKUP(A1375,Жильцы!$A$2:$B$129,2,FALSE))</f>
        <v>Сергиенко</v>
      </c>
      <c r="C1375" s="503">
        <v>44545</v>
      </c>
      <c r="D1375" s="500" t="s">
        <v>361</v>
      </c>
      <c r="E1375" s="497">
        <v>9482.4599999999991</v>
      </c>
      <c r="F1375" s="501" t="s">
        <v>1016</v>
      </c>
    </row>
    <row r="1376" spans="1:6">
      <c r="A1376" s="497">
        <v>26</v>
      </c>
      <c r="B1376" s="209" t="str">
        <f>IF(A1376="","",VLOOKUP(A1376,Жильцы!$A$2:$B$129,2,FALSE))</f>
        <v>Сушилина</v>
      </c>
      <c r="C1376" s="503">
        <v>44545</v>
      </c>
      <c r="D1376" s="500" t="s">
        <v>361</v>
      </c>
      <c r="E1376" s="497">
        <v>1579.5</v>
      </c>
      <c r="F1376" s="501" t="s">
        <v>151</v>
      </c>
    </row>
    <row r="1377" spans="1:6">
      <c r="A1377" s="497">
        <v>45</v>
      </c>
      <c r="B1377" s="209" t="str">
        <f>IF(A1377="","",VLOOKUP(A1377,Жильцы!$A$2:$B$129,2,FALSE))</f>
        <v>Ворожбит</v>
      </c>
      <c r="C1377" s="503">
        <v>44545</v>
      </c>
      <c r="D1377" s="500" t="s">
        <v>361</v>
      </c>
      <c r="E1377" s="497">
        <v>3128.29</v>
      </c>
      <c r="F1377" s="501" t="s">
        <v>151</v>
      </c>
    </row>
    <row r="1378" spans="1:6">
      <c r="A1378" s="497">
        <v>107</v>
      </c>
      <c r="B1378" s="209" t="str">
        <f>IF(A1378="","",VLOOKUP(A1378,Жильцы!$A$2:$B$129,2,FALSE))</f>
        <v>Тулина</v>
      </c>
      <c r="C1378" s="503">
        <v>44545</v>
      </c>
      <c r="D1378" s="500" t="s">
        <v>361</v>
      </c>
      <c r="E1378" s="497">
        <v>1650.31</v>
      </c>
      <c r="F1378" s="501" t="s">
        <v>1017</v>
      </c>
    </row>
    <row r="1379" spans="1:6">
      <c r="A1379" s="497">
        <v>33</v>
      </c>
      <c r="B1379" s="209" t="str">
        <f>IF(A1379="","",VLOOKUP(A1379,Жильцы!$A$2:$B$129,2,FALSE))</f>
        <v>Корзюк</v>
      </c>
      <c r="C1379" s="503">
        <v>44543</v>
      </c>
      <c r="D1379" s="500" t="s">
        <v>361</v>
      </c>
      <c r="E1379" s="497">
        <v>3500</v>
      </c>
      <c r="F1379" s="501" t="s">
        <v>1018</v>
      </c>
    </row>
    <row r="1380" spans="1:6">
      <c r="A1380" s="497">
        <v>84</v>
      </c>
      <c r="B1380" s="209" t="str">
        <f>IF(A1380="","",VLOOKUP(A1380,Жильцы!$A$2:$B$129,2,FALSE))</f>
        <v>Берегов</v>
      </c>
      <c r="C1380" s="503">
        <v>44546</v>
      </c>
      <c r="D1380" s="500" t="s">
        <v>361</v>
      </c>
      <c r="E1380" s="497">
        <v>2956.62</v>
      </c>
      <c r="F1380" s="501" t="s">
        <v>151</v>
      </c>
    </row>
    <row r="1381" spans="1:6">
      <c r="A1381" s="497">
        <v>60</v>
      </c>
      <c r="B1381" s="209" t="str">
        <f>IF(A1381="","",VLOOKUP(A1381,Жильцы!$A$2:$B$129,2,FALSE))</f>
        <v>Гончаренко</v>
      </c>
      <c r="C1381" s="503">
        <v>44546</v>
      </c>
      <c r="D1381" s="500" t="s">
        <v>361</v>
      </c>
      <c r="E1381" s="497">
        <v>2561.65</v>
      </c>
      <c r="F1381" s="501" t="s">
        <v>151</v>
      </c>
    </row>
    <row r="1382" spans="1:6">
      <c r="A1382" s="497">
        <v>120</v>
      </c>
      <c r="B1382" s="209" t="str">
        <f>IF(A1382="","",VLOOKUP(A1382,Жильцы!$A$2:$B$129,2,FALSE))</f>
        <v>Любецкий</v>
      </c>
      <c r="C1382" s="503">
        <v>44546</v>
      </c>
      <c r="D1382" s="500" t="s">
        <v>361</v>
      </c>
      <c r="E1382" s="497">
        <v>279.60000000000002</v>
      </c>
      <c r="F1382" s="501" t="s">
        <v>151</v>
      </c>
    </row>
    <row r="1383" spans="1:6">
      <c r="A1383" s="497">
        <v>39</v>
      </c>
      <c r="B1383" s="209" t="str">
        <f>IF(A1383="","",VLOOKUP(A1383,Жильцы!$A$2:$B$129,2,FALSE))</f>
        <v>Даниш</v>
      </c>
      <c r="C1383" s="503">
        <v>44547</v>
      </c>
      <c r="D1383" s="500" t="s">
        <v>361</v>
      </c>
      <c r="E1383" s="497">
        <v>2328.04</v>
      </c>
      <c r="F1383" s="501" t="s">
        <v>151</v>
      </c>
    </row>
    <row r="1384" spans="1:6">
      <c r="A1384" s="497">
        <v>57</v>
      </c>
      <c r="B1384" s="209" t="str">
        <f>IF(A1384="","",VLOOKUP(A1384,Жильцы!$A$2:$B$129,2,FALSE))</f>
        <v>Заяц</v>
      </c>
      <c r="C1384" s="503">
        <v>44547</v>
      </c>
      <c r="D1384" s="500" t="s">
        <v>361</v>
      </c>
      <c r="E1384" s="497">
        <v>2209.96</v>
      </c>
      <c r="F1384" s="501" t="s">
        <v>151</v>
      </c>
    </row>
    <row r="1385" spans="1:6">
      <c r="A1385" s="497">
        <v>44</v>
      </c>
      <c r="B1385" s="209" t="str">
        <f>IF(A1385="","",VLOOKUP(A1385,Жильцы!$A$2:$B$129,2,FALSE))</f>
        <v>Заяц</v>
      </c>
      <c r="C1385" s="503">
        <v>44547</v>
      </c>
      <c r="D1385" s="500" t="s">
        <v>361</v>
      </c>
      <c r="E1385" s="497">
        <v>2854.4</v>
      </c>
      <c r="F1385" s="501" t="s">
        <v>151</v>
      </c>
    </row>
    <row r="1386" spans="1:6">
      <c r="A1386" s="497">
        <v>28</v>
      </c>
      <c r="B1386" s="209" t="str">
        <f>IF(A1386="","",VLOOKUP(A1386,Жильцы!$A$2:$B$129,2,FALSE))</f>
        <v>Леонтьев</v>
      </c>
      <c r="C1386" s="503">
        <v>44550</v>
      </c>
      <c r="D1386" s="500" t="s">
        <v>361</v>
      </c>
      <c r="E1386" s="497">
        <v>3031.63</v>
      </c>
      <c r="F1386" s="501" t="s">
        <v>151</v>
      </c>
    </row>
    <row r="1387" spans="1:6">
      <c r="A1387" s="497">
        <v>107</v>
      </c>
      <c r="B1387" s="209" t="str">
        <f>IF(A1387="","",VLOOKUP(A1387,Жильцы!$A$2:$B$129,2,FALSE))</f>
        <v>Тулина</v>
      </c>
      <c r="C1387" s="503">
        <v>44550</v>
      </c>
      <c r="D1387" s="500" t="s">
        <v>361</v>
      </c>
      <c r="E1387" s="497">
        <v>2345.69</v>
      </c>
      <c r="F1387" s="501" t="s">
        <v>151</v>
      </c>
    </row>
    <row r="1388" spans="1:6">
      <c r="A1388" s="497">
        <v>20</v>
      </c>
      <c r="B1388" s="209" t="str">
        <f>IF(A1388="","",VLOOKUP(A1388,Жильцы!$A$2:$B$129,2,FALSE))</f>
        <v>Карасев</v>
      </c>
      <c r="C1388" s="503">
        <v>44550</v>
      </c>
      <c r="D1388" s="500" t="s">
        <v>361</v>
      </c>
      <c r="E1388" s="497">
        <v>3497.7</v>
      </c>
      <c r="F1388" s="501" t="s">
        <v>151</v>
      </c>
    </row>
    <row r="1389" spans="1:6">
      <c r="A1389" s="497">
        <v>65</v>
      </c>
      <c r="B1389" s="209" t="str">
        <f>IF(A1389="","",VLOOKUP(A1389,Жильцы!$A$2:$B$129,2,FALSE))</f>
        <v>Фомин</v>
      </c>
      <c r="C1389" s="503">
        <v>44550</v>
      </c>
      <c r="D1389" s="500" t="s">
        <v>361</v>
      </c>
      <c r="E1389" s="497">
        <v>2559.37</v>
      </c>
      <c r="F1389" s="501" t="s">
        <v>151</v>
      </c>
    </row>
    <row r="1390" spans="1:6">
      <c r="A1390" s="497">
        <v>116</v>
      </c>
      <c r="B1390" s="209" t="str">
        <f>IF(A1390="","",VLOOKUP(A1390,Жильцы!$A$2:$B$129,2,FALSE))</f>
        <v>Поштовый</v>
      </c>
      <c r="C1390" s="503">
        <v>44550</v>
      </c>
      <c r="D1390" s="500" t="s">
        <v>361</v>
      </c>
      <c r="E1390" s="497">
        <v>2403.6</v>
      </c>
      <c r="F1390" s="501" t="s">
        <v>151</v>
      </c>
    </row>
    <row r="1391" spans="1:6">
      <c r="A1391" s="497">
        <v>91</v>
      </c>
      <c r="B1391" s="209" t="str">
        <f>IF(A1391="","",VLOOKUP(A1391,Жильцы!$A$2:$B$129,2,FALSE))</f>
        <v>Корнилов</v>
      </c>
      <c r="C1391" s="503">
        <v>44550</v>
      </c>
      <c r="D1391" s="500" t="s">
        <v>361</v>
      </c>
      <c r="E1391" s="497">
        <v>1925.81</v>
      </c>
      <c r="F1391" s="501" t="s">
        <v>151</v>
      </c>
    </row>
    <row r="1392" spans="1:6">
      <c r="A1392" s="497">
        <v>94</v>
      </c>
      <c r="B1392" s="209" t="str">
        <f>IF(A1392="","",VLOOKUP(A1392,Жильцы!$A$2:$B$129,2,FALSE))</f>
        <v>Мирошниченко</v>
      </c>
      <c r="C1392" s="503">
        <v>44550</v>
      </c>
      <c r="D1392" s="500" t="s">
        <v>361</v>
      </c>
      <c r="E1392" s="497">
        <v>1454.45</v>
      </c>
      <c r="F1392" s="501" t="s">
        <v>151</v>
      </c>
    </row>
    <row r="1393" spans="1:6">
      <c r="A1393" s="497">
        <v>12</v>
      </c>
      <c r="B1393" s="209" t="str">
        <f>IF(A1393="","",VLOOKUP(A1393,Жильцы!$A$2:$B$129,2,FALSE))</f>
        <v>Чупалов</v>
      </c>
      <c r="C1393" s="503">
        <v>44550</v>
      </c>
      <c r="D1393" s="500" t="s">
        <v>361</v>
      </c>
      <c r="E1393" s="497">
        <v>2527.77</v>
      </c>
      <c r="F1393" s="501" t="s">
        <v>151</v>
      </c>
    </row>
    <row r="1394" spans="1:6">
      <c r="A1394" s="497">
        <v>34</v>
      </c>
      <c r="B1394" s="209" t="str">
        <f>IF(A1394="","",VLOOKUP(A1394,Жильцы!$A$2:$B$129,2,FALSE))</f>
        <v>Куницын</v>
      </c>
      <c r="C1394" s="503">
        <v>44550</v>
      </c>
      <c r="D1394" s="500" t="s">
        <v>361</v>
      </c>
      <c r="E1394" s="497">
        <v>2300</v>
      </c>
      <c r="F1394" s="501" t="s">
        <v>151</v>
      </c>
    </row>
    <row r="1395" spans="1:6">
      <c r="A1395" s="497">
        <v>64</v>
      </c>
      <c r="B1395" s="209" t="str">
        <f>IF(A1395="","",VLOOKUP(A1395,Жильцы!$A$2:$B$129,2,FALSE))</f>
        <v>Сиваков</v>
      </c>
      <c r="C1395" s="503">
        <v>44551</v>
      </c>
      <c r="D1395" s="500" t="s">
        <v>361</v>
      </c>
      <c r="E1395" s="497">
        <v>2613.46</v>
      </c>
      <c r="F1395" s="501" t="s">
        <v>151</v>
      </c>
    </row>
    <row r="1396" spans="1:6">
      <c r="A1396" s="497">
        <v>118</v>
      </c>
      <c r="B1396" s="209" t="str">
        <f>IF(A1396="","",VLOOKUP(A1396,Жильцы!$A$2:$B$129,2,FALSE))</f>
        <v>Соболев</v>
      </c>
      <c r="C1396" s="503">
        <v>44551</v>
      </c>
      <c r="D1396" s="500" t="s">
        <v>361</v>
      </c>
      <c r="E1396" s="497">
        <v>2409.6999999999998</v>
      </c>
      <c r="F1396" s="501" t="s">
        <v>151</v>
      </c>
    </row>
    <row r="1397" spans="1:6">
      <c r="A1397" s="497">
        <v>101</v>
      </c>
      <c r="B1397" s="209" t="str">
        <f>IF(A1397="","",VLOOKUP(A1397,Жильцы!$A$2:$B$129,2,FALSE))</f>
        <v>Борзых</v>
      </c>
      <c r="C1397" s="503">
        <v>44551</v>
      </c>
      <c r="D1397" s="500" t="s">
        <v>361</v>
      </c>
      <c r="E1397" s="497">
        <v>7005.5</v>
      </c>
      <c r="F1397" s="501" t="s">
        <v>151</v>
      </c>
    </row>
    <row r="1398" spans="1:6">
      <c r="A1398" s="497">
        <v>51</v>
      </c>
      <c r="B1398" s="209" t="str">
        <f>IF(A1398="","",VLOOKUP(A1398,Жильцы!$A$2:$B$129,2,FALSE))</f>
        <v>Уза</v>
      </c>
      <c r="C1398" s="503">
        <v>44552</v>
      </c>
      <c r="D1398" s="500" t="s">
        <v>361</v>
      </c>
      <c r="E1398" s="497">
        <v>1739.57</v>
      </c>
      <c r="F1398" s="501" t="s">
        <v>151</v>
      </c>
    </row>
    <row r="1399" spans="1:6">
      <c r="A1399" s="497">
        <v>2</v>
      </c>
      <c r="B1399" s="209" t="str">
        <f>IF(A1399="","",VLOOKUP(A1399,Жильцы!$A$2:$B$129,2,FALSE))</f>
        <v>Смирнов</v>
      </c>
      <c r="C1399" s="503">
        <v>44552</v>
      </c>
      <c r="D1399" s="500" t="s">
        <v>361</v>
      </c>
      <c r="E1399" s="497">
        <v>1999.55</v>
      </c>
      <c r="F1399" s="501" t="s">
        <v>151</v>
      </c>
    </row>
    <row r="1400" spans="1:6">
      <c r="A1400" s="497">
        <v>77</v>
      </c>
      <c r="B1400" s="209" t="str">
        <f>IF(A1400="","",VLOOKUP(A1400,Жильцы!$A$2:$B$129,2,FALSE))</f>
        <v>Попов</v>
      </c>
      <c r="C1400" s="503">
        <v>44553</v>
      </c>
      <c r="D1400" s="500" t="s">
        <v>361</v>
      </c>
      <c r="E1400" s="497">
        <v>3075.57</v>
      </c>
      <c r="F1400" s="501" t="s">
        <v>151</v>
      </c>
    </row>
    <row r="1401" spans="1:6">
      <c r="A1401" s="497">
        <v>70</v>
      </c>
      <c r="B1401" s="209" t="str">
        <f>IF(A1401="","",VLOOKUP(A1401,Жильцы!$A$2:$B$129,2,FALSE))</f>
        <v>Болозович</v>
      </c>
      <c r="C1401" s="503">
        <v>44553</v>
      </c>
      <c r="D1401" s="500" t="s">
        <v>361</v>
      </c>
      <c r="E1401" s="497">
        <v>1940.86</v>
      </c>
      <c r="F1401" s="501" t="s">
        <v>151</v>
      </c>
    </row>
    <row r="1402" spans="1:6">
      <c r="A1402" s="497">
        <v>66</v>
      </c>
      <c r="B1402" s="209" t="str">
        <f>IF(A1402="","",VLOOKUP(A1402,Жильцы!$A$2:$B$129,2,FALSE))</f>
        <v>Суглобов</v>
      </c>
      <c r="C1402" s="503">
        <v>44554</v>
      </c>
      <c r="D1402" s="500" t="s">
        <v>361</v>
      </c>
      <c r="E1402" s="497">
        <v>5309.86</v>
      </c>
      <c r="F1402" s="501" t="s">
        <v>151</v>
      </c>
    </row>
    <row r="1403" spans="1:6">
      <c r="A1403" s="497"/>
      <c r="B1403" s="209" t="str">
        <f>IF(A1403="","",VLOOKUP(A1403,Жильцы!$A$2:$B$129,2,FALSE))</f>
        <v/>
      </c>
      <c r="C1403" s="503"/>
      <c r="D1403" s="500"/>
      <c r="E1403" s="497"/>
      <c r="F1403" s="501"/>
    </row>
    <row r="1404" spans="1:6">
      <c r="A1404" s="497"/>
      <c r="B1404" s="209" t="str">
        <f>IF(A1404="","",VLOOKUP(A1404,Жильцы!$A$2:$B$129,2,FALSE))</f>
        <v/>
      </c>
      <c r="C1404" s="503"/>
      <c r="D1404" s="500"/>
      <c r="E1404" s="497"/>
      <c r="F1404" s="501"/>
    </row>
    <row r="1405" spans="1:6">
      <c r="A1405" s="497"/>
      <c r="B1405" s="209" t="str">
        <f>IF(A1405="","",VLOOKUP(A1405,Жильцы!$A$2:$B$129,2,FALSE))</f>
        <v/>
      </c>
      <c r="C1405" s="503"/>
      <c r="D1405" s="500"/>
      <c r="E1405" s="497"/>
      <c r="F1405" s="501"/>
    </row>
    <row r="1406" spans="1:6">
      <c r="A1406" s="497"/>
      <c r="B1406" s="209" t="str">
        <f>IF(A1406="","",VLOOKUP(A1406,Жильцы!$A$2:$B$129,2,FALSE))</f>
        <v/>
      </c>
      <c r="C1406" s="503"/>
      <c r="D1406" s="500"/>
      <c r="E1406" s="497"/>
      <c r="F1406" s="501"/>
    </row>
    <row r="1407" spans="1:6">
      <c r="A1407" s="497"/>
      <c r="B1407" s="209" t="str">
        <f>IF(A1407="","",VLOOKUP(A1407,Жильцы!$A$2:$B$129,2,FALSE))</f>
        <v/>
      </c>
      <c r="C1407" s="503"/>
      <c r="D1407" s="500"/>
      <c r="E1407" s="497"/>
      <c r="F1407" s="501"/>
    </row>
    <row r="1408" spans="1:6">
      <c r="A1408" s="497"/>
      <c r="B1408" s="209" t="str">
        <f>IF(A1408="","",VLOOKUP(A1408,Жильцы!$A$2:$B$129,2,FALSE))</f>
        <v/>
      </c>
      <c r="C1408" s="503"/>
      <c r="D1408" s="500"/>
      <c r="E1408" s="497"/>
      <c r="F1408" s="501"/>
    </row>
    <row r="1409" spans="1:6">
      <c r="A1409" s="497"/>
      <c r="B1409" s="209" t="str">
        <f>IF(A1409="","",VLOOKUP(A1409,Жильцы!$A$2:$B$129,2,FALSE))</f>
        <v/>
      </c>
      <c r="C1409" s="503"/>
      <c r="D1409" s="500"/>
      <c r="E1409" s="497"/>
      <c r="F1409" s="501"/>
    </row>
    <row r="1410" spans="1:6">
      <c r="A1410" s="497"/>
      <c r="B1410" s="209" t="str">
        <f>IF(A1410="","",VLOOKUP(A1410,Жильцы!$A$2:$B$129,2,FALSE))</f>
        <v/>
      </c>
      <c r="C1410" s="503"/>
      <c r="D1410" s="500"/>
      <c r="E1410" s="497"/>
      <c r="F1410" s="501"/>
    </row>
    <row r="1411" spans="1:6">
      <c r="A1411" s="497"/>
      <c r="B1411" s="209" t="str">
        <f>IF(A1411="","",VLOOKUP(A1411,Жильцы!$A$2:$B$129,2,FALSE))</f>
        <v/>
      </c>
      <c r="C1411" s="503"/>
      <c r="D1411" s="500"/>
      <c r="E1411" s="497"/>
      <c r="F1411" s="501"/>
    </row>
    <row r="1412" spans="1:6">
      <c r="A1412" s="497"/>
      <c r="B1412" s="209" t="str">
        <f>IF(A1412="","",VLOOKUP(A1412,Жильцы!$A$2:$B$129,2,FALSE))</f>
        <v/>
      </c>
      <c r="C1412" s="503"/>
      <c r="D1412" s="500"/>
      <c r="E1412" s="497"/>
      <c r="F1412" s="501"/>
    </row>
    <row r="1413" spans="1:6">
      <c r="A1413" s="497"/>
      <c r="B1413" s="209" t="str">
        <f>IF(A1413="","",VLOOKUP(A1413,Жильцы!$A$2:$B$129,2,FALSE))</f>
        <v/>
      </c>
      <c r="C1413" s="503"/>
      <c r="D1413" s="500"/>
      <c r="E1413" s="497"/>
      <c r="F1413" s="501"/>
    </row>
    <row r="1414" spans="1:6">
      <c r="A1414" s="497"/>
      <c r="B1414" s="209" t="str">
        <f>IF(A1414="","",VLOOKUP(A1414,Жильцы!$A$2:$B$129,2,FALSE))</f>
        <v/>
      </c>
      <c r="C1414" s="503"/>
      <c r="D1414" s="500"/>
      <c r="E1414" s="497"/>
      <c r="F1414" s="501"/>
    </row>
    <row r="1415" spans="1:6">
      <c r="A1415" s="497"/>
      <c r="B1415" s="209" t="str">
        <f>IF(A1415="","",VLOOKUP(A1415,Жильцы!$A$2:$B$129,2,FALSE))</f>
        <v/>
      </c>
      <c r="C1415" s="503"/>
      <c r="D1415" s="500"/>
      <c r="E1415" s="497"/>
      <c r="F1415" s="501"/>
    </row>
    <row r="1416" spans="1:6">
      <c r="A1416" s="497"/>
      <c r="B1416" s="209" t="str">
        <f>IF(A1416="","",VLOOKUP(A1416,Жильцы!$A$2:$B$129,2,FALSE))</f>
        <v/>
      </c>
      <c r="C1416" s="503"/>
      <c r="D1416" s="500"/>
      <c r="E1416" s="497"/>
      <c r="F1416" s="501"/>
    </row>
    <row r="1417" spans="1:6">
      <c r="A1417" s="497"/>
      <c r="B1417" s="209" t="str">
        <f>IF(A1417="","",VLOOKUP(A1417,Жильцы!$A$2:$B$129,2,FALSE))</f>
        <v/>
      </c>
      <c r="C1417" s="503"/>
      <c r="D1417" s="500"/>
      <c r="E1417" s="497"/>
      <c r="F1417" s="501"/>
    </row>
    <row r="1418" spans="1:6">
      <c r="A1418" s="497"/>
      <c r="B1418" s="209" t="str">
        <f>IF(A1418="","",VLOOKUP(A1418,Жильцы!$A$2:$B$129,2,FALSE))</f>
        <v/>
      </c>
      <c r="C1418" s="503"/>
      <c r="D1418" s="500"/>
      <c r="E1418" s="497"/>
      <c r="F1418" s="501"/>
    </row>
    <row r="1419" spans="1:6">
      <c r="A1419" s="497"/>
      <c r="B1419" s="209" t="str">
        <f>IF(A1419="","",VLOOKUP(A1419,Жильцы!$A$2:$B$129,2,FALSE))</f>
        <v/>
      </c>
      <c r="C1419" s="503"/>
      <c r="D1419" s="500"/>
      <c r="E1419" s="497"/>
      <c r="F1419" s="501"/>
    </row>
    <row r="1420" spans="1:6">
      <c r="A1420" s="497"/>
      <c r="B1420" s="209" t="str">
        <f>IF(A1420="","",VLOOKUP(A1420,Жильцы!$A$2:$B$129,2,FALSE))</f>
        <v/>
      </c>
      <c r="C1420" s="503"/>
      <c r="D1420" s="500"/>
      <c r="E1420" s="497"/>
      <c r="F1420" s="501"/>
    </row>
    <row r="1421" spans="1:6">
      <c r="A1421" s="497"/>
      <c r="B1421" s="209" t="str">
        <f>IF(A1421="","",VLOOKUP(A1421,Жильцы!$A$2:$B$129,2,FALSE))</f>
        <v/>
      </c>
      <c r="C1421" s="503"/>
      <c r="D1421" s="500"/>
      <c r="E1421" s="497"/>
      <c r="F1421" s="501"/>
    </row>
    <row r="1422" spans="1:6">
      <c r="A1422" s="497"/>
      <c r="B1422" s="209" t="str">
        <f>IF(A1422="","",VLOOKUP(A1422,Жильцы!$A$2:$B$129,2,FALSE))</f>
        <v/>
      </c>
      <c r="C1422" s="503"/>
      <c r="D1422" s="500"/>
      <c r="E1422" s="497"/>
      <c r="F1422" s="501"/>
    </row>
    <row r="1423" spans="1:6">
      <c r="A1423" s="497"/>
      <c r="B1423" s="209" t="str">
        <f>IF(A1423="","",VLOOKUP(A1423,Жильцы!$A$2:$B$129,2,FALSE))</f>
        <v/>
      </c>
      <c r="C1423" s="503"/>
      <c r="D1423" s="500"/>
      <c r="E1423" s="497"/>
      <c r="F1423" s="501"/>
    </row>
    <row r="1424" spans="1:6">
      <c r="A1424" s="497"/>
      <c r="B1424" s="209" t="str">
        <f>IF(A1424="","",VLOOKUP(A1424,Жильцы!$A$2:$B$129,2,FALSE))</f>
        <v/>
      </c>
      <c r="C1424" s="503"/>
      <c r="D1424" s="500"/>
      <c r="E1424" s="497"/>
      <c r="F1424" s="501"/>
    </row>
    <row r="1425" spans="1:6">
      <c r="A1425" s="497"/>
      <c r="B1425" s="209" t="str">
        <f>IF(A1425="","",VLOOKUP(A1425,Жильцы!$A$2:$B$129,2,FALSE))</f>
        <v/>
      </c>
      <c r="C1425" s="503"/>
      <c r="D1425" s="500"/>
      <c r="E1425" s="497"/>
      <c r="F1425" s="501"/>
    </row>
    <row r="1426" spans="1:6">
      <c r="A1426" s="497"/>
      <c r="B1426" s="209" t="str">
        <f>IF(A1426="","",VLOOKUP(A1426,Жильцы!$A$2:$B$129,2,FALSE))</f>
        <v/>
      </c>
      <c r="C1426" s="503"/>
      <c r="D1426" s="500"/>
      <c r="E1426" s="497"/>
      <c r="F1426" s="501"/>
    </row>
    <row r="1427" spans="1:6">
      <c r="A1427" s="497"/>
      <c r="B1427" s="209" t="str">
        <f>IF(A1427="","",VLOOKUP(A1427,Жильцы!$A$2:$B$129,2,FALSE))</f>
        <v/>
      </c>
      <c r="C1427" s="503"/>
      <c r="D1427" s="500"/>
      <c r="E1427" s="497"/>
      <c r="F1427" s="501"/>
    </row>
    <row r="1428" spans="1:6">
      <c r="A1428" s="497"/>
      <c r="B1428" s="209" t="str">
        <f>IF(A1428="","",VLOOKUP(A1428,Жильцы!$A$2:$B$129,2,FALSE))</f>
        <v/>
      </c>
      <c r="C1428" s="503"/>
      <c r="D1428" s="500"/>
      <c r="E1428" s="497"/>
      <c r="F1428" s="501"/>
    </row>
    <row r="1429" spans="1:6">
      <c r="A1429" s="497"/>
      <c r="B1429" s="209" t="str">
        <f>IF(A1429="","",VLOOKUP(A1429,Жильцы!$A$2:$B$129,2,FALSE))</f>
        <v/>
      </c>
      <c r="C1429" s="503"/>
      <c r="D1429" s="500"/>
      <c r="E1429" s="497"/>
      <c r="F1429" s="501"/>
    </row>
    <row r="1430" spans="1:6">
      <c r="A1430" s="497"/>
      <c r="B1430" s="209" t="str">
        <f>IF(A1430="","",VLOOKUP(A1430,Жильцы!$A$2:$B$129,2,FALSE))</f>
        <v/>
      </c>
      <c r="C1430" s="503"/>
      <c r="D1430" s="500"/>
      <c r="E1430" s="497"/>
      <c r="F1430" s="501"/>
    </row>
    <row r="1431" spans="1:6">
      <c r="A1431" s="497"/>
      <c r="B1431" s="209" t="str">
        <f>IF(A1431="","",VLOOKUP(A1431,Жильцы!$A$2:$B$129,2,FALSE))</f>
        <v/>
      </c>
      <c r="C1431" s="503"/>
      <c r="D1431" s="500"/>
      <c r="E1431" s="497"/>
      <c r="F1431" s="501"/>
    </row>
    <row r="1432" spans="1:6">
      <c r="A1432" s="497"/>
      <c r="B1432" s="209" t="str">
        <f>IF(A1432="","",VLOOKUP(A1432,Жильцы!$A$2:$B$129,2,FALSE))</f>
        <v/>
      </c>
      <c r="C1432" s="503"/>
      <c r="D1432" s="500"/>
      <c r="E1432" s="497"/>
      <c r="F1432" s="501"/>
    </row>
    <row r="1433" spans="1:6">
      <c r="A1433" s="497"/>
      <c r="B1433" s="209" t="str">
        <f>IF(A1433="","",VLOOKUP(A1433,Жильцы!$A$2:$B$129,2,FALSE))</f>
        <v/>
      </c>
      <c r="C1433" s="503"/>
      <c r="D1433" s="500"/>
      <c r="E1433" s="497"/>
      <c r="F1433" s="501"/>
    </row>
    <row r="1434" spans="1:6">
      <c r="A1434" s="497"/>
      <c r="B1434" s="209" t="str">
        <f>IF(A1434="","",VLOOKUP(A1434,Жильцы!$A$2:$B$129,2,FALSE))</f>
        <v/>
      </c>
      <c r="C1434" s="503"/>
      <c r="D1434" s="500"/>
      <c r="E1434" s="497"/>
      <c r="F1434" s="501"/>
    </row>
    <row r="1435" spans="1:6">
      <c r="A1435" s="497"/>
      <c r="B1435" s="209" t="str">
        <f>IF(A1435="","",VLOOKUP(A1435,Жильцы!$A$2:$B$129,2,FALSE))</f>
        <v/>
      </c>
      <c r="C1435" s="503"/>
      <c r="D1435" s="500"/>
      <c r="E1435" s="497"/>
      <c r="F1435" s="501"/>
    </row>
    <row r="1436" spans="1:6">
      <c r="A1436" s="497"/>
      <c r="B1436" s="209" t="str">
        <f>IF(A1436="","",VLOOKUP(A1436,Жильцы!$A$2:$B$129,2,FALSE))</f>
        <v/>
      </c>
      <c r="C1436" s="503"/>
      <c r="D1436" s="500"/>
      <c r="E1436" s="497"/>
      <c r="F1436" s="501"/>
    </row>
    <row r="1437" spans="1:6">
      <c r="A1437" s="497"/>
      <c r="B1437" s="209" t="str">
        <f>IF(A1437="","",VLOOKUP(A1437,Жильцы!$A$2:$B$129,2,FALSE))</f>
        <v/>
      </c>
      <c r="C1437" s="503"/>
      <c r="D1437" s="500"/>
      <c r="E1437" s="497"/>
      <c r="F1437" s="501"/>
    </row>
    <row r="1438" spans="1:6">
      <c r="A1438" s="497"/>
      <c r="B1438" s="209" t="str">
        <f>IF(A1438="","",VLOOKUP(A1438,Жильцы!$A$2:$B$129,2,FALSE))</f>
        <v/>
      </c>
      <c r="C1438" s="503"/>
      <c r="D1438" s="500"/>
      <c r="E1438" s="497"/>
      <c r="F1438" s="501"/>
    </row>
    <row r="1439" spans="1:6">
      <c r="A1439" s="497"/>
      <c r="B1439" s="209" t="str">
        <f>IF(A1439="","",VLOOKUP(A1439,Жильцы!$A$2:$B$129,2,FALSE))</f>
        <v/>
      </c>
      <c r="C1439" s="503"/>
      <c r="D1439" s="500"/>
      <c r="E1439" s="497"/>
      <c r="F1439" s="501"/>
    </row>
    <row r="1440" spans="1:6">
      <c r="A1440" s="497"/>
      <c r="B1440" s="209" t="str">
        <f>IF(A1440="","",VLOOKUP(A1440,Жильцы!$A$2:$B$129,2,FALSE))</f>
        <v/>
      </c>
      <c r="C1440" s="503"/>
      <c r="D1440" s="500"/>
      <c r="E1440" s="497"/>
      <c r="F1440" s="501"/>
    </row>
    <row r="1441" spans="1:6">
      <c r="A1441" s="497"/>
      <c r="B1441" s="209" t="str">
        <f>IF(A1441="","",VLOOKUP(A1441,Жильцы!$A$2:$B$129,2,FALSE))</f>
        <v/>
      </c>
      <c r="C1441" s="503"/>
      <c r="D1441" s="500"/>
      <c r="E1441" s="497"/>
      <c r="F1441" s="501"/>
    </row>
    <row r="1442" spans="1:6">
      <c r="A1442" s="497"/>
      <c r="B1442" s="209" t="str">
        <f>IF(A1442="","",VLOOKUP(A1442,Жильцы!$A$2:$B$129,2,FALSE))</f>
        <v/>
      </c>
      <c r="C1442" s="503"/>
      <c r="D1442" s="500"/>
      <c r="E1442" s="497"/>
      <c r="F1442" s="501"/>
    </row>
    <row r="1443" spans="1:6">
      <c r="A1443" s="497"/>
      <c r="B1443" s="209" t="str">
        <f>IF(A1443="","",VLOOKUP(A1443,Жильцы!$A$2:$B$129,2,FALSE))</f>
        <v/>
      </c>
      <c r="C1443" s="503"/>
      <c r="D1443" s="500"/>
      <c r="E1443" s="497"/>
      <c r="F1443" s="501"/>
    </row>
    <row r="1444" spans="1:6">
      <c r="A1444" s="497"/>
      <c r="B1444" s="209" t="str">
        <f>IF(A1444="","",VLOOKUP(A1444,Жильцы!$A$2:$B$129,2,FALSE))</f>
        <v/>
      </c>
      <c r="C1444" s="503"/>
      <c r="D1444" s="500"/>
      <c r="E1444" s="497"/>
      <c r="F1444" s="501"/>
    </row>
    <row r="1445" spans="1:6">
      <c r="A1445" s="497"/>
      <c r="B1445" s="209" t="str">
        <f>IF(A1445="","",VLOOKUP(A1445,Жильцы!$A$2:$B$129,2,FALSE))</f>
        <v/>
      </c>
      <c r="C1445" s="503"/>
      <c r="D1445" s="500"/>
      <c r="E1445" s="497"/>
      <c r="F1445" s="501"/>
    </row>
    <row r="1446" spans="1:6">
      <c r="A1446" s="497"/>
      <c r="B1446" s="209" t="str">
        <f>IF(A1446="","",VLOOKUP(A1446,Жильцы!$A$2:$B$129,2,FALSE))</f>
        <v/>
      </c>
      <c r="C1446" s="503"/>
      <c r="D1446" s="500"/>
      <c r="E1446" s="497"/>
      <c r="F1446" s="501"/>
    </row>
    <row r="1447" spans="1:6">
      <c r="A1447" s="497"/>
      <c r="B1447" s="209" t="str">
        <f>IF(A1447="","",VLOOKUP(A1447,Жильцы!$A$2:$B$129,2,FALSE))</f>
        <v/>
      </c>
      <c r="C1447" s="503"/>
      <c r="D1447" s="500"/>
      <c r="E1447" s="497"/>
      <c r="F1447" s="501"/>
    </row>
    <row r="1448" spans="1:6">
      <c r="A1448" s="497"/>
      <c r="B1448" s="209" t="str">
        <f>IF(A1448="","",VLOOKUP(A1448,Жильцы!$A$2:$B$129,2,FALSE))</f>
        <v/>
      </c>
      <c r="C1448" s="503"/>
      <c r="D1448" s="500"/>
      <c r="E1448" s="497"/>
      <c r="F1448" s="501"/>
    </row>
    <row r="1449" spans="1:6">
      <c r="A1449" s="497"/>
      <c r="B1449" s="209" t="str">
        <f>IF(A1449="","",VLOOKUP(A1449,Жильцы!$A$2:$B$129,2,FALSE))</f>
        <v/>
      </c>
      <c r="C1449" s="503"/>
      <c r="D1449" s="500"/>
      <c r="E1449" s="497"/>
      <c r="F1449" s="501"/>
    </row>
    <row r="1450" spans="1:6">
      <c r="A1450" s="497"/>
      <c r="B1450" s="209" t="str">
        <f>IF(A1450="","",VLOOKUP(A1450,Жильцы!$A$2:$B$129,2,FALSE))</f>
        <v/>
      </c>
      <c r="C1450" s="503"/>
      <c r="D1450" s="500"/>
      <c r="E1450" s="497"/>
      <c r="F1450" s="501"/>
    </row>
    <row r="1451" spans="1:6">
      <c r="A1451" s="497"/>
      <c r="B1451" s="209" t="str">
        <f>IF(A1451="","",VLOOKUP(A1451,Жильцы!$A$2:$B$129,2,FALSE))</f>
        <v/>
      </c>
      <c r="C1451" s="503"/>
      <c r="D1451" s="500"/>
      <c r="E1451" s="497"/>
      <c r="F1451" s="501"/>
    </row>
    <row r="1452" spans="1:6">
      <c r="A1452" s="497"/>
      <c r="B1452" s="209" t="str">
        <f>IF(A1452="","",VLOOKUP(A1452,Жильцы!$A$2:$B$129,2,FALSE))</f>
        <v/>
      </c>
      <c r="C1452" s="503"/>
      <c r="D1452" s="500"/>
      <c r="E1452" s="497"/>
      <c r="F1452" s="501"/>
    </row>
    <row r="1453" spans="1:6">
      <c r="A1453" s="497"/>
      <c r="B1453" s="209" t="str">
        <f>IF(A1453="","",VLOOKUP(A1453,Жильцы!$A$2:$B$129,2,FALSE))</f>
        <v/>
      </c>
      <c r="C1453" s="503"/>
      <c r="D1453" s="500"/>
      <c r="E1453" s="497"/>
      <c r="F1453" s="501"/>
    </row>
    <row r="1454" spans="1:6">
      <c r="A1454" s="497"/>
      <c r="B1454" s="209" t="str">
        <f>IF(A1454="","",VLOOKUP(A1454,Жильцы!$A$2:$B$129,2,FALSE))</f>
        <v/>
      </c>
      <c r="C1454" s="503"/>
      <c r="D1454" s="500"/>
      <c r="E1454" s="497"/>
      <c r="F1454" s="501"/>
    </row>
    <row r="1455" spans="1:6">
      <c r="A1455" s="497"/>
      <c r="B1455" s="209" t="str">
        <f>IF(A1455="","",VLOOKUP(A1455,Жильцы!$A$2:$B$129,2,FALSE))</f>
        <v/>
      </c>
      <c r="C1455" s="503"/>
      <c r="D1455" s="500"/>
      <c r="E1455" s="497"/>
      <c r="F1455" s="501"/>
    </row>
    <row r="1456" spans="1:6">
      <c r="A1456" s="497"/>
      <c r="B1456" s="209" t="str">
        <f>IF(A1456="","",VLOOKUP(A1456,Жильцы!$A$2:$B$129,2,FALSE))</f>
        <v/>
      </c>
      <c r="C1456" s="503"/>
      <c r="D1456" s="500"/>
      <c r="E1456" s="497"/>
      <c r="F1456" s="501"/>
    </row>
    <row r="1457" spans="1:6">
      <c r="A1457" s="497"/>
      <c r="B1457" s="209" t="str">
        <f>IF(A1457="","",VLOOKUP(A1457,Жильцы!$A$2:$B$129,2,FALSE))</f>
        <v/>
      </c>
      <c r="C1457" s="503"/>
      <c r="D1457" s="500"/>
      <c r="E1457" s="497"/>
      <c r="F1457" s="501"/>
    </row>
    <row r="1458" spans="1:6">
      <c r="A1458" s="497"/>
      <c r="B1458" s="209" t="str">
        <f>IF(A1458="","",VLOOKUP(A1458,Жильцы!$A$2:$B$129,2,FALSE))</f>
        <v/>
      </c>
      <c r="C1458" s="503"/>
      <c r="D1458" s="500"/>
      <c r="E1458" s="497"/>
      <c r="F1458" s="501"/>
    </row>
    <row r="1459" spans="1:6">
      <c r="A1459" s="497"/>
      <c r="B1459" s="209" t="str">
        <f>IF(A1459="","",VLOOKUP(A1459,Жильцы!$A$2:$B$129,2,FALSE))</f>
        <v/>
      </c>
      <c r="C1459" s="503"/>
      <c r="D1459" s="500"/>
      <c r="E1459" s="497"/>
      <c r="F1459" s="501"/>
    </row>
    <row r="1460" spans="1:6">
      <c r="A1460" s="497"/>
      <c r="B1460" s="209" t="str">
        <f>IF(A1460="","",VLOOKUP(A1460,Жильцы!$A$2:$B$129,2,FALSE))</f>
        <v/>
      </c>
      <c r="C1460" s="503"/>
      <c r="D1460" s="500"/>
      <c r="E1460" s="497"/>
      <c r="F1460" s="501"/>
    </row>
    <row r="1461" spans="1:6">
      <c r="A1461" s="497"/>
      <c r="B1461" s="209" t="str">
        <f>IF(A1461="","",VLOOKUP(A1461,Жильцы!$A$2:$B$129,2,FALSE))</f>
        <v/>
      </c>
      <c r="C1461" s="503"/>
      <c r="D1461" s="500"/>
      <c r="E1461" s="497"/>
      <c r="F1461" s="501"/>
    </row>
    <row r="1462" spans="1:6">
      <c r="A1462" s="497"/>
      <c r="B1462" s="209" t="str">
        <f>IF(A1462="","",VLOOKUP(A1462,Жильцы!$A$2:$B$129,2,FALSE))</f>
        <v/>
      </c>
      <c r="C1462" s="503"/>
      <c r="D1462" s="500"/>
      <c r="E1462" s="497"/>
      <c r="F1462" s="501"/>
    </row>
    <row r="1463" spans="1:6">
      <c r="A1463" s="497"/>
      <c r="B1463" s="209" t="str">
        <f>IF(A1463="","",VLOOKUP(A1463,Жильцы!$A$2:$B$129,2,FALSE))</f>
        <v/>
      </c>
      <c r="C1463" s="503"/>
      <c r="D1463" s="500"/>
      <c r="E1463" s="497"/>
      <c r="F1463" s="501"/>
    </row>
    <row r="1464" spans="1:6">
      <c r="A1464" s="497"/>
      <c r="B1464" s="209" t="str">
        <f>IF(A1464="","",VLOOKUP(A1464,Жильцы!$A$2:$B$129,2,FALSE))</f>
        <v/>
      </c>
      <c r="C1464" s="503"/>
      <c r="D1464" s="500"/>
      <c r="E1464" s="497"/>
      <c r="F1464" s="501"/>
    </row>
    <row r="1465" spans="1:6">
      <c r="A1465" s="497"/>
      <c r="B1465" s="209" t="str">
        <f>IF(A1465="","",VLOOKUP(A1465,Жильцы!$A$2:$B$129,2,FALSE))</f>
        <v/>
      </c>
      <c r="C1465" s="503"/>
      <c r="D1465" s="500"/>
      <c r="E1465" s="497"/>
      <c r="F1465" s="501"/>
    </row>
    <row r="1466" spans="1:6">
      <c r="A1466" s="497"/>
      <c r="B1466" s="209" t="str">
        <f>IF(A1466="","",VLOOKUP(A1466,Жильцы!$A$2:$B$129,2,FALSE))</f>
        <v/>
      </c>
      <c r="C1466" s="503"/>
      <c r="D1466" s="500"/>
      <c r="E1466" s="497"/>
      <c r="F1466" s="501"/>
    </row>
    <row r="1467" spans="1:6">
      <c r="A1467" s="497"/>
      <c r="B1467" s="209" t="str">
        <f>IF(A1467="","",VLOOKUP(A1467,Жильцы!$A$2:$B$129,2,FALSE))</f>
        <v/>
      </c>
      <c r="C1467" s="503"/>
      <c r="D1467" s="500"/>
      <c r="E1467" s="497"/>
      <c r="F1467" s="501"/>
    </row>
    <row r="1468" spans="1:6">
      <c r="A1468" s="497"/>
      <c r="B1468" s="209" t="str">
        <f>IF(A1468="","",VLOOKUP(A1468,Жильцы!$A$2:$B$129,2,FALSE))</f>
        <v/>
      </c>
      <c r="C1468" s="503"/>
      <c r="D1468" s="500"/>
      <c r="E1468" s="497"/>
      <c r="F1468" s="501"/>
    </row>
    <row r="1469" spans="1:6">
      <c r="A1469" s="497"/>
      <c r="B1469" s="209" t="str">
        <f>IF(A1469="","",VLOOKUP(A1469,Жильцы!$A$2:$B$129,2,FALSE))</f>
        <v/>
      </c>
      <c r="C1469" s="503"/>
      <c r="D1469" s="500"/>
      <c r="E1469" s="497"/>
      <c r="F1469" s="501"/>
    </row>
    <row r="1470" spans="1:6">
      <c r="A1470" s="497"/>
      <c r="B1470" s="209" t="str">
        <f>IF(A1470="","",VLOOKUP(A1470,Жильцы!$A$2:$B$129,2,FALSE))</f>
        <v/>
      </c>
      <c r="C1470" s="503"/>
      <c r="D1470" s="500"/>
      <c r="E1470" s="497"/>
      <c r="F1470" s="501"/>
    </row>
    <row r="1471" spans="1:6">
      <c r="A1471" s="497"/>
      <c r="B1471" s="209" t="str">
        <f>IF(A1471="","",VLOOKUP(A1471,Жильцы!$A$2:$B$129,2,FALSE))</f>
        <v/>
      </c>
      <c r="C1471" s="503"/>
      <c r="D1471" s="500"/>
      <c r="E1471" s="497"/>
      <c r="F1471" s="501"/>
    </row>
    <row r="1472" spans="1:6">
      <c r="A1472" s="497"/>
      <c r="B1472" s="209" t="str">
        <f>IF(A1472="","",VLOOKUP(A1472,Жильцы!$A$2:$B$129,2,FALSE))</f>
        <v/>
      </c>
      <c r="C1472" s="503"/>
      <c r="D1472" s="500"/>
      <c r="E1472" s="497"/>
      <c r="F1472" s="501"/>
    </row>
    <row r="1473" spans="1:6">
      <c r="A1473" s="497"/>
      <c r="B1473" s="209" t="str">
        <f>IF(A1473="","",VLOOKUP(A1473,Жильцы!$A$2:$B$129,2,FALSE))</f>
        <v/>
      </c>
      <c r="C1473" s="503"/>
      <c r="D1473" s="500"/>
      <c r="E1473" s="497"/>
      <c r="F1473" s="501"/>
    </row>
    <row r="1474" spans="1:6">
      <c r="A1474" s="497"/>
      <c r="B1474" s="209" t="str">
        <f>IF(A1474="","",VLOOKUP(A1474,Жильцы!$A$2:$B$129,2,FALSE))</f>
        <v/>
      </c>
      <c r="C1474" s="503"/>
      <c r="D1474" s="500"/>
      <c r="E1474" s="497"/>
      <c r="F1474" s="501"/>
    </row>
    <row r="1475" spans="1:6">
      <c r="A1475" s="497"/>
      <c r="B1475" s="209" t="str">
        <f>IF(A1475="","",VLOOKUP(A1475,Жильцы!$A$2:$B$129,2,FALSE))</f>
        <v/>
      </c>
      <c r="C1475" s="503"/>
      <c r="D1475" s="500"/>
      <c r="E1475" s="497"/>
      <c r="F1475" s="501"/>
    </row>
    <row r="1476" spans="1:6">
      <c r="A1476" s="497"/>
      <c r="B1476" s="209" t="str">
        <f>IF(A1476="","",VLOOKUP(A1476,Жильцы!$A$2:$B$129,2,FALSE))</f>
        <v/>
      </c>
      <c r="C1476" s="503"/>
      <c r="D1476" s="500"/>
      <c r="E1476" s="497"/>
      <c r="F1476" s="501"/>
    </row>
    <row r="1477" spans="1:6">
      <c r="A1477" s="497"/>
      <c r="B1477" s="209" t="str">
        <f>IF(A1477="","",VLOOKUP(A1477,Жильцы!$A$2:$B$129,2,FALSE))</f>
        <v/>
      </c>
      <c r="C1477" s="503"/>
      <c r="D1477" s="500"/>
      <c r="E1477" s="497"/>
      <c r="F1477" s="501"/>
    </row>
    <row r="1478" spans="1:6">
      <c r="A1478" s="497"/>
      <c r="B1478" s="209" t="str">
        <f>IF(A1478="","",VLOOKUP(A1478,Жильцы!$A$2:$B$129,2,FALSE))</f>
        <v/>
      </c>
      <c r="C1478" s="503"/>
      <c r="D1478" s="500"/>
      <c r="E1478" s="497"/>
      <c r="F1478" s="501"/>
    </row>
    <row r="1479" spans="1:6">
      <c r="A1479" s="497"/>
      <c r="B1479" s="209" t="str">
        <f>IF(A1479="","",VLOOKUP(A1479,Жильцы!$A$2:$B$129,2,FALSE))</f>
        <v/>
      </c>
      <c r="C1479" s="503"/>
      <c r="D1479" s="500"/>
      <c r="E1479" s="497"/>
      <c r="F1479" s="501"/>
    </row>
    <row r="1480" spans="1:6">
      <c r="A1480" s="497"/>
      <c r="B1480" s="209" t="str">
        <f>IF(A1480="","",VLOOKUP(A1480,Жильцы!$A$2:$B$129,2,FALSE))</f>
        <v/>
      </c>
      <c r="C1480" s="503"/>
      <c r="D1480" s="500"/>
      <c r="E1480" s="497"/>
      <c r="F1480" s="501"/>
    </row>
    <row r="1481" spans="1:6">
      <c r="A1481" s="497"/>
      <c r="B1481" s="209" t="str">
        <f>IF(A1481="","",VLOOKUP(A1481,Жильцы!$A$2:$B$129,2,FALSE))</f>
        <v/>
      </c>
      <c r="C1481" s="503"/>
      <c r="D1481" s="500"/>
      <c r="E1481" s="497"/>
      <c r="F1481" s="501"/>
    </row>
    <row r="1482" spans="1:6">
      <c r="A1482" s="497"/>
      <c r="B1482" s="209" t="str">
        <f>IF(A1482="","",VLOOKUP(A1482,Жильцы!$A$2:$B$129,2,FALSE))</f>
        <v/>
      </c>
      <c r="C1482" s="503"/>
      <c r="D1482" s="500"/>
      <c r="E1482" s="497"/>
      <c r="F1482" s="501"/>
    </row>
    <row r="1483" spans="1:6">
      <c r="A1483" s="497"/>
      <c r="B1483" s="209" t="str">
        <f>IF(A1483="","",VLOOKUP(A1483,Жильцы!$A$2:$B$129,2,FALSE))</f>
        <v/>
      </c>
      <c r="C1483" s="503"/>
      <c r="D1483" s="500"/>
      <c r="E1483" s="497"/>
      <c r="F1483" s="501"/>
    </row>
    <row r="1484" spans="1:6">
      <c r="A1484" s="497"/>
      <c r="B1484" s="209" t="str">
        <f>IF(A1484="","",VLOOKUP(A1484,Жильцы!$A$2:$B$129,2,FALSE))</f>
        <v/>
      </c>
      <c r="C1484" s="503"/>
      <c r="D1484" s="500"/>
      <c r="E1484" s="497"/>
      <c r="F1484" s="501"/>
    </row>
    <row r="1485" spans="1:6">
      <c r="A1485" s="497"/>
      <c r="B1485" s="209" t="str">
        <f>IF(A1485="","",VLOOKUP(A1485,Жильцы!$A$2:$B$129,2,FALSE))</f>
        <v/>
      </c>
      <c r="C1485" s="503"/>
      <c r="D1485" s="500"/>
      <c r="E1485" s="497"/>
      <c r="F1485" s="501"/>
    </row>
    <row r="1486" spans="1:6">
      <c r="A1486" s="497"/>
      <c r="B1486" s="209" t="str">
        <f>IF(A1486="","",VLOOKUP(A1486,Жильцы!$A$2:$B$129,2,FALSE))</f>
        <v/>
      </c>
      <c r="C1486" s="503"/>
      <c r="D1486" s="500"/>
      <c r="E1486" s="497"/>
      <c r="F1486" s="501"/>
    </row>
    <row r="1487" spans="1:6">
      <c r="A1487" s="497"/>
      <c r="B1487" s="209" t="str">
        <f>IF(A1487="","",VLOOKUP(A1487,Жильцы!$A$2:$B$129,2,FALSE))</f>
        <v/>
      </c>
      <c r="C1487" s="503"/>
      <c r="D1487" s="500"/>
      <c r="E1487" s="497"/>
      <c r="F1487" s="501"/>
    </row>
    <row r="1488" spans="1:6">
      <c r="A1488" s="497"/>
      <c r="B1488" s="209" t="str">
        <f>IF(A1488="","",VLOOKUP(A1488,Жильцы!$A$2:$B$129,2,FALSE))</f>
        <v/>
      </c>
      <c r="C1488" s="503"/>
      <c r="D1488" s="500"/>
      <c r="E1488" s="497"/>
      <c r="F1488" s="501"/>
    </row>
    <row r="1489" spans="1:6">
      <c r="A1489" s="497"/>
      <c r="B1489" s="209" t="str">
        <f>IF(A1489="","",VLOOKUP(A1489,Жильцы!$A$2:$B$129,2,FALSE))</f>
        <v/>
      </c>
      <c r="C1489" s="503"/>
      <c r="D1489" s="500"/>
      <c r="E1489" s="497"/>
      <c r="F1489" s="501"/>
    </row>
    <row r="1490" spans="1:6">
      <c r="A1490" s="497"/>
      <c r="B1490" s="209" t="str">
        <f>IF(A1490="","",VLOOKUP(A1490,Жильцы!$A$2:$B$129,2,FALSE))</f>
        <v/>
      </c>
      <c r="C1490" s="503"/>
      <c r="D1490" s="500"/>
      <c r="E1490" s="497"/>
      <c r="F1490" s="501"/>
    </row>
    <row r="1491" spans="1:6">
      <c r="A1491" s="497"/>
      <c r="B1491" s="209" t="str">
        <f>IF(A1491="","",VLOOKUP(A1491,Жильцы!$A$2:$B$129,2,FALSE))</f>
        <v/>
      </c>
      <c r="C1491" s="503"/>
      <c r="D1491" s="500"/>
      <c r="E1491" s="497"/>
      <c r="F1491" s="501"/>
    </row>
    <row r="1492" spans="1:6">
      <c r="A1492" s="497"/>
      <c r="B1492" s="209" t="str">
        <f>IF(A1492="","",VLOOKUP(A1492,Жильцы!$A$2:$B$129,2,FALSE))</f>
        <v/>
      </c>
      <c r="C1492" s="503"/>
      <c r="D1492" s="500"/>
      <c r="E1492" s="497"/>
      <c r="F1492" s="501"/>
    </row>
    <row r="1493" spans="1:6">
      <c r="A1493" s="497"/>
      <c r="B1493" s="209" t="str">
        <f>IF(A1493="","",VLOOKUP(A1493,Жильцы!$A$2:$B$129,2,FALSE))</f>
        <v/>
      </c>
      <c r="C1493" s="503"/>
      <c r="D1493" s="500"/>
      <c r="E1493" s="497"/>
      <c r="F1493" s="501"/>
    </row>
    <row r="1494" spans="1:6">
      <c r="A1494" s="497"/>
      <c r="B1494" s="209" t="str">
        <f>IF(A1494="","",VLOOKUP(A1494,Жильцы!$A$2:$B$129,2,FALSE))</f>
        <v/>
      </c>
      <c r="C1494" s="503"/>
      <c r="D1494" s="500"/>
      <c r="E1494" s="497"/>
      <c r="F1494" s="501"/>
    </row>
    <row r="1495" spans="1:6">
      <c r="A1495" s="497"/>
      <c r="B1495" s="209" t="str">
        <f>IF(A1495="","",VLOOKUP(A1495,Жильцы!$A$2:$B$129,2,FALSE))</f>
        <v/>
      </c>
      <c r="C1495" s="503"/>
      <c r="D1495" s="500"/>
      <c r="E1495" s="497"/>
      <c r="F1495" s="501"/>
    </row>
    <row r="1496" spans="1:6">
      <c r="A1496" s="497"/>
      <c r="B1496" s="209" t="str">
        <f>IF(A1496="","",VLOOKUP(A1496,Жильцы!$A$2:$B$129,2,FALSE))</f>
        <v/>
      </c>
      <c r="C1496" s="503"/>
      <c r="D1496" s="500"/>
      <c r="E1496" s="497"/>
      <c r="F1496" s="501"/>
    </row>
    <row r="1497" spans="1:6">
      <c r="A1497" s="497"/>
      <c r="B1497" s="209" t="str">
        <f>IF(A1497="","",VLOOKUP(A1497,Жильцы!$A$2:$B$129,2,FALSE))</f>
        <v/>
      </c>
      <c r="C1497" s="503"/>
      <c r="D1497" s="500"/>
      <c r="E1497" s="497"/>
      <c r="F1497" s="501"/>
    </row>
    <row r="1498" spans="1:6">
      <c r="A1498" s="497"/>
      <c r="B1498" s="209" t="str">
        <f>IF(A1498="","",VLOOKUP(A1498,Жильцы!$A$2:$B$129,2,FALSE))</f>
        <v/>
      </c>
      <c r="C1498" s="503"/>
      <c r="D1498" s="500"/>
      <c r="E1498" s="497"/>
      <c r="F1498" s="501"/>
    </row>
    <row r="1499" spans="1:6">
      <c r="A1499" s="497"/>
      <c r="B1499" s="209" t="str">
        <f>IF(A1499="","",VLOOKUP(A1499,Жильцы!$A$2:$B$129,2,FALSE))</f>
        <v/>
      </c>
      <c r="C1499" s="503"/>
      <c r="D1499" s="500"/>
      <c r="E1499" s="497"/>
      <c r="F1499" s="501"/>
    </row>
    <row r="1500" spans="1:6">
      <c r="A1500" s="497"/>
      <c r="B1500" s="209" t="str">
        <f>IF(A1500="","",VLOOKUP(A1500,Жильцы!$A$2:$B$129,2,FALSE))</f>
        <v/>
      </c>
      <c r="C1500" s="503"/>
      <c r="D1500" s="500"/>
      <c r="E1500" s="497"/>
      <c r="F1500" s="501"/>
    </row>
    <row r="1501" spans="1:6">
      <c r="A1501" s="497"/>
      <c r="B1501" s="209" t="str">
        <f>IF(A1501="","",VLOOKUP(A1501,Жильцы!$A$2:$B$129,2,FALSE))</f>
        <v/>
      </c>
      <c r="C1501" s="503"/>
      <c r="D1501" s="500"/>
      <c r="E1501" s="497"/>
      <c r="F1501" s="501"/>
    </row>
    <row r="1502" spans="1:6">
      <c r="A1502" s="497"/>
      <c r="B1502" s="209" t="str">
        <f>IF(A1502="","",VLOOKUP(A1502,Жильцы!$A$2:$B$129,2,FALSE))</f>
        <v/>
      </c>
      <c r="C1502" s="503"/>
      <c r="D1502" s="500"/>
      <c r="E1502" s="497"/>
      <c r="F1502" s="501"/>
    </row>
    <row r="1503" spans="1:6">
      <c r="A1503" s="497"/>
      <c r="B1503" s="209" t="str">
        <f>IF(A1503="","",VLOOKUP(A1503,Жильцы!$A$2:$B$129,2,FALSE))</f>
        <v/>
      </c>
      <c r="C1503" s="503"/>
      <c r="D1503" s="500"/>
      <c r="E1503" s="497"/>
      <c r="F1503" s="501"/>
    </row>
    <row r="1504" spans="1:6">
      <c r="A1504" s="497"/>
      <c r="B1504" s="209" t="str">
        <f>IF(A1504="","",VLOOKUP(A1504,Жильцы!$A$2:$B$129,2,FALSE))</f>
        <v/>
      </c>
      <c r="C1504" s="503"/>
      <c r="D1504" s="500"/>
      <c r="E1504" s="497"/>
      <c r="F1504" s="501"/>
    </row>
    <row r="1505" spans="1:6">
      <c r="A1505" s="497"/>
      <c r="B1505" s="209" t="str">
        <f>IF(A1505="","",VLOOKUP(A1505,Жильцы!$A$2:$B$129,2,FALSE))</f>
        <v/>
      </c>
      <c r="C1505" s="503"/>
      <c r="D1505" s="500"/>
      <c r="E1505" s="497"/>
      <c r="F1505" s="501"/>
    </row>
    <row r="1506" spans="1:6">
      <c r="A1506" s="497"/>
      <c r="B1506" s="209" t="str">
        <f>IF(A1506="","",VLOOKUP(A1506,Жильцы!$A$2:$B$129,2,FALSE))</f>
        <v/>
      </c>
      <c r="C1506" s="503"/>
      <c r="D1506" s="500"/>
      <c r="E1506" s="497"/>
      <c r="F1506" s="501"/>
    </row>
    <row r="1507" spans="1:6">
      <c r="A1507" s="497"/>
      <c r="B1507" s="209" t="str">
        <f>IF(A1507="","",VLOOKUP(A1507,Жильцы!$A$2:$B$129,2,FALSE))</f>
        <v/>
      </c>
      <c r="C1507" s="503"/>
      <c r="D1507" s="500"/>
      <c r="E1507" s="497"/>
      <c r="F1507" s="501"/>
    </row>
    <row r="1508" spans="1:6">
      <c r="A1508" s="497"/>
      <c r="B1508" s="209" t="str">
        <f>IF(A1508="","",VLOOKUP(A1508,Жильцы!$A$2:$B$129,2,FALSE))</f>
        <v/>
      </c>
      <c r="C1508" s="503"/>
      <c r="D1508" s="500"/>
      <c r="E1508" s="497"/>
      <c r="F1508" s="501"/>
    </row>
    <row r="1509" spans="1:6">
      <c r="A1509" s="497"/>
      <c r="B1509" s="209" t="str">
        <f>IF(A1509="","",VLOOKUP(A1509,Жильцы!$A$2:$B$129,2,FALSE))</f>
        <v/>
      </c>
      <c r="C1509" s="503"/>
      <c r="D1509" s="500"/>
      <c r="E1509" s="497"/>
      <c r="F1509" s="501"/>
    </row>
    <row r="1510" spans="1:6">
      <c r="A1510" s="497"/>
      <c r="B1510" s="209" t="str">
        <f>IF(A1510="","",VLOOKUP(A1510,Жильцы!$A$2:$B$129,2,FALSE))</f>
        <v/>
      </c>
      <c r="C1510" s="503"/>
      <c r="D1510" s="500"/>
      <c r="E1510" s="497"/>
      <c r="F1510" s="501"/>
    </row>
    <row r="1511" spans="1:6">
      <c r="A1511" s="497"/>
      <c r="B1511" s="209" t="str">
        <f>IF(A1511="","",VLOOKUP(A1511,Жильцы!$A$2:$B$129,2,FALSE))</f>
        <v/>
      </c>
      <c r="C1511" s="503"/>
      <c r="D1511" s="500"/>
      <c r="E1511" s="497"/>
      <c r="F1511" s="501"/>
    </row>
    <row r="1512" spans="1:6">
      <c r="A1512" s="497"/>
      <c r="B1512" s="209" t="str">
        <f>IF(A1512="","",VLOOKUP(A1512,Жильцы!$A$2:$B$129,2,FALSE))</f>
        <v/>
      </c>
      <c r="C1512" s="503"/>
      <c r="D1512" s="500"/>
      <c r="E1512" s="497"/>
      <c r="F1512" s="501"/>
    </row>
    <row r="1513" spans="1:6">
      <c r="A1513" s="497"/>
      <c r="B1513" s="209" t="str">
        <f>IF(A1513="","",VLOOKUP(A1513,Жильцы!$A$2:$B$129,2,FALSE))</f>
        <v/>
      </c>
      <c r="C1513" s="503"/>
      <c r="D1513" s="500"/>
      <c r="E1513" s="497"/>
      <c r="F1513" s="501"/>
    </row>
    <row r="1514" spans="1:6">
      <c r="A1514" s="497"/>
      <c r="B1514" s="209" t="str">
        <f>IF(A1514="","",VLOOKUP(A1514,Жильцы!$A$2:$B$129,2,FALSE))</f>
        <v/>
      </c>
      <c r="C1514" s="503"/>
      <c r="D1514" s="500"/>
      <c r="E1514" s="497"/>
      <c r="F1514" s="501"/>
    </row>
    <row r="1515" spans="1:6">
      <c r="A1515" s="497"/>
      <c r="B1515" s="209" t="str">
        <f>IF(A1515="","",VLOOKUP(A1515,Жильцы!$A$2:$B$129,2,FALSE))</f>
        <v/>
      </c>
      <c r="C1515" s="503"/>
      <c r="D1515" s="500"/>
      <c r="E1515" s="497"/>
      <c r="F1515" s="501"/>
    </row>
    <row r="1516" spans="1:6">
      <c r="A1516" s="497"/>
      <c r="B1516" s="209" t="str">
        <f>IF(A1516="","",VLOOKUP(A1516,Жильцы!$A$2:$B$129,2,FALSE))</f>
        <v/>
      </c>
      <c r="C1516" s="503"/>
      <c r="D1516" s="500"/>
      <c r="E1516" s="497"/>
      <c r="F1516" s="501"/>
    </row>
    <row r="1517" spans="1:6">
      <c r="A1517" s="497"/>
      <c r="B1517" s="209" t="str">
        <f>IF(A1517="","",VLOOKUP(A1517,Жильцы!$A$2:$B$129,2,FALSE))</f>
        <v/>
      </c>
      <c r="C1517" s="503"/>
      <c r="D1517" s="500"/>
      <c r="E1517" s="497"/>
      <c r="F1517" s="501"/>
    </row>
    <row r="1518" spans="1:6">
      <c r="A1518" s="497"/>
      <c r="B1518" s="209" t="str">
        <f>IF(A1518="","",VLOOKUP(A1518,Жильцы!$A$2:$B$129,2,FALSE))</f>
        <v/>
      </c>
      <c r="C1518" s="503"/>
      <c r="D1518" s="500"/>
      <c r="E1518" s="497"/>
      <c r="F1518" s="501"/>
    </row>
    <row r="1519" spans="1:6">
      <c r="A1519" s="497"/>
      <c r="B1519" s="209" t="str">
        <f>IF(A1519="","",VLOOKUP(A1519,Жильцы!$A$2:$B$129,2,FALSE))</f>
        <v/>
      </c>
      <c r="C1519" s="503"/>
      <c r="D1519" s="500"/>
      <c r="E1519" s="497"/>
      <c r="F1519" s="501"/>
    </row>
    <row r="1520" spans="1:6">
      <c r="A1520" s="497"/>
      <c r="B1520" s="209" t="str">
        <f>IF(A1520="","",VLOOKUP(A1520,Жильцы!$A$2:$B$129,2,FALSE))</f>
        <v/>
      </c>
      <c r="C1520" s="503"/>
      <c r="D1520" s="500"/>
      <c r="E1520" s="497"/>
      <c r="F1520" s="501"/>
    </row>
    <row r="1521" spans="1:6">
      <c r="A1521" s="497"/>
      <c r="B1521" s="209" t="str">
        <f>IF(A1521="","",VLOOKUP(A1521,Жильцы!$A$2:$B$129,2,FALSE))</f>
        <v/>
      </c>
      <c r="C1521" s="503"/>
      <c r="D1521" s="500"/>
      <c r="E1521" s="497"/>
      <c r="F1521" s="501"/>
    </row>
    <row r="1522" spans="1:6">
      <c r="A1522" s="497"/>
      <c r="B1522" s="209" t="str">
        <f>IF(A1522="","",VLOOKUP(A1522,Жильцы!$A$2:$B$129,2,FALSE))</f>
        <v/>
      </c>
      <c r="C1522" s="503"/>
      <c r="D1522" s="500"/>
      <c r="E1522" s="497"/>
      <c r="F1522" s="501"/>
    </row>
    <row r="1523" spans="1:6">
      <c r="A1523" s="497"/>
      <c r="B1523" s="209" t="str">
        <f>IF(A1523="","",VLOOKUP(A1523,Жильцы!$A$2:$B$129,2,FALSE))</f>
        <v/>
      </c>
      <c r="C1523" s="503"/>
      <c r="D1523" s="500"/>
      <c r="E1523" s="497"/>
      <c r="F1523" s="501"/>
    </row>
    <row r="1524" spans="1:6">
      <c r="A1524" s="497"/>
      <c r="B1524" s="209" t="str">
        <f>IF(A1524="","",VLOOKUP(A1524,Жильцы!$A$2:$B$129,2,FALSE))</f>
        <v/>
      </c>
      <c r="C1524" s="503"/>
      <c r="D1524" s="500"/>
      <c r="E1524" s="497"/>
      <c r="F1524" s="501"/>
    </row>
    <row r="1525" spans="1:6">
      <c r="A1525" s="497"/>
      <c r="B1525" s="209" t="str">
        <f>IF(A1525="","",VLOOKUP(A1525,Жильцы!$A$2:$B$129,2,FALSE))</f>
        <v/>
      </c>
      <c r="C1525" s="503"/>
      <c r="D1525" s="500"/>
      <c r="E1525" s="497"/>
      <c r="F1525" s="501"/>
    </row>
    <row r="1526" spans="1:6">
      <c r="A1526" s="497"/>
      <c r="B1526" s="209" t="str">
        <f>IF(A1526="","",VLOOKUP(A1526,Жильцы!$A$2:$B$129,2,FALSE))</f>
        <v/>
      </c>
      <c r="C1526" s="503"/>
      <c r="D1526" s="500"/>
      <c r="E1526" s="497"/>
      <c r="F1526" s="501"/>
    </row>
    <row r="1527" spans="1:6">
      <c r="A1527" s="497"/>
      <c r="B1527" s="209" t="str">
        <f>IF(A1527="","",VLOOKUP(A1527,Жильцы!$A$2:$B$129,2,FALSE))</f>
        <v/>
      </c>
      <c r="C1527" s="503"/>
      <c r="D1527" s="500"/>
      <c r="E1527" s="497"/>
      <c r="F1527" s="501"/>
    </row>
    <row r="1528" spans="1:6">
      <c r="A1528" s="497"/>
      <c r="B1528" s="209" t="str">
        <f>IF(A1528="","",VLOOKUP(A1528,Жильцы!$A$2:$B$129,2,FALSE))</f>
        <v/>
      </c>
      <c r="C1528" s="503"/>
      <c r="D1528" s="500"/>
      <c r="E1528" s="497"/>
      <c r="F1528" s="501"/>
    </row>
    <row r="1529" spans="1:6">
      <c r="A1529" s="497"/>
      <c r="B1529" s="209" t="str">
        <f>IF(A1529="","",VLOOKUP(A1529,Жильцы!$A$2:$B$129,2,FALSE))</f>
        <v/>
      </c>
      <c r="C1529" s="503"/>
      <c r="D1529" s="500"/>
      <c r="E1529" s="497"/>
      <c r="F1529" s="501"/>
    </row>
    <row r="1530" spans="1:6">
      <c r="A1530" s="497"/>
      <c r="B1530" s="209" t="str">
        <f>IF(A1530="","",VLOOKUP(A1530,Жильцы!$A$2:$B$129,2,FALSE))</f>
        <v/>
      </c>
      <c r="C1530" s="503"/>
      <c r="D1530" s="500"/>
      <c r="E1530" s="497"/>
      <c r="F1530" s="501"/>
    </row>
    <row r="1531" spans="1:6">
      <c r="A1531" s="497"/>
      <c r="B1531" s="209" t="str">
        <f>IF(A1531="","",VLOOKUP(A1531,Жильцы!$A$2:$B$129,2,FALSE))</f>
        <v/>
      </c>
      <c r="C1531" s="503"/>
      <c r="D1531" s="500"/>
      <c r="E1531" s="497"/>
      <c r="F1531" s="501"/>
    </row>
    <row r="1532" spans="1:6">
      <c r="A1532" s="497"/>
      <c r="B1532" s="209" t="str">
        <f>IF(A1532="","",VLOOKUP(A1532,Жильцы!$A$2:$B$129,2,FALSE))</f>
        <v/>
      </c>
      <c r="C1532" s="503"/>
      <c r="D1532" s="500"/>
      <c r="E1532" s="497"/>
      <c r="F1532" s="501"/>
    </row>
    <row r="1533" spans="1:6">
      <c r="A1533" s="497"/>
      <c r="B1533" s="209" t="str">
        <f>IF(A1533="","",VLOOKUP(A1533,Жильцы!$A$2:$B$129,2,FALSE))</f>
        <v/>
      </c>
      <c r="C1533" s="503"/>
      <c r="D1533" s="500"/>
      <c r="E1533" s="497"/>
      <c r="F1533" s="501"/>
    </row>
    <row r="1534" spans="1:6">
      <c r="A1534" s="497"/>
      <c r="B1534" s="209" t="str">
        <f>IF(A1534="","",VLOOKUP(A1534,Жильцы!$A$2:$B$129,2,FALSE))</f>
        <v/>
      </c>
      <c r="C1534" s="503"/>
      <c r="D1534" s="500"/>
      <c r="E1534" s="497"/>
      <c r="F1534" s="501"/>
    </row>
    <row r="1535" spans="1:6">
      <c r="A1535" s="497"/>
      <c r="B1535" s="209" t="str">
        <f>IF(A1535="","",VLOOKUP(A1535,Жильцы!$A$2:$B$129,2,FALSE))</f>
        <v/>
      </c>
      <c r="C1535" s="503"/>
      <c r="D1535" s="500"/>
      <c r="E1535" s="497"/>
      <c r="F1535" s="501"/>
    </row>
    <row r="1536" spans="1:6">
      <c r="A1536" s="497"/>
      <c r="B1536" s="209" t="str">
        <f>IF(A1536="","",VLOOKUP(A1536,Жильцы!$A$2:$B$129,2,FALSE))</f>
        <v/>
      </c>
      <c r="C1536" s="503"/>
      <c r="D1536" s="500"/>
      <c r="E1536" s="497"/>
      <c r="F1536" s="501"/>
    </row>
    <row r="1537" spans="1:6">
      <c r="A1537" s="497"/>
      <c r="B1537" s="209" t="str">
        <f>IF(A1537="","",VLOOKUP(A1537,Жильцы!$A$2:$B$129,2,FALSE))</f>
        <v/>
      </c>
      <c r="C1537" s="503"/>
      <c r="D1537" s="500"/>
      <c r="E1537" s="497"/>
      <c r="F1537" s="501"/>
    </row>
    <row r="1538" spans="1:6">
      <c r="A1538" s="497"/>
      <c r="B1538" s="209" t="str">
        <f>IF(A1538="","",VLOOKUP(A1538,Жильцы!$A$2:$B$129,2,FALSE))</f>
        <v/>
      </c>
      <c r="C1538" s="503"/>
      <c r="D1538" s="500"/>
      <c r="E1538" s="497"/>
      <c r="F1538" s="501"/>
    </row>
    <row r="1539" spans="1:6">
      <c r="A1539" s="497"/>
      <c r="B1539" s="209" t="str">
        <f>IF(A1539="","",VLOOKUP(A1539,Жильцы!$A$2:$B$129,2,FALSE))</f>
        <v/>
      </c>
      <c r="C1539" s="503"/>
      <c r="D1539" s="500"/>
      <c r="E1539" s="497"/>
      <c r="F1539" s="501"/>
    </row>
    <row r="1540" spans="1:6">
      <c r="A1540" s="497"/>
      <c r="B1540" s="209" t="str">
        <f>IF(A1540="","",VLOOKUP(A1540,Жильцы!$A$2:$B$129,2,FALSE))</f>
        <v/>
      </c>
      <c r="C1540" s="503"/>
      <c r="D1540" s="500"/>
      <c r="E1540" s="497"/>
      <c r="F1540" s="501"/>
    </row>
    <row r="1541" spans="1:6">
      <c r="A1541" s="497"/>
      <c r="B1541" s="209" t="str">
        <f>IF(A1541="","",VLOOKUP(A1541,Жильцы!$A$2:$B$129,2,FALSE))</f>
        <v/>
      </c>
      <c r="C1541" s="503"/>
      <c r="D1541" s="500"/>
      <c r="E1541" s="497"/>
      <c r="F1541" s="501"/>
    </row>
    <row r="1542" spans="1:6">
      <c r="A1542" s="497"/>
      <c r="B1542" s="209" t="str">
        <f>IF(A1542="","",VLOOKUP(A1542,Жильцы!$A$2:$B$129,2,FALSE))</f>
        <v/>
      </c>
      <c r="C1542" s="503"/>
      <c r="D1542" s="500"/>
      <c r="E1542" s="497"/>
      <c r="F1542" s="501"/>
    </row>
    <row r="1543" spans="1:6">
      <c r="A1543" s="497"/>
      <c r="B1543" s="209" t="str">
        <f>IF(A1543="","",VLOOKUP(A1543,Жильцы!$A$2:$B$129,2,FALSE))</f>
        <v/>
      </c>
      <c r="C1543" s="503"/>
      <c r="D1543" s="500"/>
      <c r="E1543" s="497"/>
      <c r="F1543" s="501"/>
    </row>
    <row r="1544" spans="1:6">
      <c r="A1544" s="497"/>
      <c r="B1544" s="209" t="str">
        <f>IF(A1544="","",VLOOKUP(A1544,Жильцы!$A$2:$B$129,2,FALSE))</f>
        <v/>
      </c>
      <c r="C1544" s="503"/>
      <c r="D1544" s="500"/>
      <c r="E1544" s="497"/>
      <c r="F1544" s="501"/>
    </row>
    <row r="1545" spans="1:6">
      <c r="A1545" s="497"/>
      <c r="B1545" s="209" t="str">
        <f>IF(A1545="","",VLOOKUP(A1545,Жильцы!$A$2:$B$129,2,FALSE))</f>
        <v/>
      </c>
      <c r="C1545" s="503"/>
      <c r="D1545" s="500"/>
      <c r="E1545" s="497"/>
      <c r="F1545" s="501"/>
    </row>
    <row r="1546" spans="1:6">
      <c r="A1546" s="497"/>
      <c r="B1546" s="209" t="str">
        <f>IF(A1546="","",VLOOKUP(A1546,Жильцы!$A$2:$B$129,2,FALSE))</f>
        <v/>
      </c>
      <c r="C1546" s="503"/>
      <c r="D1546" s="500"/>
      <c r="E1546" s="497"/>
      <c r="F1546" s="501"/>
    </row>
    <row r="1547" spans="1:6">
      <c r="A1547" s="497"/>
      <c r="B1547" s="209" t="str">
        <f>IF(A1547="","",VLOOKUP(A1547,Жильцы!$A$2:$B$129,2,FALSE))</f>
        <v/>
      </c>
      <c r="C1547" s="503"/>
      <c r="D1547" s="500"/>
      <c r="E1547" s="497"/>
      <c r="F1547" s="501"/>
    </row>
    <row r="1548" spans="1:6">
      <c r="A1548" s="497"/>
      <c r="B1548" s="209" t="str">
        <f>IF(A1548="","",VLOOKUP(A1548,Жильцы!$A$2:$B$129,2,FALSE))</f>
        <v/>
      </c>
      <c r="C1548" s="503"/>
      <c r="D1548" s="500"/>
      <c r="E1548" s="497"/>
      <c r="F1548" s="501"/>
    </row>
    <row r="1549" spans="1:6">
      <c r="A1549" s="497"/>
      <c r="B1549" s="209" t="str">
        <f>IF(A1549="","",VLOOKUP(A1549,Жильцы!$A$2:$B$129,2,FALSE))</f>
        <v/>
      </c>
      <c r="C1549" s="503"/>
      <c r="D1549" s="500"/>
      <c r="E1549" s="497"/>
      <c r="F1549" s="501"/>
    </row>
    <row r="1550" spans="1:6">
      <c r="A1550" s="497"/>
      <c r="B1550" s="209" t="str">
        <f>IF(A1550="","",VLOOKUP(A1550,Жильцы!$A$2:$B$129,2,FALSE))</f>
        <v/>
      </c>
      <c r="C1550" s="503"/>
      <c r="D1550" s="500"/>
      <c r="E1550" s="497"/>
      <c r="F1550" s="501"/>
    </row>
    <row r="1551" spans="1:6">
      <c r="A1551" s="497"/>
      <c r="B1551" s="209" t="str">
        <f>IF(A1551="","",VLOOKUP(A1551,Жильцы!$A$2:$B$129,2,FALSE))</f>
        <v/>
      </c>
      <c r="C1551" s="503"/>
      <c r="D1551" s="500"/>
      <c r="E1551" s="497"/>
      <c r="F1551" s="501"/>
    </row>
    <row r="1552" spans="1:6">
      <c r="A1552" s="497"/>
      <c r="B1552" s="209" t="str">
        <f>IF(A1552="","",VLOOKUP(A1552,Жильцы!$A$2:$B$129,2,FALSE))</f>
        <v/>
      </c>
      <c r="C1552" s="503"/>
      <c r="D1552" s="500"/>
      <c r="E1552" s="497"/>
      <c r="F1552" s="501"/>
    </row>
    <row r="1553" spans="1:6">
      <c r="A1553" s="497"/>
      <c r="B1553" s="209" t="str">
        <f>IF(A1553="","",VLOOKUP(A1553,Жильцы!$A$2:$B$129,2,FALSE))</f>
        <v/>
      </c>
      <c r="C1553" s="503"/>
      <c r="D1553" s="500"/>
      <c r="E1553" s="497"/>
      <c r="F1553" s="505"/>
    </row>
    <row r="1554" spans="1:6">
      <c r="A1554" s="497"/>
      <c r="B1554" s="209" t="str">
        <f>IF(A1554="","",VLOOKUP(A1554,Жильцы!$A$2:$B$129,2,FALSE))</f>
        <v/>
      </c>
      <c r="C1554" s="503"/>
      <c r="D1554" s="500"/>
      <c r="E1554" s="497"/>
      <c r="F1554" s="501"/>
    </row>
    <row r="1555" spans="1:6">
      <c r="A1555" s="497"/>
      <c r="B1555" s="209" t="str">
        <f>IF(A1555="","",VLOOKUP(A1555,Жильцы!$A$2:$B$129,2,FALSE))</f>
        <v/>
      </c>
      <c r="C1555" s="503"/>
      <c r="D1555" s="500"/>
      <c r="E1555" s="497"/>
      <c r="F1555" s="501"/>
    </row>
    <row r="1556" spans="1:6">
      <c r="A1556" s="497"/>
      <c r="B1556" s="209" t="str">
        <f>IF(A1556="","",VLOOKUP(A1556,Жильцы!$A$2:$B$129,2,FALSE))</f>
        <v/>
      </c>
      <c r="C1556" s="503"/>
      <c r="D1556" s="500"/>
      <c r="E1556" s="497"/>
      <c r="F1556" s="501"/>
    </row>
    <row r="1557" spans="1:6">
      <c r="A1557" s="497"/>
      <c r="B1557" s="209" t="str">
        <f>IF(A1557="","",VLOOKUP(A1557,Жильцы!$A$2:$B$129,2,FALSE))</f>
        <v/>
      </c>
      <c r="C1557" s="503"/>
      <c r="D1557" s="500"/>
      <c r="E1557" s="497"/>
      <c r="F1557" s="501"/>
    </row>
    <row r="1558" spans="1:6">
      <c r="A1558" s="497"/>
      <c r="B1558" s="209" t="str">
        <f>IF(A1558="","",VLOOKUP(A1558,Жильцы!$A$2:$B$129,2,FALSE))</f>
        <v/>
      </c>
      <c r="C1558" s="503"/>
      <c r="D1558" s="500"/>
      <c r="E1558" s="497"/>
      <c r="F1558" s="501"/>
    </row>
    <row r="1559" spans="1:6">
      <c r="A1559" s="497"/>
      <c r="B1559" s="209" t="str">
        <f>IF(A1559="","",VLOOKUP(A1559,Жильцы!$A$2:$B$129,2,FALSE))</f>
        <v/>
      </c>
      <c r="C1559" s="503"/>
      <c r="D1559" s="500"/>
      <c r="E1559" s="497"/>
      <c r="F1559" s="501"/>
    </row>
    <row r="1560" spans="1:6">
      <c r="A1560" s="497"/>
      <c r="B1560" s="209" t="str">
        <f>IF(A1560="","",VLOOKUP(A1560,Жильцы!$A$2:$B$129,2,FALSE))</f>
        <v/>
      </c>
      <c r="C1560" s="503"/>
      <c r="D1560" s="500"/>
      <c r="E1560" s="497"/>
      <c r="F1560" s="501"/>
    </row>
    <row r="1561" spans="1:6">
      <c r="A1561" s="497"/>
      <c r="B1561" s="209" t="str">
        <f>IF(A1561="","",VLOOKUP(A1561,Жильцы!$A$2:$B$129,2,FALSE))</f>
        <v/>
      </c>
      <c r="C1561" s="503"/>
      <c r="D1561" s="500"/>
      <c r="E1561" s="497"/>
      <c r="F1561" s="501"/>
    </row>
    <row r="1562" spans="1:6">
      <c r="A1562" s="497"/>
      <c r="B1562" s="209" t="str">
        <f>IF(A1562="","",VLOOKUP(A1562,Жильцы!$A$2:$B$129,2,FALSE))</f>
        <v/>
      </c>
      <c r="C1562" s="503"/>
      <c r="D1562" s="500"/>
      <c r="E1562" s="497"/>
      <c r="F1562" s="501"/>
    </row>
    <row r="1563" spans="1:6">
      <c r="A1563" s="497"/>
      <c r="B1563" s="209" t="str">
        <f>IF(A1563="","",VLOOKUP(A1563,Жильцы!$A$2:$B$129,2,FALSE))</f>
        <v/>
      </c>
      <c r="C1563" s="503"/>
      <c r="D1563" s="500"/>
      <c r="E1563" s="497"/>
      <c r="F1563" s="501"/>
    </row>
    <row r="1564" spans="1:6">
      <c r="A1564" s="497"/>
      <c r="B1564" s="209" t="str">
        <f>IF(A1564="","",VLOOKUP(A1564,Жильцы!$A$2:$B$129,2,FALSE))</f>
        <v/>
      </c>
      <c r="C1564" s="503"/>
      <c r="D1564" s="500"/>
      <c r="E1564" s="497"/>
      <c r="F1564" s="501"/>
    </row>
    <row r="1565" spans="1:6">
      <c r="A1565" s="497"/>
      <c r="B1565" s="209" t="str">
        <f>IF(A1565="","",VLOOKUP(A1565,Жильцы!$A$2:$B$129,2,FALSE))</f>
        <v/>
      </c>
      <c r="C1565" s="503"/>
      <c r="D1565" s="500"/>
      <c r="E1565" s="497"/>
      <c r="F1565" s="501"/>
    </row>
    <row r="1566" spans="1:6">
      <c r="A1566" s="497"/>
      <c r="B1566" s="209" t="str">
        <f>IF(A1566="","",VLOOKUP(A1566,Жильцы!$A$2:$B$129,2,FALSE))</f>
        <v/>
      </c>
      <c r="C1566" s="503"/>
      <c r="D1566" s="500"/>
      <c r="E1566" s="497"/>
      <c r="F1566" s="501"/>
    </row>
    <row r="1567" spans="1:6">
      <c r="A1567" s="497"/>
      <c r="B1567" s="209" t="str">
        <f>IF(A1567="","",VLOOKUP(A1567,Жильцы!$A$2:$B$129,2,FALSE))</f>
        <v/>
      </c>
      <c r="C1567" s="503"/>
      <c r="D1567" s="500"/>
      <c r="E1567" s="497"/>
      <c r="F1567" s="501"/>
    </row>
    <row r="1568" spans="1:6">
      <c r="A1568" s="497"/>
      <c r="B1568" s="209" t="str">
        <f>IF(A1568="","",VLOOKUP(A1568,Жильцы!$A$2:$B$129,2,FALSE))</f>
        <v/>
      </c>
      <c r="C1568" s="503"/>
      <c r="D1568" s="500"/>
      <c r="E1568" s="497"/>
      <c r="F1568" s="501"/>
    </row>
    <row r="1569" spans="1:6">
      <c r="A1569" s="497"/>
      <c r="B1569" s="209" t="str">
        <f>IF(A1569="","",VLOOKUP(A1569,Жильцы!$A$2:$B$129,2,FALSE))</f>
        <v/>
      </c>
      <c r="C1569" s="503"/>
      <c r="D1569" s="500"/>
      <c r="E1569" s="497"/>
      <c r="F1569" s="501"/>
    </row>
    <row r="1570" spans="1:6">
      <c r="A1570" s="497"/>
      <c r="B1570" s="209" t="str">
        <f>IF(A1570="","",VLOOKUP(A1570,Жильцы!$A$2:$B$129,2,FALSE))</f>
        <v/>
      </c>
      <c r="C1570" s="503"/>
      <c r="D1570" s="500"/>
      <c r="E1570" s="497"/>
      <c r="F1570" s="501"/>
    </row>
    <row r="1571" spans="1:6">
      <c r="A1571" s="497"/>
      <c r="B1571" s="209" t="str">
        <f>IF(A1571="","",VLOOKUP(A1571,Жильцы!$A$2:$B$129,2,FALSE))</f>
        <v/>
      </c>
      <c r="C1571" s="503"/>
      <c r="D1571" s="500"/>
      <c r="E1571" s="497"/>
      <c r="F1571" s="501"/>
    </row>
    <row r="1572" spans="1:6">
      <c r="A1572" s="497"/>
      <c r="B1572" s="209" t="str">
        <f>IF(A1572="","",VLOOKUP(A1572,Жильцы!$A$2:$B$129,2,FALSE))</f>
        <v/>
      </c>
      <c r="C1572" s="503"/>
      <c r="D1572" s="500"/>
      <c r="E1572" s="497"/>
      <c r="F1572" s="501"/>
    </row>
    <row r="1573" spans="1:6">
      <c r="A1573" s="497"/>
      <c r="B1573" s="209" t="str">
        <f>IF(A1573="","",VLOOKUP(A1573,Жильцы!$A$2:$B$129,2,FALSE))</f>
        <v/>
      </c>
      <c r="C1573" s="503"/>
      <c r="D1573" s="500"/>
      <c r="E1573" s="497"/>
      <c r="F1573" s="501"/>
    </row>
    <row r="1574" spans="1:6">
      <c r="A1574" s="497"/>
      <c r="B1574" s="209" t="str">
        <f>IF(A1574="","",VLOOKUP(A1574,Жильцы!$A$2:$B$129,2,FALSE))</f>
        <v/>
      </c>
      <c r="C1574" s="503"/>
      <c r="D1574" s="500"/>
      <c r="E1574" s="497"/>
      <c r="F1574" s="501"/>
    </row>
    <row r="1575" spans="1:6">
      <c r="A1575" s="497"/>
      <c r="B1575" s="209" t="str">
        <f>IF(A1575="","",VLOOKUP(A1575,Жильцы!$A$2:$B$129,2,FALSE))</f>
        <v/>
      </c>
      <c r="C1575" s="503"/>
      <c r="D1575" s="500"/>
      <c r="E1575" s="497"/>
      <c r="F1575" s="501"/>
    </row>
    <row r="1576" spans="1:6">
      <c r="A1576" s="497"/>
      <c r="B1576" s="209" t="str">
        <f>IF(A1576="","",VLOOKUP(A1576,Жильцы!$A$2:$B$129,2,FALSE))</f>
        <v/>
      </c>
      <c r="C1576" s="503"/>
      <c r="D1576" s="500"/>
      <c r="E1576" s="497"/>
      <c r="F1576" s="501"/>
    </row>
    <row r="1577" spans="1:6">
      <c r="A1577" s="497"/>
      <c r="B1577" s="209" t="str">
        <f>IF(A1577="","",VLOOKUP(A1577,Жильцы!$A$2:$B$129,2,FALSE))</f>
        <v/>
      </c>
      <c r="C1577" s="503"/>
      <c r="D1577" s="500"/>
      <c r="E1577" s="497"/>
      <c r="F1577" s="501"/>
    </row>
    <row r="1578" spans="1:6">
      <c r="A1578" s="497"/>
      <c r="B1578" s="209" t="str">
        <f>IF(A1578="","",VLOOKUP(A1578,Жильцы!$A$2:$B$129,2,FALSE))</f>
        <v/>
      </c>
      <c r="C1578" s="503"/>
      <c r="D1578" s="500"/>
      <c r="E1578" s="497"/>
      <c r="F1578" s="501"/>
    </row>
    <row r="1579" spans="1:6">
      <c r="A1579" s="497"/>
      <c r="B1579" s="209" t="str">
        <f>IF(A1579="","",VLOOKUP(A1579,Жильцы!$A$2:$B$129,2,FALSE))</f>
        <v/>
      </c>
      <c r="C1579" s="503"/>
      <c r="D1579" s="500"/>
      <c r="E1579" s="497"/>
      <c r="F1579" s="501"/>
    </row>
    <row r="1580" spans="1:6">
      <c r="A1580" s="497"/>
      <c r="B1580" s="209" t="str">
        <f>IF(A1580="","",VLOOKUP(A1580,Жильцы!$A$2:$B$129,2,FALSE))</f>
        <v/>
      </c>
      <c r="C1580" s="503"/>
      <c r="D1580" s="500"/>
      <c r="E1580" s="497"/>
      <c r="F1580" s="501"/>
    </row>
    <row r="1581" spans="1:6">
      <c r="A1581" s="497"/>
      <c r="B1581" s="209" t="str">
        <f>IF(A1581="","",VLOOKUP(A1581,Жильцы!$A$2:$B$129,2,FALSE))</f>
        <v/>
      </c>
      <c r="C1581" s="503"/>
      <c r="D1581" s="500"/>
      <c r="E1581" s="497"/>
      <c r="F1581" s="501"/>
    </row>
    <row r="1582" spans="1:6">
      <c r="A1582" s="497"/>
      <c r="B1582" s="209" t="str">
        <f>IF(A1582="","",VLOOKUP(A1582,Жильцы!$A$2:$B$129,2,FALSE))</f>
        <v/>
      </c>
      <c r="C1582" s="503"/>
      <c r="D1582" s="500"/>
      <c r="E1582" s="497"/>
      <c r="F1582" s="501"/>
    </row>
    <row r="1583" spans="1:6">
      <c r="A1583" s="497"/>
      <c r="B1583" s="209" t="str">
        <f>IF(A1583="","",VLOOKUP(A1583,Жильцы!$A$2:$B$129,2,FALSE))</f>
        <v/>
      </c>
      <c r="C1583" s="503"/>
      <c r="D1583" s="500"/>
      <c r="E1583" s="497"/>
      <c r="F1583" s="501"/>
    </row>
    <row r="1584" spans="1:6">
      <c r="A1584" s="497"/>
      <c r="B1584" s="209" t="str">
        <f>IF(A1584="","",VLOOKUP(A1584,Жильцы!$A$2:$B$129,2,FALSE))</f>
        <v/>
      </c>
      <c r="C1584" s="503"/>
      <c r="D1584" s="500"/>
      <c r="E1584" s="497"/>
      <c r="F1584" s="501"/>
    </row>
    <row r="1585" spans="1:6">
      <c r="A1585" s="497"/>
      <c r="B1585" s="209" t="str">
        <f>IF(A1585="","",VLOOKUP(A1585,Жильцы!$A$2:$B$129,2,FALSE))</f>
        <v/>
      </c>
      <c r="C1585" s="503"/>
      <c r="D1585" s="500"/>
      <c r="E1585" s="497"/>
      <c r="F1585" s="501"/>
    </row>
    <row r="1586" spans="1:6">
      <c r="A1586" s="497"/>
      <c r="B1586" s="209" t="str">
        <f>IF(A1586="","",VLOOKUP(A1586,Жильцы!$A$2:$B$129,2,FALSE))</f>
        <v/>
      </c>
      <c r="C1586" s="503"/>
      <c r="D1586" s="500"/>
      <c r="E1586" s="497"/>
      <c r="F1586" s="501"/>
    </row>
    <row r="1587" spans="1:6">
      <c r="A1587" s="497"/>
      <c r="B1587" s="209" t="str">
        <f>IF(A1587="","",VLOOKUP(A1587,Жильцы!$A$2:$B$129,2,FALSE))</f>
        <v/>
      </c>
      <c r="C1587" s="503"/>
      <c r="D1587" s="500"/>
      <c r="E1587" s="497"/>
      <c r="F1587" s="501"/>
    </row>
    <row r="1588" spans="1:6">
      <c r="A1588" s="497"/>
      <c r="B1588" s="209" t="str">
        <f>IF(A1588="","",VLOOKUP(A1588,Жильцы!$A$2:$B$129,2,FALSE))</f>
        <v/>
      </c>
      <c r="C1588" s="503"/>
      <c r="D1588" s="500"/>
      <c r="E1588" s="497"/>
      <c r="F1588" s="501"/>
    </row>
    <row r="1589" spans="1:6">
      <c r="A1589" s="497"/>
      <c r="B1589" s="209" t="str">
        <f>IF(A1589="","",VLOOKUP(A1589,Жильцы!$A$2:$B$129,2,FALSE))</f>
        <v/>
      </c>
      <c r="C1589" s="503"/>
      <c r="D1589" s="500"/>
      <c r="E1589" s="497"/>
      <c r="F1589" s="501"/>
    </row>
    <row r="1590" spans="1:6">
      <c r="A1590" s="497"/>
      <c r="B1590" s="209" t="str">
        <f>IF(A1590="","",VLOOKUP(A1590,Жильцы!$A$2:$B$129,2,FALSE))</f>
        <v/>
      </c>
      <c r="C1590" s="503"/>
      <c r="D1590" s="500"/>
      <c r="E1590" s="497"/>
      <c r="F1590" s="501"/>
    </row>
    <row r="1591" spans="1:6">
      <c r="A1591" s="497"/>
      <c r="B1591" s="209" t="str">
        <f>IF(A1591="","",VLOOKUP(A1591,Жильцы!$A$2:$B$129,2,FALSE))</f>
        <v/>
      </c>
      <c r="C1591" s="503"/>
      <c r="D1591" s="500"/>
      <c r="E1591" s="497"/>
      <c r="F1591" s="501"/>
    </row>
    <row r="1592" spans="1:6">
      <c r="A1592" s="497"/>
      <c r="B1592" s="209" t="str">
        <f>IF(A1592="","",VLOOKUP(A1592,Жильцы!$A$2:$B$129,2,FALSE))</f>
        <v/>
      </c>
      <c r="C1592" s="503"/>
      <c r="D1592" s="500"/>
      <c r="E1592" s="497"/>
      <c r="F1592" s="501"/>
    </row>
    <row r="1593" spans="1:6">
      <c r="A1593" s="497"/>
      <c r="B1593" s="209" t="str">
        <f>IF(A1593="","",VLOOKUP(A1593,Жильцы!$A$2:$B$129,2,FALSE))</f>
        <v/>
      </c>
      <c r="C1593" s="503"/>
      <c r="D1593" s="500"/>
      <c r="E1593" s="497"/>
      <c r="F1593" s="501"/>
    </row>
    <row r="1594" spans="1:6">
      <c r="A1594" s="497"/>
      <c r="B1594" s="209" t="str">
        <f>IF(A1594="","",VLOOKUP(A1594,Жильцы!$A$2:$B$129,2,FALSE))</f>
        <v/>
      </c>
      <c r="C1594" s="503"/>
      <c r="D1594" s="500"/>
      <c r="E1594" s="497"/>
      <c r="F1594" s="501"/>
    </row>
    <row r="1595" spans="1:6">
      <c r="A1595" s="497"/>
      <c r="B1595" s="209" t="str">
        <f>IF(A1595="","",VLOOKUP(A1595,Жильцы!$A$2:$B$129,2,FALSE))</f>
        <v/>
      </c>
      <c r="C1595" s="503"/>
      <c r="D1595" s="500"/>
      <c r="E1595" s="497"/>
      <c r="F1595" s="501"/>
    </row>
    <row r="1596" spans="1:6">
      <c r="A1596" s="497"/>
      <c r="B1596" s="209" t="str">
        <f>IF(A1596="","",VLOOKUP(A1596,Жильцы!$A$2:$B$129,2,FALSE))</f>
        <v/>
      </c>
      <c r="C1596" s="503"/>
      <c r="D1596" s="500"/>
      <c r="E1596" s="497"/>
      <c r="F1596" s="501"/>
    </row>
    <row r="1597" spans="1:6">
      <c r="A1597" s="497"/>
      <c r="B1597" s="209" t="str">
        <f>IF(A1597="","",VLOOKUP(A1597,Жильцы!$A$2:$B$129,2,FALSE))</f>
        <v/>
      </c>
      <c r="C1597" s="503"/>
      <c r="D1597" s="500"/>
      <c r="E1597" s="497"/>
      <c r="F1597" s="501"/>
    </row>
    <row r="1598" spans="1:6">
      <c r="A1598" s="497"/>
      <c r="B1598" s="209" t="str">
        <f>IF(A1598="","",VLOOKUP(A1598,Жильцы!$A$2:$B$129,2,FALSE))</f>
        <v/>
      </c>
      <c r="C1598" s="503"/>
      <c r="D1598" s="500"/>
      <c r="E1598" s="497"/>
      <c r="F1598" s="501"/>
    </row>
    <row r="1599" spans="1:6">
      <c r="A1599" s="497"/>
      <c r="B1599" s="209" t="str">
        <f>IF(A1599="","",VLOOKUP(A1599,Жильцы!$A$2:$B$129,2,FALSE))</f>
        <v/>
      </c>
      <c r="C1599" s="503"/>
      <c r="D1599" s="500"/>
      <c r="E1599" s="497"/>
      <c r="F1599" s="501"/>
    </row>
    <row r="1600" spans="1:6">
      <c r="A1600" s="497"/>
      <c r="B1600" s="209" t="str">
        <f>IF(A1600="","",VLOOKUP(A1600,Жильцы!$A$2:$B$129,2,FALSE))</f>
        <v/>
      </c>
      <c r="C1600" s="503"/>
      <c r="D1600" s="500"/>
      <c r="E1600" s="497"/>
      <c r="F1600" s="501"/>
    </row>
    <row r="1601" spans="1:6">
      <c r="A1601" s="497"/>
      <c r="B1601" s="209" t="str">
        <f>IF(A1601="","",VLOOKUP(A1601,Жильцы!$A$2:$B$129,2,FALSE))</f>
        <v/>
      </c>
      <c r="C1601" s="503"/>
      <c r="D1601" s="500"/>
      <c r="E1601" s="497"/>
      <c r="F1601" s="501"/>
    </row>
    <row r="1602" spans="1:6">
      <c r="A1602" s="497"/>
      <c r="B1602" s="209" t="str">
        <f>IF(A1602="","",VLOOKUP(A1602,Жильцы!$A$2:$B$129,2,FALSE))</f>
        <v/>
      </c>
      <c r="C1602" s="503"/>
      <c r="D1602" s="500"/>
      <c r="E1602" s="497"/>
      <c r="F1602" s="501"/>
    </row>
    <row r="1603" spans="1:6">
      <c r="A1603" s="497"/>
      <c r="B1603" s="209" t="str">
        <f>IF(A1603="","",VLOOKUP(A1603,Жильцы!$A$2:$B$129,2,FALSE))</f>
        <v/>
      </c>
      <c r="C1603" s="503"/>
      <c r="D1603" s="500"/>
      <c r="E1603" s="497"/>
      <c r="F1603" s="501"/>
    </row>
    <row r="1604" spans="1:6">
      <c r="A1604" s="497"/>
      <c r="B1604" s="209" t="str">
        <f>IF(A1604="","",VLOOKUP(A1604,Жильцы!$A$2:$B$129,2,FALSE))</f>
        <v/>
      </c>
      <c r="C1604" s="503"/>
      <c r="D1604" s="500"/>
      <c r="E1604" s="497"/>
      <c r="F1604" s="501"/>
    </row>
    <row r="1605" spans="1:6">
      <c r="A1605" s="497"/>
      <c r="B1605" s="209" t="str">
        <f>IF(A1605="","",VLOOKUP(A1605,Жильцы!$A$2:$B$129,2,FALSE))</f>
        <v/>
      </c>
      <c r="C1605" s="503"/>
      <c r="D1605" s="500"/>
      <c r="E1605" s="497"/>
      <c r="F1605" s="501"/>
    </row>
    <row r="1606" spans="1:6">
      <c r="A1606" s="497"/>
      <c r="B1606" s="209" t="str">
        <f>IF(A1606="","",VLOOKUP(A1606,Жильцы!$A$2:$B$129,2,FALSE))</f>
        <v/>
      </c>
      <c r="C1606" s="503"/>
      <c r="D1606" s="500"/>
      <c r="E1606" s="497"/>
      <c r="F1606" s="501"/>
    </row>
    <row r="1607" spans="1:6">
      <c r="A1607" s="497"/>
      <c r="B1607" s="209" t="str">
        <f>IF(A1607="","",VLOOKUP(A1607,Жильцы!$A$2:$B$129,2,FALSE))</f>
        <v/>
      </c>
      <c r="C1607" s="503"/>
      <c r="D1607" s="500"/>
      <c r="E1607" s="497"/>
      <c r="F1607" s="501"/>
    </row>
    <row r="1608" spans="1:6">
      <c r="A1608" s="497"/>
      <c r="B1608" s="209" t="str">
        <f>IF(A1608="","",VLOOKUP(A1608,Жильцы!$A$2:$B$129,2,FALSE))</f>
        <v/>
      </c>
      <c r="C1608" s="503"/>
      <c r="D1608" s="500"/>
      <c r="E1608" s="497"/>
      <c r="F1608" s="501"/>
    </row>
    <row r="1609" spans="1:6">
      <c r="A1609" s="497"/>
      <c r="B1609" s="209" t="str">
        <f>IF(A1609="","",VLOOKUP(A1609,Жильцы!$A$2:$B$129,2,FALSE))</f>
        <v/>
      </c>
      <c r="C1609" s="503"/>
      <c r="D1609" s="500"/>
      <c r="E1609" s="497"/>
      <c r="F1609" s="501"/>
    </row>
    <row r="1610" spans="1:6">
      <c r="A1610" s="497"/>
      <c r="B1610" s="209" t="str">
        <f>IF(A1610="","",VLOOKUP(A1610,Жильцы!$A$2:$B$129,2,FALSE))</f>
        <v/>
      </c>
      <c r="C1610" s="503"/>
      <c r="D1610" s="500"/>
      <c r="E1610" s="497"/>
      <c r="F1610" s="501"/>
    </row>
    <row r="1611" spans="1:6">
      <c r="A1611" s="497"/>
      <c r="B1611" s="209" t="str">
        <f>IF(A1611="","",VLOOKUP(A1611,Жильцы!$A$2:$B$129,2,FALSE))</f>
        <v/>
      </c>
      <c r="C1611" s="503"/>
      <c r="D1611" s="500"/>
      <c r="E1611" s="497"/>
      <c r="F1611" s="501"/>
    </row>
    <row r="1612" spans="1:6">
      <c r="A1612" s="497"/>
      <c r="B1612" s="209" t="str">
        <f>IF(A1612="","",VLOOKUP(A1612,Жильцы!$A$2:$B$129,2,FALSE))</f>
        <v/>
      </c>
      <c r="C1612" s="503"/>
      <c r="D1612" s="500"/>
      <c r="E1612" s="497"/>
      <c r="F1612" s="501"/>
    </row>
    <row r="1613" spans="1:6">
      <c r="A1613" s="497"/>
      <c r="B1613" s="209" t="str">
        <f>IF(A1613="","",VLOOKUP(A1613,Жильцы!$A$2:$B$129,2,FALSE))</f>
        <v/>
      </c>
      <c r="C1613" s="503"/>
      <c r="D1613" s="500"/>
      <c r="E1613" s="497"/>
      <c r="F1613" s="501"/>
    </row>
    <row r="1614" spans="1:6">
      <c r="A1614" s="497"/>
      <c r="B1614" s="209" t="str">
        <f>IF(A1614="","",VLOOKUP(A1614,Жильцы!$A$2:$B$129,2,FALSE))</f>
        <v/>
      </c>
      <c r="C1614" s="503"/>
      <c r="D1614" s="500"/>
      <c r="E1614" s="497"/>
      <c r="F1614" s="505"/>
    </row>
    <row r="1615" spans="1:6">
      <c r="A1615" s="497"/>
      <c r="B1615" s="209" t="str">
        <f>IF(A1615="","",VLOOKUP(A1615,Жильцы!$A$2:$B$129,2,FALSE))</f>
        <v/>
      </c>
      <c r="C1615" s="503"/>
      <c r="D1615" s="500"/>
      <c r="E1615" s="497"/>
      <c r="F1615" s="501"/>
    </row>
    <row r="1616" spans="1:6">
      <c r="A1616" s="497"/>
      <c r="B1616" s="209" t="str">
        <f>IF(A1616="","",VLOOKUP(A1616,Жильцы!$A$2:$B$129,2,FALSE))</f>
        <v/>
      </c>
      <c r="C1616" s="503"/>
      <c r="D1616" s="500"/>
      <c r="E1616" s="497"/>
      <c r="F1616" s="501"/>
    </row>
    <row r="1617" spans="1:6">
      <c r="A1617" s="497"/>
      <c r="B1617" s="209" t="str">
        <f>IF(A1617="","",VLOOKUP(A1617,Жильцы!$A$2:$B$129,2,FALSE))</f>
        <v/>
      </c>
      <c r="C1617" s="503"/>
      <c r="D1617" s="500"/>
      <c r="E1617" s="497"/>
      <c r="F1617" s="501"/>
    </row>
    <row r="1618" spans="1:6">
      <c r="A1618" s="497"/>
      <c r="B1618" s="209" t="str">
        <f>IF(A1618="","",VLOOKUP(A1618,Жильцы!$A$2:$B$129,2,FALSE))</f>
        <v/>
      </c>
      <c r="C1618" s="503"/>
      <c r="D1618" s="500"/>
      <c r="E1618" s="497"/>
      <c r="F1618" s="501"/>
    </row>
    <row r="1619" spans="1:6">
      <c r="A1619" s="497"/>
      <c r="B1619" s="209" t="str">
        <f>IF(A1619="","",VLOOKUP(A1619,Жильцы!$A$2:$B$129,2,FALSE))</f>
        <v/>
      </c>
      <c r="C1619" s="503"/>
      <c r="D1619" s="500"/>
      <c r="E1619" s="497"/>
      <c r="F1619" s="501"/>
    </row>
    <row r="1620" spans="1:6">
      <c r="A1620" s="497"/>
      <c r="B1620" s="209" t="str">
        <f>IF(A1620="","",VLOOKUP(A1620,Жильцы!$A$2:$B$129,2,FALSE))</f>
        <v/>
      </c>
      <c r="C1620" s="503"/>
      <c r="D1620" s="500"/>
      <c r="E1620" s="497"/>
      <c r="F1620" s="501"/>
    </row>
    <row r="1621" spans="1:6">
      <c r="A1621" s="497"/>
      <c r="B1621" s="209" t="str">
        <f>IF(A1621="","",VLOOKUP(A1621,Жильцы!$A$2:$B$129,2,FALSE))</f>
        <v/>
      </c>
      <c r="C1621" s="503"/>
      <c r="D1621" s="500"/>
      <c r="E1621" s="497"/>
      <c r="F1621" s="501"/>
    </row>
    <row r="1622" spans="1:6">
      <c r="A1622" s="497"/>
      <c r="B1622" s="209" t="str">
        <f>IF(A1622="","",VLOOKUP(A1622,Жильцы!$A$2:$B$129,2,FALSE))</f>
        <v/>
      </c>
      <c r="C1622" s="503"/>
      <c r="D1622" s="500"/>
      <c r="E1622" s="497"/>
      <c r="F1622" s="501"/>
    </row>
    <row r="1623" spans="1:6">
      <c r="A1623" s="497"/>
      <c r="B1623" s="209" t="str">
        <f>IF(A1623="","",VLOOKUP(A1623,Жильцы!$A$2:$B$129,2,FALSE))</f>
        <v/>
      </c>
      <c r="C1623" s="503"/>
      <c r="D1623" s="500"/>
      <c r="E1623" s="497"/>
      <c r="F1623" s="501"/>
    </row>
    <row r="1624" spans="1:6">
      <c r="A1624" s="497"/>
      <c r="B1624" s="209" t="str">
        <f>IF(A1624="","",VLOOKUP(A1624,Жильцы!$A$2:$B$129,2,FALSE))</f>
        <v/>
      </c>
      <c r="C1624" s="503"/>
      <c r="D1624" s="500"/>
      <c r="E1624" s="497"/>
      <c r="F1624" s="501"/>
    </row>
    <row r="1625" spans="1:6">
      <c r="A1625" s="497"/>
      <c r="B1625" s="209" t="str">
        <f>IF(A1625="","",VLOOKUP(A1625,Жильцы!$A$2:$B$129,2,FALSE))</f>
        <v/>
      </c>
      <c r="C1625" s="503"/>
      <c r="D1625" s="500"/>
      <c r="E1625" s="497"/>
      <c r="F1625" s="501"/>
    </row>
    <row r="1626" spans="1:6">
      <c r="A1626" s="497"/>
      <c r="B1626" s="209" t="str">
        <f>IF(A1626="","",VLOOKUP(A1626,Жильцы!$A$2:$B$129,2,FALSE))</f>
        <v/>
      </c>
      <c r="C1626" s="503"/>
      <c r="D1626" s="500"/>
      <c r="E1626" s="497"/>
      <c r="F1626" s="501"/>
    </row>
    <row r="1627" spans="1:6">
      <c r="A1627" s="497"/>
      <c r="B1627" s="209" t="str">
        <f>IF(A1627="","",VLOOKUP(A1627,Жильцы!$A$2:$B$129,2,FALSE))</f>
        <v/>
      </c>
      <c r="C1627" s="503"/>
      <c r="D1627" s="500"/>
      <c r="E1627" s="497"/>
      <c r="F1627" s="501"/>
    </row>
    <row r="1628" spans="1:6">
      <c r="A1628" s="497"/>
      <c r="B1628" s="209" t="str">
        <f>IF(A1628="","",VLOOKUP(A1628,Жильцы!$A$2:$B$129,2,FALSE))</f>
        <v/>
      </c>
      <c r="C1628" s="503"/>
      <c r="D1628" s="500"/>
      <c r="E1628" s="497"/>
      <c r="F1628" s="501"/>
    </row>
    <row r="1629" spans="1:6">
      <c r="A1629" s="497"/>
      <c r="B1629" s="209" t="str">
        <f>IF(A1629="","",VLOOKUP(A1629,Жильцы!$A$2:$B$129,2,FALSE))</f>
        <v/>
      </c>
      <c r="C1629" s="503"/>
      <c r="D1629" s="500"/>
      <c r="E1629" s="497"/>
      <c r="F1629" s="501"/>
    </row>
    <row r="1630" spans="1:6">
      <c r="A1630" s="497"/>
      <c r="B1630" s="209" t="str">
        <f>IF(A1630="","",VLOOKUP(A1630,Жильцы!$A$2:$B$129,2,FALSE))</f>
        <v/>
      </c>
      <c r="C1630" s="503"/>
      <c r="D1630" s="500"/>
      <c r="E1630" s="497"/>
      <c r="F1630" s="501"/>
    </row>
    <row r="1631" spans="1:6">
      <c r="A1631" s="497"/>
      <c r="B1631" s="209" t="str">
        <f>IF(A1631="","",VLOOKUP(A1631,Жильцы!$A$2:$B$129,2,FALSE))</f>
        <v/>
      </c>
      <c r="C1631" s="503"/>
      <c r="D1631" s="500"/>
      <c r="E1631" s="497"/>
      <c r="F1631" s="501"/>
    </row>
    <row r="1632" spans="1:6">
      <c r="A1632" s="497"/>
      <c r="B1632" s="209" t="str">
        <f>IF(A1632="","",VLOOKUP(A1632,Жильцы!$A$2:$B$129,2,FALSE))</f>
        <v/>
      </c>
      <c r="C1632" s="503"/>
      <c r="D1632" s="500"/>
      <c r="E1632" s="497"/>
      <c r="F1632" s="501"/>
    </row>
    <row r="1633" spans="1:6">
      <c r="A1633" s="497"/>
      <c r="B1633" s="209" t="str">
        <f>IF(A1633="","",VLOOKUP(A1633,Жильцы!$A$2:$B$129,2,FALSE))</f>
        <v/>
      </c>
      <c r="C1633" s="503"/>
      <c r="D1633" s="500"/>
      <c r="E1633" s="497"/>
      <c r="F1633" s="501"/>
    </row>
    <row r="1634" spans="1:6">
      <c r="A1634" s="497"/>
      <c r="B1634" s="209" t="str">
        <f>IF(A1634="","",VLOOKUP(A1634,Жильцы!$A$2:$B$129,2,FALSE))</f>
        <v/>
      </c>
      <c r="C1634" s="503"/>
      <c r="D1634" s="500"/>
      <c r="E1634" s="497"/>
      <c r="F1634" s="501"/>
    </row>
    <row r="1635" spans="1:6">
      <c r="A1635" s="497"/>
      <c r="B1635" s="209" t="str">
        <f>IF(A1635="","",VLOOKUP(A1635,Жильцы!$A$2:$B$129,2,FALSE))</f>
        <v/>
      </c>
      <c r="C1635" s="503"/>
      <c r="D1635" s="500"/>
      <c r="E1635" s="497"/>
      <c r="F1635" s="501"/>
    </row>
    <row r="1636" spans="1:6">
      <c r="A1636" s="497"/>
      <c r="B1636" s="209" t="str">
        <f>IF(A1636="","",VLOOKUP(A1636,Жильцы!$A$2:$B$129,2,FALSE))</f>
        <v/>
      </c>
      <c r="C1636" s="503"/>
      <c r="D1636" s="500"/>
      <c r="E1636" s="497"/>
      <c r="F1636" s="501"/>
    </row>
    <row r="1637" spans="1:6">
      <c r="A1637" s="497"/>
      <c r="B1637" s="209" t="str">
        <f>IF(A1637="","",VLOOKUP(A1637,Жильцы!$A$2:$B$129,2,FALSE))</f>
        <v/>
      </c>
      <c r="C1637" s="503"/>
      <c r="D1637" s="500"/>
      <c r="E1637" s="497"/>
      <c r="F1637" s="501"/>
    </row>
    <row r="1638" spans="1:6">
      <c r="A1638" s="497"/>
      <c r="B1638" s="209" t="str">
        <f>IF(A1638="","",VLOOKUP(A1638,Жильцы!$A$2:$B$129,2,FALSE))</f>
        <v/>
      </c>
      <c r="C1638" s="503"/>
      <c r="D1638" s="500"/>
      <c r="E1638" s="497"/>
      <c r="F1638" s="501"/>
    </row>
    <row r="1639" spans="1:6">
      <c r="A1639" s="497"/>
      <c r="B1639" s="209" t="str">
        <f>IF(A1639="","",VLOOKUP(A1639,Жильцы!$A$2:$B$129,2,FALSE))</f>
        <v/>
      </c>
      <c r="C1639" s="503"/>
      <c r="D1639" s="500"/>
      <c r="E1639" s="497"/>
      <c r="F1639" s="501"/>
    </row>
    <row r="1640" spans="1:6">
      <c r="A1640" s="497"/>
      <c r="B1640" s="209" t="str">
        <f>IF(A1640="","",VLOOKUP(A1640,Жильцы!$A$2:$B$129,2,FALSE))</f>
        <v/>
      </c>
      <c r="C1640" s="503"/>
      <c r="D1640" s="500"/>
      <c r="E1640" s="497"/>
      <c r="F1640" s="501"/>
    </row>
    <row r="1641" spans="1:6">
      <c r="A1641" s="497"/>
      <c r="B1641" s="209" t="str">
        <f>IF(A1641="","",VLOOKUP(A1641,Жильцы!$A$2:$B$129,2,FALSE))</f>
        <v/>
      </c>
      <c r="C1641" s="503"/>
      <c r="D1641" s="500"/>
      <c r="E1641" s="497"/>
      <c r="F1641" s="501"/>
    </row>
    <row r="1642" spans="1:6">
      <c r="A1642" s="497"/>
      <c r="B1642" s="209" t="str">
        <f>IF(A1642="","",VLOOKUP(A1642,Жильцы!$A$2:$B$129,2,FALSE))</f>
        <v/>
      </c>
      <c r="C1642" s="503"/>
      <c r="D1642" s="500"/>
      <c r="E1642" s="497"/>
      <c r="F1642" s="501"/>
    </row>
    <row r="1643" spans="1:6">
      <c r="A1643" s="497"/>
      <c r="B1643" s="209" t="str">
        <f>IF(A1643="","",VLOOKUP(A1643,Жильцы!$A$2:$B$129,2,FALSE))</f>
        <v/>
      </c>
      <c r="C1643" s="503"/>
      <c r="D1643" s="500"/>
      <c r="E1643" s="497"/>
      <c r="F1643" s="501"/>
    </row>
    <row r="1644" spans="1:6">
      <c r="A1644" s="497"/>
      <c r="B1644" s="209" t="str">
        <f>IF(A1644="","",VLOOKUP(A1644,Жильцы!$A$2:$B$129,2,FALSE))</f>
        <v/>
      </c>
      <c r="C1644" s="503"/>
      <c r="D1644" s="500"/>
      <c r="E1644" s="497"/>
      <c r="F1644" s="501"/>
    </row>
    <row r="1645" spans="1:6">
      <c r="A1645" s="497"/>
      <c r="B1645" s="209" t="str">
        <f>IF(A1645="","",VLOOKUP(A1645,Жильцы!$A$2:$B$129,2,FALSE))</f>
        <v/>
      </c>
      <c r="C1645" s="503"/>
      <c r="D1645" s="500"/>
      <c r="E1645" s="497"/>
      <c r="F1645" s="501"/>
    </row>
    <row r="1646" spans="1:6">
      <c r="A1646" s="497"/>
      <c r="B1646" s="209" t="str">
        <f>IF(A1646="","",VLOOKUP(A1646,Жильцы!$A$2:$B$129,2,FALSE))</f>
        <v/>
      </c>
      <c r="C1646" s="503"/>
      <c r="D1646" s="500"/>
      <c r="E1646" s="497"/>
      <c r="F1646" s="501"/>
    </row>
    <row r="1647" spans="1:6">
      <c r="A1647" s="497"/>
      <c r="B1647" s="209" t="str">
        <f>IF(A1647="","",VLOOKUP(A1647,Жильцы!$A$2:$B$129,2,FALSE))</f>
        <v/>
      </c>
      <c r="C1647" s="503"/>
      <c r="D1647" s="500"/>
      <c r="E1647" s="497"/>
      <c r="F1647" s="501"/>
    </row>
    <row r="1648" spans="1:6">
      <c r="A1648" s="497"/>
      <c r="B1648" s="209" t="str">
        <f>IF(A1648="","",VLOOKUP(A1648,Жильцы!$A$2:$B$129,2,FALSE))</f>
        <v/>
      </c>
      <c r="C1648" s="503"/>
      <c r="D1648" s="500"/>
      <c r="E1648" s="497"/>
    </row>
    <row r="1649" spans="1:6">
      <c r="A1649" s="497"/>
      <c r="B1649" s="209" t="str">
        <f>IF(A1649="","",VLOOKUP(A1649,Жильцы!$A$2:$B$129,2,FALSE))</f>
        <v/>
      </c>
      <c r="C1649" s="503"/>
      <c r="D1649" s="500"/>
      <c r="E1649" s="497"/>
      <c r="F1649" s="501"/>
    </row>
    <row r="1650" spans="1:6">
      <c r="A1650" s="497"/>
      <c r="B1650" s="209" t="str">
        <f>IF(A1650="","",VLOOKUP(A1650,Жильцы!$A$2:$B$129,2,FALSE))</f>
        <v/>
      </c>
      <c r="C1650" s="503"/>
      <c r="D1650" s="500"/>
      <c r="E1650" s="497"/>
      <c r="F1650" s="501"/>
    </row>
    <row r="1651" spans="1:6">
      <c r="A1651" s="497"/>
      <c r="B1651" s="209" t="str">
        <f>IF(A1651="","",VLOOKUP(A1651,Жильцы!$A$2:$B$129,2,FALSE))</f>
        <v/>
      </c>
      <c r="C1651" s="503"/>
      <c r="D1651" s="500"/>
      <c r="E1651" s="497"/>
      <c r="F1651" s="501"/>
    </row>
    <row r="1652" spans="1:6">
      <c r="A1652" s="497"/>
      <c r="B1652" s="209" t="str">
        <f>IF(A1652="","",VLOOKUP(A1652,Жильцы!$A$2:$B$129,2,FALSE))</f>
        <v/>
      </c>
      <c r="C1652" s="503"/>
      <c r="D1652" s="500"/>
      <c r="E1652" s="497"/>
      <c r="F1652" s="501"/>
    </row>
    <row r="1653" spans="1:6">
      <c r="A1653" s="497"/>
      <c r="B1653" s="209" t="str">
        <f>IF(A1653="","",VLOOKUP(A1653,Жильцы!$A$2:$B$129,2,FALSE))</f>
        <v/>
      </c>
      <c r="C1653" s="503"/>
      <c r="D1653" s="500"/>
      <c r="E1653" s="497"/>
      <c r="F1653" s="501"/>
    </row>
    <row r="1654" spans="1:6">
      <c r="A1654" s="497"/>
      <c r="B1654" s="209" t="str">
        <f>IF(A1654="","",VLOOKUP(A1654,Жильцы!$A$2:$B$129,2,FALSE))</f>
        <v/>
      </c>
      <c r="C1654" s="503"/>
      <c r="D1654" s="500"/>
      <c r="E1654" s="497"/>
      <c r="F1654" s="501"/>
    </row>
    <row r="1655" spans="1:6">
      <c r="A1655" s="497"/>
      <c r="B1655" s="209" t="str">
        <f>IF(A1655="","",VLOOKUP(A1655,Жильцы!$A$2:$B$129,2,FALSE))</f>
        <v/>
      </c>
      <c r="C1655" s="503"/>
      <c r="D1655" s="500"/>
      <c r="E1655" s="497"/>
      <c r="F1655" s="501"/>
    </row>
    <row r="1656" spans="1:6">
      <c r="A1656" s="497"/>
      <c r="B1656" s="209" t="str">
        <f>IF(A1656="","",VLOOKUP(A1656,Жильцы!$A$2:$B$129,2,FALSE))</f>
        <v/>
      </c>
      <c r="C1656" s="503"/>
      <c r="D1656" s="500"/>
      <c r="E1656" s="497"/>
      <c r="F1656" s="501"/>
    </row>
    <row r="1657" spans="1:6">
      <c r="A1657" s="497"/>
      <c r="B1657" s="209" t="str">
        <f>IF(A1657="","",VLOOKUP(A1657,Жильцы!$A$2:$B$129,2,FALSE))</f>
        <v/>
      </c>
      <c r="C1657" s="503"/>
      <c r="D1657" s="500"/>
      <c r="E1657" s="497"/>
      <c r="F1657" s="501"/>
    </row>
    <row r="1658" spans="1:6">
      <c r="A1658" s="497"/>
      <c r="B1658" s="209" t="str">
        <f>IF(A1658="","",VLOOKUP(A1658,Жильцы!$A$2:$B$129,2,FALSE))</f>
        <v/>
      </c>
      <c r="C1658" s="503"/>
      <c r="D1658" s="500"/>
      <c r="E1658" s="497"/>
      <c r="F1658" s="501"/>
    </row>
    <row r="1659" spans="1:6">
      <c r="A1659" s="497"/>
      <c r="B1659" s="209" t="str">
        <f>IF(A1659="","",VLOOKUP(A1659,Жильцы!$A$2:$B$129,2,FALSE))</f>
        <v/>
      </c>
      <c r="C1659" s="503"/>
      <c r="D1659" s="500"/>
      <c r="E1659" s="497"/>
      <c r="F1659" s="501"/>
    </row>
    <row r="1660" spans="1:6">
      <c r="A1660" s="497"/>
      <c r="B1660" s="209" t="str">
        <f>IF(A1660="","",VLOOKUP(A1660,Жильцы!$A$2:$B$129,2,FALSE))</f>
        <v/>
      </c>
      <c r="C1660" s="503"/>
      <c r="D1660" s="500"/>
      <c r="E1660" s="497"/>
      <c r="F1660" s="501"/>
    </row>
    <row r="1661" spans="1:6">
      <c r="A1661" s="497"/>
      <c r="B1661" s="209" t="str">
        <f>IF(A1661="","",VLOOKUP(A1661,Жильцы!$A$2:$B$129,2,FALSE))</f>
        <v/>
      </c>
      <c r="C1661" s="503"/>
      <c r="D1661" s="500"/>
      <c r="E1661" s="497"/>
      <c r="F1661" s="501"/>
    </row>
    <row r="1662" spans="1:6">
      <c r="A1662" s="497"/>
      <c r="B1662" s="209" t="str">
        <f>IF(A1662="","",VLOOKUP(A1662,Жильцы!$A$2:$B$129,2,FALSE))</f>
        <v/>
      </c>
      <c r="C1662" s="503"/>
      <c r="D1662" s="500"/>
      <c r="E1662" s="497"/>
      <c r="F1662" s="501"/>
    </row>
    <row r="1663" spans="1:6">
      <c r="A1663" s="497"/>
      <c r="B1663" s="209" t="str">
        <f>IF(A1663="","",VLOOKUP(A1663,Жильцы!$A$2:$B$129,2,FALSE))</f>
        <v/>
      </c>
      <c r="C1663" s="503"/>
      <c r="D1663" s="500"/>
      <c r="E1663" s="497"/>
      <c r="F1663" s="501"/>
    </row>
    <row r="1664" spans="1:6">
      <c r="A1664" s="497"/>
      <c r="B1664" s="209" t="str">
        <f>IF(A1664="","",VLOOKUP(A1664,Жильцы!$A$2:$B$129,2,FALSE))</f>
        <v/>
      </c>
      <c r="C1664" s="503"/>
      <c r="D1664" s="500"/>
      <c r="E1664" s="497"/>
      <c r="F1664" s="501"/>
    </row>
    <row r="1665" spans="1:6">
      <c r="A1665" s="497"/>
      <c r="B1665" s="209" t="str">
        <f>IF(A1665="","",VLOOKUP(A1665,Жильцы!$A$2:$B$129,2,FALSE))</f>
        <v/>
      </c>
      <c r="C1665" s="503"/>
      <c r="D1665" s="500"/>
      <c r="E1665" s="497"/>
      <c r="F1665" s="501"/>
    </row>
    <row r="1666" spans="1:6">
      <c r="A1666" s="497"/>
      <c r="B1666" s="209" t="str">
        <f>IF(A1666="","",VLOOKUP(A1666,Жильцы!$A$2:$B$129,2,FALSE))</f>
        <v/>
      </c>
      <c r="C1666" s="503"/>
      <c r="D1666" s="500"/>
      <c r="E1666" s="497"/>
      <c r="F1666" s="501"/>
    </row>
    <row r="1667" spans="1:6">
      <c r="A1667" s="497"/>
      <c r="B1667" s="209" t="str">
        <f>IF(A1667="","",VLOOKUP(A1667,Жильцы!$A$2:$B$129,2,FALSE))</f>
        <v/>
      </c>
      <c r="C1667" s="503"/>
      <c r="D1667" s="500"/>
      <c r="E1667" s="497"/>
      <c r="F1667" s="501"/>
    </row>
    <row r="1668" spans="1:6">
      <c r="A1668" s="497"/>
      <c r="B1668" s="209" t="str">
        <f>IF(A1668="","",VLOOKUP(A1668,Жильцы!$A$2:$B$129,2,FALSE))</f>
        <v/>
      </c>
      <c r="C1668" s="503"/>
      <c r="D1668" s="500"/>
      <c r="E1668" s="497"/>
      <c r="F1668" s="501"/>
    </row>
    <row r="1669" spans="1:6">
      <c r="A1669" s="497"/>
      <c r="B1669" s="209" t="str">
        <f>IF(A1669="","",VLOOKUP(A1669,Жильцы!$A$2:$B$129,2,FALSE))</f>
        <v/>
      </c>
      <c r="C1669" s="503"/>
      <c r="D1669" s="500"/>
      <c r="E1669" s="497"/>
      <c r="F1669" s="501"/>
    </row>
    <row r="1670" spans="1:6">
      <c r="A1670" s="497"/>
      <c r="B1670" s="209" t="str">
        <f>IF(A1670="","",VLOOKUP(A1670,Жильцы!$A$2:$B$129,2,FALSE))</f>
        <v/>
      </c>
      <c r="C1670" s="503"/>
      <c r="D1670" s="500"/>
      <c r="E1670" s="497"/>
      <c r="F1670" s="501"/>
    </row>
    <row r="1671" spans="1:6">
      <c r="A1671" s="497"/>
      <c r="B1671" s="209" t="str">
        <f>IF(A1671="","",VLOOKUP(A1671,Жильцы!$A$2:$B$129,2,FALSE))</f>
        <v/>
      </c>
      <c r="C1671" s="503"/>
      <c r="D1671" s="500"/>
      <c r="E1671" s="497"/>
      <c r="F1671" s="501"/>
    </row>
    <row r="1672" spans="1:6">
      <c r="A1672" s="497"/>
      <c r="B1672" s="209" t="str">
        <f>IF(A1672="","",VLOOKUP(A1672,Жильцы!$A$2:$B$129,2,FALSE))</f>
        <v/>
      </c>
      <c r="C1672" s="503"/>
      <c r="D1672" s="500"/>
      <c r="E1672" s="497"/>
      <c r="F1672" s="501"/>
    </row>
    <row r="1673" spans="1:6">
      <c r="A1673" s="497"/>
      <c r="B1673" s="209" t="str">
        <f>IF(A1673="","",VLOOKUP(A1673,Жильцы!$A$2:$B$129,2,FALSE))</f>
        <v/>
      </c>
      <c r="C1673" s="503"/>
      <c r="D1673" s="500"/>
      <c r="E1673" s="497"/>
      <c r="F1673" s="501"/>
    </row>
    <row r="1674" spans="1:6">
      <c r="A1674" s="497"/>
      <c r="B1674" s="209" t="str">
        <f>IF(A1674="","",VLOOKUP(A1674,Жильцы!$A$2:$B$129,2,FALSE))</f>
        <v/>
      </c>
      <c r="C1674" s="503"/>
      <c r="D1674" s="500"/>
      <c r="E1674" s="497"/>
      <c r="F1674" s="501"/>
    </row>
    <row r="1675" spans="1:6">
      <c r="A1675" s="497"/>
      <c r="B1675" s="209" t="str">
        <f>IF(A1675="","",VLOOKUP(A1675,Жильцы!$A$2:$B$129,2,FALSE))</f>
        <v/>
      </c>
      <c r="C1675" s="503"/>
      <c r="D1675" s="500"/>
      <c r="E1675" s="497"/>
      <c r="F1675" s="501"/>
    </row>
    <row r="1676" spans="1:6">
      <c r="A1676" s="497"/>
      <c r="B1676" s="209" t="str">
        <f>IF(A1676="","",VLOOKUP(A1676,Жильцы!$A$2:$B$129,2,FALSE))</f>
        <v/>
      </c>
      <c r="C1676" s="503"/>
      <c r="D1676" s="500"/>
      <c r="E1676" s="497"/>
      <c r="F1676" s="501"/>
    </row>
    <row r="1677" spans="1:6">
      <c r="A1677" s="497"/>
      <c r="B1677" s="209" t="str">
        <f>IF(A1677="","",VLOOKUP(A1677,Жильцы!$A$2:$B$129,2,FALSE))</f>
        <v/>
      </c>
      <c r="C1677" s="503"/>
      <c r="D1677" s="500"/>
      <c r="E1677" s="497"/>
      <c r="F1677" s="501"/>
    </row>
    <row r="1678" spans="1:6">
      <c r="A1678" s="497"/>
      <c r="B1678" s="209" t="str">
        <f>IF(A1678="","",VLOOKUP(A1678,Жильцы!$A$2:$B$129,2,FALSE))</f>
        <v/>
      </c>
      <c r="C1678" s="503"/>
      <c r="D1678" s="500"/>
      <c r="E1678" s="497"/>
      <c r="F1678" s="501"/>
    </row>
    <row r="1679" spans="1:6">
      <c r="A1679" s="497"/>
      <c r="B1679" s="209" t="str">
        <f>IF(A1679="","",VLOOKUP(A1679,Жильцы!$A$2:$B$129,2,FALSE))</f>
        <v/>
      </c>
      <c r="C1679" s="503"/>
      <c r="D1679" s="500"/>
      <c r="E1679" s="497"/>
      <c r="F1679" s="501"/>
    </row>
    <row r="1680" spans="1:6">
      <c r="A1680" s="497"/>
      <c r="B1680" s="209" t="str">
        <f>IF(A1680="","",VLOOKUP(A1680,Жильцы!$A$2:$B$129,2,FALSE))</f>
        <v/>
      </c>
      <c r="C1680" s="503"/>
      <c r="D1680" s="500"/>
      <c r="E1680" s="497"/>
      <c r="F1680" s="501"/>
    </row>
    <row r="1681" spans="1:6">
      <c r="A1681" s="497"/>
      <c r="B1681" s="209" t="str">
        <f>IF(A1681="","",VLOOKUP(A1681,Жильцы!$A$2:$B$129,2,FALSE))</f>
        <v/>
      </c>
      <c r="C1681" s="503"/>
      <c r="D1681" s="500"/>
      <c r="E1681" s="497"/>
      <c r="F1681" s="501"/>
    </row>
    <row r="1682" spans="1:6">
      <c r="A1682" s="497"/>
      <c r="B1682" s="209" t="str">
        <f>IF(A1682="","",VLOOKUP(A1682,Жильцы!$A$2:$B$129,2,FALSE))</f>
        <v/>
      </c>
      <c r="C1682" s="503"/>
      <c r="D1682" s="500"/>
      <c r="E1682" s="497"/>
      <c r="F1682" s="501"/>
    </row>
    <row r="1683" spans="1:6">
      <c r="A1683" s="497"/>
      <c r="B1683" s="209" t="str">
        <f>IF(A1683="","",VLOOKUP(A1683,Жильцы!$A$2:$B$129,2,FALSE))</f>
        <v/>
      </c>
      <c r="C1683" s="503"/>
      <c r="D1683" s="500"/>
      <c r="E1683" s="497"/>
      <c r="F1683" s="501"/>
    </row>
    <row r="1684" spans="1:6">
      <c r="A1684" s="497"/>
      <c r="B1684" s="209" t="str">
        <f>IF(A1684="","",VLOOKUP(A1684,Жильцы!$A$2:$B$129,2,FALSE))</f>
        <v/>
      </c>
      <c r="C1684" s="503"/>
      <c r="D1684" s="500"/>
      <c r="E1684" s="497"/>
      <c r="F1684" s="501"/>
    </row>
    <row r="1685" spans="1:6">
      <c r="A1685" s="497"/>
      <c r="B1685" s="209" t="str">
        <f>IF(A1685="","",VLOOKUP(A1685,Жильцы!$A$2:$B$129,2,FALSE))</f>
        <v/>
      </c>
      <c r="C1685" s="503"/>
      <c r="D1685" s="500"/>
      <c r="E1685" s="497"/>
      <c r="F1685" s="501"/>
    </row>
    <row r="1686" spans="1:6">
      <c r="A1686" s="497"/>
      <c r="B1686" s="209" t="str">
        <f>IF(A1686="","",VLOOKUP(A1686,Жильцы!$A$2:$B$129,2,FALSE))</f>
        <v/>
      </c>
      <c r="C1686" s="503"/>
      <c r="D1686" s="500"/>
      <c r="E1686" s="497"/>
      <c r="F1686" s="501"/>
    </row>
    <row r="1687" spans="1:6">
      <c r="A1687" s="497"/>
      <c r="B1687" s="209" t="str">
        <f>IF(A1687="","",VLOOKUP(A1687,Жильцы!$A$2:$B$129,2,FALSE))</f>
        <v/>
      </c>
      <c r="C1687" s="503"/>
      <c r="D1687" s="500"/>
      <c r="E1687" s="497"/>
      <c r="F1687" s="501"/>
    </row>
    <row r="1688" spans="1:6">
      <c r="A1688" s="497"/>
      <c r="B1688" s="209" t="str">
        <f>IF(A1688="","",VLOOKUP(A1688,Жильцы!$A$2:$B$129,2,FALSE))</f>
        <v/>
      </c>
      <c r="C1688" s="503"/>
      <c r="D1688" s="500"/>
      <c r="E1688" s="497"/>
      <c r="F1688" s="501"/>
    </row>
    <row r="1689" spans="1:6">
      <c r="A1689" s="497"/>
      <c r="B1689" s="209" t="str">
        <f>IF(A1689="","",VLOOKUP(A1689,Жильцы!$A$2:$B$129,2,FALSE))</f>
        <v/>
      </c>
      <c r="C1689" s="503"/>
      <c r="D1689" s="500"/>
      <c r="E1689" s="497"/>
      <c r="F1689" s="501"/>
    </row>
    <row r="1690" spans="1:6">
      <c r="A1690" s="497"/>
      <c r="B1690" s="209" t="str">
        <f>IF(A1690="","",VLOOKUP(A1690,Жильцы!$A$2:$B$129,2,FALSE))</f>
        <v/>
      </c>
      <c r="C1690" s="503"/>
      <c r="D1690" s="500"/>
      <c r="E1690" s="497"/>
      <c r="F1690" s="501"/>
    </row>
    <row r="1691" spans="1:6">
      <c r="A1691" s="497"/>
      <c r="B1691" s="209" t="str">
        <f>IF(A1691="","",VLOOKUP(A1691,Жильцы!$A$2:$B$129,2,FALSE))</f>
        <v/>
      </c>
      <c r="C1691" s="503"/>
      <c r="D1691" s="500"/>
      <c r="E1691" s="497"/>
      <c r="F1691" s="501"/>
    </row>
    <row r="1692" spans="1:6">
      <c r="A1692" s="497"/>
      <c r="B1692" s="209" t="str">
        <f>IF(A1692="","",VLOOKUP(A1692,Жильцы!$A$2:$B$129,2,FALSE))</f>
        <v/>
      </c>
      <c r="C1692" s="503"/>
      <c r="D1692" s="500"/>
      <c r="E1692" s="497"/>
      <c r="F1692" s="501"/>
    </row>
    <row r="1693" spans="1:6">
      <c r="A1693" s="497"/>
      <c r="B1693" s="209" t="str">
        <f>IF(A1693="","",VLOOKUP(A1693,Жильцы!$A$2:$B$129,2,FALSE))</f>
        <v/>
      </c>
      <c r="C1693" s="503"/>
      <c r="D1693" s="500"/>
      <c r="E1693" s="497"/>
      <c r="F1693" s="501"/>
    </row>
    <row r="1694" spans="1:6">
      <c r="A1694" s="497"/>
      <c r="B1694" s="209" t="str">
        <f>IF(A1694="","",VLOOKUP(A1694,Жильцы!$A$2:$B$129,2,FALSE))</f>
        <v/>
      </c>
      <c r="C1694" s="503"/>
      <c r="D1694" s="500"/>
      <c r="E1694" s="497"/>
      <c r="F1694" s="501"/>
    </row>
    <row r="1695" spans="1:6">
      <c r="A1695" s="497"/>
      <c r="B1695" s="209" t="str">
        <f>IF(A1695="","",VLOOKUP(A1695,Жильцы!$A$2:$B$129,2,FALSE))</f>
        <v/>
      </c>
      <c r="C1695" s="503"/>
      <c r="D1695" s="500"/>
      <c r="E1695" s="497"/>
      <c r="F1695" s="501"/>
    </row>
    <row r="1696" spans="1:6">
      <c r="A1696" s="497"/>
      <c r="B1696" s="209" t="str">
        <f>IF(A1696="","",VLOOKUP(A1696,Жильцы!$A$2:$B$129,2,FALSE))</f>
        <v/>
      </c>
      <c r="C1696" s="503"/>
      <c r="D1696" s="500"/>
      <c r="E1696" s="497"/>
      <c r="F1696" s="501"/>
    </row>
    <row r="1697" spans="1:6">
      <c r="A1697" s="497"/>
      <c r="B1697" s="209" t="str">
        <f>IF(A1697="","",VLOOKUP(A1697,Жильцы!$A$2:$B$129,2,FALSE))</f>
        <v/>
      </c>
      <c r="C1697" s="503"/>
      <c r="D1697" s="500"/>
      <c r="E1697" s="497"/>
      <c r="F1697" s="501"/>
    </row>
    <row r="1698" spans="1:6">
      <c r="A1698" s="497"/>
      <c r="B1698" s="209" t="str">
        <f>IF(A1698="","",VLOOKUP(A1698,Жильцы!$A$2:$B$129,2,FALSE))</f>
        <v/>
      </c>
      <c r="C1698" s="503"/>
      <c r="D1698" s="500"/>
      <c r="E1698" s="497"/>
      <c r="F1698" s="501"/>
    </row>
    <row r="1699" spans="1:6">
      <c r="A1699" s="497"/>
      <c r="B1699" s="209" t="str">
        <f>IF(A1699="","",VLOOKUP(A1699,Жильцы!$A$2:$B$129,2,FALSE))</f>
        <v/>
      </c>
      <c r="C1699" s="503"/>
      <c r="D1699" s="500"/>
      <c r="E1699" s="497"/>
      <c r="F1699" s="501"/>
    </row>
    <row r="1700" spans="1:6">
      <c r="A1700" s="497"/>
      <c r="B1700" s="209" t="str">
        <f>IF(A1700="","",VLOOKUP(A1700,Жильцы!$A$2:$B$129,2,FALSE))</f>
        <v/>
      </c>
      <c r="C1700" s="503"/>
      <c r="D1700" s="500"/>
      <c r="E1700" s="497"/>
      <c r="F1700" s="501"/>
    </row>
    <row r="1701" spans="1:6">
      <c r="A1701" s="497"/>
      <c r="B1701" s="209" t="str">
        <f>IF(A1701="","",VLOOKUP(A1701,Жильцы!$A$2:$B$129,2,FALSE))</f>
        <v/>
      </c>
      <c r="C1701" s="503"/>
      <c r="D1701" s="500"/>
      <c r="E1701" s="497"/>
      <c r="F1701" s="501"/>
    </row>
    <row r="1702" spans="1:6">
      <c r="A1702" s="497"/>
      <c r="B1702" s="209" t="str">
        <f>IF(A1702="","",VLOOKUP(A1702,Жильцы!$A$2:$B$129,2,FALSE))</f>
        <v/>
      </c>
      <c r="C1702" s="503"/>
      <c r="D1702" s="500"/>
      <c r="E1702" s="497"/>
      <c r="F1702" s="501"/>
    </row>
    <row r="1703" spans="1:6">
      <c r="A1703" s="497"/>
      <c r="B1703" s="209" t="str">
        <f>IF(A1703="","",VLOOKUP(A1703,Жильцы!$A$2:$B$129,2,FALSE))</f>
        <v/>
      </c>
      <c r="C1703" s="503"/>
      <c r="D1703" s="500"/>
      <c r="E1703" s="497"/>
      <c r="F1703" s="501"/>
    </row>
    <row r="1704" spans="1:6">
      <c r="A1704" s="497"/>
      <c r="B1704" s="209" t="str">
        <f>IF(A1704="","",VLOOKUP(A1704,Жильцы!$A$2:$B$129,2,FALSE))</f>
        <v/>
      </c>
      <c r="C1704" s="503"/>
      <c r="D1704" s="500"/>
      <c r="E1704" s="497"/>
      <c r="F1704" s="501"/>
    </row>
    <row r="1705" spans="1:6">
      <c r="A1705" s="497"/>
      <c r="B1705" s="209" t="str">
        <f>IF(A1705="","",VLOOKUP(A1705,Жильцы!$A$2:$B$129,2,FALSE))</f>
        <v/>
      </c>
      <c r="C1705" s="503"/>
      <c r="D1705" s="500"/>
      <c r="E1705" s="497"/>
      <c r="F1705" s="501"/>
    </row>
    <row r="1706" spans="1:6">
      <c r="A1706" s="497"/>
      <c r="B1706" s="209" t="str">
        <f>IF(A1706="","",VLOOKUP(A1706,Жильцы!$A$2:$B$129,2,FALSE))</f>
        <v/>
      </c>
      <c r="C1706" s="503"/>
      <c r="D1706" s="500"/>
      <c r="E1706" s="497"/>
      <c r="F1706" s="501"/>
    </row>
    <row r="1707" spans="1:6">
      <c r="A1707" s="497"/>
      <c r="B1707" s="209" t="str">
        <f>IF(A1707="","",VLOOKUP(A1707,Жильцы!$A$2:$B$129,2,FALSE))</f>
        <v/>
      </c>
      <c r="C1707" s="503"/>
      <c r="D1707" s="500"/>
      <c r="E1707" s="497"/>
      <c r="F1707" s="501"/>
    </row>
    <row r="1708" spans="1:6">
      <c r="A1708" s="497"/>
      <c r="B1708" s="209" t="str">
        <f>IF(A1708="","",VLOOKUP(A1708,Жильцы!$A$2:$B$129,2,FALSE))</f>
        <v/>
      </c>
      <c r="C1708" s="503"/>
      <c r="D1708" s="500"/>
      <c r="E1708" s="497"/>
      <c r="F1708" s="501"/>
    </row>
    <row r="1709" spans="1:6">
      <c r="A1709" s="497"/>
      <c r="B1709" s="209" t="str">
        <f>IF(A1709="","",VLOOKUP(A1709,Жильцы!$A$2:$B$129,2,FALSE))</f>
        <v/>
      </c>
      <c r="C1709" s="503"/>
      <c r="D1709" s="500"/>
      <c r="E1709" s="497"/>
      <c r="F1709" s="501"/>
    </row>
    <row r="1710" spans="1:6">
      <c r="A1710" s="497"/>
      <c r="B1710" s="209" t="str">
        <f>IF(A1710="","",VLOOKUP(A1710,Жильцы!$A$2:$B$129,2,FALSE))</f>
        <v/>
      </c>
      <c r="C1710" s="503"/>
      <c r="D1710" s="500"/>
      <c r="E1710" s="497"/>
      <c r="F1710" s="501"/>
    </row>
    <row r="1711" spans="1:6">
      <c r="A1711" s="497"/>
      <c r="B1711" s="209" t="str">
        <f>IF(A1711="","",VLOOKUP(A1711,Жильцы!$A$2:$B$129,2,FALSE))</f>
        <v/>
      </c>
      <c r="C1711" s="503"/>
      <c r="D1711" s="500"/>
      <c r="E1711" s="497"/>
      <c r="F1711" s="501"/>
    </row>
    <row r="1712" spans="1:6">
      <c r="A1712" s="497"/>
      <c r="B1712" s="209" t="str">
        <f>IF(A1712="","",VLOOKUP(A1712,Жильцы!$A$2:$B$129,2,FALSE))</f>
        <v/>
      </c>
      <c r="C1712" s="503"/>
      <c r="D1712" s="500"/>
      <c r="E1712" s="497"/>
      <c r="F1712" s="501"/>
    </row>
    <row r="1713" spans="1:6">
      <c r="A1713" s="497"/>
      <c r="B1713" s="209" t="str">
        <f>IF(A1713="","",VLOOKUP(A1713,Жильцы!$A$2:$B$129,2,FALSE))</f>
        <v/>
      </c>
      <c r="C1713" s="503"/>
      <c r="D1713" s="500"/>
      <c r="E1713" s="497"/>
      <c r="F1713" s="501"/>
    </row>
    <row r="1714" spans="1:6">
      <c r="A1714" s="497"/>
      <c r="B1714" s="209" t="str">
        <f>IF(A1714="","",VLOOKUP(A1714,Жильцы!$A$2:$B$129,2,FALSE))</f>
        <v/>
      </c>
      <c r="C1714" s="503"/>
      <c r="D1714" s="500"/>
      <c r="E1714" s="497"/>
      <c r="F1714" s="501"/>
    </row>
    <row r="1715" spans="1:6">
      <c r="A1715" s="497"/>
      <c r="B1715" s="209" t="str">
        <f>IF(A1715="","",VLOOKUP(A1715,Жильцы!$A$2:$B$129,2,FALSE))</f>
        <v/>
      </c>
      <c r="C1715" s="503"/>
      <c r="D1715" s="500"/>
      <c r="E1715" s="497"/>
      <c r="F1715" s="501"/>
    </row>
    <row r="1716" spans="1:6">
      <c r="A1716" s="497"/>
      <c r="B1716" s="209" t="str">
        <f>IF(A1716="","",VLOOKUP(A1716,Жильцы!$A$2:$B$129,2,FALSE))</f>
        <v/>
      </c>
      <c r="C1716" s="503"/>
      <c r="D1716" s="500"/>
      <c r="E1716" s="497"/>
      <c r="F1716" s="501"/>
    </row>
    <row r="1717" spans="1:6">
      <c r="A1717" s="497"/>
      <c r="B1717" s="209" t="str">
        <f>IF(A1717="","",VLOOKUP(A1717,Жильцы!$A$2:$B$129,2,FALSE))</f>
        <v/>
      </c>
      <c r="C1717" s="503"/>
      <c r="D1717" s="500"/>
      <c r="E1717" s="497"/>
      <c r="F1717" s="501"/>
    </row>
    <row r="1718" spans="1:6">
      <c r="A1718" s="497"/>
      <c r="B1718" s="209" t="str">
        <f>IF(A1718="","",VLOOKUP(A1718,Жильцы!$A$2:$B$129,2,FALSE))</f>
        <v/>
      </c>
      <c r="C1718" s="503"/>
      <c r="D1718" s="500"/>
      <c r="E1718" s="497"/>
      <c r="F1718" s="501"/>
    </row>
    <row r="1719" spans="1:6">
      <c r="A1719" s="497"/>
      <c r="B1719" s="209" t="str">
        <f>IF(A1719="","",VLOOKUP(A1719,Жильцы!$A$2:$B$129,2,FALSE))</f>
        <v/>
      </c>
      <c r="C1719" s="503"/>
      <c r="D1719" s="500"/>
      <c r="E1719" s="497"/>
      <c r="F1719" s="501"/>
    </row>
    <row r="1720" spans="1:6">
      <c r="A1720" s="497"/>
      <c r="B1720" s="209" t="str">
        <f>IF(A1720="","",VLOOKUP(A1720,Жильцы!$A$2:$B$129,2,FALSE))</f>
        <v/>
      </c>
      <c r="C1720" s="503"/>
      <c r="D1720" s="500"/>
      <c r="E1720" s="497"/>
      <c r="F1720" s="501"/>
    </row>
    <row r="1721" spans="1:6">
      <c r="A1721" s="497"/>
      <c r="B1721" s="209" t="str">
        <f>IF(A1721="","",VLOOKUP(A1721,Жильцы!$A$2:$B$129,2,FALSE))</f>
        <v/>
      </c>
      <c r="C1721" s="503"/>
      <c r="D1721" s="500"/>
      <c r="E1721" s="497"/>
      <c r="F1721" s="501"/>
    </row>
    <row r="1722" spans="1:6">
      <c r="A1722" s="497"/>
      <c r="B1722" s="209" t="str">
        <f>IF(A1722="","",VLOOKUP(A1722,Жильцы!$A$2:$B$129,2,FALSE))</f>
        <v/>
      </c>
      <c r="C1722" s="503"/>
      <c r="D1722" s="500"/>
      <c r="E1722" s="497"/>
      <c r="F1722" s="501"/>
    </row>
    <row r="1723" spans="1:6">
      <c r="A1723" s="497"/>
      <c r="B1723" s="209" t="str">
        <f>IF(A1723="","",VLOOKUP(A1723,Жильцы!$A$2:$B$129,2,FALSE))</f>
        <v/>
      </c>
      <c r="C1723" s="503"/>
      <c r="D1723" s="500"/>
      <c r="E1723" s="497"/>
      <c r="F1723" s="501"/>
    </row>
    <row r="1724" spans="1:6">
      <c r="A1724" s="497"/>
      <c r="B1724" s="209" t="str">
        <f>IF(A1724="","",VLOOKUP(A1724,Жильцы!$A$2:$B$129,2,FALSE))</f>
        <v/>
      </c>
      <c r="C1724" s="503"/>
      <c r="D1724" s="500"/>
      <c r="E1724" s="497"/>
      <c r="F1724" s="501"/>
    </row>
    <row r="1725" spans="1:6">
      <c r="A1725" s="497"/>
      <c r="B1725" s="209" t="str">
        <f>IF(A1725="","",VLOOKUP(A1725,Жильцы!$A$2:$B$129,2,FALSE))</f>
        <v/>
      </c>
      <c r="C1725" s="503"/>
      <c r="D1725" s="500"/>
      <c r="E1725" s="497"/>
      <c r="F1725" s="501"/>
    </row>
    <row r="1726" spans="1:6">
      <c r="A1726" s="497"/>
      <c r="B1726" s="209" t="str">
        <f>IF(A1726="","",VLOOKUP(A1726,Жильцы!$A$2:$B$129,2,FALSE))</f>
        <v/>
      </c>
      <c r="C1726" s="503"/>
      <c r="D1726" s="500"/>
      <c r="E1726" s="497"/>
      <c r="F1726" s="501"/>
    </row>
    <row r="1727" spans="1:6">
      <c r="A1727" s="497"/>
      <c r="B1727" s="209" t="str">
        <f>IF(A1727="","",VLOOKUP(A1727,Жильцы!$A$2:$B$129,2,FALSE))</f>
        <v/>
      </c>
      <c r="C1727" s="503"/>
      <c r="D1727" s="500"/>
      <c r="E1727" s="497"/>
      <c r="F1727" s="501"/>
    </row>
    <row r="1728" spans="1:6">
      <c r="A1728" s="497"/>
      <c r="B1728" s="209" t="str">
        <f>IF(A1728="","",VLOOKUP(A1728,Жильцы!$A$2:$B$129,2,FALSE))</f>
        <v/>
      </c>
      <c r="C1728" s="503"/>
      <c r="D1728" s="500"/>
      <c r="E1728" s="497"/>
      <c r="F1728" s="501"/>
    </row>
    <row r="1729" spans="1:6">
      <c r="A1729" s="497"/>
      <c r="B1729" s="209" t="str">
        <f>IF(A1729="","",VLOOKUP(A1729,Жильцы!$A$2:$B$129,2,FALSE))</f>
        <v/>
      </c>
      <c r="C1729" s="503"/>
      <c r="D1729" s="500"/>
      <c r="E1729" s="497"/>
      <c r="F1729" s="501"/>
    </row>
    <row r="1730" spans="1:6">
      <c r="A1730" s="497"/>
      <c r="B1730" s="209" t="str">
        <f>IF(A1730="","",VLOOKUP(A1730,Жильцы!$A$2:$B$129,2,FALSE))</f>
        <v/>
      </c>
      <c r="C1730" s="503"/>
      <c r="D1730" s="500"/>
      <c r="E1730" s="497"/>
      <c r="F1730" s="501"/>
    </row>
    <row r="1731" spans="1:6">
      <c r="A1731" s="497"/>
      <c r="B1731" s="209" t="str">
        <f>IF(A1731="","",VLOOKUP(A1731,Жильцы!$A$2:$B$129,2,FALSE))</f>
        <v/>
      </c>
      <c r="C1731" s="503"/>
      <c r="D1731" s="500"/>
      <c r="E1731" s="497"/>
      <c r="F1731" s="501"/>
    </row>
    <row r="1732" spans="1:6">
      <c r="A1732" s="497"/>
      <c r="B1732" s="209" t="str">
        <f>IF(A1732="","",VLOOKUP(A1732,Жильцы!$A$2:$B$129,2,FALSE))</f>
        <v/>
      </c>
      <c r="C1732" s="503"/>
      <c r="D1732" s="500"/>
      <c r="E1732" s="497"/>
      <c r="F1732" s="501"/>
    </row>
    <row r="1733" spans="1:6">
      <c r="A1733" s="497"/>
      <c r="B1733" s="209" t="str">
        <f>IF(A1733="","",VLOOKUP(A1733,Жильцы!$A$2:$B$129,2,FALSE))</f>
        <v/>
      </c>
      <c r="C1733" s="503"/>
      <c r="D1733" s="500"/>
      <c r="E1733" s="497"/>
      <c r="F1733" s="501"/>
    </row>
    <row r="1734" spans="1:6">
      <c r="A1734" s="497"/>
      <c r="B1734" s="209" t="str">
        <f>IF(A1734="","",VLOOKUP(A1734,Жильцы!$A$2:$B$129,2,FALSE))</f>
        <v/>
      </c>
      <c r="C1734" s="503"/>
      <c r="D1734" s="500"/>
      <c r="E1734" s="497"/>
      <c r="F1734" s="501"/>
    </row>
    <row r="1735" spans="1:6">
      <c r="A1735" s="497"/>
      <c r="B1735" s="209" t="str">
        <f>IF(A1735="","",VLOOKUP(A1735,Жильцы!$A$2:$B$129,2,FALSE))</f>
        <v/>
      </c>
      <c r="C1735" s="503"/>
      <c r="D1735" s="500"/>
      <c r="E1735" s="497"/>
      <c r="F1735" s="501"/>
    </row>
    <row r="1736" spans="1:6">
      <c r="A1736" s="497"/>
      <c r="B1736" s="209" t="str">
        <f>IF(A1736="","",VLOOKUP(A1736,Жильцы!$A$2:$B$129,2,FALSE))</f>
        <v/>
      </c>
      <c r="C1736" s="503"/>
      <c r="D1736" s="500"/>
      <c r="E1736" s="497"/>
      <c r="F1736" s="501"/>
    </row>
    <row r="1737" spans="1:6">
      <c r="A1737" s="497"/>
      <c r="B1737" s="209" t="str">
        <f>IF(A1737="","",VLOOKUP(A1737,Жильцы!$A$2:$B$129,2,FALSE))</f>
        <v/>
      </c>
      <c r="C1737" s="503"/>
      <c r="D1737" s="500"/>
      <c r="E1737" s="497"/>
      <c r="F1737" s="501"/>
    </row>
    <row r="1738" spans="1:6">
      <c r="A1738" s="497"/>
      <c r="B1738" s="209" t="str">
        <f>IF(A1738="","",VLOOKUP(A1738,Жильцы!$A$2:$B$129,2,FALSE))</f>
        <v/>
      </c>
      <c r="C1738" s="503"/>
      <c r="D1738" s="500"/>
      <c r="E1738" s="497"/>
      <c r="F1738" s="501"/>
    </row>
    <row r="1739" spans="1:6">
      <c r="A1739" s="497"/>
      <c r="B1739" s="209" t="str">
        <f>IF(A1739="","",VLOOKUP(A1739,Жильцы!$A$2:$B$129,2,FALSE))</f>
        <v/>
      </c>
      <c r="C1739" s="503"/>
      <c r="D1739" s="500"/>
      <c r="E1739" s="497"/>
      <c r="F1739" s="501"/>
    </row>
    <row r="1740" spans="1:6">
      <c r="A1740" s="497"/>
      <c r="B1740" s="209" t="str">
        <f>IF(A1740="","",VLOOKUP(A1740,Жильцы!$A$2:$B$129,2,FALSE))</f>
        <v/>
      </c>
      <c r="C1740" s="503"/>
      <c r="D1740" s="500"/>
      <c r="E1740" s="497"/>
      <c r="F1740" s="501"/>
    </row>
    <row r="1741" spans="1:6">
      <c r="A1741" s="497"/>
      <c r="B1741" s="209" t="str">
        <f>IF(A1741="","",VLOOKUP(A1741,Жильцы!$A$2:$B$129,2,FALSE))</f>
        <v/>
      </c>
      <c r="C1741" s="503"/>
      <c r="D1741" s="500"/>
      <c r="E1741" s="497"/>
      <c r="F1741" s="501"/>
    </row>
    <row r="1742" spans="1:6">
      <c r="A1742" s="497"/>
      <c r="B1742" s="209" t="str">
        <f>IF(A1742="","",VLOOKUP(A1742,Жильцы!$A$2:$B$129,2,FALSE))</f>
        <v/>
      </c>
      <c r="C1742" s="503"/>
      <c r="D1742" s="500"/>
      <c r="E1742" s="497"/>
      <c r="F1742" s="501"/>
    </row>
    <row r="1743" spans="1:6">
      <c r="A1743" s="497"/>
      <c r="B1743" s="209" t="str">
        <f>IF(A1743="","",VLOOKUP(A1743,Жильцы!$A$2:$B$129,2,FALSE))</f>
        <v/>
      </c>
      <c r="C1743" s="503"/>
      <c r="D1743" s="500"/>
      <c r="E1743" s="497"/>
      <c r="F1743" s="501"/>
    </row>
    <row r="1744" spans="1:6">
      <c r="A1744" s="497"/>
      <c r="B1744" s="209" t="str">
        <f>IF(A1744="","",VLOOKUP(A1744,Жильцы!$A$2:$B$129,2,FALSE))</f>
        <v/>
      </c>
      <c r="C1744" s="503"/>
      <c r="D1744" s="500"/>
      <c r="E1744" s="497"/>
      <c r="F1744" s="501"/>
    </row>
    <row r="1745" spans="1:6">
      <c r="A1745" s="497"/>
      <c r="B1745" s="209" t="str">
        <f>IF(A1745="","",VLOOKUP(A1745,Жильцы!$A$2:$B$129,2,FALSE))</f>
        <v/>
      </c>
      <c r="C1745" s="503"/>
      <c r="D1745" s="500"/>
      <c r="E1745" s="497"/>
      <c r="F1745" s="501"/>
    </row>
    <row r="1746" spans="1:6">
      <c r="A1746" s="497"/>
      <c r="B1746" s="209" t="str">
        <f>IF(A1746="","",VLOOKUP(A1746,Жильцы!$A$2:$B$129,2,FALSE))</f>
        <v/>
      </c>
      <c r="C1746" s="503"/>
      <c r="D1746" s="500"/>
      <c r="E1746" s="497"/>
      <c r="F1746" s="501"/>
    </row>
    <row r="1747" spans="1:6">
      <c r="A1747" s="497"/>
      <c r="B1747" s="209" t="str">
        <f>IF(A1747="","",VLOOKUP(A1747,Жильцы!$A$2:$B$129,2,FALSE))</f>
        <v/>
      </c>
      <c r="C1747" s="503"/>
      <c r="D1747" s="500"/>
      <c r="E1747" s="497"/>
      <c r="F1747" s="501"/>
    </row>
    <row r="1748" spans="1:6">
      <c r="A1748" s="497"/>
      <c r="B1748" s="209" t="str">
        <f>IF(A1748="","",VLOOKUP(A1748,Жильцы!$A$2:$B$129,2,FALSE))</f>
        <v/>
      </c>
      <c r="C1748" s="503"/>
      <c r="D1748" s="500"/>
      <c r="E1748" s="497"/>
      <c r="F1748" s="501"/>
    </row>
    <row r="1749" spans="1:6">
      <c r="A1749" s="497"/>
      <c r="B1749" s="209" t="str">
        <f>IF(A1749="","",VLOOKUP(A1749,Жильцы!$A$2:$B$129,2,FALSE))</f>
        <v/>
      </c>
      <c r="C1749" s="503"/>
      <c r="D1749" s="500"/>
      <c r="E1749" s="497"/>
      <c r="F1749" s="501"/>
    </row>
    <row r="1750" spans="1:6">
      <c r="A1750" s="497"/>
      <c r="B1750" s="209" t="str">
        <f>IF(A1750="","",VLOOKUP(A1750,Жильцы!$A$2:$B$129,2,FALSE))</f>
        <v/>
      </c>
      <c r="C1750" s="503"/>
      <c r="D1750" s="500"/>
      <c r="E1750" s="497"/>
      <c r="F1750" s="501"/>
    </row>
    <row r="1751" spans="1:6">
      <c r="A1751" s="497"/>
      <c r="B1751" s="209" t="str">
        <f>IF(A1751="","",VLOOKUP(A1751,Жильцы!$A$2:$B$129,2,FALSE))</f>
        <v/>
      </c>
      <c r="C1751" s="503"/>
      <c r="D1751" s="500"/>
      <c r="E1751" s="497"/>
      <c r="F1751" s="501"/>
    </row>
    <row r="1752" spans="1:6">
      <c r="A1752" s="497"/>
      <c r="B1752" s="209" t="str">
        <f>IF(A1752="","",VLOOKUP(A1752,Жильцы!$A$2:$B$129,2,FALSE))</f>
        <v/>
      </c>
      <c r="C1752" s="503"/>
      <c r="D1752" s="500"/>
      <c r="E1752" s="497"/>
      <c r="F1752" s="501"/>
    </row>
    <row r="1753" spans="1:6">
      <c r="A1753" s="497"/>
      <c r="B1753" s="209" t="str">
        <f>IF(A1753="","",VLOOKUP(A1753,Жильцы!$A$2:$B$129,2,FALSE))</f>
        <v/>
      </c>
      <c r="C1753" s="503"/>
      <c r="D1753" s="500"/>
      <c r="E1753" s="497"/>
      <c r="F1753" s="501"/>
    </row>
    <row r="1754" spans="1:6">
      <c r="A1754" s="497"/>
      <c r="B1754" s="209" t="str">
        <f>IF(A1754="","",VLOOKUP(A1754,Жильцы!$A$2:$B$129,2,FALSE))</f>
        <v/>
      </c>
      <c r="C1754" s="503"/>
      <c r="D1754" s="500"/>
      <c r="E1754" s="497"/>
      <c r="F1754" s="501"/>
    </row>
    <row r="1755" spans="1:6">
      <c r="A1755" s="497"/>
      <c r="B1755" s="209" t="str">
        <f>IF(A1755="","",VLOOKUP(A1755,Жильцы!$A$2:$B$129,2,FALSE))</f>
        <v/>
      </c>
      <c r="C1755" s="503"/>
      <c r="D1755" s="500"/>
      <c r="E1755" s="497"/>
      <c r="F1755" s="501"/>
    </row>
    <row r="1756" spans="1:6">
      <c r="A1756" s="497"/>
      <c r="B1756" s="209" t="str">
        <f>IF(A1756="","",VLOOKUP(A1756,Жильцы!$A$2:$B$129,2,FALSE))</f>
        <v/>
      </c>
      <c r="C1756" s="503"/>
      <c r="D1756" s="500"/>
      <c r="E1756" s="497"/>
      <c r="F1756" s="501"/>
    </row>
    <row r="1757" spans="1:6">
      <c r="A1757" s="497"/>
      <c r="B1757" s="209" t="str">
        <f>IF(A1757="","",VLOOKUP(A1757,Жильцы!$A$2:$B$129,2,FALSE))</f>
        <v/>
      </c>
      <c r="C1757" s="503"/>
      <c r="D1757" s="500"/>
      <c r="E1757" s="497"/>
      <c r="F1757" s="501"/>
    </row>
    <row r="1758" spans="1:6">
      <c r="A1758" s="497"/>
      <c r="B1758" s="209" t="str">
        <f>IF(A1758="","",VLOOKUP(A1758,Жильцы!$A$2:$B$129,2,FALSE))</f>
        <v/>
      </c>
      <c r="C1758" s="503"/>
      <c r="D1758" s="500"/>
      <c r="E1758" s="497"/>
      <c r="F1758" s="501"/>
    </row>
    <row r="1759" spans="1:6">
      <c r="A1759" s="497"/>
      <c r="B1759" s="209" t="str">
        <f>IF(A1759="","",VLOOKUP(A1759,Жильцы!$A$2:$B$129,2,FALSE))</f>
        <v/>
      </c>
      <c r="C1759" s="503"/>
      <c r="D1759" s="500"/>
      <c r="E1759" s="497"/>
      <c r="F1759" s="501"/>
    </row>
    <row r="1760" spans="1:6">
      <c r="A1760" s="497"/>
      <c r="B1760" s="209" t="str">
        <f>IF(A1760="","",VLOOKUP(A1760,Жильцы!$A$2:$B$129,2,FALSE))</f>
        <v/>
      </c>
      <c r="C1760" s="503"/>
      <c r="D1760" s="500"/>
      <c r="E1760" s="497"/>
      <c r="F1760" s="501"/>
    </row>
    <row r="1761" spans="1:6">
      <c r="A1761" s="497"/>
      <c r="B1761" s="209" t="str">
        <f>IF(A1761="","",VLOOKUP(A1761,Жильцы!$A$2:$B$129,2,FALSE))</f>
        <v/>
      </c>
      <c r="C1761" s="503"/>
      <c r="D1761" s="500"/>
      <c r="E1761" s="497"/>
      <c r="F1761" s="501"/>
    </row>
    <row r="1762" spans="1:6">
      <c r="A1762" s="497"/>
      <c r="B1762" s="209" t="str">
        <f>IF(A1762="","",VLOOKUP(A1762,Жильцы!$A$2:$B$129,2,FALSE))</f>
        <v/>
      </c>
      <c r="C1762" s="503"/>
      <c r="D1762" s="500"/>
      <c r="E1762" s="497"/>
      <c r="F1762" s="501"/>
    </row>
    <row r="1763" spans="1:6">
      <c r="A1763" s="497"/>
      <c r="B1763" s="209" t="str">
        <f>IF(A1763="","",VLOOKUP(A1763,Жильцы!$A$2:$B$129,2,FALSE))</f>
        <v/>
      </c>
      <c r="C1763" s="503"/>
      <c r="D1763" s="500"/>
      <c r="E1763" s="497"/>
      <c r="F1763" s="501"/>
    </row>
    <row r="1764" spans="1:6">
      <c r="A1764" s="497"/>
      <c r="B1764" s="209" t="str">
        <f>IF(A1764="","",VLOOKUP(A1764,Жильцы!$A$2:$B$129,2,FALSE))</f>
        <v/>
      </c>
      <c r="C1764" s="503"/>
      <c r="D1764" s="500"/>
      <c r="E1764" s="497"/>
      <c r="F1764" s="501"/>
    </row>
    <row r="1765" spans="1:6">
      <c r="A1765" s="497"/>
      <c r="B1765" s="209" t="str">
        <f>IF(A1765="","",VLOOKUP(A1765,Жильцы!$A$2:$B$129,2,FALSE))</f>
        <v/>
      </c>
      <c r="C1765" s="503"/>
      <c r="D1765" s="500"/>
      <c r="E1765" s="497"/>
      <c r="F1765" s="501"/>
    </row>
    <row r="1766" spans="1:6">
      <c r="A1766" s="497"/>
      <c r="B1766" s="209" t="str">
        <f>IF(A1766="","",VLOOKUP(A1766,Жильцы!$A$2:$B$129,2,FALSE))</f>
        <v/>
      </c>
      <c r="C1766" s="503"/>
      <c r="D1766" s="500"/>
      <c r="E1766" s="497"/>
      <c r="F1766" s="501"/>
    </row>
    <row r="1767" spans="1:6">
      <c r="A1767" s="497"/>
      <c r="B1767" s="209" t="str">
        <f>IF(A1767="","",VLOOKUP(A1767,Жильцы!$A$2:$B$129,2,FALSE))</f>
        <v/>
      </c>
      <c r="C1767" s="503"/>
      <c r="D1767" s="500"/>
      <c r="E1767" s="497"/>
      <c r="F1767" s="501"/>
    </row>
    <row r="1768" spans="1:6">
      <c r="A1768" s="497"/>
      <c r="B1768" s="209" t="str">
        <f>IF(A1768="","",VLOOKUP(A1768,Жильцы!$A$2:$B$129,2,FALSE))</f>
        <v/>
      </c>
      <c r="C1768" s="503"/>
      <c r="D1768" s="500"/>
      <c r="E1768" s="497"/>
      <c r="F1768" s="501"/>
    </row>
    <row r="1769" spans="1:6">
      <c r="A1769" s="497"/>
      <c r="B1769" s="209" t="str">
        <f>IF(A1769="","",VLOOKUP(A1769,Жильцы!$A$2:$B$129,2,FALSE))</f>
        <v/>
      </c>
      <c r="C1769" s="503"/>
      <c r="D1769" s="500"/>
      <c r="E1769" s="497"/>
      <c r="F1769" s="501"/>
    </row>
    <row r="1770" spans="1:6">
      <c r="A1770" s="497"/>
      <c r="B1770" s="209" t="str">
        <f>IF(A1770="","",VLOOKUP(A1770,Жильцы!$A$2:$B$129,2,FALSE))</f>
        <v/>
      </c>
      <c r="C1770" s="503"/>
      <c r="D1770" s="500"/>
      <c r="E1770" s="497"/>
      <c r="F1770" s="501"/>
    </row>
    <row r="1771" spans="1:6">
      <c r="A1771" s="497"/>
      <c r="B1771" s="209" t="str">
        <f>IF(A1771="","",VLOOKUP(A1771,Жильцы!$A$2:$B$129,2,FALSE))</f>
        <v/>
      </c>
      <c r="C1771" s="503"/>
      <c r="D1771" s="500"/>
      <c r="E1771" s="497"/>
      <c r="F1771" s="501"/>
    </row>
    <row r="1772" spans="1:6">
      <c r="A1772" s="497"/>
      <c r="B1772" s="209" t="str">
        <f>IF(A1772="","",VLOOKUP(A1772,Жильцы!$A$2:$B$129,2,FALSE))</f>
        <v/>
      </c>
      <c r="C1772" s="503"/>
      <c r="D1772" s="500"/>
      <c r="E1772" s="497"/>
      <c r="F1772" s="501"/>
    </row>
    <row r="1773" spans="1:6">
      <c r="A1773" s="497"/>
      <c r="B1773" s="209" t="str">
        <f>IF(A1773="","",VLOOKUP(A1773,Жильцы!$A$2:$B$129,2,FALSE))</f>
        <v/>
      </c>
      <c r="C1773" s="503"/>
      <c r="D1773" s="500"/>
      <c r="E1773" s="497"/>
      <c r="F1773" s="501"/>
    </row>
    <row r="1774" spans="1:6">
      <c r="A1774" s="497"/>
      <c r="B1774" s="209" t="str">
        <f>IF(A1774="","",VLOOKUP(A1774,Жильцы!$A$2:$B$129,2,FALSE))</f>
        <v/>
      </c>
      <c r="C1774" s="503"/>
      <c r="D1774" s="500"/>
      <c r="E1774" s="497"/>
      <c r="F1774" s="501"/>
    </row>
    <row r="1775" spans="1:6">
      <c r="A1775" s="497"/>
      <c r="B1775" s="209" t="str">
        <f>IF(A1775="","",VLOOKUP(A1775,Жильцы!$A$2:$B$129,2,FALSE))</f>
        <v/>
      </c>
      <c r="C1775" s="503"/>
      <c r="D1775" s="500"/>
      <c r="E1775" s="497"/>
      <c r="F1775" s="501"/>
    </row>
    <row r="1776" spans="1:6">
      <c r="A1776" s="497"/>
      <c r="B1776" s="209" t="str">
        <f>IF(A1776="","",VLOOKUP(A1776,Жильцы!$A$2:$B$129,2,FALSE))</f>
        <v/>
      </c>
      <c r="C1776" s="503"/>
      <c r="D1776" s="500"/>
      <c r="E1776" s="497"/>
      <c r="F1776" s="501"/>
    </row>
    <row r="1777" spans="1:6">
      <c r="A1777" s="497"/>
      <c r="B1777" s="209" t="str">
        <f>IF(A1777="","",VLOOKUP(A1777,Жильцы!$A$2:$B$129,2,FALSE))</f>
        <v/>
      </c>
      <c r="C1777" s="503"/>
      <c r="D1777" s="500"/>
      <c r="E1777" s="497"/>
      <c r="F1777" s="501"/>
    </row>
    <row r="1778" spans="1:6">
      <c r="A1778" s="497"/>
      <c r="B1778" s="209" t="str">
        <f>IF(A1778="","",VLOOKUP(A1778,Жильцы!$A$2:$B$129,2,FALSE))</f>
        <v/>
      </c>
      <c r="C1778" s="503"/>
      <c r="D1778" s="500"/>
      <c r="E1778" s="497"/>
      <c r="F1778" s="501"/>
    </row>
    <row r="1779" spans="1:6">
      <c r="A1779" s="497"/>
      <c r="B1779" s="209" t="str">
        <f>IF(A1779="","",VLOOKUP(A1779,Жильцы!$A$2:$B$129,2,FALSE))</f>
        <v/>
      </c>
      <c r="C1779" s="503"/>
      <c r="D1779" s="500"/>
      <c r="E1779" s="497"/>
      <c r="F1779" s="501"/>
    </row>
    <row r="1780" spans="1:6">
      <c r="A1780" s="497"/>
      <c r="B1780" s="209" t="str">
        <f>IF(A1780="","",VLOOKUP(A1780,Жильцы!$A$2:$B$129,2,FALSE))</f>
        <v/>
      </c>
      <c r="C1780" s="503"/>
      <c r="D1780" s="500"/>
      <c r="E1780" s="497"/>
      <c r="F1780" s="501"/>
    </row>
    <row r="1781" spans="1:6">
      <c r="A1781" s="497"/>
      <c r="B1781" s="209" t="str">
        <f>IF(A1781="","",VLOOKUP(A1781,Жильцы!$A$2:$B$129,2,FALSE))</f>
        <v/>
      </c>
      <c r="C1781" s="503"/>
      <c r="D1781" s="500"/>
      <c r="E1781" s="497"/>
      <c r="F1781" s="501"/>
    </row>
    <row r="1782" spans="1:6">
      <c r="A1782" s="497"/>
      <c r="B1782" s="209" t="str">
        <f>IF(A1782="","",VLOOKUP(A1782,Жильцы!$A$2:$B$129,2,FALSE))</f>
        <v/>
      </c>
      <c r="C1782" s="503"/>
      <c r="D1782" s="500"/>
      <c r="E1782" s="497"/>
      <c r="F1782" s="501"/>
    </row>
    <row r="1783" spans="1:6">
      <c r="A1783" s="497"/>
      <c r="B1783" s="209" t="str">
        <f>IF(A1783="","",VLOOKUP(A1783,Жильцы!$A$2:$B$129,2,FALSE))</f>
        <v/>
      </c>
      <c r="C1783" s="503"/>
      <c r="D1783" s="500"/>
      <c r="E1783" s="497"/>
      <c r="F1783" s="501"/>
    </row>
    <row r="1784" spans="1:6">
      <c r="A1784" s="497"/>
      <c r="B1784" s="209" t="str">
        <f>IF(A1784="","",VLOOKUP(A1784,Жильцы!$A$2:$B$129,2,FALSE))</f>
        <v/>
      </c>
      <c r="C1784" s="503"/>
      <c r="D1784" s="500"/>
      <c r="E1784" s="497"/>
      <c r="F1784" s="501"/>
    </row>
    <row r="1785" spans="1:6">
      <c r="A1785" s="497"/>
      <c r="B1785" s="209" t="str">
        <f>IF(A1785="","",VLOOKUP(A1785,Жильцы!$A$2:$B$129,2,FALSE))</f>
        <v/>
      </c>
      <c r="C1785" s="503"/>
      <c r="D1785" s="500"/>
      <c r="E1785" s="497"/>
      <c r="F1785" s="501"/>
    </row>
    <row r="1786" spans="1:6">
      <c r="A1786" s="497"/>
      <c r="B1786" s="209" t="str">
        <f>IF(A1786="","",VLOOKUP(A1786,Жильцы!$A$2:$B$129,2,FALSE))</f>
        <v/>
      </c>
      <c r="C1786" s="503"/>
      <c r="D1786" s="500"/>
      <c r="E1786" s="497"/>
      <c r="F1786" s="501"/>
    </row>
    <row r="1787" spans="1:6">
      <c r="A1787" s="497"/>
      <c r="B1787" s="209" t="str">
        <f>IF(A1787="","",VLOOKUP(A1787,Жильцы!$A$2:$B$129,2,FALSE))</f>
        <v/>
      </c>
      <c r="C1787" s="503"/>
      <c r="D1787" s="500"/>
      <c r="E1787" s="497"/>
      <c r="F1787" s="501"/>
    </row>
    <row r="1788" spans="1:6">
      <c r="A1788" s="497"/>
      <c r="B1788" s="209" t="str">
        <f>IF(A1788="","",VLOOKUP(A1788,Жильцы!$A$2:$B$129,2,FALSE))</f>
        <v/>
      </c>
      <c r="C1788" s="503"/>
      <c r="D1788" s="500"/>
      <c r="E1788" s="497"/>
      <c r="F1788" s="501"/>
    </row>
    <row r="1789" spans="1:6">
      <c r="A1789" s="497"/>
      <c r="B1789" s="209" t="str">
        <f>IF(A1789="","",VLOOKUP(A1789,Жильцы!$A$2:$B$129,2,FALSE))</f>
        <v/>
      </c>
      <c r="C1789" s="503"/>
      <c r="D1789" s="500"/>
      <c r="E1789" s="497"/>
      <c r="F1789" s="501"/>
    </row>
    <row r="1790" spans="1:6">
      <c r="A1790" s="497"/>
      <c r="B1790" s="209" t="str">
        <f>IF(A1790="","",VLOOKUP(A1790,Жильцы!$A$2:$B$129,2,FALSE))</f>
        <v/>
      </c>
      <c r="C1790" s="503"/>
      <c r="D1790" s="500"/>
      <c r="E1790" s="497"/>
      <c r="F1790" s="501"/>
    </row>
    <row r="1791" spans="1:6">
      <c r="A1791" s="497"/>
      <c r="B1791" s="209" t="str">
        <f>IF(A1791="","",VLOOKUP(A1791,Жильцы!$A$2:$B$129,2,FALSE))</f>
        <v/>
      </c>
      <c r="C1791" s="503"/>
      <c r="D1791" s="500"/>
      <c r="E1791" s="497"/>
      <c r="F1791" s="501"/>
    </row>
    <row r="1792" spans="1:6">
      <c r="A1792" s="497"/>
      <c r="B1792" s="209" t="str">
        <f>IF(A1792="","",VLOOKUP(A1792,Жильцы!$A$2:$B$129,2,FALSE))</f>
        <v/>
      </c>
      <c r="C1792" s="503"/>
      <c r="D1792" s="500"/>
      <c r="E1792" s="497"/>
      <c r="F1792" s="501"/>
    </row>
    <row r="1793" spans="1:6">
      <c r="A1793" s="497"/>
      <c r="B1793" s="209" t="str">
        <f>IF(A1793="","",VLOOKUP(A1793,Жильцы!$A$2:$B$129,2,FALSE))</f>
        <v/>
      </c>
      <c r="C1793" s="503"/>
      <c r="D1793" s="500"/>
      <c r="E1793" s="497"/>
      <c r="F1793" s="501"/>
    </row>
    <row r="1794" spans="1:6">
      <c r="A1794" s="497"/>
      <c r="B1794" s="209" t="str">
        <f>IF(A1794="","",VLOOKUP(A1794,Жильцы!$A$2:$B$129,2,FALSE))</f>
        <v/>
      </c>
      <c r="C1794" s="503"/>
      <c r="D1794" s="500"/>
      <c r="E1794" s="497"/>
      <c r="F1794" s="501"/>
    </row>
    <row r="1795" spans="1:6">
      <c r="A1795" s="497"/>
      <c r="B1795" s="209" t="str">
        <f>IF(A1795="","",VLOOKUP(A1795,Жильцы!$A$2:$B$129,2,FALSE))</f>
        <v/>
      </c>
      <c r="C1795" s="503"/>
      <c r="D1795" s="500"/>
      <c r="E1795" s="497"/>
      <c r="F1795" s="501"/>
    </row>
    <row r="1796" spans="1:6">
      <c r="A1796" s="497"/>
      <c r="B1796" s="209" t="str">
        <f>IF(A1796="","",VLOOKUP(A1796,Жильцы!$A$2:$B$129,2,FALSE))</f>
        <v/>
      </c>
      <c r="C1796" s="503"/>
      <c r="D1796" s="500"/>
      <c r="E1796" s="497"/>
      <c r="F1796" s="501"/>
    </row>
    <row r="1797" spans="1:6">
      <c r="A1797" s="497"/>
      <c r="B1797" s="209" t="str">
        <f>IF(A1797="","",VLOOKUP(A1797,Жильцы!$A$2:$B$129,2,FALSE))</f>
        <v/>
      </c>
      <c r="C1797" s="503"/>
      <c r="D1797" s="500"/>
      <c r="E1797" s="497"/>
      <c r="F1797" s="501"/>
    </row>
    <row r="1798" spans="1:6">
      <c r="A1798" s="497"/>
      <c r="B1798" s="209" t="str">
        <f>IF(A1798="","",VLOOKUP(A1798,Жильцы!$A$2:$B$129,2,FALSE))</f>
        <v/>
      </c>
      <c r="C1798" s="503"/>
      <c r="D1798" s="500"/>
      <c r="E1798" s="497"/>
      <c r="F1798" s="501"/>
    </row>
    <row r="1799" spans="1:6">
      <c r="A1799" s="497"/>
      <c r="B1799" s="209" t="str">
        <f>IF(A1799="","",VLOOKUP(A1799,Жильцы!$A$2:$B$129,2,FALSE))</f>
        <v/>
      </c>
      <c r="C1799" s="503"/>
      <c r="D1799" s="500"/>
      <c r="E1799" s="497"/>
      <c r="F1799" s="501"/>
    </row>
    <row r="1800" spans="1:6">
      <c r="A1800" s="497"/>
      <c r="B1800" s="209" t="str">
        <f>IF(A1800="","",VLOOKUP(A1800,Жильцы!$A$2:$B$129,2,FALSE))</f>
        <v/>
      </c>
      <c r="C1800" s="503"/>
      <c r="D1800" s="500"/>
      <c r="E1800" s="497"/>
      <c r="F1800" s="501"/>
    </row>
    <row r="1801" spans="1:6">
      <c r="A1801" s="497"/>
      <c r="B1801" s="209" t="str">
        <f>IF(A1801="","",VLOOKUP(A1801,Жильцы!$A$2:$B$129,2,FALSE))</f>
        <v/>
      </c>
      <c r="C1801" s="503"/>
      <c r="D1801" s="500"/>
      <c r="E1801" s="497"/>
      <c r="F1801" s="501"/>
    </row>
    <row r="1802" spans="1:6">
      <c r="A1802" s="497"/>
      <c r="B1802" s="209" t="str">
        <f>IF(A1802="","",VLOOKUP(A1802,Жильцы!$A$2:$B$129,2,FALSE))</f>
        <v/>
      </c>
      <c r="C1802" s="503"/>
      <c r="D1802" s="500"/>
      <c r="E1802" s="497"/>
      <c r="F1802" s="501"/>
    </row>
    <row r="1803" spans="1:6">
      <c r="A1803" s="497"/>
      <c r="B1803" s="209" t="str">
        <f>IF(A1803="","",VLOOKUP(A1803,Жильцы!$A$2:$B$129,2,FALSE))</f>
        <v/>
      </c>
      <c r="C1803" s="503"/>
      <c r="D1803" s="500"/>
      <c r="E1803" s="497"/>
      <c r="F1803" s="501"/>
    </row>
    <row r="1804" spans="1:6">
      <c r="A1804" s="497"/>
      <c r="B1804" s="209" t="str">
        <f>IF(A1804="","",VLOOKUP(A1804,Жильцы!$A$2:$B$129,2,FALSE))</f>
        <v/>
      </c>
      <c r="C1804" s="503"/>
      <c r="D1804" s="500"/>
      <c r="E1804" s="497"/>
      <c r="F1804" s="501"/>
    </row>
    <row r="1805" spans="1:6">
      <c r="A1805" s="497"/>
      <c r="B1805" s="209" t="str">
        <f>IF(A1805="","",VLOOKUP(A1805,Жильцы!$A$2:$B$129,2,FALSE))</f>
        <v/>
      </c>
      <c r="C1805" s="503"/>
      <c r="D1805" s="500"/>
      <c r="E1805" s="497"/>
      <c r="F1805" s="501"/>
    </row>
    <row r="1806" spans="1:6">
      <c r="A1806" s="497"/>
      <c r="B1806" s="209" t="str">
        <f>IF(A1806="","",VLOOKUP(A1806,Жильцы!$A$2:$B$129,2,FALSE))</f>
        <v/>
      </c>
      <c r="C1806" s="503"/>
      <c r="D1806" s="500"/>
      <c r="E1806" s="497"/>
      <c r="F1806" s="501"/>
    </row>
    <row r="1807" spans="1:6">
      <c r="A1807" s="497"/>
      <c r="B1807" s="209" t="str">
        <f>IF(A1807="","",VLOOKUP(A1807,Жильцы!$A$2:$B$129,2,FALSE))</f>
        <v/>
      </c>
      <c r="C1807" s="503"/>
      <c r="D1807" s="500"/>
      <c r="E1807" s="497"/>
      <c r="F1807" s="501"/>
    </row>
    <row r="1808" spans="1:6">
      <c r="A1808" s="497"/>
      <c r="B1808" s="209" t="str">
        <f>IF(A1808="","",VLOOKUP(A1808,Жильцы!$A$2:$B$129,2,FALSE))</f>
        <v/>
      </c>
      <c r="C1808" s="503"/>
      <c r="D1808" s="500"/>
      <c r="E1808" s="497"/>
      <c r="F1808" s="501"/>
    </row>
    <row r="1809" spans="1:6">
      <c r="A1809" s="497"/>
      <c r="B1809" s="209" t="str">
        <f>IF(A1809="","",VLOOKUP(A1809,Жильцы!$A$2:$B$129,2,FALSE))</f>
        <v/>
      </c>
      <c r="C1809" s="503"/>
      <c r="D1809" s="500"/>
      <c r="E1809" s="497"/>
      <c r="F1809" s="501"/>
    </row>
    <row r="1810" spans="1:6">
      <c r="A1810" s="497"/>
      <c r="B1810" s="209" t="str">
        <f>IF(A1810="","",VLOOKUP(A1810,Жильцы!$A$2:$B$129,2,FALSE))</f>
        <v/>
      </c>
      <c r="C1810" s="503"/>
      <c r="D1810" s="500"/>
      <c r="E1810" s="497"/>
      <c r="F1810" s="501"/>
    </row>
    <row r="1811" spans="1:6">
      <c r="A1811" s="497"/>
      <c r="B1811" s="209" t="str">
        <f>IF(A1811="","",VLOOKUP(A1811,Жильцы!$A$2:$B$129,2,FALSE))</f>
        <v/>
      </c>
      <c r="C1811" s="503"/>
      <c r="D1811" s="500"/>
      <c r="E1811" s="497"/>
      <c r="F1811" s="501"/>
    </row>
    <row r="1812" spans="1:6">
      <c r="A1812" s="497"/>
      <c r="B1812" s="209" t="str">
        <f>IF(A1812="","",VLOOKUP(A1812,Жильцы!$A$2:$B$129,2,FALSE))</f>
        <v/>
      </c>
      <c r="C1812" s="503"/>
      <c r="D1812" s="500"/>
      <c r="E1812" s="497"/>
      <c r="F1812" s="501"/>
    </row>
    <row r="1813" spans="1:6">
      <c r="A1813" s="497"/>
      <c r="B1813" s="209" t="str">
        <f>IF(A1813="","",VLOOKUP(A1813,Жильцы!$A$2:$B$129,2,FALSE))</f>
        <v/>
      </c>
      <c r="C1813" s="503"/>
      <c r="D1813" s="500"/>
      <c r="E1813" s="497"/>
      <c r="F1813" s="501"/>
    </row>
    <row r="1814" spans="1:6">
      <c r="A1814" s="497"/>
      <c r="B1814" s="209" t="str">
        <f>IF(A1814="","",VLOOKUP(A1814,Жильцы!$A$2:$B$129,2,FALSE))</f>
        <v/>
      </c>
      <c r="C1814" s="503"/>
      <c r="D1814" s="500"/>
      <c r="E1814" s="497"/>
      <c r="F1814" s="501"/>
    </row>
    <row r="1815" spans="1:6">
      <c r="A1815" s="497"/>
      <c r="B1815" s="209" t="str">
        <f>IF(A1815="","",VLOOKUP(A1815,Жильцы!$A$2:$B$129,2,FALSE))</f>
        <v/>
      </c>
      <c r="C1815" s="503"/>
      <c r="D1815" s="500"/>
      <c r="E1815" s="497"/>
      <c r="F1815" s="501"/>
    </row>
    <row r="1816" spans="1:6">
      <c r="A1816" s="497"/>
      <c r="B1816" s="209" t="str">
        <f>IF(A1816="","",VLOOKUP(A1816,Жильцы!$A$2:$B$129,2,FALSE))</f>
        <v/>
      </c>
      <c r="C1816" s="503"/>
      <c r="D1816" s="500"/>
      <c r="E1816" s="497"/>
      <c r="F1816" s="501"/>
    </row>
    <row r="1817" spans="1:6">
      <c r="A1817" s="497"/>
      <c r="B1817" s="209" t="str">
        <f>IF(A1817="","",VLOOKUP(A1817,Жильцы!$A$2:$B$129,2,FALSE))</f>
        <v/>
      </c>
      <c r="C1817" s="503"/>
      <c r="D1817" s="500"/>
      <c r="E1817" s="497"/>
      <c r="F1817" s="501"/>
    </row>
    <row r="1818" spans="1:6">
      <c r="A1818" s="497"/>
      <c r="B1818" s="209" t="str">
        <f>IF(A1818="","",VLOOKUP(A1818,Жильцы!$A$2:$B$129,2,FALSE))</f>
        <v/>
      </c>
      <c r="C1818" s="503"/>
      <c r="D1818" s="500"/>
      <c r="E1818" s="497"/>
      <c r="F1818" s="501"/>
    </row>
    <row r="1819" spans="1:6">
      <c r="A1819" s="497"/>
      <c r="B1819" s="209" t="str">
        <f>IF(A1819="","",VLOOKUP(A1819,Жильцы!$A$2:$B$129,2,FALSE))</f>
        <v/>
      </c>
      <c r="C1819" s="503"/>
      <c r="D1819" s="500"/>
      <c r="E1819" s="497"/>
      <c r="F1819" s="501"/>
    </row>
    <row r="1820" spans="1:6">
      <c r="A1820" s="497"/>
      <c r="B1820" s="209" t="str">
        <f>IF(A1820="","",VLOOKUP(A1820,Жильцы!$A$2:$B$129,2,FALSE))</f>
        <v/>
      </c>
      <c r="C1820" s="503"/>
      <c r="D1820" s="500"/>
      <c r="E1820" s="497"/>
      <c r="F1820" s="501"/>
    </row>
    <row r="1821" spans="1:6">
      <c r="A1821" s="497"/>
      <c r="B1821" s="209" t="str">
        <f>IF(A1821="","",VLOOKUP(A1821,Жильцы!$A$2:$B$129,2,FALSE))</f>
        <v/>
      </c>
      <c r="C1821" s="503"/>
      <c r="D1821" s="500"/>
      <c r="E1821" s="497"/>
      <c r="F1821" s="501"/>
    </row>
    <row r="1822" spans="1:6">
      <c r="A1822" s="497"/>
      <c r="B1822" s="209" t="str">
        <f>IF(A1822="","",VLOOKUP(A1822,Жильцы!$A$2:$B$129,2,FALSE))</f>
        <v/>
      </c>
      <c r="C1822" s="503"/>
      <c r="D1822" s="500"/>
      <c r="E1822" s="497"/>
      <c r="F1822" s="501"/>
    </row>
    <row r="1823" spans="1:6">
      <c r="A1823" s="497"/>
      <c r="B1823" s="209" t="str">
        <f>IF(A1823="","",VLOOKUP(A1823,Жильцы!$A$2:$B$129,2,FALSE))</f>
        <v/>
      </c>
      <c r="C1823" s="503"/>
      <c r="D1823" s="500"/>
      <c r="E1823" s="497"/>
      <c r="F1823" s="501"/>
    </row>
    <row r="1824" spans="1:6">
      <c r="A1824" s="497"/>
      <c r="B1824" s="209" t="str">
        <f>IF(A1824="","",VLOOKUP(A1824,Жильцы!$A$2:$B$129,2,FALSE))</f>
        <v/>
      </c>
      <c r="C1824" s="503"/>
      <c r="D1824" s="500"/>
      <c r="E1824" s="497"/>
      <c r="F1824" s="501"/>
    </row>
    <row r="1825" spans="1:6">
      <c r="A1825" s="497"/>
      <c r="B1825" s="209" t="str">
        <f>IF(A1825="","",VLOOKUP(A1825,Жильцы!$A$2:$B$129,2,FALSE))</f>
        <v/>
      </c>
      <c r="C1825" s="503"/>
      <c r="D1825" s="500"/>
      <c r="E1825" s="497"/>
      <c r="F1825" s="501"/>
    </row>
    <row r="1826" spans="1:6">
      <c r="A1826" s="497"/>
      <c r="B1826" s="209" t="str">
        <f>IF(A1826="","",VLOOKUP(A1826,Жильцы!$A$2:$B$129,2,FALSE))</f>
        <v/>
      </c>
      <c r="C1826" s="503"/>
      <c r="D1826" s="500"/>
      <c r="E1826" s="497"/>
      <c r="F1826" s="501"/>
    </row>
    <row r="1827" spans="1:6">
      <c r="A1827" s="497"/>
      <c r="B1827" s="209" t="str">
        <f>IF(A1827="","",VLOOKUP(A1827,Жильцы!$A$2:$B$129,2,FALSE))</f>
        <v/>
      </c>
      <c r="C1827" s="503"/>
      <c r="D1827" s="500"/>
      <c r="E1827" s="497"/>
      <c r="F1827" s="501"/>
    </row>
    <row r="1828" spans="1:6">
      <c r="A1828" s="497"/>
      <c r="B1828" s="209" t="str">
        <f>IF(A1828="","",VLOOKUP(A1828,Жильцы!$A$2:$B$129,2,FALSE))</f>
        <v/>
      </c>
      <c r="C1828" s="503"/>
      <c r="D1828" s="500"/>
      <c r="E1828" s="497"/>
      <c r="F1828" s="501"/>
    </row>
    <row r="1829" spans="1:6">
      <c r="A1829" s="497"/>
      <c r="B1829" s="209" t="str">
        <f>IF(A1829="","",VLOOKUP(A1829,Жильцы!$A$2:$B$129,2,FALSE))</f>
        <v/>
      </c>
      <c r="C1829" s="503"/>
      <c r="D1829" s="500"/>
      <c r="E1829" s="497"/>
      <c r="F1829" s="501"/>
    </row>
    <row r="1830" spans="1:6">
      <c r="A1830" s="497"/>
      <c r="B1830" s="209" t="str">
        <f>IF(A1830="","",VLOOKUP(A1830,Жильцы!$A$2:$B$129,2,FALSE))</f>
        <v/>
      </c>
      <c r="C1830" s="503"/>
      <c r="D1830" s="500"/>
      <c r="E1830" s="497"/>
      <c r="F1830" s="501"/>
    </row>
    <row r="1831" spans="1:6">
      <c r="A1831" s="497"/>
      <c r="B1831" s="209" t="str">
        <f>IF(A1831="","",VLOOKUP(A1831,Жильцы!$A$2:$B$129,2,FALSE))</f>
        <v/>
      </c>
      <c r="C1831" s="503"/>
      <c r="D1831" s="500"/>
      <c r="E1831" s="497"/>
      <c r="F1831" s="501"/>
    </row>
    <row r="1832" spans="1:6">
      <c r="A1832" s="497"/>
      <c r="B1832" s="209" t="str">
        <f>IF(A1832="","",VLOOKUP(A1832,Жильцы!$A$2:$B$129,2,FALSE))</f>
        <v/>
      </c>
      <c r="C1832" s="503"/>
      <c r="D1832" s="500"/>
      <c r="E1832" s="497"/>
      <c r="F1832" s="501"/>
    </row>
    <row r="1833" spans="1:6">
      <c r="A1833" s="497"/>
      <c r="B1833" s="209" t="str">
        <f>IF(A1833="","",VLOOKUP(A1833,Жильцы!$A$2:$B$129,2,FALSE))</f>
        <v/>
      </c>
      <c r="C1833" s="503"/>
      <c r="D1833" s="500"/>
      <c r="E1833" s="497"/>
      <c r="F1833" s="501"/>
    </row>
    <row r="1834" spans="1:6">
      <c r="A1834" s="497"/>
      <c r="B1834" s="209" t="str">
        <f>IF(A1834="","",VLOOKUP(A1834,Жильцы!$A$2:$B$129,2,FALSE))</f>
        <v/>
      </c>
      <c r="C1834" s="503"/>
      <c r="D1834" s="500"/>
      <c r="E1834" s="497"/>
      <c r="F1834" s="501"/>
    </row>
    <row r="1835" spans="1:6">
      <c r="A1835" s="497"/>
      <c r="B1835" s="209" t="str">
        <f>IF(A1835="","",VLOOKUP(A1835,Жильцы!$A$2:$B$129,2,FALSE))</f>
        <v/>
      </c>
      <c r="C1835" s="503"/>
      <c r="D1835" s="500"/>
      <c r="E1835" s="497"/>
      <c r="F1835" s="501"/>
    </row>
    <row r="1836" spans="1:6">
      <c r="A1836" s="497"/>
      <c r="B1836" s="209" t="str">
        <f>IF(A1836="","",VLOOKUP(A1836,Жильцы!$A$2:$B$129,2,FALSE))</f>
        <v/>
      </c>
      <c r="C1836" s="503"/>
      <c r="D1836" s="500"/>
      <c r="E1836" s="497"/>
      <c r="F1836" s="501"/>
    </row>
    <row r="1837" spans="1:6">
      <c r="A1837" s="497"/>
      <c r="B1837" s="209" t="str">
        <f>IF(A1837="","",VLOOKUP(A1837,Жильцы!$A$2:$B$129,2,FALSE))</f>
        <v/>
      </c>
      <c r="C1837" s="503"/>
      <c r="D1837" s="500"/>
      <c r="E1837" s="497"/>
      <c r="F1837" s="501"/>
    </row>
    <row r="1838" spans="1:6">
      <c r="A1838" s="497"/>
      <c r="B1838" s="209" t="str">
        <f>IF(A1838="","",VLOOKUP(A1838,Жильцы!$A$2:$B$129,2,FALSE))</f>
        <v/>
      </c>
      <c r="C1838" s="503"/>
      <c r="D1838" s="500"/>
      <c r="E1838" s="497"/>
      <c r="F1838" s="501"/>
    </row>
    <row r="1839" spans="1:6">
      <c r="A1839" s="497"/>
      <c r="B1839" s="209" t="str">
        <f>IF(A1839="","",VLOOKUP(A1839,Жильцы!$A$2:$B$129,2,FALSE))</f>
        <v/>
      </c>
      <c r="C1839" s="503"/>
      <c r="D1839" s="500"/>
      <c r="E1839" s="497"/>
      <c r="F1839" s="501"/>
    </row>
    <row r="1840" spans="1:6">
      <c r="A1840" s="497"/>
      <c r="B1840" s="209" t="str">
        <f>IF(A1840="","",VLOOKUP(A1840,Жильцы!$A$2:$B$129,2,FALSE))</f>
        <v/>
      </c>
      <c r="C1840" s="503"/>
      <c r="D1840" s="500"/>
      <c r="E1840" s="497"/>
      <c r="F1840" s="501"/>
    </row>
    <row r="1841" spans="1:6">
      <c r="A1841" s="497"/>
      <c r="B1841" s="209" t="str">
        <f>IF(A1841="","",VLOOKUP(A1841,Жильцы!$A$2:$B$129,2,FALSE))</f>
        <v/>
      </c>
      <c r="C1841" s="503"/>
      <c r="D1841" s="500"/>
      <c r="E1841" s="497"/>
      <c r="F1841" s="501"/>
    </row>
    <row r="1842" spans="1:6">
      <c r="A1842" s="497"/>
      <c r="B1842" s="209" t="str">
        <f>IF(A1842="","",VLOOKUP(A1842,Жильцы!$A$2:$B$129,2,FALSE))</f>
        <v/>
      </c>
      <c r="C1842" s="503"/>
      <c r="D1842" s="500"/>
      <c r="E1842" s="497"/>
      <c r="F1842" s="501"/>
    </row>
    <row r="1843" spans="1:6">
      <c r="A1843" s="497"/>
      <c r="B1843" s="209" t="str">
        <f>IF(A1843="","",VLOOKUP(A1843,Жильцы!$A$2:$B$129,2,FALSE))</f>
        <v/>
      </c>
      <c r="C1843" s="503"/>
      <c r="D1843" s="500"/>
      <c r="E1843" s="497"/>
      <c r="F1843" s="501"/>
    </row>
    <row r="1844" spans="1:6">
      <c r="A1844" s="497"/>
      <c r="B1844" s="209" t="str">
        <f>IF(A1844="","",VLOOKUP(A1844,Жильцы!$A$2:$B$129,2,FALSE))</f>
        <v/>
      </c>
      <c r="C1844" s="503"/>
      <c r="D1844" s="500"/>
      <c r="E1844" s="497"/>
      <c r="F1844" s="501"/>
    </row>
    <row r="1845" spans="1:6">
      <c r="A1845" s="497"/>
      <c r="B1845" s="209" t="str">
        <f>IF(A1845="","",VLOOKUP(A1845,Жильцы!$A$2:$B$129,2,FALSE))</f>
        <v/>
      </c>
      <c r="C1845" s="503"/>
      <c r="D1845" s="500"/>
      <c r="E1845" s="497"/>
      <c r="F1845" s="501"/>
    </row>
    <row r="1846" spans="1:6">
      <c r="A1846" s="497"/>
      <c r="B1846" s="209" t="str">
        <f>IF(A1846="","",VLOOKUP(A1846,Жильцы!$A$2:$B$129,2,FALSE))</f>
        <v/>
      </c>
      <c r="C1846" s="503"/>
      <c r="D1846" s="500"/>
      <c r="E1846" s="497"/>
      <c r="F1846" s="501"/>
    </row>
    <row r="1847" spans="1:6">
      <c r="A1847" s="497"/>
      <c r="B1847" s="209" t="str">
        <f>IF(A1847="","",VLOOKUP(A1847,Жильцы!$A$2:$B$129,2,FALSE))</f>
        <v/>
      </c>
      <c r="C1847" s="503"/>
      <c r="D1847" s="500"/>
      <c r="E1847" s="497"/>
      <c r="F1847" s="501"/>
    </row>
    <row r="1848" spans="1:6">
      <c r="A1848" s="497"/>
      <c r="B1848" s="209" t="str">
        <f>IF(A1848="","",VLOOKUP(A1848,Жильцы!$A$2:$B$129,2,FALSE))</f>
        <v/>
      </c>
      <c r="C1848" s="503"/>
      <c r="D1848" s="500"/>
      <c r="E1848" s="497"/>
      <c r="F1848" s="501"/>
    </row>
    <row r="1849" spans="1:6">
      <c r="A1849" s="497"/>
      <c r="B1849" s="209" t="str">
        <f>IF(A1849="","",VLOOKUP(A1849,Жильцы!$A$2:$B$129,2,FALSE))</f>
        <v/>
      </c>
      <c r="C1849" s="503"/>
      <c r="D1849" s="500"/>
      <c r="E1849" s="497"/>
      <c r="F1849" s="501"/>
    </row>
    <row r="1850" spans="1:6">
      <c r="A1850" s="497"/>
      <c r="B1850" s="209" t="str">
        <f>IF(A1850="","",VLOOKUP(A1850,Жильцы!$A$2:$B$129,2,FALSE))</f>
        <v/>
      </c>
      <c r="C1850" s="503"/>
      <c r="D1850" s="500"/>
      <c r="E1850" s="497"/>
      <c r="F1850" s="501"/>
    </row>
    <row r="1851" spans="1:6">
      <c r="A1851" s="497"/>
      <c r="B1851" s="209" t="str">
        <f>IF(A1851="","",VLOOKUP(A1851,Жильцы!$A$2:$B$129,2,FALSE))</f>
        <v/>
      </c>
      <c r="C1851" s="503"/>
      <c r="D1851" s="500"/>
      <c r="E1851" s="497"/>
      <c r="F1851" s="501"/>
    </row>
    <row r="1852" spans="1:6">
      <c r="A1852" s="497"/>
      <c r="B1852" s="209" t="str">
        <f>IF(A1852="","",VLOOKUP(A1852,Жильцы!$A$2:$B$129,2,FALSE))</f>
        <v/>
      </c>
      <c r="C1852" s="503"/>
      <c r="D1852" s="500"/>
      <c r="E1852" s="497"/>
      <c r="F1852" s="501"/>
    </row>
    <row r="1853" spans="1:6">
      <c r="A1853" s="497"/>
      <c r="B1853" s="209" t="str">
        <f>IF(A1853="","",VLOOKUP(A1853,Жильцы!$A$2:$B$129,2,FALSE))</f>
        <v/>
      </c>
      <c r="C1853" s="503"/>
      <c r="D1853" s="500"/>
      <c r="E1853" s="497"/>
      <c r="F1853" s="501"/>
    </row>
    <row r="1854" spans="1:6">
      <c r="A1854" s="497"/>
      <c r="B1854" s="209" t="str">
        <f>IF(A1854="","",VLOOKUP(A1854,Жильцы!$A$2:$B$129,2,FALSE))</f>
        <v/>
      </c>
      <c r="C1854" s="503"/>
      <c r="D1854" s="500"/>
      <c r="E1854" s="497"/>
      <c r="F1854" s="501"/>
    </row>
    <row r="1855" spans="1:6">
      <c r="A1855" s="497"/>
      <c r="B1855" s="209" t="str">
        <f>IF(A1855="","",VLOOKUP(A1855,Жильцы!$A$2:$B$129,2,FALSE))</f>
        <v/>
      </c>
      <c r="C1855" s="503"/>
      <c r="D1855" s="500"/>
      <c r="E1855" s="497"/>
      <c r="F1855" s="501"/>
    </row>
    <row r="1856" spans="1:6">
      <c r="A1856" s="497"/>
      <c r="B1856" s="209" t="str">
        <f>IF(A1856="","",VLOOKUP(A1856,Жильцы!$A$2:$B$129,2,FALSE))</f>
        <v/>
      </c>
      <c r="C1856" s="503"/>
      <c r="D1856" s="500"/>
      <c r="E1856" s="497"/>
      <c r="F1856" s="501"/>
    </row>
    <row r="1857" spans="1:6">
      <c r="A1857" s="497"/>
      <c r="B1857" s="209" t="str">
        <f>IF(A1857="","",VLOOKUP(A1857,Жильцы!$A$2:$B$129,2,FALSE))</f>
        <v/>
      </c>
      <c r="C1857" s="503"/>
      <c r="D1857" s="500"/>
      <c r="E1857" s="497"/>
      <c r="F1857" s="501"/>
    </row>
    <row r="1858" spans="1:6">
      <c r="A1858" s="497"/>
      <c r="B1858" s="209" t="str">
        <f>IF(A1858="","",VLOOKUP(A1858,Жильцы!$A$2:$B$129,2,FALSE))</f>
        <v/>
      </c>
      <c r="C1858" s="503"/>
      <c r="D1858" s="500"/>
      <c r="E1858" s="497"/>
      <c r="F1858" s="501"/>
    </row>
    <row r="1859" spans="1:6">
      <c r="A1859" s="497"/>
      <c r="B1859" s="209" t="str">
        <f>IF(A1859="","",VLOOKUP(A1859,Жильцы!$A$2:$B$129,2,FALSE))</f>
        <v/>
      </c>
      <c r="C1859" s="503"/>
      <c r="D1859" s="500"/>
      <c r="E1859" s="497"/>
      <c r="F1859" s="501"/>
    </row>
    <row r="1860" spans="1:6">
      <c r="A1860" s="497"/>
      <c r="B1860" s="209" t="str">
        <f>IF(A1860="","",VLOOKUP(A1860,Жильцы!$A$2:$B$129,2,FALSE))</f>
        <v/>
      </c>
      <c r="C1860" s="503"/>
      <c r="D1860" s="500"/>
      <c r="E1860" s="497"/>
      <c r="F1860" s="501"/>
    </row>
    <row r="1861" spans="1:6">
      <c r="A1861" s="497"/>
      <c r="B1861" s="209" t="str">
        <f>IF(A1861="","",VLOOKUP(A1861,Жильцы!$A$2:$B$129,2,FALSE))</f>
        <v/>
      </c>
      <c r="C1861" s="503"/>
      <c r="D1861" s="500"/>
      <c r="E1861" s="497"/>
      <c r="F1861" s="501"/>
    </row>
    <row r="1862" spans="1:6">
      <c r="A1862" s="497"/>
      <c r="B1862" s="209" t="str">
        <f>IF(A1862="","",VLOOKUP(A1862,Жильцы!$A$2:$B$129,2,FALSE))</f>
        <v/>
      </c>
      <c r="C1862" s="503"/>
      <c r="D1862" s="500"/>
      <c r="E1862" s="497"/>
      <c r="F1862" s="501"/>
    </row>
    <row r="1863" spans="1:6">
      <c r="A1863" s="497"/>
      <c r="B1863" s="209" t="str">
        <f>IF(A1863="","",VLOOKUP(A1863,Жильцы!$A$2:$B$129,2,FALSE))</f>
        <v/>
      </c>
      <c r="C1863" s="503"/>
      <c r="D1863" s="500"/>
      <c r="E1863" s="497"/>
      <c r="F1863" s="501"/>
    </row>
    <row r="1864" spans="1:6">
      <c r="A1864" s="497"/>
      <c r="B1864" s="209" t="str">
        <f>IF(A1864="","",VLOOKUP(A1864,Жильцы!$A$2:$B$129,2,FALSE))</f>
        <v/>
      </c>
      <c r="C1864" s="503"/>
      <c r="D1864" s="500"/>
      <c r="E1864" s="497"/>
      <c r="F1864" s="501"/>
    </row>
    <row r="1865" spans="1:6">
      <c r="A1865" s="497"/>
      <c r="B1865" s="209" t="str">
        <f>IF(A1865="","",VLOOKUP(A1865,Жильцы!$A$2:$B$129,2,FALSE))</f>
        <v/>
      </c>
      <c r="C1865" s="503"/>
      <c r="D1865" s="500"/>
      <c r="E1865" s="497"/>
      <c r="F1865" s="501"/>
    </row>
    <row r="1866" spans="1:6">
      <c r="A1866" s="497"/>
      <c r="B1866" s="209" t="str">
        <f>IF(A1866="","",VLOOKUP(A1866,Жильцы!$A$2:$B$129,2,FALSE))</f>
        <v/>
      </c>
      <c r="C1866" s="503"/>
      <c r="D1866" s="500"/>
      <c r="E1866" s="497"/>
      <c r="F1866" s="501"/>
    </row>
    <row r="1867" spans="1:6">
      <c r="A1867" s="497"/>
      <c r="B1867" s="209" t="str">
        <f>IF(A1867="","",VLOOKUP(A1867,Жильцы!$A$2:$B$129,2,FALSE))</f>
        <v/>
      </c>
      <c r="C1867" s="503"/>
      <c r="D1867" s="500"/>
      <c r="E1867" s="497"/>
      <c r="F1867" s="501"/>
    </row>
    <row r="1868" spans="1:6">
      <c r="A1868" s="497"/>
      <c r="B1868" s="209" t="str">
        <f>IF(A1868="","",VLOOKUP(A1868,Жильцы!$A$2:$B$129,2,FALSE))</f>
        <v/>
      </c>
      <c r="C1868" s="503"/>
      <c r="D1868" s="500"/>
      <c r="E1868" s="497"/>
      <c r="F1868" s="501"/>
    </row>
    <row r="1869" spans="1:6">
      <c r="A1869" s="497"/>
      <c r="B1869" s="209" t="str">
        <f>IF(A1869="","",VLOOKUP(A1869,Жильцы!$A$2:$B$129,2,FALSE))</f>
        <v/>
      </c>
      <c r="C1869" s="503"/>
      <c r="D1869" s="500"/>
      <c r="E1869" s="497"/>
      <c r="F1869" s="501"/>
    </row>
    <row r="1870" spans="1:6">
      <c r="A1870" s="497"/>
      <c r="B1870" s="209" t="str">
        <f>IF(A1870="","",VLOOKUP(A1870,Жильцы!$A$2:$B$129,2,FALSE))</f>
        <v/>
      </c>
      <c r="C1870" s="503"/>
      <c r="D1870" s="500"/>
      <c r="E1870" s="497"/>
      <c r="F1870" s="501"/>
    </row>
    <row r="1871" spans="1:6">
      <c r="A1871" s="497"/>
      <c r="B1871" s="209" t="str">
        <f>IF(A1871="","",VLOOKUP(A1871,Жильцы!$A$2:$B$129,2,FALSE))</f>
        <v/>
      </c>
      <c r="C1871" s="503"/>
      <c r="D1871" s="500"/>
      <c r="E1871" s="497"/>
      <c r="F1871" s="501"/>
    </row>
    <row r="1872" spans="1:6">
      <c r="A1872" s="497"/>
      <c r="B1872" s="209" t="str">
        <f>IF(A1872="","",VLOOKUP(A1872,Жильцы!$A$2:$B$129,2,FALSE))</f>
        <v/>
      </c>
      <c r="C1872" s="503"/>
      <c r="D1872" s="500"/>
      <c r="E1872" s="497"/>
      <c r="F1872" s="501"/>
    </row>
    <row r="1873" spans="1:6">
      <c r="A1873" s="497"/>
      <c r="B1873" s="209" t="str">
        <f>IF(A1873="","",VLOOKUP(A1873,Жильцы!$A$2:$B$129,2,FALSE))</f>
        <v/>
      </c>
      <c r="C1873" s="503"/>
      <c r="D1873" s="500"/>
      <c r="E1873" s="497"/>
      <c r="F1873" s="501"/>
    </row>
    <row r="1874" spans="1:6">
      <c r="A1874" s="497"/>
      <c r="B1874" s="209" t="str">
        <f>IF(A1874="","",VLOOKUP(A1874,Жильцы!$A$2:$B$129,2,FALSE))</f>
        <v/>
      </c>
      <c r="C1874" s="503"/>
      <c r="D1874" s="500"/>
      <c r="E1874" s="497"/>
      <c r="F1874" s="501"/>
    </row>
    <row r="1875" spans="1:6">
      <c r="A1875" s="497"/>
      <c r="B1875" s="209" t="str">
        <f>IF(A1875="","",VLOOKUP(A1875,Жильцы!$A$2:$B$129,2,FALSE))</f>
        <v/>
      </c>
      <c r="C1875" s="503"/>
      <c r="D1875" s="500"/>
      <c r="E1875" s="497"/>
      <c r="F1875" s="501"/>
    </row>
    <row r="1876" spans="1:6">
      <c r="A1876" s="497"/>
      <c r="B1876" s="209" t="str">
        <f>IF(A1876="","",VLOOKUP(A1876,Жильцы!$A$2:$B$129,2,FALSE))</f>
        <v/>
      </c>
      <c r="C1876" s="503"/>
      <c r="D1876" s="500"/>
      <c r="E1876" s="497"/>
      <c r="F1876" s="501"/>
    </row>
    <row r="1877" spans="1:6">
      <c r="A1877" s="497"/>
      <c r="B1877" s="209" t="str">
        <f>IF(A1877="","",VLOOKUP(A1877,Жильцы!$A$2:$B$129,2,FALSE))</f>
        <v/>
      </c>
      <c r="C1877" s="503"/>
      <c r="D1877" s="500"/>
      <c r="E1877" s="497"/>
      <c r="F1877" s="501"/>
    </row>
    <row r="1878" spans="1:6">
      <c r="A1878" s="497"/>
      <c r="B1878" s="209" t="str">
        <f>IF(A1878="","",VLOOKUP(A1878,Жильцы!$A$2:$B$129,2,FALSE))</f>
        <v/>
      </c>
      <c r="C1878" s="503"/>
      <c r="D1878" s="500"/>
      <c r="E1878" s="497"/>
      <c r="F1878" s="501"/>
    </row>
    <row r="1879" spans="1:6">
      <c r="A1879" s="497"/>
      <c r="B1879" s="209" t="str">
        <f>IF(A1879="","",VLOOKUP(A1879,Жильцы!$A$2:$B$129,2,FALSE))</f>
        <v/>
      </c>
      <c r="C1879" s="503"/>
      <c r="D1879" s="500"/>
      <c r="E1879" s="497"/>
      <c r="F1879" s="501"/>
    </row>
    <row r="1880" spans="1:6">
      <c r="A1880" s="497"/>
      <c r="B1880" s="209" t="str">
        <f>IF(A1880="","",VLOOKUP(A1880,Жильцы!$A$2:$B$129,2,FALSE))</f>
        <v/>
      </c>
      <c r="C1880" s="503"/>
      <c r="D1880" s="500"/>
      <c r="E1880" s="497"/>
      <c r="F1880" s="501"/>
    </row>
    <row r="1881" spans="1:6">
      <c r="A1881" s="497"/>
      <c r="B1881" s="209" t="str">
        <f>IF(A1881="","",VLOOKUP(A1881,Жильцы!$A$2:$B$129,2,FALSE))</f>
        <v/>
      </c>
      <c r="C1881" s="503"/>
      <c r="D1881" s="500"/>
      <c r="E1881" s="497"/>
      <c r="F1881" s="501"/>
    </row>
    <row r="1882" spans="1:6">
      <c r="A1882" s="497"/>
      <c r="B1882" s="209" t="str">
        <f>IF(A1882="","",VLOOKUP(A1882,Жильцы!$A$2:$B$129,2,FALSE))</f>
        <v/>
      </c>
      <c r="C1882" s="503"/>
      <c r="D1882" s="500"/>
      <c r="E1882" s="497"/>
      <c r="F1882" s="501"/>
    </row>
    <row r="1883" spans="1:6">
      <c r="A1883" s="497"/>
      <c r="B1883" s="209" t="str">
        <f>IF(A1883="","",VLOOKUP(A1883,Жильцы!$A$2:$B$129,2,FALSE))</f>
        <v/>
      </c>
      <c r="C1883" s="503"/>
      <c r="D1883" s="500"/>
      <c r="E1883" s="497"/>
      <c r="F1883" s="501"/>
    </row>
    <row r="1884" spans="1:6">
      <c r="A1884" s="497"/>
      <c r="B1884" s="209" t="str">
        <f>IF(A1884="","",VLOOKUP(A1884,Жильцы!$A$2:$B$129,2,FALSE))</f>
        <v/>
      </c>
      <c r="C1884" s="503"/>
      <c r="D1884" s="500"/>
      <c r="E1884" s="497"/>
      <c r="F1884" s="501"/>
    </row>
    <row r="1885" spans="1:6">
      <c r="A1885" s="497"/>
      <c r="B1885" s="209" t="str">
        <f>IF(A1885="","",VLOOKUP(A1885,Жильцы!$A$2:$B$129,2,FALSE))</f>
        <v/>
      </c>
      <c r="C1885" s="503"/>
      <c r="D1885" s="500"/>
      <c r="E1885" s="497"/>
      <c r="F1885" s="501"/>
    </row>
    <row r="1886" spans="1:6">
      <c r="A1886" s="497"/>
      <c r="B1886" s="209" t="str">
        <f>IF(A1886="","",VLOOKUP(A1886,Жильцы!$A$2:$B$129,2,FALSE))</f>
        <v/>
      </c>
      <c r="C1886" s="503"/>
      <c r="D1886" s="500"/>
      <c r="E1886" s="497"/>
      <c r="F1886" s="501"/>
    </row>
    <row r="1887" spans="1:6">
      <c r="A1887" s="497"/>
      <c r="B1887" s="209" t="str">
        <f>IF(A1887="","",VLOOKUP(A1887,Жильцы!$A$2:$B$129,2,FALSE))</f>
        <v/>
      </c>
      <c r="C1887" s="503"/>
      <c r="D1887" s="500"/>
      <c r="E1887" s="497"/>
      <c r="F1887" s="501"/>
    </row>
    <row r="1888" spans="1:6">
      <c r="A1888" s="497"/>
      <c r="B1888" s="209" t="str">
        <f>IF(A1888="","",VLOOKUP(A1888,Жильцы!$A$2:$B$129,2,FALSE))</f>
        <v/>
      </c>
      <c r="C1888" s="503"/>
      <c r="D1888" s="500"/>
      <c r="E1888" s="497"/>
      <c r="F1888" s="501"/>
    </row>
    <row r="1889" spans="1:6">
      <c r="A1889" s="497"/>
      <c r="B1889" s="209" t="str">
        <f>IF(A1889="","",VLOOKUP(A1889,Жильцы!$A$2:$B$129,2,FALSE))</f>
        <v/>
      </c>
      <c r="C1889" s="503"/>
      <c r="D1889" s="500"/>
      <c r="E1889" s="497"/>
      <c r="F1889" s="501"/>
    </row>
    <row r="1890" spans="1:6">
      <c r="A1890" s="497"/>
      <c r="B1890" s="209" t="str">
        <f>IF(A1890="","",VLOOKUP(A1890,Жильцы!$A$2:$B$129,2,FALSE))</f>
        <v/>
      </c>
      <c r="C1890" s="503"/>
      <c r="D1890" s="500"/>
      <c r="E1890" s="497"/>
      <c r="F1890" s="501"/>
    </row>
    <row r="1891" spans="1:6">
      <c r="A1891" s="497"/>
      <c r="B1891" s="209" t="str">
        <f>IF(A1891="","",VLOOKUP(A1891,Жильцы!$A$2:$B$129,2,FALSE))</f>
        <v/>
      </c>
      <c r="C1891" s="503"/>
      <c r="D1891" s="500"/>
      <c r="E1891" s="497"/>
      <c r="F1891" s="501"/>
    </row>
    <row r="1892" spans="1:6">
      <c r="A1892" s="497"/>
      <c r="B1892" s="209" t="str">
        <f>IF(A1892="","",VLOOKUP(A1892,Жильцы!$A$2:$B$129,2,FALSE))</f>
        <v/>
      </c>
      <c r="C1892" s="503"/>
      <c r="D1892" s="500"/>
      <c r="E1892" s="497"/>
      <c r="F1892" s="501"/>
    </row>
    <row r="1893" spans="1:6">
      <c r="A1893" s="497"/>
      <c r="B1893" s="209" t="str">
        <f>IF(A1893="","",VLOOKUP(A1893,Жильцы!$A$2:$B$129,2,FALSE))</f>
        <v/>
      </c>
      <c r="C1893" s="503"/>
      <c r="D1893" s="500"/>
      <c r="E1893" s="497"/>
      <c r="F1893" s="501"/>
    </row>
    <row r="1894" spans="1:6">
      <c r="A1894" s="497"/>
      <c r="B1894" s="209" t="str">
        <f>IF(A1894="","",VLOOKUP(A1894,Жильцы!$A$2:$B$129,2,FALSE))</f>
        <v/>
      </c>
      <c r="C1894" s="503"/>
      <c r="D1894" s="500"/>
      <c r="E1894" s="497"/>
      <c r="F1894" s="501"/>
    </row>
    <row r="1895" spans="1:6">
      <c r="A1895" s="497"/>
      <c r="B1895" s="209" t="str">
        <f>IF(A1895="","",VLOOKUP(A1895,Жильцы!$A$2:$B$129,2,FALSE))</f>
        <v/>
      </c>
      <c r="C1895" s="503"/>
      <c r="D1895" s="500"/>
      <c r="E1895" s="497"/>
      <c r="F1895" s="501"/>
    </row>
    <row r="1896" spans="1:6">
      <c r="A1896" s="497"/>
      <c r="B1896" s="209" t="str">
        <f>IF(A1896="","",VLOOKUP(A1896,Жильцы!$A$2:$B$129,2,FALSE))</f>
        <v/>
      </c>
      <c r="C1896" s="503"/>
      <c r="D1896" s="500"/>
      <c r="E1896" s="497"/>
      <c r="F1896" s="501"/>
    </row>
    <row r="1897" spans="1:6">
      <c r="A1897" s="497"/>
      <c r="B1897" s="209" t="str">
        <f>IF(A1897="","",VLOOKUP(A1897,Жильцы!$A$2:$B$129,2,FALSE))</f>
        <v/>
      </c>
      <c r="C1897" s="503"/>
      <c r="D1897" s="500"/>
      <c r="E1897" s="497"/>
      <c r="F1897" s="501"/>
    </row>
    <row r="1898" spans="1:6">
      <c r="A1898" s="497"/>
      <c r="B1898" s="209" t="str">
        <f>IF(A1898="","",VLOOKUP(A1898,Жильцы!$A$2:$B$129,2,FALSE))</f>
        <v/>
      </c>
      <c r="C1898" s="503"/>
      <c r="D1898" s="500"/>
      <c r="E1898" s="497"/>
      <c r="F1898" s="501"/>
    </row>
    <row r="1899" spans="1:6">
      <c r="A1899" s="497"/>
      <c r="B1899" s="209" t="str">
        <f>IF(A1899="","",VLOOKUP(A1899,Жильцы!$A$2:$B$129,2,FALSE))</f>
        <v/>
      </c>
      <c r="C1899" s="503"/>
      <c r="D1899" s="500"/>
      <c r="E1899" s="497"/>
      <c r="F1899" s="501"/>
    </row>
    <row r="1900" spans="1:6">
      <c r="A1900" s="497"/>
      <c r="B1900" s="209" t="str">
        <f>IF(A1900="","",VLOOKUP(A1900,Жильцы!$A$2:$B$129,2,FALSE))</f>
        <v/>
      </c>
      <c r="C1900" s="503"/>
      <c r="D1900" s="500"/>
      <c r="E1900" s="497"/>
      <c r="F1900" s="501"/>
    </row>
    <row r="1901" spans="1:6">
      <c r="A1901" s="497"/>
      <c r="B1901" s="209" t="str">
        <f>IF(A1901="","",VLOOKUP(A1901,Жильцы!$A$2:$B$129,2,FALSE))</f>
        <v/>
      </c>
      <c r="C1901" s="503"/>
      <c r="D1901" s="500"/>
      <c r="E1901" s="497"/>
      <c r="F1901" s="501"/>
    </row>
    <row r="1902" spans="1:6">
      <c r="A1902" s="497"/>
      <c r="B1902" s="209" t="str">
        <f>IF(A1902="","",VLOOKUP(A1902,Жильцы!$A$2:$B$129,2,FALSE))</f>
        <v/>
      </c>
      <c r="C1902" s="503"/>
      <c r="D1902" s="500"/>
      <c r="E1902" s="497"/>
      <c r="F1902" s="501"/>
    </row>
    <row r="1903" spans="1:6">
      <c r="A1903" s="497"/>
      <c r="B1903" s="209" t="str">
        <f>IF(A1903="","",VLOOKUP(A1903,Жильцы!$A$2:$B$129,2,FALSE))</f>
        <v/>
      </c>
      <c r="C1903" s="503"/>
      <c r="D1903" s="500"/>
      <c r="E1903" s="497"/>
      <c r="F1903" s="501"/>
    </row>
    <row r="1904" spans="1:6">
      <c r="A1904" s="497"/>
      <c r="B1904" s="209" t="str">
        <f>IF(A1904="","",VLOOKUP(A1904,Жильцы!$A$2:$B$129,2,FALSE))</f>
        <v/>
      </c>
      <c r="C1904" s="503"/>
      <c r="D1904" s="500"/>
      <c r="E1904" s="497"/>
      <c r="F1904" s="501"/>
    </row>
    <row r="1905" spans="1:6">
      <c r="A1905" s="497"/>
      <c r="B1905" s="209" t="str">
        <f>IF(A1905="","",VLOOKUP(A1905,Жильцы!$A$2:$B$129,2,FALSE))</f>
        <v/>
      </c>
      <c r="C1905" s="503"/>
      <c r="D1905" s="500"/>
      <c r="E1905" s="497"/>
      <c r="F1905" s="501"/>
    </row>
    <row r="1906" spans="1:6">
      <c r="A1906" s="497"/>
      <c r="B1906" s="209" t="str">
        <f>IF(A1906="","",VLOOKUP(A1906,Жильцы!$A$2:$B$129,2,FALSE))</f>
        <v/>
      </c>
      <c r="C1906" s="503"/>
      <c r="D1906" s="500"/>
      <c r="E1906" s="497"/>
      <c r="F1906" s="501"/>
    </row>
    <row r="1907" spans="1:6">
      <c r="A1907" s="497"/>
      <c r="B1907" s="209" t="str">
        <f>IF(A1907="","",VLOOKUP(A1907,Жильцы!$A$2:$B$129,2,FALSE))</f>
        <v/>
      </c>
      <c r="C1907" s="503"/>
      <c r="D1907" s="500"/>
      <c r="E1907" s="497"/>
      <c r="F1907" s="501"/>
    </row>
    <row r="1908" spans="1:6">
      <c r="A1908" s="497"/>
      <c r="B1908" s="209" t="str">
        <f>IF(A1908="","",VLOOKUP(A1908,Жильцы!$A$2:$B$129,2,FALSE))</f>
        <v/>
      </c>
      <c r="C1908" s="503"/>
      <c r="D1908" s="500"/>
      <c r="E1908" s="497"/>
      <c r="F1908" s="501"/>
    </row>
    <row r="1909" spans="1:6">
      <c r="A1909" s="497"/>
      <c r="B1909" s="209" t="str">
        <f>IF(A1909="","",VLOOKUP(A1909,Жильцы!$A$2:$B$129,2,FALSE))</f>
        <v/>
      </c>
      <c r="C1909" s="503"/>
      <c r="D1909" s="500"/>
      <c r="E1909" s="497"/>
      <c r="F1909" s="501"/>
    </row>
    <row r="1910" spans="1:6">
      <c r="A1910" s="497"/>
      <c r="B1910" s="209" t="str">
        <f>IF(A1910="","",VLOOKUP(A1910,Жильцы!$A$2:$B$129,2,FALSE))</f>
        <v/>
      </c>
      <c r="C1910" s="503"/>
      <c r="D1910" s="500"/>
      <c r="E1910" s="497"/>
      <c r="F1910" s="501"/>
    </row>
    <row r="1911" spans="1:6">
      <c r="A1911" s="497"/>
      <c r="B1911" s="209" t="str">
        <f>IF(A1911="","",VLOOKUP(A1911,Жильцы!$A$2:$B$129,2,FALSE))</f>
        <v/>
      </c>
      <c r="C1911" s="503"/>
      <c r="D1911" s="500"/>
      <c r="E1911" s="497"/>
      <c r="F1911" s="501"/>
    </row>
    <row r="1912" spans="1:6">
      <c r="A1912" s="497"/>
      <c r="B1912" s="209" t="str">
        <f>IF(A1912="","",VLOOKUP(A1912,Жильцы!$A$2:$B$129,2,FALSE))</f>
        <v/>
      </c>
      <c r="C1912" s="503"/>
      <c r="D1912" s="500"/>
      <c r="E1912" s="497"/>
      <c r="F1912" s="501"/>
    </row>
    <row r="1913" spans="1:6">
      <c r="A1913" s="497"/>
      <c r="B1913" s="209" t="str">
        <f>IF(A1913="","",VLOOKUP(A1913,Жильцы!$A$2:$B$129,2,FALSE))</f>
        <v/>
      </c>
      <c r="C1913" s="503"/>
      <c r="D1913" s="500"/>
      <c r="E1913" s="497"/>
      <c r="F1913" s="501"/>
    </row>
    <row r="1914" spans="1:6">
      <c r="A1914" s="497"/>
      <c r="B1914" s="209" t="str">
        <f>IF(A1914="","",VLOOKUP(A1914,Жильцы!$A$2:$B$129,2,FALSE))</f>
        <v/>
      </c>
      <c r="C1914" s="503"/>
      <c r="D1914" s="500"/>
      <c r="E1914" s="497"/>
      <c r="F1914" s="501"/>
    </row>
    <row r="1915" spans="1:6">
      <c r="A1915" s="497"/>
      <c r="B1915" s="209" t="str">
        <f>IF(A1915="","",VLOOKUP(A1915,Жильцы!$A$2:$B$129,2,FALSE))</f>
        <v/>
      </c>
      <c r="C1915" s="503"/>
      <c r="D1915" s="500"/>
      <c r="E1915" s="497"/>
      <c r="F1915" s="501"/>
    </row>
    <row r="1916" spans="1:6">
      <c r="A1916" s="497"/>
      <c r="B1916" s="209" t="str">
        <f>IF(A1916="","",VLOOKUP(A1916,Жильцы!$A$2:$B$129,2,FALSE))</f>
        <v/>
      </c>
      <c r="C1916" s="503"/>
      <c r="D1916" s="500"/>
      <c r="E1916" s="497"/>
      <c r="F1916" s="501"/>
    </row>
    <row r="1917" spans="1:6">
      <c r="A1917" s="497"/>
      <c r="B1917" s="209" t="str">
        <f>IF(A1917="","",VLOOKUP(A1917,Жильцы!$A$2:$B$129,2,FALSE))</f>
        <v/>
      </c>
      <c r="C1917" s="503"/>
      <c r="D1917" s="500"/>
      <c r="E1917" s="497"/>
      <c r="F1917" s="501"/>
    </row>
    <row r="1918" spans="1:6">
      <c r="A1918" s="497"/>
      <c r="B1918" s="209" t="str">
        <f>IF(A1918="","",VLOOKUP(A1918,Жильцы!$A$2:$B$129,2,FALSE))</f>
        <v/>
      </c>
      <c r="C1918" s="503"/>
      <c r="D1918" s="500"/>
      <c r="E1918" s="497"/>
      <c r="F1918" s="501"/>
    </row>
    <row r="1919" spans="1:6">
      <c r="A1919" s="497"/>
      <c r="B1919" s="209" t="str">
        <f>IF(A1919="","",VLOOKUP(A1919,Жильцы!$A$2:$B$129,2,FALSE))</f>
        <v/>
      </c>
      <c r="C1919" s="503"/>
      <c r="D1919" s="500"/>
      <c r="E1919" s="497"/>
      <c r="F1919" s="501"/>
    </row>
    <row r="1920" spans="1:6">
      <c r="A1920" s="497"/>
      <c r="B1920" s="209" t="str">
        <f>IF(A1920="","",VLOOKUP(A1920,Жильцы!$A$2:$B$129,2,FALSE))</f>
        <v/>
      </c>
      <c r="C1920" s="503"/>
      <c r="D1920" s="500"/>
      <c r="E1920" s="497"/>
      <c r="F1920" s="501"/>
    </row>
    <row r="1921" spans="1:6">
      <c r="A1921" s="497"/>
      <c r="B1921" s="209" t="str">
        <f>IF(A1921="","",VLOOKUP(A1921,Жильцы!$A$2:$B$129,2,FALSE))</f>
        <v/>
      </c>
      <c r="C1921" s="503"/>
      <c r="D1921" s="500"/>
      <c r="E1921" s="497"/>
      <c r="F1921" s="501"/>
    </row>
    <row r="1922" spans="1:6">
      <c r="A1922" s="497"/>
      <c r="B1922" s="209" t="str">
        <f>IF(A1922="","",VLOOKUP(A1922,Жильцы!$A$2:$B$129,2,FALSE))</f>
        <v/>
      </c>
      <c r="C1922" s="503"/>
      <c r="D1922" s="500"/>
      <c r="E1922" s="497"/>
      <c r="F1922" s="501"/>
    </row>
    <row r="1923" spans="1:6">
      <c r="A1923" s="497"/>
      <c r="B1923" s="209" t="str">
        <f>IF(A1923="","",VLOOKUP(A1923,Жильцы!$A$2:$B$129,2,FALSE))</f>
        <v/>
      </c>
      <c r="C1923" s="503"/>
      <c r="D1923" s="500"/>
      <c r="E1923" s="497"/>
      <c r="F1923" s="501"/>
    </row>
    <row r="1924" spans="1:6">
      <c r="A1924" s="497"/>
      <c r="B1924" s="209" t="str">
        <f>IF(A1924="","",VLOOKUP(A1924,Жильцы!$A$2:$B$129,2,FALSE))</f>
        <v/>
      </c>
      <c r="C1924" s="503"/>
      <c r="D1924" s="500"/>
      <c r="E1924" s="497"/>
      <c r="F1924" s="501"/>
    </row>
    <row r="1925" spans="1:6">
      <c r="A1925" s="497"/>
      <c r="B1925" s="209" t="str">
        <f>IF(A1925="","",VLOOKUP(A1925,Жильцы!$A$2:$B$129,2,FALSE))</f>
        <v/>
      </c>
      <c r="C1925" s="503"/>
      <c r="D1925" s="500"/>
      <c r="E1925" s="497"/>
      <c r="F1925" s="501"/>
    </row>
    <row r="1926" spans="1:6">
      <c r="A1926" s="497"/>
      <c r="B1926" s="209" t="str">
        <f>IF(A1926="","",VLOOKUP(A1926,Жильцы!$A$2:$B$129,2,FALSE))</f>
        <v/>
      </c>
      <c r="C1926" s="503"/>
      <c r="D1926" s="500"/>
      <c r="E1926" s="497"/>
      <c r="F1926" s="501"/>
    </row>
    <row r="1927" spans="1:6">
      <c r="A1927" s="497"/>
      <c r="B1927" s="209" t="str">
        <f>IF(A1927="","",VLOOKUP(A1927,Жильцы!$A$2:$B$129,2,FALSE))</f>
        <v/>
      </c>
      <c r="C1927" s="503"/>
      <c r="D1927" s="500"/>
      <c r="E1927" s="497"/>
      <c r="F1927" s="501"/>
    </row>
    <row r="1928" spans="1:6">
      <c r="A1928" s="497"/>
      <c r="B1928" s="209" t="str">
        <f>IF(A1928="","",VLOOKUP(A1928,Жильцы!$A$2:$B$129,2,FALSE))</f>
        <v/>
      </c>
      <c r="C1928" s="503"/>
      <c r="D1928" s="500"/>
      <c r="E1928" s="497"/>
      <c r="F1928" s="501"/>
    </row>
    <row r="1929" spans="1:6">
      <c r="A1929" s="497"/>
      <c r="B1929" s="209" t="str">
        <f>IF(A1929="","",VLOOKUP(A1929,Жильцы!$A$2:$B$129,2,FALSE))</f>
        <v/>
      </c>
      <c r="C1929" s="503"/>
      <c r="D1929" s="500"/>
      <c r="E1929" s="497"/>
      <c r="F1929" s="501"/>
    </row>
    <row r="1930" spans="1:6">
      <c r="A1930" s="497"/>
      <c r="B1930" s="209" t="str">
        <f>IF(A1930="","",VLOOKUP(A1930,Жильцы!$A$2:$B$129,2,FALSE))</f>
        <v/>
      </c>
      <c r="C1930" s="503"/>
      <c r="D1930" s="500"/>
      <c r="E1930" s="497"/>
      <c r="F1930" s="501"/>
    </row>
    <row r="1931" spans="1:6">
      <c r="A1931" s="497"/>
      <c r="B1931" s="209" t="str">
        <f>IF(A1931="","",VLOOKUP(A1931,Жильцы!$A$2:$B$129,2,FALSE))</f>
        <v/>
      </c>
      <c r="C1931" s="503"/>
      <c r="D1931" s="500"/>
      <c r="E1931" s="497"/>
      <c r="F1931" s="501"/>
    </row>
    <row r="1932" spans="1:6">
      <c r="A1932" s="497"/>
      <c r="B1932" s="209" t="str">
        <f>IF(A1932="","",VLOOKUP(A1932,Жильцы!$A$2:$B$129,2,FALSE))</f>
        <v/>
      </c>
      <c r="C1932" s="503"/>
      <c r="D1932" s="500"/>
      <c r="E1932" s="497"/>
      <c r="F1932" s="501"/>
    </row>
    <row r="1933" spans="1:6">
      <c r="A1933" s="497"/>
      <c r="B1933" s="209" t="str">
        <f>IF(A1933="","",VLOOKUP(A1933,Жильцы!$A$2:$B$129,2,FALSE))</f>
        <v/>
      </c>
      <c r="C1933" s="503"/>
      <c r="D1933" s="500"/>
      <c r="E1933" s="497"/>
      <c r="F1933" s="501"/>
    </row>
    <row r="1934" spans="1:6">
      <c r="A1934" s="497"/>
      <c r="B1934" s="209" t="str">
        <f>IF(A1934="","",VLOOKUP(A1934,Жильцы!$A$2:$B$129,2,FALSE))</f>
        <v/>
      </c>
      <c r="C1934" s="503"/>
      <c r="D1934" s="500"/>
      <c r="E1934" s="497"/>
      <c r="F1934" s="501"/>
    </row>
    <row r="1935" spans="1:6">
      <c r="A1935" s="497"/>
      <c r="B1935" s="209" t="str">
        <f>IF(A1935="","",VLOOKUP(A1935,Жильцы!$A$2:$B$129,2,FALSE))</f>
        <v/>
      </c>
      <c r="C1935" s="503"/>
      <c r="D1935" s="500"/>
      <c r="E1935" s="497"/>
      <c r="F1935" s="501"/>
    </row>
    <row r="1936" spans="1:6">
      <c r="A1936" s="497"/>
      <c r="B1936" s="209" t="str">
        <f>IF(A1936="","",VLOOKUP(A1936,Жильцы!$A$2:$B$129,2,FALSE))</f>
        <v/>
      </c>
      <c r="C1936" s="503"/>
      <c r="D1936" s="500"/>
      <c r="E1936" s="497"/>
      <c r="F1936" s="501"/>
    </row>
    <row r="1937" spans="1:6">
      <c r="A1937" s="497"/>
      <c r="B1937" s="209" t="str">
        <f>IF(A1937="","",VLOOKUP(A1937,Жильцы!$A$2:$B$129,2,FALSE))</f>
        <v/>
      </c>
      <c r="C1937" s="503"/>
      <c r="D1937" s="500"/>
      <c r="E1937" s="497"/>
      <c r="F1937" s="501"/>
    </row>
    <row r="1938" spans="1:6">
      <c r="A1938" s="497"/>
      <c r="B1938" s="209" t="str">
        <f>IF(A1938="","",VLOOKUP(A1938,Жильцы!$A$2:$B$129,2,FALSE))</f>
        <v/>
      </c>
      <c r="C1938" s="503"/>
      <c r="D1938" s="500"/>
      <c r="E1938" s="497"/>
      <c r="F1938" s="501"/>
    </row>
    <row r="1939" spans="1:6">
      <c r="A1939" s="497"/>
      <c r="B1939" s="209" t="str">
        <f>IF(A1939="","",VLOOKUP(A1939,Жильцы!$A$2:$B$129,2,FALSE))</f>
        <v/>
      </c>
      <c r="C1939" s="503"/>
      <c r="D1939" s="500"/>
      <c r="E1939" s="497"/>
      <c r="F1939" s="501"/>
    </row>
    <row r="1940" spans="1:6">
      <c r="A1940" s="497"/>
      <c r="B1940" s="209" t="str">
        <f>IF(A1940="","",VLOOKUP(A1940,Жильцы!$A$2:$B$129,2,FALSE))</f>
        <v/>
      </c>
      <c r="C1940" s="503"/>
      <c r="D1940" s="500"/>
      <c r="E1940" s="497"/>
      <c r="F1940" s="501"/>
    </row>
    <row r="1941" spans="1:6">
      <c r="A1941" s="497"/>
      <c r="B1941" s="209" t="str">
        <f>IF(A1941="","",VLOOKUP(A1941,Жильцы!$A$2:$B$129,2,FALSE))</f>
        <v/>
      </c>
      <c r="C1941" s="503"/>
      <c r="D1941" s="500"/>
      <c r="E1941" s="497"/>
      <c r="F1941" s="501"/>
    </row>
    <row r="1942" spans="1:6">
      <c r="A1942" s="497"/>
      <c r="B1942" s="209" t="str">
        <f>IF(A1942="","",VLOOKUP(A1942,Жильцы!$A$2:$B$129,2,FALSE))</f>
        <v/>
      </c>
      <c r="C1942" s="503"/>
      <c r="D1942" s="500"/>
      <c r="E1942" s="497"/>
      <c r="F1942" s="501"/>
    </row>
    <row r="1943" spans="1:6">
      <c r="A1943" s="497"/>
      <c r="B1943" s="209" t="str">
        <f>IF(A1943="","",VLOOKUP(A1943,Жильцы!$A$2:$B$129,2,FALSE))</f>
        <v/>
      </c>
      <c r="C1943" s="503"/>
      <c r="D1943" s="500"/>
      <c r="E1943" s="497"/>
      <c r="F1943" s="501"/>
    </row>
    <row r="1944" spans="1:6">
      <c r="A1944" s="497"/>
      <c r="B1944" s="209" t="str">
        <f>IF(A1944="","",VLOOKUP(A1944,Жильцы!$A$2:$B$129,2,FALSE))</f>
        <v/>
      </c>
      <c r="C1944" s="503"/>
      <c r="D1944" s="500"/>
      <c r="E1944" s="497"/>
      <c r="F1944" s="501"/>
    </row>
    <row r="1945" spans="1:6">
      <c r="A1945" s="497"/>
      <c r="B1945" s="209" t="str">
        <f>IF(A1945="","",VLOOKUP(A1945,Жильцы!$A$2:$B$129,2,FALSE))</f>
        <v/>
      </c>
      <c r="C1945" s="503"/>
      <c r="D1945" s="500"/>
      <c r="E1945" s="497"/>
      <c r="F1945" s="501"/>
    </row>
    <row r="1946" spans="1:6">
      <c r="A1946" s="497"/>
      <c r="B1946" s="209" t="str">
        <f>IF(A1946="","",VLOOKUP(A1946,Жильцы!$A$2:$B$129,2,FALSE))</f>
        <v/>
      </c>
      <c r="C1946" s="503"/>
      <c r="D1946" s="500"/>
      <c r="E1946" s="497"/>
      <c r="F1946" s="501"/>
    </row>
    <row r="1947" spans="1:6">
      <c r="A1947" s="497"/>
      <c r="B1947" s="209" t="str">
        <f>IF(A1947="","",VLOOKUP(A1947,Жильцы!$A$2:$B$129,2,FALSE))</f>
        <v/>
      </c>
      <c r="C1947" s="503"/>
      <c r="D1947" s="500"/>
      <c r="E1947" s="497"/>
      <c r="F1947" s="501"/>
    </row>
    <row r="1948" spans="1:6">
      <c r="A1948" s="497"/>
      <c r="B1948" s="209" t="str">
        <f>IF(A1948="","",VLOOKUP(A1948,Жильцы!$A$2:$B$129,2,FALSE))</f>
        <v/>
      </c>
      <c r="C1948" s="503"/>
      <c r="D1948" s="500"/>
      <c r="E1948" s="497"/>
      <c r="F1948" s="501"/>
    </row>
    <row r="1949" spans="1:6">
      <c r="A1949" s="497"/>
      <c r="B1949" s="209" t="str">
        <f>IF(A1949="","",VLOOKUP(A1949,Жильцы!$A$2:$B$129,2,FALSE))</f>
        <v/>
      </c>
      <c r="C1949" s="503"/>
      <c r="D1949" s="500"/>
      <c r="E1949" s="497"/>
      <c r="F1949" s="501"/>
    </row>
    <row r="1950" spans="1:6">
      <c r="A1950" s="497"/>
      <c r="B1950" s="209" t="str">
        <f>IF(A1950="","",VLOOKUP(A1950,Жильцы!$A$2:$B$129,2,FALSE))</f>
        <v/>
      </c>
      <c r="C1950" s="503"/>
      <c r="D1950" s="500"/>
      <c r="E1950" s="497"/>
      <c r="F1950" s="501"/>
    </row>
    <row r="1951" spans="1:6">
      <c r="A1951" s="497"/>
      <c r="B1951" s="209" t="str">
        <f>IF(A1951="","",VLOOKUP(A1951,Жильцы!$A$2:$B$129,2,FALSE))</f>
        <v/>
      </c>
      <c r="C1951" s="503"/>
      <c r="D1951" s="500"/>
      <c r="E1951" s="497"/>
      <c r="F1951" s="501"/>
    </row>
    <row r="1952" spans="1:6">
      <c r="A1952" s="497"/>
      <c r="B1952" s="209" t="str">
        <f>IF(A1952="","",VLOOKUP(A1952,Жильцы!$A$2:$B$129,2,FALSE))</f>
        <v/>
      </c>
      <c r="C1952" s="503"/>
      <c r="D1952" s="500"/>
      <c r="E1952" s="497"/>
      <c r="F1952" s="501"/>
    </row>
    <row r="1953" spans="1:6">
      <c r="A1953" s="497"/>
      <c r="B1953" s="209" t="str">
        <f>IF(A1953="","",VLOOKUP(A1953,Жильцы!$A$2:$B$129,2,FALSE))</f>
        <v/>
      </c>
      <c r="C1953" s="503"/>
      <c r="D1953" s="500"/>
      <c r="E1953" s="497"/>
      <c r="F1953" s="501"/>
    </row>
    <row r="1954" spans="1:6">
      <c r="A1954" s="497"/>
      <c r="B1954" s="209" t="str">
        <f>IF(A1954="","",VLOOKUP(A1954,Жильцы!$A$2:$B$129,2,FALSE))</f>
        <v/>
      </c>
      <c r="C1954" s="503"/>
      <c r="D1954" s="500"/>
      <c r="E1954" s="497"/>
      <c r="F1954" s="501"/>
    </row>
    <row r="1955" spans="1:6">
      <c r="A1955" s="497"/>
      <c r="B1955" s="209" t="str">
        <f>IF(A1955="","",VLOOKUP(A1955,Жильцы!$A$2:$B$129,2,FALSE))</f>
        <v/>
      </c>
      <c r="C1955" s="503"/>
      <c r="D1955" s="500"/>
      <c r="E1955" s="497"/>
      <c r="F1955" s="501"/>
    </row>
    <row r="1956" spans="1:6">
      <c r="A1956" s="497"/>
      <c r="B1956" s="209" t="str">
        <f>IF(A1956="","",VLOOKUP(A1956,Жильцы!$A$2:$B$129,2,FALSE))</f>
        <v/>
      </c>
      <c r="C1956" s="503"/>
      <c r="D1956" s="500"/>
      <c r="E1956" s="497"/>
      <c r="F1956" s="501"/>
    </row>
    <row r="1957" spans="1:6">
      <c r="A1957" s="497"/>
      <c r="B1957" s="209" t="str">
        <f>IF(A1957="","",VLOOKUP(A1957,Жильцы!$A$2:$B$129,2,FALSE))</f>
        <v/>
      </c>
      <c r="C1957" s="503"/>
      <c r="D1957" s="500"/>
      <c r="E1957" s="497"/>
      <c r="F1957" s="501"/>
    </row>
    <row r="1958" spans="1:6">
      <c r="A1958" s="497"/>
      <c r="B1958" s="209" t="str">
        <f>IF(A1958="","",VLOOKUP(A1958,Жильцы!$A$2:$B$129,2,FALSE))</f>
        <v/>
      </c>
      <c r="C1958" s="503"/>
      <c r="D1958" s="500"/>
      <c r="E1958" s="497"/>
      <c r="F1958" s="501"/>
    </row>
    <row r="1959" spans="1:6">
      <c r="A1959" s="497"/>
      <c r="B1959" s="209" t="str">
        <f>IF(A1959="","",VLOOKUP(A1959,Жильцы!$A$2:$B$129,2,FALSE))</f>
        <v/>
      </c>
      <c r="C1959" s="503"/>
      <c r="D1959" s="500"/>
      <c r="E1959" s="497"/>
      <c r="F1959" s="501"/>
    </row>
    <row r="1960" spans="1:6">
      <c r="A1960" s="497"/>
      <c r="B1960" s="209" t="str">
        <f>IF(A1960="","",VLOOKUP(A1960,Жильцы!$A$2:$B$129,2,FALSE))</f>
        <v/>
      </c>
      <c r="C1960" s="503"/>
      <c r="D1960" s="500"/>
      <c r="E1960" s="497"/>
      <c r="F1960" s="501"/>
    </row>
    <row r="1961" spans="1:6">
      <c r="A1961" s="497"/>
      <c r="B1961" s="209" t="str">
        <f>IF(A1961="","",VLOOKUP(A1961,Жильцы!$A$2:$B$129,2,FALSE))</f>
        <v/>
      </c>
      <c r="C1961" s="503"/>
      <c r="D1961" s="500"/>
      <c r="E1961" s="497"/>
      <c r="F1961" s="501"/>
    </row>
    <row r="1962" spans="1:6">
      <c r="A1962" s="497"/>
      <c r="B1962" s="209" t="str">
        <f>IF(A1962="","",VLOOKUP(A1962,Жильцы!$A$2:$B$129,2,FALSE))</f>
        <v/>
      </c>
      <c r="C1962" s="503"/>
      <c r="D1962" s="500"/>
      <c r="E1962" s="497"/>
      <c r="F1962" s="501"/>
    </row>
    <row r="1963" spans="1:6">
      <c r="A1963" s="497"/>
      <c r="B1963" s="209" t="str">
        <f>IF(A1963="","",VLOOKUP(A1963,Жильцы!$A$2:$B$129,2,FALSE))</f>
        <v/>
      </c>
      <c r="C1963" s="503"/>
      <c r="D1963" s="500"/>
      <c r="E1963" s="497"/>
      <c r="F1963" s="501"/>
    </row>
    <row r="1964" spans="1:6">
      <c r="A1964" s="497"/>
      <c r="B1964" s="209" t="str">
        <f>IF(A1964="","",VLOOKUP(A1964,Жильцы!$A$2:$B$129,2,FALSE))</f>
        <v/>
      </c>
      <c r="C1964" s="503"/>
      <c r="D1964" s="500"/>
      <c r="E1964" s="497"/>
      <c r="F1964" s="501"/>
    </row>
    <row r="1965" spans="1:6">
      <c r="A1965" s="497"/>
      <c r="B1965" s="209" t="str">
        <f>IF(A1965="","",VLOOKUP(A1965,Жильцы!$A$2:$B$129,2,FALSE))</f>
        <v/>
      </c>
      <c r="C1965" s="503"/>
      <c r="D1965" s="500"/>
      <c r="E1965" s="497"/>
      <c r="F1965" s="501"/>
    </row>
    <row r="1966" spans="1:6">
      <c r="A1966" s="497"/>
      <c r="B1966" s="209" t="str">
        <f>IF(A1966="","",VLOOKUP(A1966,Жильцы!$A$2:$B$129,2,FALSE))</f>
        <v/>
      </c>
      <c r="C1966" s="503"/>
      <c r="D1966" s="500"/>
      <c r="E1966" s="497"/>
      <c r="F1966" s="501"/>
    </row>
    <row r="1967" spans="1:6">
      <c r="A1967" s="497"/>
      <c r="B1967" s="209" t="str">
        <f>IF(A1967="","",VLOOKUP(A1967,Жильцы!$A$2:$B$129,2,FALSE))</f>
        <v/>
      </c>
      <c r="C1967" s="503"/>
      <c r="D1967" s="500"/>
      <c r="E1967" s="497"/>
      <c r="F1967" s="501"/>
    </row>
    <row r="1968" spans="1:6">
      <c r="A1968" s="497"/>
      <c r="B1968" s="209" t="str">
        <f>IF(A1968="","",VLOOKUP(A1968,Жильцы!$A$2:$B$129,2,FALSE))</f>
        <v/>
      </c>
      <c r="C1968" s="503"/>
      <c r="D1968" s="500"/>
      <c r="E1968" s="497"/>
      <c r="F1968" s="501"/>
    </row>
    <row r="1969" spans="1:6">
      <c r="A1969" s="497"/>
      <c r="B1969" s="209" t="str">
        <f>IF(A1969="","",VLOOKUP(A1969,Жильцы!$A$2:$B$129,2,FALSE))</f>
        <v/>
      </c>
      <c r="C1969" s="503"/>
      <c r="D1969" s="500"/>
      <c r="E1969" s="497"/>
      <c r="F1969" s="501"/>
    </row>
    <row r="1970" spans="1:6">
      <c r="A1970" s="497"/>
      <c r="B1970" s="209" t="str">
        <f>IF(A1970="","",VLOOKUP(A1970,Жильцы!$A$2:$B$129,2,FALSE))</f>
        <v/>
      </c>
      <c r="C1970" s="503"/>
      <c r="D1970" s="500"/>
      <c r="E1970" s="497"/>
      <c r="F1970" s="501"/>
    </row>
    <row r="1971" spans="1:6">
      <c r="A1971" s="497"/>
      <c r="B1971" s="209" t="str">
        <f>IF(A1971="","",VLOOKUP(A1971,Жильцы!$A$2:$B$129,2,FALSE))</f>
        <v/>
      </c>
      <c r="C1971" s="503"/>
      <c r="D1971" s="500"/>
      <c r="E1971" s="497"/>
      <c r="F1971" s="501"/>
    </row>
    <row r="1972" spans="1:6">
      <c r="A1972" s="497"/>
      <c r="B1972" s="209" t="str">
        <f>IF(A1972="","",VLOOKUP(A1972,Жильцы!$A$2:$B$129,2,FALSE))</f>
        <v/>
      </c>
      <c r="C1972" s="503"/>
      <c r="D1972" s="500"/>
      <c r="E1972" s="497"/>
      <c r="F1972" s="501"/>
    </row>
    <row r="1973" spans="1:6">
      <c r="A1973" s="497"/>
      <c r="B1973" s="209" t="str">
        <f>IF(A1973="","",VLOOKUP(A1973,Жильцы!$A$2:$B$129,2,FALSE))</f>
        <v/>
      </c>
      <c r="C1973" s="503"/>
      <c r="D1973" s="500"/>
      <c r="E1973" s="497"/>
      <c r="F1973" s="501"/>
    </row>
    <row r="1974" spans="1:6">
      <c r="A1974" s="497"/>
      <c r="B1974" s="209" t="str">
        <f>IF(A1974="","",VLOOKUP(A1974,Жильцы!$A$2:$B$129,2,FALSE))</f>
        <v/>
      </c>
      <c r="C1974" s="503"/>
      <c r="D1974" s="500"/>
      <c r="E1974" s="497"/>
      <c r="F1974" s="501"/>
    </row>
    <row r="1975" spans="1:6">
      <c r="A1975" s="497"/>
      <c r="B1975" s="209" t="str">
        <f>IF(A1975="","",VLOOKUP(A1975,Жильцы!$A$2:$B$129,2,FALSE))</f>
        <v/>
      </c>
      <c r="C1975" s="503"/>
      <c r="D1975" s="500"/>
      <c r="E1975" s="497"/>
      <c r="F1975" s="501"/>
    </row>
    <row r="1976" spans="1:6">
      <c r="A1976" s="497"/>
      <c r="B1976" s="209" t="str">
        <f>IF(A1976="","",VLOOKUP(A1976,Жильцы!$A$2:$B$129,2,FALSE))</f>
        <v/>
      </c>
      <c r="C1976" s="503"/>
      <c r="D1976" s="500"/>
      <c r="E1976" s="497"/>
      <c r="F1976" s="501"/>
    </row>
    <row r="1977" spans="1:6">
      <c r="A1977" s="497"/>
      <c r="B1977" s="209" t="str">
        <f>IF(A1977="","",VLOOKUP(A1977,Жильцы!$A$2:$B$129,2,FALSE))</f>
        <v/>
      </c>
      <c r="C1977" s="503"/>
      <c r="D1977" s="500"/>
      <c r="E1977" s="497"/>
      <c r="F1977" s="501"/>
    </row>
    <row r="1978" spans="1:6">
      <c r="A1978" s="497"/>
      <c r="B1978" s="209" t="str">
        <f>IF(A1978="","",VLOOKUP(A1978,Жильцы!$A$2:$B$129,2,FALSE))</f>
        <v/>
      </c>
      <c r="C1978" s="503"/>
      <c r="D1978" s="500"/>
      <c r="E1978" s="497"/>
      <c r="F1978" s="501"/>
    </row>
    <row r="1979" spans="1:6">
      <c r="A1979" s="497"/>
      <c r="B1979" s="209" t="str">
        <f>IF(A1979="","",VLOOKUP(A1979,Жильцы!$A$2:$B$129,2,FALSE))</f>
        <v/>
      </c>
      <c r="C1979" s="503"/>
      <c r="D1979" s="500"/>
      <c r="E1979" s="497"/>
      <c r="F1979" s="501"/>
    </row>
    <row r="1980" spans="1:6">
      <c r="A1980" s="497"/>
      <c r="B1980" s="209" t="str">
        <f>IF(A1980="","",VLOOKUP(A1980,Жильцы!$A$2:$B$129,2,FALSE))</f>
        <v/>
      </c>
      <c r="C1980" s="503"/>
      <c r="D1980" s="500"/>
      <c r="E1980" s="497"/>
      <c r="F1980" s="501"/>
    </row>
    <row r="1981" spans="1:6">
      <c r="A1981" s="497"/>
      <c r="B1981" s="209" t="str">
        <f>IF(A1981="","",VLOOKUP(A1981,Жильцы!$A$2:$B$129,2,FALSE))</f>
        <v/>
      </c>
      <c r="C1981" s="503"/>
      <c r="D1981" s="500"/>
      <c r="E1981" s="497"/>
      <c r="F1981" s="501"/>
    </row>
    <row r="1982" spans="1:6">
      <c r="A1982" s="497"/>
      <c r="B1982" s="209" t="str">
        <f>IF(A1982="","",VLOOKUP(A1982,Жильцы!$A$2:$B$129,2,FALSE))</f>
        <v/>
      </c>
      <c r="C1982" s="503"/>
      <c r="D1982" s="500"/>
      <c r="E1982" s="497"/>
      <c r="F1982" s="501"/>
    </row>
    <row r="1983" spans="1:6">
      <c r="A1983" s="497"/>
      <c r="B1983" s="209" t="str">
        <f>IF(A1983="","",VLOOKUP(A1983,Жильцы!$A$2:$B$129,2,FALSE))</f>
        <v/>
      </c>
      <c r="C1983" s="503"/>
      <c r="D1983" s="500"/>
      <c r="E1983" s="497"/>
      <c r="F1983" s="501"/>
    </row>
    <row r="1984" spans="1:6">
      <c r="A1984" s="497"/>
      <c r="B1984" s="209" t="str">
        <f>IF(A1984="","",VLOOKUP(A1984,Жильцы!$A$2:$B$129,2,FALSE))</f>
        <v/>
      </c>
      <c r="C1984" s="503"/>
      <c r="D1984" s="500"/>
      <c r="E1984" s="497"/>
      <c r="F1984" s="501"/>
    </row>
    <row r="1985" spans="1:6">
      <c r="A1985" s="497"/>
      <c r="B1985" s="209" t="str">
        <f>IF(A1985="","",VLOOKUP(A1985,Жильцы!$A$2:$B$129,2,FALSE))</f>
        <v/>
      </c>
      <c r="C1985" s="503"/>
      <c r="D1985" s="500"/>
      <c r="E1985" s="497"/>
      <c r="F1985" s="501"/>
    </row>
    <row r="1986" spans="1:6">
      <c r="A1986" s="497"/>
      <c r="B1986" s="209" t="str">
        <f>IF(A1986="","",VLOOKUP(A1986,Жильцы!$A$2:$B$129,2,FALSE))</f>
        <v/>
      </c>
      <c r="C1986" s="503"/>
      <c r="D1986" s="500"/>
      <c r="E1986" s="497"/>
      <c r="F1986" s="501"/>
    </row>
    <row r="1987" spans="1:6">
      <c r="A1987" s="497"/>
      <c r="B1987" s="209" t="str">
        <f>IF(A1987="","",VLOOKUP(A1987,Жильцы!$A$2:$B$129,2,FALSE))</f>
        <v/>
      </c>
      <c r="C1987" s="503"/>
      <c r="D1987" s="500"/>
      <c r="E1987" s="497"/>
      <c r="F1987" s="501"/>
    </row>
    <row r="1988" spans="1:6">
      <c r="A1988" s="497"/>
      <c r="B1988" s="209" t="str">
        <f>IF(A1988="","",VLOOKUP(A1988,Жильцы!$A$2:$B$129,2,FALSE))</f>
        <v/>
      </c>
      <c r="C1988" s="503"/>
      <c r="D1988" s="500"/>
      <c r="E1988" s="497"/>
      <c r="F1988" s="501"/>
    </row>
    <row r="1989" spans="1:6">
      <c r="A1989" s="497"/>
      <c r="B1989" s="209" t="str">
        <f>IF(A1989="","",VLOOKUP(A1989,Жильцы!$A$2:$B$129,2,FALSE))</f>
        <v/>
      </c>
      <c r="C1989" s="503"/>
      <c r="D1989" s="500"/>
      <c r="E1989" s="497"/>
      <c r="F1989" s="501"/>
    </row>
    <row r="1990" spans="1:6">
      <c r="A1990" s="497"/>
      <c r="B1990" s="209" t="str">
        <f>IF(A1990="","",VLOOKUP(A1990,Жильцы!$A$2:$B$129,2,FALSE))</f>
        <v/>
      </c>
      <c r="C1990" s="503"/>
      <c r="D1990" s="500"/>
      <c r="E1990" s="497"/>
      <c r="F1990" s="501"/>
    </row>
    <row r="1991" spans="1:6">
      <c r="A1991" s="497"/>
      <c r="B1991" s="209" t="str">
        <f>IF(A1991="","",VLOOKUP(A1991,Жильцы!$A$2:$B$129,2,FALSE))</f>
        <v/>
      </c>
      <c r="C1991" s="503"/>
      <c r="D1991" s="500"/>
      <c r="E1991" s="497"/>
      <c r="F1991" s="501"/>
    </row>
    <row r="1992" spans="1:6">
      <c r="A1992" s="497"/>
      <c r="B1992" s="209" t="str">
        <f>IF(A1992="","",VLOOKUP(A1992,Жильцы!$A$2:$B$129,2,FALSE))</f>
        <v/>
      </c>
      <c r="C1992" s="503"/>
      <c r="D1992" s="500"/>
      <c r="E1992" s="497"/>
      <c r="F1992" s="501"/>
    </row>
    <row r="1993" spans="1:6">
      <c r="A1993" s="497"/>
      <c r="B1993" s="209" t="str">
        <f>IF(A1993="","",VLOOKUP(A1993,Жильцы!$A$2:$B$129,2,FALSE))</f>
        <v/>
      </c>
      <c r="C1993" s="503"/>
      <c r="D1993" s="500"/>
      <c r="E1993" s="497"/>
      <c r="F1993" s="501"/>
    </row>
    <row r="1994" spans="1:6">
      <c r="A1994" s="497"/>
      <c r="B1994" s="209" t="str">
        <f>IF(A1994="","",VLOOKUP(A1994,Жильцы!$A$2:$B$129,2,FALSE))</f>
        <v/>
      </c>
      <c r="C1994" s="503"/>
      <c r="D1994" s="500"/>
      <c r="E1994" s="497"/>
      <c r="F1994" s="501"/>
    </row>
    <row r="1995" spans="1:6">
      <c r="A1995" s="497"/>
      <c r="B1995" s="209" t="str">
        <f>IF(A1995="","",VLOOKUP(A1995,Жильцы!$A$2:$B$129,2,FALSE))</f>
        <v/>
      </c>
      <c r="C1995" s="503"/>
      <c r="D1995" s="500"/>
      <c r="E1995" s="497"/>
      <c r="F1995" s="501"/>
    </row>
    <row r="1996" spans="1:6">
      <c r="A1996" s="497"/>
      <c r="B1996" s="209" t="str">
        <f>IF(A1996="","",VLOOKUP(A1996,Жильцы!$A$2:$B$129,2,FALSE))</f>
        <v/>
      </c>
      <c r="C1996" s="503"/>
      <c r="D1996" s="500"/>
      <c r="E1996" s="497"/>
      <c r="F1996" s="501"/>
    </row>
    <row r="1997" spans="1:6">
      <c r="A1997" s="497"/>
      <c r="B1997" s="209" t="str">
        <f>IF(A1997="","",VLOOKUP(A1997,Жильцы!$A$2:$B$129,2,FALSE))</f>
        <v/>
      </c>
      <c r="C1997" s="503"/>
      <c r="D1997" s="500"/>
      <c r="E1997" s="497"/>
      <c r="F1997" s="501"/>
    </row>
    <row r="1998" spans="1:6">
      <c r="A1998" s="497"/>
      <c r="B1998" s="209" t="str">
        <f>IF(A1998="","",VLOOKUP(A1998,Жильцы!$A$2:$B$129,2,FALSE))</f>
        <v/>
      </c>
      <c r="C1998" s="503"/>
      <c r="D1998" s="500"/>
      <c r="E1998" s="497"/>
      <c r="F1998" s="501"/>
    </row>
    <row r="1999" spans="1:6">
      <c r="A1999" s="497"/>
      <c r="B1999" s="209" t="str">
        <f>IF(A1999="","",VLOOKUP(A1999,Жильцы!$A$2:$B$129,2,FALSE))</f>
        <v/>
      </c>
      <c r="C1999" s="503"/>
      <c r="D1999" s="500"/>
      <c r="E1999" s="497"/>
      <c r="F1999" s="501"/>
    </row>
    <row r="2000" spans="1:6">
      <c r="A2000" s="497"/>
      <c r="B2000" s="209" t="str">
        <f>IF(A2000="","",VLOOKUP(A2000,Жильцы!$A$2:$B$129,2,FALSE))</f>
        <v/>
      </c>
      <c r="C2000" s="503"/>
      <c r="D2000" s="500"/>
      <c r="E2000" s="497"/>
      <c r="F2000" s="501"/>
    </row>
    <row r="2001" spans="1:6">
      <c r="A2001" s="497"/>
      <c r="B2001" s="209" t="str">
        <f>IF(A2001="","",VLOOKUP(A2001,Жильцы!$A$2:$B$129,2,FALSE))</f>
        <v/>
      </c>
      <c r="C2001" s="503"/>
      <c r="D2001" s="500"/>
      <c r="E2001" s="497"/>
      <c r="F2001" s="501"/>
    </row>
    <row r="2002" spans="1:6">
      <c r="A2002" s="497"/>
      <c r="B2002" s="209" t="str">
        <f>IF(A2002="","",VLOOKUP(A2002,Жильцы!$A$2:$B$129,2,FALSE))</f>
        <v/>
      </c>
      <c r="C2002" s="503"/>
      <c r="D2002" s="500"/>
      <c r="E2002" s="497"/>
      <c r="F2002" s="501"/>
    </row>
    <row r="2003" spans="1:6">
      <c r="A2003" s="497"/>
      <c r="B2003" s="209" t="str">
        <f>IF(A2003="","",VLOOKUP(A2003,Жильцы!$A$2:$B$129,2,FALSE))</f>
        <v/>
      </c>
      <c r="C2003" s="503"/>
      <c r="D2003" s="500"/>
      <c r="E2003" s="497"/>
      <c r="F2003" s="501"/>
    </row>
    <row r="2004" spans="1:6">
      <c r="A2004" s="497"/>
      <c r="B2004" s="209" t="str">
        <f>IF(A2004="","",VLOOKUP(A2004,Жильцы!$A$2:$B$129,2,FALSE))</f>
        <v/>
      </c>
      <c r="C2004" s="503"/>
      <c r="D2004" s="500"/>
      <c r="E2004" s="497"/>
      <c r="F2004" s="501"/>
    </row>
    <row r="2005" spans="1:6">
      <c r="A2005" s="497"/>
      <c r="B2005" s="209" t="str">
        <f>IF(A2005="","",VLOOKUP(A2005,Жильцы!$A$2:$B$129,2,FALSE))</f>
        <v/>
      </c>
      <c r="C2005" s="503"/>
      <c r="D2005" s="500"/>
      <c r="E2005" s="497"/>
      <c r="F2005" s="501"/>
    </row>
    <row r="2006" spans="1:6">
      <c r="A2006" s="497"/>
      <c r="B2006" s="209" t="str">
        <f>IF(A2006="","",VLOOKUP(A2006,Жильцы!$A$2:$B$129,2,FALSE))</f>
        <v/>
      </c>
      <c r="C2006" s="503"/>
      <c r="D2006" s="500"/>
      <c r="E2006" s="497"/>
      <c r="F2006" s="501"/>
    </row>
    <row r="2007" spans="1:6">
      <c r="A2007" s="497"/>
      <c r="B2007" s="209" t="str">
        <f>IF(A2007="","",VLOOKUP(A2007,Жильцы!$A$2:$B$129,2,FALSE))</f>
        <v/>
      </c>
      <c r="C2007" s="503"/>
      <c r="D2007" s="500"/>
      <c r="E2007" s="497"/>
      <c r="F2007" s="501"/>
    </row>
    <row r="2008" spans="1:6">
      <c r="A2008" s="497"/>
      <c r="B2008" s="209" t="str">
        <f>IF(A2008="","",VLOOKUP(A2008,Жильцы!$A$2:$B$129,2,FALSE))</f>
        <v/>
      </c>
      <c r="C2008" s="503"/>
      <c r="D2008" s="500"/>
      <c r="E2008" s="497"/>
      <c r="F2008" s="501"/>
    </row>
    <row r="2009" spans="1:6">
      <c r="A2009" s="497"/>
      <c r="B2009" s="209" t="str">
        <f>IF(A2009="","",VLOOKUP(A2009,Жильцы!$A$2:$B$129,2,FALSE))</f>
        <v/>
      </c>
      <c r="C2009" s="503"/>
      <c r="D2009" s="500"/>
      <c r="E2009" s="497"/>
      <c r="F2009" s="501"/>
    </row>
    <row r="2010" spans="1:6">
      <c r="A2010" s="497"/>
      <c r="B2010" s="209" t="str">
        <f>IF(A2010="","",VLOOKUP(A2010,Жильцы!$A$2:$B$129,2,FALSE))</f>
        <v/>
      </c>
      <c r="C2010" s="503"/>
      <c r="D2010" s="500"/>
      <c r="E2010" s="497"/>
      <c r="F2010" s="501"/>
    </row>
    <row r="2011" spans="1:6">
      <c r="A2011" s="497"/>
      <c r="B2011" s="209" t="str">
        <f>IF(A2011="","",VLOOKUP(A2011,Жильцы!$A$2:$B$129,2,FALSE))</f>
        <v/>
      </c>
      <c r="C2011" s="503"/>
      <c r="D2011" s="500"/>
      <c r="E2011" s="497"/>
      <c r="F2011" s="501"/>
    </row>
    <row r="2012" spans="1:6">
      <c r="A2012" s="497"/>
      <c r="B2012" s="209" t="str">
        <f>IF(A2012="","",VLOOKUP(A2012,Жильцы!$A$2:$B$129,2,FALSE))</f>
        <v/>
      </c>
      <c r="C2012" s="503"/>
      <c r="D2012" s="500"/>
      <c r="E2012" s="497"/>
      <c r="F2012" s="501"/>
    </row>
    <row r="2013" spans="1:6">
      <c r="A2013" s="497"/>
      <c r="B2013" s="209" t="str">
        <f>IF(A2013="","",VLOOKUP(A2013,Жильцы!$A$2:$B$129,2,FALSE))</f>
        <v/>
      </c>
      <c r="C2013" s="503"/>
      <c r="D2013" s="500"/>
      <c r="E2013" s="497"/>
      <c r="F2013" s="501"/>
    </row>
    <row r="2014" spans="1:6">
      <c r="A2014" s="497"/>
      <c r="B2014" s="209" t="str">
        <f>IF(A2014="","",VLOOKUP(A2014,Жильцы!$A$2:$B$129,2,FALSE))</f>
        <v/>
      </c>
      <c r="C2014" s="503"/>
      <c r="D2014" s="500"/>
      <c r="E2014" s="497"/>
      <c r="F2014" s="501"/>
    </row>
    <row r="2015" spans="1:6">
      <c r="A2015" s="497"/>
      <c r="B2015" s="209" t="str">
        <f>IF(A2015="","",VLOOKUP(A2015,Жильцы!$A$2:$B$129,2,FALSE))</f>
        <v/>
      </c>
      <c r="C2015" s="503"/>
      <c r="D2015" s="500"/>
      <c r="E2015" s="497"/>
      <c r="F2015" s="501"/>
    </row>
    <row r="2016" spans="1:6">
      <c r="A2016" s="497"/>
      <c r="B2016" s="209" t="str">
        <f>IF(A2016="","",VLOOKUP(A2016,Жильцы!$A$2:$B$129,2,FALSE))</f>
        <v/>
      </c>
      <c r="C2016" s="503"/>
      <c r="D2016" s="500"/>
      <c r="E2016" s="497"/>
      <c r="F2016" s="501"/>
    </row>
    <row r="2017" spans="1:6">
      <c r="A2017" s="497"/>
      <c r="B2017" s="209" t="str">
        <f>IF(A2017="","",VLOOKUP(A2017,Жильцы!$A$2:$B$129,2,FALSE))</f>
        <v/>
      </c>
      <c r="C2017" s="503"/>
      <c r="D2017" s="500"/>
      <c r="E2017" s="497"/>
      <c r="F2017" s="501"/>
    </row>
    <row r="2018" spans="1:6">
      <c r="A2018" s="497"/>
      <c r="B2018" s="209" t="str">
        <f>IF(A2018="","",VLOOKUP(A2018,Жильцы!$A$2:$B$129,2,FALSE))</f>
        <v/>
      </c>
      <c r="C2018" s="503"/>
      <c r="D2018" s="500"/>
      <c r="E2018" s="497"/>
      <c r="F2018" s="501"/>
    </row>
    <row r="2019" spans="1:6">
      <c r="A2019" s="497"/>
      <c r="B2019" s="209" t="str">
        <f>IF(A2019="","",VLOOKUP(A2019,Жильцы!$A$2:$B$129,2,FALSE))</f>
        <v/>
      </c>
      <c r="C2019" s="503"/>
      <c r="D2019" s="500"/>
      <c r="E2019" s="497"/>
      <c r="F2019" s="501"/>
    </row>
    <row r="2020" spans="1:6">
      <c r="A2020" s="497"/>
      <c r="B2020" s="209" t="str">
        <f>IF(A2020="","",VLOOKUP(A2020,Жильцы!$A$2:$B$129,2,FALSE))</f>
        <v/>
      </c>
      <c r="C2020" s="503"/>
      <c r="D2020" s="500"/>
      <c r="E2020" s="497"/>
      <c r="F2020" s="501"/>
    </row>
    <row r="2021" spans="1:6">
      <c r="A2021" s="497"/>
      <c r="B2021" s="209" t="str">
        <f>IF(A2021="","",VLOOKUP(A2021,Жильцы!$A$2:$B$129,2,FALSE))</f>
        <v/>
      </c>
      <c r="C2021" s="503"/>
      <c r="D2021" s="500"/>
      <c r="E2021" s="497"/>
      <c r="F2021" s="501"/>
    </row>
    <row r="2022" spans="1:6">
      <c r="A2022" s="497"/>
      <c r="B2022" s="209" t="str">
        <f>IF(A2022="","",VLOOKUP(A2022,Жильцы!$A$2:$B$129,2,FALSE))</f>
        <v/>
      </c>
      <c r="C2022" s="503"/>
      <c r="D2022" s="500"/>
      <c r="E2022" s="497"/>
      <c r="F2022" s="501"/>
    </row>
    <row r="2023" spans="1:6">
      <c r="A2023" s="497"/>
      <c r="B2023" s="209" t="str">
        <f>IF(A2023="","",VLOOKUP(A2023,Жильцы!$A$2:$B$129,2,FALSE))</f>
        <v/>
      </c>
      <c r="C2023" s="503"/>
      <c r="D2023" s="500"/>
      <c r="E2023" s="497"/>
      <c r="F2023" s="501"/>
    </row>
    <row r="2024" spans="1:6">
      <c r="A2024" s="497"/>
      <c r="B2024" s="209" t="str">
        <f>IF(A2024="","",VLOOKUP(A2024,Жильцы!$A$2:$B$129,2,FALSE))</f>
        <v/>
      </c>
      <c r="C2024" s="503"/>
      <c r="D2024" s="500"/>
      <c r="E2024" s="497"/>
      <c r="F2024" s="501"/>
    </row>
    <row r="2025" spans="1:6">
      <c r="A2025" s="497"/>
      <c r="B2025" s="209" t="str">
        <f>IF(A2025="","",VLOOKUP(A2025,Жильцы!$A$2:$B$129,2,FALSE))</f>
        <v/>
      </c>
      <c r="C2025" s="503"/>
      <c r="D2025" s="500"/>
      <c r="E2025" s="497"/>
      <c r="F2025" s="501"/>
    </row>
    <row r="2026" spans="1:6">
      <c r="A2026" s="497"/>
      <c r="B2026" s="209" t="str">
        <f>IF(A2026="","",VLOOKUP(A2026,Жильцы!$A$2:$B$129,2,FALSE))</f>
        <v/>
      </c>
      <c r="C2026" s="503"/>
      <c r="D2026" s="500"/>
      <c r="E2026" s="497"/>
      <c r="F2026" s="501"/>
    </row>
    <row r="2027" spans="1:6">
      <c r="A2027" s="497"/>
      <c r="B2027" s="209" t="str">
        <f>IF(A2027="","",VLOOKUP(A2027,Жильцы!$A$2:$B$129,2,FALSE))</f>
        <v/>
      </c>
      <c r="C2027" s="503"/>
      <c r="D2027" s="500"/>
      <c r="E2027" s="497"/>
      <c r="F2027" s="501"/>
    </row>
    <row r="2028" spans="1:6">
      <c r="A2028" s="497"/>
      <c r="B2028" s="209" t="str">
        <f>IF(A2028="","",VLOOKUP(A2028,Жильцы!$A$2:$B$129,2,FALSE))</f>
        <v/>
      </c>
      <c r="C2028" s="503"/>
      <c r="D2028" s="500"/>
      <c r="E2028" s="497"/>
      <c r="F2028" s="501"/>
    </row>
    <row r="2029" spans="1:6">
      <c r="A2029" s="497"/>
      <c r="B2029" s="209" t="str">
        <f>IF(A2029="","",VLOOKUP(A2029,Жильцы!$A$2:$B$129,2,FALSE))</f>
        <v/>
      </c>
      <c r="C2029" s="503"/>
      <c r="D2029" s="500"/>
      <c r="E2029" s="497"/>
      <c r="F2029" s="501"/>
    </row>
    <row r="2030" spans="1:6">
      <c r="A2030" s="497"/>
      <c r="B2030" s="209" t="str">
        <f>IF(A2030="","",VLOOKUP(A2030,Жильцы!$A$2:$B$129,2,FALSE))</f>
        <v/>
      </c>
      <c r="C2030" s="503"/>
      <c r="D2030" s="500"/>
      <c r="E2030" s="497"/>
      <c r="F2030" s="501"/>
    </row>
    <row r="2031" spans="1:6">
      <c r="A2031" s="497"/>
      <c r="B2031" s="209" t="str">
        <f>IF(A2031="","",VLOOKUP(A2031,Жильцы!$A$2:$B$129,2,FALSE))</f>
        <v/>
      </c>
      <c r="C2031" s="503"/>
      <c r="D2031" s="500"/>
      <c r="E2031" s="497"/>
      <c r="F2031" s="501"/>
    </row>
    <row r="2032" spans="1:6">
      <c r="A2032" s="497"/>
      <c r="B2032" s="209" t="str">
        <f>IF(A2032="","",VLOOKUP(A2032,Жильцы!$A$2:$B$129,2,FALSE))</f>
        <v/>
      </c>
      <c r="C2032" s="503"/>
      <c r="D2032" s="500"/>
      <c r="E2032" s="497"/>
      <c r="F2032" s="501"/>
    </row>
    <row r="2033" spans="1:6">
      <c r="A2033" s="497"/>
      <c r="B2033" s="209" t="str">
        <f>IF(A2033="","",VLOOKUP(A2033,Жильцы!$A$2:$B$129,2,FALSE))</f>
        <v/>
      </c>
      <c r="C2033" s="503"/>
      <c r="D2033" s="500"/>
      <c r="E2033" s="497"/>
      <c r="F2033" s="501"/>
    </row>
    <row r="2034" spans="1:6">
      <c r="A2034" s="497"/>
      <c r="B2034" s="209" t="str">
        <f>IF(A2034="","",VLOOKUP(A2034,Жильцы!$A$2:$B$129,2,FALSE))</f>
        <v/>
      </c>
      <c r="C2034" s="503"/>
      <c r="D2034" s="500"/>
      <c r="E2034" s="497"/>
      <c r="F2034" s="501"/>
    </row>
    <row r="2035" spans="1:6">
      <c r="A2035" s="497"/>
      <c r="B2035" s="209" t="str">
        <f>IF(A2035="","",VLOOKUP(A2035,Жильцы!$A$2:$B$129,2,FALSE))</f>
        <v/>
      </c>
      <c r="C2035" s="503"/>
      <c r="D2035" s="500"/>
      <c r="E2035" s="497"/>
      <c r="F2035" s="501"/>
    </row>
    <row r="2036" spans="1:6">
      <c r="A2036" s="497"/>
      <c r="B2036" s="209" t="str">
        <f>IF(A2036="","",VLOOKUP(A2036,Жильцы!$A$2:$B$129,2,FALSE))</f>
        <v/>
      </c>
      <c r="C2036" s="503"/>
      <c r="D2036" s="500"/>
      <c r="E2036" s="497"/>
      <c r="F2036" s="501"/>
    </row>
    <row r="2037" spans="1:6">
      <c r="A2037" s="497"/>
      <c r="B2037" s="209" t="str">
        <f>IF(A2037="","",VLOOKUP(A2037,Жильцы!$A$2:$B$129,2,FALSE))</f>
        <v/>
      </c>
      <c r="C2037" s="503"/>
      <c r="D2037" s="500"/>
      <c r="E2037" s="497"/>
      <c r="F2037" s="501"/>
    </row>
    <row r="2038" spans="1:6">
      <c r="A2038" s="497"/>
      <c r="B2038" s="209" t="str">
        <f>IF(A2038="","",VLOOKUP(A2038,Жильцы!$A$2:$B$129,2,FALSE))</f>
        <v/>
      </c>
      <c r="C2038" s="503"/>
      <c r="D2038" s="500"/>
      <c r="E2038" s="497"/>
      <c r="F2038" s="501"/>
    </row>
    <row r="2039" spans="1:6">
      <c r="A2039" s="497"/>
      <c r="B2039" s="209" t="str">
        <f>IF(A2039="","",VLOOKUP(A2039,Жильцы!$A$2:$B$129,2,FALSE))</f>
        <v/>
      </c>
      <c r="C2039" s="503"/>
      <c r="D2039" s="500"/>
      <c r="E2039" s="497"/>
      <c r="F2039" s="501"/>
    </row>
    <row r="2040" spans="1:6">
      <c r="A2040" s="497"/>
      <c r="B2040" s="209" t="str">
        <f>IF(A2040="","",VLOOKUP(A2040,Жильцы!$A$2:$B$129,2,FALSE))</f>
        <v/>
      </c>
      <c r="C2040" s="503"/>
      <c r="D2040" s="500"/>
      <c r="E2040" s="497"/>
      <c r="F2040" s="501"/>
    </row>
    <row r="2041" spans="1:6">
      <c r="A2041" s="497"/>
      <c r="B2041" s="209" t="str">
        <f>IF(A2041="","",VLOOKUP(A2041,Жильцы!$A$2:$B$129,2,FALSE))</f>
        <v/>
      </c>
      <c r="C2041" s="503"/>
      <c r="D2041" s="500"/>
      <c r="E2041" s="497"/>
      <c r="F2041" s="501"/>
    </row>
    <row r="2042" spans="1:6">
      <c r="A2042" s="497"/>
      <c r="B2042" s="209" t="str">
        <f>IF(A2042="","",VLOOKUP(A2042,Жильцы!$A$2:$B$129,2,FALSE))</f>
        <v/>
      </c>
      <c r="C2042" s="503"/>
      <c r="D2042" s="500"/>
      <c r="E2042" s="497"/>
      <c r="F2042" s="501"/>
    </row>
    <row r="2043" spans="1:6">
      <c r="A2043" s="497"/>
      <c r="B2043" s="209" t="str">
        <f>IF(A2043="","",VLOOKUP(A2043,Жильцы!$A$2:$B$129,2,FALSE))</f>
        <v/>
      </c>
      <c r="C2043" s="503"/>
      <c r="D2043" s="500"/>
      <c r="E2043" s="497"/>
      <c r="F2043" s="501"/>
    </row>
    <row r="2044" spans="1:6">
      <c r="A2044" s="497"/>
      <c r="B2044" s="209" t="str">
        <f>IF(A2044="","",VLOOKUP(A2044,Жильцы!$A$2:$B$129,2,FALSE))</f>
        <v/>
      </c>
      <c r="C2044" s="503"/>
      <c r="D2044" s="500"/>
      <c r="E2044" s="497"/>
      <c r="F2044" s="501"/>
    </row>
    <row r="2045" spans="1:6">
      <c r="A2045" s="497"/>
      <c r="B2045" s="209" t="str">
        <f>IF(A2045="","",VLOOKUP(A2045,Жильцы!$A$2:$B$129,2,FALSE))</f>
        <v/>
      </c>
      <c r="C2045" s="503"/>
      <c r="D2045" s="500"/>
      <c r="E2045" s="497"/>
      <c r="F2045" s="501"/>
    </row>
    <row r="2046" spans="1:6">
      <c r="A2046" s="497"/>
      <c r="B2046" s="209" t="str">
        <f>IF(A2046="","",VLOOKUP(A2046,Жильцы!$A$2:$B$129,2,FALSE))</f>
        <v/>
      </c>
      <c r="C2046" s="503"/>
      <c r="D2046" s="500"/>
      <c r="E2046" s="497"/>
      <c r="F2046" s="501"/>
    </row>
    <row r="2047" spans="1:6">
      <c r="A2047" s="497"/>
      <c r="B2047" s="209" t="str">
        <f>IF(A2047="","",VLOOKUP(A2047,Жильцы!$A$2:$B$129,2,FALSE))</f>
        <v/>
      </c>
      <c r="C2047" s="503"/>
      <c r="D2047" s="500"/>
      <c r="E2047" s="497"/>
      <c r="F2047" s="501"/>
    </row>
    <row r="2048" spans="1:6">
      <c r="A2048" s="497"/>
      <c r="B2048" s="209" t="str">
        <f>IF(A2048="","",VLOOKUP(A2048,Жильцы!$A$2:$B$129,2,FALSE))</f>
        <v/>
      </c>
      <c r="C2048" s="503"/>
      <c r="D2048" s="500"/>
      <c r="E2048" s="497"/>
      <c r="F2048" s="501"/>
    </row>
    <row r="2049" spans="1:6">
      <c r="A2049" s="497"/>
      <c r="B2049" s="209" t="str">
        <f>IF(A2049="","",VLOOKUP(A2049,Жильцы!$A$2:$B$129,2,FALSE))</f>
        <v/>
      </c>
      <c r="C2049" s="503"/>
      <c r="D2049" s="500"/>
      <c r="E2049" s="497"/>
      <c r="F2049" s="501"/>
    </row>
    <row r="2050" spans="1:6">
      <c r="A2050" s="497"/>
      <c r="B2050" s="209" t="str">
        <f>IF(A2050="","",VLOOKUP(A2050,Жильцы!$A$2:$B$129,2,FALSE))</f>
        <v/>
      </c>
      <c r="C2050" s="503"/>
      <c r="D2050" s="500"/>
      <c r="E2050" s="497"/>
      <c r="F2050" s="501"/>
    </row>
    <row r="2051" spans="1:6">
      <c r="A2051" s="497"/>
      <c r="B2051" s="209" t="str">
        <f>IF(A2051="","",VLOOKUP(A2051,Жильцы!$A$2:$B$129,2,FALSE))</f>
        <v/>
      </c>
      <c r="C2051" s="503"/>
      <c r="D2051" s="500"/>
      <c r="E2051" s="497"/>
      <c r="F2051" s="501"/>
    </row>
    <row r="2052" spans="1:6">
      <c r="A2052" s="497"/>
      <c r="B2052" s="209" t="str">
        <f>IF(A2052="","",VLOOKUP(A2052,Жильцы!$A$2:$B$129,2,FALSE))</f>
        <v/>
      </c>
      <c r="C2052" s="503"/>
      <c r="D2052" s="500"/>
      <c r="E2052" s="497"/>
      <c r="F2052" s="501"/>
    </row>
    <row r="2053" spans="1:6">
      <c r="A2053" s="497"/>
      <c r="B2053" s="209" t="str">
        <f>IF(A2053="","",VLOOKUP(A2053,Жильцы!$A$2:$B$129,2,FALSE))</f>
        <v/>
      </c>
      <c r="C2053" s="503"/>
      <c r="D2053" s="500"/>
      <c r="E2053" s="497"/>
      <c r="F2053" s="501"/>
    </row>
    <row r="2054" spans="1:6">
      <c r="A2054" s="497"/>
      <c r="B2054" s="209" t="str">
        <f>IF(A2054="","",VLOOKUP(A2054,Жильцы!$A$2:$B$129,2,FALSE))</f>
        <v/>
      </c>
      <c r="C2054" s="503"/>
      <c r="D2054" s="500"/>
      <c r="E2054" s="497"/>
      <c r="F2054" s="501"/>
    </row>
    <row r="2055" spans="1:6">
      <c r="A2055" s="497"/>
      <c r="B2055" s="209" t="str">
        <f>IF(A2055="","",VLOOKUP(A2055,Жильцы!$A$2:$B$129,2,FALSE))</f>
        <v/>
      </c>
      <c r="C2055" s="503"/>
      <c r="D2055" s="500"/>
      <c r="E2055" s="497"/>
      <c r="F2055" s="501"/>
    </row>
    <row r="2056" spans="1:6">
      <c r="A2056" s="497"/>
      <c r="B2056" s="209" t="str">
        <f>IF(A2056="","",VLOOKUP(A2056,Жильцы!$A$2:$B$129,2,FALSE))</f>
        <v/>
      </c>
      <c r="C2056" s="503"/>
      <c r="D2056" s="500"/>
      <c r="E2056" s="497"/>
      <c r="F2056" s="501"/>
    </row>
    <row r="2057" spans="1:6">
      <c r="A2057" s="497"/>
      <c r="B2057" s="209" t="str">
        <f>IF(A2057="","",VLOOKUP(A2057,Жильцы!$A$2:$B$129,2,FALSE))</f>
        <v/>
      </c>
      <c r="C2057" s="503"/>
      <c r="D2057" s="500"/>
      <c r="E2057" s="497"/>
      <c r="F2057" s="501"/>
    </row>
    <row r="2058" spans="1:6">
      <c r="A2058" s="497"/>
      <c r="B2058" s="209" t="str">
        <f>IF(A2058="","",VLOOKUP(A2058,Жильцы!$A$2:$B$129,2,FALSE))</f>
        <v/>
      </c>
      <c r="C2058" s="503"/>
      <c r="D2058" s="500"/>
      <c r="E2058" s="497"/>
      <c r="F2058" s="501"/>
    </row>
    <row r="2059" spans="1:6">
      <c r="A2059" s="497"/>
      <c r="B2059" s="209" t="str">
        <f>IF(A2059="","",VLOOKUP(A2059,Жильцы!$A$2:$B$129,2,FALSE))</f>
        <v/>
      </c>
      <c r="C2059" s="503"/>
      <c r="D2059" s="500"/>
      <c r="E2059" s="497"/>
      <c r="F2059" s="501"/>
    </row>
    <row r="2060" spans="1:6">
      <c r="A2060" s="497"/>
      <c r="B2060" s="209" t="str">
        <f>IF(A2060="","",VLOOKUP(A2060,Жильцы!$A$2:$B$129,2,FALSE))</f>
        <v/>
      </c>
      <c r="C2060" s="503"/>
      <c r="D2060" s="500"/>
      <c r="E2060" s="497"/>
      <c r="F2060" s="501"/>
    </row>
    <row r="2061" spans="1:6">
      <c r="A2061" s="497"/>
      <c r="B2061" s="209" t="str">
        <f>IF(A2061="","",VLOOKUP(A2061,Жильцы!$A$2:$B$129,2,FALSE))</f>
        <v/>
      </c>
      <c r="C2061" s="503"/>
      <c r="D2061" s="500"/>
      <c r="E2061" s="497"/>
      <c r="F2061" s="501"/>
    </row>
    <row r="2062" spans="1:6">
      <c r="A2062" s="497"/>
      <c r="B2062" s="209" t="str">
        <f>IF(A2062="","",VLOOKUP(A2062,Жильцы!$A$2:$B$129,2,FALSE))</f>
        <v/>
      </c>
      <c r="C2062" s="503"/>
      <c r="D2062" s="500"/>
      <c r="E2062" s="497"/>
      <c r="F2062" s="501"/>
    </row>
    <row r="2063" spans="1:6">
      <c r="A2063" s="497"/>
      <c r="B2063" s="209" t="str">
        <f>IF(A2063="","",VLOOKUP(A2063,Жильцы!$A$2:$B$129,2,FALSE))</f>
        <v/>
      </c>
      <c r="C2063" s="503"/>
      <c r="D2063" s="500"/>
      <c r="E2063" s="497"/>
      <c r="F2063" s="501"/>
    </row>
    <row r="2064" spans="1:6">
      <c r="A2064" s="497"/>
      <c r="B2064" s="209" t="str">
        <f>IF(A2064="","",VLOOKUP(A2064,Жильцы!$A$2:$B$129,2,FALSE))</f>
        <v/>
      </c>
      <c r="C2064" s="503"/>
      <c r="D2064" s="500"/>
      <c r="E2064" s="497"/>
      <c r="F2064" s="501"/>
    </row>
    <row r="2065" spans="1:6">
      <c r="A2065" s="497"/>
      <c r="B2065" s="209" t="str">
        <f>IF(A2065="","",VLOOKUP(A2065,Жильцы!$A$2:$B$129,2,FALSE))</f>
        <v/>
      </c>
      <c r="C2065" s="503"/>
      <c r="D2065" s="500"/>
      <c r="E2065" s="497"/>
      <c r="F2065" s="501"/>
    </row>
    <row r="2066" spans="1:6">
      <c r="A2066" s="497"/>
      <c r="B2066" s="209" t="str">
        <f>IF(A2066="","",VLOOKUP(A2066,Жильцы!$A$2:$B$129,2,FALSE))</f>
        <v/>
      </c>
      <c r="C2066" s="503"/>
      <c r="D2066" s="500"/>
      <c r="E2066" s="497"/>
      <c r="F2066" s="501"/>
    </row>
    <row r="2067" spans="1:6">
      <c r="A2067" s="497"/>
      <c r="B2067" s="209" t="str">
        <f>IF(A2067="","",VLOOKUP(A2067,Жильцы!$A$2:$B$129,2,FALSE))</f>
        <v/>
      </c>
      <c r="C2067" s="503"/>
      <c r="D2067" s="500"/>
      <c r="E2067" s="497"/>
      <c r="F2067" s="501"/>
    </row>
    <row r="2068" spans="1:6">
      <c r="A2068" s="497"/>
      <c r="B2068" s="209" t="str">
        <f>IF(A2068="","",VLOOKUP(A2068,Жильцы!$A$2:$B$129,2,FALSE))</f>
        <v/>
      </c>
      <c r="C2068" s="503"/>
      <c r="D2068" s="500"/>
      <c r="E2068" s="497"/>
      <c r="F2068" s="501"/>
    </row>
    <row r="2069" spans="1:6">
      <c r="A2069" s="497"/>
      <c r="B2069" s="209" t="str">
        <f>IF(A2069="","",VLOOKUP(A2069,Жильцы!$A$2:$B$129,2,FALSE))</f>
        <v/>
      </c>
      <c r="C2069" s="503"/>
      <c r="D2069" s="500"/>
      <c r="E2069" s="497"/>
      <c r="F2069" s="501"/>
    </row>
    <row r="2070" spans="1:6">
      <c r="A2070" s="497"/>
      <c r="B2070" s="209" t="str">
        <f>IF(A2070="","",VLOOKUP(A2070,Жильцы!$A$2:$B$129,2,FALSE))</f>
        <v/>
      </c>
      <c r="C2070" s="503"/>
      <c r="D2070" s="500"/>
      <c r="E2070" s="497"/>
      <c r="F2070" s="501"/>
    </row>
    <row r="2071" spans="1:6">
      <c r="A2071" s="497"/>
      <c r="B2071" s="209" t="str">
        <f>IF(A2071="","",VLOOKUP(A2071,Жильцы!$A$2:$B$129,2,FALSE))</f>
        <v/>
      </c>
      <c r="C2071" s="503"/>
      <c r="D2071" s="500"/>
      <c r="E2071" s="497"/>
      <c r="F2071" s="501"/>
    </row>
    <row r="2072" spans="1:6">
      <c r="A2072" s="497"/>
      <c r="B2072" s="209" t="str">
        <f>IF(A2072="","",VLOOKUP(A2072,Жильцы!$A$2:$B$129,2,FALSE))</f>
        <v/>
      </c>
      <c r="C2072" s="503"/>
      <c r="D2072" s="500"/>
      <c r="E2072" s="497"/>
      <c r="F2072" s="501"/>
    </row>
    <row r="2073" spans="1:6">
      <c r="A2073" s="497"/>
      <c r="B2073" s="209" t="str">
        <f>IF(A2073="","",VLOOKUP(A2073,Жильцы!$A$2:$B$129,2,FALSE))</f>
        <v/>
      </c>
      <c r="C2073" s="503"/>
      <c r="D2073" s="500"/>
      <c r="E2073" s="497"/>
      <c r="F2073" s="501"/>
    </row>
    <row r="2074" spans="1:6">
      <c r="A2074" s="497"/>
      <c r="B2074" s="209" t="str">
        <f>IF(A2074="","",VLOOKUP(A2074,Жильцы!$A$2:$B$129,2,FALSE))</f>
        <v/>
      </c>
      <c r="C2074" s="503"/>
      <c r="D2074" s="500"/>
      <c r="E2074" s="497"/>
      <c r="F2074" s="501"/>
    </row>
    <row r="2075" spans="1:6">
      <c r="A2075" s="497"/>
      <c r="B2075" s="209" t="str">
        <f>IF(A2075="","",VLOOKUP(A2075,Жильцы!$A$2:$B$129,2,FALSE))</f>
        <v/>
      </c>
      <c r="C2075" s="503"/>
      <c r="D2075" s="500"/>
      <c r="E2075" s="497"/>
      <c r="F2075" s="501"/>
    </row>
    <row r="2076" spans="1:6">
      <c r="A2076" s="497"/>
      <c r="B2076" s="209" t="str">
        <f>IF(A2076="","",VLOOKUP(A2076,Жильцы!$A$2:$B$129,2,FALSE))</f>
        <v/>
      </c>
      <c r="C2076" s="503"/>
      <c r="D2076" s="500"/>
      <c r="E2076" s="497"/>
      <c r="F2076" s="501"/>
    </row>
    <row r="2077" spans="1:6">
      <c r="A2077" s="497"/>
      <c r="B2077" s="209" t="str">
        <f>IF(A2077="","",VLOOKUP(A2077,Жильцы!$A$2:$B$129,2,FALSE))</f>
        <v/>
      </c>
      <c r="C2077" s="503"/>
      <c r="D2077" s="500"/>
      <c r="E2077" s="497"/>
      <c r="F2077" s="501"/>
    </row>
    <row r="2078" spans="1:6">
      <c r="A2078" s="497"/>
      <c r="B2078" s="209" t="str">
        <f>IF(A2078="","",VLOOKUP(A2078,Жильцы!$A$2:$B$129,2,FALSE))</f>
        <v/>
      </c>
      <c r="C2078" s="503"/>
      <c r="D2078" s="500"/>
      <c r="E2078" s="497"/>
      <c r="F2078" s="501"/>
    </row>
    <row r="2079" spans="1:6">
      <c r="A2079" s="497"/>
      <c r="B2079" s="209" t="str">
        <f>IF(A2079="","",VLOOKUP(A2079,Жильцы!$A$2:$B$129,2,FALSE))</f>
        <v/>
      </c>
      <c r="C2079" s="503"/>
      <c r="D2079" s="500"/>
      <c r="E2079" s="497"/>
      <c r="F2079" s="501"/>
    </row>
    <row r="2080" spans="1:6">
      <c r="A2080" s="497"/>
      <c r="B2080" s="209" t="str">
        <f>IF(A2080="","",VLOOKUP(A2080,Жильцы!$A$2:$B$129,2,FALSE))</f>
        <v/>
      </c>
      <c r="C2080" s="503"/>
      <c r="D2080" s="500"/>
      <c r="E2080" s="497"/>
      <c r="F2080" s="501"/>
    </row>
    <row r="2081" spans="1:6">
      <c r="A2081" s="497"/>
      <c r="B2081" s="209" t="str">
        <f>IF(A2081="","",VLOOKUP(A2081,Жильцы!$A$2:$B$129,2,FALSE))</f>
        <v/>
      </c>
      <c r="C2081" s="503"/>
      <c r="D2081" s="500"/>
      <c r="E2081" s="497"/>
      <c r="F2081" s="501"/>
    </row>
    <row r="2082" spans="1:6">
      <c r="A2082" s="497"/>
      <c r="B2082" s="209" t="str">
        <f>IF(A2082="","",VLOOKUP(A2082,Жильцы!$A$2:$B$129,2,FALSE))</f>
        <v/>
      </c>
      <c r="C2082" s="503"/>
      <c r="D2082" s="500"/>
      <c r="E2082" s="497"/>
      <c r="F2082" s="501"/>
    </row>
    <row r="2083" spans="1:6">
      <c r="A2083" s="497"/>
      <c r="B2083" s="209" t="str">
        <f>IF(A2083="","",VLOOKUP(A2083,Жильцы!$A$2:$B$129,2,FALSE))</f>
        <v/>
      </c>
      <c r="C2083" s="503"/>
      <c r="D2083" s="500"/>
      <c r="E2083" s="497"/>
      <c r="F2083" s="501"/>
    </row>
    <row r="2084" spans="1:6">
      <c r="A2084" s="497"/>
      <c r="B2084" s="209" t="str">
        <f>IF(A2084="","",VLOOKUP(A2084,Жильцы!$A$2:$B$129,2,FALSE))</f>
        <v/>
      </c>
      <c r="C2084" s="503"/>
      <c r="D2084" s="500"/>
      <c r="E2084" s="497"/>
      <c r="F2084" s="501"/>
    </row>
    <row r="2085" spans="1:6">
      <c r="A2085" s="497"/>
      <c r="B2085" s="209" t="str">
        <f>IF(A2085="","",VLOOKUP(A2085,Жильцы!$A$2:$B$129,2,FALSE))</f>
        <v/>
      </c>
      <c r="C2085" s="503"/>
      <c r="D2085" s="500"/>
      <c r="E2085" s="497"/>
      <c r="F2085" s="501"/>
    </row>
    <row r="2086" spans="1:6">
      <c r="A2086" s="497"/>
      <c r="B2086" s="209" t="str">
        <f>IF(A2086="","",VLOOKUP(A2086,Жильцы!$A$2:$B$129,2,FALSE))</f>
        <v/>
      </c>
      <c r="C2086" s="503"/>
      <c r="D2086" s="500"/>
      <c r="E2086" s="497"/>
      <c r="F2086" s="501"/>
    </row>
    <row r="2087" spans="1:6">
      <c r="A2087" s="497"/>
      <c r="B2087" s="209" t="str">
        <f>IF(A2087="","",VLOOKUP(A2087,Жильцы!$A$2:$B$129,2,FALSE))</f>
        <v/>
      </c>
      <c r="C2087" s="503"/>
      <c r="D2087" s="500"/>
      <c r="E2087" s="497"/>
      <c r="F2087" s="501"/>
    </row>
    <row r="2088" spans="1:6">
      <c r="A2088" s="497"/>
      <c r="B2088" s="209" t="str">
        <f>IF(A2088="","",VLOOKUP(A2088,Жильцы!$A$2:$B$129,2,FALSE))</f>
        <v/>
      </c>
      <c r="C2088" s="503"/>
      <c r="D2088" s="500"/>
      <c r="E2088" s="497"/>
      <c r="F2088" s="501"/>
    </row>
    <row r="2089" spans="1:6">
      <c r="A2089" s="497"/>
      <c r="B2089" s="209" t="str">
        <f>IF(A2089="","",VLOOKUP(A2089,Жильцы!$A$2:$B$129,2,FALSE))</f>
        <v/>
      </c>
      <c r="C2089" s="503"/>
      <c r="D2089" s="500"/>
      <c r="E2089" s="497"/>
      <c r="F2089" s="501"/>
    </row>
    <row r="2090" spans="1:6">
      <c r="A2090" s="497"/>
      <c r="B2090" s="209" t="str">
        <f>IF(A2090="","",VLOOKUP(A2090,Жильцы!$A$2:$B$129,2,FALSE))</f>
        <v/>
      </c>
      <c r="C2090" s="503"/>
      <c r="D2090" s="500"/>
      <c r="E2090" s="497"/>
      <c r="F2090" s="501"/>
    </row>
    <row r="2091" spans="1:6">
      <c r="A2091" s="497"/>
      <c r="B2091" s="209" t="str">
        <f>IF(A2091="","",VLOOKUP(A2091,Жильцы!$A$2:$B$129,2,FALSE))</f>
        <v/>
      </c>
      <c r="C2091" s="503"/>
      <c r="D2091" s="500"/>
      <c r="E2091" s="497"/>
      <c r="F2091" s="501"/>
    </row>
    <row r="2092" spans="1:6">
      <c r="A2092" s="497"/>
      <c r="B2092" s="209" t="str">
        <f>IF(A2092="","",VLOOKUP(A2092,Жильцы!$A$2:$B$129,2,FALSE))</f>
        <v/>
      </c>
      <c r="C2092" s="503"/>
      <c r="D2092" s="500"/>
      <c r="E2092" s="497"/>
      <c r="F2092" s="501"/>
    </row>
    <row r="2093" spans="1:6">
      <c r="A2093" s="497"/>
      <c r="B2093" s="209" t="str">
        <f>IF(A2093="","",VLOOKUP(A2093,Жильцы!$A$2:$B$129,2,FALSE))</f>
        <v/>
      </c>
      <c r="C2093" s="503"/>
      <c r="D2093" s="500"/>
      <c r="E2093" s="497"/>
      <c r="F2093" s="501"/>
    </row>
    <row r="2094" spans="1:6">
      <c r="A2094" s="497"/>
      <c r="B2094" s="209" t="str">
        <f>IF(A2094="","",VLOOKUP(A2094,Жильцы!$A$2:$B$129,2,FALSE))</f>
        <v/>
      </c>
      <c r="C2094" s="503"/>
      <c r="D2094" s="500"/>
      <c r="E2094" s="497"/>
      <c r="F2094" s="501"/>
    </row>
    <row r="2095" spans="1:6">
      <c r="A2095" s="497"/>
      <c r="B2095" s="209" t="str">
        <f>IF(A2095="","",VLOOKUP(A2095,Жильцы!$A$2:$B$129,2,FALSE))</f>
        <v/>
      </c>
      <c r="C2095" s="503"/>
      <c r="D2095" s="500"/>
      <c r="E2095" s="497"/>
      <c r="F2095" s="501"/>
    </row>
    <row r="2096" spans="1:6">
      <c r="A2096" s="497"/>
      <c r="B2096" s="209" t="str">
        <f>IF(A2096="","",VLOOKUP(A2096,Жильцы!$A$2:$B$129,2,FALSE))</f>
        <v/>
      </c>
      <c r="C2096" s="503"/>
      <c r="D2096" s="500"/>
      <c r="E2096" s="497"/>
      <c r="F2096" s="501"/>
    </row>
    <row r="2097" spans="1:6">
      <c r="A2097" s="497"/>
      <c r="B2097" s="209" t="str">
        <f>IF(A2097="","",VLOOKUP(A2097,Жильцы!$A$2:$B$129,2,FALSE))</f>
        <v/>
      </c>
      <c r="C2097" s="503"/>
      <c r="D2097" s="500"/>
      <c r="E2097" s="497"/>
      <c r="F2097" s="501"/>
    </row>
    <row r="2098" spans="1:6">
      <c r="A2098" s="497"/>
      <c r="B2098" s="209" t="str">
        <f>IF(A2098="","",VLOOKUP(A2098,Жильцы!$A$2:$B$129,2,FALSE))</f>
        <v/>
      </c>
      <c r="C2098" s="503"/>
      <c r="D2098" s="500"/>
      <c r="E2098" s="497"/>
      <c r="F2098" s="501"/>
    </row>
    <row r="2099" spans="1:6">
      <c r="A2099" s="497"/>
      <c r="B2099" s="209" t="str">
        <f>IF(A2099="","",VLOOKUP(A2099,Жильцы!$A$2:$B$129,2,FALSE))</f>
        <v/>
      </c>
      <c r="C2099" s="503"/>
      <c r="D2099" s="500"/>
      <c r="E2099" s="497"/>
      <c r="F2099" s="501"/>
    </row>
    <row r="2100" spans="1:6">
      <c r="A2100" s="497"/>
      <c r="B2100" s="209" t="str">
        <f>IF(A2100="","",VLOOKUP(A2100,Жильцы!$A$2:$B$129,2,FALSE))</f>
        <v/>
      </c>
      <c r="C2100" s="503"/>
      <c r="D2100" s="500"/>
      <c r="E2100" s="497"/>
      <c r="F2100" s="501"/>
    </row>
    <row r="2101" spans="1:6">
      <c r="A2101" s="497"/>
      <c r="B2101" s="209" t="str">
        <f>IF(A2101="","",VLOOKUP(A2101,Жильцы!$A$2:$B$129,2,FALSE))</f>
        <v/>
      </c>
      <c r="C2101" s="503"/>
      <c r="D2101" s="500"/>
      <c r="E2101" s="497"/>
      <c r="F2101" s="501"/>
    </row>
    <row r="2102" spans="1:6">
      <c r="A2102" s="497"/>
      <c r="B2102" s="209" t="str">
        <f>IF(A2102="","",VLOOKUP(A2102,Жильцы!$A$2:$B$129,2,FALSE))</f>
        <v/>
      </c>
      <c r="C2102" s="503"/>
      <c r="D2102" s="500"/>
      <c r="E2102" s="497"/>
      <c r="F2102" s="501"/>
    </row>
    <row r="2103" spans="1:6">
      <c r="A2103" s="497"/>
      <c r="B2103" s="209" t="str">
        <f>IF(A2103="","",VLOOKUP(A2103,Жильцы!$A$2:$B$129,2,FALSE))</f>
        <v/>
      </c>
      <c r="C2103" s="503"/>
      <c r="D2103" s="500"/>
      <c r="E2103" s="497"/>
      <c r="F2103" s="501"/>
    </row>
    <row r="2104" spans="1:6">
      <c r="A2104" s="497"/>
      <c r="B2104" s="209" t="str">
        <f>IF(A2104="","",VLOOKUP(A2104,Жильцы!$A$2:$B$129,2,FALSE))</f>
        <v/>
      </c>
      <c r="C2104" s="503"/>
      <c r="D2104" s="500"/>
      <c r="E2104" s="497"/>
      <c r="F2104" s="501"/>
    </row>
    <row r="2105" spans="1:6">
      <c r="A2105" s="497"/>
      <c r="B2105" s="209" t="str">
        <f>IF(A2105="","",VLOOKUP(A2105,Жильцы!$A$2:$B$129,2,FALSE))</f>
        <v/>
      </c>
      <c r="C2105" s="503"/>
      <c r="D2105" s="500"/>
      <c r="E2105" s="497"/>
      <c r="F2105" s="501"/>
    </row>
    <row r="2106" spans="1:6">
      <c r="A2106" s="497"/>
      <c r="B2106" s="209" t="str">
        <f>IF(A2106="","",VLOOKUP(A2106,Жильцы!$A$2:$B$129,2,FALSE))</f>
        <v/>
      </c>
      <c r="C2106" s="503"/>
      <c r="D2106" s="500"/>
      <c r="E2106" s="497"/>
      <c r="F2106" s="501"/>
    </row>
    <row r="2107" spans="1:6">
      <c r="A2107" s="497"/>
      <c r="B2107" s="209" t="str">
        <f>IF(A2107="","",VLOOKUP(A2107,Жильцы!$A$2:$B$129,2,FALSE))</f>
        <v/>
      </c>
      <c r="C2107" s="503"/>
      <c r="D2107" s="500"/>
      <c r="E2107" s="497"/>
      <c r="F2107" s="501"/>
    </row>
    <row r="2108" spans="1:6">
      <c r="A2108" s="497"/>
      <c r="B2108" s="209" t="str">
        <f>IF(A2108="","",VLOOKUP(A2108,Жильцы!$A$2:$B$129,2,FALSE))</f>
        <v/>
      </c>
      <c r="C2108" s="503"/>
      <c r="D2108" s="500"/>
      <c r="E2108" s="497"/>
      <c r="F2108" s="501"/>
    </row>
    <row r="2109" spans="1:6">
      <c r="A2109" s="497"/>
      <c r="B2109" s="209" t="str">
        <f>IF(A2109="","",VLOOKUP(A2109,Жильцы!$A$2:$B$129,2,FALSE))</f>
        <v/>
      </c>
      <c r="C2109" s="503"/>
      <c r="D2109" s="500"/>
      <c r="E2109" s="497"/>
      <c r="F2109" s="501"/>
    </row>
    <row r="2110" spans="1:6">
      <c r="A2110" s="497"/>
      <c r="B2110" s="209" t="str">
        <f>IF(A2110="","",VLOOKUP(A2110,Жильцы!$A$2:$B$129,2,FALSE))</f>
        <v/>
      </c>
      <c r="C2110" s="503"/>
      <c r="D2110" s="500"/>
      <c r="E2110" s="497"/>
      <c r="F2110" s="501"/>
    </row>
    <row r="2111" spans="1:6">
      <c r="A2111" s="497"/>
      <c r="B2111" s="209" t="str">
        <f>IF(A2111="","",VLOOKUP(A2111,Жильцы!$A$2:$B$129,2,FALSE))</f>
        <v/>
      </c>
      <c r="C2111" s="503"/>
      <c r="D2111" s="500"/>
      <c r="E2111" s="497"/>
      <c r="F2111" s="501"/>
    </row>
    <row r="2112" spans="1:6">
      <c r="A2112" s="497"/>
      <c r="B2112" s="209" t="str">
        <f>IF(A2112="","",VLOOKUP(A2112,Жильцы!$A$2:$B$129,2,FALSE))</f>
        <v/>
      </c>
      <c r="C2112" s="503"/>
      <c r="D2112" s="500"/>
      <c r="E2112" s="497"/>
      <c r="F2112" s="501"/>
    </row>
    <row r="2113" spans="1:6">
      <c r="A2113" s="497"/>
      <c r="B2113" s="209" t="str">
        <f>IF(A2113="","",VLOOKUP(A2113,Жильцы!$A$2:$B$129,2,FALSE))</f>
        <v/>
      </c>
      <c r="C2113" s="503"/>
      <c r="D2113" s="500"/>
      <c r="E2113" s="497"/>
      <c r="F2113" s="501"/>
    </row>
    <row r="2114" spans="1:6">
      <c r="A2114" s="497"/>
      <c r="B2114" s="209" t="str">
        <f>IF(A2114="","",VLOOKUP(A2114,Жильцы!$A$2:$B$129,2,FALSE))</f>
        <v/>
      </c>
      <c r="C2114" s="503"/>
      <c r="D2114" s="500"/>
      <c r="E2114" s="497"/>
      <c r="F2114" s="501"/>
    </row>
    <row r="2115" spans="1:6">
      <c r="A2115" s="497"/>
      <c r="B2115" s="209" t="str">
        <f>IF(A2115="","",VLOOKUP(A2115,Жильцы!$A$2:$B$129,2,FALSE))</f>
        <v/>
      </c>
      <c r="C2115" s="503"/>
      <c r="D2115" s="500"/>
      <c r="E2115" s="497"/>
      <c r="F2115" s="501"/>
    </row>
    <row r="2116" spans="1:6">
      <c r="A2116" s="497"/>
      <c r="B2116" s="209" t="str">
        <f>IF(A2116="","",VLOOKUP(A2116,Жильцы!$A$2:$B$129,2,FALSE))</f>
        <v/>
      </c>
      <c r="C2116" s="503"/>
      <c r="D2116" s="500"/>
      <c r="E2116" s="497"/>
      <c r="F2116" s="501"/>
    </row>
    <row r="2117" spans="1:6">
      <c r="A2117" s="497"/>
      <c r="B2117" s="209" t="str">
        <f>IF(A2117="","",VLOOKUP(A2117,Жильцы!$A$2:$B$129,2,FALSE))</f>
        <v/>
      </c>
      <c r="C2117" s="503"/>
      <c r="D2117" s="500"/>
      <c r="E2117" s="497"/>
      <c r="F2117" s="501"/>
    </row>
    <row r="2118" spans="1:6">
      <c r="A2118" s="497"/>
      <c r="B2118" s="209" t="str">
        <f>IF(A2118="","",VLOOKUP(A2118,Жильцы!$A$2:$B$129,2,FALSE))</f>
        <v/>
      </c>
      <c r="C2118" s="503"/>
      <c r="D2118" s="500"/>
      <c r="E2118" s="497"/>
      <c r="F2118" s="501"/>
    </row>
    <row r="2119" spans="1:6">
      <c r="A2119" s="497"/>
      <c r="B2119" s="209" t="str">
        <f>IF(A2119="","",VLOOKUP(A2119,Жильцы!$A$2:$B$129,2,FALSE))</f>
        <v/>
      </c>
      <c r="C2119" s="503"/>
      <c r="D2119" s="500"/>
      <c r="E2119" s="497"/>
      <c r="F2119" s="501"/>
    </row>
    <row r="2120" spans="1:6">
      <c r="A2120" s="497"/>
      <c r="B2120" s="209" t="str">
        <f>IF(A2120="","",VLOOKUP(A2120,Жильцы!$A$2:$B$129,2,FALSE))</f>
        <v/>
      </c>
      <c r="C2120" s="503"/>
      <c r="D2120" s="500"/>
      <c r="E2120" s="497"/>
      <c r="F2120" s="501"/>
    </row>
    <row r="2121" spans="1:6">
      <c r="A2121" s="497"/>
      <c r="B2121" s="209" t="str">
        <f>IF(A2121="","",VLOOKUP(A2121,Жильцы!$A$2:$B$129,2,FALSE))</f>
        <v/>
      </c>
      <c r="C2121" s="503"/>
      <c r="D2121" s="500"/>
      <c r="E2121" s="497"/>
      <c r="F2121" s="501"/>
    </row>
    <row r="2122" spans="1:6">
      <c r="A2122" s="497"/>
      <c r="B2122" s="209" t="str">
        <f>IF(A2122="","",VLOOKUP(A2122,Жильцы!$A$2:$B$129,2,FALSE))</f>
        <v/>
      </c>
      <c r="C2122" s="503"/>
      <c r="D2122" s="500"/>
      <c r="E2122" s="497"/>
      <c r="F2122" s="501"/>
    </row>
    <row r="2123" spans="1:6">
      <c r="A2123" s="497"/>
      <c r="B2123" s="209" t="str">
        <f>IF(A2123="","",VLOOKUP(A2123,Жильцы!$A$2:$B$129,2,FALSE))</f>
        <v/>
      </c>
      <c r="C2123" s="503"/>
      <c r="D2123" s="500"/>
      <c r="E2123" s="497"/>
      <c r="F2123" s="501"/>
    </row>
    <row r="2124" spans="1:6">
      <c r="A2124" s="497"/>
      <c r="B2124" s="209" t="str">
        <f>IF(A2124="","",VLOOKUP(A2124,Жильцы!$A$2:$B$129,2,FALSE))</f>
        <v/>
      </c>
      <c r="C2124" s="503"/>
      <c r="D2124" s="500"/>
      <c r="E2124" s="497"/>
      <c r="F2124" s="501"/>
    </row>
    <row r="2125" spans="1:6">
      <c r="A2125" s="497"/>
      <c r="B2125" s="209" t="str">
        <f>IF(A2125="","",VLOOKUP(A2125,Жильцы!$A$2:$B$129,2,FALSE))</f>
        <v/>
      </c>
      <c r="C2125" s="503"/>
      <c r="D2125" s="500"/>
      <c r="E2125" s="497"/>
      <c r="F2125" s="501"/>
    </row>
    <row r="2126" spans="1:6">
      <c r="A2126" s="497"/>
      <c r="B2126" s="209" t="str">
        <f>IF(A2126="","",VLOOKUP(A2126,Жильцы!$A$2:$B$129,2,FALSE))</f>
        <v/>
      </c>
      <c r="C2126" s="503"/>
      <c r="D2126" s="500"/>
      <c r="E2126" s="497"/>
      <c r="F2126" s="501"/>
    </row>
    <row r="2127" spans="1:6">
      <c r="A2127" s="497"/>
      <c r="B2127" s="209" t="str">
        <f>IF(A2127="","",VLOOKUP(A2127,Жильцы!$A$2:$B$129,2,FALSE))</f>
        <v/>
      </c>
      <c r="C2127" s="503"/>
      <c r="D2127" s="500"/>
      <c r="E2127" s="497"/>
      <c r="F2127" s="501"/>
    </row>
    <row r="2128" spans="1:6">
      <c r="A2128" s="497"/>
      <c r="B2128" s="209" t="str">
        <f>IF(A2128="","",VLOOKUP(A2128,Жильцы!$A$2:$B$129,2,FALSE))</f>
        <v/>
      </c>
      <c r="C2128" s="503"/>
      <c r="D2128" s="500"/>
      <c r="E2128" s="497"/>
      <c r="F2128" s="501"/>
    </row>
    <row r="2129" spans="1:6">
      <c r="A2129" s="497"/>
      <c r="B2129" s="209" t="str">
        <f>IF(A2129="","",VLOOKUP(A2129,Жильцы!$A$2:$B$129,2,FALSE))</f>
        <v/>
      </c>
      <c r="C2129" s="503"/>
      <c r="D2129" s="500"/>
      <c r="E2129" s="497"/>
      <c r="F2129" s="501"/>
    </row>
    <row r="2130" spans="1:6">
      <c r="A2130" s="497"/>
      <c r="B2130" s="209" t="str">
        <f>IF(A2130="","",VLOOKUP(A2130,Жильцы!$A$2:$B$129,2,FALSE))</f>
        <v/>
      </c>
      <c r="C2130" s="503"/>
      <c r="D2130" s="500"/>
      <c r="E2130" s="497"/>
      <c r="F2130" s="501"/>
    </row>
    <row r="2131" spans="1:6">
      <c r="A2131" s="497"/>
      <c r="B2131" s="209" t="str">
        <f>IF(A2131="","",VLOOKUP(A2131,Жильцы!$A$2:$B$129,2,FALSE))</f>
        <v/>
      </c>
      <c r="C2131" s="503"/>
      <c r="D2131" s="500"/>
      <c r="E2131" s="497"/>
      <c r="F2131" s="501"/>
    </row>
    <row r="2132" spans="1:6">
      <c r="A2132" s="497"/>
      <c r="B2132" s="209" t="str">
        <f>IF(A2132="","",VLOOKUP(A2132,Жильцы!$A$2:$B$129,2,FALSE))</f>
        <v/>
      </c>
      <c r="C2132" s="503"/>
      <c r="D2132" s="500"/>
      <c r="E2132" s="497"/>
      <c r="F2132" s="501"/>
    </row>
    <row r="2133" spans="1:6">
      <c r="A2133" s="497"/>
      <c r="B2133" s="209" t="str">
        <f>IF(A2133="","",VLOOKUP(A2133,Жильцы!$A$2:$B$129,2,FALSE))</f>
        <v/>
      </c>
      <c r="C2133" s="503"/>
      <c r="D2133" s="500"/>
      <c r="E2133" s="497"/>
      <c r="F2133" s="501"/>
    </row>
    <row r="2134" spans="1:6">
      <c r="A2134" s="497"/>
      <c r="B2134" s="209" t="str">
        <f>IF(A2134="","",VLOOKUP(A2134,Жильцы!$A$2:$B$129,2,FALSE))</f>
        <v/>
      </c>
      <c r="C2134" s="503"/>
      <c r="D2134" s="500"/>
      <c r="E2134" s="497"/>
      <c r="F2134" s="501"/>
    </row>
    <row r="2135" spans="1:6">
      <c r="A2135" s="497"/>
      <c r="B2135" s="209" t="str">
        <f>IF(A2135="","",VLOOKUP(A2135,Жильцы!$A$2:$B$129,2,FALSE))</f>
        <v/>
      </c>
      <c r="C2135" s="503"/>
      <c r="D2135" s="500"/>
      <c r="E2135" s="497"/>
      <c r="F2135" s="501"/>
    </row>
    <row r="2136" spans="1:6">
      <c r="A2136" s="497"/>
      <c r="B2136" s="209" t="str">
        <f>IF(A2136="","",VLOOKUP(A2136,Жильцы!$A$2:$B$129,2,FALSE))</f>
        <v/>
      </c>
      <c r="C2136" s="503"/>
      <c r="D2136" s="500"/>
      <c r="E2136" s="497"/>
      <c r="F2136" s="501"/>
    </row>
    <row r="2137" spans="1:6">
      <c r="A2137" s="497"/>
      <c r="B2137" s="209" t="str">
        <f>IF(A2137="","",VLOOKUP(A2137,Жильцы!$A$2:$B$129,2,FALSE))</f>
        <v/>
      </c>
      <c r="C2137" s="503"/>
      <c r="D2137" s="500"/>
      <c r="E2137" s="497"/>
      <c r="F2137" s="501"/>
    </row>
    <row r="2138" spans="1:6">
      <c r="A2138" s="497"/>
      <c r="B2138" s="209" t="str">
        <f>IF(A2138="","",VLOOKUP(A2138,Жильцы!$A$2:$B$129,2,FALSE))</f>
        <v/>
      </c>
      <c r="C2138" s="503"/>
      <c r="D2138" s="500"/>
      <c r="E2138" s="497"/>
      <c r="F2138" s="501"/>
    </row>
    <row r="2139" spans="1:6">
      <c r="A2139" s="497"/>
      <c r="B2139" s="209" t="str">
        <f>IF(A2139="","",VLOOKUP(A2139,Жильцы!$A$2:$B$129,2,FALSE))</f>
        <v/>
      </c>
      <c r="C2139" s="503"/>
      <c r="D2139" s="500"/>
      <c r="E2139" s="497"/>
      <c r="F2139" s="501"/>
    </row>
    <row r="2140" spans="1:6">
      <c r="A2140" s="497"/>
      <c r="B2140" s="209" t="str">
        <f>IF(A2140="","",VLOOKUP(A2140,Жильцы!$A$2:$B$129,2,FALSE))</f>
        <v/>
      </c>
      <c r="C2140" s="503"/>
      <c r="D2140" s="500"/>
      <c r="E2140" s="497"/>
      <c r="F2140" s="501"/>
    </row>
    <row r="2141" spans="1:6">
      <c r="A2141" s="497"/>
      <c r="B2141" s="209" t="str">
        <f>IF(A2141="","",VLOOKUP(A2141,Жильцы!$A$2:$B$129,2,FALSE))</f>
        <v/>
      </c>
      <c r="C2141" s="503"/>
      <c r="D2141" s="500"/>
      <c r="E2141" s="497"/>
      <c r="F2141" s="501"/>
    </row>
    <row r="2142" spans="1:6">
      <c r="A2142" s="497"/>
      <c r="B2142" s="209" t="str">
        <f>IF(A2142="","",VLOOKUP(A2142,Жильцы!$A$2:$B$129,2,FALSE))</f>
        <v/>
      </c>
      <c r="C2142" s="503"/>
      <c r="D2142" s="500"/>
      <c r="E2142" s="497"/>
      <c r="F2142" s="501"/>
    </row>
    <row r="2143" spans="1:6">
      <c r="A2143" s="497"/>
      <c r="B2143" s="209" t="str">
        <f>IF(A2143="","",VLOOKUP(A2143,Жильцы!$A$2:$B$129,2,FALSE))</f>
        <v/>
      </c>
      <c r="C2143" s="503"/>
      <c r="D2143" s="500"/>
      <c r="E2143" s="497"/>
      <c r="F2143" s="501"/>
    </row>
    <row r="2144" spans="1:6">
      <c r="A2144" s="497"/>
      <c r="B2144" s="209" t="str">
        <f>IF(A2144="","",VLOOKUP(A2144,Жильцы!$A$2:$B$129,2,FALSE))</f>
        <v/>
      </c>
      <c r="C2144" s="503"/>
      <c r="D2144" s="500"/>
      <c r="E2144" s="497"/>
      <c r="F2144" s="501"/>
    </row>
    <row r="2145" spans="1:6">
      <c r="A2145" s="497"/>
      <c r="B2145" s="209" t="str">
        <f>IF(A2145="","",VLOOKUP(A2145,Жильцы!$A$2:$B$129,2,FALSE))</f>
        <v/>
      </c>
      <c r="C2145" s="503"/>
      <c r="D2145" s="500"/>
      <c r="E2145" s="497"/>
      <c r="F2145" s="501"/>
    </row>
    <row r="2146" spans="1:6">
      <c r="A2146" s="497"/>
      <c r="B2146" s="209" t="str">
        <f>IF(A2146="","",VLOOKUP(A2146,Жильцы!$A$2:$B$129,2,FALSE))</f>
        <v/>
      </c>
      <c r="C2146" s="503"/>
      <c r="D2146" s="500"/>
      <c r="E2146" s="497"/>
      <c r="F2146" s="501"/>
    </row>
    <row r="2147" spans="1:6">
      <c r="A2147" s="497"/>
      <c r="B2147" s="209" t="str">
        <f>IF(A2147="","",VLOOKUP(A2147,Жильцы!$A$2:$B$129,2,FALSE))</f>
        <v/>
      </c>
      <c r="C2147" s="503"/>
      <c r="D2147" s="500"/>
      <c r="E2147" s="497"/>
      <c r="F2147" s="501"/>
    </row>
    <row r="2148" spans="1:6">
      <c r="A2148" s="497"/>
      <c r="B2148" s="209" t="str">
        <f>IF(A2148="","",VLOOKUP(A2148,Жильцы!$A$2:$B$129,2,FALSE))</f>
        <v/>
      </c>
      <c r="C2148" s="503"/>
      <c r="D2148" s="500"/>
      <c r="E2148" s="497"/>
      <c r="F2148" s="501"/>
    </row>
    <row r="2149" spans="1:6">
      <c r="A2149" s="497"/>
      <c r="B2149" s="209" t="str">
        <f>IF(A2149="","",VLOOKUP(A2149,Жильцы!$A$2:$B$129,2,FALSE))</f>
        <v/>
      </c>
      <c r="C2149" s="503"/>
      <c r="D2149" s="500"/>
      <c r="E2149" s="497"/>
      <c r="F2149" s="501"/>
    </row>
    <row r="2150" spans="1:6">
      <c r="A2150" s="497"/>
      <c r="B2150" s="209" t="str">
        <f>IF(A2150="","",VLOOKUP(A2150,Жильцы!$A$2:$B$129,2,FALSE))</f>
        <v/>
      </c>
      <c r="C2150" s="503"/>
      <c r="D2150" s="500"/>
      <c r="E2150" s="497"/>
      <c r="F2150" s="501"/>
    </row>
    <row r="2151" spans="1:6">
      <c r="A2151" s="497"/>
      <c r="B2151" s="209" t="str">
        <f>IF(A2151="","",VLOOKUP(A2151,Жильцы!$A$2:$B$129,2,FALSE))</f>
        <v/>
      </c>
      <c r="C2151" s="503"/>
      <c r="D2151" s="500"/>
      <c r="E2151" s="497"/>
      <c r="F2151" s="501"/>
    </row>
    <row r="2152" spans="1:6">
      <c r="A2152" s="497"/>
      <c r="B2152" s="209" t="str">
        <f>IF(A2152="","",VLOOKUP(A2152,Жильцы!$A$2:$B$129,2,FALSE))</f>
        <v/>
      </c>
      <c r="C2152" s="503"/>
      <c r="D2152" s="500"/>
      <c r="E2152" s="497"/>
      <c r="F2152" s="501"/>
    </row>
    <row r="2153" spans="1:6">
      <c r="A2153" s="497"/>
      <c r="B2153" s="209" t="str">
        <f>IF(A2153="","",VLOOKUP(A2153,Жильцы!$A$2:$B$129,2,FALSE))</f>
        <v/>
      </c>
      <c r="C2153" s="503"/>
      <c r="D2153" s="500"/>
      <c r="E2153" s="497"/>
      <c r="F2153" s="501"/>
    </row>
    <row r="2154" spans="1:6">
      <c r="A2154" s="497"/>
      <c r="B2154" s="209" t="str">
        <f>IF(A2154="","",VLOOKUP(A2154,Жильцы!$A$2:$B$129,2,FALSE))</f>
        <v/>
      </c>
      <c r="C2154" s="503"/>
      <c r="D2154" s="500"/>
      <c r="E2154" s="497"/>
      <c r="F2154" s="501"/>
    </row>
    <row r="2155" spans="1:6">
      <c r="A2155" s="497"/>
      <c r="B2155" s="209" t="str">
        <f>IF(A2155="","",VLOOKUP(A2155,Жильцы!$A$2:$B$129,2,FALSE))</f>
        <v/>
      </c>
      <c r="C2155" s="503"/>
      <c r="D2155" s="500"/>
      <c r="E2155" s="497"/>
      <c r="F2155" s="501"/>
    </row>
    <row r="2156" spans="1:6">
      <c r="A2156" s="497"/>
      <c r="B2156" s="209" t="str">
        <f>IF(A2156="","",VLOOKUP(A2156,Жильцы!$A$2:$B$129,2,FALSE))</f>
        <v/>
      </c>
      <c r="C2156" s="503"/>
      <c r="D2156" s="500"/>
      <c r="E2156" s="497"/>
      <c r="F2156" s="501"/>
    </row>
    <row r="2157" spans="1:6">
      <c r="A2157" s="497"/>
      <c r="B2157" s="209" t="str">
        <f>IF(A2157="","",VLOOKUP(A2157,Жильцы!$A$2:$B$129,2,FALSE))</f>
        <v/>
      </c>
      <c r="C2157" s="503"/>
      <c r="D2157" s="500"/>
      <c r="E2157" s="497"/>
      <c r="F2157" s="501"/>
    </row>
    <row r="2158" spans="1:6">
      <c r="A2158" s="497"/>
      <c r="B2158" s="209" t="str">
        <f>IF(A2158="","",VLOOKUP(A2158,Жильцы!$A$2:$B$129,2,FALSE))</f>
        <v/>
      </c>
      <c r="C2158" s="503"/>
      <c r="D2158" s="500"/>
      <c r="E2158" s="497"/>
      <c r="F2158" s="501"/>
    </row>
    <row r="2159" spans="1:6">
      <c r="A2159" s="497"/>
      <c r="B2159" s="209" t="str">
        <f>IF(A2159="","",VLOOKUP(A2159,Жильцы!$A$2:$B$129,2,FALSE))</f>
        <v/>
      </c>
      <c r="C2159" s="503"/>
      <c r="D2159" s="500"/>
      <c r="E2159" s="497"/>
      <c r="F2159" s="501"/>
    </row>
    <row r="2160" spans="1:6">
      <c r="A2160" s="497"/>
      <c r="B2160" s="209" t="str">
        <f>IF(A2160="","",VLOOKUP(A2160,Жильцы!$A$2:$B$129,2,FALSE))</f>
        <v/>
      </c>
      <c r="C2160" s="503"/>
      <c r="D2160" s="500"/>
      <c r="E2160" s="497"/>
      <c r="F2160" s="501"/>
    </row>
    <row r="2161" spans="1:6">
      <c r="A2161" s="497"/>
      <c r="B2161" s="209" t="str">
        <f>IF(A2161="","",VLOOKUP(A2161,Жильцы!$A$2:$B$129,2,FALSE))</f>
        <v/>
      </c>
      <c r="C2161" s="503"/>
      <c r="D2161" s="500"/>
      <c r="E2161" s="497"/>
      <c r="F2161" s="501"/>
    </row>
    <row r="2162" spans="1:6">
      <c r="A2162" s="497"/>
      <c r="B2162" s="209" t="str">
        <f>IF(A2162="","",VLOOKUP(A2162,Жильцы!$A$2:$B$129,2,FALSE))</f>
        <v/>
      </c>
      <c r="C2162" s="503"/>
      <c r="D2162" s="500"/>
      <c r="E2162" s="497"/>
      <c r="F2162" s="501"/>
    </row>
    <row r="2163" spans="1:6">
      <c r="A2163" s="497"/>
      <c r="B2163" s="209" t="str">
        <f>IF(A2163="","",VLOOKUP(A2163,Жильцы!$A$2:$B$129,2,FALSE))</f>
        <v/>
      </c>
      <c r="C2163" s="503"/>
      <c r="D2163" s="500"/>
      <c r="E2163" s="497"/>
      <c r="F2163" s="501"/>
    </row>
    <row r="2164" spans="1:6">
      <c r="A2164" s="497"/>
      <c r="B2164" s="209" t="str">
        <f>IF(A2164="","",VLOOKUP(A2164,Жильцы!$A$2:$B$129,2,FALSE))</f>
        <v/>
      </c>
      <c r="C2164" s="503"/>
      <c r="D2164" s="500"/>
      <c r="E2164" s="497"/>
      <c r="F2164" s="501"/>
    </row>
    <row r="2165" spans="1:6">
      <c r="A2165" s="497"/>
      <c r="B2165" s="209" t="str">
        <f>IF(A2165="","",VLOOKUP(A2165,Жильцы!$A$2:$B$129,2,FALSE))</f>
        <v/>
      </c>
      <c r="C2165" s="503"/>
      <c r="D2165" s="500"/>
      <c r="E2165" s="497"/>
      <c r="F2165" s="501"/>
    </row>
    <row r="2166" spans="1:6">
      <c r="A2166" s="497"/>
      <c r="B2166" s="209" t="str">
        <f>IF(A2166="","",VLOOKUP(A2166,Жильцы!$A$2:$B$129,2,FALSE))</f>
        <v/>
      </c>
      <c r="C2166" s="503"/>
      <c r="D2166" s="500"/>
      <c r="E2166" s="497"/>
      <c r="F2166" s="501"/>
    </row>
    <row r="2167" spans="1:6">
      <c r="A2167" s="497"/>
      <c r="B2167" s="209" t="str">
        <f>IF(A2167="","",VLOOKUP(A2167,Жильцы!$A$2:$B$129,2,FALSE))</f>
        <v/>
      </c>
      <c r="C2167" s="503"/>
      <c r="D2167" s="500"/>
      <c r="E2167" s="497"/>
      <c r="F2167" s="501"/>
    </row>
    <row r="2168" spans="1:6">
      <c r="A2168" s="497"/>
      <c r="B2168" s="209" t="str">
        <f>IF(A2168="","",VLOOKUP(A2168,Жильцы!$A$2:$B$129,2,FALSE))</f>
        <v/>
      </c>
      <c r="C2168" s="503"/>
      <c r="D2168" s="500"/>
      <c r="E2168" s="497"/>
      <c r="F2168" s="501"/>
    </row>
    <row r="2169" spans="1:6">
      <c r="A2169" s="497"/>
      <c r="B2169" s="209" t="str">
        <f>IF(A2169="","",VLOOKUP(A2169,Жильцы!$A$2:$B$129,2,FALSE))</f>
        <v/>
      </c>
      <c r="C2169" s="503"/>
      <c r="D2169" s="500"/>
      <c r="E2169" s="497"/>
      <c r="F2169" s="501"/>
    </row>
    <row r="2170" spans="1:6">
      <c r="A2170" s="497"/>
      <c r="B2170" s="209" t="str">
        <f>IF(A2170="","",VLOOKUP(A2170,Жильцы!$A$2:$B$129,2,FALSE))</f>
        <v/>
      </c>
      <c r="C2170" s="503"/>
      <c r="D2170" s="500"/>
      <c r="E2170" s="497"/>
      <c r="F2170" s="501"/>
    </row>
    <row r="2171" spans="1:6">
      <c r="A2171" s="497"/>
      <c r="B2171" s="209" t="str">
        <f>IF(A2171="","",VLOOKUP(A2171,Жильцы!$A$2:$B$129,2,FALSE))</f>
        <v/>
      </c>
      <c r="C2171" s="503"/>
      <c r="D2171" s="500"/>
      <c r="E2171" s="497"/>
      <c r="F2171" s="501"/>
    </row>
    <row r="2172" spans="1:6">
      <c r="A2172" s="497"/>
      <c r="B2172" s="209" t="str">
        <f>IF(A2172="","",VLOOKUP(A2172,Жильцы!$A$2:$B$129,2,FALSE))</f>
        <v/>
      </c>
      <c r="C2172" s="503"/>
      <c r="D2172" s="500"/>
      <c r="E2172" s="497"/>
      <c r="F2172" s="501"/>
    </row>
    <row r="2173" spans="1:6">
      <c r="A2173" s="497"/>
      <c r="B2173" s="209" t="str">
        <f>IF(A2173="","",VLOOKUP(A2173,Жильцы!$A$2:$B$129,2,FALSE))</f>
        <v/>
      </c>
      <c r="C2173" s="503"/>
      <c r="D2173" s="500"/>
      <c r="E2173" s="497"/>
      <c r="F2173" s="501"/>
    </row>
    <row r="2174" spans="1:6">
      <c r="A2174" s="497"/>
      <c r="B2174" s="209" t="str">
        <f>IF(A2174="","",VLOOKUP(A2174,Жильцы!$A$2:$B$129,2,FALSE))</f>
        <v/>
      </c>
      <c r="C2174" s="503"/>
      <c r="D2174" s="500"/>
      <c r="E2174" s="497"/>
      <c r="F2174" s="501"/>
    </row>
    <row r="2175" spans="1:6">
      <c r="A2175" s="497"/>
      <c r="B2175" s="209" t="str">
        <f>IF(A2175="","",VLOOKUP(A2175,Жильцы!$A$2:$B$129,2,FALSE))</f>
        <v/>
      </c>
      <c r="C2175" s="503"/>
      <c r="D2175" s="500"/>
      <c r="E2175" s="497"/>
      <c r="F2175" s="501"/>
    </row>
    <row r="2176" spans="1:6">
      <c r="A2176" s="497"/>
      <c r="B2176" s="209" t="str">
        <f>IF(A2176="","",VLOOKUP(A2176,Жильцы!$A$2:$B$129,2,FALSE))</f>
        <v/>
      </c>
      <c r="C2176" s="503"/>
      <c r="D2176" s="500"/>
      <c r="E2176" s="497"/>
      <c r="F2176" s="501"/>
    </row>
    <row r="2177" spans="1:6">
      <c r="A2177" s="497"/>
      <c r="B2177" s="209" t="str">
        <f>IF(A2177="","",VLOOKUP(A2177,Жильцы!$A$2:$B$129,2,FALSE))</f>
        <v/>
      </c>
      <c r="C2177" s="503"/>
      <c r="D2177" s="500"/>
      <c r="E2177" s="497"/>
      <c r="F2177" s="501"/>
    </row>
    <row r="2178" spans="1:6">
      <c r="A2178" s="497"/>
      <c r="B2178" s="209" t="str">
        <f>IF(A2178="","",VLOOKUP(A2178,Жильцы!$A$2:$B$129,2,FALSE))</f>
        <v/>
      </c>
      <c r="C2178" s="503"/>
      <c r="D2178" s="500"/>
      <c r="E2178" s="497"/>
      <c r="F2178" s="501"/>
    </row>
    <row r="2179" spans="1:6">
      <c r="A2179" s="497"/>
      <c r="B2179" s="209" t="str">
        <f>IF(A2179="","",VLOOKUP(A2179,Жильцы!$A$2:$B$129,2,FALSE))</f>
        <v/>
      </c>
      <c r="C2179" s="503"/>
      <c r="D2179" s="500"/>
      <c r="E2179" s="497"/>
      <c r="F2179" s="501"/>
    </row>
    <row r="2180" spans="1:6">
      <c r="A2180" s="497"/>
      <c r="B2180" s="209" t="str">
        <f>IF(A2180="","",VLOOKUP(A2180,Жильцы!$A$2:$B$129,2,FALSE))</f>
        <v/>
      </c>
      <c r="C2180" s="503"/>
      <c r="D2180" s="500"/>
      <c r="E2180" s="497"/>
      <c r="F2180" s="501"/>
    </row>
    <row r="2181" spans="1:6">
      <c r="A2181" s="497"/>
      <c r="B2181" s="209" t="str">
        <f>IF(A2181="","",VLOOKUP(A2181,Жильцы!$A$2:$B$129,2,FALSE))</f>
        <v/>
      </c>
      <c r="C2181" s="503"/>
      <c r="D2181" s="500"/>
      <c r="E2181" s="497"/>
      <c r="F2181" s="501"/>
    </row>
    <row r="2182" spans="1:6">
      <c r="A2182" s="497"/>
      <c r="B2182" s="209" t="str">
        <f>IF(A2182="","",VLOOKUP(A2182,Жильцы!$A$2:$B$129,2,FALSE))</f>
        <v/>
      </c>
      <c r="C2182" s="503"/>
      <c r="D2182" s="500"/>
      <c r="E2182" s="497"/>
      <c r="F2182" s="501"/>
    </row>
    <row r="2183" spans="1:6">
      <c r="A2183" s="497"/>
      <c r="B2183" s="209" t="str">
        <f>IF(A2183="","",VLOOKUP(A2183,Жильцы!$A$2:$B$129,2,FALSE))</f>
        <v/>
      </c>
      <c r="C2183" s="503"/>
      <c r="D2183" s="500"/>
      <c r="E2183" s="497"/>
      <c r="F2183" s="501"/>
    </row>
    <row r="2184" spans="1:6">
      <c r="A2184" s="497"/>
      <c r="B2184" s="209" t="str">
        <f>IF(A2184="","",VLOOKUP(A2184,Жильцы!$A$2:$B$129,2,FALSE))</f>
        <v/>
      </c>
      <c r="C2184" s="503"/>
      <c r="D2184" s="500"/>
      <c r="E2184" s="497"/>
      <c r="F2184" s="501"/>
    </row>
    <row r="2185" spans="1:6">
      <c r="A2185" s="497"/>
      <c r="B2185" s="209" t="str">
        <f>IF(A2185="","",VLOOKUP(A2185,Жильцы!$A$2:$B$129,2,FALSE))</f>
        <v/>
      </c>
      <c r="C2185" s="503"/>
      <c r="D2185" s="500"/>
      <c r="E2185" s="497"/>
      <c r="F2185" s="505"/>
    </row>
    <row r="2186" spans="1:6">
      <c r="A2186" s="497"/>
      <c r="B2186" s="209" t="str">
        <f>IF(A2186="","",VLOOKUP(A2186,Жильцы!$A$2:$B$129,2,FALSE))</f>
        <v/>
      </c>
      <c r="C2186" s="503"/>
      <c r="D2186" s="500"/>
      <c r="E2186" s="497"/>
      <c r="F2186" s="501"/>
    </row>
    <row r="2187" spans="1:6">
      <c r="A2187" s="497"/>
      <c r="B2187" s="209" t="str">
        <f>IF(A2187="","",VLOOKUP(A2187,Жильцы!$A$2:$B$129,2,FALSE))</f>
        <v/>
      </c>
      <c r="C2187" s="503"/>
      <c r="D2187" s="500"/>
      <c r="E2187" s="497"/>
      <c r="F2187" s="501"/>
    </row>
    <row r="2188" spans="1:6">
      <c r="A2188" s="497"/>
      <c r="B2188" s="209" t="str">
        <f>IF(A2188="","",VLOOKUP(A2188,Жильцы!$A$2:$B$129,2,FALSE))</f>
        <v/>
      </c>
      <c r="C2188" s="503"/>
      <c r="D2188" s="500"/>
      <c r="E2188" s="497"/>
      <c r="F2188" s="501"/>
    </row>
    <row r="2189" spans="1:6">
      <c r="A2189" s="497"/>
      <c r="B2189" s="209" t="str">
        <f>IF(A2189="","",VLOOKUP(A2189,Жильцы!$A$2:$B$129,2,FALSE))</f>
        <v/>
      </c>
      <c r="C2189" s="503"/>
      <c r="D2189" s="500"/>
      <c r="E2189" s="497"/>
      <c r="F2189" s="501"/>
    </row>
    <row r="2190" spans="1:6">
      <c r="A2190" s="497"/>
      <c r="B2190" s="209" t="str">
        <f>IF(A2190="","",VLOOKUP(A2190,Жильцы!$A$2:$B$129,2,FALSE))</f>
        <v/>
      </c>
      <c r="C2190" s="503"/>
      <c r="D2190" s="500"/>
      <c r="E2190" s="497"/>
      <c r="F2190" s="501"/>
    </row>
    <row r="2191" spans="1:6">
      <c r="A2191" s="497"/>
      <c r="B2191" s="209" t="str">
        <f>IF(A2191="","",VLOOKUP(A2191,Жильцы!$A$2:$B$129,2,FALSE))</f>
        <v/>
      </c>
      <c r="C2191" s="503"/>
      <c r="D2191" s="500"/>
      <c r="E2191" s="497"/>
      <c r="F2191" s="501"/>
    </row>
    <row r="2192" spans="1:6">
      <c r="A2192" s="497"/>
      <c r="B2192" s="209" t="str">
        <f>IF(A2192="","",VLOOKUP(A2192,Жильцы!$A$2:$B$129,2,FALSE))</f>
        <v/>
      </c>
      <c r="C2192" s="503"/>
      <c r="D2192" s="500"/>
      <c r="E2192" s="497"/>
      <c r="F2192" s="501"/>
    </row>
    <row r="2193" spans="1:6">
      <c r="A2193" s="497"/>
      <c r="B2193" s="209" t="str">
        <f>IF(A2193="","",VLOOKUP(A2193,Жильцы!$A$2:$B$129,2,FALSE))</f>
        <v/>
      </c>
      <c r="C2193" s="503"/>
      <c r="D2193" s="500"/>
      <c r="E2193" s="497"/>
      <c r="F2193" s="501"/>
    </row>
    <row r="2194" spans="1:6">
      <c r="A2194" s="497"/>
      <c r="B2194" s="209" t="str">
        <f>IF(A2194="","",VLOOKUP(A2194,Жильцы!$A$2:$B$129,2,FALSE))</f>
        <v/>
      </c>
      <c r="C2194" s="503"/>
      <c r="D2194" s="500"/>
      <c r="E2194" s="497"/>
      <c r="F2194" s="501"/>
    </row>
    <row r="2195" spans="1:6">
      <c r="A2195" s="497"/>
      <c r="B2195" s="209" t="str">
        <f>IF(A2195="","",VLOOKUP(A2195,Жильцы!$A$2:$B$129,2,FALSE))</f>
        <v/>
      </c>
      <c r="C2195" s="503"/>
      <c r="D2195" s="500"/>
      <c r="E2195" s="497"/>
      <c r="F2195" s="501"/>
    </row>
    <row r="2196" spans="1:6">
      <c r="A2196" s="497"/>
      <c r="B2196" s="209" t="str">
        <f>IF(A2196="","",VLOOKUP(A2196,Жильцы!$A$2:$B$129,2,FALSE))</f>
        <v/>
      </c>
      <c r="C2196" s="503"/>
      <c r="D2196" s="500"/>
      <c r="E2196" s="497"/>
      <c r="F2196" s="501"/>
    </row>
    <row r="2197" spans="1:6">
      <c r="A2197" s="497"/>
      <c r="B2197" s="209" t="str">
        <f>IF(A2197="","",VLOOKUP(A2197,Жильцы!$A$2:$B$129,2,FALSE))</f>
        <v/>
      </c>
      <c r="C2197" s="503"/>
      <c r="D2197" s="500"/>
      <c r="E2197" s="497"/>
      <c r="F2197" s="501"/>
    </row>
    <row r="2198" spans="1:6">
      <c r="A2198" s="497"/>
      <c r="B2198" s="209" t="str">
        <f>IF(A2198="","",VLOOKUP(A2198,Жильцы!$A$2:$B$129,2,FALSE))</f>
        <v/>
      </c>
      <c r="C2198" s="503"/>
      <c r="D2198" s="500"/>
      <c r="E2198" s="497"/>
      <c r="F2198" s="501"/>
    </row>
    <row r="2199" spans="1:6">
      <c r="A2199" s="497"/>
      <c r="B2199" s="209" t="str">
        <f>IF(A2199="","",VLOOKUP(A2199,Жильцы!$A$2:$B$129,2,FALSE))</f>
        <v/>
      </c>
      <c r="C2199" s="503"/>
      <c r="D2199" s="500"/>
      <c r="E2199" s="497"/>
      <c r="F2199" s="501"/>
    </row>
    <row r="2200" spans="1:6">
      <c r="A2200" s="497"/>
      <c r="B2200" s="209" t="str">
        <f>IF(A2200="","",VLOOKUP(A2200,Жильцы!$A$2:$B$129,2,FALSE))</f>
        <v/>
      </c>
      <c r="C2200" s="503"/>
      <c r="D2200" s="500"/>
      <c r="E2200" s="497"/>
      <c r="F2200" s="501"/>
    </row>
    <row r="2201" spans="1:6">
      <c r="A2201" s="497"/>
      <c r="B2201" s="209" t="str">
        <f>IF(A2201="","",VLOOKUP(A2201,Жильцы!$A$2:$B$129,2,FALSE))</f>
        <v/>
      </c>
      <c r="C2201" s="503"/>
      <c r="D2201" s="500"/>
      <c r="E2201" s="497"/>
      <c r="F2201" s="501"/>
    </row>
    <row r="2202" spans="1:6">
      <c r="A2202" s="497"/>
      <c r="B2202" s="209" t="str">
        <f>IF(A2202="","",VLOOKUP(A2202,Жильцы!$A$2:$B$129,2,FALSE))</f>
        <v/>
      </c>
      <c r="C2202" s="503"/>
      <c r="D2202" s="500"/>
      <c r="E2202" s="497"/>
      <c r="F2202" s="501"/>
    </row>
    <row r="2203" spans="1:6">
      <c r="A2203" s="497"/>
      <c r="B2203" s="209" t="str">
        <f>IF(A2203="","",VLOOKUP(A2203,Жильцы!$A$2:$B$129,2,FALSE))</f>
        <v/>
      </c>
      <c r="C2203" s="503"/>
      <c r="D2203" s="500"/>
      <c r="E2203" s="497"/>
      <c r="F2203" s="501"/>
    </row>
    <row r="2204" spans="1:6">
      <c r="A2204" s="497"/>
      <c r="B2204" s="209" t="str">
        <f>IF(A2204="","",VLOOKUP(A2204,Жильцы!$A$2:$B$129,2,FALSE))</f>
        <v/>
      </c>
      <c r="C2204" s="503"/>
      <c r="D2204" s="500"/>
      <c r="E2204" s="497"/>
      <c r="F2204" s="501"/>
    </row>
    <row r="2205" spans="1:6">
      <c r="A2205" s="497"/>
      <c r="B2205" s="209" t="str">
        <f>IF(A2205="","",VLOOKUP(A2205,Жильцы!$A$2:$B$129,2,FALSE))</f>
        <v/>
      </c>
      <c r="C2205" s="503"/>
      <c r="D2205" s="500"/>
      <c r="E2205" s="497"/>
      <c r="F2205" s="501"/>
    </row>
    <row r="2206" spans="1:6">
      <c r="A2206" s="497"/>
      <c r="B2206" s="209" t="str">
        <f>IF(A2206="","",VLOOKUP(A2206,Жильцы!$A$2:$B$129,2,FALSE))</f>
        <v/>
      </c>
      <c r="C2206" s="503"/>
      <c r="D2206" s="500"/>
      <c r="E2206" s="497"/>
      <c r="F2206" s="501"/>
    </row>
    <row r="2207" spans="1:6">
      <c r="A2207" s="497"/>
      <c r="B2207" s="209" t="str">
        <f>IF(A2207="","",VLOOKUP(A2207,Жильцы!$A$2:$B$129,2,FALSE))</f>
        <v/>
      </c>
      <c r="C2207" s="503"/>
      <c r="D2207" s="500"/>
      <c r="E2207" s="497"/>
      <c r="F2207" s="501"/>
    </row>
    <row r="2208" spans="1:6">
      <c r="A2208" s="497"/>
      <c r="B2208" s="209" t="str">
        <f>IF(A2208="","",VLOOKUP(A2208,Жильцы!$A$2:$B$129,2,FALSE))</f>
        <v/>
      </c>
      <c r="C2208" s="503"/>
      <c r="D2208" s="500"/>
      <c r="E2208" s="497"/>
      <c r="F2208" s="501"/>
    </row>
    <row r="2209" spans="1:6">
      <c r="A2209" s="497"/>
      <c r="B2209" s="209" t="str">
        <f>IF(A2209="","",VLOOKUP(A2209,Жильцы!$A$2:$B$129,2,FALSE))</f>
        <v/>
      </c>
      <c r="C2209" s="503"/>
      <c r="D2209" s="500"/>
      <c r="E2209" s="497"/>
      <c r="F2209" s="501"/>
    </row>
    <row r="2210" spans="1:6">
      <c r="A2210" s="497"/>
      <c r="B2210" s="209" t="str">
        <f>IF(A2210="","",VLOOKUP(A2210,Жильцы!$A$2:$B$129,2,FALSE))</f>
        <v/>
      </c>
      <c r="C2210" s="503"/>
      <c r="D2210" s="500"/>
      <c r="E2210" s="497"/>
      <c r="F2210" s="501"/>
    </row>
    <row r="2211" spans="1:6">
      <c r="A2211" s="497"/>
      <c r="B2211" s="209" t="str">
        <f>IF(A2211="","",VLOOKUP(A2211,Жильцы!$A$2:$B$129,2,FALSE))</f>
        <v/>
      </c>
      <c r="C2211" s="503"/>
      <c r="D2211" s="500"/>
      <c r="E2211" s="497"/>
      <c r="F2211" s="501"/>
    </row>
    <row r="2212" spans="1:6">
      <c r="A2212" s="497"/>
      <c r="B2212" s="209" t="str">
        <f>IF(A2212="","",VLOOKUP(A2212,Жильцы!$A$2:$B$129,2,FALSE))</f>
        <v/>
      </c>
      <c r="C2212" s="503"/>
      <c r="D2212" s="500"/>
      <c r="E2212" s="497"/>
      <c r="F2212" s="501"/>
    </row>
    <row r="2213" spans="1:6">
      <c r="A2213" s="497"/>
      <c r="B2213" s="209" t="str">
        <f>IF(A2213="","",VLOOKUP(A2213,Жильцы!$A$2:$B$129,2,FALSE))</f>
        <v/>
      </c>
      <c r="C2213" s="503"/>
      <c r="D2213" s="500"/>
      <c r="E2213" s="497"/>
      <c r="F2213" s="501"/>
    </row>
    <row r="2214" spans="1:6">
      <c r="A2214" s="497"/>
      <c r="B2214" s="209" t="str">
        <f>IF(A2214="","",VLOOKUP(A2214,Жильцы!$A$2:$B$129,2,FALSE))</f>
        <v/>
      </c>
      <c r="C2214" s="503"/>
      <c r="D2214" s="500"/>
      <c r="E2214" s="497"/>
      <c r="F2214" s="501"/>
    </row>
    <row r="2215" spans="1:6">
      <c r="A2215" s="497"/>
      <c r="B2215" s="209" t="str">
        <f>IF(A2215="","",VLOOKUP(A2215,Жильцы!$A$2:$B$129,2,FALSE))</f>
        <v/>
      </c>
      <c r="C2215" s="503"/>
      <c r="D2215" s="500"/>
      <c r="E2215" s="497"/>
      <c r="F2215" s="501"/>
    </row>
    <row r="2216" spans="1:6">
      <c r="A2216" s="497"/>
      <c r="B2216" s="209" t="str">
        <f>IF(A2216="","",VLOOKUP(A2216,Жильцы!$A$2:$B$129,2,FALSE))</f>
        <v/>
      </c>
      <c r="C2216" s="503"/>
      <c r="D2216" s="500"/>
      <c r="E2216" s="497"/>
      <c r="F2216" s="501"/>
    </row>
    <row r="2217" spans="1:6">
      <c r="A2217" s="497"/>
      <c r="B2217" s="209" t="str">
        <f>IF(A2217="","",VLOOKUP(A2217,Жильцы!$A$2:$B$129,2,FALSE))</f>
        <v/>
      </c>
      <c r="C2217" s="503"/>
      <c r="D2217" s="500"/>
      <c r="E2217" s="497"/>
      <c r="F2217" s="501"/>
    </row>
    <row r="2218" spans="1:6">
      <c r="A2218" s="497"/>
      <c r="B2218" s="209" t="str">
        <f>IF(A2218="","",VLOOKUP(A2218,Жильцы!$A$2:$B$129,2,FALSE))</f>
        <v/>
      </c>
      <c r="C2218" s="503"/>
      <c r="D2218" s="500"/>
      <c r="E2218" s="497"/>
      <c r="F2218" s="501"/>
    </row>
    <row r="2219" spans="1:6">
      <c r="A2219" s="497"/>
      <c r="B2219" s="209" t="str">
        <f>IF(A2219="","",VLOOKUP(A2219,Жильцы!$A$2:$B$129,2,FALSE))</f>
        <v/>
      </c>
      <c r="C2219" s="503"/>
      <c r="D2219" s="500"/>
      <c r="E2219" s="497"/>
      <c r="F2219" s="501"/>
    </row>
    <row r="2220" spans="1:6">
      <c r="A2220" s="497"/>
      <c r="B2220" s="209" t="str">
        <f>IF(A2220="","",VLOOKUP(A2220,Жильцы!$A$2:$B$129,2,FALSE))</f>
        <v/>
      </c>
      <c r="C2220" s="503"/>
      <c r="D2220" s="500"/>
      <c r="E2220" s="497"/>
      <c r="F2220" s="501"/>
    </row>
    <row r="2221" spans="1:6">
      <c r="A2221" s="497"/>
      <c r="B2221" s="209" t="str">
        <f>IF(A2221="","",VLOOKUP(A2221,Жильцы!$A$2:$B$129,2,FALSE))</f>
        <v/>
      </c>
      <c r="C2221" s="503"/>
      <c r="D2221" s="500"/>
      <c r="E2221" s="497"/>
      <c r="F2221" s="501"/>
    </row>
    <row r="2222" spans="1:6">
      <c r="A2222" s="497"/>
      <c r="B2222" s="209" t="str">
        <f>IF(A2222="","",VLOOKUP(A2222,Жильцы!$A$2:$B$129,2,FALSE))</f>
        <v/>
      </c>
      <c r="C2222" s="503"/>
      <c r="D2222" s="500"/>
      <c r="E2222" s="497"/>
      <c r="F2222" s="501"/>
    </row>
    <row r="2223" spans="1:6">
      <c r="A2223" s="497"/>
      <c r="B2223" s="209" t="str">
        <f>IF(A2223="","",VLOOKUP(A2223,Жильцы!$A$2:$B$129,2,FALSE))</f>
        <v/>
      </c>
      <c r="C2223" s="503"/>
      <c r="D2223" s="500"/>
      <c r="E2223" s="497"/>
      <c r="F2223" s="501"/>
    </row>
    <row r="2224" spans="1:6">
      <c r="A2224" s="497"/>
      <c r="B2224" s="209" t="str">
        <f>IF(A2224="","",VLOOKUP(A2224,Жильцы!$A$2:$B$129,2,FALSE))</f>
        <v/>
      </c>
      <c r="C2224" s="503"/>
      <c r="D2224" s="500"/>
      <c r="E2224" s="497"/>
      <c r="F2224" s="501"/>
    </row>
    <row r="2225" spans="1:6">
      <c r="A2225" s="497"/>
      <c r="B2225" s="209" t="str">
        <f>IF(A2225="","",VLOOKUP(A2225,Жильцы!$A$2:$B$129,2,FALSE))</f>
        <v/>
      </c>
      <c r="C2225" s="503"/>
      <c r="D2225" s="500"/>
      <c r="E2225" s="497"/>
      <c r="F2225" s="501"/>
    </row>
    <row r="2226" spans="1:6">
      <c r="A2226" s="497"/>
      <c r="B2226" s="209" t="str">
        <f>IF(A2226="","",VLOOKUP(A2226,Жильцы!$A$2:$B$129,2,FALSE))</f>
        <v/>
      </c>
      <c r="C2226" s="503"/>
      <c r="D2226" s="500"/>
      <c r="E2226" s="497"/>
      <c r="F2226" s="501"/>
    </row>
    <row r="2227" spans="1:6">
      <c r="A2227" s="497"/>
      <c r="B2227" s="209" t="str">
        <f>IF(A2227="","",VLOOKUP(A2227,Жильцы!$A$2:$B$129,2,FALSE))</f>
        <v/>
      </c>
      <c r="C2227" s="503"/>
      <c r="D2227" s="500"/>
      <c r="E2227" s="497"/>
      <c r="F2227" s="501"/>
    </row>
    <row r="2228" spans="1:6">
      <c r="A2228" s="497"/>
      <c r="B2228" s="209" t="str">
        <f>IF(A2228="","",VLOOKUP(A2228,Жильцы!$A$2:$B$129,2,FALSE))</f>
        <v/>
      </c>
      <c r="C2228" s="503"/>
      <c r="D2228" s="500"/>
      <c r="E2228" s="497"/>
      <c r="F2228" s="501"/>
    </row>
    <row r="2229" spans="1:6">
      <c r="A2229" s="497"/>
      <c r="B2229" s="209" t="str">
        <f>IF(A2229="","",VLOOKUP(A2229,Жильцы!$A$2:$B$129,2,FALSE))</f>
        <v/>
      </c>
      <c r="C2229" s="503"/>
      <c r="D2229" s="500"/>
      <c r="E2229" s="497"/>
      <c r="F2229" s="501"/>
    </row>
    <row r="2230" spans="1:6">
      <c r="A2230" s="497"/>
      <c r="B2230" s="209" t="str">
        <f>IF(A2230="","",VLOOKUP(A2230,Жильцы!$A$2:$B$129,2,FALSE))</f>
        <v/>
      </c>
      <c r="C2230" s="503"/>
      <c r="D2230" s="500"/>
      <c r="E2230" s="497"/>
      <c r="F2230" s="501"/>
    </row>
    <row r="2231" spans="1:6">
      <c r="A2231" s="497"/>
      <c r="B2231" s="209" t="str">
        <f>IF(A2231="","",VLOOKUP(A2231,Жильцы!$A$2:$B$129,2,FALSE))</f>
        <v/>
      </c>
      <c r="C2231" s="503"/>
      <c r="D2231" s="500"/>
      <c r="E2231" s="497"/>
      <c r="F2231" s="501"/>
    </row>
    <row r="2232" spans="1:6">
      <c r="A2232" s="497"/>
      <c r="B2232" s="209" t="str">
        <f>IF(A2232="","",VLOOKUP(A2232,Жильцы!$A$2:$B$129,2,FALSE))</f>
        <v/>
      </c>
      <c r="C2232" s="503"/>
      <c r="D2232" s="500"/>
      <c r="E2232" s="497"/>
      <c r="F2232" s="501"/>
    </row>
    <row r="2233" spans="1:6">
      <c r="A2233" s="497"/>
      <c r="B2233" s="209" t="str">
        <f>IF(A2233="","",VLOOKUP(A2233,Жильцы!$A$2:$B$129,2,FALSE))</f>
        <v/>
      </c>
      <c r="C2233" s="503"/>
      <c r="D2233" s="500"/>
      <c r="E2233" s="497"/>
      <c r="F2233" s="501"/>
    </row>
    <row r="2234" spans="1:6">
      <c r="A2234" s="497"/>
      <c r="B2234" s="209" t="str">
        <f>IF(A2234="","",VLOOKUP(A2234,Жильцы!$A$2:$B$129,2,FALSE))</f>
        <v/>
      </c>
      <c r="C2234" s="503"/>
      <c r="D2234" s="500"/>
      <c r="E2234" s="497"/>
      <c r="F2234" s="501"/>
    </row>
    <row r="2235" spans="1:6">
      <c r="A2235" s="497"/>
      <c r="B2235" s="209" t="str">
        <f>IF(A2235="","",VLOOKUP(A2235,Жильцы!$A$2:$B$129,2,FALSE))</f>
        <v/>
      </c>
      <c r="C2235" s="503"/>
      <c r="D2235" s="500"/>
      <c r="E2235" s="497"/>
      <c r="F2235" s="501"/>
    </row>
    <row r="2236" spans="1:6">
      <c r="A2236" s="497"/>
      <c r="B2236" s="209" t="str">
        <f>IF(A2236="","",VLOOKUP(A2236,Жильцы!$A$2:$B$129,2,FALSE))</f>
        <v/>
      </c>
      <c r="C2236" s="503"/>
      <c r="D2236" s="500"/>
      <c r="E2236" s="497"/>
      <c r="F2236" s="501"/>
    </row>
    <row r="2237" spans="1:6">
      <c r="A2237" s="497"/>
      <c r="B2237" s="209" t="str">
        <f>IF(A2237="","",VLOOKUP(A2237,Жильцы!$A$2:$B$129,2,FALSE))</f>
        <v/>
      </c>
      <c r="C2237" s="503"/>
      <c r="D2237" s="500"/>
      <c r="E2237" s="497"/>
      <c r="F2237" s="501"/>
    </row>
    <row r="2238" spans="1:6">
      <c r="A2238" s="497"/>
      <c r="B2238" s="209" t="str">
        <f>IF(A2238="","",VLOOKUP(A2238,Жильцы!$A$2:$B$129,2,FALSE))</f>
        <v/>
      </c>
      <c r="C2238" s="503"/>
      <c r="D2238" s="500"/>
      <c r="E2238" s="497"/>
      <c r="F2238" s="501"/>
    </row>
    <row r="2239" spans="1:6">
      <c r="A2239" s="497"/>
      <c r="B2239" s="209" t="str">
        <f>IF(A2239="","",VLOOKUP(A2239,Жильцы!$A$2:$B$129,2,FALSE))</f>
        <v/>
      </c>
      <c r="C2239" s="503"/>
      <c r="D2239" s="500"/>
      <c r="E2239" s="497"/>
      <c r="F2239" s="501"/>
    </row>
    <row r="2240" spans="1:6">
      <c r="A2240" s="497"/>
      <c r="B2240" s="209" t="str">
        <f>IF(A2240="","",VLOOKUP(A2240,Жильцы!$A$2:$B$129,2,FALSE))</f>
        <v/>
      </c>
      <c r="C2240" s="503"/>
      <c r="D2240" s="500"/>
      <c r="E2240" s="497"/>
      <c r="F2240" s="501"/>
    </row>
    <row r="2241" spans="1:6">
      <c r="A2241" s="497"/>
      <c r="B2241" s="209" t="str">
        <f>IF(A2241="","",VLOOKUP(A2241,Жильцы!$A$2:$B$129,2,FALSE))</f>
        <v/>
      </c>
      <c r="C2241" s="503"/>
      <c r="D2241" s="500"/>
      <c r="E2241" s="497"/>
      <c r="F2241" s="501"/>
    </row>
    <row r="2242" spans="1:6">
      <c r="A2242" s="497"/>
      <c r="B2242" s="209" t="str">
        <f>IF(A2242="","",VLOOKUP(A2242,Жильцы!$A$2:$B$129,2,FALSE))</f>
        <v/>
      </c>
      <c r="C2242" s="503"/>
      <c r="D2242" s="500"/>
      <c r="E2242" s="497"/>
      <c r="F2242" s="501"/>
    </row>
    <row r="2243" spans="1:6">
      <c r="A2243" s="497"/>
      <c r="B2243" s="209" t="str">
        <f>IF(A2243="","",VLOOKUP(A2243,Жильцы!$A$2:$B$129,2,FALSE))</f>
        <v/>
      </c>
      <c r="C2243" s="503"/>
      <c r="D2243" s="500"/>
      <c r="E2243" s="497"/>
      <c r="F2243" s="501"/>
    </row>
    <row r="2244" spans="1:6">
      <c r="A2244" s="497"/>
      <c r="B2244" s="209" t="str">
        <f>IF(A2244="","",VLOOKUP(A2244,Жильцы!$A$2:$B$129,2,FALSE))</f>
        <v/>
      </c>
      <c r="C2244" s="503"/>
      <c r="D2244" s="500"/>
      <c r="E2244" s="497"/>
      <c r="F2244" s="501"/>
    </row>
    <row r="2245" spans="1:6">
      <c r="A2245" s="497"/>
      <c r="B2245" s="209" t="str">
        <f>IF(A2245="","",VLOOKUP(A2245,Жильцы!$A$2:$B$129,2,FALSE))</f>
        <v/>
      </c>
      <c r="C2245" s="503"/>
      <c r="D2245" s="500"/>
      <c r="E2245" s="497"/>
      <c r="F2245" s="501"/>
    </row>
    <row r="2246" spans="1:6">
      <c r="A2246" s="497"/>
      <c r="B2246" s="209" t="str">
        <f>IF(A2246="","",VLOOKUP(A2246,Жильцы!$A$2:$B$129,2,FALSE))</f>
        <v/>
      </c>
      <c r="C2246" s="503"/>
      <c r="D2246" s="500"/>
      <c r="E2246" s="497"/>
      <c r="F2246" s="501"/>
    </row>
    <row r="2247" spans="1:6">
      <c r="A2247" s="497"/>
      <c r="B2247" s="209" t="str">
        <f>IF(A2247="","",VLOOKUP(A2247,Жильцы!$A$2:$B$129,2,FALSE))</f>
        <v/>
      </c>
      <c r="C2247" s="503"/>
      <c r="D2247" s="500"/>
      <c r="E2247" s="497"/>
      <c r="F2247" s="501"/>
    </row>
    <row r="2248" spans="1:6">
      <c r="A2248" s="497"/>
      <c r="B2248" s="209" t="str">
        <f>IF(A2248="","",VLOOKUP(A2248,Жильцы!$A$2:$B$129,2,FALSE))</f>
        <v/>
      </c>
      <c r="C2248" s="503"/>
      <c r="D2248" s="500"/>
      <c r="E2248" s="497"/>
      <c r="F2248" s="501"/>
    </row>
    <row r="2249" spans="1:6">
      <c r="A2249" s="497"/>
      <c r="B2249" s="209" t="str">
        <f>IF(A2249="","",VLOOKUP(A2249,Жильцы!$A$2:$B$129,2,FALSE))</f>
        <v/>
      </c>
      <c r="C2249" s="503"/>
      <c r="D2249" s="500"/>
      <c r="E2249" s="497"/>
      <c r="F2249" s="501"/>
    </row>
    <row r="2250" spans="1:6">
      <c r="A2250" s="497"/>
      <c r="B2250" s="209" t="str">
        <f>IF(A2250="","",VLOOKUP(A2250,Жильцы!$A$2:$B$129,2,FALSE))</f>
        <v/>
      </c>
      <c r="C2250" s="503"/>
      <c r="D2250" s="500"/>
      <c r="E2250" s="497"/>
      <c r="F2250" s="501"/>
    </row>
    <row r="2251" spans="1:6">
      <c r="A2251" s="497"/>
      <c r="B2251" s="209" t="str">
        <f>IF(A2251="","",VLOOKUP(A2251,Жильцы!$A$2:$B$129,2,FALSE))</f>
        <v/>
      </c>
      <c r="C2251" s="503"/>
      <c r="D2251" s="500"/>
      <c r="E2251" s="497"/>
      <c r="F2251" s="501"/>
    </row>
    <row r="2252" spans="1:6">
      <c r="A2252" s="497"/>
      <c r="B2252" s="209" t="str">
        <f>IF(A2252="","",VLOOKUP(A2252,Жильцы!$A$2:$B$129,2,FALSE))</f>
        <v/>
      </c>
      <c r="C2252" s="503"/>
      <c r="D2252" s="500"/>
      <c r="E2252" s="497"/>
      <c r="F2252" s="501"/>
    </row>
    <row r="2253" spans="1:6">
      <c r="A2253" s="497"/>
      <c r="B2253" s="209" t="str">
        <f>IF(A2253="","",VLOOKUP(A2253,Жильцы!$A$2:$B$129,2,FALSE))</f>
        <v/>
      </c>
      <c r="C2253" s="503"/>
      <c r="D2253" s="500"/>
      <c r="E2253" s="497"/>
      <c r="F2253" s="501"/>
    </row>
    <row r="2254" spans="1:6">
      <c r="A2254" s="497"/>
      <c r="B2254" s="209" t="str">
        <f>IF(A2254="","",VLOOKUP(A2254,Жильцы!$A$2:$B$129,2,FALSE))</f>
        <v/>
      </c>
      <c r="C2254" s="503"/>
      <c r="D2254" s="500"/>
      <c r="E2254" s="497"/>
      <c r="F2254" s="501"/>
    </row>
    <row r="2255" spans="1:6">
      <c r="A2255" s="497"/>
      <c r="B2255" s="209" t="str">
        <f>IF(A2255="","",VLOOKUP(A2255,Жильцы!$A$2:$B$129,2,FALSE))</f>
        <v/>
      </c>
      <c r="C2255" s="503"/>
      <c r="D2255" s="500"/>
      <c r="E2255" s="497"/>
      <c r="F2255" s="501"/>
    </row>
    <row r="2256" spans="1:6">
      <c r="A2256" s="497"/>
      <c r="B2256" s="209" t="str">
        <f>IF(A2256="","",VLOOKUP(A2256,Жильцы!$A$2:$B$129,2,FALSE))</f>
        <v/>
      </c>
      <c r="C2256" s="503"/>
      <c r="D2256" s="500"/>
      <c r="E2256" s="497"/>
      <c r="F2256" s="501"/>
    </row>
    <row r="2257" spans="1:6">
      <c r="A2257" s="497"/>
      <c r="B2257" s="209" t="str">
        <f>IF(A2257="","",VLOOKUP(A2257,Жильцы!$A$2:$B$129,2,FALSE))</f>
        <v/>
      </c>
      <c r="C2257" s="503"/>
      <c r="D2257" s="500"/>
      <c r="E2257" s="497"/>
      <c r="F2257" s="501"/>
    </row>
    <row r="2258" spans="1:6">
      <c r="A2258" s="497"/>
      <c r="B2258" s="209" t="str">
        <f>IF(A2258="","",VLOOKUP(A2258,Жильцы!$A$2:$B$129,2,FALSE))</f>
        <v/>
      </c>
      <c r="C2258" s="503"/>
      <c r="D2258" s="500"/>
      <c r="E2258" s="497"/>
      <c r="F2258" s="501"/>
    </row>
    <row r="2259" spans="1:6">
      <c r="A2259" s="497"/>
      <c r="B2259" s="209" t="str">
        <f>IF(A2259="","",VLOOKUP(A2259,Жильцы!$A$2:$B$129,2,FALSE))</f>
        <v/>
      </c>
      <c r="C2259" s="503"/>
      <c r="D2259" s="500"/>
      <c r="E2259" s="497"/>
      <c r="F2259" s="501"/>
    </row>
    <row r="2260" spans="1:6">
      <c r="A2260" s="497"/>
      <c r="B2260" s="209" t="str">
        <f>IF(A2260="","",VLOOKUP(A2260,Жильцы!$A$2:$B$129,2,FALSE))</f>
        <v/>
      </c>
      <c r="C2260" s="503"/>
      <c r="D2260" s="500"/>
      <c r="E2260" s="497"/>
      <c r="F2260" s="501"/>
    </row>
    <row r="2261" spans="1:6">
      <c r="A2261" s="497"/>
      <c r="B2261" s="209" t="str">
        <f>IF(A2261="","",VLOOKUP(A2261,Жильцы!$A$2:$B$129,2,FALSE))</f>
        <v/>
      </c>
      <c r="C2261" s="503"/>
      <c r="D2261" s="500"/>
      <c r="E2261" s="497"/>
      <c r="F2261" s="501"/>
    </row>
    <row r="2262" spans="1:6">
      <c r="A2262" s="497"/>
      <c r="B2262" s="209" t="str">
        <f>IF(A2262="","",VLOOKUP(A2262,Жильцы!$A$2:$B$129,2,FALSE))</f>
        <v/>
      </c>
      <c r="C2262" s="503"/>
      <c r="D2262" s="500"/>
      <c r="E2262" s="497"/>
      <c r="F2262" s="501"/>
    </row>
    <row r="2263" spans="1:6">
      <c r="A2263" s="497"/>
      <c r="B2263" s="209" t="str">
        <f>IF(A2263="","",VLOOKUP(A2263,Жильцы!$A$2:$B$129,2,FALSE))</f>
        <v/>
      </c>
      <c r="C2263" s="503"/>
      <c r="D2263" s="500"/>
      <c r="E2263" s="497"/>
      <c r="F2263" s="501"/>
    </row>
    <row r="2264" spans="1:6">
      <c r="A2264" s="497"/>
      <c r="B2264" s="209" t="str">
        <f>IF(A2264="","",VLOOKUP(A2264,Жильцы!$A$2:$B$129,2,FALSE))</f>
        <v/>
      </c>
      <c r="C2264" s="503"/>
      <c r="D2264" s="500"/>
      <c r="E2264" s="497"/>
      <c r="F2264" s="501"/>
    </row>
    <row r="2265" spans="1:6">
      <c r="A2265" s="497"/>
      <c r="B2265" s="209" t="str">
        <f>IF(A2265="","",VLOOKUP(A2265,Жильцы!$A$2:$B$129,2,FALSE))</f>
        <v/>
      </c>
      <c r="C2265" s="503"/>
      <c r="D2265" s="500"/>
      <c r="E2265" s="497"/>
      <c r="F2265" s="501"/>
    </row>
    <row r="2266" spans="1:6">
      <c r="A2266" s="497"/>
      <c r="B2266" s="209" t="str">
        <f>IF(A2266="","",VLOOKUP(A2266,Жильцы!$A$2:$B$129,2,FALSE))</f>
        <v/>
      </c>
      <c r="C2266" s="503"/>
      <c r="D2266" s="500"/>
      <c r="E2266" s="497"/>
      <c r="F2266" s="501"/>
    </row>
    <row r="2267" spans="1:6">
      <c r="A2267" s="497"/>
      <c r="B2267" s="209" t="str">
        <f>IF(A2267="","",VLOOKUP(A2267,Жильцы!$A$2:$B$129,2,FALSE))</f>
        <v/>
      </c>
      <c r="C2267" s="503"/>
      <c r="D2267" s="500"/>
      <c r="E2267" s="497"/>
      <c r="F2267" s="501"/>
    </row>
    <row r="2268" spans="1:6">
      <c r="A2268" s="497"/>
      <c r="B2268" s="209" t="str">
        <f>IF(A2268="","",VLOOKUP(A2268,Жильцы!$A$2:$B$129,2,FALSE))</f>
        <v/>
      </c>
      <c r="C2268" s="503"/>
      <c r="D2268" s="500"/>
      <c r="E2268" s="497"/>
      <c r="F2268" s="501"/>
    </row>
    <row r="2269" spans="1:6">
      <c r="A2269" s="497"/>
      <c r="B2269" s="209" t="str">
        <f>IF(A2269="","",VLOOKUP(A2269,Жильцы!$A$2:$B$129,2,FALSE))</f>
        <v/>
      </c>
      <c r="C2269" s="503"/>
      <c r="D2269" s="500"/>
      <c r="E2269" s="497"/>
      <c r="F2269" s="501"/>
    </row>
    <row r="2270" spans="1:6">
      <c r="A2270" s="497"/>
      <c r="B2270" s="209" t="str">
        <f>IF(A2270="","",VLOOKUP(A2270,Жильцы!$A$2:$B$129,2,FALSE))</f>
        <v/>
      </c>
      <c r="C2270" s="503"/>
      <c r="D2270" s="500"/>
      <c r="E2270" s="497"/>
      <c r="F2270" s="501"/>
    </row>
    <row r="2271" spans="1:6">
      <c r="A2271" s="497"/>
      <c r="B2271" s="209" t="str">
        <f>IF(A2271="","",VLOOKUP(A2271,Жильцы!$A$2:$B$129,2,FALSE))</f>
        <v/>
      </c>
      <c r="C2271" s="503"/>
      <c r="D2271" s="500"/>
      <c r="E2271" s="497"/>
      <c r="F2271" s="501"/>
    </row>
    <row r="2272" spans="1:6">
      <c r="A2272" s="497"/>
      <c r="B2272" s="209" t="str">
        <f>IF(A2272="","",VLOOKUP(A2272,Жильцы!$A$2:$B$129,2,FALSE))</f>
        <v/>
      </c>
      <c r="C2272" s="503"/>
      <c r="D2272" s="500"/>
      <c r="E2272" s="497"/>
      <c r="F2272" s="501"/>
    </row>
    <row r="2273" spans="1:6">
      <c r="A2273" s="497"/>
      <c r="B2273" s="209" t="str">
        <f>IF(A2273="","",VLOOKUP(A2273,Жильцы!$A$2:$B$129,2,FALSE))</f>
        <v/>
      </c>
      <c r="C2273" s="503"/>
      <c r="D2273" s="500"/>
      <c r="E2273" s="497"/>
      <c r="F2273" s="501"/>
    </row>
    <row r="2274" spans="1:6">
      <c r="A2274" s="497"/>
      <c r="B2274" s="209" t="str">
        <f>IF(A2274="","",VLOOKUP(A2274,Жильцы!$A$2:$B$129,2,FALSE))</f>
        <v/>
      </c>
      <c r="C2274" s="503"/>
      <c r="D2274" s="500"/>
      <c r="E2274" s="497"/>
      <c r="F2274" s="501"/>
    </row>
    <row r="2275" spans="1:6">
      <c r="A2275" s="497"/>
      <c r="B2275" s="209" t="str">
        <f>IF(A2275="","",VLOOKUP(A2275,Жильцы!$A$2:$B$129,2,FALSE))</f>
        <v/>
      </c>
      <c r="C2275" s="503"/>
      <c r="D2275" s="500"/>
      <c r="E2275" s="497"/>
      <c r="F2275" s="501"/>
    </row>
    <row r="2276" spans="1:6">
      <c r="A2276" s="497"/>
      <c r="B2276" s="209" t="str">
        <f>IF(A2276="","",VLOOKUP(A2276,Жильцы!$A$2:$B$129,2,FALSE))</f>
        <v/>
      </c>
      <c r="C2276" s="503"/>
      <c r="D2276" s="500"/>
      <c r="E2276" s="497"/>
      <c r="F2276" s="501"/>
    </row>
    <row r="2277" spans="1:6">
      <c r="A2277" s="497"/>
      <c r="B2277" s="209" t="str">
        <f>IF(A2277="","",VLOOKUP(A2277,Жильцы!$A$2:$B$129,2,FALSE))</f>
        <v/>
      </c>
      <c r="C2277" s="503"/>
      <c r="D2277" s="500"/>
      <c r="E2277" s="497"/>
      <c r="F2277" s="501"/>
    </row>
    <row r="2278" spans="1:6">
      <c r="A2278" s="497"/>
      <c r="B2278" s="209" t="str">
        <f>IF(A2278="","",VLOOKUP(A2278,Жильцы!$A$2:$B$129,2,FALSE))</f>
        <v/>
      </c>
      <c r="C2278" s="503"/>
      <c r="D2278" s="500"/>
      <c r="E2278" s="497"/>
      <c r="F2278" s="501"/>
    </row>
    <row r="2279" spans="1:6">
      <c r="A2279" s="497"/>
      <c r="B2279" s="209" t="str">
        <f>IF(A2279="","",VLOOKUP(A2279,Жильцы!$A$2:$B$129,2,FALSE))</f>
        <v/>
      </c>
      <c r="C2279" s="503"/>
      <c r="D2279" s="500"/>
      <c r="E2279" s="497"/>
      <c r="F2279" s="501"/>
    </row>
    <row r="2280" spans="1:6">
      <c r="A2280" s="497"/>
      <c r="B2280" s="209" t="str">
        <f>IF(A2280="","",VLOOKUP(A2280,Жильцы!$A$2:$B$129,2,FALSE))</f>
        <v/>
      </c>
      <c r="C2280" s="503"/>
      <c r="D2280" s="500"/>
      <c r="E2280" s="497"/>
      <c r="F2280" s="501"/>
    </row>
    <row r="2281" spans="1:6">
      <c r="A2281" s="497"/>
      <c r="B2281" s="209" t="str">
        <f>IF(A2281="","",VLOOKUP(A2281,Жильцы!$A$2:$B$129,2,FALSE))</f>
        <v/>
      </c>
      <c r="C2281" s="503"/>
      <c r="D2281" s="500"/>
      <c r="E2281" s="497"/>
      <c r="F2281" s="501"/>
    </row>
    <row r="2282" spans="1:6">
      <c r="A2282" s="497"/>
      <c r="B2282" s="209" t="str">
        <f>IF(A2282="","",VLOOKUP(A2282,Жильцы!$A$2:$B$129,2,FALSE))</f>
        <v/>
      </c>
      <c r="C2282" s="503"/>
      <c r="D2282" s="500"/>
      <c r="E2282" s="497"/>
      <c r="F2282" s="501"/>
    </row>
    <row r="2283" spans="1:6">
      <c r="A2283" s="497"/>
      <c r="B2283" s="209" t="str">
        <f>IF(A2283="","",VLOOKUP(A2283,Жильцы!$A$2:$B$129,2,FALSE))</f>
        <v/>
      </c>
      <c r="C2283" s="503"/>
      <c r="D2283" s="500"/>
      <c r="E2283" s="497"/>
      <c r="F2283" s="501"/>
    </row>
    <row r="2284" spans="1:6">
      <c r="A2284" s="497"/>
      <c r="B2284" s="209" t="str">
        <f>IF(A2284="","",VLOOKUP(A2284,Жильцы!$A$2:$B$129,2,FALSE))</f>
        <v/>
      </c>
      <c r="C2284" s="503"/>
      <c r="D2284" s="500"/>
      <c r="E2284" s="497"/>
      <c r="F2284" s="501"/>
    </row>
    <row r="2285" spans="1:6">
      <c r="A2285" s="497"/>
      <c r="B2285" s="209" t="str">
        <f>IF(A2285="","",VLOOKUP(A2285,Жильцы!$A$2:$B$129,2,FALSE))</f>
        <v/>
      </c>
      <c r="C2285" s="503"/>
      <c r="D2285" s="500"/>
      <c r="E2285" s="497"/>
      <c r="F2285" s="501"/>
    </row>
    <row r="2286" spans="1:6">
      <c r="A2286" s="497"/>
      <c r="B2286" s="209" t="str">
        <f>IF(A2286="","",VLOOKUP(A2286,Жильцы!$A$2:$B$129,2,FALSE))</f>
        <v/>
      </c>
      <c r="C2286" s="503"/>
      <c r="D2286" s="500"/>
      <c r="E2286" s="497"/>
      <c r="F2286" s="501"/>
    </row>
    <row r="2287" spans="1:6">
      <c r="A2287" s="497"/>
      <c r="B2287" s="209" t="str">
        <f>IF(A2287="","",VLOOKUP(A2287,Жильцы!$A$2:$B$129,2,FALSE))</f>
        <v/>
      </c>
      <c r="C2287" s="503"/>
      <c r="D2287" s="500"/>
      <c r="E2287" s="497"/>
      <c r="F2287" s="501"/>
    </row>
    <row r="2288" spans="1:6">
      <c r="A2288" s="497"/>
      <c r="B2288" s="209" t="str">
        <f>IF(A2288="","",VLOOKUP(A2288,Жильцы!$A$2:$B$129,2,FALSE))</f>
        <v/>
      </c>
      <c r="C2288" s="503"/>
      <c r="D2288" s="500"/>
      <c r="E2288" s="497"/>
      <c r="F2288" s="501"/>
    </row>
    <row r="2289" spans="1:6">
      <c r="A2289" s="497"/>
      <c r="B2289" s="209" t="str">
        <f>IF(A2289="","",VLOOKUP(A2289,Жильцы!$A$2:$B$129,2,FALSE))</f>
        <v/>
      </c>
      <c r="C2289" s="503"/>
      <c r="D2289" s="500"/>
      <c r="E2289" s="497"/>
      <c r="F2289" s="501"/>
    </row>
    <row r="2290" spans="1:6">
      <c r="A2290" s="497"/>
      <c r="B2290" s="209" t="str">
        <f>IF(A2290="","",VLOOKUP(A2290,Жильцы!$A$2:$B$129,2,FALSE))</f>
        <v/>
      </c>
      <c r="C2290" s="503"/>
      <c r="D2290" s="500"/>
      <c r="E2290" s="497"/>
      <c r="F2290" s="501"/>
    </row>
    <row r="2291" spans="1:6">
      <c r="A2291" s="497"/>
      <c r="B2291" s="209" t="str">
        <f>IF(A2291="","",VLOOKUP(A2291,Жильцы!$A$2:$B$129,2,FALSE))</f>
        <v/>
      </c>
      <c r="C2291" s="503"/>
      <c r="D2291" s="500"/>
      <c r="E2291" s="497"/>
      <c r="F2291" s="501"/>
    </row>
    <row r="2292" spans="1:6">
      <c r="A2292" s="497"/>
      <c r="B2292" s="209" t="str">
        <f>IF(A2292="","",VLOOKUP(A2292,Жильцы!$A$2:$B$129,2,FALSE))</f>
        <v/>
      </c>
      <c r="C2292" s="503"/>
      <c r="D2292" s="500"/>
      <c r="E2292" s="497"/>
      <c r="F2292" s="501"/>
    </row>
    <row r="2293" spans="1:6">
      <c r="A2293" s="497"/>
      <c r="B2293" s="209" t="str">
        <f>IF(A2293="","",VLOOKUP(A2293,Жильцы!$A$2:$B$129,2,FALSE))</f>
        <v/>
      </c>
      <c r="C2293" s="503"/>
      <c r="D2293" s="500"/>
      <c r="E2293" s="497"/>
      <c r="F2293" s="501"/>
    </row>
    <row r="2294" spans="1:6">
      <c r="A2294" s="497"/>
      <c r="B2294" s="209" t="str">
        <f>IF(A2294="","",VLOOKUP(A2294,Жильцы!$A$2:$B$129,2,FALSE))</f>
        <v/>
      </c>
      <c r="C2294" s="503"/>
      <c r="D2294" s="500"/>
      <c r="E2294" s="497"/>
      <c r="F2294" s="501"/>
    </row>
    <row r="2295" spans="1:6">
      <c r="A2295" s="497"/>
      <c r="B2295" s="209" t="str">
        <f>IF(A2295="","",VLOOKUP(A2295,Жильцы!$A$2:$B$129,2,FALSE))</f>
        <v/>
      </c>
      <c r="C2295" s="503"/>
      <c r="D2295" s="500"/>
      <c r="E2295" s="497"/>
      <c r="F2295" s="501"/>
    </row>
    <row r="2296" spans="1:6">
      <c r="A2296" s="497"/>
      <c r="B2296" s="209" t="str">
        <f>IF(A2296="","",VLOOKUP(A2296,Жильцы!$A$2:$B$129,2,FALSE))</f>
        <v/>
      </c>
      <c r="C2296" s="503"/>
      <c r="D2296" s="500"/>
      <c r="E2296" s="497"/>
      <c r="F2296" s="501"/>
    </row>
    <row r="2297" spans="1:6">
      <c r="A2297" s="497"/>
      <c r="B2297" s="209" t="str">
        <f>IF(A2297="","",VLOOKUP(A2297,Жильцы!$A$2:$B$129,2,FALSE))</f>
        <v/>
      </c>
      <c r="C2297" s="503"/>
      <c r="D2297" s="500"/>
      <c r="E2297" s="497"/>
      <c r="F2297" s="501"/>
    </row>
    <row r="2298" spans="1:6">
      <c r="A2298" s="497"/>
      <c r="B2298" s="209" t="str">
        <f>IF(A2298="","",VLOOKUP(A2298,Жильцы!$A$2:$B$129,2,FALSE))</f>
        <v/>
      </c>
      <c r="C2298" s="503"/>
      <c r="D2298" s="500"/>
      <c r="E2298" s="497"/>
      <c r="F2298" s="501"/>
    </row>
    <row r="2299" spans="1:6">
      <c r="A2299" s="497"/>
      <c r="B2299" s="209" t="str">
        <f>IF(A2299="","",VLOOKUP(A2299,Жильцы!$A$2:$B$129,2,FALSE))</f>
        <v/>
      </c>
      <c r="C2299" s="503"/>
      <c r="D2299" s="500"/>
      <c r="E2299" s="497"/>
      <c r="F2299" s="501"/>
    </row>
    <row r="2300" spans="1:6">
      <c r="A2300" s="497"/>
      <c r="B2300" s="209" t="str">
        <f>IF(A2300="","",VLOOKUP(A2300,Жильцы!$A$2:$B$129,2,FALSE))</f>
        <v/>
      </c>
      <c r="C2300" s="503"/>
      <c r="D2300" s="500"/>
      <c r="E2300" s="497"/>
      <c r="F2300" s="501"/>
    </row>
    <row r="2301" spans="1:6">
      <c r="A2301" s="497"/>
      <c r="B2301" s="209" t="str">
        <f>IF(A2301="","",VLOOKUP(A2301,Жильцы!$A$2:$B$129,2,FALSE))</f>
        <v/>
      </c>
      <c r="C2301" s="503"/>
      <c r="D2301" s="500"/>
      <c r="E2301" s="497"/>
      <c r="F2301" s="501"/>
    </row>
    <row r="2302" spans="1:6">
      <c r="A2302" s="497"/>
      <c r="B2302" s="209" t="str">
        <f>IF(A2302="","",VLOOKUP(A2302,Жильцы!$A$2:$B$129,2,FALSE))</f>
        <v/>
      </c>
      <c r="C2302" s="503"/>
      <c r="D2302" s="500"/>
      <c r="E2302" s="497"/>
      <c r="F2302" s="501"/>
    </row>
    <row r="2303" spans="1:6">
      <c r="A2303" s="497"/>
      <c r="B2303" s="209" t="str">
        <f>IF(A2303="","",VLOOKUP(A2303,Жильцы!$A$2:$B$129,2,FALSE))</f>
        <v/>
      </c>
      <c r="C2303" s="503"/>
      <c r="D2303" s="500"/>
      <c r="E2303" s="497"/>
      <c r="F2303" s="501"/>
    </row>
    <row r="2304" spans="1:6">
      <c r="A2304" s="497"/>
      <c r="B2304" s="209" t="str">
        <f>IF(A2304="","",VLOOKUP(A2304,Жильцы!$A$2:$B$129,2,FALSE))</f>
        <v/>
      </c>
      <c r="C2304" s="503"/>
      <c r="D2304" s="500"/>
      <c r="E2304" s="497"/>
      <c r="F2304" s="501"/>
    </row>
    <row r="2305" spans="1:6">
      <c r="A2305" s="497"/>
      <c r="B2305" s="209" t="str">
        <f>IF(A2305="","",VLOOKUP(A2305,Жильцы!$A$2:$B$129,2,FALSE))</f>
        <v/>
      </c>
      <c r="C2305" s="503"/>
      <c r="D2305" s="500"/>
      <c r="E2305" s="497"/>
      <c r="F2305" s="501"/>
    </row>
    <row r="2306" spans="1:6">
      <c r="A2306" s="497"/>
      <c r="B2306" s="209" t="str">
        <f>IF(A2306="","",VLOOKUP(A2306,Жильцы!$A$2:$B$129,2,FALSE))</f>
        <v/>
      </c>
      <c r="C2306" s="503"/>
      <c r="D2306" s="500"/>
      <c r="E2306" s="497"/>
      <c r="F2306" s="501"/>
    </row>
    <row r="2307" spans="1:6">
      <c r="A2307" s="497"/>
      <c r="B2307" s="209" t="str">
        <f>IF(A2307="","",VLOOKUP(A2307,Жильцы!$A$2:$B$129,2,FALSE))</f>
        <v/>
      </c>
      <c r="C2307" s="503"/>
      <c r="D2307" s="500"/>
      <c r="E2307" s="497"/>
      <c r="F2307" s="501"/>
    </row>
    <row r="2308" spans="1:6">
      <c r="A2308" s="497"/>
      <c r="B2308" s="209" t="str">
        <f>IF(A2308="","",VLOOKUP(A2308,Жильцы!$A$2:$B$129,2,FALSE))</f>
        <v/>
      </c>
      <c r="C2308" s="503"/>
      <c r="D2308" s="500"/>
      <c r="E2308" s="497"/>
      <c r="F2308" s="501"/>
    </row>
    <row r="2309" spans="1:6">
      <c r="A2309" s="497"/>
      <c r="B2309" s="209" t="str">
        <f>IF(A2309="","",VLOOKUP(A2309,Жильцы!$A$2:$B$129,2,FALSE))</f>
        <v/>
      </c>
      <c r="C2309" s="503"/>
      <c r="D2309" s="500"/>
      <c r="E2309" s="497"/>
      <c r="F2309" s="501"/>
    </row>
    <row r="2310" spans="1:6">
      <c r="A2310" s="497"/>
      <c r="B2310" s="209" t="str">
        <f>IF(A2310="","",VLOOKUP(A2310,Жильцы!$A$2:$B$129,2,FALSE))</f>
        <v/>
      </c>
      <c r="C2310" s="503"/>
      <c r="D2310" s="500"/>
      <c r="E2310" s="497"/>
      <c r="F2310" s="501"/>
    </row>
    <row r="2311" spans="1:6">
      <c r="A2311" s="497"/>
      <c r="B2311" s="209" t="str">
        <f>IF(A2311="","",VLOOKUP(A2311,Жильцы!$A$2:$B$129,2,FALSE))</f>
        <v/>
      </c>
      <c r="C2311" s="503"/>
      <c r="D2311" s="500"/>
      <c r="E2311" s="497"/>
      <c r="F2311" s="501"/>
    </row>
    <row r="2312" spans="1:6">
      <c r="A2312" s="497"/>
      <c r="B2312" s="209" t="str">
        <f>IF(A2312="","",VLOOKUP(A2312,Жильцы!$A$2:$B$129,2,FALSE))</f>
        <v/>
      </c>
      <c r="C2312" s="503"/>
      <c r="D2312" s="500"/>
      <c r="E2312" s="497"/>
      <c r="F2312" s="501"/>
    </row>
    <row r="2313" spans="1:6">
      <c r="A2313" s="497"/>
      <c r="B2313" s="209" t="str">
        <f>IF(A2313="","",VLOOKUP(A2313,Жильцы!$A$2:$B$129,2,FALSE))</f>
        <v/>
      </c>
      <c r="C2313" s="503"/>
      <c r="D2313" s="500"/>
      <c r="E2313" s="497"/>
      <c r="F2313" s="501"/>
    </row>
    <row r="2314" spans="1:6">
      <c r="A2314" s="497"/>
      <c r="B2314" s="209" t="str">
        <f>IF(A2314="","",VLOOKUP(A2314,Жильцы!$A$2:$B$129,2,FALSE))</f>
        <v/>
      </c>
      <c r="C2314" s="503"/>
      <c r="D2314" s="500"/>
      <c r="E2314" s="497"/>
      <c r="F2314" s="501"/>
    </row>
    <row r="2315" spans="1:6">
      <c r="A2315" s="497"/>
      <c r="B2315" s="209" t="str">
        <f>IF(A2315="","",VLOOKUP(A2315,Жильцы!$A$2:$B$129,2,FALSE))</f>
        <v/>
      </c>
      <c r="C2315" s="503"/>
      <c r="D2315" s="500"/>
      <c r="E2315" s="497"/>
      <c r="F2315" s="501"/>
    </row>
    <row r="2316" spans="1:6">
      <c r="A2316" s="497"/>
      <c r="B2316" s="209" t="str">
        <f>IF(A2316="","",VLOOKUP(A2316,Жильцы!$A$2:$B$129,2,FALSE))</f>
        <v/>
      </c>
      <c r="C2316" s="503"/>
      <c r="D2316" s="500"/>
      <c r="E2316" s="497"/>
      <c r="F2316" s="501"/>
    </row>
    <row r="2317" spans="1:6">
      <c r="A2317" s="497"/>
      <c r="B2317" s="209" t="str">
        <f>IF(A2317="","",VLOOKUP(A2317,Жильцы!$A$2:$B$129,2,FALSE))</f>
        <v/>
      </c>
      <c r="C2317" s="503"/>
      <c r="D2317" s="500"/>
      <c r="E2317" s="497"/>
      <c r="F2317" s="501"/>
    </row>
    <row r="2318" spans="1:6">
      <c r="A2318" s="497"/>
      <c r="B2318" s="209" t="str">
        <f>IF(A2318="","",VLOOKUP(A2318,Жильцы!$A$2:$B$129,2,FALSE))</f>
        <v/>
      </c>
      <c r="C2318" s="503"/>
      <c r="D2318" s="500"/>
      <c r="E2318" s="497"/>
      <c r="F2318" s="501"/>
    </row>
    <row r="2319" spans="1:6">
      <c r="A2319" s="497"/>
      <c r="B2319" s="209" t="str">
        <f>IF(A2319="","",VLOOKUP(A2319,Жильцы!$A$2:$B$129,2,FALSE))</f>
        <v/>
      </c>
      <c r="C2319" s="503"/>
      <c r="D2319" s="500"/>
      <c r="E2319" s="497"/>
      <c r="F2319" s="501"/>
    </row>
    <row r="2320" spans="1:6">
      <c r="A2320" s="497"/>
      <c r="B2320" s="209" t="str">
        <f>IF(A2320="","",VLOOKUP(A2320,Жильцы!$A$2:$B$129,2,FALSE))</f>
        <v/>
      </c>
      <c r="C2320" s="503"/>
      <c r="D2320" s="500"/>
      <c r="E2320" s="497"/>
      <c r="F2320" s="501"/>
    </row>
    <row r="2321" spans="1:6">
      <c r="A2321" s="497"/>
      <c r="B2321" s="209" t="str">
        <f>IF(A2321="","",VLOOKUP(A2321,Жильцы!$A$2:$B$129,2,FALSE))</f>
        <v/>
      </c>
      <c r="C2321" s="503"/>
      <c r="D2321" s="500"/>
      <c r="E2321" s="497"/>
      <c r="F2321" s="501"/>
    </row>
    <row r="2322" spans="1:6">
      <c r="A2322" s="497"/>
      <c r="B2322" s="209" t="str">
        <f>IF(A2322="","",VLOOKUP(A2322,Жильцы!$A$2:$B$129,2,FALSE))</f>
        <v/>
      </c>
      <c r="C2322" s="503"/>
      <c r="D2322" s="500"/>
      <c r="E2322" s="497"/>
      <c r="F2322" s="501"/>
    </row>
    <row r="2323" spans="1:6">
      <c r="A2323" s="497"/>
      <c r="B2323" s="209" t="str">
        <f>IF(A2323="","",VLOOKUP(A2323,Жильцы!$A$2:$B$129,2,FALSE))</f>
        <v/>
      </c>
      <c r="C2323" s="503"/>
      <c r="D2323" s="500"/>
      <c r="E2323" s="497"/>
      <c r="F2323" s="501"/>
    </row>
    <row r="2324" spans="1:6">
      <c r="A2324" s="497"/>
      <c r="B2324" s="209" t="str">
        <f>IF(A2324="","",VLOOKUP(A2324,Жильцы!$A$2:$B$129,2,FALSE))</f>
        <v/>
      </c>
      <c r="C2324" s="503"/>
      <c r="D2324" s="500"/>
      <c r="E2324" s="497"/>
      <c r="F2324" s="501"/>
    </row>
    <row r="2325" spans="1:6">
      <c r="A2325" s="497"/>
      <c r="B2325" s="209" t="str">
        <f>IF(A2325="","",VLOOKUP(A2325,Жильцы!$A$2:$B$129,2,FALSE))</f>
        <v/>
      </c>
      <c r="C2325" s="503"/>
      <c r="D2325" s="500"/>
      <c r="E2325" s="497"/>
      <c r="F2325" s="501"/>
    </row>
    <row r="2326" spans="1:6">
      <c r="A2326" s="497"/>
      <c r="B2326" s="209" t="str">
        <f>IF(A2326="","",VLOOKUP(A2326,Жильцы!$A$2:$B$129,2,FALSE))</f>
        <v/>
      </c>
      <c r="C2326" s="503"/>
      <c r="D2326" s="500"/>
      <c r="E2326" s="497"/>
      <c r="F2326" s="501"/>
    </row>
    <row r="2327" spans="1:6">
      <c r="A2327" s="497"/>
      <c r="B2327" s="209" t="str">
        <f>IF(A2327="","",VLOOKUP(A2327,Жильцы!$A$2:$B$129,2,FALSE))</f>
        <v/>
      </c>
      <c r="C2327" s="503"/>
      <c r="D2327" s="500"/>
      <c r="E2327" s="497"/>
      <c r="F2327" s="501"/>
    </row>
    <row r="2328" spans="1:6">
      <c r="A2328" s="497"/>
      <c r="B2328" s="209" t="str">
        <f>IF(A2328="","",VLOOKUP(A2328,Жильцы!$A$2:$B$129,2,FALSE))</f>
        <v/>
      </c>
      <c r="C2328" s="503"/>
      <c r="D2328" s="500"/>
      <c r="E2328" s="497"/>
      <c r="F2328" s="501"/>
    </row>
    <row r="2329" spans="1:6">
      <c r="A2329" s="497"/>
      <c r="B2329" s="209" t="str">
        <f>IF(A2329="","",VLOOKUP(A2329,Жильцы!$A$2:$B$129,2,FALSE))</f>
        <v/>
      </c>
      <c r="C2329" s="503"/>
      <c r="D2329" s="500"/>
      <c r="E2329" s="497"/>
      <c r="F2329" s="501"/>
    </row>
    <row r="2330" spans="1:6">
      <c r="A2330" s="497"/>
      <c r="B2330" s="209" t="str">
        <f>IF(A2330="","",VLOOKUP(A2330,Жильцы!$A$2:$B$129,2,FALSE))</f>
        <v/>
      </c>
      <c r="C2330" s="503"/>
      <c r="D2330" s="500"/>
      <c r="E2330" s="497"/>
      <c r="F2330" s="501"/>
    </row>
    <row r="2331" spans="1:6">
      <c r="A2331" s="497"/>
      <c r="B2331" s="209" t="str">
        <f>IF(A2331="","",VLOOKUP(A2331,Жильцы!$A$2:$B$129,2,FALSE))</f>
        <v/>
      </c>
      <c r="C2331" s="503"/>
      <c r="D2331" s="500"/>
      <c r="E2331" s="497"/>
      <c r="F2331" s="501"/>
    </row>
    <row r="2332" spans="1:6">
      <c r="A2332" s="497"/>
      <c r="B2332" s="209" t="str">
        <f>IF(A2332="","",VLOOKUP(A2332,Жильцы!$A$2:$B$129,2,FALSE))</f>
        <v/>
      </c>
      <c r="C2332" s="503"/>
      <c r="D2332" s="500"/>
      <c r="E2332" s="497"/>
      <c r="F2332" s="501"/>
    </row>
    <row r="2333" spans="1:6">
      <c r="A2333" s="497"/>
      <c r="B2333" s="209" t="str">
        <f>IF(A2333="","",VLOOKUP(A2333,Жильцы!$A$2:$B$129,2,FALSE))</f>
        <v/>
      </c>
      <c r="C2333" s="503"/>
      <c r="D2333" s="500"/>
      <c r="E2333" s="497"/>
      <c r="F2333" s="501"/>
    </row>
    <row r="2334" spans="1:6">
      <c r="A2334" s="497"/>
      <c r="B2334" s="209" t="str">
        <f>IF(A2334="","",VLOOKUP(A2334,Жильцы!$A$2:$B$129,2,FALSE))</f>
        <v/>
      </c>
      <c r="C2334" s="503"/>
      <c r="D2334" s="500"/>
      <c r="E2334" s="497"/>
      <c r="F2334" s="501"/>
    </row>
    <row r="2335" spans="1:6">
      <c r="A2335" s="497"/>
      <c r="B2335" s="209" t="str">
        <f>IF(A2335="","",VLOOKUP(A2335,Жильцы!$A$2:$B$129,2,FALSE))</f>
        <v/>
      </c>
      <c r="C2335" s="503"/>
      <c r="D2335" s="500"/>
      <c r="E2335" s="497"/>
      <c r="F2335" s="501"/>
    </row>
    <row r="2336" spans="1:6">
      <c r="A2336" s="497"/>
      <c r="B2336" s="209" t="str">
        <f>IF(A2336="","",VLOOKUP(A2336,Жильцы!$A$2:$B$129,2,FALSE))</f>
        <v/>
      </c>
      <c r="C2336" s="503"/>
      <c r="D2336" s="500"/>
      <c r="E2336" s="497"/>
      <c r="F2336" s="501"/>
    </row>
    <row r="2337" spans="1:6">
      <c r="A2337" s="497"/>
      <c r="B2337" s="209" t="str">
        <f>IF(A2337="","",VLOOKUP(A2337,Жильцы!$A$2:$B$129,2,FALSE))</f>
        <v/>
      </c>
      <c r="C2337" s="503"/>
      <c r="D2337" s="500"/>
      <c r="E2337" s="497"/>
      <c r="F2337" s="501"/>
    </row>
    <row r="2338" spans="1:6">
      <c r="A2338" s="497"/>
      <c r="B2338" s="209" t="str">
        <f>IF(A2338="","",VLOOKUP(A2338,Жильцы!$A$2:$B$129,2,FALSE))</f>
        <v/>
      </c>
      <c r="C2338" s="503"/>
      <c r="D2338" s="500"/>
      <c r="E2338" s="497"/>
      <c r="F2338" s="501"/>
    </row>
    <row r="2339" spans="1:6">
      <c r="A2339" s="497"/>
      <c r="B2339" s="209" t="str">
        <f>IF(A2339="","",VLOOKUP(A2339,Жильцы!$A$2:$B$129,2,FALSE))</f>
        <v/>
      </c>
      <c r="C2339" s="503"/>
      <c r="D2339" s="500"/>
      <c r="E2339" s="497"/>
      <c r="F2339" s="501"/>
    </row>
    <row r="2340" spans="1:6">
      <c r="A2340" s="497"/>
      <c r="B2340" s="209" t="str">
        <f>IF(A2340="","",VLOOKUP(A2340,Жильцы!$A$2:$B$129,2,FALSE))</f>
        <v/>
      </c>
      <c r="C2340" s="503"/>
      <c r="D2340" s="500"/>
      <c r="E2340" s="497"/>
      <c r="F2340" s="501"/>
    </row>
    <row r="2341" spans="1:6">
      <c r="A2341" s="497"/>
      <c r="B2341" s="209" t="str">
        <f>IF(A2341="","",VLOOKUP(A2341,Жильцы!$A$2:$B$129,2,FALSE))</f>
        <v/>
      </c>
      <c r="C2341" s="503"/>
      <c r="D2341" s="500"/>
      <c r="E2341" s="497"/>
      <c r="F2341" s="501"/>
    </row>
    <row r="2342" spans="1:6">
      <c r="A2342" s="497"/>
      <c r="B2342" s="209" t="str">
        <f>IF(A2342="","",VLOOKUP(A2342,Жильцы!$A$2:$B$129,2,FALSE))</f>
        <v/>
      </c>
      <c r="C2342" s="503"/>
      <c r="D2342" s="500"/>
      <c r="E2342" s="497"/>
      <c r="F2342" s="501"/>
    </row>
    <row r="2343" spans="1:6">
      <c r="A2343" s="497"/>
      <c r="B2343" s="209" t="str">
        <f>IF(A2343="","",VLOOKUP(A2343,Жильцы!$A$2:$B$129,2,FALSE))</f>
        <v/>
      </c>
      <c r="C2343" s="503"/>
      <c r="D2343" s="500"/>
      <c r="E2343" s="497"/>
      <c r="F2343" s="501"/>
    </row>
    <row r="2344" spans="1:6">
      <c r="A2344" s="497"/>
      <c r="B2344" s="209" t="str">
        <f>IF(A2344="","",VLOOKUP(A2344,Жильцы!$A$2:$B$129,2,FALSE))</f>
        <v/>
      </c>
      <c r="C2344" s="503"/>
      <c r="D2344" s="500"/>
      <c r="E2344" s="497"/>
      <c r="F2344" s="501"/>
    </row>
    <row r="2345" spans="1:6">
      <c r="A2345" s="497"/>
      <c r="B2345" s="209" t="str">
        <f>IF(A2345="","",VLOOKUP(A2345,Жильцы!$A$2:$B$129,2,FALSE))</f>
        <v/>
      </c>
      <c r="C2345" s="503"/>
      <c r="D2345" s="500"/>
      <c r="E2345" s="497"/>
      <c r="F2345" s="501"/>
    </row>
    <row r="2346" spans="1:6">
      <c r="A2346" s="497"/>
      <c r="B2346" s="209" t="str">
        <f>IF(A2346="","",VLOOKUP(A2346,Жильцы!$A$2:$B$129,2,FALSE))</f>
        <v/>
      </c>
      <c r="C2346" s="503"/>
      <c r="D2346" s="500"/>
      <c r="E2346" s="497"/>
      <c r="F2346" s="501"/>
    </row>
    <row r="2347" spans="1:6">
      <c r="A2347" s="497"/>
      <c r="B2347" s="209" t="str">
        <f>IF(A2347="","",VLOOKUP(A2347,Жильцы!$A$2:$B$129,2,FALSE))</f>
        <v/>
      </c>
      <c r="C2347" s="503"/>
      <c r="D2347" s="500"/>
      <c r="E2347" s="497"/>
      <c r="F2347" s="501"/>
    </row>
    <row r="2348" spans="1:6">
      <c r="A2348" s="497"/>
      <c r="B2348" s="209" t="str">
        <f>IF(A2348="","",VLOOKUP(A2348,Жильцы!$A$2:$B$129,2,FALSE))</f>
        <v/>
      </c>
      <c r="C2348" s="503"/>
      <c r="D2348" s="500"/>
      <c r="E2348" s="497"/>
      <c r="F2348" s="501"/>
    </row>
    <row r="2349" spans="1:6">
      <c r="A2349" s="497"/>
      <c r="B2349" s="209" t="str">
        <f>IF(A2349="","",VLOOKUP(A2349,Жильцы!$A$2:$B$129,2,FALSE))</f>
        <v/>
      </c>
      <c r="C2349" s="503"/>
      <c r="D2349" s="500"/>
      <c r="E2349" s="497"/>
      <c r="F2349" s="501"/>
    </row>
    <row r="2350" spans="1:6">
      <c r="A2350" s="497"/>
      <c r="B2350" s="209" t="str">
        <f>IF(A2350="","",VLOOKUP(A2350,Жильцы!$A$2:$B$129,2,FALSE))</f>
        <v/>
      </c>
      <c r="C2350" s="503"/>
      <c r="D2350" s="500"/>
      <c r="E2350" s="497"/>
      <c r="F2350" s="501"/>
    </row>
    <row r="2351" spans="1:6">
      <c r="A2351" s="497"/>
      <c r="B2351" s="209" t="str">
        <f>IF(A2351="","",VLOOKUP(A2351,Жильцы!$A$2:$B$129,2,FALSE))</f>
        <v/>
      </c>
      <c r="C2351" s="503"/>
      <c r="D2351" s="500"/>
      <c r="E2351" s="497"/>
      <c r="F2351" s="501"/>
    </row>
    <row r="2352" spans="1:6">
      <c r="A2352" s="497"/>
      <c r="B2352" s="209" t="str">
        <f>IF(A2352="","",VLOOKUP(A2352,Жильцы!$A$2:$B$129,2,FALSE))</f>
        <v/>
      </c>
      <c r="C2352" s="503"/>
      <c r="D2352" s="500"/>
      <c r="E2352" s="497"/>
      <c r="F2352" s="501"/>
    </row>
    <row r="2353" spans="1:6">
      <c r="A2353" s="497"/>
      <c r="B2353" s="209" t="str">
        <f>IF(A2353="","",VLOOKUP(A2353,Жильцы!$A$2:$B$129,2,FALSE))</f>
        <v/>
      </c>
      <c r="C2353" s="503"/>
      <c r="D2353" s="500"/>
      <c r="E2353" s="497"/>
      <c r="F2353" s="501"/>
    </row>
    <row r="2354" spans="1:6">
      <c r="A2354" s="497"/>
      <c r="B2354" s="209" t="str">
        <f>IF(A2354="","",VLOOKUP(A2354,Жильцы!$A$2:$B$129,2,FALSE))</f>
        <v/>
      </c>
      <c r="C2354" s="503"/>
      <c r="D2354" s="500"/>
      <c r="E2354" s="497"/>
      <c r="F2354" s="501"/>
    </row>
    <row r="2355" spans="1:6">
      <c r="A2355" s="497"/>
      <c r="B2355" s="209" t="str">
        <f>IF(A2355="","",VLOOKUP(A2355,Жильцы!$A$2:$B$129,2,FALSE))</f>
        <v/>
      </c>
      <c r="C2355" s="503"/>
      <c r="D2355" s="500"/>
      <c r="E2355" s="497"/>
      <c r="F2355" s="501"/>
    </row>
    <row r="2356" spans="1:6">
      <c r="A2356" s="497"/>
      <c r="B2356" s="209" t="str">
        <f>IF(A2356="","",VLOOKUP(A2356,Жильцы!$A$2:$B$129,2,FALSE))</f>
        <v/>
      </c>
      <c r="C2356" s="503"/>
      <c r="D2356" s="500"/>
      <c r="E2356" s="497"/>
      <c r="F2356" s="501"/>
    </row>
    <row r="2357" spans="1:6">
      <c r="A2357" s="497"/>
      <c r="B2357" s="209" t="str">
        <f>IF(A2357="","",VLOOKUP(A2357,Жильцы!$A$2:$B$129,2,FALSE))</f>
        <v/>
      </c>
      <c r="C2357" s="503"/>
      <c r="D2357" s="500"/>
      <c r="E2357" s="497"/>
      <c r="F2357" s="501"/>
    </row>
    <row r="2358" spans="1:6">
      <c r="A2358" s="497"/>
      <c r="B2358" s="209" t="str">
        <f>IF(A2358="","",VLOOKUP(A2358,Жильцы!$A$2:$B$129,2,FALSE))</f>
        <v/>
      </c>
      <c r="C2358" s="503"/>
      <c r="D2358" s="500"/>
      <c r="E2358" s="497"/>
      <c r="F2358" s="501"/>
    </row>
    <row r="2359" spans="1:6">
      <c r="A2359" s="497"/>
      <c r="B2359" s="209" t="str">
        <f>IF(A2359="","",VLOOKUP(A2359,Жильцы!$A$2:$B$129,2,FALSE))</f>
        <v/>
      </c>
      <c r="C2359" s="503"/>
      <c r="D2359" s="500"/>
      <c r="E2359" s="497"/>
      <c r="F2359" s="501"/>
    </row>
    <row r="2360" spans="1:6">
      <c r="A2360" s="497"/>
      <c r="B2360" s="209" t="str">
        <f>IF(A2360="","",VLOOKUP(A2360,Жильцы!$A$2:$B$129,2,FALSE))</f>
        <v/>
      </c>
      <c r="C2360" s="503"/>
      <c r="D2360" s="500"/>
      <c r="E2360" s="497"/>
      <c r="F2360" s="501"/>
    </row>
    <row r="2361" spans="1:6">
      <c r="A2361" s="497"/>
      <c r="B2361" s="209" t="str">
        <f>IF(A2361="","",VLOOKUP(A2361,Жильцы!$A$2:$B$129,2,FALSE))</f>
        <v/>
      </c>
      <c r="C2361" s="503"/>
      <c r="D2361" s="500"/>
      <c r="E2361" s="497"/>
      <c r="F2361" s="501"/>
    </row>
    <row r="2362" spans="1:6">
      <c r="A2362" s="497"/>
      <c r="B2362" s="209" t="str">
        <f>IF(A2362="","",VLOOKUP(A2362,Жильцы!$A$2:$B$129,2,FALSE))</f>
        <v/>
      </c>
      <c r="C2362" s="503"/>
      <c r="D2362" s="500"/>
      <c r="E2362" s="497"/>
      <c r="F2362" s="501"/>
    </row>
    <row r="2363" spans="1:6">
      <c r="A2363" s="497"/>
      <c r="B2363" s="209" t="str">
        <f>IF(A2363="","",VLOOKUP(A2363,Жильцы!$A$2:$B$129,2,FALSE))</f>
        <v/>
      </c>
      <c r="C2363" s="503"/>
      <c r="D2363" s="500"/>
      <c r="E2363" s="497"/>
      <c r="F2363" s="501"/>
    </row>
    <row r="2364" spans="1:6">
      <c r="A2364" s="497"/>
      <c r="B2364" s="209" t="str">
        <f>IF(A2364="","",VLOOKUP(A2364,Жильцы!$A$2:$B$129,2,FALSE))</f>
        <v/>
      </c>
      <c r="C2364" s="503"/>
      <c r="D2364" s="500"/>
      <c r="E2364" s="497"/>
      <c r="F2364" s="501"/>
    </row>
    <row r="2365" spans="1:6">
      <c r="A2365" s="497"/>
      <c r="B2365" s="209" t="str">
        <f>IF(A2365="","",VLOOKUP(A2365,Жильцы!$A$2:$B$129,2,FALSE))</f>
        <v/>
      </c>
      <c r="C2365" s="503"/>
      <c r="D2365" s="500"/>
      <c r="E2365" s="497"/>
      <c r="F2365" s="501"/>
    </row>
    <row r="2366" spans="1:6">
      <c r="A2366" s="497"/>
      <c r="B2366" s="209" t="str">
        <f>IF(A2366="","",VLOOKUP(A2366,Жильцы!$A$2:$B$129,2,FALSE))</f>
        <v/>
      </c>
      <c r="C2366" s="503"/>
      <c r="D2366" s="500"/>
      <c r="E2366" s="497"/>
      <c r="F2366" s="501"/>
    </row>
    <row r="2367" spans="1:6">
      <c r="A2367" s="497"/>
      <c r="B2367" s="209" t="str">
        <f>IF(A2367="","",VLOOKUP(A2367,Жильцы!$A$2:$B$129,2,FALSE))</f>
        <v/>
      </c>
      <c r="C2367" s="503"/>
      <c r="D2367" s="500"/>
      <c r="E2367" s="497"/>
      <c r="F2367" s="501"/>
    </row>
    <row r="2368" spans="1:6">
      <c r="A2368" s="497"/>
      <c r="B2368" s="209" t="str">
        <f>IF(A2368="","",VLOOKUP(A2368,Жильцы!$A$2:$B$129,2,FALSE))</f>
        <v/>
      </c>
      <c r="C2368" s="503"/>
      <c r="D2368" s="500"/>
      <c r="E2368" s="497"/>
      <c r="F2368" s="501"/>
    </row>
    <row r="2369" spans="1:6">
      <c r="A2369" s="497"/>
      <c r="B2369" s="209" t="str">
        <f>IF(A2369="","",VLOOKUP(A2369,Жильцы!$A$2:$B$129,2,FALSE))</f>
        <v/>
      </c>
      <c r="C2369" s="503"/>
      <c r="D2369" s="500"/>
      <c r="E2369" s="497"/>
      <c r="F2369" s="501"/>
    </row>
    <row r="2370" spans="1:6">
      <c r="A2370" s="497"/>
      <c r="B2370" s="209" t="str">
        <f>IF(A2370="","",VLOOKUP(A2370,Жильцы!$A$2:$B$129,2,FALSE))</f>
        <v/>
      </c>
      <c r="C2370" s="503"/>
      <c r="D2370" s="500"/>
      <c r="E2370" s="497"/>
      <c r="F2370" s="501"/>
    </row>
    <row r="2371" spans="1:6">
      <c r="A2371" s="497"/>
      <c r="B2371" s="209" t="str">
        <f>IF(A2371="","",VLOOKUP(A2371,Жильцы!$A$2:$B$129,2,FALSE))</f>
        <v/>
      </c>
      <c r="C2371" s="503"/>
      <c r="D2371" s="500"/>
      <c r="E2371" s="497"/>
      <c r="F2371" s="501"/>
    </row>
    <row r="2372" spans="1:6">
      <c r="A2372" s="497"/>
      <c r="B2372" s="209" t="str">
        <f>IF(A2372="","",VLOOKUP(A2372,Жильцы!$A$2:$B$129,2,FALSE))</f>
        <v/>
      </c>
      <c r="C2372" s="503"/>
      <c r="D2372" s="500"/>
      <c r="E2372" s="497"/>
      <c r="F2372" s="501"/>
    </row>
    <row r="2373" spans="1:6">
      <c r="A2373" s="497"/>
      <c r="B2373" s="209" t="str">
        <f>IF(A2373="","",VLOOKUP(A2373,Жильцы!$A$2:$B$129,2,FALSE))</f>
        <v/>
      </c>
      <c r="C2373" s="503"/>
      <c r="D2373" s="500"/>
      <c r="E2373" s="497"/>
      <c r="F2373" s="501"/>
    </row>
    <row r="2374" spans="1:6">
      <c r="A2374" s="497"/>
      <c r="B2374" s="209" t="str">
        <f>IF(A2374="","",VLOOKUP(A2374,Жильцы!$A$2:$B$129,2,FALSE))</f>
        <v/>
      </c>
      <c r="C2374" s="503"/>
      <c r="D2374" s="500"/>
      <c r="E2374" s="497"/>
      <c r="F2374" s="501"/>
    </row>
    <row r="2375" spans="1:6">
      <c r="A2375" s="497"/>
      <c r="B2375" s="209" t="str">
        <f>IF(A2375="","",VLOOKUP(A2375,Жильцы!$A$2:$B$129,2,FALSE))</f>
        <v/>
      </c>
      <c r="C2375" s="503"/>
      <c r="D2375" s="500"/>
      <c r="E2375" s="497"/>
      <c r="F2375" s="501"/>
    </row>
    <row r="2376" spans="1:6">
      <c r="A2376" s="497"/>
      <c r="B2376" s="209" t="str">
        <f>IF(A2376="","",VLOOKUP(A2376,Жильцы!$A$2:$B$129,2,FALSE))</f>
        <v/>
      </c>
      <c r="C2376" s="503"/>
      <c r="D2376" s="500"/>
      <c r="E2376" s="497"/>
      <c r="F2376" s="501"/>
    </row>
    <row r="2377" spans="1:6">
      <c r="A2377" s="497"/>
      <c r="B2377" s="209" t="str">
        <f>IF(A2377="","",VLOOKUP(A2377,Жильцы!$A$2:$B$129,2,FALSE))</f>
        <v/>
      </c>
      <c r="C2377" s="503"/>
      <c r="D2377" s="500"/>
      <c r="E2377" s="497"/>
      <c r="F2377" s="501"/>
    </row>
    <row r="2378" spans="1:6">
      <c r="A2378" s="497"/>
      <c r="B2378" s="209" t="str">
        <f>IF(A2378="","",VLOOKUP(A2378,Жильцы!$A$2:$B$129,2,FALSE))</f>
        <v/>
      </c>
      <c r="C2378" s="503"/>
      <c r="D2378" s="500"/>
      <c r="E2378" s="497"/>
      <c r="F2378" s="501"/>
    </row>
    <row r="2379" spans="1:6">
      <c r="A2379" s="497"/>
      <c r="B2379" s="209" t="str">
        <f>IF(A2379="","",VLOOKUP(A2379,Жильцы!$A$2:$B$129,2,FALSE))</f>
        <v/>
      </c>
      <c r="C2379" s="503"/>
      <c r="D2379" s="500"/>
      <c r="E2379" s="497"/>
      <c r="F2379" s="501"/>
    </row>
    <row r="2380" spans="1:6">
      <c r="A2380" s="497"/>
      <c r="B2380" s="209" t="str">
        <f>IF(A2380="","",VLOOKUP(A2380,Жильцы!$A$2:$B$129,2,FALSE))</f>
        <v/>
      </c>
      <c r="C2380" s="503"/>
      <c r="D2380" s="500"/>
      <c r="E2380" s="497"/>
      <c r="F2380" s="501"/>
    </row>
    <row r="2381" spans="1:6">
      <c r="A2381" s="497"/>
      <c r="B2381" s="209" t="str">
        <f>IF(A2381="","",VLOOKUP(A2381,Жильцы!$A$2:$B$129,2,FALSE))</f>
        <v/>
      </c>
      <c r="C2381" s="503"/>
      <c r="D2381" s="500"/>
      <c r="E2381" s="497"/>
      <c r="F2381" s="501"/>
    </row>
    <row r="2382" spans="1:6">
      <c r="A2382" s="497"/>
      <c r="B2382" s="209" t="str">
        <f>IF(A2382="","",VLOOKUP(A2382,Жильцы!$A$2:$B$129,2,FALSE))</f>
        <v/>
      </c>
      <c r="C2382" s="503"/>
      <c r="D2382" s="500"/>
      <c r="E2382" s="497"/>
      <c r="F2382" s="501"/>
    </row>
    <row r="2383" spans="1:6">
      <c r="A2383" s="497"/>
      <c r="B2383" s="209" t="str">
        <f>IF(A2383="","",VLOOKUP(A2383,Жильцы!$A$2:$B$129,2,FALSE))</f>
        <v/>
      </c>
      <c r="C2383" s="503"/>
      <c r="D2383" s="500"/>
      <c r="E2383" s="497"/>
      <c r="F2383" s="501"/>
    </row>
    <row r="2384" spans="1:6">
      <c r="A2384" s="497"/>
      <c r="B2384" s="209" t="str">
        <f>IF(A2384="","",VLOOKUP(A2384,Жильцы!$A$2:$B$129,2,FALSE))</f>
        <v/>
      </c>
      <c r="C2384" s="503"/>
      <c r="D2384" s="500"/>
      <c r="E2384" s="497"/>
      <c r="F2384" s="501"/>
    </row>
    <row r="2385" spans="1:6">
      <c r="A2385" s="497"/>
      <c r="B2385" s="209" t="str">
        <f>IF(A2385="","",VLOOKUP(A2385,Жильцы!$A$2:$B$129,2,FALSE))</f>
        <v/>
      </c>
      <c r="C2385" s="503"/>
      <c r="D2385" s="500"/>
      <c r="E2385" s="497"/>
      <c r="F2385" s="501"/>
    </row>
    <row r="2386" spans="1:6">
      <c r="A2386" s="497"/>
      <c r="B2386" s="209" t="str">
        <f>IF(A2386="","",VLOOKUP(A2386,Жильцы!$A$2:$B$129,2,FALSE))</f>
        <v/>
      </c>
      <c r="C2386" s="503"/>
      <c r="D2386" s="500"/>
      <c r="E2386" s="497"/>
      <c r="F2386" s="501"/>
    </row>
    <row r="2387" spans="1:6">
      <c r="A2387" s="497"/>
      <c r="B2387" s="209" t="str">
        <f>IF(A2387="","",VLOOKUP(A2387,Жильцы!$A$2:$B$129,2,FALSE))</f>
        <v/>
      </c>
      <c r="C2387" s="503"/>
      <c r="D2387" s="500"/>
      <c r="E2387" s="497"/>
      <c r="F2387" s="501"/>
    </row>
    <row r="2388" spans="1:6">
      <c r="A2388" s="497"/>
      <c r="B2388" s="209" t="str">
        <f>IF(A2388="","",VLOOKUP(A2388,Жильцы!$A$2:$B$129,2,FALSE))</f>
        <v/>
      </c>
      <c r="C2388" s="503"/>
      <c r="D2388" s="500"/>
      <c r="E2388" s="497"/>
      <c r="F2388" s="501"/>
    </row>
    <row r="2389" spans="1:6">
      <c r="A2389" s="497"/>
      <c r="B2389" s="209" t="str">
        <f>IF(A2389="","",VLOOKUP(A2389,Жильцы!$A$2:$B$129,2,FALSE))</f>
        <v/>
      </c>
      <c r="C2389" s="503"/>
      <c r="D2389" s="500"/>
      <c r="E2389" s="497"/>
      <c r="F2389" s="501"/>
    </row>
    <row r="2390" spans="1:6">
      <c r="A2390" s="497"/>
      <c r="B2390" s="209" t="str">
        <f>IF(A2390="","",VLOOKUP(A2390,Жильцы!$A$2:$B$129,2,FALSE))</f>
        <v/>
      </c>
      <c r="C2390" s="503"/>
      <c r="D2390" s="500"/>
      <c r="E2390" s="497"/>
      <c r="F2390" s="501"/>
    </row>
    <row r="2391" spans="1:6">
      <c r="A2391" s="497"/>
      <c r="B2391" s="209" t="str">
        <f>IF(A2391="","",VLOOKUP(A2391,Жильцы!$A$2:$B$129,2,FALSE))</f>
        <v/>
      </c>
      <c r="C2391" s="503"/>
      <c r="D2391" s="500"/>
      <c r="E2391" s="497"/>
      <c r="F2391" s="501"/>
    </row>
    <row r="2392" spans="1:6">
      <c r="A2392" s="497"/>
      <c r="B2392" s="209" t="str">
        <f>IF(A2392="","",VLOOKUP(A2392,Жильцы!$A$2:$B$129,2,FALSE))</f>
        <v/>
      </c>
      <c r="C2392" s="503"/>
      <c r="D2392" s="500"/>
      <c r="E2392" s="497"/>
      <c r="F2392" s="501"/>
    </row>
    <row r="2393" spans="1:6">
      <c r="A2393" s="497"/>
      <c r="B2393" s="209" t="str">
        <f>IF(A2393="","",VLOOKUP(A2393,Жильцы!$A$2:$B$129,2,FALSE))</f>
        <v/>
      </c>
      <c r="C2393" s="503"/>
      <c r="D2393" s="500"/>
      <c r="E2393" s="497"/>
      <c r="F2393" s="501"/>
    </row>
    <row r="2394" spans="1:6">
      <c r="A2394" s="497"/>
      <c r="B2394" s="209" t="str">
        <f>IF(A2394="","",VLOOKUP(A2394,Жильцы!$A$2:$B$129,2,FALSE))</f>
        <v/>
      </c>
      <c r="C2394" s="503"/>
      <c r="D2394" s="500"/>
      <c r="E2394" s="497"/>
      <c r="F2394" s="501"/>
    </row>
    <row r="2395" spans="1:6">
      <c r="A2395" s="497"/>
      <c r="B2395" s="209" t="str">
        <f>IF(A2395="","",VLOOKUP(A2395,Жильцы!$A$2:$B$129,2,FALSE))</f>
        <v/>
      </c>
      <c r="C2395" s="503"/>
      <c r="D2395" s="500"/>
      <c r="E2395" s="497"/>
      <c r="F2395" s="501"/>
    </row>
    <row r="2396" spans="1:6">
      <c r="A2396" s="497"/>
      <c r="B2396" s="209" t="str">
        <f>IF(A2396="","",VLOOKUP(A2396,Жильцы!$A$2:$B$129,2,FALSE))</f>
        <v/>
      </c>
      <c r="C2396" s="503"/>
      <c r="D2396" s="500"/>
      <c r="E2396" s="497"/>
      <c r="F2396" s="501"/>
    </row>
    <row r="2397" spans="1:6">
      <c r="A2397" s="497"/>
      <c r="B2397" s="209" t="str">
        <f>IF(A2397="","",VLOOKUP(A2397,Жильцы!$A$2:$B$129,2,FALSE))</f>
        <v/>
      </c>
      <c r="C2397" s="503"/>
      <c r="D2397" s="500"/>
      <c r="E2397" s="497"/>
      <c r="F2397" s="501"/>
    </row>
    <row r="2398" spans="1:6">
      <c r="A2398" s="497"/>
      <c r="B2398" s="209" t="str">
        <f>IF(A2398="","",VLOOKUP(A2398,Жильцы!$A$2:$B$129,2,FALSE))</f>
        <v/>
      </c>
      <c r="C2398" s="503"/>
      <c r="D2398" s="500"/>
      <c r="E2398" s="497"/>
      <c r="F2398" s="501"/>
    </row>
    <row r="2399" spans="1:6">
      <c r="A2399" s="497"/>
      <c r="B2399" s="209" t="str">
        <f>IF(A2399="","",VLOOKUP(A2399,Жильцы!$A$2:$B$129,2,FALSE))</f>
        <v/>
      </c>
      <c r="C2399" s="503"/>
      <c r="D2399" s="500"/>
      <c r="E2399" s="497"/>
      <c r="F2399" s="501"/>
    </row>
    <row r="2400" spans="1:6">
      <c r="A2400" s="497"/>
      <c r="B2400" s="209" t="str">
        <f>IF(A2400="","",VLOOKUP(A2400,Жильцы!$A$2:$B$129,2,FALSE))</f>
        <v/>
      </c>
      <c r="C2400" s="503"/>
      <c r="D2400" s="500"/>
      <c r="E2400" s="497"/>
      <c r="F2400" s="501"/>
    </row>
    <row r="2401" spans="1:6">
      <c r="A2401" s="497"/>
      <c r="B2401" s="209" t="str">
        <f>IF(A2401="","",VLOOKUP(A2401,Жильцы!$A$2:$B$129,2,FALSE))</f>
        <v/>
      </c>
      <c r="C2401" s="503"/>
      <c r="D2401" s="500"/>
      <c r="E2401" s="497"/>
      <c r="F2401" s="501"/>
    </row>
    <row r="2402" spans="1:6">
      <c r="A2402" s="497"/>
      <c r="B2402" s="209" t="str">
        <f>IF(A2402="","",VLOOKUP(A2402,Жильцы!$A$2:$B$129,2,FALSE))</f>
        <v/>
      </c>
      <c r="C2402" s="503"/>
      <c r="D2402" s="500"/>
      <c r="E2402" s="497"/>
      <c r="F2402" s="501"/>
    </row>
    <row r="2403" spans="1:6">
      <c r="A2403" s="497"/>
      <c r="B2403" s="209" t="str">
        <f>IF(A2403="","",VLOOKUP(A2403,Жильцы!$A$2:$B$129,2,FALSE))</f>
        <v/>
      </c>
      <c r="C2403" s="503"/>
      <c r="D2403" s="500"/>
      <c r="E2403" s="497"/>
      <c r="F2403" s="501"/>
    </row>
    <row r="2404" spans="1:6">
      <c r="A2404" s="497"/>
      <c r="B2404" s="209" t="str">
        <f>IF(A2404="","",VLOOKUP(A2404,Жильцы!$A$2:$B$129,2,FALSE))</f>
        <v/>
      </c>
      <c r="C2404" s="503"/>
      <c r="D2404" s="500"/>
      <c r="E2404" s="497"/>
      <c r="F2404" s="501"/>
    </row>
    <row r="2405" spans="1:6">
      <c r="A2405" s="497"/>
      <c r="B2405" s="209" t="str">
        <f>IF(A2405="","",VLOOKUP(A2405,Жильцы!$A$2:$B$129,2,FALSE))</f>
        <v/>
      </c>
      <c r="C2405" s="503"/>
      <c r="D2405" s="500"/>
      <c r="E2405" s="497"/>
      <c r="F2405" s="501"/>
    </row>
    <row r="2406" spans="1:6">
      <c r="A2406" s="497"/>
      <c r="B2406" s="209" t="str">
        <f>IF(A2406="","",VLOOKUP(A2406,Жильцы!$A$2:$B$129,2,FALSE))</f>
        <v/>
      </c>
      <c r="C2406" s="503"/>
      <c r="D2406" s="500"/>
      <c r="E2406" s="497"/>
      <c r="F2406" s="501"/>
    </row>
    <row r="2407" spans="1:6">
      <c r="A2407" s="497"/>
      <c r="B2407" s="209" t="str">
        <f>IF(A2407="","",VLOOKUP(A2407,Жильцы!$A$2:$B$129,2,FALSE))</f>
        <v/>
      </c>
      <c r="C2407" s="503"/>
      <c r="D2407" s="500"/>
      <c r="E2407" s="497"/>
      <c r="F2407" s="501"/>
    </row>
    <row r="2408" spans="1:6">
      <c r="A2408" s="497"/>
      <c r="B2408" s="209" t="str">
        <f>IF(A2408="","",VLOOKUP(A2408,Жильцы!$A$2:$B$129,2,FALSE))</f>
        <v/>
      </c>
      <c r="C2408" s="503"/>
      <c r="D2408" s="500"/>
      <c r="E2408" s="497"/>
      <c r="F2408" s="501"/>
    </row>
    <row r="2409" spans="1:6">
      <c r="A2409" s="497"/>
      <c r="B2409" s="209" t="str">
        <f>IF(A2409="","",VLOOKUP(A2409,Жильцы!$A$2:$B$129,2,FALSE))</f>
        <v/>
      </c>
      <c r="C2409" s="503"/>
      <c r="D2409" s="500"/>
      <c r="E2409" s="497"/>
      <c r="F2409" s="501"/>
    </row>
    <row r="2410" spans="1:6">
      <c r="A2410" s="497"/>
      <c r="B2410" s="209" t="str">
        <f>IF(A2410="","",VLOOKUP(A2410,Жильцы!$A$2:$B$129,2,FALSE))</f>
        <v/>
      </c>
      <c r="C2410" s="503"/>
      <c r="D2410" s="500"/>
      <c r="E2410" s="497"/>
      <c r="F2410" s="501"/>
    </row>
    <row r="2411" spans="1:6">
      <c r="A2411" s="497"/>
      <c r="B2411" s="209" t="str">
        <f>IF(A2411="","",VLOOKUP(A2411,Жильцы!$A$2:$B$129,2,FALSE))</f>
        <v/>
      </c>
      <c r="C2411" s="503"/>
      <c r="D2411" s="500"/>
      <c r="E2411" s="497"/>
      <c r="F2411" s="501"/>
    </row>
    <row r="2412" spans="1:6">
      <c r="A2412" s="497"/>
      <c r="B2412" s="209" t="str">
        <f>IF(A2412="","",VLOOKUP(A2412,Жильцы!$A$2:$B$129,2,FALSE))</f>
        <v/>
      </c>
      <c r="C2412" s="503"/>
      <c r="D2412" s="500"/>
      <c r="E2412" s="497"/>
      <c r="F2412" s="501"/>
    </row>
    <row r="2413" spans="1:6">
      <c r="A2413" s="497"/>
      <c r="B2413" s="209" t="str">
        <f>IF(A2413="","",VLOOKUP(A2413,Жильцы!$A$2:$B$129,2,FALSE))</f>
        <v/>
      </c>
      <c r="C2413" s="503"/>
      <c r="D2413" s="500"/>
      <c r="E2413" s="497"/>
      <c r="F2413" s="501"/>
    </row>
    <row r="2414" spans="1:6">
      <c r="A2414" s="497"/>
      <c r="B2414" s="209" t="str">
        <f>IF(A2414="","",VLOOKUP(A2414,Жильцы!$A$2:$B$129,2,FALSE))</f>
        <v/>
      </c>
      <c r="C2414" s="503"/>
      <c r="D2414" s="500"/>
      <c r="E2414" s="497"/>
      <c r="F2414" s="501"/>
    </row>
    <row r="2415" spans="1:6">
      <c r="A2415" s="497"/>
      <c r="B2415" s="209" t="str">
        <f>IF(A2415="","",VLOOKUP(A2415,Жильцы!$A$2:$B$129,2,FALSE))</f>
        <v/>
      </c>
      <c r="C2415" s="503"/>
      <c r="D2415" s="500"/>
      <c r="E2415" s="497"/>
      <c r="F2415" s="501"/>
    </row>
    <row r="2416" spans="1:6">
      <c r="A2416" s="497"/>
      <c r="B2416" s="209" t="str">
        <f>IF(A2416="","",VLOOKUP(A2416,Жильцы!$A$2:$B$129,2,FALSE))</f>
        <v/>
      </c>
      <c r="C2416" s="503"/>
      <c r="D2416" s="500"/>
      <c r="E2416" s="497"/>
      <c r="F2416" s="501"/>
    </row>
    <row r="2417" spans="1:6">
      <c r="A2417" s="497"/>
      <c r="B2417" s="209" t="str">
        <f>IF(A2417="","",VLOOKUP(A2417,Жильцы!$A$2:$B$129,2,FALSE))</f>
        <v/>
      </c>
      <c r="C2417" s="503"/>
      <c r="D2417" s="500"/>
      <c r="E2417" s="497"/>
      <c r="F2417" s="501"/>
    </row>
    <row r="2418" spans="1:6">
      <c r="A2418" s="497"/>
      <c r="B2418" s="209" t="str">
        <f>IF(A2418="","",VLOOKUP(A2418,Жильцы!$A$2:$B$129,2,FALSE))</f>
        <v/>
      </c>
      <c r="C2418" s="503"/>
      <c r="D2418" s="500"/>
      <c r="E2418" s="497"/>
      <c r="F2418" s="501"/>
    </row>
    <row r="2419" spans="1:6">
      <c r="A2419" s="497"/>
      <c r="B2419" s="209" t="str">
        <f>IF(A2419="","",VLOOKUP(A2419,Жильцы!$A$2:$B$129,2,FALSE))</f>
        <v/>
      </c>
      <c r="C2419" s="503"/>
      <c r="D2419" s="500"/>
      <c r="E2419" s="497"/>
      <c r="F2419" s="501"/>
    </row>
    <row r="2420" spans="1:6">
      <c r="A2420" s="497"/>
      <c r="B2420" s="209" t="str">
        <f>IF(A2420="","",VLOOKUP(A2420,Жильцы!$A$2:$B$129,2,FALSE))</f>
        <v/>
      </c>
      <c r="C2420" s="503"/>
      <c r="D2420" s="500"/>
      <c r="E2420" s="497"/>
      <c r="F2420" s="501"/>
    </row>
    <row r="2421" spans="1:6">
      <c r="A2421" s="497"/>
      <c r="B2421" s="209" t="str">
        <f>IF(A2421="","",VLOOKUP(A2421,Жильцы!$A$2:$B$129,2,FALSE))</f>
        <v/>
      </c>
      <c r="C2421" s="503"/>
      <c r="D2421" s="500"/>
      <c r="E2421" s="497"/>
      <c r="F2421" s="501"/>
    </row>
    <row r="2422" spans="1:6">
      <c r="A2422" s="497"/>
      <c r="B2422" s="209" t="str">
        <f>IF(A2422="","",VLOOKUP(A2422,Жильцы!$A$2:$B$129,2,FALSE))</f>
        <v/>
      </c>
      <c r="C2422" s="503"/>
      <c r="D2422" s="500"/>
      <c r="E2422" s="497"/>
      <c r="F2422" s="501"/>
    </row>
    <row r="2423" spans="1:6">
      <c r="A2423" s="497"/>
      <c r="B2423" s="209" t="str">
        <f>IF(A2423="","",VLOOKUP(A2423,Жильцы!$A$2:$B$129,2,FALSE))</f>
        <v/>
      </c>
      <c r="C2423" s="503"/>
      <c r="D2423" s="500"/>
      <c r="E2423" s="497"/>
      <c r="F2423" s="501"/>
    </row>
    <row r="2424" spans="1:6">
      <c r="A2424" s="497"/>
      <c r="B2424" s="209" t="str">
        <f>IF(A2424="","",VLOOKUP(A2424,Жильцы!$A$2:$B$129,2,FALSE))</f>
        <v/>
      </c>
      <c r="C2424" s="503"/>
      <c r="D2424" s="500"/>
      <c r="E2424" s="497"/>
      <c r="F2424" s="501"/>
    </row>
    <row r="2425" spans="1:6">
      <c r="A2425" s="497"/>
      <c r="B2425" s="209" t="str">
        <f>IF(A2425="","",VLOOKUP(A2425,Жильцы!$A$2:$B$129,2,FALSE))</f>
        <v/>
      </c>
      <c r="C2425" s="503"/>
      <c r="D2425" s="500"/>
      <c r="E2425" s="497"/>
      <c r="F2425" s="501"/>
    </row>
    <row r="2426" spans="1:6">
      <c r="A2426" s="497"/>
      <c r="B2426" s="209" t="str">
        <f>IF(A2426="","",VLOOKUP(A2426,Жильцы!$A$2:$B$129,2,FALSE))</f>
        <v/>
      </c>
      <c r="C2426" s="503"/>
      <c r="D2426" s="500"/>
      <c r="E2426" s="497"/>
      <c r="F2426" s="501"/>
    </row>
    <row r="2427" spans="1:6">
      <c r="A2427" s="497"/>
      <c r="B2427" s="209" t="str">
        <f>IF(A2427="","",VLOOKUP(A2427,Жильцы!$A$2:$B$129,2,FALSE))</f>
        <v/>
      </c>
      <c r="C2427" s="503"/>
      <c r="D2427" s="500"/>
      <c r="E2427" s="497"/>
      <c r="F2427" s="501"/>
    </row>
    <row r="2428" spans="1:6">
      <c r="A2428" s="497"/>
      <c r="B2428" s="209" t="str">
        <f>IF(A2428="","",VLOOKUP(A2428,Жильцы!$A$2:$B$129,2,FALSE))</f>
        <v/>
      </c>
      <c r="C2428" s="503"/>
      <c r="D2428" s="500"/>
      <c r="E2428" s="497"/>
      <c r="F2428" s="501"/>
    </row>
    <row r="2429" spans="1:6">
      <c r="A2429" s="497"/>
      <c r="B2429" s="209" t="str">
        <f>IF(A2429="","",VLOOKUP(A2429,Жильцы!$A$2:$B$129,2,FALSE))</f>
        <v/>
      </c>
      <c r="C2429" s="503"/>
      <c r="D2429" s="500"/>
      <c r="E2429" s="497"/>
      <c r="F2429" s="501"/>
    </row>
    <row r="2430" spans="1:6">
      <c r="A2430" s="497"/>
      <c r="B2430" s="209" t="str">
        <f>IF(A2430="","",VLOOKUP(A2430,Жильцы!$A$2:$B$129,2,FALSE))</f>
        <v/>
      </c>
      <c r="C2430" s="503"/>
      <c r="D2430" s="500"/>
      <c r="E2430" s="497"/>
      <c r="F2430" s="501"/>
    </row>
    <row r="2431" spans="1:6">
      <c r="A2431" s="497"/>
      <c r="B2431" s="209" t="str">
        <f>IF(A2431="","",VLOOKUP(A2431,Жильцы!$A$2:$B$129,2,FALSE))</f>
        <v/>
      </c>
      <c r="C2431" s="503"/>
      <c r="D2431" s="500"/>
      <c r="E2431" s="497"/>
      <c r="F2431" s="501"/>
    </row>
    <row r="2432" spans="1:6">
      <c r="A2432" s="497"/>
      <c r="B2432" s="209" t="str">
        <f>IF(A2432="","",VLOOKUP(A2432,Жильцы!$A$2:$B$129,2,FALSE))</f>
        <v/>
      </c>
      <c r="C2432" s="503"/>
      <c r="D2432" s="500"/>
      <c r="E2432" s="497"/>
      <c r="F2432" s="501"/>
    </row>
    <row r="2433" spans="1:6">
      <c r="A2433" s="497"/>
      <c r="B2433" s="209" t="str">
        <f>IF(A2433="","",VLOOKUP(A2433,Жильцы!$A$2:$B$129,2,FALSE))</f>
        <v/>
      </c>
      <c r="C2433" s="503"/>
      <c r="D2433" s="500"/>
      <c r="E2433" s="497"/>
      <c r="F2433" s="501"/>
    </row>
    <row r="2434" spans="1:6">
      <c r="A2434" s="497"/>
      <c r="B2434" s="209" t="str">
        <f>IF(A2434="","",VLOOKUP(A2434,Жильцы!$A$2:$B$129,2,FALSE))</f>
        <v/>
      </c>
      <c r="C2434" s="503"/>
      <c r="D2434" s="500"/>
      <c r="E2434" s="497"/>
      <c r="F2434" s="501"/>
    </row>
    <row r="2435" spans="1:6">
      <c r="A2435" s="497"/>
      <c r="B2435" s="209" t="str">
        <f>IF(A2435="","",VLOOKUP(A2435,Жильцы!$A$2:$B$129,2,FALSE))</f>
        <v/>
      </c>
      <c r="C2435" s="503"/>
      <c r="D2435" s="500"/>
      <c r="E2435" s="497"/>
      <c r="F2435" s="501"/>
    </row>
    <row r="2436" spans="1:6">
      <c r="A2436" s="497"/>
      <c r="B2436" s="209" t="str">
        <f>IF(A2436="","",VLOOKUP(A2436,Жильцы!$A$2:$B$129,2,FALSE))</f>
        <v/>
      </c>
      <c r="C2436" s="503"/>
      <c r="D2436" s="500"/>
      <c r="E2436" s="497"/>
      <c r="F2436" s="501"/>
    </row>
    <row r="2437" spans="1:6">
      <c r="A2437" s="497"/>
      <c r="B2437" s="209" t="str">
        <f>IF(A2437="","",VLOOKUP(A2437,Жильцы!$A$2:$B$129,2,FALSE))</f>
        <v/>
      </c>
      <c r="C2437" s="503"/>
      <c r="D2437" s="500"/>
      <c r="E2437" s="497"/>
      <c r="F2437" s="501"/>
    </row>
    <row r="2438" spans="1:6">
      <c r="A2438" s="497"/>
      <c r="B2438" s="209" t="str">
        <f>IF(A2438="","",VLOOKUP(A2438,Жильцы!$A$2:$B$129,2,FALSE))</f>
        <v/>
      </c>
      <c r="C2438" s="503"/>
      <c r="D2438" s="500"/>
      <c r="E2438" s="497"/>
      <c r="F2438" s="501"/>
    </row>
    <row r="2439" spans="1:6">
      <c r="A2439" s="497"/>
      <c r="B2439" s="209" t="str">
        <f>IF(A2439="","",VLOOKUP(A2439,Жильцы!$A$2:$B$129,2,FALSE))</f>
        <v/>
      </c>
      <c r="C2439" s="503"/>
      <c r="D2439" s="500"/>
      <c r="E2439" s="497"/>
      <c r="F2439" s="501"/>
    </row>
    <row r="2440" spans="1:6">
      <c r="A2440" s="497"/>
      <c r="B2440" s="209" t="str">
        <f>IF(A2440="","",VLOOKUP(A2440,Жильцы!$A$2:$B$129,2,FALSE))</f>
        <v/>
      </c>
      <c r="C2440" s="503"/>
      <c r="D2440" s="500"/>
      <c r="E2440" s="497"/>
      <c r="F2440" s="501"/>
    </row>
    <row r="2441" spans="1:6">
      <c r="A2441" s="497"/>
      <c r="B2441" s="209" t="str">
        <f>IF(A2441="","",VLOOKUP(A2441,Жильцы!$A$2:$B$129,2,FALSE))</f>
        <v/>
      </c>
      <c r="C2441" s="503"/>
      <c r="D2441" s="500"/>
      <c r="E2441" s="497"/>
      <c r="F2441" s="501"/>
    </row>
    <row r="2442" spans="1:6">
      <c r="A2442" s="497"/>
      <c r="B2442" s="209" t="str">
        <f>IF(A2442="","",VLOOKUP(A2442,Жильцы!$A$2:$B$129,2,FALSE))</f>
        <v/>
      </c>
      <c r="C2442" s="503"/>
      <c r="D2442" s="500"/>
      <c r="E2442" s="497"/>
      <c r="F2442" s="501"/>
    </row>
    <row r="2443" spans="1:6">
      <c r="A2443" s="497"/>
      <c r="B2443" s="209" t="str">
        <f>IF(A2443="","",VLOOKUP(A2443,Жильцы!$A$2:$B$129,2,FALSE))</f>
        <v/>
      </c>
      <c r="C2443" s="503"/>
      <c r="D2443" s="500"/>
      <c r="E2443" s="497"/>
      <c r="F2443" s="501"/>
    </row>
    <row r="2444" spans="1:6">
      <c r="A2444" s="497"/>
      <c r="B2444" s="209" t="str">
        <f>IF(A2444="","",VLOOKUP(A2444,Жильцы!$A$2:$B$129,2,FALSE))</f>
        <v/>
      </c>
      <c r="C2444" s="503"/>
      <c r="D2444" s="500"/>
      <c r="E2444" s="497"/>
      <c r="F2444" s="501"/>
    </row>
    <row r="2445" spans="1:6">
      <c r="A2445" s="497"/>
      <c r="B2445" s="209" t="str">
        <f>IF(A2445="","",VLOOKUP(A2445,Жильцы!$A$2:$B$129,2,FALSE))</f>
        <v/>
      </c>
      <c r="C2445" s="503"/>
      <c r="D2445" s="500"/>
      <c r="E2445" s="497"/>
      <c r="F2445" s="501"/>
    </row>
    <row r="2446" spans="1:6">
      <c r="A2446" s="497"/>
      <c r="B2446" s="209" t="str">
        <f>IF(A2446="","",VLOOKUP(A2446,Жильцы!$A$2:$B$129,2,FALSE))</f>
        <v/>
      </c>
      <c r="C2446" s="503"/>
      <c r="D2446" s="500"/>
      <c r="E2446" s="497"/>
      <c r="F2446" s="501"/>
    </row>
    <row r="2447" spans="1:6">
      <c r="A2447" s="497"/>
      <c r="B2447" s="209" t="str">
        <f>IF(A2447="","",VLOOKUP(A2447,Жильцы!$A$2:$B$129,2,FALSE))</f>
        <v/>
      </c>
      <c r="C2447" s="503"/>
      <c r="D2447" s="500"/>
      <c r="E2447" s="497"/>
      <c r="F2447" s="501"/>
    </row>
    <row r="2448" spans="1:6">
      <c r="A2448" s="497"/>
      <c r="B2448" s="209" t="str">
        <f>IF(A2448="","",VLOOKUP(A2448,Жильцы!$A$2:$B$129,2,FALSE))</f>
        <v/>
      </c>
      <c r="C2448" s="503"/>
      <c r="D2448" s="500"/>
      <c r="E2448" s="497"/>
      <c r="F2448" s="501"/>
    </row>
    <row r="2449" spans="1:6">
      <c r="A2449" s="497"/>
      <c r="B2449" s="209" t="str">
        <f>IF(A2449="","",VLOOKUP(A2449,Жильцы!$A$2:$B$129,2,FALSE))</f>
        <v/>
      </c>
      <c r="C2449" s="503"/>
      <c r="D2449" s="500"/>
      <c r="E2449" s="497"/>
      <c r="F2449" s="501"/>
    </row>
    <row r="2450" spans="1:6">
      <c r="A2450" s="497"/>
      <c r="B2450" s="209" t="str">
        <f>IF(A2450="","",VLOOKUP(A2450,Жильцы!$A$2:$B$129,2,FALSE))</f>
        <v/>
      </c>
      <c r="C2450" s="503"/>
      <c r="D2450" s="500"/>
      <c r="E2450" s="497"/>
      <c r="F2450" s="501"/>
    </row>
    <row r="2451" spans="1:6">
      <c r="A2451" s="497"/>
      <c r="B2451" s="209" t="str">
        <f>IF(A2451="","",VLOOKUP(A2451,Жильцы!$A$2:$B$129,2,FALSE))</f>
        <v/>
      </c>
      <c r="C2451" s="503"/>
      <c r="D2451" s="500"/>
      <c r="E2451" s="497"/>
      <c r="F2451" s="501"/>
    </row>
    <row r="2452" spans="1:6">
      <c r="A2452" s="497"/>
      <c r="B2452" s="209" t="str">
        <f>IF(A2452="","",VLOOKUP(A2452,Жильцы!$A$2:$B$129,2,FALSE))</f>
        <v/>
      </c>
      <c r="C2452" s="503"/>
      <c r="D2452" s="500"/>
      <c r="E2452" s="497"/>
      <c r="F2452" s="501"/>
    </row>
    <row r="2453" spans="1:6">
      <c r="A2453" s="497"/>
      <c r="B2453" s="209" t="str">
        <f>IF(A2453="","",VLOOKUP(A2453,Жильцы!$A$2:$B$129,2,FALSE))</f>
        <v/>
      </c>
      <c r="C2453" s="503"/>
      <c r="D2453" s="500"/>
      <c r="E2453" s="497"/>
      <c r="F2453" s="501"/>
    </row>
    <row r="2454" spans="1:6">
      <c r="A2454" s="497"/>
      <c r="B2454" s="209" t="str">
        <f>IF(A2454="","",VLOOKUP(A2454,Жильцы!$A$2:$B$129,2,FALSE))</f>
        <v/>
      </c>
      <c r="C2454" s="503"/>
      <c r="D2454" s="500"/>
      <c r="E2454" s="497"/>
      <c r="F2454" s="501"/>
    </row>
    <row r="2455" spans="1:6">
      <c r="A2455" s="497"/>
      <c r="B2455" s="209" t="str">
        <f>IF(A2455="","",VLOOKUP(A2455,Жильцы!$A$2:$B$129,2,FALSE))</f>
        <v/>
      </c>
      <c r="C2455" s="503"/>
      <c r="D2455" s="500"/>
      <c r="E2455" s="497"/>
      <c r="F2455" s="501"/>
    </row>
    <row r="2456" spans="1:6">
      <c r="A2456" s="497"/>
      <c r="B2456" s="209" t="str">
        <f>IF(A2456="","",VLOOKUP(A2456,Жильцы!$A$2:$B$129,2,FALSE))</f>
        <v/>
      </c>
      <c r="C2456" s="503"/>
      <c r="D2456" s="500"/>
      <c r="E2456" s="497"/>
      <c r="F2456" s="501"/>
    </row>
    <row r="2457" spans="1:6">
      <c r="A2457" s="497"/>
      <c r="B2457" s="209" t="str">
        <f>IF(A2457="","",VLOOKUP(A2457,Жильцы!$A$2:$B$129,2,FALSE))</f>
        <v/>
      </c>
      <c r="C2457" s="503"/>
      <c r="D2457" s="500"/>
      <c r="E2457" s="497"/>
      <c r="F2457" s="501"/>
    </row>
    <row r="2458" spans="1:6">
      <c r="A2458" s="497"/>
      <c r="B2458" s="209" t="str">
        <f>IF(A2458="","",VLOOKUP(A2458,Жильцы!$A$2:$B$129,2,FALSE))</f>
        <v/>
      </c>
      <c r="C2458" s="503"/>
      <c r="D2458" s="500"/>
      <c r="E2458" s="497"/>
      <c r="F2458" s="501"/>
    </row>
    <row r="2459" spans="1:6">
      <c r="A2459" s="497"/>
      <c r="B2459" s="209" t="str">
        <f>IF(A2459="","",VLOOKUP(A2459,Жильцы!$A$2:$B$129,2,FALSE))</f>
        <v/>
      </c>
      <c r="C2459" s="503"/>
      <c r="D2459" s="500"/>
      <c r="E2459" s="497"/>
      <c r="F2459" s="501"/>
    </row>
    <row r="2460" spans="1:6">
      <c r="A2460" s="497"/>
      <c r="B2460" s="209" t="str">
        <f>IF(A2460="","",VLOOKUP(A2460,Жильцы!$A$2:$B$129,2,FALSE))</f>
        <v/>
      </c>
      <c r="C2460" s="503"/>
      <c r="D2460" s="500"/>
      <c r="E2460" s="497"/>
      <c r="F2460" s="501"/>
    </row>
    <row r="2461" spans="1:6">
      <c r="A2461" s="497"/>
      <c r="B2461" s="209" t="str">
        <f>IF(A2461="","",VLOOKUP(A2461,Жильцы!$A$2:$B$129,2,FALSE))</f>
        <v/>
      </c>
      <c r="C2461" s="503"/>
      <c r="D2461" s="500"/>
      <c r="E2461" s="497"/>
      <c r="F2461" s="501"/>
    </row>
    <row r="2462" spans="1:6">
      <c r="A2462" s="497"/>
      <c r="B2462" s="209" t="str">
        <f>IF(A2462="","",VLOOKUP(A2462,Жильцы!$A$2:$B$129,2,FALSE))</f>
        <v/>
      </c>
      <c r="C2462" s="503"/>
      <c r="D2462" s="500"/>
      <c r="E2462" s="497"/>
      <c r="F2462" s="501"/>
    </row>
    <row r="2463" spans="1:6">
      <c r="A2463" s="497"/>
      <c r="B2463" s="209" t="str">
        <f>IF(A2463="","",VLOOKUP(A2463,Жильцы!$A$2:$B$129,2,FALSE))</f>
        <v/>
      </c>
      <c r="C2463" s="503"/>
      <c r="D2463" s="500"/>
      <c r="E2463" s="497"/>
      <c r="F2463" s="501"/>
    </row>
    <row r="2464" spans="1:6">
      <c r="A2464" s="497"/>
      <c r="B2464" s="209" t="str">
        <f>IF(A2464="","",VLOOKUP(A2464,Жильцы!$A$2:$B$129,2,FALSE))</f>
        <v/>
      </c>
      <c r="C2464" s="503"/>
      <c r="D2464" s="500"/>
      <c r="E2464" s="497"/>
      <c r="F2464" s="501"/>
    </row>
    <row r="2465" spans="1:6">
      <c r="A2465" s="497"/>
      <c r="B2465" s="209" t="str">
        <f>IF(A2465="","",VLOOKUP(A2465,Жильцы!$A$2:$B$129,2,FALSE))</f>
        <v/>
      </c>
      <c r="C2465" s="503"/>
      <c r="D2465" s="500"/>
      <c r="E2465" s="497"/>
      <c r="F2465" s="501"/>
    </row>
    <row r="2466" spans="1:6">
      <c r="A2466" s="497"/>
      <c r="B2466" s="209" t="str">
        <f>IF(A2466="","",VLOOKUP(A2466,Жильцы!$A$2:$B$129,2,FALSE))</f>
        <v/>
      </c>
      <c r="C2466" s="503"/>
      <c r="D2466" s="500"/>
      <c r="E2466" s="497"/>
      <c r="F2466" s="501"/>
    </row>
    <row r="2467" spans="1:6">
      <c r="A2467" s="497"/>
      <c r="B2467" s="209" t="str">
        <f>IF(A2467="","",VLOOKUP(A2467,Жильцы!$A$2:$B$129,2,FALSE))</f>
        <v/>
      </c>
      <c r="C2467" s="503"/>
      <c r="D2467" s="500"/>
      <c r="E2467" s="497"/>
      <c r="F2467" s="501"/>
    </row>
    <row r="2468" spans="1:6">
      <c r="A2468" s="497"/>
      <c r="B2468" s="209" t="str">
        <f>IF(A2468="","",VLOOKUP(A2468,Жильцы!$A$2:$B$129,2,FALSE))</f>
        <v/>
      </c>
      <c r="C2468" s="503"/>
      <c r="D2468" s="500"/>
      <c r="E2468" s="497"/>
      <c r="F2468" s="501"/>
    </row>
    <row r="2469" spans="1:6">
      <c r="A2469" s="497"/>
      <c r="B2469" s="209" t="str">
        <f>IF(A2469="","",VLOOKUP(A2469,Жильцы!$A$2:$B$129,2,FALSE))</f>
        <v/>
      </c>
      <c r="C2469" s="503"/>
      <c r="D2469" s="500"/>
      <c r="E2469" s="497"/>
      <c r="F2469" s="501"/>
    </row>
    <row r="2470" spans="1:6">
      <c r="A2470" s="497"/>
      <c r="B2470" s="209" t="str">
        <f>IF(A2470="","",VLOOKUP(A2470,Жильцы!$A$2:$B$129,2,FALSE))</f>
        <v/>
      </c>
      <c r="C2470" s="503"/>
      <c r="D2470" s="500"/>
      <c r="E2470" s="497"/>
      <c r="F2470" s="501"/>
    </row>
    <row r="2471" spans="1:6">
      <c r="A2471" s="497"/>
      <c r="B2471" s="209" t="str">
        <f>IF(A2471="","",VLOOKUP(A2471,Жильцы!$A$2:$B$129,2,FALSE))</f>
        <v/>
      </c>
      <c r="C2471" s="503"/>
      <c r="D2471" s="500"/>
      <c r="E2471" s="497"/>
      <c r="F2471" s="501"/>
    </row>
    <row r="2472" spans="1:6">
      <c r="A2472" s="497"/>
      <c r="B2472" s="209" t="str">
        <f>IF(A2472="","",VLOOKUP(A2472,Жильцы!$A$2:$B$129,2,FALSE))</f>
        <v/>
      </c>
      <c r="C2472" s="503"/>
      <c r="D2472" s="500"/>
      <c r="E2472" s="497"/>
      <c r="F2472" s="501"/>
    </row>
    <row r="2473" spans="1:6">
      <c r="A2473" s="497"/>
      <c r="B2473" s="209" t="str">
        <f>IF(A2473="","",VLOOKUP(A2473,Жильцы!$A$2:$B$129,2,FALSE))</f>
        <v/>
      </c>
      <c r="C2473" s="503"/>
      <c r="D2473" s="500"/>
      <c r="E2473" s="497"/>
      <c r="F2473" s="501"/>
    </row>
    <row r="2474" spans="1:6">
      <c r="A2474" s="497"/>
      <c r="B2474" s="209" t="str">
        <f>IF(A2474="","",VLOOKUP(A2474,Жильцы!$A$2:$B$129,2,FALSE))</f>
        <v/>
      </c>
      <c r="C2474" s="503"/>
      <c r="D2474" s="500"/>
      <c r="E2474" s="497"/>
      <c r="F2474" s="501"/>
    </row>
    <row r="2475" spans="1:6">
      <c r="A2475" s="497"/>
      <c r="B2475" s="209" t="str">
        <f>IF(A2475="","",VLOOKUP(A2475,Жильцы!$A$2:$B$129,2,FALSE))</f>
        <v/>
      </c>
      <c r="C2475" s="503"/>
      <c r="D2475" s="500"/>
      <c r="E2475" s="497"/>
      <c r="F2475" s="501"/>
    </row>
    <row r="2476" spans="1:6">
      <c r="A2476" s="497"/>
      <c r="B2476" s="209" t="str">
        <f>IF(A2476="","",VLOOKUP(A2476,Жильцы!$A$2:$B$129,2,FALSE))</f>
        <v/>
      </c>
      <c r="C2476" s="503"/>
      <c r="D2476" s="500"/>
      <c r="E2476" s="497"/>
      <c r="F2476" s="501"/>
    </row>
    <row r="2477" spans="1:6">
      <c r="A2477" s="497"/>
      <c r="B2477" s="209" t="str">
        <f>IF(A2477="","",VLOOKUP(A2477,Жильцы!$A$2:$B$129,2,FALSE))</f>
        <v/>
      </c>
      <c r="C2477" s="503"/>
      <c r="D2477" s="500"/>
      <c r="E2477" s="497"/>
      <c r="F2477" s="501"/>
    </row>
    <row r="2478" spans="1:6">
      <c r="A2478" s="497"/>
      <c r="B2478" s="209" t="str">
        <f>IF(A2478="","",VLOOKUP(A2478,Жильцы!$A$2:$B$129,2,FALSE))</f>
        <v/>
      </c>
      <c r="C2478" s="503"/>
      <c r="D2478" s="500"/>
      <c r="E2478" s="497"/>
      <c r="F2478" s="501"/>
    </row>
    <row r="2479" spans="1:6">
      <c r="A2479" s="497"/>
      <c r="B2479" s="209" t="str">
        <f>IF(A2479="","",VLOOKUP(A2479,Жильцы!$A$2:$B$129,2,FALSE))</f>
        <v/>
      </c>
      <c r="C2479" s="503"/>
      <c r="D2479" s="500"/>
      <c r="E2479" s="497"/>
      <c r="F2479" s="501"/>
    </row>
    <row r="2480" spans="1:6">
      <c r="A2480" s="497"/>
      <c r="B2480" s="209" t="str">
        <f>IF(A2480="","",VLOOKUP(A2480,Жильцы!$A$2:$B$129,2,FALSE))</f>
        <v/>
      </c>
      <c r="C2480" s="503"/>
      <c r="D2480" s="500"/>
      <c r="E2480" s="497"/>
      <c r="F2480" s="501"/>
    </row>
    <row r="2481" spans="1:6">
      <c r="A2481" s="497"/>
      <c r="B2481" s="209" t="str">
        <f>IF(A2481="","",VLOOKUP(A2481,Жильцы!$A$2:$B$129,2,FALSE))</f>
        <v/>
      </c>
      <c r="C2481" s="503"/>
      <c r="D2481" s="500"/>
      <c r="E2481" s="497"/>
      <c r="F2481" s="501"/>
    </row>
    <row r="2482" spans="1:6">
      <c r="A2482" s="497"/>
      <c r="B2482" s="209" t="str">
        <f>IF(A2482="","",VLOOKUP(A2482,Жильцы!$A$2:$B$129,2,FALSE))</f>
        <v/>
      </c>
      <c r="C2482" s="503"/>
      <c r="D2482" s="500"/>
      <c r="E2482" s="497"/>
      <c r="F2482" s="501"/>
    </row>
    <row r="2483" spans="1:6">
      <c r="A2483" s="497"/>
      <c r="B2483" s="209" t="str">
        <f>IF(A2483="","",VLOOKUP(A2483,Жильцы!$A$2:$B$129,2,FALSE))</f>
        <v/>
      </c>
      <c r="C2483" s="503"/>
      <c r="D2483" s="500"/>
      <c r="E2483" s="497"/>
      <c r="F2483" s="501"/>
    </row>
    <row r="2484" spans="1:6">
      <c r="A2484" s="497"/>
      <c r="B2484" s="209" t="str">
        <f>IF(A2484="","",VLOOKUP(A2484,Жильцы!$A$2:$B$129,2,FALSE))</f>
        <v/>
      </c>
      <c r="C2484" s="503"/>
      <c r="D2484" s="500"/>
      <c r="E2484" s="497"/>
      <c r="F2484" s="501"/>
    </row>
    <row r="2485" spans="1:6">
      <c r="A2485" s="497"/>
      <c r="B2485" s="209" t="str">
        <f>IF(A2485="","",VLOOKUP(A2485,Жильцы!$A$2:$B$129,2,FALSE))</f>
        <v/>
      </c>
      <c r="C2485" s="503"/>
      <c r="D2485" s="500"/>
      <c r="E2485" s="497"/>
      <c r="F2485" s="501"/>
    </row>
    <row r="2486" spans="1:6">
      <c r="A2486" s="497"/>
      <c r="B2486" s="209" t="str">
        <f>IF(A2486="","",VLOOKUP(A2486,Жильцы!$A$2:$B$129,2,FALSE))</f>
        <v/>
      </c>
      <c r="C2486" s="503"/>
      <c r="D2486" s="500"/>
      <c r="E2486" s="497"/>
      <c r="F2486" s="501"/>
    </row>
    <row r="2487" spans="1:6">
      <c r="A2487" s="497"/>
      <c r="B2487" s="209" t="str">
        <f>IF(A2487="","",VLOOKUP(A2487,Жильцы!$A$2:$B$129,2,FALSE))</f>
        <v/>
      </c>
      <c r="C2487" s="503"/>
      <c r="D2487" s="500"/>
      <c r="E2487" s="497"/>
      <c r="F2487" s="501"/>
    </row>
    <row r="2488" spans="1:6">
      <c r="A2488" s="493"/>
      <c r="B2488" s="209" t="str">
        <f>IF(A2488="","",VLOOKUP(A2488,Жильцы!$A$2:$B$129,2,FALSE))</f>
        <v/>
      </c>
      <c r="C2488" s="494"/>
      <c r="D2488" s="212"/>
      <c r="E2488" s="493"/>
      <c r="F2488" s="501"/>
    </row>
    <row r="2489" spans="1:6">
      <c r="A2489" s="493"/>
      <c r="B2489" s="209" t="str">
        <f>IF(A2489="","",VLOOKUP(A2489,Жильцы!$A$2:$B$129,2,FALSE))</f>
        <v/>
      </c>
      <c r="C2489" s="494"/>
      <c r="D2489" s="212"/>
      <c r="E2489" s="493"/>
      <c r="F2489" s="501"/>
    </row>
    <row r="2490" spans="1:6">
      <c r="A2490" s="493"/>
      <c r="B2490" s="209" t="str">
        <f>IF(A2490="","",VLOOKUP(A2490,Жильцы!$A$2:$B$129,2,FALSE))</f>
        <v/>
      </c>
      <c r="C2490" s="494"/>
      <c r="D2490" s="212"/>
      <c r="E2490" s="493"/>
      <c r="F2490" s="501"/>
    </row>
    <row r="2491" spans="1:6">
      <c r="A2491" s="493"/>
      <c r="B2491" s="209" t="str">
        <f>IF(A2491="","",VLOOKUP(A2491,Жильцы!$A$2:$B$129,2,FALSE))</f>
        <v/>
      </c>
      <c r="C2491" s="494"/>
      <c r="D2491" s="212"/>
      <c r="E2491" s="493"/>
      <c r="F2491" s="501"/>
    </row>
    <row r="2492" spans="1:6">
      <c r="A2492" s="493"/>
      <c r="B2492" s="209" t="str">
        <f>IF(A2492="","",VLOOKUP(A2492,Жильцы!$A$2:$B$129,2,FALSE))</f>
        <v/>
      </c>
      <c r="C2492" s="494"/>
      <c r="D2492" s="212"/>
      <c r="E2492" s="493"/>
      <c r="F2492" s="501"/>
    </row>
    <row r="2493" spans="1:6">
      <c r="A2493" s="493"/>
      <c r="B2493" s="209" t="str">
        <f>IF(A2493="","",VLOOKUP(A2493,Жильцы!$A$2:$B$129,2,FALSE))</f>
        <v/>
      </c>
      <c r="C2493" s="494"/>
      <c r="D2493" s="212"/>
      <c r="E2493" s="493"/>
      <c r="F2493" s="501"/>
    </row>
    <row r="2494" spans="1:6">
      <c r="A2494" s="493"/>
      <c r="B2494" s="209" t="str">
        <f>IF(A2494="","",VLOOKUP(A2494,Жильцы!$A$2:$B$129,2,FALSE))</f>
        <v/>
      </c>
      <c r="C2494" s="494"/>
      <c r="D2494" s="212"/>
      <c r="E2494" s="493"/>
      <c r="F2494" s="501"/>
    </row>
    <row r="2495" spans="1:6">
      <c r="A2495" s="493"/>
      <c r="B2495" s="209" t="str">
        <f>IF(A2495="","",VLOOKUP(A2495,Жильцы!$A$2:$B$129,2,FALSE))</f>
        <v/>
      </c>
      <c r="C2495" s="494"/>
      <c r="D2495" s="212"/>
      <c r="E2495" s="493"/>
      <c r="F2495" s="501"/>
    </row>
    <row r="2496" spans="1:6">
      <c r="A2496" s="493"/>
      <c r="B2496" s="209" t="str">
        <f>IF(A2496="","",VLOOKUP(A2496,Жильцы!$A$2:$B$129,2,FALSE))</f>
        <v/>
      </c>
      <c r="C2496" s="494"/>
      <c r="D2496" s="212"/>
      <c r="E2496" s="493"/>
      <c r="F2496" s="501"/>
    </row>
    <row r="2497" spans="1:6">
      <c r="A2497" s="493"/>
      <c r="B2497" s="209" t="str">
        <f>IF(A2497="","",VLOOKUP(A2497,Жильцы!$A$2:$B$129,2,FALSE))</f>
        <v/>
      </c>
      <c r="C2497" s="494"/>
      <c r="D2497" s="212"/>
      <c r="E2497" s="493"/>
      <c r="F2497" s="501"/>
    </row>
    <row r="2498" spans="1:6">
      <c r="A2498" s="493"/>
      <c r="B2498" s="209" t="str">
        <f>IF(A2498="","",VLOOKUP(A2498,Жильцы!$A$2:$B$129,2,FALSE))</f>
        <v/>
      </c>
      <c r="C2498" s="494"/>
      <c r="D2498" s="212"/>
      <c r="E2498" s="493"/>
      <c r="F2498" s="501"/>
    </row>
    <row r="2499" spans="1:6">
      <c r="A2499" s="493"/>
      <c r="B2499" s="209" t="str">
        <f>IF(A2499="","",VLOOKUP(A2499,Жильцы!$A$2:$B$129,2,FALSE))</f>
        <v/>
      </c>
      <c r="C2499" s="494"/>
      <c r="D2499" s="212"/>
      <c r="E2499" s="493"/>
      <c r="F2499" s="501"/>
    </row>
    <row r="2500" spans="1:6">
      <c r="A2500" s="493"/>
      <c r="B2500" s="209" t="str">
        <f>IF(A2500="","",VLOOKUP(A2500,Жильцы!$A$2:$B$129,2,FALSE))</f>
        <v/>
      </c>
      <c r="C2500" s="494"/>
      <c r="D2500" s="212"/>
      <c r="E2500" s="493"/>
      <c r="F2500" s="501"/>
    </row>
    <row r="2501" spans="1:6">
      <c r="A2501" s="493"/>
      <c r="B2501" s="209" t="str">
        <f>IF(A2501="","",VLOOKUP(A2501,Жильцы!$A$2:$B$129,2,FALSE))</f>
        <v/>
      </c>
      <c r="C2501" s="494"/>
      <c r="D2501" s="212"/>
      <c r="E2501" s="493"/>
      <c r="F2501" s="501"/>
    </row>
    <row r="2502" spans="1:6">
      <c r="A2502" s="493"/>
      <c r="B2502" s="209" t="str">
        <f>IF(A2502="","",VLOOKUP(A2502,Жильцы!$A$2:$B$129,2,FALSE))</f>
        <v/>
      </c>
      <c r="C2502" s="494"/>
      <c r="D2502" s="212"/>
      <c r="E2502" s="493"/>
      <c r="F2502" s="501"/>
    </row>
    <row r="2503" spans="1:6">
      <c r="A2503" s="493"/>
      <c r="B2503" s="209" t="str">
        <f>IF(A2503="","",VLOOKUP(A2503,Жильцы!$A$2:$B$129,2,FALSE))</f>
        <v/>
      </c>
      <c r="C2503" s="494"/>
      <c r="D2503" s="212"/>
      <c r="E2503" s="493"/>
      <c r="F2503" s="501"/>
    </row>
    <row r="2504" spans="1:6">
      <c r="A2504" s="493"/>
      <c r="B2504" s="209" t="str">
        <f>IF(A2504="","",VLOOKUP(A2504,Жильцы!$A$2:$B$129,2,FALSE))</f>
        <v/>
      </c>
      <c r="C2504" s="494"/>
      <c r="D2504" s="212"/>
      <c r="E2504" s="493"/>
      <c r="F2504" s="501"/>
    </row>
    <row r="2505" spans="1:6">
      <c r="A2505" s="493"/>
      <c r="B2505" s="209" t="str">
        <f>IF(A2505="","",VLOOKUP(A2505,Жильцы!$A$2:$B$129,2,FALSE))</f>
        <v/>
      </c>
      <c r="C2505" s="494"/>
      <c r="D2505" s="212"/>
      <c r="E2505" s="493"/>
      <c r="F2505" s="501"/>
    </row>
    <row r="2506" spans="1:6">
      <c r="A2506" s="493"/>
      <c r="B2506" s="209" t="str">
        <f>IF(A2506="","",VLOOKUP(A2506,Жильцы!$A$2:$B$129,2,FALSE))</f>
        <v/>
      </c>
      <c r="C2506" s="494"/>
      <c r="D2506" s="212"/>
      <c r="E2506" s="493"/>
      <c r="F2506" s="501"/>
    </row>
    <row r="2507" spans="1:6">
      <c r="A2507" s="493"/>
      <c r="B2507" s="209" t="str">
        <f>IF(A2507="","",VLOOKUP(A2507,Жильцы!$A$2:$B$129,2,FALSE))</f>
        <v/>
      </c>
      <c r="C2507" s="494"/>
      <c r="D2507" s="212"/>
      <c r="E2507" s="493"/>
      <c r="F2507" s="501"/>
    </row>
    <row r="2508" spans="1:6">
      <c r="A2508" s="493"/>
      <c r="B2508" s="209" t="str">
        <f>IF(A2508="","",VLOOKUP(A2508,Жильцы!$A$2:$B$129,2,FALSE))</f>
        <v/>
      </c>
      <c r="C2508" s="494"/>
      <c r="D2508" s="212"/>
      <c r="E2508" s="493"/>
      <c r="F2508" s="501"/>
    </row>
    <row r="2509" spans="1:6">
      <c r="A2509" s="493"/>
      <c r="B2509" s="209" t="str">
        <f>IF(A2509="","",VLOOKUP(A2509,Жильцы!$A$2:$B$129,2,FALSE))</f>
        <v/>
      </c>
      <c r="C2509" s="494"/>
      <c r="D2509" s="212"/>
      <c r="E2509" s="493"/>
      <c r="F2509" s="501"/>
    </row>
    <row r="2510" spans="1:6">
      <c r="A2510" s="493"/>
      <c r="B2510" s="209" t="str">
        <f>IF(A2510="","",VLOOKUP(A2510,Жильцы!$A$2:$B$129,2,FALSE))</f>
        <v/>
      </c>
      <c r="C2510" s="494"/>
      <c r="D2510" s="212"/>
      <c r="E2510" s="493"/>
      <c r="F2510" s="501"/>
    </row>
    <row r="2511" spans="1:6">
      <c r="A2511" s="493"/>
      <c r="B2511" s="209" t="str">
        <f>IF(A2511="","",VLOOKUP(A2511,Жильцы!$A$2:$B$129,2,FALSE))</f>
        <v/>
      </c>
      <c r="C2511" s="494"/>
      <c r="D2511" s="212"/>
      <c r="E2511" s="493"/>
      <c r="F2511" s="501"/>
    </row>
    <row r="2512" spans="1:6">
      <c r="A2512" s="493"/>
      <c r="B2512" s="209" t="str">
        <f>IF(A2512="","",VLOOKUP(A2512,Жильцы!$A$2:$B$129,2,FALSE))</f>
        <v/>
      </c>
      <c r="C2512" s="494"/>
      <c r="D2512" s="212"/>
      <c r="E2512" s="493"/>
      <c r="F2512" s="501"/>
    </row>
    <row r="2513" spans="1:6">
      <c r="A2513" s="493"/>
      <c r="B2513" s="209" t="str">
        <f>IF(A2513="","",VLOOKUP(A2513,Жильцы!$A$2:$B$129,2,FALSE))</f>
        <v/>
      </c>
      <c r="C2513" s="494"/>
      <c r="D2513" s="212"/>
      <c r="E2513" s="493"/>
      <c r="F2513" s="501"/>
    </row>
    <row r="2514" spans="1:6">
      <c r="A2514" s="493"/>
      <c r="B2514" s="209" t="str">
        <f>IF(A2514="","",VLOOKUP(A2514,Жильцы!$A$2:$B$129,2,FALSE))</f>
        <v/>
      </c>
      <c r="C2514" s="494"/>
      <c r="D2514" s="212"/>
      <c r="E2514" s="493"/>
      <c r="F2514" s="501"/>
    </row>
    <row r="2515" spans="1:6">
      <c r="A2515" s="493"/>
      <c r="B2515" s="209" t="str">
        <f>IF(A2515="","",VLOOKUP(A2515,Жильцы!$A$2:$B$129,2,FALSE))</f>
        <v/>
      </c>
      <c r="C2515" s="494"/>
      <c r="D2515" s="212"/>
      <c r="E2515" s="493"/>
      <c r="F2515" s="501"/>
    </row>
    <row r="2516" spans="1:6">
      <c r="A2516" s="493"/>
      <c r="B2516" s="209" t="str">
        <f>IF(A2516="","",VLOOKUP(A2516,Жильцы!$A$2:$B$129,2,FALSE))</f>
        <v/>
      </c>
      <c r="C2516" s="494"/>
      <c r="D2516" s="212"/>
      <c r="E2516" s="493"/>
      <c r="F2516" s="501"/>
    </row>
    <row r="2517" spans="1:6">
      <c r="A2517" s="493"/>
      <c r="B2517" s="209" t="str">
        <f>IF(A2517="","",VLOOKUP(A2517,Жильцы!$A$2:$B$129,2,FALSE))</f>
        <v/>
      </c>
      <c r="C2517" s="494"/>
      <c r="D2517" s="212"/>
      <c r="E2517" s="493"/>
      <c r="F2517" s="501"/>
    </row>
    <row r="2518" spans="1:6">
      <c r="A2518" s="493"/>
      <c r="B2518" s="209" t="str">
        <f>IF(A2518="","",VLOOKUP(A2518,Жильцы!$A$2:$B$129,2,FALSE))</f>
        <v/>
      </c>
      <c r="C2518" s="494"/>
      <c r="D2518" s="212"/>
      <c r="E2518" s="493"/>
      <c r="F2518" s="501"/>
    </row>
    <row r="2519" spans="1:6">
      <c r="A2519" s="493"/>
      <c r="B2519" s="209" t="str">
        <f>IF(A2519="","",VLOOKUP(A2519,Жильцы!$A$2:$B$129,2,FALSE))</f>
        <v/>
      </c>
      <c r="C2519" s="494"/>
      <c r="D2519" s="212"/>
      <c r="E2519" s="493"/>
      <c r="F2519" s="501"/>
    </row>
    <row r="2520" spans="1:6">
      <c r="A2520" s="493"/>
      <c r="B2520" s="209" t="str">
        <f>IF(A2520="","",VLOOKUP(A2520,Жильцы!$A$2:$B$129,2,FALSE))</f>
        <v/>
      </c>
      <c r="C2520" s="494"/>
      <c r="D2520" s="212"/>
      <c r="E2520" s="493"/>
      <c r="F2520" s="501"/>
    </row>
    <row r="2521" spans="1:6">
      <c r="A2521" s="493"/>
      <c r="B2521" s="209" t="str">
        <f>IF(A2521="","",VLOOKUP(A2521,Жильцы!$A$2:$B$129,2,FALSE))</f>
        <v/>
      </c>
      <c r="C2521" s="494"/>
      <c r="D2521" s="212"/>
      <c r="E2521" s="493"/>
      <c r="F2521" s="501"/>
    </row>
    <row r="2522" spans="1:6">
      <c r="A2522" s="493"/>
      <c r="B2522" s="209" t="str">
        <f>IF(A2522="","",VLOOKUP(A2522,Жильцы!$A$2:$B$129,2,FALSE))</f>
        <v/>
      </c>
      <c r="C2522" s="494"/>
      <c r="D2522" s="212"/>
      <c r="E2522" s="493"/>
      <c r="F2522" s="501"/>
    </row>
    <row r="2523" spans="1:6">
      <c r="B2523" s="209" t="str">
        <f>IF(A2523="","",VLOOKUP(A2523,Жильцы!$A$2:$B$129,2,FALSE))</f>
        <v/>
      </c>
      <c r="D2523" s="210"/>
      <c r="F2523" s="211"/>
    </row>
    <row r="2524" spans="1:6">
      <c r="B2524" s="209" t="str">
        <f>IF(A2524="","",VLOOKUP(A2524,Жильцы!$A$2:$B$129,2,FALSE))</f>
        <v/>
      </c>
      <c r="D2524" s="210"/>
      <c r="F2524" s="211"/>
    </row>
    <row r="2525" spans="1:6">
      <c r="B2525" s="209" t="str">
        <f>IF(A2525="","",VLOOKUP(A2525,Жильцы!$A$2:$B$129,2,FALSE))</f>
        <v/>
      </c>
      <c r="D2525" s="210"/>
      <c r="F2525" s="211"/>
    </row>
    <row r="2526" spans="1:6">
      <c r="B2526" s="209" t="str">
        <f>IF(A2526="","",VLOOKUP(A2526,Жильцы!$A$2:$B$129,2,FALSE))</f>
        <v/>
      </c>
      <c r="D2526" s="210"/>
      <c r="F2526" s="211"/>
    </row>
    <row r="2527" spans="1:6">
      <c r="B2527" s="209" t="str">
        <f>IF(A2527="","",VLOOKUP(A2527,Жильцы!$A$2:$B$129,2,FALSE))</f>
        <v/>
      </c>
      <c r="D2527" s="210"/>
      <c r="F2527" s="211"/>
    </row>
    <row r="2528" spans="1:6">
      <c r="B2528" s="209" t="str">
        <f>IF(A2528="","",VLOOKUP(A2528,Жильцы!$A$2:$B$129,2,FALSE))</f>
        <v/>
      </c>
      <c r="D2528" s="210"/>
      <c r="F2528" s="211"/>
    </row>
    <row r="2529" spans="2:6">
      <c r="B2529" s="209" t="str">
        <f>IF(A2529="","",VLOOKUP(A2529,Жильцы!$A$2:$B$129,2,FALSE))</f>
        <v/>
      </c>
      <c r="D2529" s="210"/>
      <c r="F2529" s="211"/>
    </row>
    <row r="2530" spans="2:6">
      <c r="B2530" s="209" t="str">
        <f>IF(A2530="","",VLOOKUP(A2530,Жильцы!$A$2:$B$129,2,FALSE))</f>
        <v/>
      </c>
      <c r="D2530" s="210"/>
      <c r="F2530" s="211"/>
    </row>
    <row r="2531" spans="2:6">
      <c r="B2531" s="209" t="str">
        <f>IF(A2531="","",VLOOKUP(A2531,Жильцы!$A$2:$B$129,2,FALSE))</f>
        <v/>
      </c>
      <c r="D2531" s="210"/>
      <c r="F2531" s="211"/>
    </row>
    <row r="2532" spans="2:6">
      <c r="B2532" s="209" t="str">
        <f>IF(A2532="","",VLOOKUP(A2532,Жильцы!$A$2:$B$129,2,FALSE))</f>
        <v/>
      </c>
      <c r="D2532" s="210"/>
      <c r="F2532" s="211"/>
    </row>
    <row r="2533" spans="2:6">
      <c r="B2533" s="209" t="str">
        <f>IF(A2533="","",VLOOKUP(A2533,Жильцы!$A$2:$B$129,2,FALSE))</f>
        <v/>
      </c>
      <c r="D2533" s="210"/>
      <c r="F2533" s="211"/>
    </row>
    <row r="2534" spans="2:6">
      <c r="B2534" s="209" t="str">
        <f>IF(A2534="","",VLOOKUP(A2534,Жильцы!$A$2:$B$129,2,FALSE))</f>
        <v/>
      </c>
      <c r="D2534" s="210"/>
      <c r="F2534" s="211"/>
    </row>
    <row r="2535" spans="2:6">
      <c r="B2535" s="209" t="str">
        <f>IF(A2535="","",VLOOKUP(A2535,Жильцы!$A$2:$B$129,2,FALSE))</f>
        <v/>
      </c>
      <c r="D2535" s="210"/>
      <c r="F2535" s="211"/>
    </row>
    <row r="2536" spans="2:6">
      <c r="B2536" s="209" t="str">
        <f>IF(A2536="","",VLOOKUP(A2536,Жильцы!$A$2:$B$129,2,FALSE))</f>
        <v/>
      </c>
      <c r="D2536" s="210"/>
      <c r="F2536" s="211"/>
    </row>
    <row r="2537" spans="2:6">
      <c r="B2537" s="209" t="str">
        <f>IF(A2537="","",VLOOKUP(A2537,Жильцы!$A$2:$B$129,2,FALSE))</f>
        <v/>
      </c>
      <c r="D2537" s="210"/>
      <c r="F2537" s="211"/>
    </row>
    <row r="2538" spans="2:6">
      <c r="B2538" s="209" t="str">
        <f>IF(A2538="","",VLOOKUP(A2538,Жильцы!$A$2:$B$129,2,FALSE))</f>
        <v/>
      </c>
      <c r="D2538" s="210"/>
      <c r="F2538" s="211"/>
    </row>
    <row r="2539" spans="2:6">
      <c r="B2539" s="209" t="str">
        <f>IF(A2539="","",VLOOKUP(A2539,Жильцы!$A$2:$B$129,2,FALSE))</f>
        <v/>
      </c>
      <c r="D2539" s="210"/>
      <c r="F2539" s="211"/>
    </row>
    <row r="2540" spans="2:6">
      <c r="B2540" s="209" t="str">
        <f>IF(A2540="","",VLOOKUP(A2540,Жильцы!$A$2:$B$129,2,FALSE))</f>
        <v/>
      </c>
      <c r="D2540" s="210"/>
      <c r="F2540" s="211"/>
    </row>
    <row r="2541" spans="2:6">
      <c r="B2541" s="209" t="str">
        <f>IF(A2541="","",VLOOKUP(A2541,Жильцы!$A$2:$B$129,2,FALSE))</f>
        <v/>
      </c>
      <c r="D2541" s="210"/>
      <c r="F2541" s="211"/>
    </row>
    <row r="2542" spans="2:6">
      <c r="B2542" s="209" t="str">
        <f>IF(A2542="","",VLOOKUP(A2542,Жильцы!$A$2:$B$129,2,FALSE))</f>
        <v/>
      </c>
      <c r="D2542" s="210"/>
      <c r="F2542" s="211"/>
    </row>
    <row r="2543" spans="2:6">
      <c r="B2543" s="209" t="str">
        <f>IF(A2543="","",VLOOKUP(A2543,Жильцы!$A$2:$B$129,2,FALSE))</f>
        <v/>
      </c>
      <c r="D2543" s="210"/>
      <c r="F2543" s="211"/>
    </row>
    <row r="2544" spans="2:6">
      <c r="B2544" s="209" t="str">
        <f>IF(A2544="","",VLOOKUP(A2544,Жильцы!$A$2:$B$129,2,FALSE))</f>
        <v/>
      </c>
      <c r="D2544" s="210"/>
      <c r="F2544" s="211"/>
    </row>
    <row r="2545" spans="2:6">
      <c r="B2545" s="209" t="str">
        <f>IF(A2545="","",VLOOKUP(A2545,Жильцы!$A$2:$B$129,2,FALSE))</f>
        <v/>
      </c>
      <c r="D2545" s="210"/>
      <c r="F2545" s="211"/>
    </row>
    <row r="2546" spans="2:6">
      <c r="B2546" s="209" t="str">
        <f>IF(A2546="","",VLOOKUP(A2546,Жильцы!$A$2:$B$129,2,FALSE))</f>
        <v/>
      </c>
      <c r="D2546" s="210"/>
      <c r="F2546" s="211"/>
    </row>
    <row r="2547" spans="2:6">
      <c r="B2547" s="209" t="str">
        <f>IF(A2547="","",VLOOKUP(A2547,Жильцы!$A$2:$B$129,2,FALSE))</f>
        <v/>
      </c>
      <c r="D2547" s="210"/>
      <c r="F2547" s="211"/>
    </row>
    <row r="2548" spans="2:6">
      <c r="B2548" s="209" t="str">
        <f>IF(A2548="","",VLOOKUP(A2548,Жильцы!$A$2:$B$129,2,FALSE))</f>
        <v/>
      </c>
      <c r="D2548" s="210"/>
      <c r="F2548" s="211"/>
    </row>
    <row r="2549" spans="2:6">
      <c r="B2549" s="209" t="str">
        <f>IF(A2549="","",VLOOKUP(A2549,Жильцы!$A$2:$B$129,2,FALSE))</f>
        <v/>
      </c>
      <c r="D2549" s="210"/>
      <c r="F2549" s="211"/>
    </row>
    <row r="2550" spans="2:6">
      <c r="B2550" s="209" t="str">
        <f>IF(A2550="","",VLOOKUP(A2550,Жильцы!$A$2:$B$129,2,FALSE))</f>
        <v/>
      </c>
      <c r="D2550" s="210"/>
      <c r="F2550" s="211"/>
    </row>
    <row r="2551" spans="2:6">
      <c r="B2551" s="209" t="str">
        <f>IF(A2551="","",VLOOKUP(A2551,Жильцы!$A$2:$B$129,2,FALSE))</f>
        <v/>
      </c>
      <c r="D2551" s="210"/>
      <c r="F2551" s="211"/>
    </row>
    <row r="2552" spans="2:6">
      <c r="B2552" s="209" t="str">
        <f>IF(A2552="","",VLOOKUP(A2552,Жильцы!$A$2:$B$129,2,FALSE))</f>
        <v/>
      </c>
      <c r="D2552" s="210"/>
      <c r="F2552" s="211"/>
    </row>
    <row r="2553" spans="2:6">
      <c r="B2553" s="209" t="str">
        <f>IF(A2553="","",VLOOKUP(A2553,Жильцы!$A$2:$B$129,2,FALSE))</f>
        <v/>
      </c>
      <c r="D2553" s="210"/>
      <c r="F2553" s="211"/>
    </row>
    <row r="2554" spans="2:6">
      <c r="B2554" s="209" t="str">
        <f>IF(A2554="","",VLOOKUP(A2554,Жильцы!$A$2:$B$129,2,FALSE))</f>
        <v/>
      </c>
      <c r="D2554" s="210"/>
      <c r="F2554" s="211"/>
    </row>
    <row r="2555" spans="2:6">
      <c r="B2555" s="209" t="str">
        <f>IF(A2555="","",VLOOKUP(A2555,Жильцы!$A$2:$B$129,2,FALSE))</f>
        <v/>
      </c>
      <c r="D2555" s="210"/>
      <c r="F2555" s="211"/>
    </row>
    <row r="2556" spans="2:6">
      <c r="B2556" s="209" t="str">
        <f>IF(A2556="","",VLOOKUP(A2556,Жильцы!$A$2:$B$129,2,FALSE))</f>
        <v/>
      </c>
      <c r="D2556" s="210"/>
      <c r="F2556" s="211"/>
    </row>
    <row r="2557" spans="2:6">
      <c r="B2557" s="209" t="str">
        <f>IF(A2557="","",VLOOKUP(A2557,Жильцы!$A$2:$B$129,2,FALSE))</f>
        <v/>
      </c>
      <c r="D2557" s="210"/>
      <c r="F2557" s="211"/>
    </row>
    <row r="2558" spans="2:6">
      <c r="B2558" s="209" t="str">
        <f>IF(A2558="","",VLOOKUP(A2558,Жильцы!$A$2:$B$129,2,FALSE))</f>
        <v/>
      </c>
      <c r="D2558" s="210"/>
      <c r="F2558" s="211"/>
    </row>
    <row r="2559" spans="2:6">
      <c r="B2559" s="209" t="str">
        <f>IF(A2559="","",VLOOKUP(A2559,Жильцы!$A$2:$B$129,2,FALSE))</f>
        <v/>
      </c>
      <c r="D2559" s="210"/>
      <c r="F2559" s="211"/>
    </row>
    <row r="2560" spans="2:6">
      <c r="B2560" s="209" t="str">
        <f>IF(A2560="","",VLOOKUP(A2560,Жильцы!$A$2:$B$129,2,FALSE))</f>
        <v/>
      </c>
      <c r="D2560" s="210"/>
      <c r="F2560" s="211"/>
    </row>
    <row r="2561" spans="2:6">
      <c r="B2561" s="209" t="str">
        <f>IF(A2561="","",VLOOKUP(A2561,Жильцы!$A$2:$B$129,2,FALSE))</f>
        <v/>
      </c>
      <c r="D2561" s="210"/>
      <c r="F2561" s="211"/>
    </row>
    <row r="2562" spans="2:6">
      <c r="B2562" s="209" t="str">
        <f>IF(A2562="","",VLOOKUP(A2562,Жильцы!$A$2:$B$129,2,FALSE))</f>
        <v/>
      </c>
      <c r="D2562" s="210"/>
      <c r="F2562" s="211"/>
    </row>
    <row r="2563" spans="2:6">
      <c r="B2563" s="209" t="str">
        <f>IF(A2563="","",VLOOKUP(A2563,Жильцы!$A$2:$B$129,2,FALSE))</f>
        <v/>
      </c>
      <c r="D2563" s="210"/>
      <c r="F2563" s="211"/>
    </row>
    <row r="2564" spans="2:6">
      <c r="B2564" s="209" t="str">
        <f>IF(A2564="","",VLOOKUP(A2564,Жильцы!$A$2:$B$129,2,FALSE))</f>
        <v/>
      </c>
      <c r="D2564" s="210"/>
      <c r="F2564" s="211"/>
    </row>
    <row r="2565" spans="2:6">
      <c r="B2565" s="209" t="str">
        <f>IF(A2565="","",VLOOKUP(A2565,Жильцы!$A$2:$B$129,2,FALSE))</f>
        <v/>
      </c>
      <c r="D2565" s="210"/>
      <c r="F2565" s="211"/>
    </row>
    <row r="2566" spans="2:6">
      <c r="B2566" s="209" t="str">
        <f>IF(A2566="","",VLOOKUP(A2566,Жильцы!$A$2:$B$129,2,FALSE))</f>
        <v/>
      </c>
      <c r="D2566" s="210"/>
      <c r="F2566" s="211"/>
    </row>
    <row r="2567" spans="2:6">
      <c r="B2567" s="209" t="str">
        <f>IF(A2567="","",VLOOKUP(A2567,Жильцы!$A$2:$B$129,2,FALSE))</f>
        <v/>
      </c>
      <c r="D2567" s="210"/>
      <c r="F2567" s="211"/>
    </row>
    <row r="2568" spans="2:6">
      <c r="B2568" s="209" t="str">
        <f>IF(A2568="","",VLOOKUP(A2568,Жильцы!$A$2:$B$129,2,FALSE))</f>
        <v/>
      </c>
      <c r="D2568" s="210"/>
      <c r="F2568" s="211"/>
    </row>
    <row r="2569" spans="2:6">
      <c r="B2569" s="209" t="str">
        <f>IF(A2569="","",VLOOKUP(A2569,Жильцы!$A$2:$B$129,2,FALSE))</f>
        <v/>
      </c>
      <c r="D2569" s="210"/>
      <c r="F2569" s="211"/>
    </row>
    <row r="2570" spans="2:6">
      <c r="B2570" s="209" t="str">
        <f>IF(A2570="","",VLOOKUP(A2570,Жильцы!$A$2:$B$129,2,FALSE))</f>
        <v/>
      </c>
      <c r="D2570" s="210"/>
      <c r="F2570" s="211"/>
    </row>
    <row r="2571" spans="2:6">
      <c r="B2571" s="209" t="str">
        <f>IF(A2571="","",VLOOKUP(A2571,Жильцы!$A$2:$B$129,2,FALSE))</f>
        <v/>
      </c>
      <c r="D2571" s="210"/>
      <c r="F2571" s="211"/>
    </row>
    <row r="2572" spans="2:6">
      <c r="B2572" s="209" t="str">
        <f>IF(A2572="","",VLOOKUP(A2572,Жильцы!$A$2:$B$129,2,FALSE))</f>
        <v/>
      </c>
      <c r="D2572" s="210"/>
      <c r="F2572" s="211"/>
    </row>
    <row r="2573" spans="2:6">
      <c r="B2573" s="209" t="str">
        <f>IF(A2573="","",VLOOKUP(A2573,Жильцы!$A$2:$B$129,2,FALSE))</f>
        <v/>
      </c>
      <c r="D2573" s="210"/>
      <c r="F2573" s="211"/>
    </row>
    <row r="2574" spans="2:6">
      <c r="B2574" s="209" t="str">
        <f>IF(A2574="","",VLOOKUP(A2574,Жильцы!$A$2:$B$129,2,FALSE))</f>
        <v/>
      </c>
      <c r="D2574" s="210"/>
      <c r="F2574" s="211"/>
    </row>
    <row r="2575" spans="2:6">
      <c r="B2575" s="209" t="str">
        <f>IF(A2575="","",VLOOKUP(A2575,Жильцы!$A$2:$B$129,2,FALSE))</f>
        <v/>
      </c>
      <c r="D2575" s="210"/>
      <c r="F2575" s="211"/>
    </row>
    <row r="2576" spans="2:6">
      <c r="B2576" s="209" t="str">
        <f>IF(A2576="","",VLOOKUP(A2576,Жильцы!$A$2:$B$129,2,FALSE))</f>
        <v/>
      </c>
      <c r="D2576" s="210"/>
      <c r="F2576" s="211"/>
    </row>
    <row r="2577" spans="2:6">
      <c r="B2577" s="209" t="str">
        <f>IF(A2577="","",VLOOKUP(A2577,Жильцы!$A$2:$B$129,2,FALSE))</f>
        <v/>
      </c>
      <c r="D2577" s="210"/>
      <c r="F2577" s="211"/>
    </row>
    <row r="2578" spans="2:6">
      <c r="B2578" s="209" t="str">
        <f>IF(A2578="","",VLOOKUP(A2578,Жильцы!$A$2:$B$129,2,FALSE))</f>
        <v/>
      </c>
      <c r="D2578" s="210"/>
      <c r="F2578" s="211"/>
    </row>
    <row r="2579" spans="2:6">
      <c r="B2579" s="209" t="str">
        <f>IF(A2579="","",VLOOKUP(A2579,Жильцы!$A$2:$B$129,2,FALSE))</f>
        <v/>
      </c>
      <c r="D2579" s="210"/>
      <c r="F2579" s="211"/>
    </row>
    <row r="2580" spans="2:6">
      <c r="B2580" s="209" t="str">
        <f>IF(A2580="","",VLOOKUP(A2580,Жильцы!$A$2:$B$129,2,FALSE))</f>
        <v/>
      </c>
      <c r="D2580" s="210"/>
      <c r="F2580" s="211"/>
    </row>
    <row r="2581" spans="2:6">
      <c r="B2581" s="209" t="str">
        <f>IF(A2581="","",VLOOKUP(A2581,Жильцы!$A$2:$B$129,2,FALSE))</f>
        <v/>
      </c>
      <c r="D2581" s="210"/>
      <c r="F2581" s="211"/>
    </row>
    <row r="2582" spans="2:6">
      <c r="B2582" s="209" t="str">
        <f>IF(A2582="","",VLOOKUP(A2582,Жильцы!$A$2:$B$129,2,FALSE))</f>
        <v/>
      </c>
      <c r="D2582" s="210"/>
      <c r="F2582" s="211"/>
    </row>
    <row r="2583" spans="2:6">
      <c r="B2583" s="209" t="str">
        <f>IF(A2583="","",VLOOKUP(A2583,Жильцы!$A$2:$B$129,2,FALSE))</f>
        <v/>
      </c>
      <c r="D2583" s="210"/>
      <c r="F2583" s="211"/>
    </row>
    <row r="2584" spans="2:6">
      <c r="B2584" s="209" t="str">
        <f>IF(A2584="","",VLOOKUP(A2584,Жильцы!$A$2:$B$129,2,FALSE))</f>
        <v/>
      </c>
      <c r="D2584" s="210"/>
      <c r="F2584" s="211"/>
    </row>
    <row r="2585" spans="2:6">
      <c r="B2585" s="209" t="str">
        <f>IF(A2585="","",VLOOKUP(A2585,Жильцы!$A$2:$B$129,2,FALSE))</f>
        <v/>
      </c>
      <c r="D2585" s="210"/>
      <c r="F2585" s="211"/>
    </row>
    <row r="2586" spans="2:6">
      <c r="B2586" s="209" t="str">
        <f>IF(A2586="","",VLOOKUP(A2586,Жильцы!$A$2:$B$129,2,FALSE))</f>
        <v/>
      </c>
      <c r="D2586" s="210"/>
      <c r="F2586" s="211"/>
    </row>
    <row r="2587" spans="2:6">
      <c r="B2587" s="209" t="str">
        <f>IF(A2587="","",VLOOKUP(A2587,Жильцы!$A$2:$B$129,2,FALSE))</f>
        <v/>
      </c>
      <c r="D2587" s="210"/>
      <c r="F2587" s="211"/>
    </row>
    <row r="2588" spans="2:6">
      <c r="B2588" s="209" t="str">
        <f>IF(A2588="","",VLOOKUP(A2588,Жильцы!$A$2:$B$129,2,FALSE))</f>
        <v/>
      </c>
      <c r="D2588" s="210"/>
      <c r="F2588" s="211"/>
    </row>
    <row r="2589" spans="2:6">
      <c r="B2589" s="209" t="str">
        <f>IF(A2589="","",VLOOKUP(A2589,Жильцы!$A$2:$B$129,2,FALSE))</f>
        <v/>
      </c>
      <c r="D2589" s="210"/>
      <c r="F2589" s="211"/>
    </row>
    <row r="2590" spans="2:6">
      <c r="B2590" s="209" t="str">
        <f>IF(A2590="","",VLOOKUP(A2590,Жильцы!$A$2:$B$129,2,FALSE))</f>
        <v/>
      </c>
      <c r="D2590" s="210"/>
      <c r="F2590" s="211"/>
    </row>
    <row r="2591" spans="2:6">
      <c r="B2591" s="209" t="str">
        <f>IF(A2591="","",VLOOKUP(A2591,Жильцы!$A$2:$B$129,2,FALSE))</f>
        <v/>
      </c>
      <c r="D2591" s="210"/>
      <c r="F2591" s="211"/>
    </row>
    <row r="2592" spans="2:6">
      <c r="B2592" s="209" t="str">
        <f>IF(A2592="","",VLOOKUP(A2592,Жильцы!$A$2:$B$129,2,FALSE))</f>
        <v/>
      </c>
      <c r="D2592" s="210"/>
      <c r="F2592" s="211"/>
    </row>
    <row r="2593" spans="2:6">
      <c r="B2593" s="209" t="str">
        <f>IF(A2593="","",VLOOKUP(A2593,Жильцы!$A$2:$B$129,2,FALSE))</f>
        <v/>
      </c>
      <c r="D2593" s="210"/>
      <c r="F2593" s="211"/>
    </row>
    <row r="2594" spans="2:6">
      <c r="B2594" s="209" t="str">
        <f>IF(A2594="","",VLOOKUP(A2594,Жильцы!$A$2:$B$129,2,FALSE))</f>
        <v/>
      </c>
      <c r="D2594" s="210"/>
      <c r="F2594" s="211"/>
    </row>
    <row r="2595" spans="2:6">
      <c r="B2595" s="209" t="str">
        <f>IF(A2595="","",VLOOKUP(A2595,Жильцы!$A$2:$B$129,2,FALSE))</f>
        <v/>
      </c>
      <c r="D2595" s="210"/>
      <c r="F2595" s="211"/>
    </row>
    <row r="2596" spans="2:6">
      <c r="B2596" s="209" t="str">
        <f>IF(A2596="","",VLOOKUP(A2596,Жильцы!$A$2:$B$129,2,FALSE))</f>
        <v/>
      </c>
      <c r="D2596" s="210"/>
      <c r="F2596" s="211"/>
    </row>
    <row r="2597" spans="2:6">
      <c r="B2597" s="209" t="str">
        <f>IF(A2597="","",VLOOKUP(A2597,Жильцы!$A$2:$B$129,2,FALSE))</f>
        <v/>
      </c>
      <c r="D2597" s="210"/>
      <c r="F2597" s="211"/>
    </row>
    <row r="2598" spans="2:6">
      <c r="B2598" s="209" t="str">
        <f>IF(A2598="","",VLOOKUP(A2598,Жильцы!$A$2:$B$129,2,FALSE))</f>
        <v/>
      </c>
      <c r="D2598" s="210"/>
      <c r="F2598" s="211"/>
    </row>
    <row r="2599" spans="2:6">
      <c r="B2599" s="209" t="str">
        <f>IF(A2599="","",VLOOKUP(A2599,Жильцы!$A$2:$B$129,2,FALSE))</f>
        <v/>
      </c>
      <c r="D2599" s="210"/>
      <c r="F2599" s="211"/>
    </row>
    <row r="2600" spans="2:6">
      <c r="B2600" s="209" t="str">
        <f>IF(A2600="","",VLOOKUP(A2600,Жильцы!$A$2:$B$129,2,FALSE))</f>
        <v/>
      </c>
      <c r="D2600" s="210"/>
      <c r="F2600" s="211"/>
    </row>
    <row r="2601" spans="2:6">
      <c r="B2601" s="209" t="str">
        <f>IF(A2601="","",VLOOKUP(A2601,Жильцы!$A$2:$B$129,2,FALSE))</f>
        <v/>
      </c>
      <c r="D2601" s="210"/>
      <c r="F2601" s="211"/>
    </row>
    <row r="2602" spans="2:6">
      <c r="B2602" s="209" t="str">
        <f>IF(A2602="","",VLOOKUP(A2602,Жильцы!$A$2:$B$129,2,FALSE))</f>
        <v/>
      </c>
      <c r="D2602" s="210"/>
      <c r="F2602" s="211"/>
    </row>
    <row r="2603" spans="2:6">
      <c r="B2603" s="209" t="str">
        <f>IF(A2603="","",VLOOKUP(A2603,Жильцы!$A$2:$B$129,2,FALSE))</f>
        <v/>
      </c>
      <c r="D2603" s="210"/>
      <c r="F2603" s="211"/>
    </row>
    <row r="2604" spans="2:6">
      <c r="B2604" s="209" t="str">
        <f>IF(A2604="","",VLOOKUP(A2604,Жильцы!$A$2:$B$129,2,FALSE))</f>
        <v/>
      </c>
      <c r="D2604" s="210"/>
      <c r="F2604" s="211"/>
    </row>
    <row r="2605" spans="2:6">
      <c r="B2605" s="209" t="str">
        <f>IF(A2605="","",VLOOKUP(A2605,Жильцы!$A$2:$B$129,2,FALSE))</f>
        <v/>
      </c>
      <c r="D2605" s="210"/>
      <c r="F2605" s="211"/>
    </row>
    <row r="2606" spans="2:6">
      <c r="B2606" s="209" t="str">
        <f>IF(A2606="","",VLOOKUP(A2606,Жильцы!$A$2:$B$129,2,FALSE))</f>
        <v/>
      </c>
      <c r="D2606" s="210"/>
      <c r="F2606" s="211"/>
    </row>
    <row r="2607" spans="2:6">
      <c r="B2607" s="209" t="str">
        <f>IF(A2607="","",VLOOKUP(A2607,Жильцы!$A$2:$B$129,2,FALSE))</f>
        <v/>
      </c>
      <c r="D2607" s="210"/>
      <c r="F2607" s="211"/>
    </row>
    <row r="2608" spans="2:6">
      <c r="B2608" s="209" t="str">
        <f>IF(A2608="","",VLOOKUP(A2608,Жильцы!$A$2:$B$129,2,FALSE))</f>
        <v/>
      </c>
      <c r="D2608" s="210"/>
      <c r="F2608" s="211"/>
    </row>
    <row r="2609" spans="2:6">
      <c r="B2609" s="209" t="str">
        <f>IF(A2609="","",VLOOKUP(A2609,Жильцы!$A$2:$B$129,2,FALSE))</f>
        <v/>
      </c>
      <c r="D2609" s="210"/>
      <c r="F2609" s="211"/>
    </row>
    <row r="2610" spans="2:6">
      <c r="B2610" s="209" t="str">
        <f>IF(A2610="","",VLOOKUP(A2610,Жильцы!$A$2:$B$129,2,FALSE))</f>
        <v/>
      </c>
      <c r="D2610" s="210"/>
      <c r="F2610" s="211"/>
    </row>
    <row r="2611" spans="2:6">
      <c r="B2611" s="209" t="str">
        <f>IF(A2611="","",VLOOKUP(A2611,Жильцы!$A$2:$B$129,2,FALSE))</f>
        <v/>
      </c>
      <c r="D2611" s="210"/>
      <c r="F2611" s="211"/>
    </row>
    <row r="2612" spans="2:6">
      <c r="B2612" s="209" t="str">
        <f>IF(A2612="","",VLOOKUP(A2612,Жильцы!$A$2:$B$129,2,FALSE))</f>
        <v/>
      </c>
      <c r="D2612" s="210"/>
      <c r="F2612" s="211"/>
    </row>
    <row r="2613" spans="2:6">
      <c r="B2613" s="209" t="str">
        <f>IF(A2613="","",VLOOKUP(A2613,Жильцы!$A$2:$B$129,2,FALSE))</f>
        <v/>
      </c>
      <c r="D2613" s="210"/>
      <c r="F2613" s="211"/>
    </row>
    <row r="2614" spans="2:6">
      <c r="B2614" s="209" t="str">
        <f>IF(A2614="","",VLOOKUP(A2614,Жильцы!$A$2:$B$129,2,FALSE))</f>
        <v/>
      </c>
      <c r="D2614" s="210"/>
      <c r="F2614" s="211"/>
    </row>
    <row r="2615" spans="2:6">
      <c r="B2615" s="209" t="str">
        <f>IF(A2615="","",VLOOKUP(A2615,Жильцы!$A$2:$B$129,2,FALSE))</f>
        <v/>
      </c>
      <c r="D2615" s="210"/>
      <c r="F2615" s="211"/>
    </row>
    <row r="2616" spans="2:6">
      <c r="B2616" s="209" t="str">
        <f>IF(A2616="","",VLOOKUP(A2616,Жильцы!$A$2:$B$129,2,FALSE))</f>
        <v/>
      </c>
      <c r="D2616" s="210"/>
      <c r="F2616" s="211"/>
    </row>
    <row r="2617" spans="2:6">
      <c r="B2617" s="209" t="str">
        <f>IF(A2617="","",VLOOKUP(A2617,Жильцы!$A$2:$B$129,2,FALSE))</f>
        <v/>
      </c>
      <c r="D2617" s="210"/>
      <c r="F2617" s="211"/>
    </row>
    <row r="2618" spans="2:6">
      <c r="B2618" s="209" t="str">
        <f>IF(A2618="","",VLOOKUP(A2618,Жильцы!$A$2:$B$129,2,FALSE))</f>
        <v/>
      </c>
      <c r="D2618" s="210"/>
      <c r="F2618" s="211"/>
    </row>
    <row r="2619" spans="2:6">
      <c r="B2619" s="209" t="str">
        <f>IF(A2619="","",VLOOKUP(A2619,Жильцы!$A$2:$B$129,2,FALSE))</f>
        <v/>
      </c>
      <c r="D2619" s="210"/>
      <c r="F2619" s="211"/>
    </row>
    <row r="2620" spans="2:6">
      <c r="B2620" s="209" t="str">
        <f>IF(A2620="","",VLOOKUP(A2620,Жильцы!$A$2:$B$129,2,FALSE))</f>
        <v/>
      </c>
      <c r="D2620" s="210"/>
      <c r="F2620" s="211"/>
    </row>
    <row r="2621" spans="2:6">
      <c r="B2621" s="209" t="str">
        <f>IF(A2621="","",VLOOKUP(A2621,Жильцы!$A$2:$B$129,2,FALSE))</f>
        <v/>
      </c>
      <c r="D2621" s="210"/>
      <c r="F2621" s="211"/>
    </row>
    <row r="2622" spans="2:6">
      <c r="B2622" s="209" t="str">
        <f>IF(A2622="","",VLOOKUP(A2622,Жильцы!$A$2:$B$129,2,FALSE))</f>
        <v/>
      </c>
      <c r="D2622" s="210"/>
      <c r="F2622" s="211"/>
    </row>
    <row r="2623" spans="2:6">
      <c r="B2623" s="209" t="str">
        <f>IF(A2623="","",VLOOKUP(A2623,Жильцы!$A$2:$B$129,2,FALSE))</f>
        <v/>
      </c>
      <c r="D2623" s="210"/>
      <c r="F2623" s="211"/>
    </row>
    <row r="2624" spans="2:6">
      <c r="B2624" s="209" t="str">
        <f>IF(A2624="","",VLOOKUP(A2624,Жильцы!$A$2:$B$129,2,FALSE))</f>
        <v/>
      </c>
      <c r="D2624" s="210"/>
      <c r="F2624" s="211"/>
    </row>
    <row r="2625" spans="2:6">
      <c r="B2625" s="209" t="str">
        <f>IF(A2625="","",VLOOKUP(A2625,Жильцы!$A$2:$B$129,2,FALSE))</f>
        <v/>
      </c>
      <c r="D2625" s="210"/>
      <c r="F2625" s="211"/>
    </row>
    <row r="2626" spans="2:6">
      <c r="B2626" s="209" t="str">
        <f>IF(A2626="","",VLOOKUP(A2626,Жильцы!$A$2:$B$129,2,FALSE))</f>
        <v/>
      </c>
      <c r="D2626" s="210"/>
      <c r="F2626" s="211"/>
    </row>
    <row r="2627" spans="2:6">
      <c r="B2627" s="209" t="str">
        <f>IF(A2627="","",VLOOKUP(A2627,Жильцы!$A$2:$B$129,2,FALSE))</f>
        <v/>
      </c>
      <c r="D2627" s="210"/>
      <c r="F2627" s="211"/>
    </row>
    <row r="2628" spans="2:6">
      <c r="B2628" s="209" t="str">
        <f>IF(A2628="","",VLOOKUP(A2628,Жильцы!$A$2:$B$129,2,FALSE))</f>
        <v/>
      </c>
      <c r="D2628" s="210"/>
      <c r="F2628" s="211"/>
    </row>
    <row r="2629" spans="2:6">
      <c r="B2629" s="209" t="str">
        <f>IF(A2629="","",VLOOKUP(A2629,Жильцы!$A$2:$B$129,2,FALSE))</f>
        <v/>
      </c>
      <c r="D2629" s="210"/>
      <c r="F2629" s="211"/>
    </row>
    <row r="2630" spans="2:6">
      <c r="B2630" s="209" t="str">
        <f>IF(A2630="","",VLOOKUP(A2630,Жильцы!$A$2:$B$129,2,FALSE))</f>
        <v/>
      </c>
      <c r="D2630" s="210"/>
      <c r="F2630" s="211"/>
    </row>
    <row r="2631" spans="2:6">
      <c r="B2631" s="209" t="str">
        <f>IF(A2631="","",VLOOKUP(A2631,Жильцы!$A$2:$B$129,2,FALSE))</f>
        <v/>
      </c>
      <c r="D2631" s="210"/>
      <c r="F2631" s="211"/>
    </row>
    <row r="2632" spans="2:6">
      <c r="B2632" s="209" t="str">
        <f>IF(A2632="","",VLOOKUP(A2632,Жильцы!$A$2:$B$129,2,FALSE))</f>
        <v/>
      </c>
      <c r="D2632" s="210"/>
      <c r="F2632" s="211"/>
    </row>
    <row r="2633" spans="2:6">
      <c r="B2633" s="209" t="str">
        <f>IF(A2633="","",VLOOKUP(A2633,Жильцы!$A$2:$B$129,2,FALSE))</f>
        <v/>
      </c>
      <c r="D2633" s="210"/>
      <c r="F2633" s="211"/>
    </row>
    <row r="2634" spans="2:6">
      <c r="B2634" s="209" t="str">
        <f>IF(A2634="","",VLOOKUP(A2634,Жильцы!$A$2:$B$129,2,FALSE))</f>
        <v/>
      </c>
      <c r="D2634" s="210"/>
      <c r="F2634" s="211"/>
    </row>
    <row r="2635" spans="2:6">
      <c r="B2635" s="209" t="str">
        <f>IF(A2635="","",VLOOKUP(A2635,Жильцы!$A$2:$B$129,2,FALSE))</f>
        <v/>
      </c>
      <c r="D2635" s="210"/>
      <c r="F2635" s="211"/>
    </row>
    <row r="2636" spans="2:6">
      <c r="B2636" s="209" t="str">
        <f>IF(A2636="","",VLOOKUP(A2636,Жильцы!$A$2:$B$129,2,FALSE))</f>
        <v/>
      </c>
      <c r="D2636" s="210"/>
      <c r="F2636" s="211"/>
    </row>
    <row r="2637" spans="2:6">
      <c r="B2637" s="209" t="str">
        <f>IF(A2637="","",VLOOKUP(A2637,Жильцы!$A$2:$B$129,2,FALSE))</f>
        <v/>
      </c>
      <c r="D2637" s="210"/>
      <c r="F2637" s="211"/>
    </row>
    <row r="2638" spans="2:6">
      <c r="B2638" s="209" t="str">
        <f>IF(A2638="","",VLOOKUP(A2638,Жильцы!$A$2:$B$129,2,FALSE))</f>
        <v/>
      </c>
      <c r="D2638" s="210"/>
      <c r="F2638" s="213"/>
    </row>
    <row r="2639" spans="2:6">
      <c r="B2639" s="209" t="str">
        <f>IF(A2639="","",VLOOKUP(A2639,Жильцы!$A$2:$B$129,2,FALSE))</f>
        <v/>
      </c>
      <c r="D2639" s="210"/>
      <c r="F2639" s="213"/>
    </row>
    <row r="2640" spans="2:6">
      <c r="B2640" s="209" t="str">
        <f>IF(A2640="","",VLOOKUP(A2640,Жильцы!$A$2:$B$129,2,FALSE))</f>
        <v/>
      </c>
      <c r="D2640" s="210"/>
      <c r="F2640" s="213"/>
    </row>
    <row r="2641" spans="2:6">
      <c r="B2641" s="209" t="str">
        <f>IF(A2641="","",VLOOKUP(A2641,Жильцы!$A$2:$B$129,2,FALSE))</f>
        <v/>
      </c>
      <c r="D2641" s="210"/>
      <c r="F2641" s="213"/>
    </row>
    <row r="2642" spans="2:6">
      <c r="B2642" s="209" t="str">
        <f>IF(A2642="","",VLOOKUP(A2642,Жильцы!$A$2:$B$129,2,FALSE))</f>
        <v/>
      </c>
      <c r="D2642" s="210"/>
      <c r="F2642" s="213"/>
    </row>
    <row r="2643" spans="2:6">
      <c r="B2643" s="209" t="str">
        <f>IF(A2643="","",VLOOKUP(A2643,Жильцы!$A$2:$B$129,2,FALSE))</f>
        <v/>
      </c>
      <c r="D2643" s="210"/>
      <c r="F2643" s="211"/>
    </row>
    <row r="2644" spans="2:6">
      <c r="B2644" s="209" t="str">
        <f>IF(A2644="","",VLOOKUP(A2644,Жильцы!$A$2:$B$129,2,FALSE))</f>
        <v/>
      </c>
      <c r="D2644" s="210"/>
      <c r="F2644" s="211"/>
    </row>
    <row r="2645" spans="2:6">
      <c r="B2645" s="209" t="str">
        <f>IF(A2645="","",VLOOKUP(A2645,Жильцы!$A$2:$B$129,2,FALSE))</f>
        <v/>
      </c>
      <c r="D2645" s="210"/>
      <c r="F2645" s="211"/>
    </row>
    <row r="2646" spans="2:6">
      <c r="B2646" s="209" t="str">
        <f>IF(A2646="","",VLOOKUP(A2646,Жильцы!$A$2:$B$129,2,FALSE))</f>
        <v/>
      </c>
      <c r="D2646" s="210"/>
      <c r="F2646" s="211"/>
    </row>
    <row r="2647" spans="2:6">
      <c r="B2647" s="209" t="str">
        <f>IF(A2647="","",VLOOKUP(A2647,Жильцы!$A$2:$B$129,2,FALSE))</f>
        <v/>
      </c>
      <c r="D2647" s="210"/>
      <c r="F2647" s="211"/>
    </row>
    <row r="2648" spans="2:6">
      <c r="B2648" s="209" t="str">
        <f>IF(A2648="","",VLOOKUP(A2648,Жильцы!$A$2:$B$129,2,FALSE))</f>
        <v/>
      </c>
      <c r="D2648" s="210"/>
      <c r="F2648" s="211"/>
    </row>
    <row r="2649" spans="2:6">
      <c r="B2649" s="209" t="str">
        <f>IF(A2649="","",VLOOKUP(A2649,Жильцы!$A$2:$B$129,2,FALSE))</f>
        <v/>
      </c>
      <c r="D2649" s="210"/>
      <c r="F2649" s="211"/>
    </row>
    <row r="2650" spans="2:6">
      <c r="B2650" s="209" t="str">
        <f>IF(A2650="","",VLOOKUP(A2650,Жильцы!$A$2:$B$129,2,FALSE))</f>
        <v/>
      </c>
      <c r="D2650" s="210"/>
      <c r="F2650" s="211"/>
    </row>
    <row r="2651" spans="2:6">
      <c r="B2651" s="209" t="str">
        <f>IF(A2651="","",VLOOKUP(A2651,Жильцы!$A$2:$B$129,2,FALSE))</f>
        <v/>
      </c>
      <c r="D2651" s="210"/>
      <c r="F2651" s="211"/>
    </row>
    <row r="2652" spans="2:6">
      <c r="B2652" s="209" t="str">
        <f>IF(A2652="","",VLOOKUP(A2652,Жильцы!$A$2:$B$129,2,FALSE))</f>
        <v/>
      </c>
      <c r="D2652" s="210"/>
      <c r="F2652" s="211"/>
    </row>
    <row r="2653" spans="2:6">
      <c r="B2653" s="209" t="str">
        <f>IF(A2653="","",VLOOKUP(A2653,Жильцы!$A$2:$B$129,2,FALSE))</f>
        <v/>
      </c>
      <c r="D2653" s="210"/>
      <c r="F2653" s="211"/>
    </row>
    <row r="2654" spans="2:6">
      <c r="B2654" s="209" t="str">
        <f>IF(A2654="","",VLOOKUP(A2654,Жильцы!$A$2:$B$129,2,FALSE))</f>
        <v/>
      </c>
      <c r="D2654" s="210"/>
      <c r="F2654" s="211"/>
    </row>
    <row r="2655" spans="2:6">
      <c r="B2655" s="209" t="str">
        <f>IF(A2655="","",VLOOKUP(A2655,Жильцы!$A$2:$B$129,2,FALSE))</f>
        <v/>
      </c>
      <c r="D2655" s="210"/>
      <c r="F2655" s="211"/>
    </row>
    <row r="2656" spans="2:6">
      <c r="B2656" s="209" t="str">
        <f>IF(A2656="","",VLOOKUP(A2656,Жильцы!$A$2:$B$129,2,FALSE))</f>
        <v/>
      </c>
      <c r="D2656" s="210"/>
      <c r="F2656" s="211"/>
    </row>
    <row r="2657" spans="2:6">
      <c r="B2657" s="209" t="str">
        <f>IF(A2657="","",VLOOKUP(A2657,Жильцы!$A$2:$B$129,2,FALSE))</f>
        <v/>
      </c>
      <c r="D2657" s="210"/>
      <c r="F2657" s="211"/>
    </row>
    <row r="2658" spans="2:6">
      <c r="B2658" s="209" t="str">
        <f>IF(A2658="","",VLOOKUP(A2658,Жильцы!$A$2:$B$129,2,FALSE))</f>
        <v/>
      </c>
      <c r="D2658" s="210"/>
      <c r="F2658" s="211"/>
    </row>
    <row r="2659" spans="2:6">
      <c r="B2659" s="209" t="str">
        <f>IF(A2659="","",VLOOKUP(A2659,Жильцы!$A$2:$B$129,2,FALSE))</f>
        <v/>
      </c>
      <c r="D2659" s="210"/>
      <c r="F2659" s="211"/>
    </row>
    <row r="2660" spans="2:6">
      <c r="B2660" s="209" t="str">
        <f>IF(A2660="","",VLOOKUP(A2660,Жильцы!$A$2:$B$129,2,FALSE))</f>
        <v/>
      </c>
      <c r="D2660" s="210"/>
      <c r="F2660" s="211"/>
    </row>
    <row r="2661" spans="2:6">
      <c r="B2661" s="209" t="str">
        <f>IF(A2661="","",VLOOKUP(A2661,Жильцы!$A$2:$B$129,2,FALSE))</f>
        <v/>
      </c>
      <c r="D2661" s="210"/>
      <c r="F2661" s="211"/>
    </row>
    <row r="2662" spans="2:6">
      <c r="B2662" s="209" t="str">
        <f>IF(A2662="","",VLOOKUP(A2662,Жильцы!$A$2:$B$129,2,FALSE))</f>
        <v/>
      </c>
      <c r="D2662" s="210"/>
      <c r="F2662" s="211"/>
    </row>
    <row r="2663" spans="2:6">
      <c r="B2663" s="209" t="str">
        <f>IF(A2663="","",VLOOKUP(A2663,Жильцы!$A$2:$B$129,2,FALSE))</f>
        <v/>
      </c>
      <c r="D2663" s="210"/>
      <c r="F2663" s="211"/>
    </row>
    <row r="2664" spans="2:6">
      <c r="B2664" s="209" t="str">
        <f>IF(A2664="","",VLOOKUP(A2664,Жильцы!$A$2:$B$129,2,FALSE))</f>
        <v/>
      </c>
      <c r="D2664" s="210"/>
      <c r="F2664" s="211"/>
    </row>
    <row r="2665" spans="2:6">
      <c r="B2665" s="209" t="str">
        <f>IF(A2665="","",VLOOKUP(A2665,Жильцы!$A$2:$B$129,2,FALSE))</f>
        <v/>
      </c>
      <c r="D2665" s="210"/>
      <c r="F2665" s="211"/>
    </row>
    <row r="2666" spans="2:6">
      <c r="B2666" s="209" t="str">
        <f>IF(A2666="","",VLOOKUP(A2666,Жильцы!$A$2:$B$129,2,FALSE))</f>
        <v/>
      </c>
      <c r="D2666" s="210"/>
      <c r="F2666" s="211"/>
    </row>
    <row r="2667" spans="2:6">
      <c r="B2667" s="209" t="str">
        <f>IF(A2667="","",VLOOKUP(A2667,Жильцы!$A$2:$B$129,2,FALSE))</f>
        <v/>
      </c>
      <c r="D2667" s="210"/>
      <c r="F2667" s="211"/>
    </row>
    <row r="2668" spans="2:6">
      <c r="B2668" s="209" t="str">
        <f>IF(A2668="","",VLOOKUP(A2668,Жильцы!$A$2:$B$129,2,FALSE))</f>
        <v/>
      </c>
      <c r="D2668" s="210"/>
      <c r="F2668" s="211"/>
    </row>
    <row r="2669" spans="2:6">
      <c r="B2669" s="209" t="str">
        <f>IF(A2669="","",VLOOKUP(A2669,Жильцы!$A$2:$B$129,2,FALSE))</f>
        <v/>
      </c>
      <c r="D2669" s="210"/>
      <c r="F2669" s="211"/>
    </row>
    <row r="2670" spans="2:6">
      <c r="B2670" s="209" t="str">
        <f>IF(A2670="","",VLOOKUP(A2670,Жильцы!$A$2:$B$129,2,FALSE))</f>
        <v/>
      </c>
      <c r="D2670" s="210"/>
      <c r="F2670" s="211"/>
    </row>
    <row r="2671" spans="2:6">
      <c r="B2671" s="209" t="str">
        <f>IF(A2671="","",VLOOKUP(A2671,Жильцы!$A$2:$B$129,2,FALSE))</f>
        <v/>
      </c>
      <c r="D2671" s="210"/>
      <c r="F2671" s="211"/>
    </row>
    <row r="2672" spans="2:6">
      <c r="B2672" s="209" t="str">
        <f>IF(A2672="","",VLOOKUP(A2672,Жильцы!$A$2:$B$129,2,FALSE))</f>
        <v/>
      </c>
      <c r="D2672" s="210"/>
      <c r="F2672" s="211"/>
    </row>
    <row r="2673" spans="2:6">
      <c r="B2673" s="209" t="str">
        <f>IF(A2673="","",VLOOKUP(A2673,Жильцы!$A$2:$B$129,2,FALSE))</f>
        <v/>
      </c>
      <c r="D2673" s="210"/>
      <c r="F2673" s="211"/>
    </row>
    <row r="2674" spans="2:6">
      <c r="B2674" s="209" t="str">
        <f>IF(A2674="","",VLOOKUP(A2674,Жильцы!$A$2:$B$129,2,FALSE))</f>
        <v/>
      </c>
      <c r="D2674" s="210"/>
      <c r="F2674" s="211"/>
    </row>
    <row r="2675" spans="2:6">
      <c r="B2675" s="209" t="str">
        <f>IF(A2675="","",VLOOKUP(A2675,Жильцы!$A$2:$B$129,2,FALSE))</f>
        <v/>
      </c>
      <c r="D2675" s="210"/>
      <c r="F2675" s="211"/>
    </row>
    <row r="2676" spans="2:6">
      <c r="B2676" s="209" t="str">
        <f>IF(A2676="","",VLOOKUP(A2676,Жильцы!$A$2:$B$129,2,FALSE))</f>
        <v/>
      </c>
      <c r="D2676" s="210"/>
      <c r="F2676" s="211"/>
    </row>
    <row r="2677" spans="2:6">
      <c r="B2677" s="209" t="str">
        <f>IF(A2677="","",VLOOKUP(A2677,Жильцы!$A$2:$B$129,2,FALSE))</f>
        <v/>
      </c>
      <c r="D2677" s="210"/>
      <c r="F2677" s="211"/>
    </row>
    <row r="2678" spans="2:6">
      <c r="B2678" s="209" t="str">
        <f>IF(A2678="","",VLOOKUP(A2678,Жильцы!$A$2:$B$129,2,FALSE))</f>
        <v/>
      </c>
      <c r="D2678" s="210"/>
      <c r="F2678" s="211"/>
    </row>
    <row r="2679" spans="2:6">
      <c r="B2679" s="209" t="str">
        <f>IF(A2679="","",VLOOKUP(A2679,Жильцы!$A$2:$B$129,2,FALSE))</f>
        <v/>
      </c>
      <c r="D2679" s="210"/>
      <c r="F2679" s="211"/>
    </row>
    <row r="2680" spans="2:6">
      <c r="B2680" s="209" t="str">
        <f>IF(A2680="","",VLOOKUP(A2680,Жильцы!$A$2:$B$129,2,FALSE))</f>
        <v/>
      </c>
      <c r="D2680" s="210"/>
      <c r="F2680" s="211"/>
    </row>
    <row r="2681" spans="2:6">
      <c r="B2681" s="209" t="str">
        <f>IF(A2681="","",VLOOKUP(A2681,Жильцы!$A$2:$B$129,2,FALSE))</f>
        <v/>
      </c>
      <c r="D2681" s="210"/>
      <c r="F2681" s="211"/>
    </row>
    <row r="2682" spans="2:6">
      <c r="B2682" s="209" t="str">
        <f>IF(A2682="","",VLOOKUP(A2682,Жильцы!$A$2:$B$129,2,FALSE))</f>
        <v/>
      </c>
      <c r="D2682" s="210"/>
      <c r="F2682" s="211"/>
    </row>
    <row r="2683" spans="2:6">
      <c r="B2683" s="209" t="str">
        <f>IF(A2683="","",VLOOKUP(A2683,Жильцы!$A$2:$B$129,2,FALSE))</f>
        <v/>
      </c>
      <c r="D2683" s="210"/>
      <c r="F2683" s="211"/>
    </row>
    <row r="2684" spans="2:6">
      <c r="B2684" s="209" t="str">
        <f>IF(A2684="","",VLOOKUP(A2684,Жильцы!$A$2:$B$129,2,FALSE))</f>
        <v/>
      </c>
      <c r="D2684" s="210"/>
      <c r="F2684" s="211"/>
    </row>
    <row r="2685" spans="2:6">
      <c r="B2685" s="209" t="str">
        <f>IF(A2685="","",VLOOKUP(A2685,Жильцы!$A$2:$B$129,2,FALSE))</f>
        <v/>
      </c>
      <c r="D2685" s="210"/>
      <c r="F2685" s="211"/>
    </row>
    <row r="2686" spans="2:6">
      <c r="B2686" s="209" t="str">
        <f>IF(A2686="","",VLOOKUP(A2686,Жильцы!$A$2:$B$129,2,FALSE))</f>
        <v/>
      </c>
      <c r="D2686" s="210"/>
      <c r="F2686" s="211"/>
    </row>
    <row r="2687" spans="2:6">
      <c r="B2687" s="209" t="str">
        <f>IF(A2687="","",VLOOKUP(A2687,Жильцы!$A$2:$B$129,2,FALSE))</f>
        <v/>
      </c>
      <c r="D2687" s="210"/>
      <c r="F2687" s="211"/>
    </row>
    <row r="2688" spans="2:6">
      <c r="B2688" s="209" t="str">
        <f>IF(A2688="","",VLOOKUP(A2688,Жильцы!$A$2:$B$129,2,FALSE))</f>
        <v/>
      </c>
      <c r="D2688" s="210"/>
      <c r="F2688" s="211"/>
    </row>
    <row r="2689" spans="2:6">
      <c r="B2689" s="209" t="str">
        <f>IF(A2689="","",VLOOKUP(A2689,Жильцы!$A$2:$B$129,2,FALSE))</f>
        <v/>
      </c>
      <c r="D2689" s="210"/>
      <c r="F2689" s="211"/>
    </row>
    <row r="2690" spans="2:6">
      <c r="B2690" s="209" t="str">
        <f>IF(A2690="","",VLOOKUP(A2690,Жильцы!$A$2:$B$129,2,FALSE))</f>
        <v/>
      </c>
      <c r="D2690" s="210"/>
      <c r="F2690" s="211"/>
    </row>
    <row r="2691" spans="2:6">
      <c r="B2691" s="209" t="str">
        <f>IF(A2691="","",VLOOKUP(A2691,Жильцы!$A$2:$B$129,2,FALSE))</f>
        <v/>
      </c>
      <c r="D2691" s="210"/>
      <c r="F2691" s="211"/>
    </row>
    <row r="2692" spans="2:6">
      <c r="B2692" s="209" t="str">
        <f>IF(A2692="","",VLOOKUP(A2692,Жильцы!$A$2:$B$129,2,FALSE))</f>
        <v/>
      </c>
      <c r="D2692" s="210"/>
      <c r="F2692" s="211"/>
    </row>
    <row r="2693" spans="2:6">
      <c r="B2693" s="209" t="str">
        <f>IF(A2693="","",VLOOKUP(A2693,Жильцы!$A$2:$B$129,2,FALSE))</f>
        <v/>
      </c>
      <c r="D2693" s="210"/>
      <c r="F2693" s="211"/>
    </row>
    <row r="2694" spans="2:6">
      <c r="B2694" s="209" t="str">
        <f>IF(A2694="","",VLOOKUP(A2694,Жильцы!$A$2:$B$129,2,FALSE))</f>
        <v/>
      </c>
      <c r="D2694" s="210"/>
      <c r="F2694" s="211"/>
    </row>
    <row r="2695" spans="2:6">
      <c r="B2695" s="209" t="str">
        <f>IF(A2695="","",VLOOKUP(A2695,Жильцы!$A$2:$B$129,2,FALSE))</f>
        <v/>
      </c>
      <c r="D2695" s="210"/>
      <c r="F2695" s="211"/>
    </row>
    <row r="2696" spans="2:6">
      <c r="B2696" s="209" t="str">
        <f>IF(A2696="","",VLOOKUP(A2696,Жильцы!$A$2:$B$129,2,FALSE))</f>
        <v/>
      </c>
      <c r="D2696" s="210"/>
      <c r="F2696" s="211"/>
    </row>
    <row r="2697" spans="2:6">
      <c r="B2697" s="209" t="str">
        <f>IF(A2697="","",VLOOKUP(A2697,Жильцы!$A$2:$B$129,2,FALSE))</f>
        <v/>
      </c>
      <c r="D2697" s="210"/>
      <c r="F2697" s="211"/>
    </row>
    <row r="2698" spans="2:6">
      <c r="B2698" s="209" t="str">
        <f>IF(A2698="","",VLOOKUP(A2698,Жильцы!$A$2:$B$129,2,FALSE))</f>
        <v/>
      </c>
      <c r="D2698" s="210"/>
      <c r="F2698" s="211"/>
    </row>
    <row r="2699" spans="2:6">
      <c r="B2699" s="209" t="str">
        <f>IF(A2699="","",VLOOKUP(A2699,Жильцы!$A$2:$B$129,2,FALSE))</f>
        <v/>
      </c>
      <c r="D2699" s="210"/>
      <c r="F2699" s="211"/>
    </row>
    <row r="2700" spans="2:6">
      <c r="B2700" s="209" t="str">
        <f>IF(A2700="","",VLOOKUP(A2700,Жильцы!$A$2:$B$129,2,FALSE))</f>
        <v/>
      </c>
      <c r="D2700" s="210"/>
      <c r="F2700" s="211"/>
    </row>
    <row r="2701" spans="2:6">
      <c r="B2701" s="209" t="str">
        <f>IF(A2701="","",VLOOKUP(A2701,Жильцы!$A$2:$B$129,2,FALSE))</f>
        <v/>
      </c>
      <c r="D2701" s="210"/>
      <c r="F2701" s="211"/>
    </row>
    <row r="2702" spans="2:6">
      <c r="B2702" s="209" t="str">
        <f>IF(A2702="","",VLOOKUP(A2702,Жильцы!$A$2:$B$129,2,FALSE))</f>
        <v/>
      </c>
      <c r="D2702" s="210"/>
      <c r="F2702" s="211"/>
    </row>
    <row r="2703" spans="2:6">
      <c r="B2703" s="209" t="str">
        <f>IF(A2703="","",VLOOKUP(A2703,Жильцы!$A$2:$B$129,2,FALSE))</f>
        <v/>
      </c>
      <c r="D2703" s="210"/>
      <c r="F2703" s="211"/>
    </row>
    <row r="2704" spans="2:6">
      <c r="B2704" s="209" t="str">
        <f>IF(A2704="","",VLOOKUP(A2704,Жильцы!$A$2:$B$129,2,FALSE))</f>
        <v/>
      </c>
      <c r="D2704" s="210"/>
      <c r="F2704" s="211"/>
    </row>
    <row r="2705" spans="2:6">
      <c r="B2705" s="209" t="str">
        <f>IF(A2705="","",VLOOKUP(A2705,Жильцы!$A$2:$B$129,2,FALSE))</f>
        <v/>
      </c>
      <c r="D2705" s="210"/>
      <c r="F2705" s="211"/>
    </row>
    <row r="2706" spans="2:6">
      <c r="B2706" s="209" t="str">
        <f>IF(A2706="","",VLOOKUP(A2706,Жильцы!$A$2:$B$129,2,FALSE))</f>
        <v/>
      </c>
      <c r="D2706" s="210"/>
      <c r="F2706" s="211"/>
    </row>
    <row r="2707" spans="2:6">
      <c r="B2707" s="209" t="str">
        <f>IF(A2707="","",VLOOKUP(A2707,Жильцы!$A$2:$B$129,2,FALSE))</f>
        <v/>
      </c>
      <c r="D2707" s="210"/>
      <c r="F2707" s="211"/>
    </row>
    <row r="2708" spans="2:6">
      <c r="B2708" s="209" t="str">
        <f>IF(A2708="","",VLOOKUP(A2708,Жильцы!$A$2:$B$129,2,FALSE))</f>
        <v/>
      </c>
      <c r="D2708" s="210"/>
      <c r="F2708" s="211"/>
    </row>
    <row r="2709" spans="2:6">
      <c r="B2709" s="209" t="str">
        <f>IF(A2709="","",VLOOKUP(A2709,Жильцы!$A$2:$B$129,2,FALSE))</f>
        <v/>
      </c>
      <c r="D2709" s="210"/>
      <c r="F2709" s="211"/>
    </row>
    <row r="2710" spans="2:6">
      <c r="B2710" s="209" t="str">
        <f>IF(A2710="","",VLOOKUP(A2710,Жильцы!$A$2:$B$129,2,FALSE))</f>
        <v/>
      </c>
      <c r="D2710" s="210"/>
      <c r="F2710" s="211"/>
    </row>
    <row r="2711" spans="2:6">
      <c r="B2711" s="209" t="str">
        <f>IF(A2711="","",VLOOKUP(A2711,Жильцы!$A$2:$B$129,2,FALSE))</f>
        <v/>
      </c>
      <c r="D2711" s="210"/>
      <c r="F2711" s="211"/>
    </row>
    <row r="2712" spans="2:6">
      <c r="B2712" s="209" t="str">
        <f>IF(A2712="","",VLOOKUP(A2712,Жильцы!$A$2:$B$129,2,FALSE))</f>
        <v/>
      </c>
      <c r="D2712" s="210"/>
      <c r="F2712" s="211"/>
    </row>
    <row r="2713" spans="2:6">
      <c r="B2713" s="209" t="str">
        <f>IF(A2713="","",VLOOKUP(A2713,Жильцы!$A$2:$B$129,2,FALSE))</f>
        <v/>
      </c>
      <c r="D2713" s="210"/>
      <c r="F2713" s="211"/>
    </row>
    <row r="2714" spans="2:6">
      <c r="B2714" s="209" t="str">
        <f>IF(A2714="","",VLOOKUP(A2714,Жильцы!$A$2:$B$129,2,FALSE))</f>
        <v/>
      </c>
      <c r="D2714" s="210"/>
      <c r="F2714" s="211"/>
    </row>
    <row r="2715" spans="2:6">
      <c r="B2715" s="209" t="str">
        <f>IF(A2715="","",VLOOKUP(A2715,Жильцы!$A$2:$B$129,2,FALSE))</f>
        <v/>
      </c>
      <c r="D2715" s="210"/>
      <c r="F2715" s="211"/>
    </row>
    <row r="2716" spans="2:6">
      <c r="B2716" s="209" t="str">
        <f>IF(A2716="","",VLOOKUP(A2716,Жильцы!$A$2:$B$129,2,FALSE))</f>
        <v/>
      </c>
      <c r="D2716" s="210"/>
      <c r="F2716" s="211"/>
    </row>
    <row r="2717" spans="2:6">
      <c r="B2717" s="209" t="str">
        <f>IF(A2717="","",VLOOKUP(A2717,Жильцы!$A$2:$B$129,2,FALSE))</f>
        <v/>
      </c>
      <c r="D2717" s="210"/>
      <c r="F2717" s="211"/>
    </row>
    <row r="2718" spans="2:6">
      <c r="B2718" s="209" t="str">
        <f>IF(A2718="","",VLOOKUP(A2718,Жильцы!$A$2:$B$129,2,FALSE))</f>
        <v/>
      </c>
      <c r="D2718" s="210"/>
      <c r="F2718" s="211"/>
    </row>
    <row r="2719" spans="2:6">
      <c r="B2719" s="209" t="str">
        <f>IF(A2719="","",VLOOKUP(A2719,Жильцы!$A$2:$B$129,2,FALSE))</f>
        <v/>
      </c>
      <c r="D2719" s="210"/>
      <c r="F2719" s="211"/>
    </row>
    <row r="2720" spans="2:6">
      <c r="B2720" s="209" t="str">
        <f>IF(A2720="","",VLOOKUP(A2720,Жильцы!$A$2:$B$129,2,FALSE))</f>
        <v/>
      </c>
      <c r="D2720" s="210"/>
      <c r="F2720" s="211"/>
    </row>
    <row r="2721" spans="2:6">
      <c r="B2721" s="209" t="str">
        <f>IF(A2721="","",VLOOKUP(A2721,Жильцы!$A$2:$B$129,2,FALSE))</f>
        <v/>
      </c>
      <c r="D2721" s="210"/>
      <c r="F2721" s="211"/>
    </row>
    <row r="2722" spans="2:6">
      <c r="B2722" s="209" t="str">
        <f>IF(A2722="","",VLOOKUP(A2722,Жильцы!$A$2:$B$129,2,FALSE))</f>
        <v/>
      </c>
      <c r="D2722" s="210"/>
      <c r="F2722" s="211"/>
    </row>
    <row r="2723" spans="2:6">
      <c r="B2723" s="209" t="str">
        <f>IF(A2723="","",VLOOKUP(A2723,Жильцы!$A$2:$B$129,2,FALSE))</f>
        <v/>
      </c>
      <c r="D2723" s="210"/>
      <c r="F2723" s="211"/>
    </row>
    <row r="2724" spans="2:6">
      <c r="B2724" s="209" t="str">
        <f>IF(A2724="","",VLOOKUP(A2724,Жильцы!$A$2:$B$129,2,FALSE))</f>
        <v/>
      </c>
      <c r="D2724" s="210"/>
      <c r="F2724" s="211"/>
    </row>
    <row r="2725" spans="2:6">
      <c r="B2725" s="209" t="str">
        <f>IF(A2725="","",VLOOKUP(A2725,Жильцы!$A$2:$B$129,2,FALSE))</f>
        <v/>
      </c>
      <c r="D2725" s="210"/>
      <c r="F2725" s="211"/>
    </row>
    <row r="2726" spans="2:6">
      <c r="B2726" s="209" t="str">
        <f>IF(A2726="","",VLOOKUP(A2726,Жильцы!$A$2:$B$129,2,FALSE))</f>
        <v/>
      </c>
      <c r="D2726" s="210"/>
      <c r="F2726" s="211"/>
    </row>
    <row r="2727" spans="2:6">
      <c r="B2727" s="209" t="str">
        <f>IF(A2727="","",VLOOKUP(A2727,Жильцы!$A$2:$B$129,2,FALSE))</f>
        <v/>
      </c>
      <c r="D2727" s="210"/>
      <c r="F2727" s="211"/>
    </row>
    <row r="2728" spans="2:6">
      <c r="B2728" s="209" t="str">
        <f>IF(A2728="","",VLOOKUP(A2728,Жильцы!$A$2:$B$129,2,FALSE))</f>
        <v/>
      </c>
      <c r="D2728" s="210"/>
      <c r="F2728" s="211"/>
    </row>
    <row r="2729" spans="2:6">
      <c r="B2729" s="209" t="str">
        <f>IF(A2729="","",VLOOKUP(A2729,Жильцы!$A$2:$B$129,2,FALSE))</f>
        <v/>
      </c>
      <c r="D2729" s="210"/>
      <c r="F2729" s="211"/>
    </row>
    <row r="2730" spans="2:6">
      <c r="B2730" s="209" t="str">
        <f>IF(A2730="","",VLOOKUP(A2730,Жильцы!$A$2:$B$129,2,FALSE))</f>
        <v/>
      </c>
      <c r="D2730" s="210"/>
      <c r="F2730" s="211"/>
    </row>
    <row r="2731" spans="2:6">
      <c r="B2731" s="209" t="str">
        <f>IF(A2731="","",VLOOKUP(A2731,Жильцы!$A$2:$B$129,2,FALSE))</f>
        <v/>
      </c>
      <c r="D2731" s="210"/>
      <c r="F2731" s="211"/>
    </row>
    <row r="2732" spans="2:6">
      <c r="B2732" s="209" t="str">
        <f>IF(A2732="","",VLOOKUP(A2732,Жильцы!$A$2:$B$129,2,FALSE))</f>
        <v/>
      </c>
      <c r="D2732" s="210"/>
      <c r="F2732" s="211"/>
    </row>
    <row r="2733" spans="2:6">
      <c r="B2733" s="209" t="str">
        <f>IF(A2733="","",VLOOKUP(A2733,Жильцы!$A$2:$B$129,2,FALSE))</f>
        <v/>
      </c>
      <c r="D2733" s="210"/>
      <c r="F2733" s="211"/>
    </row>
    <row r="2734" spans="2:6">
      <c r="B2734" s="209" t="str">
        <f>IF(A2734="","",VLOOKUP(A2734,Жильцы!$A$2:$B$129,2,FALSE))</f>
        <v/>
      </c>
      <c r="D2734" s="210"/>
      <c r="F2734" s="211"/>
    </row>
    <row r="2735" spans="2:6">
      <c r="B2735" s="209" t="str">
        <f>IF(A2735="","",VLOOKUP(A2735,Жильцы!$A$2:$B$129,2,FALSE))</f>
        <v/>
      </c>
      <c r="D2735" s="210"/>
      <c r="F2735" s="211"/>
    </row>
    <row r="2736" spans="2:6">
      <c r="B2736" s="209" t="str">
        <f>IF(A2736="","",VLOOKUP(A2736,Жильцы!$A$2:$B$129,2,FALSE))</f>
        <v/>
      </c>
      <c r="D2736" s="210"/>
      <c r="F2736" s="211"/>
    </row>
    <row r="2737" spans="2:6">
      <c r="B2737" s="209" t="str">
        <f>IF(A2737="","",VLOOKUP(A2737,Жильцы!$A$2:$B$129,2,FALSE))</f>
        <v/>
      </c>
      <c r="D2737" s="210"/>
      <c r="F2737" s="211"/>
    </row>
    <row r="2738" spans="2:6">
      <c r="B2738" s="209" t="str">
        <f>IF(A2738="","",VLOOKUP(A2738,Жильцы!$A$2:$B$129,2,FALSE))</f>
        <v/>
      </c>
      <c r="D2738" s="210"/>
      <c r="F2738" s="211"/>
    </row>
    <row r="2739" spans="2:6">
      <c r="B2739" s="209" t="str">
        <f>IF(A2739="","",VLOOKUP(A2739,Жильцы!$A$2:$B$129,2,FALSE))</f>
        <v/>
      </c>
      <c r="D2739" s="210"/>
      <c r="F2739" s="211"/>
    </row>
    <row r="2740" spans="2:6">
      <c r="B2740" s="209" t="str">
        <f>IF(A2740="","",VLOOKUP(A2740,Жильцы!$A$2:$B$129,2,FALSE))</f>
        <v/>
      </c>
      <c r="D2740" s="210"/>
      <c r="F2740" s="211"/>
    </row>
    <row r="2741" spans="2:6">
      <c r="B2741" s="209" t="str">
        <f>IF(A2741="","",VLOOKUP(A2741,Жильцы!$A$2:$B$129,2,FALSE))</f>
        <v/>
      </c>
      <c r="D2741" s="210"/>
      <c r="F2741" s="211"/>
    </row>
    <row r="2742" spans="2:6">
      <c r="B2742" s="209" t="str">
        <f>IF(A2742="","",VLOOKUP(A2742,Жильцы!$A$2:$B$129,2,FALSE))</f>
        <v/>
      </c>
      <c r="D2742" s="210"/>
      <c r="F2742" s="211"/>
    </row>
    <row r="2743" spans="2:6">
      <c r="B2743" s="209" t="str">
        <f>IF(A2743="","",VLOOKUP(A2743,Жильцы!$A$2:$B$129,2,FALSE))</f>
        <v/>
      </c>
      <c r="D2743" s="210"/>
      <c r="F2743" s="211"/>
    </row>
    <row r="2744" spans="2:6">
      <c r="B2744" s="209" t="str">
        <f>IF(A2744="","",VLOOKUP(A2744,Жильцы!$A$2:$B$129,2,FALSE))</f>
        <v/>
      </c>
      <c r="D2744" s="210"/>
      <c r="F2744" s="211"/>
    </row>
    <row r="2745" spans="2:6">
      <c r="B2745" s="209" t="str">
        <f>IF(A2745="","",VLOOKUP(A2745,Жильцы!$A$2:$B$129,2,FALSE))</f>
        <v/>
      </c>
      <c r="D2745" s="210"/>
      <c r="F2745" s="211"/>
    </row>
    <row r="2746" spans="2:6">
      <c r="B2746" s="209" t="str">
        <f>IF(A2746="","",VLOOKUP(A2746,Жильцы!$A$2:$B$129,2,FALSE))</f>
        <v/>
      </c>
      <c r="D2746" s="210"/>
      <c r="F2746" s="211"/>
    </row>
    <row r="2747" spans="2:6">
      <c r="B2747" s="209" t="str">
        <f>IF(A2747="","",VLOOKUP(A2747,Жильцы!$A$2:$B$129,2,FALSE))</f>
        <v/>
      </c>
      <c r="D2747" s="210"/>
      <c r="F2747" s="211"/>
    </row>
    <row r="2748" spans="2:6">
      <c r="B2748" s="209" t="str">
        <f>IF(A2748="","",VLOOKUP(A2748,Жильцы!$A$2:$B$129,2,FALSE))</f>
        <v/>
      </c>
      <c r="D2748" s="210"/>
      <c r="F2748" s="211"/>
    </row>
    <row r="2749" spans="2:6">
      <c r="B2749" s="209" t="str">
        <f>IF(A2749="","",VLOOKUP(A2749,Жильцы!$A$2:$B$129,2,FALSE))</f>
        <v/>
      </c>
      <c r="D2749" s="210"/>
      <c r="F2749" s="211"/>
    </row>
    <row r="2750" spans="2:6">
      <c r="B2750" s="209" t="str">
        <f>IF(A2750="","",VLOOKUP(A2750,Жильцы!$A$2:$B$129,2,FALSE))</f>
        <v/>
      </c>
      <c r="D2750" s="210"/>
      <c r="F2750" s="211"/>
    </row>
    <row r="2751" spans="2:6">
      <c r="B2751" s="209" t="str">
        <f>IF(A2751="","",VLOOKUP(A2751,Жильцы!$A$2:$B$129,2,FALSE))</f>
        <v/>
      </c>
      <c r="D2751" s="210"/>
      <c r="F2751" s="211"/>
    </row>
    <row r="2752" spans="2:6">
      <c r="B2752" s="209" t="str">
        <f>IF(A2752="","",VLOOKUP(A2752,Жильцы!$A$2:$B$129,2,FALSE))</f>
        <v/>
      </c>
      <c r="D2752" s="210"/>
      <c r="F2752" s="211"/>
    </row>
    <row r="2753" spans="2:6">
      <c r="B2753" s="209" t="str">
        <f>IF(A2753="","",VLOOKUP(A2753,Жильцы!$A$2:$B$129,2,FALSE))</f>
        <v/>
      </c>
      <c r="D2753" s="210"/>
      <c r="F2753" s="211"/>
    </row>
    <row r="2754" spans="2:6">
      <c r="B2754" s="209" t="str">
        <f>IF(A2754="","",VLOOKUP(A2754,Жильцы!$A$2:$B$129,2,FALSE))</f>
        <v/>
      </c>
      <c r="D2754" s="210"/>
      <c r="F2754" s="211"/>
    </row>
    <row r="2755" spans="2:6">
      <c r="B2755" s="209" t="str">
        <f>IF(A2755="","",VLOOKUP(A2755,Жильцы!$A$2:$B$129,2,FALSE))</f>
        <v/>
      </c>
      <c r="D2755" s="210"/>
      <c r="F2755" s="211"/>
    </row>
    <row r="2756" spans="2:6">
      <c r="B2756" s="209" t="str">
        <f>IF(A2756="","",VLOOKUP(A2756,Жильцы!$A$2:$B$129,2,FALSE))</f>
        <v/>
      </c>
      <c r="D2756" s="210"/>
      <c r="F2756" s="211"/>
    </row>
    <row r="2757" spans="2:6">
      <c r="B2757" s="209" t="str">
        <f>IF(A2757="","",VLOOKUP(A2757,Жильцы!$A$2:$B$129,2,FALSE))</f>
        <v/>
      </c>
      <c r="D2757" s="210"/>
      <c r="F2757" s="211"/>
    </row>
    <row r="2758" spans="2:6">
      <c r="B2758" s="209" t="str">
        <f>IF(A2758="","",VLOOKUP(A2758,Жильцы!$A$2:$B$129,2,FALSE))</f>
        <v/>
      </c>
      <c r="D2758" s="210"/>
      <c r="F2758" s="211"/>
    </row>
    <row r="2759" spans="2:6">
      <c r="B2759" s="209" t="str">
        <f>IF(A2759="","",VLOOKUP(A2759,Жильцы!$A$2:$B$129,2,FALSE))</f>
        <v/>
      </c>
      <c r="D2759" s="210"/>
      <c r="F2759" s="211"/>
    </row>
    <row r="2760" spans="2:6">
      <c r="B2760" s="209" t="str">
        <f>IF(A2760="","",VLOOKUP(A2760,Жильцы!$A$2:$B$129,2,FALSE))</f>
        <v/>
      </c>
      <c r="D2760" s="210"/>
      <c r="F2760" s="211"/>
    </row>
    <row r="2761" spans="2:6">
      <c r="B2761" s="209" t="str">
        <f>IF(A2761="","",VLOOKUP(A2761,Жильцы!$A$2:$B$129,2,FALSE))</f>
        <v/>
      </c>
      <c r="D2761" s="210"/>
      <c r="F2761" s="211"/>
    </row>
    <row r="2762" spans="2:6">
      <c r="B2762" s="209" t="str">
        <f>IF(A2762="","",VLOOKUP(A2762,Жильцы!$A$2:$B$129,2,FALSE))</f>
        <v/>
      </c>
      <c r="D2762" s="210"/>
      <c r="F2762" s="211"/>
    </row>
    <row r="2763" spans="2:6">
      <c r="B2763" s="209" t="str">
        <f>IF(A2763="","",VLOOKUP(A2763,Жильцы!$A$2:$B$129,2,FALSE))</f>
        <v/>
      </c>
      <c r="D2763" s="210"/>
      <c r="F2763" s="211"/>
    </row>
    <row r="2764" spans="2:6">
      <c r="B2764" s="209" t="str">
        <f>IF(A2764="","",VLOOKUP(A2764,Жильцы!$A$2:$B$129,2,FALSE))</f>
        <v/>
      </c>
      <c r="D2764" s="210"/>
      <c r="F2764" s="211"/>
    </row>
    <row r="2765" spans="2:6">
      <c r="B2765" s="209" t="str">
        <f>IF(A2765="","",VLOOKUP(A2765,Жильцы!$A$2:$B$129,2,FALSE))</f>
        <v/>
      </c>
      <c r="D2765" s="210"/>
      <c r="F2765" s="211"/>
    </row>
    <row r="2766" spans="2:6">
      <c r="B2766" s="209" t="str">
        <f>IF(A2766="","",VLOOKUP(A2766,Жильцы!$A$2:$B$129,2,FALSE))</f>
        <v/>
      </c>
      <c r="D2766" s="210"/>
      <c r="F2766" s="211"/>
    </row>
    <row r="2767" spans="2:6">
      <c r="B2767" s="209" t="str">
        <f>IF(A2767="","",VLOOKUP(A2767,Жильцы!$A$2:$B$129,2,FALSE))</f>
        <v/>
      </c>
      <c r="D2767" s="210"/>
      <c r="F2767" s="211"/>
    </row>
    <row r="2768" spans="2:6">
      <c r="B2768" s="209" t="str">
        <f>IF(A2768="","",VLOOKUP(A2768,Жильцы!$A$2:$B$129,2,FALSE))</f>
        <v/>
      </c>
      <c r="D2768" s="210"/>
      <c r="F2768" s="211"/>
    </row>
    <row r="2769" spans="2:6">
      <c r="B2769" s="209" t="str">
        <f>IF(A2769="","",VLOOKUP(A2769,Жильцы!$A$2:$B$129,2,FALSE))</f>
        <v/>
      </c>
      <c r="D2769" s="210"/>
      <c r="F2769" s="211"/>
    </row>
    <row r="2770" spans="2:6">
      <c r="B2770" s="209" t="str">
        <f>IF(A2770="","",VLOOKUP(A2770,Жильцы!$A$2:$B$129,2,FALSE))</f>
        <v/>
      </c>
      <c r="D2770" s="210"/>
      <c r="F2770" s="211"/>
    </row>
    <row r="2771" spans="2:6">
      <c r="B2771" s="209" t="str">
        <f>IF(A2771="","",VLOOKUP(A2771,Жильцы!$A$2:$B$129,2,FALSE))</f>
        <v/>
      </c>
      <c r="D2771" s="210"/>
      <c r="F2771" s="211"/>
    </row>
    <row r="2772" spans="2:6">
      <c r="B2772" s="209" t="str">
        <f>IF(A2772="","",VLOOKUP(A2772,Жильцы!$A$2:$B$129,2,FALSE))</f>
        <v/>
      </c>
      <c r="D2772" s="210"/>
      <c r="F2772" s="211"/>
    </row>
    <row r="2773" spans="2:6">
      <c r="B2773" s="209" t="str">
        <f>IF(A2773="","",VLOOKUP(A2773,Жильцы!$A$2:$B$129,2,FALSE))</f>
        <v/>
      </c>
      <c r="D2773" s="210"/>
      <c r="F2773" s="211"/>
    </row>
    <row r="2774" spans="2:6">
      <c r="B2774" s="209" t="str">
        <f>IF(A2774="","",VLOOKUP(A2774,Жильцы!$A$2:$B$129,2,FALSE))</f>
        <v/>
      </c>
      <c r="D2774" s="210"/>
      <c r="F2774" s="211"/>
    </row>
    <row r="2775" spans="2:6">
      <c r="B2775" s="209" t="str">
        <f>IF(A2775="","",VLOOKUP(A2775,Жильцы!$A$2:$B$129,2,FALSE))</f>
        <v/>
      </c>
      <c r="D2775" s="210"/>
      <c r="F2775" s="211"/>
    </row>
    <row r="2776" spans="2:6">
      <c r="B2776" s="209" t="str">
        <f>IF(A2776="","",VLOOKUP(A2776,Жильцы!$A$2:$B$129,2,FALSE))</f>
        <v/>
      </c>
      <c r="D2776" s="210"/>
      <c r="F2776" s="211"/>
    </row>
    <row r="2777" spans="2:6">
      <c r="B2777" s="209" t="str">
        <f>IF(A2777="","",VLOOKUP(A2777,Жильцы!$A$2:$B$129,2,FALSE))</f>
        <v/>
      </c>
      <c r="D2777" s="210"/>
      <c r="F2777" s="211"/>
    </row>
    <row r="2778" spans="2:6">
      <c r="B2778" s="209" t="str">
        <f>IF(A2778="","",VLOOKUP(A2778,Жильцы!$A$2:$B$129,2,FALSE))</f>
        <v/>
      </c>
      <c r="D2778" s="210"/>
      <c r="F2778" s="211"/>
    </row>
    <row r="2779" spans="2:6">
      <c r="B2779" s="209" t="str">
        <f>IF(A2779="","",VLOOKUP(A2779,Жильцы!$A$2:$B$129,2,FALSE))</f>
        <v/>
      </c>
      <c r="D2779" s="210"/>
      <c r="F2779" s="211"/>
    </row>
    <row r="2780" spans="2:6">
      <c r="B2780" s="209" t="str">
        <f>IF(A2780="","",VLOOKUP(A2780,Жильцы!$A$2:$B$129,2,FALSE))</f>
        <v/>
      </c>
      <c r="D2780" s="210"/>
      <c r="F2780" s="211"/>
    </row>
    <row r="2781" spans="2:6">
      <c r="B2781" s="209" t="str">
        <f>IF(A2781="","",VLOOKUP(A2781,Жильцы!$A$2:$B$129,2,FALSE))</f>
        <v/>
      </c>
      <c r="D2781" s="210"/>
      <c r="F2781" s="211"/>
    </row>
    <row r="2782" spans="2:6">
      <c r="B2782" s="209" t="str">
        <f>IF(A2782="","",VLOOKUP(A2782,Жильцы!$A$2:$B$129,2,FALSE))</f>
        <v/>
      </c>
      <c r="D2782" s="210"/>
      <c r="F2782" s="211"/>
    </row>
    <row r="2783" spans="2:6">
      <c r="B2783" s="209" t="str">
        <f>IF(A2783="","",VLOOKUP(A2783,Жильцы!$A$2:$B$129,2,FALSE))</f>
        <v/>
      </c>
      <c r="D2783" s="210"/>
      <c r="F2783" s="211"/>
    </row>
    <row r="2784" spans="2:6">
      <c r="B2784" s="209" t="str">
        <f>IF(A2784="","",VLOOKUP(A2784,Жильцы!$A$2:$B$129,2,FALSE))</f>
        <v/>
      </c>
      <c r="D2784" s="210"/>
      <c r="F2784" s="211"/>
    </row>
    <row r="2785" spans="2:6">
      <c r="B2785" s="209" t="str">
        <f>IF(A2785="","",VLOOKUP(A2785,Жильцы!$A$2:$B$129,2,FALSE))</f>
        <v/>
      </c>
      <c r="D2785" s="210"/>
      <c r="F2785" s="211"/>
    </row>
    <row r="2786" spans="2:6">
      <c r="B2786" s="209" t="str">
        <f>IF(A2786="","",VLOOKUP(A2786,Жильцы!$A$2:$B$129,2,FALSE))</f>
        <v/>
      </c>
      <c r="D2786" s="210"/>
      <c r="F2786" s="211"/>
    </row>
    <row r="2787" spans="2:6">
      <c r="B2787" s="209" t="str">
        <f>IF(A2787="","",VLOOKUP(A2787,Жильцы!$A$2:$B$129,2,FALSE))</f>
        <v/>
      </c>
      <c r="D2787" s="210"/>
      <c r="F2787" s="211"/>
    </row>
    <row r="2788" spans="2:6">
      <c r="B2788" s="209" t="str">
        <f>IF(A2788="","",VLOOKUP(A2788,Жильцы!$A$2:$B$129,2,FALSE))</f>
        <v/>
      </c>
      <c r="D2788" s="210"/>
      <c r="F2788" s="211"/>
    </row>
    <row r="2789" spans="2:6">
      <c r="B2789" s="209" t="str">
        <f>IF(A2789="","",VLOOKUP(A2789,Жильцы!$A$2:$B$129,2,FALSE))</f>
        <v/>
      </c>
      <c r="D2789" s="210"/>
      <c r="F2789" s="211"/>
    </row>
    <row r="2790" spans="2:6">
      <c r="B2790" s="209" t="str">
        <f>IF(A2790="","",VLOOKUP(A2790,Жильцы!$A$2:$B$129,2,FALSE))</f>
        <v/>
      </c>
      <c r="D2790" s="210"/>
      <c r="F2790" s="211"/>
    </row>
    <row r="2791" spans="2:6">
      <c r="B2791" s="209" t="str">
        <f>IF(A2791="","",VLOOKUP(A2791,Жильцы!$A$2:$B$129,2,FALSE))</f>
        <v/>
      </c>
      <c r="D2791" s="210"/>
      <c r="F2791" s="211"/>
    </row>
    <row r="2792" spans="2:6">
      <c r="B2792" s="209" t="str">
        <f>IF(A2792="","",VLOOKUP(A2792,Жильцы!$A$2:$B$129,2,FALSE))</f>
        <v/>
      </c>
      <c r="D2792" s="210"/>
      <c r="F2792" s="211"/>
    </row>
    <row r="2793" spans="2:6">
      <c r="B2793" s="209" t="str">
        <f>IF(A2793="","",VLOOKUP(A2793,Жильцы!$A$2:$B$129,2,FALSE))</f>
        <v/>
      </c>
      <c r="D2793" s="210"/>
      <c r="F2793" s="211"/>
    </row>
    <row r="2794" spans="2:6">
      <c r="B2794" s="209" t="str">
        <f>IF(A2794="","",VLOOKUP(A2794,Жильцы!$A$2:$B$129,2,FALSE))</f>
        <v/>
      </c>
      <c r="D2794" s="210"/>
      <c r="F2794" s="211"/>
    </row>
    <row r="2795" spans="2:6">
      <c r="B2795" s="209" t="str">
        <f>IF(A2795="","",VLOOKUP(A2795,Жильцы!$A$2:$B$129,2,FALSE))</f>
        <v/>
      </c>
      <c r="D2795" s="210"/>
      <c r="F2795" s="211"/>
    </row>
    <row r="2796" spans="2:6">
      <c r="B2796" s="209" t="str">
        <f>IF(A2796="","",VLOOKUP(A2796,Жильцы!$A$2:$B$129,2,FALSE))</f>
        <v/>
      </c>
      <c r="D2796" s="210"/>
      <c r="F2796" s="211"/>
    </row>
    <row r="2797" spans="2:6">
      <c r="B2797" s="209" t="str">
        <f>IF(A2797="","",VLOOKUP(A2797,Жильцы!$A$2:$B$129,2,FALSE))</f>
        <v/>
      </c>
      <c r="D2797" s="210"/>
      <c r="F2797" s="211"/>
    </row>
    <row r="2798" spans="2:6">
      <c r="B2798" s="209" t="str">
        <f>IF(A2798="","",VLOOKUP(A2798,Жильцы!$A$2:$B$129,2,FALSE))</f>
        <v/>
      </c>
      <c r="D2798" s="210"/>
      <c r="F2798" s="211"/>
    </row>
    <row r="2799" spans="2:6">
      <c r="B2799" s="209" t="str">
        <f>IF(A2799="","",VLOOKUP(A2799,Жильцы!$A$2:$B$129,2,FALSE))</f>
        <v/>
      </c>
      <c r="D2799" s="210"/>
      <c r="F2799" s="211"/>
    </row>
    <row r="2800" spans="2:6">
      <c r="B2800" s="209" t="str">
        <f>IF(A2800="","",VLOOKUP(A2800,Жильцы!$A$2:$B$129,2,FALSE))</f>
        <v/>
      </c>
      <c r="D2800" s="210"/>
      <c r="F2800" s="211"/>
    </row>
    <row r="2801" spans="2:6">
      <c r="B2801" s="209" t="str">
        <f>IF(A2801="","",VLOOKUP(A2801,Жильцы!$A$2:$B$129,2,FALSE))</f>
        <v/>
      </c>
      <c r="D2801" s="210"/>
      <c r="F2801" s="211"/>
    </row>
    <row r="2802" spans="2:6">
      <c r="B2802" s="209" t="str">
        <f>IF(A2802="","",VLOOKUP(A2802,Жильцы!$A$2:$B$129,2,FALSE))</f>
        <v/>
      </c>
      <c r="D2802" s="210"/>
      <c r="F2802" s="211"/>
    </row>
    <row r="2803" spans="2:6">
      <c r="B2803" s="209" t="str">
        <f>IF(A2803="","",VLOOKUP(A2803,Жильцы!$A$2:$B$129,2,FALSE))</f>
        <v/>
      </c>
      <c r="D2803" s="210"/>
      <c r="F2803" s="211"/>
    </row>
    <row r="2804" spans="2:6">
      <c r="B2804" s="209" t="str">
        <f>IF(A2804="","",VLOOKUP(A2804,Жильцы!$A$2:$B$129,2,FALSE))</f>
        <v/>
      </c>
      <c r="D2804" s="210"/>
      <c r="F2804" s="211"/>
    </row>
    <row r="2805" spans="2:6">
      <c r="B2805" s="209" t="str">
        <f>IF(A2805="","",VLOOKUP(A2805,Жильцы!$A$2:$B$129,2,FALSE))</f>
        <v/>
      </c>
      <c r="D2805" s="210"/>
      <c r="F2805" s="211"/>
    </row>
    <row r="2806" spans="2:6">
      <c r="B2806" s="209" t="str">
        <f>IF(A2806="","",VLOOKUP(A2806,Жильцы!$A$2:$B$129,2,FALSE))</f>
        <v/>
      </c>
      <c r="D2806" s="210"/>
      <c r="F2806" s="211"/>
    </row>
    <row r="2807" spans="2:6">
      <c r="B2807" s="209" t="str">
        <f>IF(A2807="","",VLOOKUP(A2807,Жильцы!$A$2:$B$129,2,FALSE))</f>
        <v/>
      </c>
      <c r="D2807" s="210"/>
      <c r="F2807" s="211"/>
    </row>
    <row r="2808" spans="2:6">
      <c r="B2808" s="209" t="str">
        <f>IF(A2808="","",VLOOKUP(A2808,Жильцы!$A$2:$B$129,2,FALSE))</f>
        <v/>
      </c>
      <c r="D2808" s="210"/>
      <c r="F2808" s="211"/>
    </row>
    <row r="2809" spans="2:6">
      <c r="B2809" s="209" t="str">
        <f>IF(A2809="","",VLOOKUP(A2809,Жильцы!$A$2:$B$129,2,FALSE))</f>
        <v/>
      </c>
      <c r="D2809" s="210"/>
      <c r="F2809" s="211"/>
    </row>
    <row r="2810" spans="2:6">
      <c r="B2810" s="209" t="str">
        <f>IF(A2810="","",VLOOKUP(A2810,Жильцы!$A$2:$B$129,2,FALSE))</f>
        <v/>
      </c>
      <c r="D2810" s="210"/>
      <c r="F2810" s="211"/>
    </row>
    <row r="2811" spans="2:6">
      <c r="B2811" s="209" t="str">
        <f>IF(A2811="","",VLOOKUP(A2811,Жильцы!$A$2:$B$129,2,FALSE))</f>
        <v/>
      </c>
      <c r="D2811" s="210"/>
      <c r="F2811" s="211"/>
    </row>
    <row r="2812" spans="2:6">
      <c r="B2812" s="209" t="str">
        <f>IF(A2812="","",VLOOKUP(A2812,Жильцы!$A$2:$B$129,2,FALSE))</f>
        <v/>
      </c>
      <c r="D2812" s="210"/>
      <c r="F2812" s="211"/>
    </row>
    <row r="2813" spans="2:6">
      <c r="B2813" s="209" t="str">
        <f>IF(A2813="","",VLOOKUP(A2813,Жильцы!$A$2:$B$129,2,FALSE))</f>
        <v/>
      </c>
      <c r="D2813" s="210"/>
      <c r="F2813" s="211"/>
    </row>
    <row r="2814" spans="2:6">
      <c r="B2814" s="209" t="str">
        <f>IF(A2814="","",VLOOKUP(A2814,Жильцы!$A$2:$B$129,2,FALSE))</f>
        <v/>
      </c>
      <c r="D2814" s="210"/>
      <c r="F2814" s="211"/>
    </row>
    <row r="2815" spans="2:6">
      <c r="B2815" s="209" t="str">
        <f>IF(A2815="","",VLOOKUP(A2815,Жильцы!$A$2:$B$129,2,FALSE))</f>
        <v/>
      </c>
      <c r="D2815" s="210"/>
      <c r="F2815" s="211"/>
    </row>
    <row r="2816" spans="2:6">
      <c r="B2816" s="209" t="str">
        <f>IF(A2816="","",VLOOKUP(A2816,Жильцы!$A$2:$B$129,2,FALSE))</f>
        <v/>
      </c>
      <c r="D2816" s="210"/>
      <c r="F2816" s="211"/>
    </row>
    <row r="2817" spans="2:6">
      <c r="B2817" s="209" t="str">
        <f>IF(A2817="","",VLOOKUP(A2817,Жильцы!$A$2:$B$129,2,FALSE))</f>
        <v/>
      </c>
      <c r="D2817" s="210"/>
      <c r="F2817" s="211"/>
    </row>
    <row r="2818" spans="2:6">
      <c r="B2818" s="209" t="str">
        <f>IF(A2818="","",VLOOKUP(A2818,Жильцы!$A$2:$B$129,2,FALSE))</f>
        <v/>
      </c>
      <c r="D2818" s="210"/>
      <c r="F2818" s="211"/>
    </row>
    <row r="2819" spans="2:6">
      <c r="B2819" s="209" t="str">
        <f>IF(A2819="","",VLOOKUP(A2819,Жильцы!$A$2:$B$129,2,FALSE))</f>
        <v/>
      </c>
      <c r="D2819" s="210"/>
      <c r="F2819" s="211"/>
    </row>
    <row r="2820" spans="2:6">
      <c r="B2820" s="209" t="str">
        <f>IF(A2820="","",VLOOKUP(A2820,Жильцы!$A$2:$B$129,2,FALSE))</f>
        <v/>
      </c>
      <c r="D2820" s="210"/>
      <c r="F2820" s="211"/>
    </row>
    <row r="2821" spans="2:6">
      <c r="B2821" s="209" t="str">
        <f>IF(A2821="","",VLOOKUP(A2821,Жильцы!$A$2:$B$129,2,FALSE))</f>
        <v/>
      </c>
      <c r="D2821" s="210"/>
      <c r="F2821" s="211"/>
    </row>
    <row r="2822" spans="2:6">
      <c r="B2822" s="209" t="str">
        <f>IF(A2822="","",VLOOKUP(A2822,Жильцы!$A$2:$B$129,2,FALSE))</f>
        <v/>
      </c>
      <c r="D2822" s="210"/>
      <c r="F2822" s="211"/>
    </row>
    <row r="2823" spans="2:6">
      <c r="B2823" s="209" t="str">
        <f>IF(A2823="","",VLOOKUP(A2823,Жильцы!$A$2:$B$129,2,FALSE))</f>
        <v/>
      </c>
      <c r="D2823" s="210"/>
      <c r="F2823" s="211"/>
    </row>
    <row r="2824" spans="2:6">
      <c r="B2824" s="209" t="str">
        <f>IF(A2824="","",VLOOKUP(A2824,Жильцы!$A$2:$B$129,2,FALSE))</f>
        <v/>
      </c>
      <c r="D2824" s="210"/>
      <c r="F2824" s="211"/>
    </row>
    <row r="2825" spans="2:6">
      <c r="B2825" s="209" t="str">
        <f>IF(A2825="","",VLOOKUP(A2825,Жильцы!$A$2:$B$129,2,FALSE))</f>
        <v/>
      </c>
      <c r="D2825" s="210"/>
      <c r="F2825" s="211"/>
    </row>
    <row r="2826" spans="2:6">
      <c r="B2826" s="209" t="str">
        <f>IF(A2826="","",VLOOKUP(A2826,Жильцы!$A$2:$B$129,2,FALSE))</f>
        <v/>
      </c>
      <c r="D2826" s="210"/>
      <c r="F2826" s="211"/>
    </row>
    <row r="2827" spans="2:6">
      <c r="B2827" s="209" t="str">
        <f>IF(A2827="","",VLOOKUP(A2827,Жильцы!$A$2:$B$129,2,FALSE))</f>
        <v/>
      </c>
      <c r="D2827" s="210"/>
      <c r="F2827" s="211"/>
    </row>
    <row r="2828" spans="2:6">
      <c r="B2828" s="209" t="str">
        <f>IF(A2828="","",VLOOKUP(A2828,Жильцы!$A$2:$B$129,2,FALSE))</f>
        <v/>
      </c>
      <c r="D2828" s="210"/>
      <c r="F2828" s="211"/>
    </row>
    <row r="2829" spans="2:6">
      <c r="B2829" s="209" t="str">
        <f>IF(A2829="","",VLOOKUP(A2829,Жильцы!$A$2:$B$129,2,FALSE))</f>
        <v/>
      </c>
      <c r="D2829" s="210"/>
      <c r="F2829" s="211"/>
    </row>
    <row r="2830" spans="2:6">
      <c r="B2830" s="209" t="str">
        <f>IF(A2830="","",VLOOKUP(A2830,Жильцы!$A$2:$B$129,2,FALSE))</f>
        <v/>
      </c>
      <c r="D2830" s="210"/>
      <c r="F2830" s="211"/>
    </row>
    <row r="2831" spans="2:6">
      <c r="B2831" s="209" t="str">
        <f>IF(A2831="","",VLOOKUP(A2831,Жильцы!$A$2:$B$129,2,FALSE))</f>
        <v/>
      </c>
      <c r="D2831" s="210"/>
      <c r="F2831" s="211"/>
    </row>
    <row r="2832" spans="2:6">
      <c r="B2832" s="209" t="str">
        <f>IF(A2832="","",VLOOKUP(A2832,Жильцы!$A$2:$B$129,2,FALSE))</f>
        <v/>
      </c>
      <c r="D2832" s="210"/>
      <c r="F2832" s="211"/>
    </row>
    <row r="2833" spans="2:6">
      <c r="B2833" s="209" t="str">
        <f>IF(A2833="","",VLOOKUP(A2833,Жильцы!$A$2:$B$129,2,FALSE))</f>
        <v/>
      </c>
      <c r="D2833" s="210"/>
      <c r="F2833" s="211"/>
    </row>
    <row r="2834" spans="2:6">
      <c r="B2834" s="209" t="str">
        <f>IF(A2834="","",VLOOKUP(A2834,Жильцы!$A$2:$B$129,2,FALSE))</f>
        <v/>
      </c>
      <c r="D2834" s="210"/>
      <c r="F2834" s="211"/>
    </row>
    <row r="2835" spans="2:6">
      <c r="B2835" s="209" t="str">
        <f>IF(A2835="","",VLOOKUP(A2835,Жильцы!$A$2:$B$129,2,FALSE))</f>
        <v/>
      </c>
      <c r="D2835" s="210"/>
      <c r="F2835" s="211"/>
    </row>
    <row r="2836" spans="2:6">
      <c r="B2836" s="209" t="str">
        <f>IF(A2836="","",VLOOKUP(A2836,Жильцы!$A$2:$B$129,2,FALSE))</f>
        <v/>
      </c>
      <c r="D2836" s="210"/>
      <c r="F2836" s="211"/>
    </row>
    <row r="2837" spans="2:6">
      <c r="B2837" s="209" t="str">
        <f>IF(A2837="","",VLOOKUP(A2837,Жильцы!$A$2:$B$129,2,FALSE))</f>
        <v/>
      </c>
      <c r="D2837" s="210"/>
      <c r="F2837" s="211"/>
    </row>
    <row r="2838" spans="2:6">
      <c r="B2838" s="209" t="str">
        <f>IF(A2838="","",VLOOKUP(A2838,Жильцы!$A$2:$B$129,2,FALSE))</f>
        <v/>
      </c>
      <c r="D2838" s="210"/>
      <c r="F2838" s="211"/>
    </row>
    <row r="2839" spans="2:6">
      <c r="B2839" s="209" t="str">
        <f>IF(A2839="","",VLOOKUP(A2839,Жильцы!$A$2:$B$129,2,FALSE))</f>
        <v/>
      </c>
      <c r="D2839" s="210"/>
      <c r="F2839" s="211"/>
    </row>
    <row r="2840" spans="2:6">
      <c r="B2840" s="209" t="str">
        <f>IF(A2840="","",VLOOKUP(A2840,Жильцы!$A$2:$B$129,2,FALSE))</f>
        <v/>
      </c>
      <c r="D2840" s="210"/>
      <c r="F2840" s="211"/>
    </row>
    <row r="2841" spans="2:6">
      <c r="B2841" s="209" t="str">
        <f>IF(A2841="","",VLOOKUP(A2841,Жильцы!$A$2:$B$129,2,FALSE))</f>
        <v/>
      </c>
      <c r="D2841" s="210"/>
      <c r="F2841" s="211"/>
    </row>
    <row r="2842" spans="2:6">
      <c r="B2842" s="209" t="str">
        <f>IF(A2842="","",VLOOKUP(A2842,Жильцы!$A$2:$B$129,2,FALSE))</f>
        <v/>
      </c>
      <c r="D2842" s="210"/>
      <c r="F2842" s="211"/>
    </row>
    <row r="2843" spans="2:6">
      <c r="B2843" s="209" t="str">
        <f>IF(A2843="","",VLOOKUP(A2843,Жильцы!$A$2:$B$129,2,FALSE))</f>
        <v/>
      </c>
      <c r="D2843" s="210"/>
      <c r="F2843" s="211"/>
    </row>
    <row r="2844" spans="2:6">
      <c r="B2844" s="209" t="str">
        <f>IF(A2844="","",VLOOKUP(A2844,Жильцы!$A$2:$B$129,2,FALSE))</f>
        <v/>
      </c>
      <c r="D2844" s="210"/>
      <c r="F2844" s="211"/>
    </row>
    <row r="2845" spans="2:6">
      <c r="B2845" s="209" t="str">
        <f>IF(A2845="","",VLOOKUP(A2845,Жильцы!$A$2:$B$129,2,FALSE))</f>
        <v/>
      </c>
      <c r="D2845" s="210"/>
      <c r="F2845" s="211"/>
    </row>
    <row r="2846" spans="2:6">
      <c r="B2846" s="209" t="str">
        <f>IF(A2846="","",VLOOKUP(A2846,Жильцы!$A$2:$B$129,2,FALSE))</f>
        <v/>
      </c>
      <c r="D2846" s="210"/>
      <c r="F2846" s="211"/>
    </row>
    <row r="2847" spans="2:6">
      <c r="B2847" s="209" t="str">
        <f>IF(A2847="","",VLOOKUP(A2847,Жильцы!$A$2:$B$129,2,FALSE))</f>
        <v/>
      </c>
      <c r="D2847" s="210"/>
      <c r="F2847" s="211"/>
    </row>
    <row r="2848" spans="2:6">
      <c r="B2848" s="209" t="str">
        <f>IF(A2848="","",VLOOKUP(A2848,Жильцы!$A$2:$B$129,2,FALSE))</f>
        <v/>
      </c>
      <c r="D2848" s="210"/>
      <c r="F2848" s="211"/>
    </row>
    <row r="2849" spans="2:9">
      <c r="B2849" s="209" t="str">
        <f>IF(A2849="","",VLOOKUP(A2849,Жильцы!$A$2:$B$129,2,FALSE))</f>
        <v/>
      </c>
      <c r="D2849" s="210"/>
      <c r="F2849" s="211"/>
      <c r="I2849" s="130"/>
    </row>
    <row r="2850" spans="2:9">
      <c r="B2850" s="209" t="str">
        <f>IF(A2850="","",VLOOKUP(A2850,Жильцы!$A$2:$B$129,2,FALSE))</f>
        <v/>
      </c>
      <c r="D2850" s="210"/>
      <c r="F2850" s="211"/>
    </row>
    <row r="2851" spans="2:9">
      <c r="B2851" s="209" t="str">
        <f>IF(A2851="","",VLOOKUP(A2851,Жильцы!$A$2:$B$129,2,FALSE))</f>
        <v/>
      </c>
      <c r="D2851" s="210"/>
      <c r="F2851" s="211"/>
    </row>
    <row r="2852" spans="2:9">
      <c r="B2852" s="209" t="str">
        <f>IF(A2852="","",VLOOKUP(A2852,Жильцы!$A$2:$B$129,2,FALSE))</f>
        <v/>
      </c>
      <c r="D2852" s="210"/>
      <c r="F2852" s="211"/>
    </row>
    <row r="2853" spans="2:9">
      <c r="B2853" s="209" t="str">
        <f>IF(A2853="","",VLOOKUP(A2853,Жильцы!$A$2:$B$129,2,FALSE))</f>
        <v/>
      </c>
      <c r="D2853" s="210"/>
      <c r="F2853" s="211"/>
    </row>
    <row r="2854" spans="2:9">
      <c r="B2854" s="209" t="str">
        <f>IF(A2854="","",VLOOKUP(A2854,Жильцы!$A$2:$B$129,2,FALSE))</f>
        <v/>
      </c>
      <c r="D2854" s="210"/>
      <c r="F2854" s="211"/>
    </row>
    <row r="2855" spans="2:9">
      <c r="B2855" s="209" t="str">
        <f>IF(A2855="","",VLOOKUP(A2855,Жильцы!$A$2:$B$129,2,FALSE))</f>
        <v/>
      </c>
      <c r="D2855" s="210"/>
      <c r="F2855" s="211"/>
    </row>
    <row r="2856" spans="2:9">
      <c r="B2856" s="209" t="str">
        <f>IF(A2856="","",VLOOKUP(A2856,Жильцы!$A$2:$B$129,2,FALSE))</f>
        <v/>
      </c>
      <c r="D2856" s="210"/>
      <c r="F2856" s="211"/>
    </row>
    <row r="2857" spans="2:9">
      <c r="B2857" s="209" t="str">
        <f>IF(A2857="","",VLOOKUP(A2857,Жильцы!$A$2:$B$129,2,FALSE))</f>
        <v/>
      </c>
      <c r="D2857" s="210"/>
      <c r="F2857" s="211"/>
    </row>
    <row r="2858" spans="2:9">
      <c r="B2858" s="209" t="str">
        <f>IF(A2858="","",VLOOKUP(A2858,Жильцы!$A$2:$B$129,2,FALSE))</f>
        <v/>
      </c>
      <c r="D2858" s="210"/>
      <c r="F2858" s="211"/>
    </row>
    <row r="2859" spans="2:9">
      <c r="B2859" s="209" t="str">
        <f>IF(A2859="","",VLOOKUP(A2859,Жильцы!$A$2:$B$129,2,FALSE))</f>
        <v/>
      </c>
      <c r="D2859" s="210"/>
      <c r="F2859" s="211"/>
    </row>
    <row r="2860" spans="2:9">
      <c r="B2860" s="209" t="str">
        <f>IF(A2860="","",VLOOKUP(A2860,Жильцы!$A$2:$B$129,2,FALSE))</f>
        <v/>
      </c>
      <c r="D2860" s="210"/>
      <c r="F2860" s="211"/>
    </row>
    <row r="2861" spans="2:9">
      <c r="B2861" s="209" t="str">
        <f>IF(A2861="","",VLOOKUP(A2861,Жильцы!$A$2:$B$129,2,FALSE))</f>
        <v/>
      </c>
      <c r="D2861" s="210"/>
      <c r="F2861" s="211"/>
    </row>
    <row r="2862" spans="2:9">
      <c r="B2862" s="209" t="str">
        <f>IF(A2862="","",VLOOKUP(A2862,Жильцы!$A$2:$B$129,2,FALSE))</f>
        <v/>
      </c>
      <c r="D2862" s="210"/>
      <c r="F2862" s="211"/>
    </row>
    <row r="2863" spans="2:9">
      <c r="B2863" s="209" t="str">
        <f>IF(A2863="","",VLOOKUP(A2863,Жильцы!$A$2:$B$129,2,FALSE))</f>
        <v/>
      </c>
      <c r="D2863" s="210"/>
      <c r="F2863" s="211"/>
    </row>
    <row r="2864" spans="2:9">
      <c r="B2864" s="209" t="str">
        <f>IF(A2864="","",VLOOKUP(A2864,Жильцы!$A$2:$B$129,2,FALSE))</f>
        <v/>
      </c>
      <c r="D2864" s="210"/>
      <c r="F2864" s="211"/>
    </row>
    <row r="2865" spans="2:6">
      <c r="B2865" s="209" t="str">
        <f>IF(A2865="","",VLOOKUP(A2865,Жильцы!$A$2:$B$129,2,FALSE))</f>
        <v/>
      </c>
      <c r="D2865" s="210"/>
      <c r="F2865" s="211"/>
    </row>
    <row r="2866" spans="2:6">
      <c r="B2866" s="209" t="str">
        <f>IF(A2866="","",VLOOKUP(A2866,Жильцы!$A$2:$B$129,2,FALSE))</f>
        <v/>
      </c>
      <c r="D2866" s="210"/>
      <c r="F2866" s="211"/>
    </row>
    <row r="2867" spans="2:6">
      <c r="B2867" s="209" t="str">
        <f>IF(A2867="","",VLOOKUP(A2867,Жильцы!$A$2:$B$129,2,FALSE))</f>
        <v/>
      </c>
      <c r="D2867" s="210"/>
      <c r="F2867" s="211"/>
    </row>
    <row r="2868" spans="2:6">
      <c r="B2868" s="209" t="str">
        <f>IF(A2868="","",VLOOKUP(A2868,Жильцы!$A$2:$B$129,2,FALSE))</f>
        <v/>
      </c>
      <c r="D2868" s="210"/>
      <c r="F2868" s="211"/>
    </row>
    <row r="2869" spans="2:6">
      <c r="B2869" s="209" t="str">
        <f>IF(A2869="","",VLOOKUP(A2869,Жильцы!$A$2:$B$129,2,FALSE))</f>
        <v/>
      </c>
      <c r="D2869" s="210"/>
      <c r="F2869" s="211"/>
    </row>
    <row r="2870" spans="2:6">
      <c r="B2870" s="209" t="str">
        <f>IF(A2870="","",VLOOKUP(A2870,Жильцы!$A$2:$B$129,2,FALSE))</f>
        <v/>
      </c>
      <c r="D2870" s="210"/>
      <c r="F2870" s="211"/>
    </row>
    <row r="2871" spans="2:6">
      <c r="B2871" s="209" t="str">
        <f>IF(A2871="","",VLOOKUP(A2871,Жильцы!$A$2:$B$129,2,FALSE))</f>
        <v/>
      </c>
      <c r="D2871" s="210"/>
      <c r="F2871" s="211"/>
    </row>
    <row r="2872" spans="2:6">
      <c r="B2872" s="209" t="str">
        <f>IF(A2872="","",VLOOKUP(A2872,Жильцы!$A$2:$B$129,2,FALSE))</f>
        <v/>
      </c>
      <c r="D2872" s="210"/>
      <c r="F2872" s="211"/>
    </row>
    <row r="2873" spans="2:6">
      <c r="B2873" s="209" t="str">
        <f>IF(A2873="","",VLOOKUP(A2873,Жильцы!$A$2:$B$129,2,FALSE))</f>
        <v/>
      </c>
      <c r="D2873" s="210"/>
      <c r="F2873" s="211"/>
    </row>
    <row r="2874" spans="2:6">
      <c r="B2874" s="209" t="str">
        <f>IF(A2874="","",VLOOKUP(A2874,Жильцы!$A$2:$B$129,2,FALSE))</f>
        <v/>
      </c>
      <c r="D2874" s="210"/>
      <c r="F2874" s="211"/>
    </row>
    <row r="2875" spans="2:6">
      <c r="B2875" s="209" t="str">
        <f>IF(A2875="","",VLOOKUP(A2875,Жильцы!$A$2:$B$129,2,FALSE))</f>
        <v/>
      </c>
      <c r="D2875" s="210"/>
      <c r="F2875" s="211"/>
    </row>
    <row r="2876" spans="2:6">
      <c r="B2876" s="209" t="str">
        <f>IF(A2876="","",VLOOKUP(A2876,Жильцы!$A$2:$B$129,2,FALSE))</f>
        <v/>
      </c>
      <c r="D2876" s="210"/>
      <c r="F2876" s="211"/>
    </row>
    <row r="2877" spans="2:6">
      <c r="B2877" s="209" t="str">
        <f>IF(A2877="","",VLOOKUP(A2877,Жильцы!$A$2:$B$129,2,FALSE))</f>
        <v/>
      </c>
      <c r="D2877" s="210"/>
      <c r="F2877" s="211"/>
    </row>
    <row r="2878" spans="2:6">
      <c r="B2878" s="209" t="str">
        <f>IF(A2878="","",VLOOKUP(A2878,Жильцы!$A$2:$B$129,2,FALSE))</f>
        <v/>
      </c>
      <c r="D2878" s="210"/>
      <c r="F2878" s="211"/>
    </row>
    <row r="2879" spans="2:6">
      <c r="B2879" s="209" t="str">
        <f>IF(A2879="","",VLOOKUP(A2879,Жильцы!$A$2:$B$129,2,FALSE))</f>
        <v/>
      </c>
      <c r="D2879" s="210"/>
      <c r="F2879" s="211"/>
    </row>
    <row r="2880" spans="2:6">
      <c r="B2880" s="209" t="str">
        <f>IF(A2880="","",VLOOKUP(A2880,Жильцы!$A$2:$B$129,2,FALSE))</f>
        <v/>
      </c>
      <c r="D2880" s="210"/>
      <c r="F2880" s="211"/>
    </row>
    <row r="2881" spans="2:6">
      <c r="B2881" s="209" t="str">
        <f>IF(A2881="","",VLOOKUP(A2881,Жильцы!$A$2:$B$129,2,FALSE))</f>
        <v/>
      </c>
      <c r="D2881" s="210"/>
      <c r="F2881" s="211"/>
    </row>
    <row r="2882" spans="2:6">
      <c r="B2882" s="209" t="str">
        <f>IF(A2882="","",VLOOKUP(A2882,Жильцы!$A$2:$B$129,2,FALSE))</f>
        <v/>
      </c>
      <c r="D2882" s="210"/>
      <c r="F2882" s="211"/>
    </row>
    <row r="2883" spans="2:6">
      <c r="B2883" s="209" t="str">
        <f>IF(A2883="","",VLOOKUP(A2883,Жильцы!$A$2:$B$129,2,FALSE))</f>
        <v/>
      </c>
      <c r="D2883" s="210"/>
      <c r="F2883" s="211"/>
    </row>
    <row r="2884" spans="2:6">
      <c r="B2884" s="209" t="str">
        <f>IF(A2884="","",VLOOKUP(A2884,Жильцы!$A$2:$B$129,2,FALSE))</f>
        <v/>
      </c>
      <c r="D2884" s="210"/>
      <c r="F2884" s="211"/>
    </row>
    <row r="2885" spans="2:6">
      <c r="B2885" s="209" t="str">
        <f>IF(A2885="","",VLOOKUP(A2885,Жильцы!$A$2:$B$129,2,FALSE))</f>
        <v/>
      </c>
      <c r="D2885" s="210"/>
      <c r="F2885" s="211"/>
    </row>
    <row r="2886" spans="2:6">
      <c r="B2886" s="209" t="str">
        <f>IF(A2886="","",VLOOKUP(A2886,Жильцы!$A$2:$B$129,2,FALSE))</f>
        <v/>
      </c>
      <c r="D2886" s="210"/>
      <c r="F2886" s="211"/>
    </row>
    <row r="2887" spans="2:6">
      <c r="B2887" s="209" t="str">
        <f>IF(A2887="","",VLOOKUP(A2887,Жильцы!$A$2:$B$129,2,FALSE))</f>
        <v/>
      </c>
      <c r="D2887" s="210"/>
      <c r="F2887" s="211"/>
    </row>
    <row r="2888" spans="2:6">
      <c r="B2888" s="209" t="str">
        <f>IF(A2888="","",VLOOKUP(A2888,Жильцы!$A$2:$B$129,2,FALSE))</f>
        <v/>
      </c>
      <c r="D2888" s="210"/>
      <c r="F2888" s="211"/>
    </row>
    <row r="2889" spans="2:6">
      <c r="B2889" s="209" t="str">
        <f>IF(A2889="","",VLOOKUP(A2889,Жильцы!$A$2:$B$129,2,FALSE))</f>
        <v/>
      </c>
      <c r="D2889" s="210"/>
      <c r="F2889" s="211"/>
    </row>
    <row r="2890" spans="2:6">
      <c r="B2890" s="209" t="str">
        <f>IF(A2890="","",VLOOKUP(A2890,Жильцы!$A$2:$B$129,2,FALSE))</f>
        <v/>
      </c>
      <c r="D2890" s="210"/>
      <c r="F2890" s="211"/>
    </row>
    <row r="2891" spans="2:6">
      <c r="B2891" s="209" t="str">
        <f>IF(A2891="","",VLOOKUP(A2891,Жильцы!$A$2:$B$129,2,FALSE))</f>
        <v/>
      </c>
      <c r="D2891" s="210"/>
      <c r="F2891" s="211"/>
    </row>
    <row r="2892" spans="2:6">
      <c r="B2892" s="209" t="str">
        <f>IF(A2892="","",VLOOKUP(A2892,Жильцы!$A$2:$B$129,2,FALSE))</f>
        <v/>
      </c>
      <c r="D2892" s="210"/>
      <c r="F2892" s="211"/>
    </row>
    <row r="2893" spans="2:6">
      <c r="B2893" s="209" t="str">
        <f>IF(A2893="","",VLOOKUP(A2893,Жильцы!$A$2:$B$129,2,FALSE))</f>
        <v/>
      </c>
      <c r="D2893" s="210"/>
      <c r="F2893" s="211"/>
    </row>
    <row r="2894" spans="2:6">
      <c r="B2894" s="209" t="str">
        <f>IF(A2894="","",VLOOKUP(A2894,Жильцы!$A$2:$B$129,2,FALSE))</f>
        <v/>
      </c>
      <c r="D2894" s="210"/>
      <c r="F2894" s="211"/>
    </row>
    <row r="2895" spans="2:6">
      <c r="B2895" s="209" t="str">
        <f>IF(A2895="","",VLOOKUP(A2895,Жильцы!$A$2:$B$129,2,FALSE))</f>
        <v/>
      </c>
      <c r="D2895" s="210"/>
      <c r="F2895" s="211"/>
    </row>
    <row r="2896" spans="2:6">
      <c r="B2896" s="209" t="str">
        <f>IF(A2896="","",VLOOKUP(A2896,Жильцы!$A$2:$B$129,2,FALSE))</f>
        <v/>
      </c>
      <c r="D2896" s="210"/>
      <c r="F2896" s="211"/>
    </row>
    <row r="2897" spans="2:6">
      <c r="B2897" s="209" t="str">
        <f>IF(A2897="","",VLOOKUP(A2897,Жильцы!$A$2:$B$129,2,FALSE))</f>
        <v/>
      </c>
      <c r="D2897" s="210"/>
      <c r="F2897" s="211"/>
    </row>
    <row r="2898" spans="2:6">
      <c r="B2898" s="209" t="str">
        <f>IF(A2898="","",VLOOKUP(A2898,Жильцы!$A$2:$B$129,2,FALSE))</f>
        <v/>
      </c>
      <c r="D2898" s="210"/>
      <c r="F2898" s="211"/>
    </row>
    <row r="2899" spans="2:6">
      <c r="B2899" s="209" t="str">
        <f>IF(A2899="","",VLOOKUP(A2899,Жильцы!$A$2:$B$129,2,FALSE))</f>
        <v/>
      </c>
      <c r="D2899" s="210"/>
      <c r="F2899" s="211"/>
    </row>
    <row r="2900" spans="2:6">
      <c r="B2900" s="209" t="str">
        <f>IF(A2900="","",VLOOKUP(A2900,Жильцы!$A$2:$B$129,2,FALSE))</f>
        <v/>
      </c>
      <c r="D2900" s="210"/>
      <c r="F2900" s="211"/>
    </row>
    <row r="2901" spans="2:6">
      <c r="B2901" s="209" t="str">
        <f>IF(A2901="","",VLOOKUP(A2901,Жильцы!$A$2:$B$129,2,FALSE))</f>
        <v/>
      </c>
      <c r="D2901" s="210"/>
      <c r="F2901" s="211"/>
    </row>
    <row r="2902" spans="2:6">
      <c r="B2902" s="209" t="str">
        <f>IF(A2902="","",VLOOKUP(A2902,Жильцы!$A$2:$B$129,2,FALSE))</f>
        <v/>
      </c>
      <c r="D2902" s="210"/>
      <c r="F2902" s="211"/>
    </row>
    <row r="2903" spans="2:6">
      <c r="B2903" s="209" t="str">
        <f>IF(A2903="","",VLOOKUP(A2903,Жильцы!$A$2:$B$129,2,FALSE))</f>
        <v/>
      </c>
      <c r="D2903" s="210"/>
      <c r="F2903" s="211"/>
    </row>
    <row r="2904" spans="2:6">
      <c r="B2904" s="209" t="str">
        <f>IF(A2904="","",VLOOKUP(A2904,Жильцы!$A$2:$B$129,2,FALSE))</f>
        <v/>
      </c>
      <c r="D2904" s="210"/>
      <c r="F2904" s="211"/>
    </row>
    <row r="2905" spans="2:6">
      <c r="B2905" s="209" t="str">
        <f>IF(A2905="","",VLOOKUP(A2905,Жильцы!$A$2:$B$129,2,FALSE))</f>
        <v/>
      </c>
      <c r="D2905" s="210"/>
      <c r="F2905" s="211"/>
    </row>
    <row r="2906" spans="2:6">
      <c r="B2906" s="209" t="str">
        <f>IF(A2906="","",VLOOKUP(A2906,Жильцы!$A$2:$B$129,2,FALSE))</f>
        <v/>
      </c>
      <c r="D2906" s="210"/>
      <c r="F2906" s="211"/>
    </row>
    <row r="2907" spans="2:6">
      <c r="B2907" s="209" t="str">
        <f>IF(A2907="","",VLOOKUP(A2907,Жильцы!$A$2:$B$129,2,FALSE))</f>
        <v/>
      </c>
      <c r="D2907" s="210"/>
      <c r="F2907" s="211"/>
    </row>
    <row r="2908" spans="2:6">
      <c r="B2908" s="209" t="str">
        <f>IF(A2908="","",VLOOKUP(A2908,Жильцы!$A$2:$B$129,2,FALSE))</f>
        <v/>
      </c>
      <c r="D2908" s="210"/>
      <c r="F2908" s="211"/>
    </row>
    <row r="2909" spans="2:6">
      <c r="B2909" s="209" t="str">
        <f>IF(A2909="","",VLOOKUP(A2909,Жильцы!$A$2:$B$129,2,FALSE))</f>
        <v/>
      </c>
      <c r="D2909" s="210"/>
      <c r="F2909" s="211"/>
    </row>
    <row r="2910" spans="2:6">
      <c r="B2910" s="209" t="str">
        <f>IF(A2910="","",VLOOKUP(A2910,Жильцы!$A$2:$B$129,2,FALSE))</f>
        <v/>
      </c>
      <c r="D2910" s="210"/>
      <c r="F2910" s="211"/>
    </row>
    <row r="2911" spans="2:6">
      <c r="B2911" s="209" t="str">
        <f>IF(A2911="","",VLOOKUP(A2911,Жильцы!$A$2:$B$129,2,FALSE))</f>
        <v/>
      </c>
      <c r="D2911" s="210"/>
      <c r="F2911" s="211"/>
    </row>
    <row r="2912" spans="2:6">
      <c r="B2912" s="209" t="str">
        <f>IF(A2912="","",VLOOKUP(A2912,Жильцы!$A$2:$B$129,2,FALSE))</f>
        <v/>
      </c>
      <c r="D2912" s="210"/>
      <c r="F2912" s="211"/>
    </row>
    <row r="2913" spans="2:6">
      <c r="B2913" s="209" t="str">
        <f>IF(A2913="","",VLOOKUP(A2913,Жильцы!$A$2:$B$129,2,FALSE))</f>
        <v/>
      </c>
      <c r="D2913" s="210"/>
      <c r="F2913" s="211"/>
    </row>
    <row r="2914" spans="2:6">
      <c r="B2914" s="209" t="str">
        <f>IF(A2914="","",VLOOKUP(A2914,Жильцы!$A$2:$B$129,2,FALSE))</f>
        <v/>
      </c>
      <c r="D2914" s="210"/>
      <c r="F2914" s="211"/>
    </row>
    <row r="2915" spans="2:6">
      <c r="B2915" s="209" t="str">
        <f>IF(A2915="","",VLOOKUP(A2915,Жильцы!$A$2:$B$129,2,FALSE))</f>
        <v/>
      </c>
      <c r="D2915" s="210"/>
      <c r="F2915" s="211"/>
    </row>
    <row r="2916" spans="2:6">
      <c r="B2916" s="209" t="str">
        <f>IF(A2916="","",VLOOKUP(A2916,Жильцы!$A$2:$B$129,2,FALSE))</f>
        <v/>
      </c>
      <c r="D2916" s="210"/>
      <c r="F2916" s="211"/>
    </row>
    <row r="2917" spans="2:6">
      <c r="B2917" s="209" t="str">
        <f>IF(A2917="","",VLOOKUP(A2917,Жильцы!$A$2:$B$129,2,FALSE))</f>
        <v/>
      </c>
      <c r="D2917" s="210"/>
      <c r="F2917" s="211"/>
    </row>
    <row r="2918" spans="2:6">
      <c r="B2918" s="209" t="str">
        <f>IF(A2918="","",VLOOKUP(A2918,Жильцы!$A$2:$B$129,2,FALSE))</f>
        <v/>
      </c>
      <c r="D2918" s="210"/>
      <c r="F2918" s="211"/>
    </row>
    <row r="2919" spans="2:6">
      <c r="B2919" s="209" t="str">
        <f>IF(A2919="","",VLOOKUP(A2919,Жильцы!$A$2:$B$129,2,FALSE))</f>
        <v/>
      </c>
      <c r="D2919" s="210"/>
      <c r="F2919" s="211"/>
    </row>
    <row r="2920" spans="2:6">
      <c r="B2920" s="209" t="str">
        <f>IF(A2920="","",VLOOKUP(A2920,Жильцы!$A$2:$B$129,2,FALSE))</f>
        <v/>
      </c>
      <c r="D2920" s="210"/>
      <c r="F2920" s="211"/>
    </row>
    <row r="2921" spans="2:6">
      <c r="B2921" s="209" t="str">
        <f>IF(A2921="","",VLOOKUP(A2921,Жильцы!$A$2:$B$129,2,FALSE))</f>
        <v/>
      </c>
      <c r="D2921" s="210"/>
      <c r="F2921" s="211"/>
    </row>
    <row r="2922" spans="2:6">
      <c r="B2922" s="209" t="str">
        <f>IF(A2922="","",VLOOKUP(A2922,Жильцы!$A$2:$B$129,2,FALSE))</f>
        <v/>
      </c>
      <c r="D2922" s="210"/>
      <c r="F2922" s="211"/>
    </row>
    <row r="2923" spans="2:6">
      <c r="B2923" s="209" t="str">
        <f>IF(A2923="","",VLOOKUP(A2923,Жильцы!$A$2:$B$129,2,FALSE))</f>
        <v/>
      </c>
      <c r="D2923" s="210"/>
      <c r="F2923" s="211"/>
    </row>
    <row r="2924" spans="2:6">
      <c r="B2924" s="209" t="str">
        <f>IF(A2924="","",VLOOKUP(A2924,Жильцы!$A$2:$B$129,2,FALSE))</f>
        <v/>
      </c>
      <c r="D2924" s="210"/>
      <c r="F2924" s="211"/>
    </row>
    <row r="2925" spans="2:6">
      <c r="B2925" s="209" t="str">
        <f>IF(A2925="","",VLOOKUP(A2925,Жильцы!$A$2:$B$129,2,FALSE))</f>
        <v/>
      </c>
      <c r="D2925" s="210"/>
      <c r="F2925" s="211"/>
    </row>
    <row r="2926" spans="2:6">
      <c r="B2926" s="209" t="str">
        <f>IF(A2926="","",VLOOKUP(A2926,Жильцы!$A$2:$B$129,2,FALSE))</f>
        <v/>
      </c>
      <c r="D2926" s="210"/>
      <c r="F2926" s="211"/>
    </row>
    <row r="2927" spans="2:6">
      <c r="B2927" s="209" t="str">
        <f>IF(A2927="","",VLOOKUP(A2927,Жильцы!$A$2:$B$129,2,FALSE))</f>
        <v/>
      </c>
      <c r="D2927" s="210"/>
      <c r="F2927" s="211"/>
    </row>
    <row r="2928" spans="2:6">
      <c r="B2928" s="209" t="str">
        <f>IF(A2928="","",VLOOKUP(A2928,Жильцы!$A$2:$B$129,2,FALSE))</f>
        <v/>
      </c>
      <c r="D2928" s="210"/>
      <c r="F2928" s="211"/>
    </row>
    <row r="2929" spans="2:6">
      <c r="B2929" s="209" t="str">
        <f>IF(A2929="","",VLOOKUP(A2929,Жильцы!$A$2:$B$129,2,FALSE))</f>
        <v/>
      </c>
      <c r="D2929" s="210"/>
      <c r="F2929" s="211"/>
    </row>
    <row r="2930" spans="2:6">
      <c r="B2930" s="209" t="str">
        <f>IF(A2930="","",VLOOKUP(A2930,Жильцы!$A$2:$B$129,2,FALSE))</f>
        <v/>
      </c>
      <c r="D2930" s="210"/>
      <c r="F2930" s="211"/>
    </row>
    <row r="2931" spans="2:6">
      <c r="B2931" s="209" t="str">
        <f>IF(A2931="","",VLOOKUP(A2931,Жильцы!$A$2:$B$129,2,FALSE))</f>
        <v/>
      </c>
      <c r="D2931" s="210"/>
      <c r="F2931" s="211"/>
    </row>
    <row r="2932" spans="2:6">
      <c r="B2932" s="209" t="str">
        <f>IF(A2932="","",VLOOKUP(A2932,Жильцы!$A$2:$B$129,2,FALSE))</f>
        <v/>
      </c>
      <c r="D2932" s="210"/>
      <c r="F2932" s="211"/>
    </row>
    <row r="2933" spans="2:6">
      <c r="B2933" s="209" t="str">
        <f>IF(A2933="","",VLOOKUP(A2933,Жильцы!$A$2:$B$129,2,FALSE))</f>
        <v/>
      </c>
      <c r="D2933" s="210"/>
      <c r="F2933" s="211"/>
    </row>
    <row r="2934" spans="2:6">
      <c r="B2934" s="209" t="str">
        <f>IF(A2934="","",VLOOKUP(A2934,Жильцы!$A$2:$B$129,2,FALSE))</f>
        <v/>
      </c>
      <c r="D2934" s="210"/>
      <c r="F2934" s="211"/>
    </row>
    <row r="2935" spans="2:6">
      <c r="B2935" s="209" t="str">
        <f>IF(A2935="","",VLOOKUP(A2935,Жильцы!$A$2:$B$129,2,FALSE))</f>
        <v/>
      </c>
      <c r="D2935" s="210"/>
      <c r="F2935" s="211"/>
    </row>
    <row r="2936" spans="2:6">
      <c r="B2936" s="209" t="str">
        <f>IF(A2936="","",VLOOKUP(A2936,Жильцы!$A$2:$B$129,2,FALSE))</f>
        <v/>
      </c>
      <c r="D2936" s="210"/>
      <c r="F2936" s="211"/>
    </row>
    <row r="2937" spans="2:6">
      <c r="B2937" s="209" t="str">
        <f>IF(A2937="","",VLOOKUP(A2937,Жильцы!$A$2:$B$129,2,FALSE))</f>
        <v/>
      </c>
      <c r="D2937" s="210"/>
      <c r="F2937" s="211"/>
    </row>
    <row r="2938" spans="2:6">
      <c r="B2938" s="209" t="str">
        <f>IF(A2938="","",VLOOKUP(A2938,Жильцы!$A$2:$B$129,2,FALSE))</f>
        <v/>
      </c>
      <c r="D2938" s="210"/>
      <c r="F2938" s="211"/>
    </row>
    <row r="2939" spans="2:6">
      <c r="B2939" s="209" t="str">
        <f>IF(A2939="","",VLOOKUP(A2939,Жильцы!$A$2:$B$129,2,FALSE))</f>
        <v/>
      </c>
      <c r="D2939" s="210"/>
      <c r="F2939" s="211"/>
    </row>
    <row r="2940" spans="2:6">
      <c r="B2940" s="209" t="str">
        <f>IF(A2940="","",VLOOKUP(A2940,Жильцы!$A$2:$B$129,2,FALSE))</f>
        <v/>
      </c>
      <c r="D2940" s="210"/>
      <c r="F2940" s="211"/>
    </row>
    <row r="2941" spans="2:6">
      <c r="B2941" s="209" t="str">
        <f>IF(A2941="","",VLOOKUP(A2941,Жильцы!$A$2:$B$129,2,FALSE))</f>
        <v/>
      </c>
      <c r="D2941" s="210"/>
      <c r="F2941" s="211"/>
    </row>
    <row r="2942" spans="2:6">
      <c r="B2942" s="209" t="str">
        <f>IF(A2942="","",VLOOKUP(A2942,Жильцы!$A$2:$B$129,2,FALSE))</f>
        <v/>
      </c>
      <c r="D2942" s="210"/>
      <c r="F2942" s="211"/>
    </row>
    <row r="2943" spans="2:6">
      <c r="B2943" s="209" t="str">
        <f>IF(A2943="","",VLOOKUP(A2943,Жильцы!$A$2:$B$129,2,FALSE))</f>
        <v/>
      </c>
      <c r="D2943" s="210"/>
      <c r="F2943" s="211"/>
    </row>
    <row r="2944" spans="2:6">
      <c r="B2944" s="209" t="str">
        <f>IF(A2944="","",VLOOKUP(A2944,Жильцы!$A$2:$B$129,2,FALSE))</f>
        <v/>
      </c>
      <c r="D2944" s="210"/>
      <c r="F2944" s="211"/>
    </row>
    <row r="2945" spans="2:6">
      <c r="B2945" s="209" t="str">
        <f>IF(A2945="","",VLOOKUP(A2945,Жильцы!$A$2:$B$129,2,FALSE))</f>
        <v/>
      </c>
      <c r="D2945" s="210"/>
      <c r="F2945" s="211"/>
    </row>
    <row r="2946" spans="2:6">
      <c r="B2946" s="209" t="str">
        <f>IF(A2946="","",VLOOKUP(A2946,Жильцы!$A$2:$B$129,2,FALSE))</f>
        <v/>
      </c>
      <c r="D2946" s="210"/>
      <c r="F2946" s="211"/>
    </row>
    <row r="2947" spans="2:6">
      <c r="B2947" s="209" t="str">
        <f>IF(A2947="","",VLOOKUP(A2947,Жильцы!$A$2:$B$129,2,FALSE))</f>
        <v/>
      </c>
      <c r="D2947" s="210"/>
      <c r="F2947" s="211"/>
    </row>
    <row r="2948" spans="2:6">
      <c r="B2948" s="209" t="str">
        <f>IF(A2948="","",VLOOKUP(A2948,Жильцы!$A$2:$B$129,2,FALSE))</f>
        <v/>
      </c>
      <c r="D2948" s="210"/>
      <c r="F2948" s="211"/>
    </row>
    <row r="2949" spans="2:6">
      <c r="B2949" s="209" t="str">
        <f>IF(A2949="","",VLOOKUP(A2949,Жильцы!$A$2:$B$129,2,FALSE))</f>
        <v/>
      </c>
      <c r="D2949" s="210"/>
      <c r="F2949" s="211"/>
    </row>
    <row r="2950" spans="2:6">
      <c r="B2950" s="209"/>
      <c r="D2950" s="210"/>
      <c r="F2950" s="211"/>
    </row>
    <row r="2951" spans="2:6">
      <c r="B2951" s="209"/>
      <c r="D2951" s="210"/>
      <c r="F2951" s="211"/>
    </row>
    <row r="2952" spans="2:6">
      <c r="B2952" s="209"/>
      <c r="D2952" s="210"/>
      <c r="F2952" s="211"/>
    </row>
    <row r="2953" spans="2:6">
      <c r="B2953" s="209"/>
      <c r="D2953" s="210"/>
      <c r="F2953" s="211"/>
    </row>
    <row r="2954" spans="2:6">
      <c r="B2954" s="209"/>
      <c r="D2954" s="210"/>
      <c r="F2954" s="211"/>
    </row>
    <row r="2955" spans="2:6">
      <c r="B2955" s="209"/>
      <c r="D2955" s="210"/>
      <c r="F2955" s="211"/>
    </row>
    <row r="2956" spans="2:6">
      <c r="B2956" s="209"/>
      <c r="D2956" s="210"/>
      <c r="F2956" s="211"/>
    </row>
    <row r="2957" spans="2:6">
      <c r="B2957" s="209"/>
      <c r="D2957" s="210"/>
      <c r="F2957" s="211"/>
    </row>
    <row r="2958" spans="2:6">
      <c r="B2958" s="209"/>
      <c r="D2958" s="210"/>
      <c r="F2958" s="211"/>
    </row>
    <row r="2959" spans="2:6">
      <c r="B2959" s="209"/>
      <c r="D2959" s="210"/>
      <c r="F2959" s="211"/>
    </row>
    <row r="2960" spans="2:6">
      <c r="B2960" s="209"/>
      <c r="D2960" s="210"/>
      <c r="F2960" s="211"/>
    </row>
    <row r="2961" spans="2:6">
      <c r="B2961" s="209"/>
      <c r="D2961" s="210"/>
      <c r="F2961" s="211"/>
    </row>
    <row r="2962" spans="2:6">
      <c r="B2962" s="209"/>
      <c r="D2962" s="210"/>
      <c r="F2962" s="211"/>
    </row>
    <row r="2963" spans="2:6">
      <c r="B2963" s="209"/>
      <c r="D2963" s="210"/>
      <c r="F2963" s="211"/>
    </row>
    <row r="2964" spans="2:6">
      <c r="B2964" s="209"/>
      <c r="D2964" s="210"/>
      <c r="F2964" s="211"/>
    </row>
    <row r="2965" spans="2:6">
      <c r="B2965" s="209"/>
      <c r="D2965" s="210"/>
      <c r="F2965" s="211"/>
    </row>
    <row r="2966" spans="2:6">
      <c r="B2966" s="209"/>
      <c r="D2966" s="210"/>
      <c r="F2966" s="211"/>
    </row>
    <row r="2967" spans="2:6">
      <c r="B2967" s="209"/>
      <c r="D2967" s="210"/>
      <c r="F2967" s="211"/>
    </row>
    <row r="2968" spans="2:6">
      <c r="B2968" s="209"/>
      <c r="D2968" s="210"/>
      <c r="F2968" s="211"/>
    </row>
    <row r="2969" spans="2:6">
      <c r="B2969" s="209"/>
      <c r="D2969" s="210"/>
      <c r="F2969" s="211"/>
    </row>
    <row r="2970" spans="2:6">
      <c r="B2970" s="209"/>
      <c r="D2970" s="210"/>
      <c r="F2970" s="211"/>
    </row>
    <row r="2971" spans="2:6">
      <c r="B2971" s="209"/>
      <c r="D2971" s="210"/>
      <c r="F2971" s="211"/>
    </row>
    <row r="2972" spans="2:6">
      <c r="B2972" s="209"/>
      <c r="D2972" s="210"/>
      <c r="F2972" s="211"/>
    </row>
    <row r="2973" spans="2:6">
      <c r="B2973" s="209"/>
      <c r="D2973" s="210"/>
      <c r="F2973" s="211"/>
    </row>
    <row r="2974" spans="2:6">
      <c r="B2974" s="209"/>
      <c r="D2974" s="210"/>
      <c r="F2974" s="211"/>
    </row>
    <row r="2975" spans="2:6">
      <c r="B2975" s="209"/>
      <c r="D2975" s="210"/>
      <c r="F2975" s="211"/>
    </row>
    <row r="2976" spans="2:6">
      <c r="B2976" s="209"/>
      <c r="D2976" s="210"/>
      <c r="F2976" s="211"/>
    </row>
    <row r="2977" spans="2:6">
      <c r="B2977" s="209"/>
      <c r="D2977" s="210"/>
      <c r="F2977" s="211"/>
    </row>
    <row r="2978" spans="2:6">
      <c r="B2978" s="209"/>
      <c r="D2978" s="210"/>
      <c r="F2978" s="211"/>
    </row>
    <row r="2979" spans="2:6">
      <c r="B2979" s="209"/>
      <c r="D2979" s="210"/>
      <c r="F2979" s="211"/>
    </row>
    <row r="2980" spans="2:6">
      <c r="B2980" s="209"/>
      <c r="D2980" s="210"/>
      <c r="F2980" s="211"/>
    </row>
    <row r="2981" spans="2:6">
      <c r="B2981" s="209"/>
      <c r="D2981" s="210"/>
      <c r="F2981" s="211"/>
    </row>
    <row r="2982" spans="2:6">
      <c r="B2982" s="209"/>
      <c r="D2982" s="210"/>
      <c r="F2982" s="211"/>
    </row>
    <row r="2983" spans="2:6">
      <c r="B2983" s="209"/>
      <c r="D2983" s="210"/>
      <c r="F2983" s="211"/>
    </row>
    <row r="2984" spans="2:6">
      <c r="B2984" s="209"/>
      <c r="D2984" s="210"/>
      <c r="F2984" s="211"/>
    </row>
    <row r="2985" spans="2:6">
      <c r="B2985" s="209"/>
      <c r="D2985" s="210"/>
      <c r="F2985" s="211"/>
    </row>
    <row r="2987" spans="2:6">
      <c r="D2987" s="214" t="s">
        <v>362</v>
      </c>
      <c r="E2987" s="215">
        <f>SUBTOTAL(9,E5:E2986)</f>
        <v>3515886.07</v>
      </c>
    </row>
  </sheetData>
  <sheetProtection sheet="1" objects="1" scenarios="1" formatCells="0" autoFilter="0"/>
  <autoFilter ref="A4:H2985">
    <filterColumn colId="0"/>
  </autoFilter>
  <dataConsolidate/>
  <mergeCells count="1">
    <mergeCell ref="A2:F2"/>
  </mergeCells>
  <dataValidations count="3">
    <dataValidation type="date" allowBlank="1" showInputMessage="1" showErrorMessage="1" errorTitle="Неверная дата" error="Дата должна быть в промежутке от 01.01.2021 до сегодняшнего дня" sqref="C5:C2985">
      <formula1>44198</formula1>
      <formula2>TODAY()</formula2>
    </dataValidation>
    <dataValidation type="decimal" operator="greaterThan" showInputMessage="1" showErrorMessage="1" errorTitle="Неверное значение" error="Сумма должна быть больше &quot;0&quot;" sqref="E5:E2985">
      <formula1>0</formula1>
    </dataValidation>
    <dataValidation type="list" showInputMessage="1" showErrorMessage="1" errorTitle="Введите вид платежа" error="Необходимо выбрать &quot;ТСЖ&quot; - платёж жильца; &quot;льготы&quot; - занесение поступивших льгот" sqref="D5:D2985">
      <formula1>"ТСЖ,э_энер, кап_затраты,долг,пеня"</formula1>
    </dataValidation>
  </dataValidations>
  <pageMargins left="0.18" right="0.12" top="1" bottom="1" header="0.5" footer="0.5"/>
  <pageSetup paperSize="9" scale="86" fitToHeight="6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91"/>
  <dimension ref="A1:AA2925"/>
  <sheetViews>
    <sheetView tabSelected="1" topLeftCell="A2261" zoomScale="85" zoomScaleNormal="85" zoomScaleSheetLayoutView="70" workbookViewId="0">
      <selection activeCell="L2263" sqref="L2263:V2301"/>
    </sheetView>
  </sheetViews>
  <sheetFormatPr defaultColWidth="9" defaultRowHeight="12.75"/>
  <cols>
    <col min="1" max="1" width="18" style="462" customWidth="1"/>
    <col min="2" max="2" width="8.5" style="130" customWidth="1"/>
    <col min="3" max="4" width="6.875" style="130" customWidth="1"/>
    <col min="5" max="5" width="9.625" style="130" customWidth="1"/>
    <col min="6" max="6" width="9.625" style="509" customWidth="1"/>
    <col min="7" max="7" width="9.625" style="130" customWidth="1"/>
    <col min="8" max="8" width="9.875" style="130" customWidth="1"/>
    <col min="9" max="9" width="9.125" style="130" customWidth="1"/>
    <col min="10" max="10" width="4.125" style="130" customWidth="1"/>
    <col min="11" max="11" width="4.625" style="216" customWidth="1"/>
    <col min="12" max="12" width="18.375" style="462" customWidth="1"/>
    <col min="13" max="13" width="7.5" style="130" customWidth="1"/>
    <col min="14" max="14" width="9.125" style="130" customWidth="1"/>
    <col min="15" max="15" width="9" style="130"/>
    <col min="16" max="16" width="10" style="130" customWidth="1"/>
    <col min="17" max="17" width="10.5" style="509" customWidth="1"/>
    <col min="18" max="18" width="9.875" style="130" customWidth="1"/>
    <col min="19" max="19" width="10.125" style="130" customWidth="1"/>
    <col min="20" max="20" width="9.125" style="130" customWidth="1"/>
    <col min="21" max="21" width="4.125" style="130" customWidth="1"/>
    <col min="22" max="22" width="5.375" style="130" customWidth="1"/>
    <col min="23" max="23" width="8.125" style="130" customWidth="1"/>
    <col min="24" max="16384" width="9" style="130"/>
  </cols>
  <sheetData>
    <row r="1" spans="1:22">
      <c r="A1" s="460" t="s">
        <v>363</v>
      </c>
      <c r="B1" s="131"/>
      <c r="L1" s="460" t="s">
        <v>363</v>
      </c>
      <c r="M1" s="131"/>
    </row>
    <row r="2" spans="1:22" ht="3.75" customHeight="1">
      <c r="A2" s="460"/>
      <c r="B2" s="131"/>
      <c r="C2" s="132"/>
      <c r="D2" s="132"/>
      <c r="E2" s="132"/>
      <c r="F2" s="510"/>
      <c r="G2" s="132"/>
      <c r="H2" s="132"/>
      <c r="I2" s="132"/>
      <c r="J2" s="132"/>
      <c r="K2" s="217"/>
      <c r="L2" s="460"/>
      <c r="M2" s="131"/>
      <c r="N2" s="132"/>
      <c r="O2" s="132"/>
      <c r="P2" s="132"/>
      <c r="Q2" s="510"/>
      <c r="R2" s="132"/>
      <c r="S2" s="132"/>
      <c r="T2" s="132"/>
      <c r="U2" s="132"/>
      <c r="V2" s="132"/>
    </row>
    <row r="3" spans="1:22">
      <c r="A3" s="591"/>
      <c r="B3" s="591"/>
      <c r="C3" s="591"/>
      <c r="D3" s="133" t="s">
        <v>325</v>
      </c>
      <c r="E3" s="133"/>
      <c r="F3" s="511"/>
      <c r="G3" s="218" t="s">
        <v>152</v>
      </c>
      <c r="H3" s="133" t="s">
        <v>967</v>
      </c>
      <c r="I3" s="132"/>
      <c r="J3" s="132"/>
      <c r="K3" s="217"/>
      <c r="L3" s="591"/>
      <c r="M3" s="591"/>
      <c r="N3" s="591"/>
      <c r="O3" s="133" t="s">
        <v>325</v>
      </c>
      <c r="P3" s="133"/>
      <c r="Q3" s="511"/>
      <c r="R3" s="135" t="str">
        <f>$G$3</f>
        <v>декабрь</v>
      </c>
      <c r="S3" s="133" t="s">
        <v>967</v>
      </c>
      <c r="T3" s="132"/>
      <c r="U3" s="132"/>
      <c r="V3" s="132"/>
    </row>
    <row r="4" spans="1:22" ht="2.25" customHeight="1">
      <c r="A4" s="591"/>
      <c r="B4" s="591"/>
      <c r="C4" s="591"/>
      <c r="D4" s="132"/>
      <c r="E4" s="132"/>
      <c r="F4" s="510"/>
      <c r="G4" s="132"/>
      <c r="H4" s="132"/>
      <c r="I4" s="132"/>
      <c r="J4" s="132"/>
      <c r="K4" s="217"/>
      <c r="L4" s="591"/>
      <c r="M4" s="591"/>
      <c r="N4" s="591"/>
      <c r="O4" s="132"/>
      <c r="P4" s="132"/>
      <c r="Q4" s="510"/>
      <c r="R4" s="132"/>
      <c r="S4" s="132"/>
      <c r="T4" s="132"/>
      <c r="U4" s="132"/>
      <c r="V4" s="132"/>
    </row>
    <row r="5" spans="1:22" ht="12.75" customHeight="1">
      <c r="A5" s="591"/>
      <c r="B5" s="591"/>
      <c r="C5" s="591"/>
      <c r="D5" s="131" t="s">
        <v>327</v>
      </c>
      <c r="E5" s="131"/>
      <c r="F5" s="512">
        <f>Жильцы!E2</f>
        <v>59.6</v>
      </c>
      <c r="G5" s="131" t="s">
        <v>328</v>
      </c>
      <c r="H5" s="132" t="str">
        <f>Жильцы!B2&amp;" "&amp;Жильцы!C2&amp;"."&amp;Жильцы!D2&amp;"."</f>
        <v>Тартышная  И.В.</v>
      </c>
      <c r="I5" s="132"/>
      <c r="J5" s="132"/>
      <c r="K5" s="217"/>
      <c r="L5" s="591"/>
      <c r="M5" s="591"/>
      <c r="N5" s="591"/>
      <c r="O5" s="131" t="s">
        <v>327</v>
      </c>
      <c r="P5" s="131"/>
      <c r="Q5" s="512">
        <f>Жильцы!E4</f>
        <v>50.2</v>
      </c>
      <c r="R5" s="131" t="s">
        <v>328</v>
      </c>
      <c r="S5" s="132" t="str">
        <f>Жильцы!B4&amp;" "&amp;Жильцы!C4&amp;"."&amp;Жильцы!D4&amp;"."</f>
        <v>Тарновский С.В.</v>
      </c>
      <c r="T5" s="132"/>
      <c r="U5" s="132"/>
      <c r="V5" s="132"/>
    </row>
    <row r="6" spans="1:22" ht="12.75" customHeight="1">
      <c r="A6" s="591"/>
      <c r="B6" s="591"/>
      <c r="C6" s="591"/>
      <c r="D6" s="131" t="s">
        <v>329</v>
      </c>
      <c r="E6" s="131"/>
      <c r="F6" s="512">
        <f>Жильцы!F2</f>
        <v>0</v>
      </c>
      <c r="G6" s="131" t="s">
        <v>330</v>
      </c>
      <c r="H6" s="132" t="s">
        <v>331</v>
      </c>
      <c r="I6" s="132"/>
      <c r="J6" s="137">
        <f>Жильцы!A2</f>
        <v>1</v>
      </c>
      <c r="K6" s="217"/>
      <c r="L6" s="591"/>
      <c r="M6" s="591"/>
      <c r="N6" s="591"/>
      <c r="O6" s="131" t="s">
        <v>329</v>
      </c>
      <c r="P6" s="131"/>
      <c r="Q6" s="512">
        <f>Жильцы!F4</f>
        <v>0</v>
      </c>
      <c r="R6" s="131" t="s">
        <v>330</v>
      </c>
      <c r="S6" s="132" t="s">
        <v>331</v>
      </c>
      <c r="T6" s="132"/>
      <c r="U6" s="137">
        <f>Жильцы!A4</f>
        <v>3</v>
      </c>
      <c r="V6" s="132"/>
    </row>
    <row r="7" spans="1:22" ht="2.25" customHeight="1" thickBot="1">
      <c r="A7" s="585"/>
      <c r="B7" s="133"/>
      <c r="C7" s="132"/>
      <c r="D7" s="132"/>
      <c r="E7" s="132"/>
      <c r="F7" s="510"/>
      <c r="G7" s="132"/>
      <c r="H7" s="132"/>
      <c r="I7" s="132"/>
      <c r="J7" s="132"/>
      <c r="K7" s="217"/>
      <c r="L7" s="585"/>
      <c r="M7" s="132"/>
      <c r="N7" s="132"/>
      <c r="O7" s="132"/>
      <c r="P7" s="132"/>
      <c r="Q7" s="510"/>
      <c r="R7" s="132"/>
      <c r="S7" s="132"/>
      <c r="T7" s="132"/>
      <c r="U7" s="132"/>
      <c r="V7" s="132"/>
    </row>
    <row r="8" spans="1:22" ht="24" customHeight="1" thickBot="1">
      <c r="A8" s="585"/>
      <c r="B8" s="138"/>
      <c r="C8" s="219"/>
      <c r="D8" s="541" t="s">
        <v>957</v>
      </c>
      <c r="E8" s="140"/>
      <c r="F8" s="513" t="s">
        <v>366</v>
      </c>
      <c r="G8" s="141" t="s">
        <v>335</v>
      </c>
      <c r="H8" s="220" t="s">
        <v>367</v>
      </c>
      <c r="I8" s="569" t="s">
        <v>337</v>
      </c>
      <c r="J8" s="570"/>
      <c r="K8" s="217"/>
      <c r="L8" s="585"/>
      <c r="M8" s="138"/>
      <c r="N8" s="219"/>
      <c r="O8" s="541" t="s">
        <v>957</v>
      </c>
      <c r="P8" s="140"/>
      <c r="Q8" s="513" t="s">
        <v>366</v>
      </c>
      <c r="R8" s="141" t="s">
        <v>335</v>
      </c>
      <c r="S8" s="220" t="s">
        <v>367</v>
      </c>
      <c r="T8" s="569" t="s">
        <v>337</v>
      </c>
      <c r="U8" s="570"/>
      <c r="V8" s="132"/>
    </row>
    <row r="9" spans="1:22" ht="3" customHeight="1">
      <c r="A9" s="585"/>
      <c r="B9" s="221"/>
      <c r="C9" s="144"/>
      <c r="D9" s="144"/>
      <c r="E9" s="145"/>
      <c r="F9" s="514"/>
      <c r="G9" s="146"/>
      <c r="H9" s="146"/>
      <c r="I9" s="144"/>
      <c r="J9" s="147"/>
      <c r="K9" s="217"/>
      <c r="L9" s="585"/>
      <c r="M9" s="221"/>
      <c r="N9" s="144"/>
      <c r="O9" s="144"/>
      <c r="P9" s="145"/>
      <c r="Q9" s="514"/>
      <c r="R9" s="146"/>
      <c r="S9" s="146"/>
      <c r="T9" s="144"/>
      <c r="U9" s="147"/>
      <c r="V9" s="132"/>
    </row>
    <row r="10" spans="1:22" ht="12.75" customHeight="1">
      <c r="A10" s="585"/>
      <c r="B10" s="221" t="s">
        <v>368</v>
      </c>
      <c r="C10" s="156"/>
      <c r="D10" s="156"/>
      <c r="E10" s="150"/>
      <c r="F10" s="151">
        <f>D2509</f>
        <v>29.5</v>
      </c>
      <c r="G10" s="151">
        <f>F10*F5</f>
        <v>1758.2</v>
      </c>
      <c r="H10" s="152"/>
      <c r="I10" s="153">
        <f>G10-H10</f>
        <v>1758.2</v>
      </c>
      <c r="J10" s="154"/>
      <c r="K10" s="217"/>
      <c r="L10" s="585"/>
      <c r="M10" s="221" t="s">
        <v>368</v>
      </c>
      <c r="N10" s="156"/>
      <c r="O10" s="156"/>
      <c r="P10" s="150"/>
      <c r="Q10" s="151">
        <f>D2509</f>
        <v>29.5</v>
      </c>
      <c r="R10" s="151">
        <f>Q10*Q5</f>
        <v>1480.9</v>
      </c>
      <c r="S10" s="152"/>
      <c r="T10" s="153">
        <f>R10-S10</f>
        <v>1480.9</v>
      </c>
      <c r="U10" s="154"/>
      <c r="V10" s="132"/>
    </row>
    <row r="11" spans="1:22" ht="12.75" customHeight="1">
      <c r="A11" s="573" t="s">
        <v>369</v>
      </c>
      <c r="B11" s="582" t="s">
        <v>370</v>
      </c>
      <c r="C11" s="583"/>
      <c r="D11" s="583"/>
      <c r="E11" s="222" t="s">
        <v>371</v>
      </c>
      <c r="F11" s="516">
        <f>D2504</f>
        <v>0.152</v>
      </c>
      <c r="G11" s="223">
        <f>F11*F5</f>
        <v>9.0592000000000006</v>
      </c>
      <c r="H11" s="224"/>
      <c r="I11" s="225">
        <f>G11</f>
        <v>9.0592000000000006</v>
      </c>
      <c r="J11" s="178"/>
      <c r="K11" s="217"/>
      <c r="L11" s="586" t="s">
        <v>369</v>
      </c>
      <c r="M11" s="582" t="s">
        <v>370</v>
      </c>
      <c r="N11" s="583"/>
      <c r="O11" s="583"/>
      <c r="P11" s="222" t="s">
        <v>371</v>
      </c>
      <c r="Q11" s="516">
        <f>D2504</f>
        <v>0.152</v>
      </c>
      <c r="R11" s="223">
        <f>Q11*Q5</f>
        <v>7.6303999999999998</v>
      </c>
      <c r="S11" s="224"/>
      <c r="T11" s="226">
        <f>R11</f>
        <v>7.6303999999999998</v>
      </c>
      <c r="U11" s="178"/>
      <c r="V11" s="132"/>
    </row>
    <row r="12" spans="1:22" ht="12.75" customHeight="1">
      <c r="A12" s="573"/>
      <c r="B12" s="584"/>
      <c r="C12" s="583"/>
      <c r="D12" s="583"/>
      <c r="E12" s="227" t="s">
        <v>372</v>
      </c>
      <c r="F12" s="517">
        <f>D2505</f>
        <v>0.72299999999999998</v>
      </c>
      <c r="G12" s="228">
        <f>F12*F5</f>
        <v>43.090800000000002</v>
      </c>
      <c r="H12" s="159"/>
      <c r="I12" s="229">
        <f>G12</f>
        <v>43.090800000000002</v>
      </c>
      <c r="J12" s="230"/>
      <c r="K12" s="217"/>
      <c r="L12" s="586"/>
      <c r="M12" s="584"/>
      <c r="N12" s="583"/>
      <c r="O12" s="583"/>
      <c r="P12" s="227" t="s">
        <v>372</v>
      </c>
      <c r="Q12" s="517">
        <f>D2505</f>
        <v>0.72299999999999998</v>
      </c>
      <c r="R12" s="228">
        <f>Q12*Q5</f>
        <v>36.294600000000003</v>
      </c>
      <c r="S12" s="159"/>
      <c r="T12" s="231">
        <f>R12</f>
        <v>36.294600000000003</v>
      </c>
      <c r="U12" s="230"/>
      <c r="V12" s="132"/>
    </row>
    <row r="13" spans="1:22" ht="12.75" customHeight="1" thickBot="1">
      <c r="A13" s="573"/>
      <c r="B13" s="584"/>
      <c r="C13" s="583"/>
      <c r="D13" s="583"/>
      <c r="E13" s="232" t="s">
        <v>373</v>
      </c>
      <c r="F13" s="518">
        <f>D2506</f>
        <v>1.3160000000000001</v>
      </c>
      <c r="G13" s="233">
        <f>F13*F5</f>
        <v>78.433599999999998</v>
      </c>
      <c r="H13" s="234"/>
      <c r="I13" s="235">
        <f>G13</f>
        <v>78.433599999999998</v>
      </c>
      <c r="J13" s="236"/>
      <c r="K13" s="217"/>
      <c r="L13" s="586"/>
      <c r="M13" s="584"/>
      <c r="N13" s="583"/>
      <c r="O13" s="583"/>
      <c r="P13" s="232" t="s">
        <v>373</v>
      </c>
      <c r="Q13" s="518">
        <f>D2506</f>
        <v>1.3160000000000001</v>
      </c>
      <c r="R13" s="233">
        <f>Q13*Q5</f>
        <v>66.063200000000009</v>
      </c>
      <c r="S13" s="234"/>
      <c r="T13" s="237">
        <f>R13</f>
        <v>66.063200000000009</v>
      </c>
      <c r="U13" s="236"/>
      <c r="V13" s="132"/>
    </row>
    <row r="14" spans="1:22" ht="12.75" customHeight="1" thickBot="1">
      <c r="A14" s="573"/>
      <c r="B14" s="584"/>
      <c r="C14" s="583"/>
      <c r="D14" s="583"/>
      <c r="E14" s="165" t="s">
        <v>374</v>
      </c>
      <c r="F14" s="519">
        <f>D2507</f>
        <v>0.14899999999999999</v>
      </c>
      <c r="G14" s="239">
        <f>F14*F5</f>
        <v>8.8803999999999998</v>
      </c>
      <c r="H14" s="240"/>
      <c r="I14" s="241">
        <f>G14</f>
        <v>8.8803999999999998</v>
      </c>
      <c r="J14" s="167"/>
      <c r="K14" s="217"/>
      <c r="L14" s="586"/>
      <c r="M14" s="584"/>
      <c r="N14" s="583"/>
      <c r="O14" s="583"/>
      <c r="P14" s="165" t="s">
        <v>374</v>
      </c>
      <c r="Q14" s="519">
        <f>D2507</f>
        <v>0.14899999999999999</v>
      </c>
      <c r="R14" s="239">
        <f>Q14*Q5</f>
        <v>7.4798</v>
      </c>
      <c r="S14" s="240"/>
      <c r="T14" s="242">
        <f>R14</f>
        <v>7.4798</v>
      </c>
      <c r="U14" s="167"/>
      <c r="V14" s="132"/>
    </row>
    <row r="15" spans="1:22" ht="10.5" customHeight="1" thickBot="1">
      <c r="A15" s="461"/>
      <c r="B15" s="168"/>
      <c r="C15" s="164"/>
      <c r="D15" s="164"/>
      <c r="E15" s="165"/>
      <c r="F15" s="520"/>
      <c r="G15" s="243"/>
      <c r="H15" s="244"/>
      <c r="I15" s="164"/>
      <c r="J15" s="167"/>
      <c r="K15" s="217"/>
      <c r="L15" s="461"/>
      <c r="M15" s="168"/>
      <c r="N15" s="164"/>
      <c r="O15" s="164"/>
      <c r="P15" s="165"/>
      <c r="Q15" s="520"/>
      <c r="R15" s="243"/>
      <c r="S15" s="245"/>
      <c r="T15" s="164"/>
      <c r="U15" s="167"/>
      <c r="V15" s="132"/>
    </row>
    <row r="16" spans="1:22" ht="13.5" customHeight="1" thickBot="1">
      <c r="A16" s="460" t="s">
        <v>375</v>
      </c>
      <c r="B16" s="247"/>
      <c r="C16" s="219"/>
      <c r="D16" s="219"/>
      <c r="E16" s="219"/>
      <c r="F16" s="521"/>
      <c r="G16" s="248"/>
      <c r="H16" s="249"/>
      <c r="I16" s="250"/>
      <c r="J16" s="251"/>
      <c r="K16" s="252"/>
      <c r="L16" s="460" t="s">
        <v>375</v>
      </c>
      <c r="M16" s="247"/>
      <c r="N16" s="219"/>
      <c r="O16" s="219"/>
      <c r="P16" s="253"/>
      <c r="Q16" s="524"/>
      <c r="R16" s="248"/>
      <c r="S16" s="249"/>
      <c r="T16" s="242"/>
      <c r="U16" s="167"/>
      <c r="V16" s="132"/>
    </row>
    <row r="17" spans="1:27">
      <c r="A17" s="475"/>
      <c r="B17" s="132"/>
      <c r="C17" s="132"/>
      <c r="D17" s="132"/>
      <c r="E17" s="132"/>
      <c r="F17" s="510"/>
      <c r="G17" s="560" t="s">
        <v>1007</v>
      </c>
      <c r="H17" s="255"/>
      <c r="I17" s="556">
        <f>Жильцы!N2</f>
        <v>0</v>
      </c>
      <c r="J17" s="255"/>
      <c r="K17" s="217"/>
      <c r="M17" s="132"/>
      <c r="N17" s="132"/>
      <c r="O17" s="132"/>
      <c r="P17" s="132"/>
      <c r="Q17" s="510"/>
      <c r="R17" s="560" t="s">
        <v>1007</v>
      </c>
      <c r="S17" s="255"/>
      <c r="T17" s="556">
        <f>Жильцы!N4</f>
        <v>0</v>
      </c>
      <c r="U17" s="255"/>
      <c r="V17" s="132"/>
    </row>
    <row r="18" spans="1:27" ht="13.5" thickBot="1">
      <c r="A18" s="460" t="s">
        <v>376</v>
      </c>
      <c r="B18" s="132"/>
      <c r="C18" s="132"/>
      <c r="D18" s="180" t="s">
        <v>377</v>
      </c>
      <c r="E18" s="256" t="s">
        <v>1143</v>
      </c>
      <c r="F18" s="510" t="s">
        <v>1142</v>
      </c>
      <c r="G18" s="182" t="s">
        <v>347</v>
      </c>
      <c r="H18" s="167"/>
      <c r="I18" s="257">
        <f>SUM(I9:I17)</f>
        <v>1897.664</v>
      </c>
      <c r="J18" s="167"/>
      <c r="K18" s="217"/>
      <c r="L18" s="460" t="s">
        <v>376</v>
      </c>
      <c r="M18" s="246"/>
      <c r="N18" s="132"/>
      <c r="O18" s="180" t="s">
        <v>377</v>
      </c>
      <c r="P18" s="183" t="str">
        <f>$E$18</f>
        <v>января</v>
      </c>
      <c r="Q18" s="510" t="s">
        <v>1142</v>
      </c>
      <c r="R18" s="182" t="s">
        <v>347</v>
      </c>
      <c r="S18" s="167"/>
      <c r="T18" s="257">
        <f>SUM(T9:T17)</f>
        <v>1598.3680000000002</v>
      </c>
      <c r="U18" s="167"/>
      <c r="V18" s="132"/>
    </row>
    <row r="19" spans="1:27" ht="12.75" customHeight="1">
      <c r="A19" s="184"/>
      <c r="B19" s="258"/>
      <c r="C19" s="186"/>
      <c r="D19" s="259"/>
      <c r="E19" s="259"/>
      <c r="F19" s="522"/>
      <c r="G19" s="188"/>
      <c r="H19" s="189"/>
      <c r="I19" s="259"/>
      <c r="J19" s="259"/>
      <c r="K19" s="260"/>
      <c r="L19" s="184"/>
      <c r="M19" s="190"/>
      <c r="N19" s="186"/>
      <c r="O19" s="259"/>
      <c r="P19" s="259"/>
      <c r="Q19" s="522"/>
      <c r="R19" s="259"/>
      <c r="S19" s="259"/>
      <c r="T19" s="259"/>
      <c r="U19" s="259"/>
      <c r="V19" s="261"/>
    </row>
    <row r="20" spans="1:27" ht="18" customHeight="1">
      <c r="A20" s="460" t="s">
        <v>363</v>
      </c>
      <c r="B20" s="131"/>
      <c r="K20" s="594" t="s">
        <v>378</v>
      </c>
      <c r="L20" s="460" t="s">
        <v>363</v>
      </c>
      <c r="M20" s="131"/>
      <c r="V20" s="594" t="s">
        <v>378</v>
      </c>
    </row>
    <row r="21" spans="1:27" ht="12.75" customHeight="1">
      <c r="A21" s="460" t="s">
        <v>379</v>
      </c>
      <c r="B21" s="131"/>
      <c r="K21" s="577"/>
      <c r="L21" s="460" t="s">
        <v>379</v>
      </c>
      <c r="M21" s="131"/>
      <c r="V21" s="577"/>
    </row>
    <row r="22" spans="1:27" ht="7.5" customHeight="1">
      <c r="A22" s="460"/>
      <c r="B22" s="131"/>
      <c r="C22" s="132"/>
      <c r="D22" s="132"/>
      <c r="E22" s="132"/>
      <c r="F22" s="510"/>
      <c r="G22" s="132"/>
      <c r="H22" s="132"/>
      <c r="I22" s="132"/>
      <c r="J22" s="132"/>
      <c r="K22" s="577"/>
      <c r="L22" s="460"/>
      <c r="M22" s="131"/>
      <c r="N22" s="132"/>
      <c r="O22" s="132"/>
      <c r="P22" s="132"/>
      <c r="Q22" s="510"/>
      <c r="R22" s="132"/>
      <c r="S22" s="132"/>
      <c r="T22" s="132"/>
      <c r="U22" s="132"/>
      <c r="V22" s="577"/>
      <c r="AA22" s="111"/>
    </row>
    <row r="23" spans="1:27" ht="12.75" customHeight="1">
      <c r="A23" s="591"/>
      <c r="B23" s="591"/>
      <c r="C23" s="591"/>
      <c r="D23" s="133" t="s">
        <v>350</v>
      </c>
      <c r="E23" s="133"/>
      <c r="F23" s="511"/>
      <c r="G23" s="135" t="str">
        <f>$G$3</f>
        <v>декабрь</v>
      </c>
      <c r="H23" s="133" t="s">
        <v>967</v>
      </c>
      <c r="I23" s="132"/>
      <c r="J23" s="132"/>
      <c r="K23" s="577"/>
      <c r="L23" s="591"/>
      <c r="M23" s="591"/>
      <c r="N23" s="591"/>
      <c r="O23" s="133" t="s">
        <v>350</v>
      </c>
      <c r="P23" s="133"/>
      <c r="Q23" s="511"/>
      <c r="R23" s="135" t="str">
        <f>$G$3</f>
        <v>декабрь</v>
      </c>
      <c r="S23" s="133" t="s">
        <v>967</v>
      </c>
      <c r="T23" s="132"/>
      <c r="U23" s="132"/>
      <c r="V23" s="577"/>
    </row>
    <row r="24" spans="1:27" ht="3.75" customHeight="1">
      <c r="A24" s="591"/>
      <c r="B24" s="591"/>
      <c r="C24" s="591"/>
      <c r="D24" s="132"/>
      <c r="E24" s="132"/>
      <c r="F24" s="510"/>
      <c r="G24" s="132"/>
      <c r="H24" s="132"/>
      <c r="I24" s="132"/>
      <c r="J24" s="132"/>
      <c r="K24" s="577"/>
      <c r="L24" s="591"/>
      <c r="M24" s="591"/>
      <c r="N24" s="591"/>
      <c r="O24" s="132"/>
      <c r="P24" s="132"/>
      <c r="Q24" s="510"/>
      <c r="R24" s="132"/>
      <c r="S24" s="132"/>
      <c r="T24" s="132"/>
      <c r="U24" s="132"/>
      <c r="V24" s="577"/>
    </row>
    <row r="25" spans="1:27" ht="12.75" customHeight="1">
      <c r="A25" s="591"/>
      <c r="B25" s="591"/>
      <c r="C25" s="591"/>
      <c r="D25" s="131" t="s">
        <v>327</v>
      </c>
      <c r="E25" s="131"/>
      <c r="F25" s="512">
        <f>Жильцы!E2</f>
        <v>59.6</v>
      </c>
      <c r="G25" s="131" t="s">
        <v>328</v>
      </c>
      <c r="H25" s="132" t="str">
        <f>Жильцы!B2&amp;" "&amp;Жильцы!C2&amp;"."&amp;Жильцы!D2&amp;"."</f>
        <v>Тартышная  И.В.</v>
      </c>
      <c r="I25" s="132"/>
      <c r="J25" s="132"/>
      <c r="K25" s="577"/>
      <c r="L25" s="591"/>
      <c r="M25" s="591"/>
      <c r="N25" s="591"/>
      <c r="O25" s="131" t="s">
        <v>327</v>
      </c>
      <c r="P25" s="131"/>
      <c r="Q25" s="512">
        <f>Жильцы!E4</f>
        <v>50.2</v>
      </c>
      <c r="R25" s="131" t="s">
        <v>328</v>
      </c>
      <c r="S25" s="132" t="str">
        <f>Жильцы!B4&amp;" "&amp;Жильцы!C4&amp;"."&amp;Жильцы!D4&amp;"."</f>
        <v>Тарновский С.В.</v>
      </c>
      <c r="T25" s="132"/>
      <c r="U25" s="132"/>
      <c r="V25" s="577"/>
    </row>
    <row r="26" spans="1:27" ht="12.75" customHeight="1">
      <c r="A26" s="591"/>
      <c r="B26" s="591"/>
      <c r="C26" s="591"/>
      <c r="D26" s="131" t="s">
        <v>329</v>
      </c>
      <c r="E26" s="131"/>
      <c r="F26" s="512">
        <f>Жильцы!F2</f>
        <v>0</v>
      </c>
      <c r="G26" s="131" t="s">
        <v>330</v>
      </c>
      <c r="H26" s="132" t="s">
        <v>331</v>
      </c>
      <c r="I26" s="132"/>
      <c r="J26" s="137">
        <f>Жильцы!A2</f>
        <v>1</v>
      </c>
      <c r="K26" s="577"/>
      <c r="L26" s="591"/>
      <c r="M26" s="591"/>
      <c r="N26" s="591"/>
      <c r="O26" s="131" t="s">
        <v>329</v>
      </c>
      <c r="P26" s="131"/>
      <c r="Q26" s="512">
        <f>Жильцы!F4</f>
        <v>0</v>
      </c>
      <c r="R26" s="131" t="s">
        <v>330</v>
      </c>
      <c r="S26" s="132" t="s">
        <v>331</v>
      </c>
      <c r="T26" s="132"/>
      <c r="U26" s="137">
        <f>Жильцы!A4</f>
        <v>3</v>
      </c>
      <c r="V26" s="577"/>
    </row>
    <row r="27" spans="1:27" ht="6" customHeight="1" thickBot="1">
      <c r="A27" s="463"/>
      <c r="B27" s="132"/>
      <c r="C27" s="132"/>
      <c r="D27" s="132"/>
      <c r="E27" s="132"/>
      <c r="F27" s="510"/>
      <c r="G27" s="132"/>
      <c r="H27" s="132"/>
      <c r="I27" s="132"/>
      <c r="J27" s="132"/>
      <c r="K27" s="577"/>
      <c r="L27" s="463"/>
      <c r="M27" s="132"/>
      <c r="N27" s="132"/>
      <c r="O27" s="132"/>
      <c r="P27" s="132"/>
      <c r="Q27" s="510"/>
      <c r="R27" s="132"/>
      <c r="S27" s="132"/>
      <c r="T27" s="132"/>
      <c r="U27" s="132"/>
      <c r="V27" s="577"/>
    </row>
    <row r="28" spans="1:27" ht="24" customHeight="1" thickBot="1">
      <c r="A28" s="585" t="s">
        <v>364</v>
      </c>
      <c r="B28" s="138"/>
      <c r="C28" s="219"/>
      <c r="D28" s="541" t="s">
        <v>957</v>
      </c>
      <c r="E28" s="140"/>
      <c r="F28" s="513" t="s">
        <v>366</v>
      </c>
      <c r="G28" s="141" t="s">
        <v>335</v>
      </c>
      <c r="H28" s="220" t="s">
        <v>367</v>
      </c>
      <c r="I28" s="569" t="s">
        <v>337</v>
      </c>
      <c r="J28" s="570"/>
      <c r="K28" s="577"/>
      <c r="L28" s="585" t="s">
        <v>365</v>
      </c>
      <c r="M28" s="138"/>
      <c r="N28" s="219"/>
      <c r="O28" s="541" t="s">
        <v>957</v>
      </c>
      <c r="P28" s="140"/>
      <c r="Q28" s="513" t="s">
        <v>366</v>
      </c>
      <c r="R28" s="141" t="s">
        <v>335</v>
      </c>
      <c r="S28" s="220" t="s">
        <v>367</v>
      </c>
      <c r="T28" s="569" t="s">
        <v>337</v>
      </c>
      <c r="U28" s="570"/>
      <c r="V28" s="577"/>
    </row>
    <row r="29" spans="1:27" ht="2.25" customHeight="1">
      <c r="A29" s="585"/>
      <c r="B29" s="221"/>
      <c r="C29" s="144"/>
      <c r="D29" s="144"/>
      <c r="E29" s="145"/>
      <c r="F29" s="514"/>
      <c r="G29" s="146"/>
      <c r="H29" s="146"/>
      <c r="I29" s="144"/>
      <c r="J29" s="147"/>
      <c r="K29" s="577"/>
      <c r="L29" s="585"/>
      <c r="M29" s="221"/>
      <c r="N29" s="144"/>
      <c r="O29" s="144"/>
      <c r="P29" s="145"/>
      <c r="Q29" s="514"/>
      <c r="R29" s="146"/>
      <c r="S29" s="146"/>
      <c r="T29" s="144"/>
      <c r="U29" s="147"/>
      <c r="V29" s="577"/>
    </row>
    <row r="30" spans="1:27" ht="12.75" customHeight="1">
      <c r="A30" s="585"/>
      <c r="B30" s="221" t="s">
        <v>368</v>
      </c>
      <c r="C30" s="156"/>
      <c r="D30" s="156"/>
      <c r="E30" s="150"/>
      <c r="F30" s="151">
        <f>D2509</f>
        <v>29.5</v>
      </c>
      <c r="G30" s="151">
        <f>F30*F25</f>
        <v>1758.2</v>
      </c>
      <c r="H30" s="192"/>
      <c r="I30" s="153">
        <f>G30-H30</f>
        <v>1758.2</v>
      </c>
      <c r="J30" s="154"/>
      <c r="K30" s="577"/>
      <c r="L30" s="585"/>
      <c r="M30" s="221" t="s">
        <v>368</v>
      </c>
      <c r="N30" s="156"/>
      <c r="O30" s="156"/>
      <c r="P30" s="150"/>
      <c r="Q30" s="151">
        <f>D2509</f>
        <v>29.5</v>
      </c>
      <c r="R30" s="151">
        <f>Q30*Q25</f>
        <v>1480.9</v>
      </c>
      <c r="S30" s="192"/>
      <c r="T30" s="153">
        <f>R30-S30</f>
        <v>1480.9</v>
      </c>
      <c r="U30" s="154"/>
      <c r="V30" s="577"/>
    </row>
    <row r="31" spans="1:27" ht="12.75" customHeight="1">
      <c r="A31" s="585"/>
      <c r="B31" s="582" t="s">
        <v>370</v>
      </c>
      <c r="C31" s="583"/>
      <c r="D31" s="583"/>
      <c r="E31" s="222" t="s">
        <v>371</v>
      </c>
      <c r="F31" s="516">
        <f>D2504</f>
        <v>0.152</v>
      </c>
      <c r="G31" s="223">
        <f>F31*F25</f>
        <v>9.0592000000000006</v>
      </c>
      <c r="H31" s="262"/>
      <c r="I31" s="226">
        <f>G31</f>
        <v>9.0592000000000006</v>
      </c>
      <c r="J31" s="178"/>
      <c r="K31" s="577"/>
      <c r="L31" s="585"/>
      <c r="M31" s="582" t="s">
        <v>370</v>
      </c>
      <c r="N31" s="583"/>
      <c r="O31" s="583"/>
      <c r="P31" s="222" t="s">
        <v>371</v>
      </c>
      <c r="Q31" s="516">
        <f>D2504</f>
        <v>0.152</v>
      </c>
      <c r="R31" s="223">
        <f>Q31*Q25</f>
        <v>7.6303999999999998</v>
      </c>
      <c r="S31" s="262"/>
      <c r="T31" s="226">
        <f>R31</f>
        <v>7.6303999999999998</v>
      </c>
      <c r="U31" s="178"/>
      <c r="V31" s="577"/>
    </row>
    <row r="32" spans="1:27" ht="12.75" customHeight="1">
      <c r="A32" s="474"/>
      <c r="B32" s="584"/>
      <c r="C32" s="583"/>
      <c r="D32" s="583"/>
      <c r="E32" s="227" t="s">
        <v>372</v>
      </c>
      <c r="F32" s="517">
        <f>D2505</f>
        <v>0.72299999999999998</v>
      </c>
      <c r="G32" s="228">
        <f>F32*F25</f>
        <v>43.090800000000002</v>
      </c>
      <c r="H32" s="263"/>
      <c r="I32" s="231">
        <f>G32</f>
        <v>43.090800000000002</v>
      </c>
      <c r="J32" s="230"/>
      <c r="K32" s="577"/>
      <c r="L32" s="464"/>
      <c r="M32" s="584"/>
      <c r="N32" s="583"/>
      <c r="O32" s="583"/>
      <c r="P32" s="227" t="s">
        <v>372</v>
      </c>
      <c r="Q32" s="517">
        <f>D2505</f>
        <v>0.72299999999999998</v>
      </c>
      <c r="R32" s="228">
        <f>Q32*Q25</f>
        <v>36.294600000000003</v>
      </c>
      <c r="S32" s="263"/>
      <c r="T32" s="231">
        <f>R32</f>
        <v>36.294600000000003</v>
      </c>
      <c r="U32" s="230"/>
      <c r="V32" s="577"/>
    </row>
    <row r="33" spans="1:22" ht="13.5" customHeight="1" thickBot="1">
      <c r="A33" s="573" t="s">
        <v>369</v>
      </c>
      <c r="B33" s="584"/>
      <c r="C33" s="583"/>
      <c r="D33" s="583"/>
      <c r="E33" s="232" t="s">
        <v>373</v>
      </c>
      <c r="F33" s="518">
        <f>D2506</f>
        <v>1.3160000000000001</v>
      </c>
      <c r="G33" s="233">
        <f>F33*F25</f>
        <v>78.433599999999998</v>
      </c>
      <c r="H33" s="264"/>
      <c r="I33" s="237">
        <f>G33</f>
        <v>78.433599999999998</v>
      </c>
      <c r="J33" s="236"/>
      <c r="K33" s="577"/>
      <c r="L33" s="586" t="s">
        <v>369</v>
      </c>
      <c r="M33" s="584"/>
      <c r="N33" s="583"/>
      <c r="O33" s="583"/>
      <c r="P33" s="232" t="s">
        <v>373</v>
      </c>
      <c r="Q33" s="518">
        <f>D2506</f>
        <v>1.3160000000000001</v>
      </c>
      <c r="R33" s="233">
        <f>Q33*Q25</f>
        <v>66.063200000000009</v>
      </c>
      <c r="S33" s="264"/>
      <c r="T33" s="237">
        <f>R33</f>
        <v>66.063200000000009</v>
      </c>
      <c r="U33" s="236"/>
      <c r="V33" s="577"/>
    </row>
    <row r="34" spans="1:22" ht="13.5" customHeight="1" thickBot="1">
      <c r="A34" s="573"/>
      <c r="B34" s="584"/>
      <c r="C34" s="583"/>
      <c r="D34" s="583"/>
      <c r="E34" s="253" t="s">
        <v>374</v>
      </c>
      <c r="F34" s="518">
        <f>D2507</f>
        <v>0.14899999999999999</v>
      </c>
      <c r="G34" s="239">
        <f>F34*F25</f>
        <v>8.8803999999999998</v>
      </c>
      <c r="H34" s="166"/>
      <c r="I34" s="242">
        <f>G34</f>
        <v>8.8803999999999998</v>
      </c>
      <c r="J34" s="167"/>
      <c r="K34" s="577"/>
      <c r="L34" s="586"/>
      <c r="M34" s="584"/>
      <c r="N34" s="583"/>
      <c r="O34" s="583"/>
      <c r="P34" s="253" t="s">
        <v>374</v>
      </c>
      <c r="Q34" s="519">
        <f>D2507</f>
        <v>0.14899999999999999</v>
      </c>
      <c r="R34" s="239">
        <f>Q34*Q25</f>
        <v>7.4798</v>
      </c>
      <c r="S34" s="166"/>
      <c r="T34" s="242">
        <f>R34</f>
        <v>7.4798</v>
      </c>
      <c r="U34" s="167"/>
      <c r="V34" s="577"/>
    </row>
    <row r="35" spans="1:22" ht="9.75" customHeight="1" thickBot="1">
      <c r="A35" s="574"/>
      <c r="B35" s="168"/>
      <c r="C35" s="164"/>
      <c r="D35" s="164"/>
      <c r="E35" s="165"/>
      <c r="F35" s="520"/>
      <c r="G35" s="243"/>
      <c r="H35" s="265"/>
      <c r="I35" s="164"/>
      <c r="J35" s="167"/>
      <c r="K35" s="577"/>
      <c r="L35" s="587"/>
      <c r="M35" s="168"/>
      <c r="N35" s="164"/>
      <c r="O35" s="164"/>
      <c r="P35" s="165"/>
      <c r="Q35" s="520"/>
      <c r="R35" s="243"/>
      <c r="S35" s="265"/>
      <c r="T35" s="164"/>
      <c r="U35" s="167"/>
      <c r="V35" s="577"/>
    </row>
    <row r="36" spans="1:22" ht="13.5" customHeight="1" thickBot="1">
      <c r="A36" s="461"/>
      <c r="B36" s="247"/>
      <c r="C36" s="219"/>
      <c r="D36" s="219"/>
      <c r="E36" s="219"/>
      <c r="F36" s="521"/>
      <c r="G36" s="248"/>
      <c r="H36" s="249"/>
      <c r="I36" s="242"/>
      <c r="J36" s="167"/>
      <c r="K36" s="577"/>
      <c r="L36" s="465"/>
      <c r="M36" s="247"/>
      <c r="N36" s="219"/>
      <c r="O36" s="219"/>
      <c r="P36" s="253"/>
      <c r="Q36" s="524"/>
      <c r="R36" s="248"/>
      <c r="S36" s="249"/>
      <c r="T36" s="242"/>
      <c r="U36" s="167"/>
      <c r="V36" s="577"/>
    </row>
    <row r="37" spans="1:22">
      <c r="A37" s="460" t="s">
        <v>375</v>
      </c>
      <c r="B37" s="132"/>
      <c r="C37" s="132"/>
      <c r="D37" s="132"/>
      <c r="E37" s="132"/>
      <c r="F37" s="510"/>
      <c r="G37" s="560" t="s">
        <v>1007</v>
      </c>
      <c r="H37" s="255"/>
      <c r="I37" s="556">
        <f>I17</f>
        <v>0</v>
      </c>
      <c r="J37" s="255"/>
      <c r="K37" s="577"/>
      <c r="L37" s="466" t="s">
        <v>375</v>
      </c>
      <c r="M37" s="132"/>
      <c r="N37" s="132"/>
      <c r="O37" s="132"/>
      <c r="P37" s="132"/>
      <c r="Q37" s="510"/>
      <c r="R37" s="560" t="s">
        <v>1007</v>
      </c>
      <c r="S37" s="255"/>
      <c r="T37" s="556">
        <f>T17</f>
        <v>0</v>
      </c>
      <c r="U37" s="255"/>
      <c r="V37" s="577"/>
    </row>
    <row r="38" spans="1:22" ht="13.5" thickBot="1">
      <c r="A38" s="460" t="s">
        <v>376</v>
      </c>
      <c r="B38" s="132"/>
      <c r="C38" s="132"/>
      <c r="D38" s="180" t="s">
        <v>377</v>
      </c>
      <c r="E38" s="266" t="str">
        <f>$E$18</f>
        <v>января</v>
      </c>
      <c r="F38" s="510" t="s">
        <v>1142</v>
      </c>
      <c r="G38" s="182" t="s">
        <v>347</v>
      </c>
      <c r="H38" s="167"/>
      <c r="I38" s="242">
        <f>SUM(I29:I37)</f>
        <v>1897.664</v>
      </c>
      <c r="J38" s="167"/>
      <c r="K38" s="267"/>
      <c r="L38" s="460" t="s">
        <v>376</v>
      </c>
      <c r="M38" s="132"/>
      <c r="N38" s="132"/>
      <c r="O38" s="180" t="s">
        <v>377</v>
      </c>
      <c r="P38" s="266" t="str">
        <f>$E$18</f>
        <v>января</v>
      </c>
      <c r="Q38" s="510" t="s">
        <v>1142</v>
      </c>
      <c r="R38" s="182" t="s">
        <v>347</v>
      </c>
      <c r="S38" s="167"/>
      <c r="T38" s="257">
        <f>SUM(T29:T37)</f>
        <v>1598.3680000000002</v>
      </c>
      <c r="U38" s="167"/>
      <c r="V38" s="267"/>
    </row>
    <row r="39" spans="1:22" ht="13.5" thickBot="1">
      <c r="A39" s="184"/>
      <c r="B39" s="268"/>
      <c r="C39" s="186"/>
      <c r="D39" s="259"/>
      <c r="E39" s="259"/>
      <c r="F39" s="523"/>
      <c r="G39" s="197"/>
      <c r="H39" s="197"/>
      <c r="I39" s="197"/>
      <c r="J39" s="197"/>
      <c r="K39" s="267"/>
      <c r="L39" s="184"/>
      <c r="M39" s="268"/>
      <c r="N39" s="186"/>
      <c r="O39" s="259"/>
      <c r="P39" s="259"/>
      <c r="Q39" s="523"/>
      <c r="R39" s="197"/>
      <c r="S39" s="197"/>
      <c r="T39" s="197"/>
      <c r="U39" s="197"/>
      <c r="V39" s="267"/>
    </row>
    <row r="40" spans="1:22" ht="21" customHeight="1" thickTop="1">
      <c r="A40" s="460" t="s">
        <v>363</v>
      </c>
      <c r="B40" s="131"/>
      <c r="L40" s="460" t="s">
        <v>363</v>
      </c>
      <c r="M40" s="131"/>
    </row>
    <row r="41" spans="1:22" ht="7.5" customHeight="1">
      <c r="A41" s="460"/>
      <c r="B41" s="131"/>
      <c r="C41" s="132"/>
      <c r="D41" s="132"/>
      <c r="E41" s="132"/>
      <c r="F41" s="510"/>
      <c r="G41" s="132"/>
      <c r="H41" s="132"/>
      <c r="I41" s="132"/>
      <c r="J41" s="132"/>
      <c r="K41" s="217"/>
      <c r="L41" s="460"/>
      <c r="M41" s="131"/>
      <c r="N41" s="132"/>
      <c r="O41" s="132"/>
      <c r="P41" s="132"/>
      <c r="Q41" s="510"/>
      <c r="R41" s="132"/>
      <c r="S41" s="132"/>
      <c r="T41" s="132"/>
      <c r="U41" s="132"/>
      <c r="V41" s="132"/>
    </row>
    <row r="42" spans="1:22" ht="15.75" customHeight="1">
      <c r="A42" s="598"/>
      <c r="B42" s="598"/>
      <c r="C42" s="598"/>
      <c r="D42" s="133" t="s">
        <v>325</v>
      </c>
      <c r="E42" s="133"/>
      <c r="F42" s="511"/>
      <c r="G42" s="135" t="str">
        <f>$G$3</f>
        <v>декабрь</v>
      </c>
      <c r="H42" s="133" t="s">
        <v>967</v>
      </c>
      <c r="I42" s="269"/>
      <c r="J42" s="132"/>
      <c r="K42" s="217"/>
      <c r="L42" s="591"/>
      <c r="M42" s="591"/>
      <c r="N42" s="591"/>
      <c r="O42" s="133" t="s">
        <v>325</v>
      </c>
      <c r="P42" s="133"/>
      <c r="Q42" s="511"/>
      <c r="R42" s="135" t="str">
        <f>$G$3</f>
        <v>декабрь</v>
      </c>
      <c r="S42" s="133" t="s">
        <v>967</v>
      </c>
      <c r="T42" s="132"/>
      <c r="U42" s="132"/>
      <c r="V42" s="132"/>
    </row>
    <row r="43" spans="1:22" ht="3" customHeight="1">
      <c r="A43" s="598"/>
      <c r="B43" s="598"/>
      <c r="C43" s="598"/>
      <c r="D43" s="132"/>
      <c r="E43" s="132"/>
      <c r="F43" s="510"/>
      <c r="G43" s="132"/>
      <c r="H43" s="132"/>
      <c r="I43" s="132"/>
      <c r="J43" s="132"/>
      <c r="K43" s="217"/>
      <c r="L43" s="591"/>
      <c r="M43" s="591"/>
      <c r="N43" s="591"/>
      <c r="O43" s="132"/>
      <c r="P43" s="132"/>
      <c r="Q43" s="510"/>
      <c r="R43" s="132"/>
      <c r="S43" s="132"/>
      <c r="T43" s="132"/>
      <c r="U43" s="132"/>
      <c r="V43" s="132"/>
    </row>
    <row r="44" spans="1:22" ht="12.75" customHeight="1">
      <c r="A44" s="598"/>
      <c r="B44" s="598"/>
      <c r="C44" s="598"/>
      <c r="D44" s="131" t="s">
        <v>327</v>
      </c>
      <c r="E44" s="131"/>
      <c r="F44" s="512">
        <f>Жильцы!E3</f>
        <v>62.8</v>
      </c>
      <c r="G44" s="131" t="s">
        <v>328</v>
      </c>
      <c r="H44" s="132" t="str">
        <f>Жильцы!B3&amp;" "&amp;Жильцы!C3&amp;"."&amp;Жильцы!D3&amp;"."</f>
        <v>Смирнов Н.Н.</v>
      </c>
      <c r="I44" s="132"/>
      <c r="J44" s="132"/>
      <c r="K44" s="217"/>
      <c r="L44" s="591"/>
      <c r="M44" s="591"/>
      <c r="N44" s="591"/>
      <c r="O44" s="131" t="s">
        <v>327</v>
      </c>
      <c r="P44" s="131"/>
      <c r="Q44" s="512">
        <f>Жильцы!E5</f>
        <v>54.8</v>
      </c>
      <c r="R44" s="131" t="s">
        <v>328</v>
      </c>
      <c r="S44" s="132" t="str">
        <f>Жильцы!B5&amp;" "&amp;Жильцы!C5&amp;"."&amp;Жильцы!D5&amp;"."</f>
        <v>Новиков В.Ю.</v>
      </c>
      <c r="T44" s="132"/>
      <c r="U44" s="132"/>
      <c r="V44" s="132"/>
    </row>
    <row r="45" spans="1:22" ht="12.75" customHeight="1">
      <c r="A45" s="598"/>
      <c r="B45" s="598"/>
      <c r="C45" s="598"/>
      <c r="D45" s="131" t="s">
        <v>329</v>
      </c>
      <c r="E45" s="131"/>
      <c r="F45" s="512">
        <f>Жильцы!F3</f>
        <v>0</v>
      </c>
      <c r="G45" s="131" t="s">
        <v>330</v>
      </c>
      <c r="H45" s="132" t="s">
        <v>331</v>
      </c>
      <c r="I45" s="132"/>
      <c r="J45" s="137">
        <f>Жильцы!A3</f>
        <v>2</v>
      </c>
      <c r="K45" s="217"/>
      <c r="L45" s="591"/>
      <c r="M45" s="591"/>
      <c r="N45" s="591"/>
      <c r="O45" s="131" t="s">
        <v>329</v>
      </c>
      <c r="P45" s="131"/>
      <c r="Q45" s="512">
        <f>Жильцы!F5</f>
        <v>0</v>
      </c>
      <c r="R45" s="131" t="s">
        <v>330</v>
      </c>
      <c r="S45" s="132" t="s">
        <v>331</v>
      </c>
      <c r="T45" s="132"/>
      <c r="U45" s="137">
        <f>Жильцы!A5</f>
        <v>4</v>
      </c>
      <c r="V45" s="132"/>
    </row>
    <row r="46" spans="1:22" ht="2.25" customHeight="1" thickBot="1">
      <c r="A46" s="463"/>
      <c r="B46" s="132"/>
      <c r="C46" s="132"/>
      <c r="D46" s="132"/>
      <c r="E46" s="132"/>
      <c r="F46" s="510"/>
      <c r="G46" s="132"/>
      <c r="H46" s="132"/>
      <c r="I46" s="132"/>
      <c r="J46" s="132"/>
      <c r="K46" s="217"/>
      <c r="L46" s="463"/>
      <c r="M46" s="132"/>
      <c r="N46" s="132"/>
      <c r="O46" s="132"/>
      <c r="P46" s="132"/>
      <c r="Q46" s="510"/>
      <c r="R46" s="132"/>
      <c r="S46" s="132"/>
      <c r="T46" s="132"/>
      <c r="U46" s="132"/>
      <c r="V46" s="132"/>
    </row>
    <row r="47" spans="1:22" ht="24" customHeight="1" thickBot="1">
      <c r="A47" s="585"/>
      <c r="B47" s="138"/>
      <c r="C47" s="219"/>
      <c r="D47" s="541" t="s">
        <v>957</v>
      </c>
      <c r="E47" s="140"/>
      <c r="F47" s="513" t="s">
        <v>366</v>
      </c>
      <c r="G47" s="141" t="s">
        <v>335</v>
      </c>
      <c r="H47" s="220" t="s">
        <v>367</v>
      </c>
      <c r="I47" s="569" t="s">
        <v>337</v>
      </c>
      <c r="J47" s="570"/>
      <c r="K47" s="217"/>
      <c r="L47" s="585"/>
      <c r="M47" s="138"/>
      <c r="N47" s="219"/>
      <c r="O47" s="541" t="s">
        <v>957</v>
      </c>
      <c r="P47" s="140"/>
      <c r="Q47" s="513" t="s">
        <v>366</v>
      </c>
      <c r="R47" s="141" t="s">
        <v>335</v>
      </c>
      <c r="S47" s="220" t="s">
        <v>367</v>
      </c>
      <c r="T47" s="569" t="s">
        <v>337</v>
      </c>
      <c r="U47" s="570"/>
      <c r="V47" s="132"/>
    </row>
    <row r="48" spans="1:22" ht="2.25" customHeight="1">
      <c r="A48" s="585"/>
      <c r="B48" s="221"/>
      <c r="C48" s="144"/>
      <c r="D48" s="144"/>
      <c r="E48" s="145"/>
      <c r="F48" s="514"/>
      <c r="G48" s="146"/>
      <c r="H48" s="146"/>
      <c r="I48" s="144"/>
      <c r="J48" s="147"/>
      <c r="K48" s="217"/>
      <c r="L48" s="585"/>
      <c r="M48" s="221"/>
      <c r="N48" s="144"/>
      <c r="O48" s="144"/>
      <c r="P48" s="145"/>
      <c r="Q48" s="514"/>
      <c r="R48" s="146"/>
      <c r="S48" s="146"/>
      <c r="T48" s="144"/>
      <c r="U48" s="147"/>
      <c r="V48" s="132"/>
    </row>
    <row r="49" spans="1:22" s="273" customFormat="1" ht="12.75" customHeight="1">
      <c r="A49" s="585"/>
      <c r="B49" s="221" t="s">
        <v>368</v>
      </c>
      <c r="C49" s="156"/>
      <c r="D49" s="156"/>
      <c r="E49" s="150"/>
      <c r="F49" s="151">
        <f>D2509</f>
        <v>29.5</v>
      </c>
      <c r="G49" s="151">
        <f>F49*F44</f>
        <v>1852.6</v>
      </c>
      <c r="H49" s="152"/>
      <c r="I49" s="153">
        <f>G49-H49</f>
        <v>1852.6</v>
      </c>
      <c r="J49" s="270"/>
      <c r="K49" s="271"/>
      <c r="L49" s="585"/>
      <c r="M49" s="221" t="s">
        <v>368</v>
      </c>
      <c r="N49" s="156"/>
      <c r="O49" s="156"/>
      <c r="P49" s="150"/>
      <c r="Q49" s="151">
        <f>D2509</f>
        <v>29.5</v>
      </c>
      <c r="R49" s="151">
        <f>Q49*Q44</f>
        <v>1616.6</v>
      </c>
      <c r="S49" s="152"/>
      <c r="T49" s="153">
        <f>R49-S49</f>
        <v>1616.6</v>
      </c>
      <c r="U49" s="270"/>
      <c r="V49" s="272"/>
    </row>
    <row r="50" spans="1:22" s="273" customFormat="1" ht="12" customHeight="1">
      <c r="A50" s="585"/>
      <c r="B50" s="582" t="s">
        <v>370</v>
      </c>
      <c r="C50" s="583"/>
      <c r="D50" s="583"/>
      <c r="E50" s="222" t="s">
        <v>371</v>
      </c>
      <c r="F50" s="516">
        <f>D2504</f>
        <v>0.152</v>
      </c>
      <c r="G50" s="223">
        <f>F50*F44</f>
        <v>9.5455999999999985</v>
      </c>
      <c r="H50" s="224"/>
      <c r="I50" s="226">
        <f>G50</f>
        <v>9.5455999999999985</v>
      </c>
      <c r="J50" s="274"/>
      <c r="K50" s="271"/>
      <c r="L50" s="585"/>
      <c r="M50" s="582" t="s">
        <v>370</v>
      </c>
      <c r="N50" s="583"/>
      <c r="O50" s="583"/>
      <c r="P50" s="222" t="s">
        <v>371</v>
      </c>
      <c r="Q50" s="516">
        <f>D2504</f>
        <v>0.152</v>
      </c>
      <c r="R50" s="223">
        <f>Q50*Q44</f>
        <v>8.3295999999999992</v>
      </c>
      <c r="S50" s="224"/>
      <c r="T50" s="226">
        <f>R50</f>
        <v>8.3295999999999992</v>
      </c>
      <c r="U50" s="274"/>
      <c r="V50" s="272"/>
    </row>
    <row r="51" spans="1:22" s="273" customFormat="1" ht="12" customHeight="1">
      <c r="A51" s="474"/>
      <c r="B51" s="584"/>
      <c r="C51" s="583"/>
      <c r="D51" s="583"/>
      <c r="E51" s="227" t="s">
        <v>372</v>
      </c>
      <c r="F51" s="517">
        <f>D2505</f>
        <v>0.72299999999999998</v>
      </c>
      <c r="G51" s="228">
        <f>F51*F44</f>
        <v>45.404399999999995</v>
      </c>
      <c r="H51" s="159"/>
      <c r="I51" s="231">
        <f>G51</f>
        <v>45.404399999999995</v>
      </c>
      <c r="J51" s="275"/>
      <c r="K51" s="271"/>
      <c r="L51" s="464"/>
      <c r="M51" s="584"/>
      <c r="N51" s="583"/>
      <c r="O51" s="583"/>
      <c r="P51" s="227" t="s">
        <v>372</v>
      </c>
      <c r="Q51" s="517">
        <f>D2505</f>
        <v>0.72299999999999998</v>
      </c>
      <c r="R51" s="228">
        <f>Q51*Q44</f>
        <v>39.620399999999997</v>
      </c>
      <c r="S51" s="159"/>
      <c r="T51" s="231">
        <f>R51</f>
        <v>39.620399999999997</v>
      </c>
      <c r="U51" s="275"/>
      <c r="V51" s="272"/>
    </row>
    <row r="52" spans="1:22" s="273" customFormat="1" ht="12" customHeight="1" thickBot="1">
      <c r="A52" s="573" t="s">
        <v>369</v>
      </c>
      <c r="B52" s="584"/>
      <c r="C52" s="583"/>
      <c r="D52" s="583"/>
      <c r="E52" s="232" t="s">
        <v>373</v>
      </c>
      <c r="F52" s="518">
        <f>D2506</f>
        <v>1.3160000000000001</v>
      </c>
      <c r="G52" s="233">
        <f>F52*F44</f>
        <v>82.644800000000004</v>
      </c>
      <c r="H52" s="234"/>
      <c r="I52" s="237">
        <f>G52</f>
        <v>82.644800000000004</v>
      </c>
      <c r="J52" s="276"/>
      <c r="K52" s="271"/>
      <c r="L52" s="586" t="s">
        <v>369</v>
      </c>
      <c r="M52" s="584"/>
      <c r="N52" s="583"/>
      <c r="O52" s="583"/>
      <c r="P52" s="232" t="s">
        <v>373</v>
      </c>
      <c r="Q52" s="518">
        <f>D2506</f>
        <v>1.3160000000000001</v>
      </c>
      <c r="R52" s="233">
        <f>Q52*Q44</f>
        <v>72.116799999999998</v>
      </c>
      <c r="S52" s="234"/>
      <c r="T52" s="237">
        <f>R52</f>
        <v>72.116799999999998</v>
      </c>
      <c r="U52" s="276"/>
      <c r="V52" s="272"/>
    </row>
    <row r="53" spans="1:22" s="273" customFormat="1" ht="12" customHeight="1" thickBot="1">
      <c r="A53" s="573"/>
      <c r="B53" s="584"/>
      <c r="C53" s="583"/>
      <c r="D53" s="583"/>
      <c r="E53" s="232" t="s">
        <v>374</v>
      </c>
      <c r="F53" s="518">
        <f>D2507</f>
        <v>0.14899999999999999</v>
      </c>
      <c r="G53" s="239">
        <f>F53*F44</f>
        <v>9.3571999999999989</v>
      </c>
      <c r="H53" s="240"/>
      <c r="I53" s="242">
        <f>G53</f>
        <v>9.3571999999999989</v>
      </c>
      <c r="J53" s="278"/>
      <c r="K53" s="271"/>
      <c r="L53" s="586"/>
      <c r="M53" s="584"/>
      <c r="N53" s="583"/>
      <c r="O53" s="583"/>
      <c r="P53" s="232" t="s">
        <v>374</v>
      </c>
      <c r="Q53" s="518">
        <f>D2507</f>
        <v>0.14899999999999999</v>
      </c>
      <c r="R53" s="239">
        <f>Q53*Q44</f>
        <v>8.1651999999999987</v>
      </c>
      <c r="S53" s="240"/>
      <c r="T53" s="242">
        <f>R53</f>
        <v>8.1651999999999987</v>
      </c>
      <c r="U53" s="278"/>
      <c r="V53" s="272"/>
    </row>
    <row r="54" spans="1:22" s="273" customFormat="1" ht="10.5" customHeight="1" thickBot="1">
      <c r="A54" s="574"/>
      <c r="B54" s="168"/>
      <c r="C54" s="164"/>
      <c r="D54" s="164"/>
      <c r="E54" s="165"/>
      <c r="F54" s="520"/>
      <c r="G54" s="243"/>
      <c r="H54" s="245"/>
      <c r="I54" s="279"/>
      <c r="J54" s="278"/>
      <c r="K54" s="271"/>
      <c r="L54" s="587"/>
      <c r="M54" s="168"/>
      <c r="N54" s="164"/>
      <c r="O54" s="164"/>
      <c r="P54" s="165"/>
      <c r="Q54" s="520"/>
      <c r="R54" s="243"/>
      <c r="S54" s="280"/>
      <c r="T54" s="279"/>
      <c r="U54" s="278"/>
      <c r="V54" s="272"/>
    </row>
    <row r="55" spans="1:22" s="273" customFormat="1" ht="12" customHeight="1" thickBot="1">
      <c r="A55" s="461"/>
      <c r="B55" s="247"/>
      <c r="C55" s="164"/>
      <c r="D55" s="164"/>
      <c r="E55" s="164"/>
      <c r="F55" s="521"/>
      <c r="G55" s="248"/>
      <c r="H55" s="249"/>
      <c r="I55" s="242"/>
      <c r="J55" s="278"/>
      <c r="K55" s="271"/>
      <c r="L55" s="461"/>
      <c r="M55" s="247"/>
      <c r="N55" s="164"/>
      <c r="O55" s="164"/>
      <c r="P55" s="164"/>
      <c r="Q55" s="521"/>
      <c r="R55" s="248"/>
      <c r="S55" s="249"/>
      <c r="T55" s="242"/>
      <c r="U55" s="278"/>
      <c r="V55" s="272"/>
    </row>
    <row r="56" spans="1:22">
      <c r="A56" s="460" t="s">
        <v>375</v>
      </c>
      <c r="B56" s="132"/>
      <c r="C56" s="132"/>
      <c r="D56" s="132"/>
      <c r="E56" s="132"/>
      <c r="F56" s="510"/>
      <c r="G56" s="560" t="s">
        <v>1007</v>
      </c>
      <c r="H56" s="255"/>
      <c r="I56" s="556">
        <f>Жильцы!N3</f>
        <v>0</v>
      </c>
      <c r="J56" s="255"/>
      <c r="K56" s="217"/>
      <c r="L56" s="460" t="s">
        <v>375</v>
      </c>
      <c r="M56" s="132"/>
      <c r="N56" s="132"/>
      <c r="O56" s="132"/>
      <c r="P56" s="132"/>
      <c r="Q56" s="510"/>
      <c r="R56" s="560" t="s">
        <v>1007</v>
      </c>
      <c r="S56" s="255"/>
      <c r="T56" s="556">
        <f>Жильцы!N5</f>
        <v>0</v>
      </c>
      <c r="U56" s="255"/>
      <c r="V56" s="132"/>
    </row>
    <row r="57" spans="1:22" ht="13.5" thickBot="1">
      <c r="A57" s="460" t="s">
        <v>376</v>
      </c>
      <c r="B57" s="132"/>
      <c r="C57" s="132"/>
      <c r="D57" s="180" t="s">
        <v>377</v>
      </c>
      <c r="E57" s="183" t="str">
        <f>$E$18</f>
        <v>января</v>
      </c>
      <c r="F57" s="510" t="s">
        <v>1142</v>
      </c>
      <c r="G57" s="182" t="s">
        <v>347</v>
      </c>
      <c r="H57" s="167"/>
      <c r="I57" s="257">
        <f>SUM(I48:I56)</f>
        <v>1999.5519999999997</v>
      </c>
      <c r="J57" s="167"/>
      <c r="K57" s="217"/>
      <c r="L57" s="460" t="s">
        <v>376</v>
      </c>
      <c r="M57" s="132"/>
      <c r="N57" s="132"/>
      <c r="O57" s="180" t="s">
        <v>377</v>
      </c>
      <c r="P57" s="183" t="str">
        <f>$E$18</f>
        <v>января</v>
      </c>
      <c r="Q57" s="510" t="s">
        <v>1142</v>
      </c>
      <c r="R57" s="182" t="s">
        <v>347</v>
      </c>
      <c r="S57" s="167"/>
      <c r="T57" s="257">
        <f>SUM(T48:T56)</f>
        <v>1744.8319999999999</v>
      </c>
      <c r="U57" s="167"/>
      <c r="V57" s="132"/>
    </row>
    <row r="58" spans="1:22" ht="10.5" customHeight="1">
      <c r="A58" s="184"/>
      <c r="B58" s="190"/>
      <c r="C58" s="186"/>
      <c r="D58" s="259"/>
      <c r="E58" s="259"/>
      <c r="F58" s="522"/>
      <c r="G58" s="259"/>
      <c r="H58" s="259"/>
      <c r="I58" s="259"/>
      <c r="J58" s="259"/>
      <c r="K58" s="260"/>
      <c r="L58" s="184"/>
      <c r="M58" s="190"/>
      <c r="N58" s="186"/>
      <c r="O58" s="259"/>
      <c r="P58" s="259"/>
      <c r="Q58" s="522"/>
      <c r="R58" s="259"/>
      <c r="S58" s="259"/>
      <c r="T58" s="259"/>
      <c r="U58" s="259"/>
      <c r="V58" s="261"/>
    </row>
    <row r="59" spans="1:22" ht="21.75" customHeight="1">
      <c r="A59" s="460" t="s">
        <v>363</v>
      </c>
      <c r="B59" s="131"/>
      <c r="K59" s="594" t="s">
        <v>378</v>
      </c>
      <c r="L59" s="460" t="s">
        <v>363</v>
      </c>
      <c r="M59" s="131"/>
      <c r="V59" s="594" t="s">
        <v>378</v>
      </c>
    </row>
    <row r="60" spans="1:22" ht="12.75" customHeight="1">
      <c r="A60" s="460" t="s">
        <v>379</v>
      </c>
      <c r="B60" s="131"/>
      <c r="K60" s="577"/>
      <c r="L60" s="460" t="s">
        <v>379</v>
      </c>
      <c r="M60" s="131"/>
      <c r="V60" s="577"/>
    </row>
    <row r="61" spans="1:22" ht="6" customHeight="1">
      <c r="A61" s="460"/>
      <c r="B61" s="131"/>
      <c r="C61" s="132"/>
      <c r="D61" s="132"/>
      <c r="E61" s="132"/>
      <c r="F61" s="510"/>
      <c r="G61" s="132"/>
      <c r="H61" s="132"/>
      <c r="I61" s="132"/>
      <c r="J61" s="132"/>
      <c r="K61" s="577"/>
      <c r="L61" s="460"/>
      <c r="M61" s="131"/>
      <c r="N61" s="132"/>
      <c r="O61" s="132"/>
      <c r="P61" s="132"/>
      <c r="Q61" s="510"/>
      <c r="R61" s="132"/>
      <c r="S61" s="132"/>
      <c r="T61" s="132"/>
      <c r="U61" s="132"/>
      <c r="V61" s="577"/>
    </row>
    <row r="62" spans="1:22" ht="15.75" customHeight="1">
      <c r="A62" s="598"/>
      <c r="B62" s="598"/>
      <c r="C62" s="598"/>
      <c r="D62" s="133" t="s">
        <v>350</v>
      </c>
      <c r="E62" s="133"/>
      <c r="F62" s="511"/>
      <c r="G62" s="135" t="str">
        <f>$G$3</f>
        <v>декабрь</v>
      </c>
      <c r="H62" s="133" t="s">
        <v>967</v>
      </c>
      <c r="I62" s="132"/>
      <c r="J62" s="132"/>
      <c r="K62" s="577"/>
      <c r="L62" s="591"/>
      <c r="M62" s="591"/>
      <c r="N62" s="591"/>
      <c r="O62" s="133" t="s">
        <v>350</v>
      </c>
      <c r="P62" s="133"/>
      <c r="Q62" s="511"/>
      <c r="R62" s="135" t="str">
        <f>$G$3</f>
        <v>декабрь</v>
      </c>
      <c r="S62" s="133" t="s">
        <v>967</v>
      </c>
      <c r="T62" s="132"/>
      <c r="U62" s="132"/>
      <c r="V62" s="577"/>
    </row>
    <row r="63" spans="1:22" ht="3.75" customHeight="1">
      <c r="A63" s="598"/>
      <c r="B63" s="598"/>
      <c r="C63" s="598"/>
      <c r="D63" s="132"/>
      <c r="E63" s="132"/>
      <c r="F63" s="510"/>
      <c r="G63" s="132"/>
      <c r="H63" s="132"/>
      <c r="I63" s="132"/>
      <c r="J63" s="132"/>
      <c r="K63" s="577"/>
      <c r="L63" s="591"/>
      <c r="M63" s="591"/>
      <c r="N63" s="591"/>
      <c r="O63" s="132"/>
      <c r="P63" s="132"/>
      <c r="Q63" s="510"/>
      <c r="R63" s="132"/>
      <c r="S63" s="132"/>
      <c r="T63" s="132"/>
      <c r="U63" s="132"/>
      <c r="V63" s="577"/>
    </row>
    <row r="64" spans="1:22" ht="12.75" customHeight="1">
      <c r="A64" s="598"/>
      <c r="B64" s="598"/>
      <c r="C64" s="598"/>
      <c r="D64" s="131" t="s">
        <v>327</v>
      </c>
      <c r="E64" s="131"/>
      <c r="F64" s="512">
        <f>Жильцы!E3</f>
        <v>62.8</v>
      </c>
      <c r="G64" s="131" t="s">
        <v>328</v>
      </c>
      <c r="H64" s="132" t="str">
        <f>Жильцы!B3&amp;" "&amp;Жильцы!C3&amp;"."&amp;Жильцы!D3&amp;"."</f>
        <v>Смирнов Н.Н.</v>
      </c>
      <c r="I64" s="132"/>
      <c r="J64" s="132"/>
      <c r="K64" s="577"/>
      <c r="L64" s="591"/>
      <c r="M64" s="591"/>
      <c r="N64" s="591"/>
      <c r="O64" s="131" t="s">
        <v>327</v>
      </c>
      <c r="P64" s="131"/>
      <c r="Q64" s="512">
        <f>Жильцы!E5</f>
        <v>54.8</v>
      </c>
      <c r="R64" s="131" t="s">
        <v>328</v>
      </c>
      <c r="S64" s="132" t="str">
        <f>Жильцы!B5&amp;" "&amp;Жильцы!C5&amp;"."&amp;Жильцы!D5&amp;"."</f>
        <v>Новиков В.Ю.</v>
      </c>
      <c r="T64" s="132"/>
      <c r="U64" s="132"/>
      <c r="V64" s="577"/>
    </row>
    <row r="65" spans="1:22" ht="12.75" customHeight="1">
      <c r="A65" s="598"/>
      <c r="B65" s="598"/>
      <c r="C65" s="598"/>
      <c r="D65" s="131" t="s">
        <v>329</v>
      </c>
      <c r="E65" s="131"/>
      <c r="F65" s="512">
        <f>Жильцы!F3</f>
        <v>0</v>
      </c>
      <c r="G65" s="131" t="s">
        <v>330</v>
      </c>
      <c r="H65" s="132" t="s">
        <v>331</v>
      </c>
      <c r="I65" s="132"/>
      <c r="J65" s="137">
        <f>Жильцы!A3</f>
        <v>2</v>
      </c>
      <c r="K65" s="577"/>
      <c r="L65" s="591"/>
      <c r="M65" s="591"/>
      <c r="N65" s="591"/>
      <c r="O65" s="131" t="s">
        <v>329</v>
      </c>
      <c r="P65" s="131"/>
      <c r="Q65" s="512">
        <f>Жильцы!F5</f>
        <v>0</v>
      </c>
      <c r="R65" s="131" t="s">
        <v>330</v>
      </c>
      <c r="S65" s="132" t="s">
        <v>331</v>
      </c>
      <c r="T65" s="132"/>
      <c r="U65" s="137">
        <f>Жильцы!A5</f>
        <v>4</v>
      </c>
      <c r="V65" s="577"/>
    </row>
    <row r="66" spans="1:22" ht="2.25" customHeight="1" thickBot="1">
      <c r="A66" s="463"/>
      <c r="B66" s="132"/>
      <c r="C66" s="132"/>
      <c r="D66" s="132"/>
      <c r="E66" s="132"/>
      <c r="F66" s="510"/>
      <c r="G66" s="132"/>
      <c r="H66" s="132"/>
      <c r="I66" s="132"/>
      <c r="J66" s="132"/>
      <c r="K66" s="577"/>
      <c r="L66" s="463"/>
      <c r="M66" s="132"/>
      <c r="N66" s="132"/>
      <c r="O66" s="132"/>
      <c r="P66" s="132"/>
      <c r="Q66" s="510"/>
      <c r="R66" s="132"/>
      <c r="S66" s="132"/>
      <c r="T66" s="132"/>
      <c r="U66" s="132"/>
      <c r="V66" s="577"/>
    </row>
    <row r="67" spans="1:22" ht="24" customHeight="1" thickBot="1">
      <c r="A67" s="585" t="s">
        <v>380</v>
      </c>
      <c r="B67" s="138"/>
      <c r="C67" s="219"/>
      <c r="D67" s="541" t="s">
        <v>957</v>
      </c>
      <c r="E67" s="140"/>
      <c r="F67" s="513" t="s">
        <v>366</v>
      </c>
      <c r="G67" s="141" t="s">
        <v>335</v>
      </c>
      <c r="H67" s="220" t="s">
        <v>367</v>
      </c>
      <c r="I67" s="569" t="s">
        <v>337</v>
      </c>
      <c r="J67" s="570"/>
      <c r="K67" s="577"/>
      <c r="L67" s="585" t="s">
        <v>381</v>
      </c>
      <c r="M67" s="138"/>
      <c r="N67" s="219"/>
      <c r="O67" s="541" t="s">
        <v>957</v>
      </c>
      <c r="P67" s="140"/>
      <c r="Q67" s="513" t="s">
        <v>366</v>
      </c>
      <c r="R67" s="141" t="s">
        <v>335</v>
      </c>
      <c r="S67" s="220" t="s">
        <v>367</v>
      </c>
      <c r="T67" s="569" t="s">
        <v>337</v>
      </c>
      <c r="U67" s="570"/>
      <c r="V67" s="577"/>
    </row>
    <row r="68" spans="1:22" ht="3" customHeight="1">
      <c r="A68" s="585"/>
      <c r="B68" s="221"/>
      <c r="C68" s="144"/>
      <c r="D68" s="144"/>
      <c r="E68" s="145"/>
      <c r="F68" s="514"/>
      <c r="G68" s="146"/>
      <c r="H68" s="146"/>
      <c r="I68" s="144"/>
      <c r="J68" s="147"/>
      <c r="K68" s="577"/>
      <c r="L68" s="585"/>
      <c r="M68" s="221"/>
      <c r="N68" s="144"/>
      <c r="O68" s="144"/>
      <c r="P68" s="145"/>
      <c r="Q68" s="514"/>
      <c r="R68" s="146"/>
      <c r="S68" s="146"/>
      <c r="T68" s="144"/>
      <c r="U68" s="147"/>
      <c r="V68" s="577"/>
    </row>
    <row r="69" spans="1:22" ht="12.75" customHeight="1">
      <c r="A69" s="585"/>
      <c r="B69" s="221" t="s">
        <v>368</v>
      </c>
      <c r="C69" s="156"/>
      <c r="D69" s="156"/>
      <c r="E69" s="150"/>
      <c r="F69" s="151">
        <f>D2509</f>
        <v>29.5</v>
      </c>
      <c r="G69" s="151">
        <f>F69*F64</f>
        <v>1852.6</v>
      </c>
      <c r="H69" s="192"/>
      <c r="I69" s="153">
        <f>G69-H69</f>
        <v>1852.6</v>
      </c>
      <c r="J69" s="154"/>
      <c r="K69" s="577"/>
      <c r="L69" s="585"/>
      <c r="M69" s="221" t="s">
        <v>368</v>
      </c>
      <c r="N69" s="156"/>
      <c r="O69" s="156"/>
      <c r="P69" s="150"/>
      <c r="Q69" s="151">
        <f>D2509</f>
        <v>29.5</v>
      </c>
      <c r="R69" s="151">
        <f>Q69*Q64</f>
        <v>1616.6</v>
      </c>
      <c r="S69" s="192"/>
      <c r="T69" s="153">
        <f>R69-S69</f>
        <v>1616.6</v>
      </c>
      <c r="U69" s="154"/>
      <c r="V69" s="577"/>
    </row>
    <row r="70" spans="1:22" ht="12.75" customHeight="1">
      <c r="A70" s="585"/>
      <c r="B70" s="582" t="s">
        <v>370</v>
      </c>
      <c r="C70" s="583"/>
      <c r="D70" s="583"/>
      <c r="E70" s="222" t="s">
        <v>371</v>
      </c>
      <c r="F70" s="516">
        <f>D2504</f>
        <v>0.152</v>
      </c>
      <c r="G70" s="223">
        <f>F70*F64</f>
        <v>9.5455999999999985</v>
      </c>
      <c r="H70" s="262"/>
      <c r="I70" s="226">
        <f>G70</f>
        <v>9.5455999999999985</v>
      </c>
      <c r="J70" s="178"/>
      <c r="K70" s="577"/>
      <c r="L70" s="585"/>
      <c r="M70" s="582" t="s">
        <v>370</v>
      </c>
      <c r="N70" s="583"/>
      <c r="O70" s="583"/>
      <c r="P70" s="222" t="s">
        <v>371</v>
      </c>
      <c r="Q70" s="516">
        <f>D2504</f>
        <v>0.152</v>
      </c>
      <c r="R70" s="223">
        <f>Q70*Q64</f>
        <v>8.3295999999999992</v>
      </c>
      <c r="S70" s="262"/>
      <c r="T70" s="226">
        <f>R70</f>
        <v>8.3295999999999992</v>
      </c>
      <c r="U70" s="178"/>
      <c r="V70" s="577"/>
    </row>
    <row r="71" spans="1:22" ht="12.75" customHeight="1">
      <c r="A71" s="474"/>
      <c r="B71" s="584"/>
      <c r="C71" s="583"/>
      <c r="D71" s="583"/>
      <c r="E71" s="227" t="s">
        <v>372</v>
      </c>
      <c r="F71" s="517">
        <f>D2505</f>
        <v>0.72299999999999998</v>
      </c>
      <c r="G71" s="228">
        <f>F71*F64</f>
        <v>45.404399999999995</v>
      </c>
      <c r="H71" s="263"/>
      <c r="I71" s="231">
        <f>G71</f>
        <v>45.404399999999995</v>
      </c>
      <c r="J71" s="230"/>
      <c r="K71" s="577"/>
      <c r="L71" s="464"/>
      <c r="M71" s="584"/>
      <c r="N71" s="583"/>
      <c r="O71" s="583"/>
      <c r="P71" s="227" t="s">
        <v>372</v>
      </c>
      <c r="Q71" s="517">
        <f>D2505</f>
        <v>0.72299999999999998</v>
      </c>
      <c r="R71" s="228">
        <f>Q71*Q64</f>
        <v>39.620399999999997</v>
      </c>
      <c r="S71" s="263"/>
      <c r="T71" s="231">
        <f>R71</f>
        <v>39.620399999999997</v>
      </c>
      <c r="U71" s="230"/>
      <c r="V71" s="577"/>
    </row>
    <row r="72" spans="1:22" ht="13.5" customHeight="1" thickBot="1">
      <c r="A72" s="573" t="s">
        <v>369</v>
      </c>
      <c r="B72" s="584"/>
      <c r="C72" s="583"/>
      <c r="D72" s="583"/>
      <c r="E72" s="232" t="s">
        <v>373</v>
      </c>
      <c r="F72" s="518">
        <f>D2506</f>
        <v>1.3160000000000001</v>
      </c>
      <c r="G72" s="233">
        <f>F72*F64</f>
        <v>82.644800000000004</v>
      </c>
      <c r="H72" s="264"/>
      <c r="I72" s="237">
        <f>G72</f>
        <v>82.644800000000004</v>
      </c>
      <c r="J72" s="236"/>
      <c r="K72" s="577"/>
      <c r="L72" s="586" t="s">
        <v>369</v>
      </c>
      <c r="M72" s="584"/>
      <c r="N72" s="583"/>
      <c r="O72" s="583"/>
      <c r="P72" s="232" t="s">
        <v>373</v>
      </c>
      <c r="Q72" s="526">
        <f>D2506</f>
        <v>1.3160000000000001</v>
      </c>
      <c r="R72" s="233">
        <f>Q72*Q64</f>
        <v>72.116799999999998</v>
      </c>
      <c r="S72" s="264"/>
      <c r="T72" s="237">
        <f>R72</f>
        <v>72.116799999999998</v>
      </c>
      <c r="U72" s="236"/>
      <c r="V72" s="577"/>
    </row>
    <row r="73" spans="1:22" ht="13.5" customHeight="1" thickBot="1">
      <c r="A73" s="573"/>
      <c r="B73" s="584"/>
      <c r="C73" s="583"/>
      <c r="D73" s="583"/>
      <c r="E73" s="232" t="s">
        <v>374</v>
      </c>
      <c r="F73" s="518">
        <f>D2507</f>
        <v>0.14899999999999999</v>
      </c>
      <c r="G73" s="239">
        <f>F73*F64</f>
        <v>9.3571999999999989</v>
      </c>
      <c r="H73" s="166"/>
      <c r="I73" s="242">
        <f>G73</f>
        <v>9.3571999999999989</v>
      </c>
      <c r="J73" s="167"/>
      <c r="K73" s="577"/>
      <c r="L73" s="586"/>
      <c r="M73" s="584"/>
      <c r="N73" s="583"/>
      <c r="O73" s="583"/>
      <c r="P73" s="232" t="s">
        <v>374</v>
      </c>
      <c r="Q73" s="518">
        <f>D2507</f>
        <v>0.14899999999999999</v>
      </c>
      <c r="R73" s="239">
        <f>Q73*Q64</f>
        <v>8.1651999999999987</v>
      </c>
      <c r="S73" s="166"/>
      <c r="T73" s="242">
        <f>R73</f>
        <v>8.1651999999999987</v>
      </c>
      <c r="U73" s="167"/>
      <c r="V73" s="577"/>
    </row>
    <row r="74" spans="1:22" ht="10.5" customHeight="1" thickBot="1">
      <c r="A74" s="574"/>
      <c r="B74" s="168"/>
      <c r="C74" s="164"/>
      <c r="D74" s="164"/>
      <c r="E74" s="165"/>
      <c r="F74" s="520"/>
      <c r="G74" s="243"/>
      <c r="H74" s="265"/>
      <c r="I74" s="164"/>
      <c r="J74" s="167"/>
      <c r="K74" s="577"/>
      <c r="L74" s="587"/>
      <c r="M74" s="168"/>
      <c r="N74" s="164"/>
      <c r="O74" s="164"/>
      <c r="P74" s="165"/>
      <c r="Q74" s="520"/>
      <c r="R74" s="243"/>
      <c r="S74" s="280"/>
      <c r="T74" s="164"/>
      <c r="U74" s="167"/>
      <c r="V74" s="577"/>
    </row>
    <row r="75" spans="1:22" ht="13.5" customHeight="1" thickBot="1">
      <c r="A75" s="461"/>
      <c r="B75" s="247"/>
      <c r="C75" s="219"/>
      <c r="D75" s="219"/>
      <c r="E75" s="253"/>
      <c r="F75" s="524"/>
      <c r="G75" s="282"/>
      <c r="H75" s="249"/>
      <c r="I75" s="242"/>
      <c r="J75" s="167"/>
      <c r="K75" s="577"/>
      <c r="L75" s="461"/>
      <c r="M75" s="247"/>
      <c r="N75" s="164"/>
      <c r="O75" s="164"/>
      <c r="P75" s="164"/>
      <c r="Q75" s="521"/>
      <c r="R75" s="248"/>
      <c r="S75" s="249"/>
      <c r="T75" s="242"/>
      <c r="U75" s="167"/>
      <c r="V75" s="577"/>
    </row>
    <row r="76" spans="1:22">
      <c r="A76" s="460" t="s">
        <v>375</v>
      </c>
      <c r="B76" s="132"/>
      <c r="C76" s="132"/>
      <c r="D76" s="132"/>
      <c r="E76" s="132"/>
      <c r="F76" s="510"/>
      <c r="G76" s="561" t="s">
        <v>1007</v>
      </c>
      <c r="H76" s="178"/>
      <c r="I76" s="557">
        <f>I56</f>
        <v>0</v>
      </c>
      <c r="J76" s="178"/>
      <c r="K76" s="577"/>
      <c r="L76" s="460" t="s">
        <v>375</v>
      </c>
      <c r="M76" s="132"/>
      <c r="N76" s="132"/>
      <c r="O76" s="132"/>
      <c r="P76" s="132"/>
      <c r="Q76" s="510"/>
      <c r="R76" s="560" t="s">
        <v>1007</v>
      </c>
      <c r="S76" s="178"/>
      <c r="T76" s="557">
        <f>T56</f>
        <v>0</v>
      </c>
      <c r="U76" s="178"/>
      <c r="V76" s="577"/>
    </row>
    <row r="77" spans="1:22" ht="13.5" thickBot="1">
      <c r="A77" s="460" t="s">
        <v>376</v>
      </c>
      <c r="B77" s="132"/>
      <c r="C77" s="132"/>
      <c r="D77" s="180" t="s">
        <v>377</v>
      </c>
      <c r="E77" s="183" t="str">
        <f>$E$18</f>
        <v>января</v>
      </c>
      <c r="F77" s="510" t="s">
        <v>1142</v>
      </c>
      <c r="G77" s="182" t="s">
        <v>347</v>
      </c>
      <c r="H77" s="167"/>
      <c r="I77" s="257">
        <f>SUM(I68:I76)</f>
        <v>1999.5519999999997</v>
      </c>
      <c r="J77" s="167"/>
      <c r="K77" s="267"/>
      <c r="L77" s="460" t="s">
        <v>376</v>
      </c>
      <c r="M77" s="132"/>
      <c r="N77" s="132"/>
      <c r="O77" s="180" t="s">
        <v>377</v>
      </c>
      <c r="P77" s="183" t="str">
        <f>$E$18</f>
        <v>января</v>
      </c>
      <c r="Q77" s="510" t="s">
        <v>1142</v>
      </c>
      <c r="R77" s="182" t="s">
        <v>347</v>
      </c>
      <c r="S77" s="167"/>
      <c r="T77" s="257">
        <f>SUM(T68:T76)</f>
        <v>1744.8319999999999</v>
      </c>
      <c r="U77" s="167"/>
      <c r="V77" s="267"/>
    </row>
    <row r="78" spans="1:22" s="261" customFormat="1" ht="12.75" customHeight="1">
      <c r="A78" s="284"/>
      <c r="B78" s="285"/>
      <c r="C78" s="196"/>
      <c r="F78" s="525"/>
      <c r="K78" s="267"/>
      <c r="L78" s="284"/>
      <c r="M78" s="285"/>
      <c r="N78" s="196"/>
      <c r="Q78" s="525"/>
      <c r="V78" s="267"/>
    </row>
    <row r="79" spans="1:22">
      <c r="A79" s="460" t="s">
        <v>363</v>
      </c>
      <c r="B79" s="131"/>
      <c r="K79" s="286"/>
      <c r="L79" s="460" t="s">
        <v>363</v>
      </c>
      <c r="M79" s="131"/>
    </row>
    <row r="80" spans="1:22" ht="3.75" customHeight="1">
      <c r="A80" s="460"/>
      <c r="B80" s="131"/>
      <c r="C80" s="132"/>
      <c r="D80" s="132"/>
      <c r="E80" s="132"/>
      <c r="F80" s="510"/>
      <c r="G80" s="132"/>
      <c r="H80" s="132"/>
      <c r="I80" s="132"/>
      <c r="J80" s="132"/>
      <c r="K80" s="217"/>
      <c r="L80" s="460"/>
      <c r="M80" s="131"/>
      <c r="N80" s="132"/>
      <c r="O80" s="132"/>
      <c r="P80" s="132"/>
      <c r="Q80" s="510"/>
      <c r="R80" s="132"/>
      <c r="S80" s="132"/>
      <c r="T80" s="132"/>
      <c r="U80" s="132"/>
      <c r="V80" s="132"/>
    </row>
    <row r="81" spans="1:22" ht="15.75" customHeight="1">
      <c r="A81" s="591"/>
      <c r="B81" s="591"/>
      <c r="C81" s="591"/>
      <c r="D81" s="133" t="s">
        <v>325</v>
      </c>
      <c r="E81" s="133"/>
      <c r="F81" s="511"/>
      <c r="G81" s="135" t="str">
        <f>$G$3</f>
        <v>декабрь</v>
      </c>
      <c r="H81" s="133" t="s">
        <v>967</v>
      </c>
      <c r="I81" s="132"/>
      <c r="J81" s="132"/>
      <c r="K81" s="217"/>
      <c r="L81" s="578"/>
      <c r="M81" s="578"/>
      <c r="N81" s="578"/>
      <c r="O81" s="133" t="s">
        <v>325</v>
      </c>
      <c r="P81" s="133"/>
      <c r="Q81" s="511"/>
      <c r="R81" s="135" t="str">
        <f>$G$3</f>
        <v>декабрь</v>
      </c>
      <c r="S81" s="133" t="s">
        <v>967</v>
      </c>
      <c r="T81" s="132"/>
      <c r="U81" s="132"/>
      <c r="V81" s="132"/>
    </row>
    <row r="82" spans="1:22" ht="5.25" customHeight="1">
      <c r="A82" s="591"/>
      <c r="B82" s="591"/>
      <c r="C82" s="591"/>
      <c r="D82" s="132"/>
      <c r="E82" s="132"/>
      <c r="F82" s="510"/>
      <c r="G82" s="132"/>
      <c r="H82" s="132"/>
      <c r="I82" s="132"/>
      <c r="J82" s="132"/>
      <c r="K82" s="217"/>
      <c r="L82" s="578"/>
      <c r="M82" s="578"/>
      <c r="N82" s="578"/>
      <c r="O82" s="132"/>
      <c r="P82" s="132"/>
      <c r="Q82" s="510"/>
      <c r="R82" s="132"/>
      <c r="S82" s="132"/>
      <c r="T82" s="132"/>
      <c r="U82" s="132"/>
      <c r="V82" s="132"/>
    </row>
    <row r="83" spans="1:22" ht="12.75" customHeight="1">
      <c r="A83" s="591"/>
      <c r="B83" s="591"/>
      <c r="C83" s="591"/>
      <c r="D83" s="131" t="s">
        <v>327</v>
      </c>
      <c r="E83" s="131"/>
      <c r="F83" s="512">
        <f>Жильцы!E6</f>
        <v>149.1</v>
      </c>
      <c r="G83" s="131" t="s">
        <v>328</v>
      </c>
      <c r="H83" s="132" t="str">
        <f>Жильцы!B6&amp;" "&amp;Жильцы!C6&amp;"."&amp;Жильцы!D6&amp;"."</f>
        <v>Сандул Д.А.</v>
      </c>
      <c r="I83" s="132"/>
      <c r="J83" s="132"/>
      <c r="K83" s="217"/>
      <c r="L83" s="578"/>
      <c r="M83" s="578"/>
      <c r="N83" s="578"/>
      <c r="O83" s="131" t="s">
        <v>327</v>
      </c>
      <c r="P83" s="131"/>
      <c r="Q83" s="512">
        <f>Жильцы!E9</f>
        <v>49.6</v>
      </c>
      <c r="R83" s="131" t="s">
        <v>328</v>
      </c>
      <c r="S83" s="132" t="str">
        <f>Жильцы!B9&amp;" "&amp;Жильцы!C9&amp;"."&amp;Жильцы!D9&amp;"."</f>
        <v>Дымченко Г.Н.</v>
      </c>
      <c r="T83" s="132"/>
      <c r="U83" s="132"/>
      <c r="V83" s="132"/>
    </row>
    <row r="84" spans="1:22" ht="12.75" customHeight="1">
      <c r="A84" s="591"/>
      <c r="B84" s="591"/>
      <c r="C84" s="591"/>
      <c r="D84" s="131" t="s">
        <v>329</v>
      </c>
      <c r="E84" s="131"/>
      <c r="F84" s="512">
        <f>Жильцы!F6</f>
        <v>0</v>
      </c>
      <c r="G84" s="131" t="s">
        <v>330</v>
      </c>
      <c r="H84" s="132" t="s">
        <v>331</v>
      </c>
      <c r="I84" s="132"/>
      <c r="J84" s="137" t="str">
        <f>Жильцы!A6&amp;"-"&amp;Жильцы!A7</f>
        <v>5-6</v>
      </c>
      <c r="K84" s="217"/>
      <c r="L84" s="578"/>
      <c r="M84" s="578"/>
      <c r="N84" s="578"/>
      <c r="O84" s="131" t="s">
        <v>329</v>
      </c>
      <c r="P84" s="131"/>
      <c r="Q84" s="512">
        <f>Жильцы!F9</f>
        <v>1</v>
      </c>
      <c r="R84" s="131" t="s">
        <v>330</v>
      </c>
      <c r="S84" s="132" t="s">
        <v>331</v>
      </c>
      <c r="T84" s="132"/>
      <c r="U84" s="137">
        <f>Жильцы!A9</f>
        <v>8</v>
      </c>
      <c r="V84" s="132"/>
    </row>
    <row r="85" spans="1:22" ht="2.25" customHeight="1" thickBot="1">
      <c r="A85" s="463"/>
      <c r="B85" s="132"/>
      <c r="C85" s="132"/>
      <c r="D85" s="132"/>
      <c r="E85" s="132"/>
      <c r="F85" s="510"/>
      <c r="G85" s="132"/>
      <c r="H85" s="132"/>
      <c r="I85" s="132"/>
      <c r="J85" s="132"/>
      <c r="K85" s="217"/>
      <c r="L85" s="463"/>
      <c r="M85" s="132"/>
      <c r="N85" s="132"/>
      <c r="O85" s="132"/>
      <c r="P85" s="132"/>
      <c r="Q85" s="510"/>
      <c r="R85" s="132"/>
      <c r="S85" s="132"/>
      <c r="T85" s="132"/>
      <c r="U85" s="132"/>
      <c r="V85" s="132"/>
    </row>
    <row r="86" spans="1:22" ht="24" customHeight="1" thickBot="1">
      <c r="A86" s="574"/>
      <c r="B86" s="138"/>
      <c r="C86" s="219"/>
      <c r="D86" s="541" t="s">
        <v>957</v>
      </c>
      <c r="E86" s="140"/>
      <c r="F86" s="513" t="s">
        <v>366</v>
      </c>
      <c r="G86" s="141" t="s">
        <v>335</v>
      </c>
      <c r="H86" s="220" t="s">
        <v>367</v>
      </c>
      <c r="I86" s="569" t="s">
        <v>337</v>
      </c>
      <c r="J86" s="570"/>
      <c r="K86" s="217"/>
      <c r="L86" s="585"/>
      <c r="M86" s="138"/>
      <c r="N86" s="219"/>
      <c r="O86" s="541" t="s">
        <v>957</v>
      </c>
      <c r="P86" s="140"/>
      <c r="Q86" s="513" t="s">
        <v>366</v>
      </c>
      <c r="R86" s="141" t="s">
        <v>335</v>
      </c>
      <c r="S86" s="220" t="s">
        <v>367</v>
      </c>
      <c r="T86" s="569" t="s">
        <v>337</v>
      </c>
      <c r="U86" s="570"/>
      <c r="V86" s="132"/>
    </row>
    <row r="87" spans="1:22" ht="3" customHeight="1">
      <c r="A87" s="574"/>
      <c r="B87" s="221"/>
      <c r="C87" s="144"/>
      <c r="D87" s="144"/>
      <c r="E87" s="145"/>
      <c r="F87" s="514"/>
      <c r="G87" s="146"/>
      <c r="H87" s="146"/>
      <c r="I87" s="144"/>
      <c r="J87" s="147"/>
      <c r="K87" s="217"/>
      <c r="L87" s="585"/>
      <c r="M87" s="221"/>
      <c r="N87" s="144"/>
      <c r="O87" s="144"/>
      <c r="P87" s="145"/>
      <c r="Q87" s="514"/>
      <c r="R87" s="146"/>
      <c r="S87" s="146"/>
      <c r="T87" s="144"/>
      <c r="U87" s="147"/>
      <c r="V87" s="132"/>
    </row>
    <row r="88" spans="1:22" ht="12.75" customHeight="1">
      <c r="A88" s="574"/>
      <c r="B88" s="221" t="s">
        <v>368</v>
      </c>
      <c r="C88" s="156"/>
      <c r="D88" s="156"/>
      <c r="E88" s="150"/>
      <c r="F88" s="151">
        <f>D2509</f>
        <v>29.5</v>
      </c>
      <c r="G88" s="151">
        <f>F88*F83</f>
        <v>4398.45</v>
      </c>
      <c r="H88" s="152"/>
      <c r="I88" s="153">
        <f>G88-H88</f>
        <v>4398.45</v>
      </c>
      <c r="J88" s="154"/>
      <c r="K88" s="217"/>
      <c r="L88" s="585"/>
      <c r="M88" s="221" t="s">
        <v>368</v>
      </c>
      <c r="N88" s="156"/>
      <c r="O88" s="156"/>
      <c r="P88" s="150"/>
      <c r="Q88" s="151">
        <f>D2509</f>
        <v>29.5</v>
      </c>
      <c r="R88" s="151">
        <f>Q88*Q83</f>
        <v>1463.2</v>
      </c>
      <c r="S88" s="152"/>
      <c r="T88" s="153">
        <f>R88-S88</f>
        <v>1463.2</v>
      </c>
      <c r="U88" s="154"/>
      <c r="V88" s="132"/>
    </row>
    <row r="89" spans="1:22" ht="12.75" customHeight="1">
      <c r="A89" s="472"/>
      <c r="B89" s="582" t="s">
        <v>370</v>
      </c>
      <c r="C89" s="583"/>
      <c r="D89" s="583"/>
      <c r="E89" s="222" t="s">
        <v>371</v>
      </c>
      <c r="F89" s="516">
        <f>D2504</f>
        <v>0.152</v>
      </c>
      <c r="G89" s="223">
        <f>F89*F83</f>
        <v>22.6632</v>
      </c>
      <c r="H89" s="224"/>
      <c r="I89" s="226">
        <f>G89</f>
        <v>22.6632</v>
      </c>
      <c r="J89" s="178"/>
      <c r="K89" s="217"/>
      <c r="L89" s="585"/>
      <c r="M89" s="582" t="s">
        <v>370</v>
      </c>
      <c r="N89" s="583"/>
      <c r="O89" s="583"/>
      <c r="P89" s="222" t="s">
        <v>371</v>
      </c>
      <c r="Q89" s="516">
        <f>D2504</f>
        <v>0.152</v>
      </c>
      <c r="R89" s="223">
        <f>Q89*Q83</f>
        <v>7.5392000000000001</v>
      </c>
      <c r="S89" s="224"/>
      <c r="T89" s="226">
        <f>R89</f>
        <v>7.5392000000000001</v>
      </c>
      <c r="U89" s="178"/>
      <c r="V89" s="132"/>
    </row>
    <row r="90" spans="1:22" ht="12.75" customHeight="1">
      <c r="A90" s="472"/>
      <c r="B90" s="584"/>
      <c r="C90" s="583"/>
      <c r="D90" s="583"/>
      <c r="E90" s="227" t="s">
        <v>372</v>
      </c>
      <c r="F90" s="517">
        <f>D2505</f>
        <v>0.72299999999999998</v>
      </c>
      <c r="G90" s="228">
        <f>F90*F83</f>
        <v>107.79929999999999</v>
      </c>
      <c r="H90" s="159"/>
      <c r="I90" s="231">
        <f>G90</f>
        <v>107.79929999999999</v>
      </c>
      <c r="J90" s="230"/>
      <c r="K90" s="217"/>
      <c r="L90" s="464"/>
      <c r="M90" s="584"/>
      <c r="N90" s="583"/>
      <c r="O90" s="583"/>
      <c r="P90" s="222" t="s">
        <v>372</v>
      </c>
      <c r="Q90" s="516">
        <f>D2505</f>
        <v>0.72299999999999998</v>
      </c>
      <c r="R90" s="223">
        <f>Q90*Q83</f>
        <v>35.860799999999998</v>
      </c>
      <c r="S90" s="224"/>
      <c r="T90" s="226">
        <f>R90</f>
        <v>35.860799999999998</v>
      </c>
      <c r="U90" s="178"/>
      <c r="V90" s="132"/>
    </row>
    <row r="91" spans="1:22" ht="13.5" customHeight="1" thickBot="1">
      <c r="A91" s="573" t="s">
        <v>369</v>
      </c>
      <c r="B91" s="584"/>
      <c r="C91" s="583"/>
      <c r="D91" s="583"/>
      <c r="E91" s="232" t="s">
        <v>373</v>
      </c>
      <c r="F91" s="518">
        <f>D2506</f>
        <v>1.3160000000000001</v>
      </c>
      <c r="G91" s="233">
        <f>F91*F83</f>
        <v>196.21559999999999</v>
      </c>
      <c r="H91" s="234"/>
      <c r="I91" s="237">
        <f>G91</f>
        <v>196.21559999999999</v>
      </c>
      <c r="J91" s="236"/>
      <c r="K91" s="217"/>
      <c r="L91" s="586" t="s">
        <v>369</v>
      </c>
      <c r="M91" s="584"/>
      <c r="N91" s="583"/>
      <c r="O91" s="583"/>
      <c r="P91" s="222" t="s">
        <v>373</v>
      </c>
      <c r="Q91" s="527">
        <f>D2506</f>
        <v>1.3160000000000001</v>
      </c>
      <c r="R91" s="223">
        <f>Q91*Q83</f>
        <v>65.273600000000002</v>
      </c>
      <c r="S91" s="224"/>
      <c r="T91" s="226">
        <f>R91</f>
        <v>65.273600000000002</v>
      </c>
      <c r="U91" s="178"/>
      <c r="V91" s="132"/>
    </row>
    <row r="92" spans="1:22" ht="13.5" customHeight="1" thickBot="1">
      <c r="A92" s="573"/>
      <c r="B92" s="584"/>
      <c r="C92" s="583"/>
      <c r="D92" s="583"/>
      <c r="E92" s="232" t="s">
        <v>374</v>
      </c>
      <c r="F92" s="518">
        <f>D2507</f>
        <v>0.14899999999999999</v>
      </c>
      <c r="G92" s="239">
        <f>F92*F83</f>
        <v>22.215899999999998</v>
      </c>
      <c r="H92" s="240"/>
      <c r="I92" s="242">
        <f>G92</f>
        <v>22.215899999999998</v>
      </c>
      <c r="J92" s="167"/>
      <c r="K92" s="217"/>
      <c r="L92" s="586"/>
      <c r="M92" s="584"/>
      <c r="N92" s="583"/>
      <c r="O92" s="583"/>
      <c r="P92" s="232" t="s">
        <v>374</v>
      </c>
      <c r="Q92" s="518">
        <f>D2507</f>
        <v>0.14899999999999999</v>
      </c>
      <c r="R92" s="233">
        <f>Q92*Q83</f>
        <v>7.3903999999999996</v>
      </c>
      <c r="S92" s="234"/>
      <c r="T92" s="237">
        <f>R92</f>
        <v>7.3903999999999996</v>
      </c>
      <c r="U92" s="236"/>
      <c r="V92" s="132"/>
    </row>
    <row r="93" spans="1:22" ht="11.25" customHeight="1" thickBot="1">
      <c r="A93" s="574"/>
      <c r="B93" s="168"/>
      <c r="C93" s="164"/>
      <c r="D93" s="164"/>
      <c r="E93" s="165"/>
      <c r="F93" s="520"/>
      <c r="G93" s="243"/>
      <c r="H93" s="245"/>
      <c r="I93" s="164"/>
      <c r="J93" s="167"/>
      <c r="K93" s="217"/>
      <c r="L93" s="587"/>
      <c r="M93" s="168"/>
      <c r="N93" s="164"/>
      <c r="O93" s="164"/>
      <c r="P93" s="165"/>
      <c r="Q93" s="520" t="s">
        <v>384</v>
      </c>
      <c r="R93" s="243" t="s">
        <v>385</v>
      </c>
      <c r="S93" s="220" t="s">
        <v>386</v>
      </c>
      <c r="T93" s="164"/>
      <c r="U93" s="167"/>
      <c r="V93" s="132"/>
    </row>
    <row r="94" spans="1:22" ht="13.5" customHeight="1" thickBot="1">
      <c r="A94" s="461"/>
      <c r="B94" s="247"/>
      <c r="C94" s="219"/>
      <c r="D94" s="219"/>
      <c r="E94" s="253"/>
      <c r="F94" s="521"/>
      <c r="G94" s="248"/>
      <c r="H94" s="249"/>
      <c r="I94" s="242"/>
      <c r="J94" s="167"/>
      <c r="K94" s="252"/>
      <c r="L94" s="461"/>
      <c r="M94" s="247" t="s">
        <v>986</v>
      </c>
      <c r="N94" s="219"/>
      <c r="O94" s="219"/>
      <c r="P94" s="253"/>
      <c r="Q94" s="524">
        <f>INDEX(Жильцы!$A$2:$AB$129,Квитанции_чистые!U84,HLOOKUP(Квитанции_чистые!$G$3,Лист1!$B$21:$M$22,2,FALSE))</f>
        <v>36470</v>
      </c>
      <c r="R94" s="248">
        <f>INDEX(Жильцы!$A$2:$AB$129,Квитанции_чистые!U84,(HLOOKUP(Квитанции_чистые!$G$3,Лист1!$B$17:$M$18,2,FALSE)))</f>
        <v>36550</v>
      </c>
      <c r="S94" s="249">
        <f>R94-Q94</f>
        <v>80</v>
      </c>
      <c r="T94" s="242">
        <f>S94*B2499</f>
        <v>264</v>
      </c>
      <c r="U94" s="167"/>
      <c r="V94" s="132"/>
    </row>
    <row r="95" spans="1:22">
      <c r="A95" s="460" t="s">
        <v>375</v>
      </c>
      <c r="B95" s="132"/>
      <c r="C95" s="132"/>
      <c r="D95" s="132"/>
      <c r="E95" s="132"/>
      <c r="F95" s="510"/>
      <c r="G95" s="560" t="s">
        <v>1007</v>
      </c>
      <c r="H95" s="255"/>
      <c r="I95" s="556">
        <f>Жильцы!N6</f>
        <v>14242.07</v>
      </c>
      <c r="J95" s="255"/>
      <c r="K95" s="217"/>
      <c r="L95" s="460" t="s">
        <v>375</v>
      </c>
      <c r="M95" s="132"/>
      <c r="N95" s="132"/>
      <c r="O95" s="132"/>
      <c r="P95" s="132"/>
      <c r="Q95" s="510"/>
      <c r="R95" s="560" t="s">
        <v>1007</v>
      </c>
      <c r="S95" s="255"/>
      <c r="T95" s="556">
        <f>Жильцы!N9</f>
        <v>1806.7099999999998</v>
      </c>
      <c r="U95" s="255"/>
      <c r="V95" s="132"/>
    </row>
    <row r="96" spans="1:22" ht="13.5" thickBot="1">
      <c r="A96" s="460" t="s">
        <v>376</v>
      </c>
      <c r="B96" s="132"/>
      <c r="C96" s="132"/>
      <c r="D96" s="180" t="s">
        <v>377</v>
      </c>
      <c r="E96" s="183" t="str">
        <f>$E$18</f>
        <v>января</v>
      </c>
      <c r="F96" s="510" t="s">
        <v>1142</v>
      </c>
      <c r="G96" s="182" t="s">
        <v>347</v>
      </c>
      <c r="H96" s="167"/>
      <c r="I96" s="257">
        <f>SUM(I87:I95)</f>
        <v>18989.414000000001</v>
      </c>
      <c r="J96" s="167"/>
      <c r="K96" s="217"/>
      <c r="L96" s="460" t="s">
        <v>376</v>
      </c>
      <c r="M96" s="132"/>
      <c r="N96" s="132"/>
      <c r="O96" s="180" t="s">
        <v>377</v>
      </c>
      <c r="P96" s="183" t="str">
        <f>$E$18</f>
        <v>января</v>
      </c>
      <c r="Q96" s="510" t="s">
        <v>1142</v>
      </c>
      <c r="R96" s="182" t="s">
        <v>347</v>
      </c>
      <c r="S96" s="167"/>
      <c r="T96" s="257">
        <f>SUM(T87:T95)</f>
        <v>3649.9739999999997</v>
      </c>
      <c r="U96" s="167"/>
      <c r="V96" s="132"/>
    </row>
    <row r="97" spans="1:22" ht="12.75" customHeight="1">
      <c r="A97" s="184"/>
      <c r="B97" s="190"/>
      <c r="C97" s="186"/>
      <c r="D97" s="259"/>
      <c r="E97" s="259"/>
      <c r="F97" s="522"/>
      <c r="G97" s="188"/>
      <c r="H97" s="189"/>
      <c r="I97" s="259"/>
      <c r="J97" s="259"/>
      <c r="K97" s="260"/>
      <c r="L97" s="184"/>
      <c r="M97" s="190"/>
      <c r="N97" s="186"/>
      <c r="O97" s="259"/>
      <c r="P97" s="259"/>
      <c r="Q97" s="522"/>
      <c r="R97" s="259"/>
      <c r="S97" s="259"/>
      <c r="T97" s="259"/>
      <c r="U97" s="259"/>
      <c r="V97" s="261"/>
    </row>
    <row r="98" spans="1:22" ht="21" customHeight="1">
      <c r="A98" s="460" t="s">
        <v>363</v>
      </c>
      <c r="B98" s="131"/>
      <c r="K98" s="594" t="s">
        <v>378</v>
      </c>
      <c r="L98" s="460" t="s">
        <v>363</v>
      </c>
      <c r="M98" s="131"/>
      <c r="V98" s="594" t="s">
        <v>378</v>
      </c>
    </row>
    <row r="99" spans="1:22">
      <c r="A99" s="460" t="s">
        <v>379</v>
      </c>
      <c r="B99" s="131"/>
      <c r="K99" s="577"/>
      <c r="L99" s="460" t="s">
        <v>379</v>
      </c>
      <c r="M99" s="131"/>
      <c r="V99" s="577"/>
    </row>
    <row r="100" spans="1:22" ht="2.25" customHeight="1">
      <c r="A100" s="460"/>
      <c r="B100" s="131"/>
      <c r="C100" s="132"/>
      <c r="D100" s="132"/>
      <c r="E100" s="132"/>
      <c r="F100" s="510"/>
      <c r="G100" s="132"/>
      <c r="H100" s="132"/>
      <c r="I100" s="132"/>
      <c r="J100" s="132"/>
      <c r="K100" s="577"/>
      <c r="L100" s="460"/>
      <c r="M100" s="131"/>
      <c r="N100" s="132"/>
      <c r="O100" s="132"/>
      <c r="P100" s="132"/>
      <c r="Q100" s="510"/>
      <c r="R100" s="132"/>
      <c r="S100" s="132"/>
      <c r="T100" s="132"/>
      <c r="U100" s="132"/>
      <c r="V100" s="577"/>
    </row>
    <row r="101" spans="1:22" ht="15.75" customHeight="1">
      <c r="A101" s="591"/>
      <c r="B101" s="591"/>
      <c r="C101" s="591"/>
      <c r="D101" s="133" t="s">
        <v>350</v>
      </c>
      <c r="E101" s="133"/>
      <c r="F101" s="511"/>
      <c r="G101" s="135" t="str">
        <f>$G$3</f>
        <v>декабрь</v>
      </c>
      <c r="H101" s="133" t="s">
        <v>967</v>
      </c>
      <c r="I101" s="132"/>
      <c r="J101" s="132"/>
      <c r="K101" s="577"/>
      <c r="L101" s="591"/>
      <c r="M101" s="591"/>
      <c r="N101" s="591"/>
      <c r="O101" s="133" t="s">
        <v>350</v>
      </c>
      <c r="P101" s="133"/>
      <c r="Q101" s="511"/>
      <c r="R101" s="135" t="str">
        <f>$G$3</f>
        <v>декабрь</v>
      </c>
      <c r="S101" s="133" t="s">
        <v>967</v>
      </c>
      <c r="T101" s="132"/>
      <c r="U101" s="132"/>
      <c r="V101" s="577"/>
    </row>
    <row r="102" spans="1:22" ht="3.75" customHeight="1">
      <c r="A102" s="591"/>
      <c r="B102" s="591"/>
      <c r="C102" s="591"/>
      <c r="D102" s="132"/>
      <c r="E102" s="132"/>
      <c r="F102" s="510"/>
      <c r="G102" s="132"/>
      <c r="H102" s="132"/>
      <c r="I102" s="132"/>
      <c r="J102" s="132"/>
      <c r="K102" s="577"/>
      <c r="L102" s="591"/>
      <c r="M102" s="591"/>
      <c r="N102" s="591"/>
      <c r="O102" s="132"/>
      <c r="P102" s="132"/>
      <c r="Q102" s="510"/>
      <c r="R102" s="132"/>
      <c r="S102" s="132"/>
      <c r="T102" s="132"/>
      <c r="U102" s="132"/>
      <c r="V102" s="577"/>
    </row>
    <row r="103" spans="1:22" ht="12.75" customHeight="1">
      <c r="A103" s="591"/>
      <c r="B103" s="591"/>
      <c r="C103" s="591"/>
      <c r="D103" s="131" t="s">
        <v>327</v>
      </c>
      <c r="E103" s="131"/>
      <c r="F103" s="512">
        <f>F83</f>
        <v>149.1</v>
      </c>
      <c r="G103" s="131" t="s">
        <v>328</v>
      </c>
      <c r="H103" s="132" t="str">
        <f>H83</f>
        <v>Сандул Д.А.</v>
      </c>
      <c r="I103" s="132"/>
      <c r="J103" s="132"/>
      <c r="K103" s="577"/>
      <c r="L103" s="591"/>
      <c r="M103" s="591"/>
      <c r="N103" s="591"/>
      <c r="O103" s="131" t="s">
        <v>327</v>
      </c>
      <c r="P103" s="131"/>
      <c r="Q103" s="512">
        <f>Q83</f>
        <v>49.6</v>
      </c>
      <c r="R103" s="131" t="s">
        <v>328</v>
      </c>
      <c r="S103" s="132" t="str">
        <f>S83</f>
        <v>Дымченко Г.Н.</v>
      </c>
      <c r="T103" s="132"/>
      <c r="U103" s="132"/>
      <c r="V103" s="577"/>
    </row>
    <row r="104" spans="1:22" ht="12.75" customHeight="1">
      <c r="A104" s="591"/>
      <c r="B104" s="591"/>
      <c r="C104" s="591"/>
      <c r="D104" s="131" t="s">
        <v>329</v>
      </c>
      <c r="E104" s="131"/>
      <c r="F104" s="512">
        <f>F84</f>
        <v>0</v>
      </c>
      <c r="G104" s="131" t="s">
        <v>330</v>
      </c>
      <c r="H104" s="132" t="s">
        <v>331</v>
      </c>
      <c r="I104" s="132"/>
      <c r="J104" s="137" t="str">
        <f>J84</f>
        <v>5-6</v>
      </c>
      <c r="K104" s="577"/>
      <c r="L104" s="591"/>
      <c r="M104" s="591"/>
      <c r="N104" s="591"/>
      <c r="O104" s="131" t="s">
        <v>329</v>
      </c>
      <c r="P104" s="131"/>
      <c r="Q104" s="512">
        <f>Q84</f>
        <v>1</v>
      </c>
      <c r="R104" s="131" t="s">
        <v>330</v>
      </c>
      <c r="S104" s="132" t="s">
        <v>331</v>
      </c>
      <c r="T104" s="132"/>
      <c r="U104" s="137">
        <f>U84</f>
        <v>8</v>
      </c>
      <c r="V104" s="577"/>
    </row>
    <row r="105" spans="1:22" ht="2.25" customHeight="1" thickBot="1">
      <c r="A105" s="463"/>
      <c r="B105" s="132"/>
      <c r="C105" s="132"/>
      <c r="D105" s="132"/>
      <c r="E105" s="132"/>
      <c r="F105" s="510"/>
      <c r="G105" s="132"/>
      <c r="H105" s="132"/>
      <c r="I105" s="132"/>
      <c r="J105" s="132"/>
      <c r="K105" s="577"/>
      <c r="L105" s="463"/>
      <c r="M105" s="132"/>
      <c r="N105" s="132"/>
      <c r="O105" s="132"/>
      <c r="P105" s="132"/>
      <c r="Q105" s="510"/>
      <c r="R105" s="132"/>
      <c r="S105" s="132"/>
      <c r="T105" s="132"/>
      <c r="U105" s="132"/>
      <c r="V105" s="577"/>
    </row>
    <row r="106" spans="1:22" ht="24" customHeight="1" thickBot="1">
      <c r="A106" s="574" t="s">
        <v>382</v>
      </c>
      <c r="B106" s="138"/>
      <c r="C106" s="219"/>
      <c r="D106" s="541" t="s">
        <v>957</v>
      </c>
      <c r="E106" s="140"/>
      <c r="F106" s="513" t="s">
        <v>366</v>
      </c>
      <c r="G106" s="141" t="s">
        <v>335</v>
      </c>
      <c r="H106" s="220" t="s">
        <v>367</v>
      </c>
      <c r="I106" s="569" t="s">
        <v>337</v>
      </c>
      <c r="J106" s="570"/>
      <c r="K106" s="577"/>
      <c r="L106" s="585" t="s">
        <v>383</v>
      </c>
      <c r="M106" s="138"/>
      <c r="N106" s="219"/>
      <c r="O106" s="541" t="s">
        <v>957</v>
      </c>
      <c r="P106" s="140"/>
      <c r="Q106" s="513" t="s">
        <v>366</v>
      </c>
      <c r="R106" s="141" t="s">
        <v>335</v>
      </c>
      <c r="S106" s="220" t="s">
        <v>367</v>
      </c>
      <c r="T106" s="569" t="s">
        <v>337</v>
      </c>
      <c r="U106" s="570"/>
      <c r="V106" s="577"/>
    </row>
    <row r="107" spans="1:22" ht="4.5" customHeight="1">
      <c r="A107" s="574"/>
      <c r="B107" s="221"/>
      <c r="C107" s="144"/>
      <c r="D107" s="144"/>
      <c r="E107" s="145"/>
      <c r="F107" s="514"/>
      <c r="G107" s="146"/>
      <c r="H107" s="146"/>
      <c r="I107" s="144"/>
      <c r="J107" s="147"/>
      <c r="K107" s="577"/>
      <c r="L107" s="585"/>
      <c r="M107" s="221"/>
      <c r="N107" s="144"/>
      <c r="O107" s="144"/>
      <c r="P107" s="145"/>
      <c r="Q107" s="514"/>
      <c r="R107" s="146"/>
      <c r="S107" s="146"/>
      <c r="T107" s="144"/>
      <c r="U107" s="147"/>
      <c r="V107" s="577"/>
    </row>
    <row r="108" spans="1:22" ht="12.75" customHeight="1">
      <c r="A108" s="574"/>
      <c r="B108" s="221" t="s">
        <v>368</v>
      </c>
      <c r="C108" s="156"/>
      <c r="D108" s="156"/>
      <c r="E108" s="150"/>
      <c r="F108" s="151">
        <f>D2509</f>
        <v>29.5</v>
      </c>
      <c r="G108" s="151">
        <f>F108*F103</f>
        <v>4398.45</v>
      </c>
      <c r="H108" s="192"/>
      <c r="I108" s="153">
        <f>G108-H108</f>
        <v>4398.45</v>
      </c>
      <c r="J108" s="154"/>
      <c r="K108" s="577"/>
      <c r="L108" s="585"/>
      <c r="M108" s="221" t="s">
        <v>368</v>
      </c>
      <c r="N108" s="156"/>
      <c r="O108" s="156"/>
      <c r="P108" s="150"/>
      <c r="Q108" s="151">
        <f>D2509</f>
        <v>29.5</v>
      </c>
      <c r="R108" s="151">
        <f>Q108*Q103</f>
        <v>1463.2</v>
      </c>
      <c r="S108" s="192"/>
      <c r="T108" s="153">
        <f>R108-S108</f>
        <v>1463.2</v>
      </c>
      <c r="U108" s="154"/>
      <c r="V108" s="577"/>
    </row>
    <row r="109" spans="1:22" ht="13.5" customHeight="1" thickBot="1">
      <c r="A109" s="472"/>
      <c r="B109" s="582" t="s">
        <v>370</v>
      </c>
      <c r="C109" s="583"/>
      <c r="D109" s="583"/>
      <c r="E109" s="222" t="s">
        <v>371</v>
      </c>
      <c r="F109" s="516">
        <f>D2504</f>
        <v>0.152</v>
      </c>
      <c r="G109" s="223">
        <f>F109*F103</f>
        <v>22.6632</v>
      </c>
      <c r="H109" s="262"/>
      <c r="I109" s="226">
        <f>G109</f>
        <v>22.6632</v>
      </c>
      <c r="J109" s="178"/>
      <c r="K109" s="577"/>
      <c r="L109" s="585"/>
      <c r="M109" s="582" t="s">
        <v>370</v>
      </c>
      <c r="N109" s="583"/>
      <c r="O109" s="583"/>
      <c r="P109" s="222" t="s">
        <v>371</v>
      </c>
      <c r="Q109" s="516">
        <f>D2504</f>
        <v>0.152</v>
      </c>
      <c r="R109" s="233">
        <f>Q109*Q103</f>
        <v>7.5392000000000001</v>
      </c>
      <c r="S109" s="264"/>
      <c r="T109" s="237">
        <f>R109</f>
        <v>7.5392000000000001</v>
      </c>
      <c r="U109" s="236"/>
      <c r="V109" s="577"/>
    </row>
    <row r="110" spans="1:22" ht="13.5" customHeight="1" thickBot="1">
      <c r="A110" s="472"/>
      <c r="B110" s="584"/>
      <c r="C110" s="583"/>
      <c r="D110" s="583"/>
      <c r="E110" s="227" t="s">
        <v>372</v>
      </c>
      <c r="F110" s="517">
        <f>D2505</f>
        <v>0.72299999999999998</v>
      </c>
      <c r="G110" s="228">
        <f>F110*F103</f>
        <v>107.79929999999999</v>
      </c>
      <c r="H110" s="263"/>
      <c r="I110" s="231">
        <f>G110</f>
        <v>107.79929999999999</v>
      </c>
      <c r="J110" s="230"/>
      <c r="K110" s="577"/>
      <c r="L110" s="464"/>
      <c r="M110" s="584"/>
      <c r="N110" s="583"/>
      <c r="O110" s="583"/>
      <c r="P110" s="222" t="s">
        <v>372</v>
      </c>
      <c r="Q110" s="516">
        <f>D2505</f>
        <v>0.72299999999999998</v>
      </c>
      <c r="R110" s="239">
        <f>Q110*Q103</f>
        <v>35.860799999999998</v>
      </c>
      <c r="S110" s="166"/>
      <c r="T110" s="242">
        <f>R110</f>
        <v>35.860799999999998</v>
      </c>
      <c r="U110" s="167"/>
      <c r="V110" s="577"/>
    </row>
    <row r="111" spans="1:22" ht="13.5" customHeight="1" thickBot="1">
      <c r="A111" s="573" t="s">
        <v>369</v>
      </c>
      <c r="B111" s="584"/>
      <c r="C111" s="583"/>
      <c r="D111" s="583"/>
      <c r="E111" s="232" t="s">
        <v>373</v>
      </c>
      <c r="F111" s="526">
        <f>D2506</f>
        <v>1.3160000000000001</v>
      </c>
      <c r="G111" s="233">
        <f>F111*F103</f>
        <v>196.21559999999999</v>
      </c>
      <c r="H111" s="264"/>
      <c r="I111" s="237">
        <f>G111</f>
        <v>196.21559999999999</v>
      </c>
      <c r="J111" s="236"/>
      <c r="K111" s="577"/>
      <c r="L111" s="586" t="s">
        <v>369</v>
      </c>
      <c r="M111" s="584"/>
      <c r="N111" s="583"/>
      <c r="O111" s="583"/>
      <c r="P111" s="222" t="s">
        <v>373</v>
      </c>
      <c r="Q111" s="527">
        <f>D2506</f>
        <v>1.3160000000000001</v>
      </c>
      <c r="R111" s="239">
        <f>Q111*Q103</f>
        <v>65.273600000000002</v>
      </c>
      <c r="S111" s="166"/>
      <c r="T111" s="242">
        <f>R111</f>
        <v>65.273600000000002</v>
      </c>
      <c r="U111" s="167"/>
      <c r="V111" s="577"/>
    </row>
    <row r="112" spans="1:22" ht="13.5" customHeight="1" thickBot="1">
      <c r="A112" s="573"/>
      <c r="B112" s="584"/>
      <c r="C112" s="583"/>
      <c r="D112" s="583"/>
      <c r="E112" s="232" t="s">
        <v>374</v>
      </c>
      <c r="F112" s="518">
        <f>D2507</f>
        <v>0.14899999999999999</v>
      </c>
      <c r="G112" s="239">
        <f>F112*F103</f>
        <v>22.215899999999998</v>
      </c>
      <c r="H112" s="166"/>
      <c r="I112" s="242">
        <f>G112</f>
        <v>22.215899999999998</v>
      </c>
      <c r="J112" s="167"/>
      <c r="K112" s="577"/>
      <c r="L112" s="586"/>
      <c r="M112" s="584"/>
      <c r="N112" s="583"/>
      <c r="O112" s="583"/>
      <c r="P112" s="232" t="s">
        <v>374</v>
      </c>
      <c r="Q112" s="518">
        <f>D2507</f>
        <v>0.14899999999999999</v>
      </c>
      <c r="R112" s="239">
        <f>Q112*Q103</f>
        <v>7.3903999999999996</v>
      </c>
      <c r="S112" s="166"/>
      <c r="T112" s="242">
        <f>R112</f>
        <v>7.3903999999999996</v>
      </c>
      <c r="U112" s="167"/>
      <c r="V112" s="577"/>
    </row>
    <row r="113" spans="1:22" ht="11.25" customHeight="1" thickBot="1">
      <c r="A113" s="574"/>
      <c r="B113" s="168"/>
      <c r="C113" s="164"/>
      <c r="D113" s="164"/>
      <c r="E113" s="165"/>
      <c r="F113" s="520"/>
      <c r="G113" s="243"/>
      <c r="H113" s="220"/>
      <c r="I113" s="164"/>
      <c r="J113" s="167"/>
      <c r="K113" s="577"/>
      <c r="L113" s="587"/>
      <c r="M113" s="168"/>
      <c r="N113" s="164"/>
      <c r="O113" s="164"/>
      <c r="P113" s="165"/>
      <c r="Q113" s="520" t="s">
        <v>384</v>
      </c>
      <c r="R113" s="243" t="s">
        <v>385</v>
      </c>
      <c r="S113" s="245" t="s">
        <v>386</v>
      </c>
      <c r="T113" s="164"/>
      <c r="U113" s="167"/>
      <c r="V113" s="577"/>
    </row>
    <row r="114" spans="1:22" ht="13.5" customHeight="1" thickBot="1">
      <c r="A114" s="461"/>
      <c r="B114" s="247"/>
      <c r="C114" s="219"/>
      <c r="D114" s="219"/>
      <c r="E114" s="253"/>
      <c r="F114" s="524"/>
      <c r="G114" s="282"/>
      <c r="H114" s="249"/>
      <c r="I114" s="242"/>
      <c r="J114" s="167"/>
      <c r="K114" s="577"/>
      <c r="L114" s="461"/>
      <c r="M114" s="247" t="s">
        <v>986</v>
      </c>
      <c r="N114" s="219"/>
      <c r="O114" s="219"/>
      <c r="P114" s="253"/>
      <c r="Q114" s="524">
        <f>Q94</f>
        <v>36470</v>
      </c>
      <c r="R114" s="248">
        <f>R94</f>
        <v>36550</v>
      </c>
      <c r="S114" s="249">
        <f>S94</f>
        <v>80</v>
      </c>
      <c r="T114" s="242">
        <f>T94</f>
        <v>264</v>
      </c>
      <c r="U114" s="167"/>
      <c r="V114" s="577"/>
    </row>
    <row r="115" spans="1:22">
      <c r="A115" s="460" t="s">
        <v>375</v>
      </c>
      <c r="B115" s="132"/>
      <c r="C115" s="132"/>
      <c r="D115" s="132"/>
      <c r="E115" s="132"/>
      <c r="F115" s="510"/>
      <c r="G115" s="560" t="s">
        <v>1007</v>
      </c>
      <c r="H115" s="255"/>
      <c r="I115" s="556">
        <f>I95</f>
        <v>14242.07</v>
      </c>
      <c r="J115" s="255"/>
      <c r="K115" s="577"/>
      <c r="L115" s="460" t="s">
        <v>375</v>
      </c>
      <c r="M115" s="132"/>
      <c r="N115" s="132"/>
      <c r="O115" s="132"/>
      <c r="P115" s="132"/>
      <c r="Q115" s="510"/>
      <c r="R115" s="564" t="s">
        <v>1007</v>
      </c>
      <c r="S115" s="147"/>
      <c r="T115" s="353">
        <f>T95</f>
        <v>1806.7099999999998</v>
      </c>
      <c r="U115" s="147"/>
      <c r="V115" s="577"/>
    </row>
    <row r="116" spans="1:22" ht="13.5" thickBot="1">
      <c r="A116" s="460" t="s">
        <v>376</v>
      </c>
      <c r="B116" s="132"/>
      <c r="C116" s="132"/>
      <c r="D116" s="180" t="s">
        <v>377</v>
      </c>
      <c r="E116" s="183" t="str">
        <f>$E$18</f>
        <v>января</v>
      </c>
      <c r="F116" s="510" t="s">
        <v>1142</v>
      </c>
      <c r="G116" s="182" t="s">
        <v>347</v>
      </c>
      <c r="H116" s="167"/>
      <c r="I116" s="257">
        <f>SUM(I107:I115)</f>
        <v>18989.414000000001</v>
      </c>
      <c r="J116" s="167"/>
      <c r="K116" s="267"/>
      <c r="L116" s="460" t="s">
        <v>376</v>
      </c>
      <c r="M116" s="132"/>
      <c r="N116" s="132"/>
      <c r="O116" s="180" t="s">
        <v>377</v>
      </c>
      <c r="P116" s="183" t="str">
        <f>$E$18</f>
        <v>января</v>
      </c>
      <c r="Q116" s="510" t="s">
        <v>1142</v>
      </c>
      <c r="R116" s="182" t="s">
        <v>347</v>
      </c>
      <c r="S116" s="167"/>
      <c r="T116" s="257">
        <f>SUM(T107:T115)</f>
        <v>3649.9739999999997</v>
      </c>
      <c r="U116" s="167"/>
      <c r="V116" s="267"/>
    </row>
    <row r="117" spans="1:22" ht="13.5" thickBot="1">
      <c r="A117" s="184"/>
      <c r="B117" s="190"/>
      <c r="C117" s="186"/>
      <c r="D117" s="259"/>
      <c r="E117" s="259"/>
      <c r="F117" s="522"/>
      <c r="G117" s="197"/>
      <c r="H117" s="197"/>
      <c r="I117" s="197"/>
      <c r="J117" s="197"/>
      <c r="K117" s="267"/>
      <c r="L117" s="184"/>
      <c r="M117" s="190"/>
      <c r="N117" s="186"/>
      <c r="O117" s="259"/>
      <c r="P117" s="259"/>
      <c r="Q117" s="522"/>
      <c r="R117" s="197"/>
      <c r="S117" s="197"/>
      <c r="T117" s="197"/>
      <c r="U117" s="197"/>
      <c r="V117" s="267"/>
    </row>
    <row r="118" spans="1:22" ht="19.5" customHeight="1" thickTop="1">
      <c r="A118" s="460" t="s">
        <v>363</v>
      </c>
      <c r="B118" s="131"/>
      <c r="L118" s="460" t="s">
        <v>363</v>
      </c>
      <c r="M118" s="131"/>
    </row>
    <row r="119" spans="1:22" ht="5.25" customHeight="1">
      <c r="A119" s="460"/>
      <c r="B119" s="131"/>
      <c r="C119" s="132"/>
      <c r="D119" s="132"/>
      <c r="E119" s="132"/>
      <c r="F119" s="510"/>
      <c r="G119" s="132"/>
      <c r="H119" s="132"/>
      <c r="I119" s="132"/>
      <c r="J119" s="132"/>
      <c r="K119" s="217"/>
      <c r="L119" s="460"/>
      <c r="M119" s="131"/>
      <c r="N119" s="132"/>
      <c r="O119" s="132"/>
      <c r="P119" s="132"/>
      <c r="Q119" s="510"/>
      <c r="R119" s="132"/>
      <c r="S119" s="132"/>
      <c r="T119" s="132"/>
      <c r="U119" s="132"/>
      <c r="V119" s="132"/>
    </row>
    <row r="120" spans="1:22" ht="15.75" customHeight="1">
      <c r="A120" s="578"/>
      <c r="B120" s="578"/>
      <c r="C120" s="578"/>
      <c r="D120" s="133" t="s">
        <v>325</v>
      </c>
      <c r="E120" s="133"/>
      <c r="F120" s="511"/>
      <c r="G120" s="135" t="str">
        <f>$G$3</f>
        <v>декабрь</v>
      </c>
      <c r="H120" s="133" t="s">
        <v>967</v>
      </c>
      <c r="I120" s="132"/>
      <c r="J120" s="132"/>
      <c r="K120" s="217"/>
      <c r="L120" s="578"/>
      <c r="M120" s="578"/>
      <c r="N120" s="578"/>
      <c r="O120" s="133" t="s">
        <v>325</v>
      </c>
      <c r="P120" s="133"/>
      <c r="Q120" s="511"/>
      <c r="R120" s="135" t="str">
        <f>$G$3</f>
        <v>декабрь</v>
      </c>
      <c r="S120" s="133" t="s">
        <v>967</v>
      </c>
      <c r="T120" s="132"/>
      <c r="U120" s="132"/>
      <c r="V120" s="132"/>
    </row>
    <row r="121" spans="1:22" ht="3" customHeight="1">
      <c r="A121" s="578"/>
      <c r="B121" s="578"/>
      <c r="C121" s="578"/>
      <c r="D121" s="132"/>
      <c r="E121" s="132"/>
      <c r="F121" s="510"/>
      <c r="G121" s="132"/>
      <c r="H121" s="132"/>
      <c r="I121" s="132"/>
      <c r="J121" s="132"/>
      <c r="K121" s="217"/>
      <c r="L121" s="578"/>
      <c r="M121" s="578"/>
      <c r="N121" s="578"/>
      <c r="O121" s="132"/>
      <c r="P121" s="132"/>
      <c r="Q121" s="510"/>
      <c r="R121" s="132"/>
      <c r="S121" s="132"/>
      <c r="T121" s="132"/>
      <c r="U121" s="132"/>
      <c r="V121" s="132"/>
    </row>
    <row r="122" spans="1:22" ht="12.75" customHeight="1">
      <c r="A122" s="578"/>
      <c r="B122" s="578"/>
      <c r="C122" s="578"/>
      <c r="D122" s="131" t="s">
        <v>327</v>
      </c>
      <c r="E122" s="131"/>
      <c r="F122" s="512">
        <f>Жильцы!E8</f>
        <v>57</v>
      </c>
      <c r="G122" s="131" t="s">
        <v>328</v>
      </c>
      <c r="H122" s="132" t="str">
        <f>Жильцы!B8&amp;" "&amp;Жильцы!C8&amp;"."&amp;Жильцы!D8&amp;"."</f>
        <v>Ушаков В.Г.</v>
      </c>
      <c r="I122" s="132"/>
      <c r="J122" s="132"/>
      <c r="K122" s="217"/>
      <c r="L122" s="578"/>
      <c r="M122" s="578"/>
      <c r="N122" s="578"/>
      <c r="O122" s="131" t="s">
        <v>327</v>
      </c>
      <c r="P122" s="131"/>
      <c r="Q122" s="512">
        <f>Жильцы!E10</f>
        <v>49.4</v>
      </c>
      <c r="R122" s="131" t="s">
        <v>328</v>
      </c>
      <c r="S122" s="132" t="str">
        <f>Жильцы!B10&amp;" "&amp;Жильцы!C10&amp;"."&amp;Жильцы!D10&amp;"."</f>
        <v>Солянов Р.Г.</v>
      </c>
      <c r="T122" s="132"/>
      <c r="U122" s="132"/>
      <c r="V122" s="132"/>
    </row>
    <row r="123" spans="1:22" ht="12.75" customHeight="1">
      <c r="A123" s="578"/>
      <c r="B123" s="578"/>
      <c r="C123" s="578"/>
      <c r="D123" s="131" t="s">
        <v>329</v>
      </c>
      <c r="E123" s="131"/>
      <c r="F123" s="512">
        <f>Жильцы!F8</f>
        <v>0</v>
      </c>
      <c r="G123" s="131" t="s">
        <v>330</v>
      </c>
      <c r="H123" s="132" t="s">
        <v>331</v>
      </c>
      <c r="I123" s="132"/>
      <c r="J123" s="137">
        <f>Жильцы!A8</f>
        <v>7</v>
      </c>
      <c r="K123" s="217"/>
      <c r="L123" s="578"/>
      <c r="M123" s="578"/>
      <c r="N123" s="578"/>
      <c r="O123" s="131" t="s">
        <v>329</v>
      </c>
      <c r="P123" s="131"/>
      <c r="Q123" s="512">
        <f>Жильцы!F10</f>
        <v>1</v>
      </c>
      <c r="R123" s="131" t="s">
        <v>330</v>
      </c>
      <c r="S123" s="132" t="s">
        <v>331</v>
      </c>
      <c r="T123" s="132"/>
      <c r="U123" s="137">
        <f>Жильцы!A10</f>
        <v>9</v>
      </c>
      <c r="V123" s="132"/>
    </row>
    <row r="124" spans="1:22" ht="2.25" customHeight="1" thickBot="1">
      <c r="A124" s="463"/>
      <c r="B124" s="132"/>
      <c r="C124" s="132"/>
      <c r="D124" s="132"/>
      <c r="E124" s="132"/>
      <c r="F124" s="510"/>
      <c r="G124" s="132"/>
      <c r="H124" s="132"/>
      <c r="I124" s="132"/>
      <c r="J124" s="132"/>
      <c r="K124" s="217"/>
      <c r="L124" s="463"/>
      <c r="M124" s="132"/>
      <c r="N124" s="132"/>
      <c r="O124" s="132"/>
      <c r="P124" s="132"/>
      <c r="Q124" s="510"/>
      <c r="R124" s="132"/>
      <c r="S124" s="132"/>
      <c r="T124" s="132"/>
      <c r="U124" s="132"/>
      <c r="V124" s="132"/>
    </row>
    <row r="125" spans="1:22" ht="24" customHeight="1" thickBot="1">
      <c r="A125" s="574"/>
      <c r="B125" s="138"/>
      <c r="C125" s="219"/>
      <c r="D125" s="541" t="s">
        <v>957</v>
      </c>
      <c r="E125" s="140"/>
      <c r="F125" s="513" t="s">
        <v>366</v>
      </c>
      <c r="G125" s="141" t="s">
        <v>335</v>
      </c>
      <c r="H125" s="220" t="s">
        <v>367</v>
      </c>
      <c r="I125" s="569" t="s">
        <v>337</v>
      </c>
      <c r="J125" s="570"/>
      <c r="K125" s="217"/>
      <c r="L125" s="585"/>
      <c r="M125" s="138"/>
      <c r="N125" s="219"/>
      <c r="O125" s="541" t="s">
        <v>957</v>
      </c>
      <c r="P125" s="140"/>
      <c r="Q125" s="513" t="s">
        <v>366</v>
      </c>
      <c r="R125" s="141" t="s">
        <v>335</v>
      </c>
      <c r="S125" s="220" t="s">
        <v>367</v>
      </c>
      <c r="T125" s="569" t="s">
        <v>337</v>
      </c>
      <c r="U125" s="570"/>
      <c r="V125" s="132"/>
    </row>
    <row r="126" spans="1:22" ht="0.75" customHeight="1">
      <c r="A126" s="574"/>
      <c r="B126" s="221"/>
      <c r="C126" s="144"/>
      <c r="D126" s="144"/>
      <c r="E126" s="145"/>
      <c r="F126" s="514"/>
      <c r="G126" s="146"/>
      <c r="H126" s="146"/>
      <c r="I126" s="144"/>
      <c r="J126" s="147"/>
      <c r="K126" s="217"/>
      <c r="L126" s="585"/>
      <c r="M126" s="221"/>
      <c r="N126" s="144"/>
      <c r="O126" s="144"/>
      <c r="P126" s="145"/>
      <c r="Q126" s="514"/>
      <c r="R126" s="146"/>
      <c r="S126" s="146"/>
      <c r="T126" s="144"/>
      <c r="U126" s="147"/>
      <c r="V126" s="132"/>
    </row>
    <row r="127" spans="1:22" ht="12.75" customHeight="1">
      <c r="A127" s="574"/>
      <c r="B127" s="221" t="s">
        <v>368</v>
      </c>
      <c r="C127" s="156"/>
      <c r="D127" s="156"/>
      <c r="E127" s="150"/>
      <c r="F127" s="151">
        <f>D2509</f>
        <v>29.5</v>
      </c>
      <c r="G127" s="151">
        <f>F127*F122</f>
        <v>1681.5</v>
      </c>
      <c r="H127" s="192"/>
      <c r="I127" s="153">
        <f>G127-H127</f>
        <v>1681.5</v>
      </c>
      <c r="J127" s="154"/>
      <c r="K127" s="217"/>
      <c r="L127" s="585"/>
      <c r="M127" s="221" t="s">
        <v>368</v>
      </c>
      <c r="N127" s="156"/>
      <c r="O127" s="156"/>
      <c r="P127" s="150"/>
      <c r="Q127" s="151">
        <f>D2509</f>
        <v>29.5</v>
      </c>
      <c r="R127" s="151">
        <f>Q127*Q122</f>
        <v>1457.3</v>
      </c>
      <c r="S127" s="192"/>
      <c r="T127" s="153">
        <f>R127-S127</f>
        <v>1457.3</v>
      </c>
      <c r="U127" s="154"/>
      <c r="V127" s="132"/>
    </row>
    <row r="128" spans="1:22" ht="12.75" customHeight="1">
      <c r="A128" s="472"/>
      <c r="B128" s="582" t="s">
        <v>370</v>
      </c>
      <c r="C128" s="583"/>
      <c r="D128" s="583"/>
      <c r="E128" s="222" t="s">
        <v>371</v>
      </c>
      <c r="F128" s="516">
        <f>D2504</f>
        <v>0.152</v>
      </c>
      <c r="G128" s="223">
        <f>F128*F122</f>
        <v>8.6639999999999997</v>
      </c>
      <c r="H128" s="262"/>
      <c r="I128" s="226">
        <f>G128</f>
        <v>8.6639999999999997</v>
      </c>
      <c r="J128" s="178"/>
      <c r="K128" s="217"/>
      <c r="L128" s="585"/>
      <c r="M128" s="582" t="s">
        <v>370</v>
      </c>
      <c r="N128" s="583"/>
      <c r="O128" s="583"/>
      <c r="P128" s="222" t="s">
        <v>371</v>
      </c>
      <c r="Q128" s="516">
        <f>D2504</f>
        <v>0.152</v>
      </c>
      <c r="R128" s="223">
        <f>Q128*Q122</f>
        <v>7.5087999999999999</v>
      </c>
      <c r="S128" s="262"/>
      <c r="T128" s="226">
        <f>R128</f>
        <v>7.5087999999999999</v>
      </c>
      <c r="U128" s="178"/>
      <c r="V128" s="132"/>
    </row>
    <row r="129" spans="1:22" ht="12.75" customHeight="1">
      <c r="A129" s="472"/>
      <c r="B129" s="584"/>
      <c r="C129" s="583"/>
      <c r="D129" s="583"/>
      <c r="E129" s="222" t="s">
        <v>372</v>
      </c>
      <c r="F129" s="516">
        <f>D2505</f>
        <v>0.72299999999999998</v>
      </c>
      <c r="G129" s="223">
        <f>F129*F122</f>
        <v>41.210999999999999</v>
      </c>
      <c r="H129" s="262"/>
      <c r="I129" s="226">
        <f>G129</f>
        <v>41.210999999999999</v>
      </c>
      <c r="J129" s="178"/>
      <c r="K129" s="217"/>
      <c r="L129" s="464"/>
      <c r="M129" s="584"/>
      <c r="N129" s="583"/>
      <c r="O129" s="583"/>
      <c r="P129" s="222" t="s">
        <v>372</v>
      </c>
      <c r="Q129" s="516">
        <f>D2505</f>
        <v>0.72299999999999998</v>
      </c>
      <c r="R129" s="223">
        <f>Q129*Q122</f>
        <v>35.716200000000001</v>
      </c>
      <c r="S129" s="262"/>
      <c r="T129" s="226">
        <f>R129</f>
        <v>35.716200000000001</v>
      </c>
      <c r="U129" s="178"/>
      <c r="V129" s="132"/>
    </row>
    <row r="130" spans="1:22" ht="12.75" customHeight="1">
      <c r="A130" s="573" t="s">
        <v>369</v>
      </c>
      <c r="B130" s="584"/>
      <c r="C130" s="583"/>
      <c r="D130" s="583"/>
      <c r="E130" s="222" t="s">
        <v>373</v>
      </c>
      <c r="F130" s="527">
        <f>D2506</f>
        <v>1.3160000000000001</v>
      </c>
      <c r="G130" s="223">
        <f>F130*F122</f>
        <v>75.012</v>
      </c>
      <c r="H130" s="262"/>
      <c r="I130" s="226">
        <f>G130</f>
        <v>75.012</v>
      </c>
      <c r="J130" s="178"/>
      <c r="K130" s="217"/>
      <c r="L130" s="586" t="s">
        <v>369</v>
      </c>
      <c r="M130" s="584"/>
      <c r="N130" s="583"/>
      <c r="O130" s="583"/>
      <c r="P130" s="222" t="s">
        <v>373</v>
      </c>
      <c r="Q130" s="527">
        <f>D2506</f>
        <v>1.3160000000000001</v>
      </c>
      <c r="R130" s="223">
        <f>Q130*Q122</f>
        <v>65.010400000000004</v>
      </c>
      <c r="S130" s="262"/>
      <c r="T130" s="226">
        <f>R130</f>
        <v>65.010400000000004</v>
      </c>
      <c r="U130" s="178"/>
      <c r="V130" s="132"/>
    </row>
    <row r="131" spans="1:22" ht="13.5" customHeight="1" thickBot="1">
      <c r="A131" s="573"/>
      <c r="B131" s="584"/>
      <c r="C131" s="583"/>
      <c r="D131" s="583"/>
      <c r="E131" s="232" t="s">
        <v>374</v>
      </c>
      <c r="F131" s="518">
        <f>D2507</f>
        <v>0.14899999999999999</v>
      </c>
      <c r="G131" s="233">
        <f>F131*F122</f>
        <v>8.4930000000000003</v>
      </c>
      <c r="H131" s="264"/>
      <c r="I131" s="237">
        <f>G131</f>
        <v>8.4930000000000003</v>
      </c>
      <c r="J131" s="236"/>
      <c r="K131" s="217"/>
      <c r="L131" s="586"/>
      <c r="M131" s="584"/>
      <c r="N131" s="583"/>
      <c r="O131" s="583"/>
      <c r="P131" s="232" t="s">
        <v>374</v>
      </c>
      <c r="Q131" s="518">
        <f>D2507</f>
        <v>0.14899999999999999</v>
      </c>
      <c r="R131" s="233">
        <f>Q131*Q122</f>
        <v>7.3605999999999998</v>
      </c>
      <c r="S131" s="264"/>
      <c r="T131" s="237">
        <f>R131</f>
        <v>7.3605999999999998</v>
      </c>
      <c r="U131" s="236"/>
      <c r="V131" s="132"/>
    </row>
    <row r="132" spans="1:22" ht="12.75" customHeight="1" thickBot="1">
      <c r="A132" s="574"/>
      <c r="B132" s="168"/>
      <c r="C132" s="164"/>
      <c r="D132" s="164"/>
      <c r="E132" s="165"/>
      <c r="F132" s="520" t="s">
        <v>384</v>
      </c>
      <c r="G132" s="243" t="s">
        <v>385</v>
      </c>
      <c r="H132" s="220" t="s">
        <v>386</v>
      </c>
      <c r="I132" s="164"/>
      <c r="J132" s="167"/>
      <c r="K132" s="217"/>
      <c r="L132" s="587"/>
      <c r="M132" s="168"/>
      <c r="N132" s="164"/>
      <c r="O132" s="164"/>
      <c r="P132" s="165"/>
      <c r="Q132" s="520" t="s">
        <v>384</v>
      </c>
      <c r="R132" s="243" t="s">
        <v>385</v>
      </c>
      <c r="S132" s="220" t="s">
        <v>386</v>
      </c>
      <c r="T132" s="164"/>
      <c r="U132" s="167"/>
      <c r="V132" s="132"/>
    </row>
    <row r="133" spans="1:22" ht="13.5" customHeight="1" thickBot="1">
      <c r="A133" s="476"/>
      <c r="B133" s="254" t="s">
        <v>987</v>
      </c>
      <c r="C133" s="288"/>
      <c r="D133" s="288"/>
      <c r="E133" s="289"/>
      <c r="F133" s="528">
        <f>INDEX(Жильцы!A134:AB135,1,HLOOKUP($G$3,Лист1!$B$21:$M$22,2,FALSE))</f>
        <v>8275</v>
      </c>
      <c r="G133" s="290">
        <f>INDEX(Жильцы!A134:AB135,1,HLOOKUP($G$3,Лист1!B17:M18,2,FALSE))</f>
        <v>8284</v>
      </c>
      <c r="H133" s="291">
        <f>G133-F133</f>
        <v>9</v>
      </c>
      <c r="I133" s="292">
        <f>H133*C2501</f>
        <v>12.959999999999999</v>
      </c>
      <c r="J133" s="255"/>
      <c r="K133" s="217"/>
      <c r="L133" s="461"/>
      <c r="M133" s="247" t="s">
        <v>986</v>
      </c>
      <c r="N133" s="219"/>
      <c r="O133" s="219"/>
      <c r="P133" s="253"/>
      <c r="Q133" s="524">
        <f>INDEX(Жильцы!$A$2:$AB$129,Квитанции_чистые!U123,HLOOKUP(Квитанции_чистые!$G$3,Лист1!$B$21:$M$22,2,FALSE))</f>
        <v>38414</v>
      </c>
      <c r="R133" s="248">
        <f>INDEX(Жильцы!$A$2:$AB$129,Квитанции_чистые!U123,(HLOOKUP(Квитанции_чистые!$G$3,Лист1!$B$17:$M$18,2,FALSE)))</f>
        <v>38570</v>
      </c>
      <c r="S133" s="249">
        <f>R133-Q133</f>
        <v>156</v>
      </c>
      <c r="T133" s="242">
        <f>S133*B2499</f>
        <v>514.79999999999995</v>
      </c>
      <c r="U133" s="167"/>
      <c r="V133" s="132"/>
    </row>
    <row r="134" spans="1:22" ht="13.5" customHeight="1" thickBot="1">
      <c r="A134" s="460" t="s">
        <v>375</v>
      </c>
      <c r="B134" s="168" t="s">
        <v>988</v>
      </c>
      <c r="C134" s="164"/>
      <c r="D134" s="164"/>
      <c r="E134" s="293"/>
      <c r="F134" s="529">
        <f>INDEX(Жильцы!A134:AB135,2,HLOOKUP($G$3,Лист1!$B$21:$M$22,2,FALSE))</f>
        <v>43295</v>
      </c>
      <c r="G134" s="264">
        <f>INDEX(Жильцы!A134:AB135,2,HLOOKUP($G$3,Лист1!B17:M18,2,FALSE))</f>
        <v>43298</v>
      </c>
      <c r="H134" s="264">
        <f>G134-F134</f>
        <v>3</v>
      </c>
      <c r="I134" s="235">
        <f>H134*C2502</f>
        <v>11.399999999999999</v>
      </c>
      <c r="J134" s="236"/>
      <c r="K134" s="217"/>
      <c r="L134" s="460" t="s">
        <v>375</v>
      </c>
      <c r="M134" s="132"/>
      <c r="N134" s="132"/>
      <c r="O134" s="132"/>
      <c r="P134" s="132"/>
      <c r="Q134" s="510"/>
      <c r="R134" s="560" t="s">
        <v>1007</v>
      </c>
      <c r="S134" s="255"/>
      <c r="T134" s="556">
        <f>Жильцы!N10</f>
        <v>-9.9999999997635314E-3</v>
      </c>
      <c r="U134" s="255"/>
      <c r="V134" s="132"/>
    </row>
    <row r="135" spans="1:22" ht="13.5" customHeight="1" thickBot="1">
      <c r="A135" s="460" t="s">
        <v>376</v>
      </c>
      <c r="B135" s="132"/>
      <c r="C135" s="132"/>
      <c r="D135" s="180" t="s">
        <v>377</v>
      </c>
      <c r="E135" s="183" t="str">
        <f>$E$18</f>
        <v>января</v>
      </c>
      <c r="F135" s="510" t="s">
        <v>1142</v>
      </c>
      <c r="G135" s="562" t="s">
        <v>1007</v>
      </c>
      <c r="H135" s="154"/>
      <c r="I135" s="558">
        <f>Жильцы!N8</f>
        <v>0</v>
      </c>
      <c r="J135" s="154"/>
      <c r="K135" s="217"/>
      <c r="L135" s="460" t="s">
        <v>376</v>
      </c>
      <c r="M135" s="132"/>
      <c r="N135" s="132"/>
      <c r="O135" s="180" t="s">
        <v>377</v>
      </c>
      <c r="P135" s="183" t="str">
        <f>$E$18</f>
        <v>января</v>
      </c>
      <c r="Q135" s="510" t="s">
        <v>1142</v>
      </c>
      <c r="R135" s="182" t="s">
        <v>347</v>
      </c>
      <c r="S135" s="167"/>
      <c r="T135" s="257">
        <f>SUM(T126:T134)</f>
        <v>2087.6860000000001</v>
      </c>
      <c r="U135" s="167"/>
      <c r="V135" s="132"/>
    </row>
    <row r="136" spans="1:22" ht="13.5" customHeight="1" thickBot="1">
      <c r="A136" s="477"/>
      <c r="B136" s="190"/>
      <c r="C136" s="186"/>
      <c r="D136" s="259"/>
      <c r="E136" s="259"/>
      <c r="F136" s="522"/>
      <c r="G136" s="182" t="s">
        <v>347</v>
      </c>
      <c r="H136" s="167"/>
      <c r="I136" s="257">
        <f>SUM(I127:I135)</f>
        <v>1839.24</v>
      </c>
      <c r="J136" s="167"/>
      <c r="K136" s="260"/>
      <c r="L136" s="184" t="s">
        <v>348</v>
      </c>
      <c r="M136" s="190">
        <f>$B$19</f>
        <v>0</v>
      </c>
      <c r="N136" s="186" t="s">
        <v>349</v>
      </c>
      <c r="O136" s="259"/>
      <c r="P136" s="259"/>
      <c r="Q136" s="522"/>
      <c r="R136" s="259"/>
      <c r="S136" s="259"/>
      <c r="T136" s="259"/>
      <c r="U136" s="259"/>
      <c r="V136" s="261"/>
    </row>
    <row r="137" spans="1:22" ht="19.5" customHeight="1">
      <c r="A137" s="460" t="s">
        <v>363</v>
      </c>
      <c r="B137" s="131"/>
      <c r="K137" s="576" t="s">
        <v>378</v>
      </c>
      <c r="L137" s="460" t="s">
        <v>363</v>
      </c>
      <c r="M137" s="131"/>
      <c r="V137" s="576" t="s">
        <v>378</v>
      </c>
    </row>
    <row r="138" spans="1:22">
      <c r="A138" s="478" t="s">
        <v>379</v>
      </c>
      <c r="B138" s="294"/>
      <c r="C138" s="295"/>
      <c r="D138" s="295"/>
      <c r="E138" s="295"/>
      <c r="F138" s="530"/>
      <c r="G138" s="295"/>
      <c r="H138" s="295"/>
      <c r="I138" s="295"/>
      <c r="J138" s="295"/>
      <c r="K138" s="577"/>
      <c r="L138" s="460" t="s">
        <v>379</v>
      </c>
      <c r="M138" s="131"/>
      <c r="V138" s="577"/>
    </row>
    <row r="139" spans="1:22" ht="3" customHeight="1">
      <c r="A139" s="460"/>
      <c r="B139" s="131"/>
      <c r="C139" s="132"/>
      <c r="D139" s="132"/>
      <c r="E139" s="132"/>
      <c r="F139" s="510"/>
      <c r="G139" s="132"/>
      <c r="H139" s="132"/>
      <c r="I139" s="132"/>
      <c r="J139" s="132"/>
      <c r="K139" s="577"/>
      <c r="L139" s="460"/>
      <c r="M139" s="131"/>
      <c r="N139" s="132"/>
      <c r="O139" s="132"/>
      <c r="P139" s="132"/>
      <c r="Q139" s="510"/>
      <c r="R139" s="132"/>
      <c r="S139" s="132"/>
      <c r="T139" s="132"/>
      <c r="U139" s="132"/>
      <c r="V139" s="577"/>
    </row>
    <row r="140" spans="1:22" ht="15.75" customHeight="1">
      <c r="A140" s="578"/>
      <c r="B140" s="578"/>
      <c r="C140" s="578"/>
      <c r="D140" s="133" t="s">
        <v>350</v>
      </c>
      <c r="E140" s="133"/>
      <c r="F140" s="511"/>
      <c r="G140" s="135" t="str">
        <f>$G$3</f>
        <v>декабрь</v>
      </c>
      <c r="H140" s="133" t="s">
        <v>967</v>
      </c>
      <c r="I140" s="132"/>
      <c r="J140" s="132"/>
      <c r="K140" s="577"/>
      <c r="L140" s="578"/>
      <c r="M140" s="578"/>
      <c r="N140" s="578"/>
      <c r="O140" s="133" t="s">
        <v>350</v>
      </c>
      <c r="P140" s="133"/>
      <c r="Q140" s="511"/>
      <c r="R140" s="135" t="str">
        <f>$G$3</f>
        <v>декабрь</v>
      </c>
      <c r="S140" s="133" t="s">
        <v>967</v>
      </c>
      <c r="T140" s="132"/>
      <c r="U140" s="132"/>
      <c r="V140" s="577"/>
    </row>
    <row r="141" spans="1:22" ht="3.75" customHeight="1">
      <c r="A141" s="578"/>
      <c r="B141" s="578"/>
      <c r="C141" s="578"/>
      <c r="D141" s="132"/>
      <c r="E141" s="132"/>
      <c r="F141" s="510"/>
      <c r="G141" s="132"/>
      <c r="H141" s="132"/>
      <c r="I141" s="132"/>
      <c r="J141" s="132"/>
      <c r="K141" s="577"/>
      <c r="L141" s="578"/>
      <c r="M141" s="578"/>
      <c r="N141" s="578"/>
      <c r="O141" s="132"/>
      <c r="P141" s="132"/>
      <c r="Q141" s="510"/>
      <c r="R141" s="132"/>
      <c r="S141" s="132"/>
      <c r="T141" s="132"/>
      <c r="U141" s="132"/>
      <c r="V141" s="577"/>
    </row>
    <row r="142" spans="1:22" ht="12.75" customHeight="1">
      <c r="A142" s="578"/>
      <c r="B142" s="578"/>
      <c r="C142" s="578"/>
      <c r="D142" s="131" t="s">
        <v>327</v>
      </c>
      <c r="E142" s="131"/>
      <c r="F142" s="512">
        <f>F122</f>
        <v>57</v>
      </c>
      <c r="G142" s="131" t="s">
        <v>328</v>
      </c>
      <c r="H142" s="132" t="str">
        <f>H122</f>
        <v>Ушаков В.Г.</v>
      </c>
      <c r="I142" s="132"/>
      <c r="J142" s="132"/>
      <c r="K142" s="577"/>
      <c r="L142" s="578"/>
      <c r="M142" s="578"/>
      <c r="N142" s="578"/>
      <c r="O142" s="131" t="s">
        <v>327</v>
      </c>
      <c r="P142" s="131"/>
      <c r="Q142" s="512">
        <f>Q122</f>
        <v>49.4</v>
      </c>
      <c r="R142" s="131" t="s">
        <v>328</v>
      </c>
      <c r="S142" s="132" t="str">
        <f>S122</f>
        <v>Солянов Р.Г.</v>
      </c>
      <c r="T142" s="132"/>
      <c r="U142" s="132"/>
      <c r="V142" s="577"/>
    </row>
    <row r="143" spans="1:22" ht="12.75" customHeight="1">
      <c r="A143" s="578"/>
      <c r="B143" s="578"/>
      <c r="C143" s="578"/>
      <c r="D143" s="131" t="s">
        <v>329</v>
      </c>
      <c r="E143" s="131"/>
      <c r="F143" s="512">
        <f>F123</f>
        <v>0</v>
      </c>
      <c r="G143" s="131" t="s">
        <v>330</v>
      </c>
      <c r="H143" s="132" t="s">
        <v>331</v>
      </c>
      <c r="I143" s="132"/>
      <c r="J143" s="137">
        <f>J123</f>
        <v>7</v>
      </c>
      <c r="K143" s="577"/>
      <c r="L143" s="578"/>
      <c r="M143" s="578"/>
      <c r="N143" s="578"/>
      <c r="O143" s="131" t="s">
        <v>329</v>
      </c>
      <c r="P143" s="131"/>
      <c r="Q143" s="512">
        <f>Q123</f>
        <v>1</v>
      </c>
      <c r="R143" s="131" t="s">
        <v>330</v>
      </c>
      <c r="S143" s="132" t="s">
        <v>331</v>
      </c>
      <c r="T143" s="132"/>
      <c r="U143" s="137">
        <f>U123</f>
        <v>9</v>
      </c>
      <c r="V143" s="577"/>
    </row>
    <row r="144" spans="1:22" ht="2.25" customHeight="1" thickBot="1">
      <c r="A144" s="463"/>
      <c r="B144" s="132"/>
      <c r="C144" s="132"/>
      <c r="D144" s="132"/>
      <c r="E144" s="132"/>
      <c r="F144" s="510"/>
      <c r="G144" s="132"/>
      <c r="H144" s="132"/>
      <c r="I144" s="132"/>
      <c r="J144" s="132"/>
      <c r="K144" s="577"/>
      <c r="L144" s="463"/>
      <c r="M144" s="132"/>
      <c r="N144" s="132"/>
      <c r="O144" s="132"/>
      <c r="P144" s="132"/>
      <c r="Q144" s="510"/>
      <c r="R144" s="132"/>
      <c r="S144" s="132"/>
      <c r="T144" s="132"/>
      <c r="U144" s="132"/>
      <c r="V144" s="577"/>
    </row>
    <row r="145" spans="1:22" ht="24" customHeight="1" thickBot="1">
      <c r="A145" s="574" t="s">
        <v>387</v>
      </c>
      <c r="B145" s="138"/>
      <c r="C145" s="219"/>
      <c r="D145" s="541" t="s">
        <v>957</v>
      </c>
      <c r="E145" s="140"/>
      <c r="F145" s="513" t="s">
        <v>366</v>
      </c>
      <c r="G145" s="141" t="s">
        <v>335</v>
      </c>
      <c r="H145" s="220" t="s">
        <v>367</v>
      </c>
      <c r="I145" s="569" t="s">
        <v>337</v>
      </c>
      <c r="J145" s="570"/>
      <c r="K145" s="577"/>
      <c r="L145" s="585" t="s">
        <v>388</v>
      </c>
      <c r="M145" s="138"/>
      <c r="N145" s="219"/>
      <c r="O145" s="541" t="s">
        <v>957</v>
      </c>
      <c r="P145" s="140"/>
      <c r="Q145" s="513" t="s">
        <v>366</v>
      </c>
      <c r="R145" s="141" t="s">
        <v>335</v>
      </c>
      <c r="S145" s="220" t="s">
        <v>367</v>
      </c>
      <c r="T145" s="569" t="s">
        <v>337</v>
      </c>
      <c r="U145" s="570"/>
      <c r="V145" s="577"/>
    </row>
    <row r="146" spans="1:22" ht="3" customHeight="1">
      <c r="A146" s="574"/>
      <c r="B146" s="221"/>
      <c r="C146" s="144"/>
      <c r="D146" s="144"/>
      <c r="E146" s="145"/>
      <c r="F146" s="514"/>
      <c r="G146" s="146"/>
      <c r="H146" s="146"/>
      <c r="I146" s="144"/>
      <c r="J146" s="147"/>
      <c r="K146" s="577"/>
      <c r="L146" s="585"/>
      <c r="M146" s="221"/>
      <c r="N146" s="144"/>
      <c r="O146" s="144"/>
      <c r="P146" s="145"/>
      <c r="Q146" s="514"/>
      <c r="R146" s="146"/>
      <c r="S146" s="146"/>
      <c r="T146" s="144"/>
      <c r="U146" s="147"/>
      <c r="V146" s="577"/>
    </row>
    <row r="147" spans="1:22" ht="12.75" customHeight="1">
      <c r="A147" s="574"/>
      <c r="B147" s="221" t="s">
        <v>368</v>
      </c>
      <c r="C147" s="156"/>
      <c r="D147" s="156"/>
      <c r="E147" s="150"/>
      <c r="F147" s="151">
        <f>D2509</f>
        <v>29.5</v>
      </c>
      <c r="G147" s="151">
        <f>F147*F142</f>
        <v>1681.5</v>
      </c>
      <c r="H147" s="192"/>
      <c r="I147" s="153">
        <f>G147-H147</f>
        <v>1681.5</v>
      </c>
      <c r="J147" s="154"/>
      <c r="K147" s="577"/>
      <c r="L147" s="585"/>
      <c r="M147" s="221" t="s">
        <v>368</v>
      </c>
      <c r="N147" s="156"/>
      <c r="O147" s="156"/>
      <c r="P147" s="150"/>
      <c r="Q147" s="151">
        <f>D2509</f>
        <v>29.5</v>
      </c>
      <c r="R147" s="151">
        <f>Q147*Q142</f>
        <v>1457.3</v>
      </c>
      <c r="S147" s="192"/>
      <c r="T147" s="153">
        <f>R147-S147</f>
        <v>1457.3</v>
      </c>
      <c r="U147" s="154"/>
      <c r="V147" s="577"/>
    </row>
    <row r="148" spans="1:22" ht="12.75" customHeight="1">
      <c r="A148" s="472"/>
      <c r="B148" s="582" t="s">
        <v>370</v>
      </c>
      <c r="C148" s="583"/>
      <c r="D148" s="583"/>
      <c r="E148" s="222" t="s">
        <v>371</v>
      </c>
      <c r="F148" s="516">
        <f>D2504</f>
        <v>0.152</v>
      </c>
      <c r="G148" s="223">
        <f>F148*F142</f>
        <v>8.6639999999999997</v>
      </c>
      <c r="H148" s="262"/>
      <c r="I148" s="226">
        <f>G148</f>
        <v>8.6639999999999997</v>
      </c>
      <c r="J148" s="178"/>
      <c r="K148" s="577"/>
      <c r="L148" s="585"/>
      <c r="M148" s="582" t="s">
        <v>370</v>
      </c>
      <c r="N148" s="583"/>
      <c r="O148" s="583"/>
      <c r="P148" s="222" t="s">
        <v>371</v>
      </c>
      <c r="Q148" s="516">
        <f>D2504</f>
        <v>0.152</v>
      </c>
      <c r="R148" s="223">
        <f>Q148*Q142</f>
        <v>7.5087999999999999</v>
      </c>
      <c r="S148" s="262"/>
      <c r="T148" s="226">
        <f>R148</f>
        <v>7.5087999999999999</v>
      </c>
      <c r="U148" s="178"/>
      <c r="V148" s="577"/>
    </row>
    <row r="149" spans="1:22" ht="12.75" customHeight="1">
      <c r="A149" s="472"/>
      <c r="B149" s="584"/>
      <c r="C149" s="583"/>
      <c r="D149" s="583"/>
      <c r="E149" s="222" t="s">
        <v>372</v>
      </c>
      <c r="F149" s="516">
        <f>D2505</f>
        <v>0.72299999999999998</v>
      </c>
      <c r="G149" s="223">
        <f>F149*F142</f>
        <v>41.210999999999999</v>
      </c>
      <c r="H149" s="262"/>
      <c r="I149" s="226">
        <f>G149</f>
        <v>41.210999999999999</v>
      </c>
      <c r="J149" s="178"/>
      <c r="K149" s="577"/>
      <c r="L149" s="464"/>
      <c r="M149" s="584"/>
      <c r="N149" s="583"/>
      <c r="O149" s="583"/>
      <c r="P149" s="222" t="s">
        <v>372</v>
      </c>
      <c r="Q149" s="516">
        <f>D2505</f>
        <v>0.72299999999999998</v>
      </c>
      <c r="R149" s="223">
        <f>Q149*Q142</f>
        <v>35.716200000000001</v>
      </c>
      <c r="S149" s="262"/>
      <c r="T149" s="226">
        <f>R149</f>
        <v>35.716200000000001</v>
      </c>
      <c r="U149" s="178"/>
      <c r="V149" s="577"/>
    </row>
    <row r="150" spans="1:22" ht="14.25" customHeight="1">
      <c r="A150" s="573" t="s">
        <v>369</v>
      </c>
      <c r="B150" s="584"/>
      <c r="C150" s="583"/>
      <c r="D150" s="583"/>
      <c r="E150" s="222" t="s">
        <v>373</v>
      </c>
      <c r="F150" s="527">
        <f>D2506</f>
        <v>1.3160000000000001</v>
      </c>
      <c r="G150" s="223">
        <f>F150*F142</f>
        <v>75.012</v>
      </c>
      <c r="H150" s="262"/>
      <c r="I150" s="226">
        <f>G150</f>
        <v>75.012</v>
      </c>
      <c r="J150" s="178"/>
      <c r="K150" s="577"/>
      <c r="L150" s="586" t="s">
        <v>369</v>
      </c>
      <c r="M150" s="584"/>
      <c r="N150" s="583"/>
      <c r="O150" s="583"/>
      <c r="P150" s="222" t="s">
        <v>373</v>
      </c>
      <c r="Q150" s="527">
        <f>D2506</f>
        <v>1.3160000000000001</v>
      </c>
      <c r="R150" s="223">
        <f>Q150*Q142</f>
        <v>65.010400000000004</v>
      </c>
      <c r="S150" s="262"/>
      <c r="T150" s="226">
        <f>R150</f>
        <v>65.010400000000004</v>
      </c>
      <c r="U150" s="178"/>
      <c r="V150" s="577"/>
    </row>
    <row r="151" spans="1:22" ht="15" customHeight="1" thickBot="1">
      <c r="A151" s="573"/>
      <c r="B151" s="584"/>
      <c r="C151" s="583"/>
      <c r="D151" s="583"/>
      <c r="E151" s="232" t="s">
        <v>374</v>
      </c>
      <c r="F151" s="518">
        <f>D2507</f>
        <v>0.14899999999999999</v>
      </c>
      <c r="G151" s="233">
        <f>F151*F142</f>
        <v>8.4930000000000003</v>
      </c>
      <c r="H151" s="264"/>
      <c r="I151" s="237">
        <f>G151</f>
        <v>8.4930000000000003</v>
      </c>
      <c r="J151" s="236"/>
      <c r="K151" s="577"/>
      <c r="L151" s="586"/>
      <c r="M151" s="584"/>
      <c r="N151" s="583"/>
      <c r="O151" s="583"/>
      <c r="P151" s="232" t="s">
        <v>374</v>
      </c>
      <c r="Q151" s="518">
        <f>D2507</f>
        <v>0.14899999999999999</v>
      </c>
      <c r="R151" s="233">
        <f>Q151*Q142</f>
        <v>7.3605999999999998</v>
      </c>
      <c r="S151" s="264"/>
      <c r="T151" s="237">
        <f>R151</f>
        <v>7.3605999999999998</v>
      </c>
      <c r="U151" s="236"/>
      <c r="V151" s="577"/>
    </row>
    <row r="152" spans="1:22" ht="12.75" customHeight="1" thickBot="1">
      <c r="A152" s="574"/>
      <c r="B152" s="168"/>
      <c r="C152" s="164"/>
      <c r="D152" s="164"/>
      <c r="E152" s="165"/>
      <c r="F152" s="520" t="s">
        <v>384</v>
      </c>
      <c r="G152" s="243" t="s">
        <v>385</v>
      </c>
      <c r="H152" s="220" t="s">
        <v>386</v>
      </c>
      <c r="I152" s="164"/>
      <c r="J152" s="167"/>
      <c r="K152" s="577"/>
      <c r="L152" s="587"/>
      <c r="M152" s="168"/>
      <c r="N152" s="164"/>
      <c r="O152" s="164"/>
      <c r="P152" s="165"/>
      <c r="Q152" s="520" t="s">
        <v>384</v>
      </c>
      <c r="R152" s="243" t="s">
        <v>385</v>
      </c>
      <c r="S152" s="296" t="s">
        <v>386</v>
      </c>
      <c r="T152" s="164"/>
      <c r="U152" s="167"/>
      <c r="V152" s="577"/>
    </row>
    <row r="153" spans="1:22" ht="15.75" customHeight="1" thickBot="1">
      <c r="A153" s="476"/>
      <c r="B153" s="254" t="s">
        <v>987</v>
      </c>
      <c r="C153" s="288"/>
      <c r="D153" s="288"/>
      <c r="E153" s="289"/>
      <c r="F153" s="528">
        <f>F133</f>
        <v>8275</v>
      </c>
      <c r="G153" s="290">
        <f>G133</f>
        <v>8284</v>
      </c>
      <c r="H153" s="297">
        <f>G153-F153</f>
        <v>9</v>
      </c>
      <c r="I153" s="298">
        <f>I133</f>
        <v>12.959999999999999</v>
      </c>
      <c r="J153" s="255"/>
      <c r="K153" s="577"/>
      <c r="L153" s="461"/>
      <c r="M153" s="247" t="s">
        <v>986</v>
      </c>
      <c r="N153" s="219"/>
      <c r="O153" s="219"/>
      <c r="P153" s="253"/>
      <c r="Q153" s="524">
        <f>Q133</f>
        <v>38414</v>
      </c>
      <c r="R153" s="248">
        <f>R133</f>
        <v>38570</v>
      </c>
      <c r="S153" s="249">
        <f>S133</f>
        <v>156</v>
      </c>
      <c r="T153" s="242">
        <f>T133</f>
        <v>514.79999999999995</v>
      </c>
      <c r="U153" s="167"/>
      <c r="V153" s="577"/>
    </row>
    <row r="154" spans="1:22" ht="13.5" customHeight="1" thickBot="1">
      <c r="A154" s="461"/>
      <c r="B154" s="168" t="s">
        <v>988</v>
      </c>
      <c r="C154" s="164"/>
      <c r="D154" s="164"/>
      <c r="E154" s="293"/>
      <c r="F154" s="529">
        <f>F134</f>
        <v>43295</v>
      </c>
      <c r="G154" s="264">
        <f>G134</f>
        <v>43298</v>
      </c>
      <c r="H154" s="264">
        <f>G154-F154</f>
        <v>3</v>
      </c>
      <c r="I154" s="298">
        <f>I134</f>
        <v>11.399999999999999</v>
      </c>
      <c r="J154" s="236"/>
      <c r="K154" s="577"/>
      <c r="L154" s="460" t="s">
        <v>375</v>
      </c>
      <c r="M154" s="132"/>
      <c r="N154" s="132"/>
      <c r="O154" s="132"/>
      <c r="P154" s="132"/>
      <c r="Q154" s="510"/>
      <c r="R154" s="560" t="s">
        <v>1007</v>
      </c>
      <c r="S154" s="255"/>
      <c r="T154" s="556">
        <f>T134</f>
        <v>-9.9999999997635314E-3</v>
      </c>
      <c r="U154" s="255"/>
      <c r="V154" s="577"/>
    </row>
    <row r="155" spans="1:22" ht="13.5" thickBot="1">
      <c r="A155" s="460" t="s">
        <v>376</v>
      </c>
      <c r="B155" s="132"/>
      <c r="C155" s="132"/>
      <c r="D155" s="180" t="s">
        <v>377</v>
      </c>
      <c r="E155" s="183" t="str">
        <f>$E$18</f>
        <v>января</v>
      </c>
      <c r="F155" s="510" t="s">
        <v>1142</v>
      </c>
      <c r="G155" s="562" t="s">
        <v>1007</v>
      </c>
      <c r="H155" s="154"/>
      <c r="I155" s="558">
        <f>I135</f>
        <v>0</v>
      </c>
      <c r="J155" s="154"/>
      <c r="K155" s="299"/>
      <c r="L155" s="460" t="s">
        <v>376</v>
      </c>
      <c r="M155" s="132"/>
      <c r="N155" s="132"/>
      <c r="O155" s="180" t="s">
        <v>377</v>
      </c>
      <c r="P155" s="183" t="str">
        <f>$E$18</f>
        <v>января</v>
      </c>
      <c r="Q155" s="510" t="s">
        <v>1142</v>
      </c>
      <c r="R155" s="182" t="s">
        <v>347</v>
      </c>
      <c r="S155" s="167"/>
      <c r="T155" s="257">
        <f>SUM(T146:T154)</f>
        <v>2087.6860000000001</v>
      </c>
      <c r="U155" s="167"/>
      <c r="V155" s="299"/>
    </row>
    <row r="156" spans="1:22" s="261" customFormat="1" ht="12" customHeight="1" thickBot="1">
      <c r="A156" s="460" t="s">
        <v>375</v>
      </c>
      <c r="B156" s="285"/>
      <c r="C156" s="196"/>
      <c r="F156" s="525"/>
      <c r="G156" s="182" t="s">
        <v>347</v>
      </c>
      <c r="H156" s="167"/>
      <c r="I156" s="257">
        <f>SUM(I147:I155)</f>
        <v>1839.24</v>
      </c>
      <c r="J156" s="167"/>
      <c r="K156" s="299"/>
      <c r="L156" s="284"/>
      <c r="M156" s="285"/>
      <c r="N156" s="196"/>
      <c r="Q156" s="525"/>
      <c r="V156" s="299"/>
    </row>
    <row r="157" spans="1:22">
      <c r="A157" s="460" t="s">
        <v>363</v>
      </c>
      <c r="B157" s="131"/>
      <c r="L157" s="460" t="s">
        <v>363</v>
      </c>
      <c r="M157" s="131"/>
    </row>
    <row r="158" spans="1:22" ht="3" customHeight="1">
      <c r="A158" s="460"/>
      <c r="B158" s="131"/>
      <c r="C158" s="132"/>
      <c r="D158" s="132"/>
      <c r="E158" s="132"/>
      <c r="F158" s="510"/>
      <c r="G158" s="132"/>
      <c r="H158" s="132"/>
      <c r="I158" s="132"/>
      <c r="J158" s="132"/>
      <c r="K158" s="217"/>
      <c r="L158" s="460"/>
      <c r="M158" s="131"/>
      <c r="N158" s="132"/>
      <c r="O158" s="132"/>
      <c r="P158" s="132"/>
      <c r="Q158" s="510"/>
      <c r="R158" s="132"/>
      <c r="S158" s="132"/>
      <c r="T158" s="132"/>
      <c r="U158" s="132"/>
      <c r="V158" s="132"/>
    </row>
    <row r="159" spans="1:22" ht="15.75" customHeight="1">
      <c r="A159" s="578"/>
      <c r="B159" s="578"/>
      <c r="C159" s="578"/>
      <c r="D159" s="133" t="s">
        <v>325</v>
      </c>
      <c r="E159" s="133"/>
      <c r="F159" s="511"/>
      <c r="G159" s="135" t="str">
        <f>$G$3</f>
        <v>декабрь</v>
      </c>
      <c r="H159" s="133" t="s">
        <v>967</v>
      </c>
      <c r="I159" s="132"/>
      <c r="J159" s="132"/>
      <c r="K159" s="217"/>
      <c r="L159" s="578"/>
      <c r="M159" s="578"/>
      <c r="N159" s="578"/>
      <c r="O159" s="133" t="s">
        <v>325</v>
      </c>
      <c r="P159" s="133"/>
      <c r="Q159" s="511"/>
      <c r="R159" s="135" t="str">
        <f>$G$3</f>
        <v>декабрь</v>
      </c>
      <c r="S159" s="133" t="s">
        <v>967</v>
      </c>
      <c r="T159" s="132"/>
      <c r="U159" s="132"/>
      <c r="V159" s="132"/>
    </row>
    <row r="160" spans="1:22" ht="5.25" customHeight="1">
      <c r="A160" s="578"/>
      <c r="B160" s="578"/>
      <c r="C160" s="578"/>
      <c r="D160" s="132"/>
      <c r="E160" s="132"/>
      <c r="F160" s="510"/>
      <c r="G160" s="132"/>
      <c r="H160" s="132"/>
      <c r="I160" s="132"/>
      <c r="J160" s="132"/>
      <c r="K160" s="217"/>
      <c r="L160" s="578"/>
      <c r="M160" s="578"/>
      <c r="N160" s="578"/>
      <c r="O160" s="132"/>
      <c r="P160" s="132"/>
      <c r="Q160" s="510"/>
      <c r="R160" s="132"/>
      <c r="S160" s="132"/>
      <c r="T160" s="132"/>
      <c r="U160" s="132"/>
      <c r="V160" s="132"/>
    </row>
    <row r="161" spans="1:22" ht="12.75" customHeight="1">
      <c r="A161" s="578"/>
      <c r="B161" s="578"/>
      <c r="C161" s="578"/>
      <c r="D161" s="131" t="s">
        <v>327</v>
      </c>
      <c r="E161" s="131"/>
      <c r="F161" s="512">
        <f>Жильцы!E11</f>
        <v>49.1</v>
      </c>
      <c r="G161" s="131" t="s">
        <v>328</v>
      </c>
      <c r="H161" s="132" t="str">
        <f>Жильцы!B11&amp;" "&amp;Жильцы!C11&amp;"."&amp;Жильцы!D11&amp;"."</f>
        <v>Бугаец В.В.</v>
      </c>
      <c r="I161" s="132"/>
      <c r="J161" s="132"/>
      <c r="K161" s="217"/>
      <c r="L161" s="578"/>
      <c r="M161" s="578"/>
      <c r="N161" s="578"/>
      <c r="O161" s="131" t="s">
        <v>327</v>
      </c>
      <c r="P161" s="131"/>
      <c r="Q161" s="512">
        <f>Жильцы!E13</f>
        <v>65.599999999999994</v>
      </c>
      <c r="R161" s="131" t="s">
        <v>328</v>
      </c>
      <c r="S161" s="132" t="str">
        <f>Жильцы!B13&amp;" "&amp;Жильцы!C13&amp;"."&amp;Жильцы!D13&amp;"."</f>
        <v>Чупалов А.Я.</v>
      </c>
      <c r="T161" s="132"/>
      <c r="U161" s="132"/>
      <c r="V161" s="132"/>
    </row>
    <row r="162" spans="1:22" ht="12.75" customHeight="1">
      <c r="A162" s="578"/>
      <c r="B162" s="578"/>
      <c r="C162" s="578"/>
      <c r="D162" s="131" t="s">
        <v>329</v>
      </c>
      <c r="E162" s="131"/>
      <c r="F162" s="512">
        <f>Жильцы!F11</f>
        <v>1</v>
      </c>
      <c r="G162" s="131" t="s">
        <v>330</v>
      </c>
      <c r="H162" s="132" t="s">
        <v>331</v>
      </c>
      <c r="I162" s="132"/>
      <c r="J162" s="137">
        <f>Жильцы!A11</f>
        <v>10</v>
      </c>
      <c r="K162" s="217"/>
      <c r="L162" s="578"/>
      <c r="M162" s="578"/>
      <c r="N162" s="578"/>
      <c r="O162" s="131" t="s">
        <v>329</v>
      </c>
      <c r="P162" s="131"/>
      <c r="Q162" s="512">
        <f>Жильцы!F13</f>
        <v>1</v>
      </c>
      <c r="R162" s="131" t="s">
        <v>330</v>
      </c>
      <c r="S162" s="132" t="s">
        <v>331</v>
      </c>
      <c r="T162" s="132"/>
      <c r="U162" s="137">
        <f>Жильцы!A13</f>
        <v>12</v>
      </c>
      <c r="V162" s="132"/>
    </row>
    <row r="163" spans="1:22" ht="3" customHeight="1" thickBot="1">
      <c r="A163" s="463"/>
      <c r="B163" s="132"/>
      <c r="C163" s="132"/>
      <c r="D163" s="132"/>
      <c r="E163" s="132"/>
      <c r="F163" s="510"/>
      <c r="G163" s="132"/>
      <c r="H163" s="132"/>
      <c r="I163" s="132"/>
      <c r="J163" s="132"/>
      <c r="K163" s="217"/>
      <c r="L163" s="463"/>
      <c r="M163" s="132"/>
      <c r="N163" s="132"/>
      <c r="O163" s="132"/>
      <c r="P163" s="132"/>
      <c r="Q163" s="510"/>
      <c r="R163" s="132"/>
      <c r="S163" s="132"/>
      <c r="T163" s="132"/>
      <c r="U163" s="132"/>
      <c r="V163" s="132"/>
    </row>
    <row r="164" spans="1:22" ht="24" customHeight="1" thickBot="1">
      <c r="A164" s="574"/>
      <c r="B164" s="138"/>
      <c r="C164" s="219"/>
      <c r="D164" s="541" t="s">
        <v>957</v>
      </c>
      <c r="E164" s="140"/>
      <c r="F164" s="513" t="s">
        <v>366</v>
      </c>
      <c r="G164" s="141" t="s">
        <v>335</v>
      </c>
      <c r="H164" s="220" t="s">
        <v>367</v>
      </c>
      <c r="I164" s="569" t="s">
        <v>337</v>
      </c>
      <c r="J164" s="570"/>
      <c r="K164" s="217"/>
      <c r="L164" s="585"/>
      <c r="M164" s="138"/>
      <c r="N164" s="219"/>
      <c r="O164" s="541" t="s">
        <v>957</v>
      </c>
      <c r="P164" s="140"/>
      <c r="Q164" s="513" t="s">
        <v>366</v>
      </c>
      <c r="R164" s="141" t="s">
        <v>335</v>
      </c>
      <c r="S164" s="220" t="s">
        <v>367</v>
      </c>
      <c r="T164" s="569" t="s">
        <v>337</v>
      </c>
      <c r="U164" s="570"/>
      <c r="V164" s="132"/>
    </row>
    <row r="165" spans="1:22" ht="3" customHeight="1">
      <c r="A165" s="574"/>
      <c r="B165" s="221"/>
      <c r="C165" s="144"/>
      <c r="D165" s="144"/>
      <c r="E165" s="145"/>
      <c r="F165" s="514"/>
      <c r="G165" s="146"/>
      <c r="H165" s="146"/>
      <c r="I165" s="144"/>
      <c r="J165" s="147"/>
      <c r="K165" s="217"/>
      <c r="L165" s="585"/>
      <c r="M165" s="221"/>
      <c r="N165" s="144"/>
      <c r="O165" s="144"/>
      <c r="P165" s="145"/>
      <c r="Q165" s="514"/>
      <c r="R165" s="146"/>
      <c r="S165" s="146"/>
      <c r="T165" s="144"/>
      <c r="U165" s="147"/>
      <c r="V165" s="132"/>
    </row>
    <row r="166" spans="1:22" ht="12.75" customHeight="1">
      <c r="A166" s="574"/>
      <c r="B166" s="221" t="s">
        <v>368</v>
      </c>
      <c r="C166" s="156"/>
      <c r="D166" s="156"/>
      <c r="E166" s="150"/>
      <c r="F166" s="151">
        <f>D2509</f>
        <v>29.5</v>
      </c>
      <c r="G166" s="151">
        <f>F166*F161</f>
        <v>1448.45</v>
      </c>
      <c r="H166" s="152"/>
      <c r="I166" s="153">
        <f>G166-H166</f>
        <v>1448.45</v>
      </c>
      <c r="J166" s="154"/>
      <c r="K166" s="217"/>
      <c r="L166" s="585"/>
      <c r="M166" s="221" t="s">
        <v>368</v>
      </c>
      <c r="N166" s="156"/>
      <c r="O166" s="156"/>
      <c r="P166" s="150"/>
      <c r="Q166" s="151">
        <f>D2509</f>
        <v>29.5</v>
      </c>
      <c r="R166" s="151">
        <f>Q166*Q161</f>
        <v>1935.1999999999998</v>
      </c>
      <c r="S166" s="152"/>
      <c r="T166" s="153">
        <f>R166-S166</f>
        <v>1935.1999999999998</v>
      </c>
      <c r="U166" s="154"/>
      <c r="V166" s="132"/>
    </row>
    <row r="167" spans="1:22" ht="12.75" customHeight="1">
      <c r="A167" s="573" t="s">
        <v>369</v>
      </c>
      <c r="B167" s="582" t="s">
        <v>370</v>
      </c>
      <c r="C167" s="583"/>
      <c r="D167" s="583"/>
      <c r="E167" s="222" t="s">
        <v>371</v>
      </c>
      <c r="F167" s="516">
        <f>D2504</f>
        <v>0.152</v>
      </c>
      <c r="G167" s="223">
        <f>F167*F161</f>
        <v>7.4631999999999996</v>
      </c>
      <c r="H167" s="224"/>
      <c r="I167" s="226">
        <f>G167</f>
        <v>7.4631999999999996</v>
      </c>
      <c r="J167" s="178"/>
      <c r="K167" s="217"/>
      <c r="L167" s="585"/>
      <c r="M167" s="582" t="s">
        <v>370</v>
      </c>
      <c r="N167" s="583"/>
      <c r="O167" s="583"/>
      <c r="P167" s="222" t="s">
        <v>371</v>
      </c>
      <c r="Q167" s="516">
        <f>D2504</f>
        <v>0.152</v>
      </c>
      <c r="R167" s="223">
        <f>Q167*Q161</f>
        <v>9.9711999999999996</v>
      </c>
      <c r="S167" s="224"/>
      <c r="T167" s="226">
        <f>R167</f>
        <v>9.9711999999999996</v>
      </c>
      <c r="U167" s="178"/>
      <c r="V167" s="132"/>
    </row>
    <row r="168" spans="1:22" ht="12.75" customHeight="1">
      <c r="A168" s="573"/>
      <c r="B168" s="584"/>
      <c r="C168" s="583"/>
      <c r="D168" s="583"/>
      <c r="E168" s="222" t="s">
        <v>372</v>
      </c>
      <c r="F168" s="516">
        <f>D2505</f>
        <v>0.72299999999999998</v>
      </c>
      <c r="G168" s="223">
        <f>F168*F161</f>
        <v>35.499299999999998</v>
      </c>
      <c r="H168" s="224"/>
      <c r="I168" s="226">
        <f>G168</f>
        <v>35.499299999999998</v>
      </c>
      <c r="J168" s="178"/>
      <c r="K168" s="217"/>
      <c r="L168" s="464"/>
      <c r="M168" s="584"/>
      <c r="N168" s="583"/>
      <c r="O168" s="583"/>
      <c r="P168" s="222" t="s">
        <v>372</v>
      </c>
      <c r="Q168" s="516">
        <f>D2505</f>
        <v>0.72299999999999998</v>
      </c>
      <c r="R168" s="223">
        <f>Q168*Q161</f>
        <v>47.428799999999995</v>
      </c>
      <c r="S168" s="224"/>
      <c r="T168" s="226">
        <f>R168</f>
        <v>47.428799999999995</v>
      </c>
      <c r="U168" s="178"/>
      <c r="V168" s="132"/>
    </row>
    <row r="169" spans="1:22">
      <c r="A169" s="573"/>
      <c r="B169" s="584"/>
      <c r="C169" s="583"/>
      <c r="D169" s="583"/>
      <c r="E169" s="222" t="s">
        <v>373</v>
      </c>
      <c r="F169" s="527">
        <f>D2506</f>
        <v>1.3160000000000001</v>
      </c>
      <c r="G169" s="223">
        <f>F169*F161</f>
        <v>64.615600000000001</v>
      </c>
      <c r="H169" s="224"/>
      <c r="I169" s="226">
        <f>G169</f>
        <v>64.615600000000001</v>
      </c>
      <c r="J169" s="178"/>
      <c r="K169" s="217"/>
      <c r="L169" s="586" t="s">
        <v>369</v>
      </c>
      <c r="M169" s="584"/>
      <c r="N169" s="583"/>
      <c r="O169" s="583"/>
      <c r="P169" s="222" t="s">
        <v>373</v>
      </c>
      <c r="Q169" s="527">
        <f>D2506</f>
        <v>1.3160000000000001</v>
      </c>
      <c r="R169" s="223">
        <f>Q169*Q161</f>
        <v>86.329599999999999</v>
      </c>
      <c r="S169" s="224"/>
      <c r="T169" s="226">
        <f>R169</f>
        <v>86.329599999999999</v>
      </c>
      <c r="U169" s="178"/>
      <c r="V169" s="132"/>
    </row>
    <row r="170" spans="1:22" ht="13.5" thickBot="1">
      <c r="A170" s="573"/>
      <c r="B170" s="584"/>
      <c r="C170" s="583"/>
      <c r="D170" s="583"/>
      <c r="E170" s="232" t="s">
        <v>374</v>
      </c>
      <c r="F170" s="518">
        <f>D2507</f>
        <v>0.14899999999999999</v>
      </c>
      <c r="G170" s="233">
        <f>F170*F161</f>
        <v>7.3159000000000001</v>
      </c>
      <c r="H170" s="234"/>
      <c r="I170" s="237">
        <f>G170</f>
        <v>7.3159000000000001</v>
      </c>
      <c r="J170" s="236"/>
      <c r="K170" s="217"/>
      <c r="L170" s="586"/>
      <c r="M170" s="584"/>
      <c r="N170" s="583"/>
      <c r="O170" s="583"/>
      <c r="P170" s="232" t="s">
        <v>374</v>
      </c>
      <c r="Q170" s="518">
        <f>D2507</f>
        <v>0.14899999999999999</v>
      </c>
      <c r="R170" s="233">
        <f>Q170*Q161</f>
        <v>9.7743999999999982</v>
      </c>
      <c r="S170" s="234"/>
      <c r="T170" s="237">
        <f>R170</f>
        <v>9.7743999999999982</v>
      </c>
      <c r="U170" s="236"/>
      <c r="V170" s="132"/>
    </row>
    <row r="171" spans="1:22" ht="11.25" customHeight="1" thickBot="1">
      <c r="A171" s="476"/>
      <c r="B171" s="168"/>
      <c r="C171" s="164"/>
      <c r="D171" s="164"/>
      <c r="E171" s="165"/>
      <c r="F171" s="520" t="s">
        <v>384</v>
      </c>
      <c r="G171" s="243" t="s">
        <v>385</v>
      </c>
      <c r="H171" s="220" t="s">
        <v>386</v>
      </c>
      <c r="I171" s="164"/>
      <c r="J171" s="167"/>
      <c r="K171" s="217"/>
      <c r="L171" s="587"/>
      <c r="M171" s="168"/>
      <c r="N171" s="164"/>
      <c r="O171" s="164"/>
      <c r="P171" s="165"/>
      <c r="Q171" s="520" t="s">
        <v>384</v>
      </c>
      <c r="R171" s="243" t="s">
        <v>385</v>
      </c>
      <c r="S171" s="220" t="s">
        <v>386</v>
      </c>
      <c r="T171" s="164"/>
      <c r="U171" s="167"/>
      <c r="V171" s="132"/>
    </row>
    <row r="172" spans="1:22" ht="13.5" customHeight="1" thickBot="1">
      <c r="A172" s="476"/>
      <c r="B172" s="247" t="s">
        <v>986</v>
      </c>
      <c r="C172" s="219"/>
      <c r="D172" s="219"/>
      <c r="E172" s="253"/>
      <c r="F172" s="521">
        <f>INDEX(Жильцы!$A$2:$AB$129,Квитанции_чистые!J162,HLOOKUP(Квитанции_чистые!$G$3,Лист1!$B$21:$M$22,2,FALSE))</f>
        <v>33235</v>
      </c>
      <c r="G172" s="248">
        <f>INDEX(Жильцы!$A$2:$AB$129,Квитанции_чистые!J162,(HLOOKUP(Квитанции_чистые!$G$3,Лист1!$B$17:$M$18,2,FALSE)))</f>
        <v>33515</v>
      </c>
      <c r="H172" s="249">
        <f>G172-F172</f>
        <v>280</v>
      </c>
      <c r="I172" s="242">
        <f>H172*B2499</f>
        <v>924</v>
      </c>
      <c r="J172" s="167"/>
      <c r="K172" s="252"/>
      <c r="L172" s="461"/>
      <c r="M172" s="247" t="s">
        <v>986</v>
      </c>
      <c r="N172" s="219"/>
      <c r="O172" s="219"/>
      <c r="P172" s="253"/>
      <c r="Q172" s="524">
        <f>INDEX(Жильцы!$A$2:$AB$129,Квитанции_чистые!U162,HLOOKUP(Квитанции_чистые!$G$3,Лист1!$B$21:$M$22,2,FALSE))</f>
        <v>39806</v>
      </c>
      <c r="R172" s="248">
        <f>INDEX(Жильцы!$A$2:$AB$129,Квитанции_чистые!U162,(HLOOKUP(Квитанции_чистые!$G$3,Лист1!$B$17:$M$18,2,FALSE)))</f>
        <v>39926</v>
      </c>
      <c r="S172" s="249">
        <f>R172-Q172</f>
        <v>120</v>
      </c>
      <c r="T172" s="242">
        <f>S172*B2499</f>
        <v>396</v>
      </c>
      <c r="U172" s="167"/>
      <c r="V172" s="132"/>
    </row>
    <row r="173" spans="1:22" ht="12.75" customHeight="1">
      <c r="A173" s="460" t="s">
        <v>375</v>
      </c>
      <c r="B173" s="132"/>
      <c r="C173" s="132"/>
      <c r="D173" s="132"/>
      <c r="E173" s="132"/>
      <c r="F173" s="510"/>
      <c r="G173" s="560" t="s">
        <v>1007</v>
      </c>
      <c r="H173" s="255"/>
      <c r="I173" s="556">
        <f>Жильцы!N11</f>
        <v>9.9999999997635314E-3</v>
      </c>
      <c r="J173" s="255"/>
      <c r="K173" s="217"/>
      <c r="L173" s="460" t="s">
        <v>375</v>
      </c>
      <c r="M173" s="132"/>
      <c r="N173" s="132"/>
      <c r="O173" s="132"/>
      <c r="P173" s="132"/>
      <c r="Q173" s="510"/>
      <c r="R173" s="560" t="s">
        <v>1007</v>
      </c>
      <c r="S173" s="255"/>
      <c r="T173" s="556">
        <f>Жильцы!N13</f>
        <v>1.0000000000218279E-2</v>
      </c>
      <c r="U173" s="255"/>
      <c r="V173" s="132"/>
    </row>
    <row r="174" spans="1:22" ht="13.5" thickBot="1">
      <c r="A174" s="460" t="s">
        <v>376</v>
      </c>
      <c r="B174" s="132"/>
      <c r="C174" s="132"/>
      <c r="D174" s="180" t="s">
        <v>377</v>
      </c>
      <c r="E174" s="183" t="str">
        <f>$E$18</f>
        <v>января</v>
      </c>
      <c r="F174" s="510" t="s">
        <v>1142</v>
      </c>
      <c r="G174" s="182" t="s">
        <v>347</v>
      </c>
      <c r="H174" s="167"/>
      <c r="I174" s="257">
        <f>SUM(I165:I173)</f>
        <v>2487.3539999999998</v>
      </c>
      <c r="J174" s="167"/>
      <c r="K174" s="217"/>
      <c r="L174" s="460" t="s">
        <v>376</v>
      </c>
      <c r="M174" s="132"/>
      <c r="N174" s="132"/>
      <c r="O174" s="180" t="s">
        <v>377</v>
      </c>
      <c r="P174" s="183" t="str">
        <f>$E$18</f>
        <v>января</v>
      </c>
      <c r="Q174" s="510" t="s">
        <v>1142</v>
      </c>
      <c r="R174" s="182" t="s">
        <v>347</v>
      </c>
      <c r="S174" s="167"/>
      <c r="T174" s="257">
        <f>SUM(T165:T173)</f>
        <v>2484.7139999999995</v>
      </c>
      <c r="U174" s="167"/>
      <c r="V174" s="132"/>
    </row>
    <row r="175" spans="1:22" ht="12.75" customHeight="1">
      <c r="A175" s="460" t="s">
        <v>375</v>
      </c>
      <c r="B175" s="190"/>
      <c r="C175" s="186"/>
      <c r="D175" s="259"/>
      <c r="E175" s="259"/>
      <c r="F175" s="522"/>
      <c r="G175" s="188"/>
      <c r="H175" s="189"/>
      <c r="I175" s="259"/>
      <c r="J175" s="259"/>
      <c r="K175" s="260"/>
      <c r="L175" s="184"/>
      <c r="M175" s="190"/>
      <c r="N175" s="186"/>
      <c r="O175" s="259"/>
      <c r="P175" s="259"/>
      <c r="Q175" s="522"/>
      <c r="R175" s="259"/>
      <c r="S175" s="259"/>
      <c r="T175" s="259"/>
      <c r="U175" s="259"/>
      <c r="V175" s="261"/>
    </row>
    <row r="176" spans="1:22" ht="21" customHeight="1">
      <c r="A176" s="460" t="s">
        <v>363</v>
      </c>
      <c r="B176" s="131"/>
      <c r="K176" s="594" t="s">
        <v>378</v>
      </c>
      <c r="L176" s="460" t="s">
        <v>363</v>
      </c>
      <c r="M176" s="131"/>
      <c r="V176" s="594" t="s">
        <v>378</v>
      </c>
    </row>
    <row r="177" spans="1:22">
      <c r="A177" s="460" t="s">
        <v>379</v>
      </c>
      <c r="B177" s="131"/>
      <c r="K177" s="577"/>
      <c r="L177" s="460" t="s">
        <v>379</v>
      </c>
      <c r="M177" s="131"/>
      <c r="V177" s="577"/>
    </row>
    <row r="178" spans="1:22" ht="3" customHeight="1">
      <c r="A178" s="460"/>
      <c r="B178" s="131"/>
      <c r="C178" s="132"/>
      <c r="D178" s="132"/>
      <c r="E178" s="132"/>
      <c r="F178" s="510"/>
      <c r="G178" s="132"/>
      <c r="H178" s="132"/>
      <c r="I178" s="132"/>
      <c r="J178" s="132"/>
      <c r="K178" s="577"/>
      <c r="L178" s="460"/>
      <c r="M178" s="131"/>
      <c r="N178" s="132"/>
      <c r="O178" s="132"/>
      <c r="P178" s="132"/>
      <c r="Q178" s="510"/>
      <c r="R178" s="132"/>
      <c r="S178" s="132"/>
      <c r="T178" s="132"/>
      <c r="U178" s="132"/>
      <c r="V178" s="577"/>
    </row>
    <row r="179" spans="1:22" ht="15.75" customHeight="1">
      <c r="A179" s="578"/>
      <c r="B179" s="578"/>
      <c r="C179" s="578"/>
      <c r="D179" s="133" t="s">
        <v>350</v>
      </c>
      <c r="E179" s="133"/>
      <c r="F179" s="511"/>
      <c r="G179" s="135" t="str">
        <f>$G$3</f>
        <v>декабрь</v>
      </c>
      <c r="H179" s="133" t="s">
        <v>967</v>
      </c>
      <c r="I179" s="132"/>
      <c r="J179" s="132"/>
      <c r="K179" s="577"/>
      <c r="L179" s="578"/>
      <c r="M179" s="578"/>
      <c r="N179" s="578"/>
      <c r="O179" s="133" t="s">
        <v>350</v>
      </c>
      <c r="P179" s="133"/>
      <c r="Q179" s="511"/>
      <c r="R179" s="135" t="str">
        <f>$G$3</f>
        <v>декабрь</v>
      </c>
      <c r="S179" s="133" t="s">
        <v>967</v>
      </c>
      <c r="T179" s="132"/>
      <c r="U179" s="132"/>
      <c r="V179" s="577"/>
    </row>
    <row r="180" spans="1:22" ht="3.75" customHeight="1">
      <c r="A180" s="578"/>
      <c r="B180" s="578"/>
      <c r="C180" s="578"/>
      <c r="D180" s="132"/>
      <c r="E180" s="132"/>
      <c r="F180" s="510"/>
      <c r="G180" s="132"/>
      <c r="H180" s="132"/>
      <c r="I180" s="132"/>
      <c r="J180" s="132"/>
      <c r="K180" s="577"/>
      <c r="L180" s="578"/>
      <c r="M180" s="578"/>
      <c r="N180" s="578"/>
      <c r="O180" s="132"/>
      <c r="P180" s="132"/>
      <c r="Q180" s="510"/>
      <c r="R180" s="132"/>
      <c r="S180" s="132"/>
      <c r="T180" s="132"/>
      <c r="U180" s="132"/>
      <c r="V180" s="577"/>
    </row>
    <row r="181" spans="1:22" ht="12.75" customHeight="1">
      <c r="A181" s="578"/>
      <c r="B181" s="578"/>
      <c r="C181" s="578"/>
      <c r="D181" s="131" t="s">
        <v>327</v>
      </c>
      <c r="E181" s="131"/>
      <c r="F181" s="512">
        <f>F161</f>
        <v>49.1</v>
      </c>
      <c r="G181" s="131" t="s">
        <v>328</v>
      </c>
      <c r="H181" s="132" t="str">
        <f>H161</f>
        <v>Бугаец В.В.</v>
      </c>
      <c r="I181" s="132"/>
      <c r="J181" s="132"/>
      <c r="K181" s="577"/>
      <c r="L181" s="578"/>
      <c r="M181" s="578"/>
      <c r="N181" s="578"/>
      <c r="O181" s="131" t="s">
        <v>327</v>
      </c>
      <c r="P181" s="131"/>
      <c r="Q181" s="512">
        <f>Q161</f>
        <v>65.599999999999994</v>
      </c>
      <c r="R181" s="131" t="s">
        <v>328</v>
      </c>
      <c r="S181" s="132" t="str">
        <f>S161</f>
        <v>Чупалов А.Я.</v>
      </c>
      <c r="T181" s="132"/>
      <c r="U181" s="132"/>
      <c r="V181" s="577"/>
    </row>
    <row r="182" spans="1:22" ht="12.75" customHeight="1">
      <c r="A182" s="578"/>
      <c r="B182" s="578"/>
      <c r="C182" s="578"/>
      <c r="D182" s="131" t="s">
        <v>329</v>
      </c>
      <c r="E182" s="131"/>
      <c r="F182" s="512">
        <f>F162</f>
        <v>1</v>
      </c>
      <c r="G182" s="131" t="s">
        <v>330</v>
      </c>
      <c r="H182" s="132" t="s">
        <v>331</v>
      </c>
      <c r="I182" s="132"/>
      <c r="J182" s="137">
        <f>J162</f>
        <v>10</v>
      </c>
      <c r="K182" s="577"/>
      <c r="L182" s="578"/>
      <c r="M182" s="578"/>
      <c r="N182" s="578"/>
      <c r="O182" s="131" t="s">
        <v>329</v>
      </c>
      <c r="P182" s="131"/>
      <c r="Q182" s="512">
        <f>Q162</f>
        <v>1</v>
      </c>
      <c r="R182" s="131" t="s">
        <v>330</v>
      </c>
      <c r="S182" s="132" t="s">
        <v>331</v>
      </c>
      <c r="T182" s="132"/>
      <c r="U182" s="137">
        <f>U162</f>
        <v>12</v>
      </c>
      <c r="V182" s="577"/>
    </row>
    <row r="183" spans="1:22" ht="6" customHeight="1" thickBot="1">
      <c r="A183" s="463"/>
      <c r="B183" s="132"/>
      <c r="C183" s="132"/>
      <c r="D183" s="132"/>
      <c r="E183" s="132"/>
      <c r="F183" s="510"/>
      <c r="G183" s="132"/>
      <c r="H183" s="132"/>
      <c r="I183" s="132"/>
      <c r="J183" s="132"/>
      <c r="K183" s="577"/>
      <c r="L183" s="463"/>
      <c r="M183" s="132"/>
      <c r="N183" s="132"/>
      <c r="O183" s="132"/>
      <c r="P183" s="132"/>
      <c r="Q183" s="510"/>
      <c r="R183" s="132"/>
      <c r="S183" s="132"/>
      <c r="T183" s="132"/>
      <c r="U183" s="132"/>
      <c r="V183" s="577"/>
    </row>
    <row r="184" spans="1:22" ht="24" customHeight="1" thickBot="1">
      <c r="A184" s="574" t="s">
        <v>389</v>
      </c>
      <c r="B184" s="138"/>
      <c r="C184" s="219"/>
      <c r="D184" s="541" t="s">
        <v>957</v>
      </c>
      <c r="E184" s="140"/>
      <c r="F184" s="513" t="s">
        <v>366</v>
      </c>
      <c r="G184" s="141" t="s">
        <v>335</v>
      </c>
      <c r="H184" s="220" t="s">
        <v>367</v>
      </c>
      <c r="I184" s="569" t="s">
        <v>337</v>
      </c>
      <c r="J184" s="570"/>
      <c r="K184" s="577"/>
      <c r="L184" s="585" t="s">
        <v>390</v>
      </c>
      <c r="M184" s="138"/>
      <c r="N184" s="219"/>
      <c r="O184" s="541" t="s">
        <v>957</v>
      </c>
      <c r="P184" s="140"/>
      <c r="Q184" s="513" t="s">
        <v>366</v>
      </c>
      <c r="R184" s="141" t="s">
        <v>335</v>
      </c>
      <c r="S184" s="220" t="s">
        <v>367</v>
      </c>
      <c r="T184" s="569" t="s">
        <v>337</v>
      </c>
      <c r="U184" s="570"/>
      <c r="V184" s="577"/>
    </row>
    <row r="185" spans="1:22" ht="2.25" customHeight="1">
      <c r="A185" s="574"/>
      <c r="B185" s="221"/>
      <c r="C185" s="144"/>
      <c r="D185" s="144"/>
      <c r="E185" s="145"/>
      <c r="F185" s="514"/>
      <c r="G185" s="146"/>
      <c r="H185" s="146"/>
      <c r="I185" s="144"/>
      <c r="J185" s="147"/>
      <c r="K185" s="577"/>
      <c r="L185" s="585"/>
      <c r="M185" s="221"/>
      <c r="N185" s="144"/>
      <c r="O185" s="144"/>
      <c r="P185" s="145"/>
      <c r="Q185" s="514"/>
      <c r="R185" s="146"/>
      <c r="S185" s="146"/>
      <c r="T185" s="144"/>
      <c r="U185" s="147"/>
      <c r="V185" s="577"/>
    </row>
    <row r="186" spans="1:22" ht="12.75" customHeight="1">
      <c r="A186" s="574"/>
      <c r="B186" s="221" t="s">
        <v>368</v>
      </c>
      <c r="C186" s="156"/>
      <c r="D186" s="156"/>
      <c r="E186" s="150"/>
      <c r="F186" s="151">
        <f>D2509</f>
        <v>29.5</v>
      </c>
      <c r="G186" s="151">
        <f>F186*F181</f>
        <v>1448.45</v>
      </c>
      <c r="H186" s="192"/>
      <c r="I186" s="153">
        <f>G186-H186</f>
        <v>1448.45</v>
      </c>
      <c r="J186" s="154"/>
      <c r="K186" s="577"/>
      <c r="L186" s="585"/>
      <c r="M186" s="221" t="s">
        <v>368</v>
      </c>
      <c r="N186" s="156"/>
      <c r="O186" s="156"/>
      <c r="P186" s="150"/>
      <c r="Q186" s="151">
        <f>D2509</f>
        <v>29.5</v>
      </c>
      <c r="R186" s="151">
        <f>Q186*Q181</f>
        <v>1935.1999999999998</v>
      </c>
      <c r="S186" s="192"/>
      <c r="T186" s="153">
        <f>R186-S186</f>
        <v>1935.1999999999998</v>
      </c>
      <c r="U186" s="154"/>
      <c r="V186" s="577"/>
    </row>
    <row r="187" spans="1:22" ht="12.75" customHeight="1">
      <c r="A187" s="472"/>
      <c r="B187" s="582" t="s">
        <v>370</v>
      </c>
      <c r="C187" s="583"/>
      <c r="D187" s="583"/>
      <c r="E187" s="222" t="s">
        <v>371</v>
      </c>
      <c r="F187" s="516">
        <f>D2504</f>
        <v>0.152</v>
      </c>
      <c r="G187" s="223">
        <f>F187*F181</f>
        <v>7.4631999999999996</v>
      </c>
      <c r="H187" s="262"/>
      <c r="I187" s="226">
        <f>G187</f>
        <v>7.4631999999999996</v>
      </c>
      <c r="J187" s="178"/>
      <c r="K187" s="577"/>
      <c r="L187" s="585"/>
      <c r="M187" s="582" t="s">
        <v>370</v>
      </c>
      <c r="N187" s="583"/>
      <c r="O187" s="583"/>
      <c r="P187" s="222" t="s">
        <v>371</v>
      </c>
      <c r="Q187" s="516">
        <f>D2504</f>
        <v>0.152</v>
      </c>
      <c r="R187" s="223">
        <f>Q187*Q181</f>
        <v>9.9711999999999996</v>
      </c>
      <c r="S187" s="262"/>
      <c r="T187" s="226">
        <f>R187</f>
        <v>9.9711999999999996</v>
      </c>
      <c r="U187" s="178"/>
      <c r="V187" s="577"/>
    </row>
    <row r="188" spans="1:22" ht="12.75" customHeight="1">
      <c r="A188" s="472"/>
      <c r="B188" s="584"/>
      <c r="C188" s="583"/>
      <c r="D188" s="583"/>
      <c r="E188" s="222" t="s">
        <v>372</v>
      </c>
      <c r="F188" s="516">
        <f>D2505</f>
        <v>0.72299999999999998</v>
      </c>
      <c r="G188" s="223">
        <f>F188*F181</f>
        <v>35.499299999999998</v>
      </c>
      <c r="H188" s="262"/>
      <c r="I188" s="226">
        <f>G188</f>
        <v>35.499299999999998</v>
      </c>
      <c r="J188" s="178"/>
      <c r="K188" s="577"/>
      <c r="L188" s="464"/>
      <c r="M188" s="584"/>
      <c r="N188" s="583"/>
      <c r="O188" s="583"/>
      <c r="P188" s="222" t="s">
        <v>372</v>
      </c>
      <c r="Q188" s="516">
        <f>D2505</f>
        <v>0.72299999999999998</v>
      </c>
      <c r="R188" s="223">
        <f>Q188*Q181</f>
        <v>47.428799999999995</v>
      </c>
      <c r="S188" s="262"/>
      <c r="T188" s="226">
        <f>R188</f>
        <v>47.428799999999995</v>
      </c>
      <c r="U188" s="178"/>
      <c r="V188" s="577"/>
    </row>
    <row r="189" spans="1:22">
      <c r="A189" s="460"/>
      <c r="B189" s="584"/>
      <c r="C189" s="583"/>
      <c r="D189" s="583"/>
      <c r="E189" s="222" t="s">
        <v>373</v>
      </c>
      <c r="F189" s="527">
        <f>D2506</f>
        <v>1.3160000000000001</v>
      </c>
      <c r="G189" s="223">
        <f>F189*F181</f>
        <v>64.615600000000001</v>
      </c>
      <c r="H189" s="262"/>
      <c r="I189" s="226">
        <f>G189</f>
        <v>64.615600000000001</v>
      </c>
      <c r="J189" s="178"/>
      <c r="K189" s="577"/>
      <c r="L189" s="586" t="s">
        <v>369</v>
      </c>
      <c r="M189" s="584"/>
      <c r="N189" s="583"/>
      <c r="O189" s="583"/>
      <c r="P189" s="222" t="s">
        <v>373</v>
      </c>
      <c r="Q189" s="527">
        <f>D2506</f>
        <v>1.3160000000000001</v>
      </c>
      <c r="R189" s="223">
        <f>Q189*Q181</f>
        <v>86.329599999999999</v>
      </c>
      <c r="S189" s="262"/>
      <c r="T189" s="226">
        <f>R189</f>
        <v>86.329599999999999</v>
      </c>
      <c r="U189" s="178"/>
      <c r="V189" s="577"/>
    </row>
    <row r="190" spans="1:22" ht="13.5" thickBot="1">
      <c r="A190" s="573" t="s">
        <v>369</v>
      </c>
      <c r="B190" s="584"/>
      <c r="C190" s="583"/>
      <c r="D190" s="583"/>
      <c r="E190" s="232" t="s">
        <v>374</v>
      </c>
      <c r="F190" s="518">
        <f>D2507</f>
        <v>0.14899999999999999</v>
      </c>
      <c r="G190" s="233">
        <f>F190*F181</f>
        <v>7.3159000000000001</v>
      </c>
      <c r="H190" s="264"/>
      <c r="I190" s="237">
        <f>G190</f>
        <v>7.3159000000000001</v>
      </c>
      <c r="J190" s="236"/>
      <c r="K190" s="577"/>
      <c r="L190" s="586"/>
      <c r="M190" s="584"/>
      <c r="N190" s="583"/>
      <c r="O190" s="583"/>
      <c r="P190" s="232" t="s">
        <v>374</v>
      </c>
      <c r="Q190" s="518">
        <f>D2507</f>
        <v>0.14899999999999999</v>
      </c>
      <c r="R190" s="233">
        <f>Q190*Q181</f>
        <v>9.7743999999999982</v>
      </c>
      <c r="S190" s="264"/>
      <c r="T190" s="237">
        <f>R190</f>
        <v>9.7743999999999982</v>
      </c>
      <c r="U190" s="236"/>
      <c r="V190" s="577"/>
    </row>
    <row r="191" spans="1:22" ht="12.75" customHeight="1" thickBot="1">
      <c r="A191" s="574"/>
      <c r="B191" s="168"/>
      <c r="C191" s="164"/>
      <c r="D191" s="164"/>
      <c r="E191" s="165"/>
      <c r="F191" s="520" t="s">
        <v>384</v>
      </c>
      <c r="G191" s="243" t="s">
        <v>385</v>
      </c>
      <c r="H191" s="220" t="s">
        <v>386</v>
      </c>
      <c r="I191" s="164"/>
      <c r="J191" s="167"/>
      <c r="K191" s="577"/>
      <c r="L191" s="587"/>
      <c r="M191" s="168"/>
      <c r="N191" s="164"/>
      <c r="O191" s="164"/>
      <c r="P191" s="165"/>
      <c r="Q191" s="520" t="s">
        <v>384</v>
      </c>
      <c r="R191" s="243" t="s">
        <v>385</v>
      </c>
      <c r="S191" s="220" t="s">
        <v>386</v>
      </c>
      <c r="T191" s="164"/>
      <c r="U191" s="167"/>
      <c r="V191" s="577"/>
    </row>
    <row r="192" spans="1:22" ht="13.5" thickBot="1">
      <c r="A192" s="574"/>
      <c r="B192" s="247" t="s">
        <v>986</v>
      </c>
      <c r="C192" s="219"/>
      <c r="D192" s="219"/>
      <c r="E192" s="253"/>
      <c r="F192" s="524">
        <f>F172</f>
        <v>33235</v>
      </c>
      <c r="G192" s="282">
        <f>G172</f>
        <v>33515</v>
      </c>
      <c r="H192" s="249">
        <f>H172</f>
        <v>280</v>
      </c>
      <c r="I192" s="242">
        <f>I172</f>
        <v>924</v>
      </c>
      <c r="J192" s="167"/>
      <c r="K192" s="577"/>
      <c r="L192" s="461"/>
      <c r="M192" s="247" t="s">
        <v>986</v>
      </c>
      <c r="N192" s="219"/>
      <c r="O192" s="219"/>
      <c r="P192" s="253"/>
      <c r="Q192" s="524">
        <f>Q172</f>
        <v>39806</v>
      </c>
      <c r="R192" s="248">
        <f>R172</f>
        <v>39926</v>
      </c>
      <c r="S192" s="249">
        <f>S172</f>
        <v>120</v>
      </c>
      <c r="T192" s="242">
        <f>T172</f>
        <v>396</v>
      </c>
      <c r="U192" s="167"/>
      <c r="V192" s="577"/>
    </row>
    <row r="193" spans="1:24">
      <c r="A193" s="472"/>
      <c r="B193" s="132"/>
      <c r="C193" s="132"/>
      <c r="D193" s="132"/>
      <c r="E193" s="132"/>
      <c r="F193" s="510"/>
      <c r="G193" s="560" t="s">
        <v>1007</v>
      </c>
      <c r="H193" s="255"/>
      <c r="I193" s="556">
        <f>I173</f>
        <v>9.9999999997635314E-3</v>
      </c>
      <c r="J193" s="255"/>
      <c r="K193" s="577"/>
      <c r="L193" s="460" t="s">
        <v>375</v>
      </c>
      <c r="M193" s="132"/>
      <c r="N193" s="132"/>
      <c r="O193" s="132"/>
      <c r="P193" s="132"/>
      <c r="Q193" s="510"/>
      <c r="R193" s="560" t="s">
        <v>1007</v>
      </c>
      <c r="S193" s="255"/>
      <c r="T193" s="556">
        <f>T173</f>
        <v>1.0000000000218279E-2</v>
      </c>
      <c r="U193" s="255"/>
      <c r="V193" s="577"/>
    </row>
    <row r="194" spans="1:24" ht="13.5" thickBot="1">
      <c r="A194" s="460" t="s">
        <v>376</v>
      </c>
      <c r="B194" s="132"/>
      <c r="C194" s="132"/>
      <c r="D194" s="180" t="s">
        <v>377</v>
      </c>
      <c r="E194" s="183" t="str">
        <f>$E$18</f>
        <v>января</v>
      </c>
      <c r="F194" s="510" t="s">
        <v>1142</v>
      </c>
      <c r="G194" s="182" t="s">
        <v>347</v>
      </c>
      <c r="H194" s="167"/>
      <c r="I194" s="257">
        <f>SUM(I185:I193)</f>
        <v>2487.3539999999998</v>
      </c>
      <c r="J194" s="167"/>
      <c r="K194" s="267"/>
      <c r="L194" s="460" t="s">
        <v>376</v>
      </c>
      <c r="M194" s="132"/>
      <c r="N194" s="132"/>
      <c r="O194" s="180" t="s">
        <v>377</v>
      </c>
      <c r="P194" s="183" t="str">
        <f>$E$18</f>
        <v>января</v>
      </c>
      <c r="Q194" s="510" t="s">
        <v>1142</v>
      </c>
      <c r="R194" s="182" t="s">
        <v>347</v>
      </c>
      <c r="S194" s="167"/>
      <c r="T194" s="257">
        <f>SUM(T185:T193)</f>
        <v>2484.7139999999995</v>
      </c>
      <c r="U194" s="167"/>
      <c r="V194" s="267"/>
    </row>
    <row r="195" spans="1:24" ht="13.5" thickBot="1">
      <c r="A195" s="184"/>
      <c r="B195" s="190"/>
      <c r="C195" s="186"/>
      <c r="D195" s="259"/>
      <c r="E195" s="259"/>
      <c r="F195" s="522"/>
      <c r="G195" s="197"/>
      <c r="H195" s="197"/>
      <c r="I195" s="197"/>
      <c r="J195" s="197"/>
      <c r="K195" s="267"/>
      <c r="L195" s="184"/>
      <c r="M195" s="190"/>
      <c r="N195" s="186"/>
      <c r="O195" s="259"/>
      <c r="P195" s="259"/>
      <c r="Q195" s="522"/>
      <c r="R195" s="197"/>
      <c r="S195" s="197"/>
      <c r="T195" s="197"/>
      <c r="U195" s="197"/>
      <c r="V195" s="267"/>
    </row>
    <row r="196" spans="1:24" ht="20.25" customHeight="1" thickTop="1">
      <c r="A196" s="460" t="s">
        <v>363</v>
      </c>
      <c r="B196" s="131"/>
      <c r="L196" s="460" t="s">
        <v>363</v>
      </c>
      <c r="M196" s="131"/>
    </row>
    <row r="197" spans="1:24" ht="3.75" customHeight="1">
      <c r="A197" s="460"/>
      <c r="B197" s="131"/>
      <c r="C197" s="132"/>
      <c r="D197" s="132"/>
      <c r="E197" s="132"/>
      <c r="F197" s="510"/>
      <c r="G197" s="132"/>
      <c r="H197" s="132"/>
      <c r="I197" s="132"/>
      <c r="J197" s="132"/>
      <c r="K197" s="217"/>
      <c r="L197" s="460"/>
      <c r="M197" s="131"/>
      <c r="N197" s="132"/>
      <c r="O197" s="132"/>
      <c r="P197" s="132"/>
      <c r="Q197" s="510"/>
      <c r="R197" s="132"/>
      <c r="S197" s="132"/>
      <c r="T197" s="132"/>
      <c r="U197" s="132"/>
      <c r="V197" s="132"/>
    </row>
    <row r="198" spans="1:24" ht="15.75" customHeight="1">
      <c r="A198" s="578"/>
      <c r="B198" s="578"/>
      <c r="C198" s="578"/>
      <c r="D198" s="133" t="s">
        <v>325</v>
      </c>
      <c r="E198" s="133"/>
      <c r="F198" s="511"/>
      <c r="G198" s="135" t="str">
        <f>$G$3</f>
        <v>декабрь</v>
      </c>
      <c r="H198" s="133" t="s">
        <v>967</v>
      </c>
      <c r="I198" s="132"/>
      <c r="J198" s="132"/>
      <c r="K198" s="217"/>
      <c r="L198" s="578"/>
      <c r="M198" s="578"/>
      <c r="N198" s="578"/>
      <c r="O198" s="133" t="s">
        <v>325</v>
      </c>
      <c r="P198" s="133"/>
      <c r="Q198" s="511"/>
      <c r="R198" s="135" t="str">
        <f>$G$3</f>
        <v>декабрь</v>
      </c>
      <c r="S198" s="133" t="s">
        <v>967</v>
      </c>
      <c r="T198" s="132"/>
      <c r="U198" s="132"/>
      <c r="V198" s="132"/>
    </row>
    <row r="199" spans="1:24" ht="3" customHeight="1">
      <c r="A199" s="578"/>
      <c r="B199" s="578"/>
      <c r="C199" s="578"/>
      <c r="D199" s="132"/>
      <c r="E199" s="132"/>
      <c r="F199" s="510"/>
      <c r="G199" s="132"/>
      <c r="H199" s="132"/>
      <c r="I199" s="132"/>
      <c r="J199" s="132"/>
      <c r="K199" s="217"/>
      <c r="L199" s="578"/>
      <c r="M199" s="578"/>
      <c r="N199" s="578"/>
      <c r="O199" s="132"/>
      <c r="P199" s="132"/>
      <c r="Q199" s="510"/>
      <c r="R199" s="132"/>
      <c r="S199" s="132"/>
      <c r="T199" s="132"/>
      <c r="U199" s="132"/>
      <c r="V199" s="132"/>
    </row>
    <row r="200" spans="1:24" ht="12.75" customHeight="1">
      <c r="A200" s="578"/>
      <c r="B200" s="578"/>
      <c r="C200" s="578"/>
      <c r="D200" s="131" t="s">
        <v>327</v>
      </c>
      <c r="E200" s="131"/>
      <c r="F200" s="512">
        <f>Жильцы!E12</f>
        <v>49.2</v>
      </c>
      <c r="G200" s="131" t="s">
        <v>328</v>
      </c>
      <c r="H200" s="132" t="str">
        <f>Жильцы!B12&amp;" "&amp;Жильцы!C12&amp;"."&amp;Жильцы!D12&amp;"."</f>
        <v>Молданова Л.Э.</v>
      </c>
      <c r="I200" s="132"/>
      <c r="J200" s="132"/>
      <c r="K200" s="217"/>
      <c r="L200" s="578"/>
      <c r="M200" s="578"/>
      <c r="N200" s="578"/>
      <c r="O200" s="131" t="s">
        <v>327</v>
      </c>
      <c r="P200" s="131"/>
      <c r="Q200" s="512">
        <f>Жильцы!E14</f>
        <v>65.599999999999994</v>
      </c>
      <c r="R200" s="131" t="s">
        <v>328</v>
      </c>
      <c r="S200" s="132" t="str">
        <f>Жильцы!B14&amp;" "&amp;Жильцы!C14&amp;"."&amp;Жильцы!D14&amp;"."</f>
        <v>Шувалов  А.В.</v>
      </c>
      <c r="T200" s="132"/>
      <c r="U200" s="132"/>
      <c r="V200" s="132"/>
    </row>
    <row r="201" spans="1:24" ht="12.75" customHeight="1">
      <c r="A201" s="578"/>
      <c r="B201" s="578"/>
      <c r="C201" s="578"/>
      <c r="D201" s="131" t="s">
        <v>329</v>
      </c>
      <c r="E201" s="131"/>
      <c r="F201" s="512">
        <f>Жильцы!F12</f>
        <v>3</v>
      </c>
      <c r="G201" s="131" t="s">
        <v>330</v>
      </c>
      <c r="H201" s="132" t="s">
        <v>331</v>
      </c>
      <c r="I201" s="132"/>
      <c r="J201" s="137">
        <f>Жильцы!A12</f>
        <v>11</v>
      </c>
      <c r="K201" s="217"/>
      <c r="L201" s="578"/>
      <c r="M201" s="578"/>
      <c r="N201" s="578"/>
      <c r="O201" s="131" t="s">
        <v>329</v>
      </c>
      <c r="P201" s="131"/>
      <c r="Q201" s="512">
        <f>Жильцы!F14</f>
        <v>4</v>
      </c>
      <c r="R201" s="131" t="s">
        <v>330</v>
      </c>
      <c r="S201" s="132" t="s">
        <v>331</v>
      </c>
      <c r="T201" s="132"/>
      <c r="U201" s="137">
        <f>Жильцы!A14</f>
        <v>13</v>
      </c>
      <c r="V201" s="132"/>
    </row>
    <row r="202" spans="1:24" ht="2.25" customHeight="1" thickBot="1">
      <c r="A202" s="463"/>
      <c r="B202" s="132"/>
      <c r="C202" s="132"/>
      <c r="D202" s="132"/>
      <c r="E202" s="132"/>
      <c r="F202" s="510"/>
      <c r="G202" s="132"/>
      <c r="H202" s="132"/>
      <c r="I202" s="132"/>
      <c r="J202" s="132"/>
      <c r="K202" s="217"/>
      <c r="L202" s="463"/>
      <c r="M202" s="132"/>
      <c r="N202" s="132"/>
      <c r="O202" s="132"/>
      <c r="P202" s="132"/>
      <c r="Q202" s="510"/>
      <c r="R202" s="132"/>
      <c r="S202" s="132"/>
      <c r="T202" s="132"/>
      <c r="U202" s="132"/>
      <c r="V202" s="132"/>
    </row>
    <row r="203" spans="1:24" ht="24" customHeight="1" thickBot="1">
      <c r="A203" s="574"/>
      <c r="B203" s="138"/>
      <c r="C203" s="219"/>
      <c r="D203" s="541" t="s">
        <v>957</v>
      </c>
      <c r="E203" s="140"/>
      <c r="F203" s="513" t="s">
        <v>366</v>
      </c>
      <c r="G203" s="141" t="s">
        <v>335</v>
      </c>
      <c r="H203" s="220" t="s">
        <v>367</v>
      </c>
      <c r="I203" s="569" t="s">
        <v>337</v>
      </c>
      <c r="J203" s="570"/>
      <c r="K203" s="217"/>
      <c r="L203" s="585"/>
      <c r="M203" s="138"/>
      <c r="N203" s="219"/>
      <c r="O203" s="541" t="s">
        <v>957</v>
      </c>
      <c r="P203" s="140"/>
      <c r="Q203" s="513" t="s">
        <v>366</v>
      </c>
      <c r="R203" s="141" t="s">
        <v>335</v>
      </c>
      <c r="S203" s="300" t="s">
        <v>367</v>
      </c>
      <c r="T203" s="569" t="s">
        <v>337</v>
      </c>
      <c r="U203" s="570"/>
      <c r="V203" s="132"/>
    </row>
    <row r="204" spans="1:24" ht="2.25" customHeight="1">
      <c r="A204" s="574"/>
      <c r="B204" s="221"/>
      <c r="C204" s="144"/>
      <c r="D204" s="144"/>
      <c r="E204" s="145"/>
      <c r="F204" s="514"/>
      <c r="G204" s="146"/>
      <c r="H204" s="146"/>
      <c r="I204" s="144"/>
      <c r="J204" s="147"/>
      <c r="K204" s="217"/>
      <c r="L204" s="585"/>
      <c r="M204" s="221"/>
      <c r="N204" s="144"/>
      <c r="O204" s="144"/>
      <c r="P204" s="145"/>
      <c r="Q204" s="514"/>
      <c r="R204" s="146"/>
      <c r="S204" s="146"/>
      <c r="T204" s="144"/>
      <c r="U204" s="147"/>
      <c r="V204" s="132"/>
    </row>
    <row r="205" spans="1:24" ht="12.75" customHeight="1">
      <c r="A205" s="574"/>
      <c r="B205" s="221" t="s">
        <v>368</v>
      </c>
      <c r="C205" s="156"/>
      <c r="D205" s="156"/>
      <c r="E205" s="150"/>
      <c r="F205" s="151">
        <f>D2509</f>
        <v>29.5</v>
      </c>
      <c r="G205" s="151">
        <f>F205*F200</f>
        <v>1451.4</v>
      </c>
      <c r="H205" s="152"/>
      <c r="I205" s="153">
        <f>G205-H205</f>
        <v>1451.4</v>
      </c>
      <c r="J205" s="154"/>
      <c r="K205" s="217"/>
      <c r="L205" s="585"/>
      <c r="M205" s="221" t="s">
        <v>368</v>
      </c>
      <c r="N205" s="156"/>
      <c r="O205" s="156"/>
      <c r="P205" s="150"/>
      <c r="Q205" s="151">
        <f>D2509</f>
        <v>29.5</v>
      </c>
      <c r="R205" s="151">
        <f>Q205*Q200</f>
        <v>1935.1999999999998</v>
      </c>
      <c r="S205" s="152"/>
      <c r="T205" s="153">
        <f>R205-S205</f>
        <v>1935.1999999999998</v>
      </c>
      <c r="U205" s="154"/>
      <c r="V205" s="132"/>
      <c r="X205" s="273"/>
    </row>
    <row r="206" spans="1:24" ht="12.75" customHeight="1">
      <c r="A206" s="472"/>
      <c r="B206" s="582" t="s">
        <v>370</v>
      </c>
      <c r="C206" s="583"/>
      <c r="D206" s="583"/>
      <c r="E206" s="222" t="s">
        <v>371</v>
      </c>
      <c r="F206" s="516">
        <f>D2504</f>
        <v>0.152</v>
      </c>
      <c r="G206" s="223">
        <f>F206*F200</f>
        <v>7.4784000000000006</v>
      </c>
      <c r="H206" s="224"/>
      <c r="I206" s="226">
        <f>G206</f>
        <v>7.4784000000000006</v>
      </c>
      <c r="J206" s="178"/>
      <c r="K206" s="217"/>
      <c r="L206" s="585"/>
      <c r="M206" s="582" t="s">
        <v>370</v>
      </c>
      <c r="N206" s="583"/>
      <c r="O206" s="583"/>
      <c r="P206" s="222" t="s">
        <v>371</v>
      </c>
      <c r="Q206" s="516">
        <f>D2504</f>
        <v>0.152</v>
      </c>
      <c r="R206" s="223">
        <f>Q206*Q200</f>
        <v>9.9711999999999996</v>
      </c>
      <c r="S206" s="224"/>
      <c r="T206" s="226">
        <f>R206</f>
        <v>9.9711999999999996</v>
      </c>
      <c r="U206" s="178"/>
      <c r="V206" s="132"/>
    </row>
    <row r="207" spans="1:24" ht="12.75" customHeight="1">
      <c r="A207" s="472"/>
      <c r="B207" s="584"/>
      <c r="C207" s="583"/>
      <c r="D207" s="583"/>
      <c r="E207" s="222" t="s">
        <v>372</v>
      </c>
      <c r="F207" s="516">
        <f>D2505</f>
        <v>0.72299999999999998</v>
      </c>
      <c r="G207" s="223">
        <f>F207*F200</f>
        <v>35.571600000000004</v>
      </c>
      <c r="H207" s="224"/>
      <c r="I207" s="226">
        <f>G207</f>
        <v>35.571600000000004</v>
      </c>
      <c r="J207" s="178"/>
      <c r="K207" s="217"/>
      <c r="L207" s="464"/>
      <c r="M207" s="584"/>
      <c r="N207" s="583"/>
      <c r="O207" s="583"/>
      <c r="P207" s="150" t="s">
        <v>372</v>
      </c>
      <c r="Q207" s="515">
        <f>D2505</f>
        <v>0.72299999999999998</v>
      </c>
      <c r="R207" s="151">
        <f>Q207*Q200</f>
        <v>47.428799999999995</v>
      </c>
      <c r="S207" s="152"/>
      <c r="T207" s="226">
        <f>R207</f>
        <v>47.428799999999995</v>
      </c>
      <c r="U207" s="178"/>
      <c r="V207" s="132"/>
    </row>
    <row r="208" spans="1:24">
      <c r="A208" s="460"/>
      <c r="B208" s="584"/>
      <c r="C208" s="583"/>
      <c r="D208" s="583"/>
      <c r="E208" s="222" t="s">
        <v>373</v>
      </c>
      <c r="F208" s="527">
        <f>D2506</f>
        <v>1.3160000000000001</v>
      </c>
      <c r="G208" s="223">
        <f>F208*F200</f>
        <v>64.747200000000007</v>
      </c>
      <c r="H208" s="224"/>
      <c r="I208" s="226">
        <f>G208</f>
        <v>64.747200000000007</v>
      </c>
      <c r="J208" s="178"/>
      <c r="K208" s="217"/>
      <c r="L208" s="586" t="s">
        <v>369</v>
      </c>
      <c r="M208" s="584"/>
      <c r="N208" s="583"/>
      <c r="O208" s="583"/>
      <c r="P208" s="150" t="s">
        <v>373</v>
      </c>
      <c r="Q208" s="531">
        <f>D2506</f>
        <v>1.3160000000000001</v>
      </c>
      <c r="R208" s="151">
        <f>Q208*Q200</f>
        <v>86.329599999999999</v>
      </c>
      <c r="S208" s="152"/>
      <c r="T208" s="226">
        <f>R208</f>
        <v>86.329599999999999</v>
      </c>
      <c r="U208" s="178"/>
      <c r="V208" s="132"/>
    </row>
    <row r="209" spans="1:22" ht="13.5" thickBot="1">
      <c r="A209" s="573" t="s">
        <v>369</v>
      </c>
      <c r="B209" s="584"/>
      <c r="C209" s="583"/>
      <c r="D209" s="583"/>
      <c r="E209" s="232" t="s">
        <v>374</v>
      </c>
      <c r="F209" s="518">
        <f>D2507</f>
        <v>0.14899999999999999</v>
      </c>
      <c r="G209" s="233">
        <f>F209*F200</f>
        <v>7.3308</v>
      </c>
      <c r="H209" s="234"/>
      <c r="I209" s="237">
        <f>G209</f>
        <v>7.3308</v>
      </c>
      <c r="J209" s="236"/>
      <c r="K209" s="217"/>
      <c r="L209" s="586"/>
      <c r="M209" s="584"/>
      <c r="N209" s="583"/>
      <c r="O209" s="583"/>
      <c r="P209" s="232" t="s">
        <v>374</v>
      </c>
      <c r="Q209" s="518">
        <f>D2507</f>
        <v>0.14899999999999999</v>
      </c>
      <c r="R209" s="233">
        <f>Q209*Q200</f>
        <v>9.7743999999999982</v>
      </c>
      <c r="S209" s="234"/>
      <c r="T209" s="237">
        <f>R209</f>
        <v>9.7743999999999982</v>
      </c>
      <c r="U209" s="236"/>
      <c r="V209" s="132"/>
    </row>
    <row r="210" spans="1:22" ht="12.75" customHeight="1" thickBot="1">
      <c r="A210" s="574"/>
      <c r="B210" s="168"/>
      <c r="C210" s="164"/>
      <c r="D210" s="164"/>
      <c r="E210" s="165"/>
      <c r="F210" s="520" t="s">
        <v>384</v>
      </c>
      <c r="G210" s="301" t="s">
        <v>385</v>
      </c>
      <c r="H210" s="302" t="s">
        <v>386</v>
      </c>
      <c r="I210" s="279"/>
      <c r="J210" s="167"/>
      <c r="K210" s="217"/>
      <c r="L210" s="587"/>
      <c r="M210" s="168"/>
      <c r="N210" s="164"/>
      <c r="O210" s="164"/>
      <c r="P210" s="165"/>
      <c r="Q210" s="520" t="s">
        <v>384</v>
      </c>
      <c r="R210" s="301" t="s">
        <v>385</v>
      </c>
      <c r="S210" s="302" t="s">
        <v>386</v>
      </c>
      <c r="T210" s="279"/>
      <c r="U210" s="167"/>
      <c r="V210" s="132"/>
    </row>
    <row r="211" spans="1:22" ht="13.5" thickBot="1">
      <c r="A211" s="574"/>
      <c r="B211" s="247" t="s">
        <v>986</v>
      </c>
      <c r="C211" s="219"/>
      <c r="D211" s="219"/>
      <c r="E211" s="253"/>
      <c r="F211" s="521">
        <f>INDEX(Жильцы!$A$2:$AB$129,Квитанции_чистые!J201,HLOOKUP(Квитанции_чистые!$G$3,Лист1!$B$21:$M$22,2,FALSE))</f>
        <v>11783</v>
      </c>
      <c r="G211" s="282">
        <f>INDEX(Жильцы!$A$2:$AB$129,Квитанции_чистые!J201,(HLOOKUP(Квитанции_чистые!$G$3,Лист1!$B$17:$M$18,2,FALSE)))</f>
        <v>12055</v>
      </c>
      <c r="H211" s="249">
        <f>G211-F211</f>
        <v>272</v>
      </c>
      <c r="I211" s="242">
        <f>H211*B2499</f>
        <v>897.59999999999991</v>
      </c>
      <c r="J211" s="167"/>
      <c r="K211" s="217"/>
      <c r="L211" s="461"/>
      <c r="M211" s="247" t="s">
        <v>986</v>
      </c>
      <c r="N211" s="219"/>
      <c r="O211" s="219"/>
      <c r="P211" s="253"/>
      <c r="Q211" s="524">
        <f>INDEX(Жильцы!$A$2:$AB$129,Квитанции_чистые!U201,HLOOKUP(Квитанции_чистые!$G$3,Лист1!$B$21:$M$22,2,FALSE))</f>
        <v>56763</v>
      </c>
      <c r="R211" s="303">
        <f>INDEX(Жильцы!$A$2:$AB$129,Квитанции_чистые!U201,(HLOOKUP(Квитанции_чистые!$G$3,Лист1!$B$17:$M$18,2,FALSE)))</f>
        <v>57018</v>
      </c>
      <c r="S211" s="249">
        <f>R211-Q211</f>
        <v>255</v>
      </c>
      <c r="T211" s="242">
        <f>S211*B2499</f>
        <v>841.5</v>
      </c>
      <c r="U211" s="167"/>
      <c r="V211" s="132"/>
    </row>
    <row r="212" spans="1:22">
      <c r="A212" s="472"/>
      <c r="B212" s="132"/>
      <c r="C212" s="132"/>
      <c r="D212" s="132"/>
      <c r="E212" s="132"/>
      <c r="F212" s="510"/>
      <c r="G212" s="563" t="s">
        <v>1007</v>
      </c>
      <c r="H212" s="304"/>
      <c r="I212" s="556">
        <f>Жильцы!N12</f>
        <v>1280.9099999999999</v>
      </c>
      <c r="J212" s="255"/>
      <c r="K212" s="217"/>
      <c r="L212" s="460" t="s">
        <v>375</v>
      </c>
      <c r="M212" s="132"/>
      <c r="N212" s="132"/>
      <c r="O212" s="132"/>
      <c r="P212" s="132"/>
      <c r="Q212" s="510"/>
      <c r="R212" s="563" t="s">
        <v>1007</v>
      </c>
      <c r="S212" s="304"/>
      <c r="T212" s="556">
        <f>Жильцы!N14</f>
        <v>-351.78999999999996</v>
      </c>
      <c r="U212" s="255"/>
      <c r="V212" s="132"/>
    </row>
    <row r="213" spans="1:22" ht="13.5" thickBot="1">
      <c r="A213" s="460" t="s">
        <v>376</v>
      </c>
      <c r="B213" s="132"/>
      <c r="C213" s="132"/>
      <c r="D213" s="180" t="s">
        <v>377</v>
      </c>
      <c r="E213" s="183" t="str">
        <f>$E$18</f>
        <v>января</v>
      </c>
      <c r="F213" s="510" t="s">
        <v>1142</v>
      </c>
      <c r="G213" s="305" t="s">
        <v>347</v>
      </c>
      <c r="H213" s="278"/>
      <c r="I213" s="242">
        <f>SUM(I204:I212)</f>
        <v>3745.0379999999996</v>
      </c>
      <c r="J213" s="167"/>
      <c r="K213" s="217"/>
      <c r="L213" s="460" t="s">
        <v>376</v>
      </c>
      <c r="M213" s="132"/>
      <c r="N213" s="132"/>
      <c r="O213" s="180" t="s">
        <v>377</v>
      </c>
      <c r="P213" s="183" t="str">
        <f>$E$18</f>
        <v>января</v>
      </c>
      <c r="Q213" s="510" t="s">
        <v>1142</v>
      </c>
      <c r="R213" s="305" t="s">
        <v>347</v>
      </c>
      <c r="S213" s="278"/>
      <c r="T213" s="242">
        <f>SUM(T204:T212)</f>
        <v>2578.4139999999993</v>
      </c>
      <c r="U213" s="167"/>
      <c r="V213" s="132"/>
    </row>
    <row r="214" spans="1:22" ht="10.5" customHeight="1">
      <c r="A214" s="184"/>
      <c r="B214" s="190"/>
      <c r="C214" s="186"/>
      <c r="D214" s="259"/>
      <c r="E214" s="259"/>
      <c r="F214" s="522"/>
      <c r="G214" s="259"/>
      <c r="H214" s="259"/>
      <c r="I214" s="259"/>
      <c r="J214" s="259"/>
      <c r="K214" s="260"/>
      <c r="L214" s="184"/>
      <c r="M214" s="190"/>
      <c r="N214" s="186"/>
      <c r="O214" s="259"/>
      <c r="P214" s="259"/>
      <c r="Q214" s="522"/>
      <c r="R214" s="259"/>
      <c r="S214" s="259"/>
      <c r="T214" s="259"/>
      <c r="U214" s="259"/>
      <c r="V214" s="261"/>
    </row>
    <row r="215" spans="1:22" ht="18.75" customHeight="1">
      <c r="A215" s="460" t="s">
        <v>363</v>
      </c>
      <c r="B215" s="131"/>
      <c r="G215" s="273"/>
      <c r="H215" s="273"/>
      <c r="I215" s="273"/>
      <c r="J215" s="273"/>
      <c r="K215" s="576" t="s">
        <v>378</v>
      </c>
      <c r="L215" s="467" t="s">
        <v>363</v>
      </c>
      <c r="M215" s="175"/>
      <c r="N215" s="273"/>
      <c r="O215" s="273"/>
      <c r="P215" s="273"/>
      <c r="R215" s="273"/>
      <c r="S215" s="273"/>
      <c r="T215" s="273"/>
      <c r="U215" s="273"/>
      <c r="V215" s="594" t="s">
        <v>378</v>
      </c>
    </row>
    <row r="216" spans="1:22">
      <c r="A216" s="460" t="s">
        <v>379</v>
      </c>
      <c r="B216" s="131"/>
      <c r="G216" s="273"/>
      <c r="H216" s="273"/>
      <c r="I216" s="273"/>
      <c r="J216" s="273"/>
      <c r="K216" s="577"/>
      <c r="L216" s="467" t="s">
        <v>379</v>
      </c>
      <c r="M216" s="175"/>
      <c r="N216" s="273"/>
      <c r="O216" s="273"/>
      <c r="P216" s="273"/>
      <c r="R216" s="273"/>
      <c r="S216" s="273"/>
      <c r="T216" s="273"/>
      <c r="U216" s="273"/>
      <c r="V216" s="577"/>
    </row>
    <row r="217" spans="1:22" ht="6" customHeight="1">
      <c r="A217" s="460"/>
      <c r="B217" s="131"/>
      <c r="C217" s="132"/>
      <c r="D217" s="132"/>
      <c r="E217" s="132"/>
      <c r="F217" s="510"/>
      <c r="G217" s="272"/>
      <c r="H217" s="272"/>
      <c r="I217" s="272"/>
      <c r="J217" s="272"/>
      <c r="K217" s="577"/>
      <c r="L217" s="467"/>
      <c r="M217" s="175"/>
      <c r="N217" s="272"/>
      <c r="O217" s="272"/>
      <c r="P217" s="272"/>
      <c r="Q217" s="510"/>
      <c r="R217" s="272"/>
      <c r="S217" s="272"/>
      <c r="T217" s="272"/>
      <c r="U217" s="272"/>
      <c r="V217" s="577"/>
    </row>
    <row r="218" spans="1:22" ht="15.75" customHeight="1">
      <c r="A218" s="578"/>
      <c r="B218" s="578"/>
      <c r="C218" s="578"/>
      <c r="D218" s="133" t="s">
        <v>350</v>
      </c>
      <c r="E218" s="133"/>
      <c r="F218" s="511"/>
      <c r="G218" s="307" t="str">
        <f>$G$3</f>
        <v>декабрь</v>
      </c>
      <c r="H218" s="306" t="s">
        <v>967</v>
      </c>
      <c r="I218" s="272"/>
      <c r="J218" s="272"/>
      <c r="K218" s="577"/>
      <c r="L218" s="595"/>
      <c r="M218" s="595"/>
      <c r="N218" s="595"/>
      <c r="O218" s="306" t="s">
        <v>350</v>
      </c>
      <c r="P218" s="306"/>
      <c r="Q218" s="511"/>
      <c r="R218" s="307" t="str">
        <f>$G$3</f>
        <v>декабрь</v>
      </c>
      <c r="S218" s="306" t="s">
        <v>967</v>
      </c>
      <c r="T218" s="272"/>
      <c r="U218" s="272"/>
      <c r="V218" s="577"/>
    </row>
    <row r="219" spans="1:22" ht="3.75" customHeight="1">
      <c r="A219" s="578"/>
      <c r="B219" s="578"/>
      <c r="C219" s="578"/>
      <c r="D219" s="132"/>
      <c r="E219" s="132"/>
      <c r="F219" s="510"/>
      <c r="G219" s="272"/>
      <c r="H219" s="272"/>
      <c r="I219" s="272"/>
      <c r="J219" s="272"/>
      <c r="K219" s="577"/>
      <c r="L219" s="595"/>
      <c r="M219" s="595"/>
      <c r="N219" s="595"/>
      <c r="O219" s="272"/>
      <c r="P219" s="272"/>
      <c r="Q219" s="510"/>
      <c r="R219" s="272"/>
      <c r="S219" s="272"/>
      <c r="T219" s="272"/>
      <c r="U219" s="272"/>
      <c r="V219" s="577"/>
    </row>
    <row r="220" spans="1:22" ht="12.75" customHeight="1">
      <c r="A220" s="578"/>
      <c r="B220" s="578"/>
      <c r="C220" s="578"/>
      <c r="D220" s="131" t="s">
        <v>327</v>
      </c>
      <c r="E220" s="131"/>
      <c r="F220" s="512">
        <f>F200</f>
        <v>49.2</v>
      </c>
      <c r="G220" s="175" t="s">
        <v>328</v>
      </c>
      <c r="H220" s="272" t="str">
        <f>H200</f>
        <v>Молданова Л.Э.</v>
      </c>
      <c r="I220" s="272"/>
      <c r="J220" s="272"/>
      <c r="K220" s="577"/>
      <c r="L220" s="595"/>
      <c r="M220" s="595"/>
      <c r="N220" s="595"/>
      <c r="O220" s="175" t="s">
        <v>327</v>
      </c>
      <c r="P220" s="175"/>
      <c r="Q220" s="512">
        <f>Q200</f>
        <v>65.599999999999994</v>
      </c>
      <c r="R220" s="175" t="s">
        <v>328</v>
      </c>
      <c r="S220" s="272" t="str">
        <f>S200</f>
        <v>Шувалов  А.В.</v>
      </c>
      <c r="T220" s="272"/>
      <c r="U220" s="272"/>
      <c r="V220" s="577"/>
    </row>
    <row r="221" spans="1:22" ht="12.75" customHeight="1">
      <c r="A221" s="578"/>
      <c r="B221" s="578"/>
      <c r="C221" s="578"/>
      <c r="D221" s="131" t="s">
        <v>329</v>
      </c>
      <c r="E221" s="131"/>
      <c r="F221" s="512">
        <f>F201</f>
        <v>3</v>
      </c>
      <c r="G221" s="175" t="s">
        <v>330</v>
      </c>
      <c r="H221" s="272" t="s">
        <v>331</v>
      </c>
      <c r="I221" s="272"/>
      <c r="J221" s="308">
        <f>J201</f>
        <v>11</v>
      </c>
      <c r="K221" s="577"/>
      <c r="L221" s="595"/>
      <c r="M221" s="595"/>
      <c r="N221" s="595"/>
      <c r="O221" s="175" t="s">
        <v>329</v>
      </c>
      <c r="P221" s="175"/>
      <c r="Q221" s="512">
        <f>Q201</f>
        <v>4</v>
      </c>
      <c r="R221" s="175" t="s">
        <v>330</v>
      </c>
      <c r="S221" s="272" t="s">
        <v>331</v>
      </c>
      <c r="T221" s="272"/>
      <c r="U221" s="308">
        <f>U201</f>
        <v>13</v>
      </c>
      <c r="V221" s="577"/>
    </row>
    <row r="222" spans="1:22" ht="2.25" customHeight="1" thickBot="1">
      <c r="A222" s="463"/>
      <c r="B222" s="132"/>
      <c r="C222" s="132"/>
      <c r="D222" s="132"/>
      <c r="E222" s="132"/>
      <c r="F222" s="510"/>
      <c r="G222" s="272"/>
      <c r="H222" s="272"/>
      <c r="I222" s="272"/>
      <c r="J222" s="272"/>
      <c r="K222" s="577"/>
      <c r="L222" s="468"/>
      <c r="M222" s="272"/>
      <c r="N222" s="272"/>
      <c r="O222" s="272"/>
      <c r="P222" s="272"/>
      <c r="Q222" s="510"/>
      <c r="R222" s="272"/>
      <c r="S222" s="272"/>
      <c r="T222" s="272"/>
      <c r="U222" s="272"/>
      <c r="V222" s="577"/>
    </row>
    <row r="223" spans="1:22" ht="24" customHeight="1" thickBot="1">
      <c r="A223" s="574" t="s">
        <v>391</v>
      </c>
      <c r="B223" s="138"/>
      <c r="C223" s="219"/>
      <c r="D223" s="541" t="s">
        <v>957</v>
      </c>
      <c r="E223" s="140"/>
      <c r="F223" s="513" t="s">
        <v>366</v>
      </c>
      <c r="G223" s="309" t="s">
        <v>335</v>
      </c>
      <c r="H223" s="302" t="s">
        <v>367</v>
      </c>
      <c r="I223" s="596" t="s">
        <v>337</v>
      </c>
      <c r="J223" s="597"/>
      <c r="K223" s="577"/>
      <c r="L223" s="585" t="s">
        <v>392</v>
      </c>
      <c r="M223" s="310"/>
      <c r="N223" s="311"/>
      <c r="O223" s="542" t="s">
        <v>957</v>
      </c>
      <c r="P223" s="312"/>
      <c r="Q223" s="513" t="s">
        <v>366</v>
      </c>
      <c r="R223" s="309" t="s">
        <v>335</v>
      </c>
      <c r="S223" s="302" t="s">
        <v>367</v>
      </c>
      <c r="T223" s="596" t="s">
        <v>337</v>
      </c>
      <c r="U223" s="597"/>
      <c r="V223" s="577"/>
    </row>
    <row r="224" spans="1:22" ht="3" customHeight="1">
      <c r="A224" s="574"/>
      <c r="B224" s="221"/>
      <c r="C224" s="144"/>
      <c r="D224" s="144"/>
      <c r="E224" s="145"/>
      <c r="F224" s="514"/>
      <c r="G224" s="313"/>
      <c r="H224" s="313"/>
      <c r="I224" s="195"/>
      <c r="J224" s="314"/>
      <c r="K224" s="577"/>
      <c r="L224" s="585"/>
      <c r="M224" s="315"/>
      <c r="N224" s="195"/>
      <c r="O224" s="195"/>
      <c r="P224" s="316"/>
      <c r="Q224" s="514"/>
      <c r="R224" s="313"/>
      <c r="S224" s="313"/>
      <c r="T224" s="195"/>
      <c r="U224" s="314"/>
      <c r="V224" s="577"/>
    </row>
    <row r="225" spans="1:22" ht="12.75" customHeight="1">
      <c r="A225" s="574"/>
      <c r="B225" s="221" t="s">
        <v>368</v>
      </c>
      <c r="C225" s="156"/>
      <c r="D225" s="156"/>
      <c r="E225" s="150"/>
      <c r="F225" s="151">
        <f>D2509</f>
        <v>29.5</v>
      </c>
      <c r="G225" s="151">
        <f>F225*F220</f>
        <v>1451.4</v>
      </c>
      <c r="H225" s="152"/>
      <c r="I225" s="153">
        <f>G225-H225</f>
        <v>1451.4</v>
      </c>
      <c r="J225" s="270"/>
      <c r="K225" s="577"/>
      <c r="L225" s="585"/>
      <c r="M225" s="315" t="s">
        <v>368</v>
      </c>
      <c r="N225" s="317"/>
      <c r="O225" s="317"/>
      <c r="P225" s="318"/>
      <c r="Q225" s="151">
        <f>D2509</f>
        <v>29.5</v>
      </c>
      <c r="R225" s="151">
        <f>Q225*Q220</f>
        <v>1935.1999999999998</v>
      </c>
      <c r="S225" s="152"/>
      <c r="T225" s="153">
        <f>R225-S225</f>
        <v>1935.1999999999998</v>
      </c>
      <c r="U225" s="270"/>
      <c r="V225" s="577"/>
    </row>
    <row r="226" spans="1:22" ht="12.75" customHeight="1">
      <c r="A226" s="472"/>
      <c r="B226" s="582" t="s">
        <v>370</v>
      </c>
      <c r="C226" s="583"/>
      <c r="D226" s="583"/>
      <c r="E226" s="222" t="s">
        <v>371</v>
      </c>
      <c r="F226" s="516">
        <f>D2504</f>
        <v>0.152</v>
      </c>
      <c r="G226" s="223">
        <f>F226*F220</f>
        <v>7.4784000000000006</v>
      </c>
      <c r="H226" s="224"/>
      <c r="I226" s="226">
        <f>G226</f>
        <v>7.4784000000000006</v>
      </c>
      <c r="J226" s="274"/>
      <c r="K226" s="577"/>
      <c r="L226" s="585"/>
      <c r="M226" s="593" t="s">
        <v>370</v>
      </c>
      <c r="N226" s="583"/>
      <c r="O226" s="583"/>
      <c r="P226" s="319" t="s">
        <v>371</v>
      </c>
      <c r="Q226" s="516">
        <f>D2504</f>
        <v>0.152</v>
      </c>
      <c r="R226" s="223">
        <f>Q226*Q220</f>
        <v>9.9711999999999996</v>
      </c>
      <c r="S226" s="224"/>
      <c r="T226" s="226">
        <f>R226</f>
        <v>9.9711999999999996</v>
      </c>
      <c r="U226" s="274"/>
      <c r="V226" s="577"/>
    </row>
    <row r="227" spans="1:22" ht="12.75" customHeight="1">
      <c r="A227" s="472"/>
      <c r="B227" s="584"/>
      <c r="C227" s="583"/>
      <c r="D227" s="583"/>
      <c r="E227" s="150" t="s">
        <v>372</v>
      </c>
      <c r="F227" s="515">
        <f>D2505</f>
        <v>0.72299999999999998</v>
      </c>
      <c r="G227" s="151">
        <f>F227*F220</f>
        <v>35.571600000000004</v>
      </c>
      <c r="H227" s="152"/>
      <c r="I227" s="153">
        <f>G227</f>
        <v>35.571600000000004</v>
      </c>
      <c r="J227" s="274"/>
      <c r="K227" s="577"/>
      <c r="L227" s="464"/>
      <c r="M227" s="584"/>
      <c r="N227" s="583"/>
      <c r="O227" s="583"/>
      <c r="P227" s="318" t="s">
        <v>372</v>
      </c>
      <c r="Q227" s="515">
        <f>D2505</f>
        <v>0.72299999999999998</v>
      </c>
      <c r="R227" s="151">
        <f>Q227*Q220</f>
        <v>47.428799999999995</v>
      </c>
      <c r="S227" s="152"/>
      <c r="T227" s="226">
        <f>R227</f>
        <v>47.428799999999995</v>
      </c>
      <c r="U227" s="274"/>
      <c r="V227" s="577"/>
    </row>
    <row r="228" spans="1:22">
      <c r="A228" s="460"/>
      <c r="B228" s="584"/>
      <c r="C228" s="583"/>
      <c r="D228" s="583"/>
      <c r="E228" s="150" t="s">
        <v>373</v>
      </c>
      <c r="F228" s="531">
        <f>D2506</f>
        <v>1.3160000000000001</v>
      </c>
      <c r="G228" s="151">
        <f>F228*F220</f>
        <v>64.747200000000007</v>
      </c>
      <c r="H228" s="152"/>
      <c r="I228" s="153">
        <f>G228</f>
        <v>64.747200000000007</v>
      </c>
      <c r="J228" s="274"/>
      <c r="K228" s="577"/>
      <c r="L228" s="586" t="s">
        <v>369</v>
      </c>
      <c r="M228" s="584"/>
      <c r="N228" s="583"/>
      <c r="O228" s="583"/>
      <c r="P228" s="318" t="s">
        <v>373</v>
      </c>
      <c r="Q228" s="531">
        <f>D2506</f>
        <v>1.3160000000000001</v>
      </c>
      <c r="R228" s="151">
        <f>Q228*Q220</f>
        <v>86.329599999999999</v>
      </c>
      <c r="S228" s="152"/>
      <c r="T228" s="226">
        <f>R228</f>
        <v>86.329599999999999</v>
      </c>
      <c r="U228" s="274"/>
      <c r="V228" s="577"/>
    </row>
    <row r="229" spans="1:22" ht="13.5" thickBot="1">
      <c r="A229" s="573" t="s">
        <v>369</v>
      </c>
      <c r="B229" s="584"/>
      <c r="C229" s="583"/>
      <c r="D229" s="583"/>
      <c r="E229" s="232" t="s">
        <v>374</v>
      </c>
      <c r="F229" s="518">
        <f>D2507</f>
        <v>0.14899999999999999</v>
      </c>
      <c r="G229" s="233">
        <f>F229*F220</f>
        <v>7.3308</v>
      </c>
      <c r="H229" s="234"/>
      <c r="I229" s="237">
        <f>G229</f>
        <v>7.3308</v>
      </c>
      <c r="J229" s="276"/>
      <c r="K229" s="577"/>
      <c r="L229" s="586"/>
      <c r="M229" s="584"/>
      <c r="N229" s="583"/>
      <c r="O229" s="583"/>
      <c r="P229" s="320" t="s">
        <v>374</v>
      </c>
      <c r="Q229" s="518">
        <f>D2507</f>
        <v>0.14899999999999999</v>
      </c>
      <c r="R229" s="233">
        <f>Q229*Q220</f>
        <v>9.7743999999999982</v>
      </c>
      <c r="S229" s="234"/>
      <c r="T229" s="237">
        <f>R229</f>
        <v>9.7743999999999982</v>
      </c>
      <c r="U229" s="276"/>
      <c r="V229" s="577"/>
    </row>
    <row r="230" spans="1:22" ht="12.75" customHeight="1" thickBot="1">
      <c r="A230" s="574"/>
      <c r="B230" s="168"/>
      <c r="C230" s="164"/>
      <c r="D230" s="164"/>
      <c r="E230" s="165"/>
      <c r="F230" s="520" t="s">
        <v>384</v>
      </c>
      <c r="G230" s="301" t="s">
        <v>385</v>
      </c>
      <c r="H230" s="302" t="s">
        <v>386</v>
      </c>
      <c r="I230" s="279"/>
      <c r="J230" s="278"/>
      <c r="K230" s="577"/>
      <c r="L230" s="587"/>
      <c r="M230" s="321"/>
      <c r="N230" s="279"/>
      <c r="O230" s="279"/>
      <c r="P230" s="322"/>
      <c r="Q230" s="520" t="s">
        <v>384</v>
      </c>
      <c r="R230" s="301" t="s">
        <v>385</v>
      </c>
      <c r="S230" s="302" t="s">
        <v>386</v>
      </c>
      <c r="T230" s="279"/>
      <c r="U230" s="278"/>
      <c r="V230" s="577"/>
    </row>
    <row r="231" spans="1:22" ht="13.5" thickBot="1">
      <c r="A231" s="574"/>
      <c r="B231" s="247" t="s">
        <v>986</v>
      </c>
      <c r="C231" s="219"/>
      <c r="D231" s="219"/>
      <c r="E231" s="253"/>
      <c r="F231" s="524">
        <f>F211</f>
        <v>11783</v>
      </c>
      <c r="G231" s="282">
        <f>G211</f>
        <v>12055</v>
      </c>
      <c r="H231" s="249">
        <f>H211</f>
        <v>272</v>
      </c>
      <c r="I231" s="242">
        <f>I211</f>
        <v>897.59999999999991</v>
      </c>
      <c r="J231" s="278"/>
      <c r="K231" s="577"/>
      <c r="L231" s="461"/>
      <c r="M231" s="323" t="s">
        <v>986</v>
      </c>
      <c r="N231" s="311"/>
      <c r="O231" s="311"/>
      <c r="P231" s="324"/>
      <c r="Q231" s="524">
        <f>Q211</f>
        <v>56763</v>
      </c>
      <c r="R231" s="282">
        <f>R211</f>
        <v>57018</v>
      </c>
      <c r="S231" s="249">
        <f>S211</f>
        <v>255</v>
      </c>
      <c r="T231" s="242">
        <f>T211</f>
        <v>841.5</v>
      </c>
      <c r="U231" s="278"/>
      <c r="V231" s="577"/>
    </row>
    <row r="232" spans="1:22">
      <c r="A232" s="472"/>
      <c r="B232" s="132"/>
      <c r="C232" s="132"/>
      <c r="D232" s="132"/>
      <c r="E232" s="132"/>
      <c r="F232" s="510"/>
      <c r="G232" s="563" t="s">
        <v>1007</v>
      </c>
      <c r="H232" s="304"/>
      <c r="I232" s="556">
        <f>I212</f>
        <v>1280.9099999999999</v>
      </c>
      <c r="J232" s="304"/>
      <c r="K232" s="577"/>
      <c r="L232" s="460" t="s">
        <v>375</v>
      </c>
      <c r="M232" s="272"/>
      <c r="N232" s="272"/>
      <c r="O232" s="272"/>
      <c r="P232" s="272"/>
      <c r="Q232" s="510"/>
      <c r="R232" s="563" t="s">
        <v>1007</v>
      </c>
      <c r="S232" s="304"/>
      <c r="T232" s="556">
        <f>T212</f>
        <v>-351.78999999999996</v>
      </c>
      <c r="U232" s="304"/>
      <c r="V232" s="577"/>
    </row>
    <row r="233" spans="1:22" ht="13.5" thickBot="1">
      <c r="A233" s="467" t="s">
        <v>376</v>
      </c>
      <c r="B233" s="132"/>
      <c r="C233" s="132"/>
      <c r="D233" s="180" t="s">
        <v>377</v>
      </c>
      <c r="E233" s="183" t="str">
        <f>$E$18</f>
        <v>января</v>
      </c>
      <c r="F233" s="510" t="s">
        <v>1142</v>
      </c>
      <c r="G233" s="305" t="s">
        <v>347</v>
      </c>
      <c r="H233" s="278"/>
      <c r="I233" s="242">
        <f>SUM(I224:I232)</f>
        <v>3745.0379999999996</v>
      </c>
      <c r="J233" s="278"/>
      <c r="K233" s="299"/>
      <c r="L233" s="467" t="s">
        <v>376</v>
      </c>
      <c r="M233" s="272"/>
      <c r="N233" s="272"/>
      <c r="O233" s="325" t="s">
        <v>377</v>
      </c>
      <c r="P233" s="326" t="str">
        <f>$E$18</f>
        <v>января</v>
      </c>
      <c r="Q233" s="510" t="s">
        <v>1142</v>
      </c>
      <c r="R233" s="305" t="s">
        <v>347</v>
      </c>
      <c r="S233" s="278"/>
      <c r="T233" s="242">
        <f>SUM(T224:T232)</f>
        <v>2578.4139999999993</v>
      </c>
      <c r="U233" s="278"/>
      <c r="V233" s="267"/>
    </row>
    <row r="234" spans="1:22" s="261" customFormat="1" ht="15" customHeight="1">
      <c r="A234" s="284"/>
      <c r="B234" s="285"/>
      <c r="C234" s="196"/>
      <c r="F234" s="525"/>
      <c r="G234" s="327"/>
      <c r="H234" s="327"/>
      <c r="I234" s="327"/>
      <c r="J234" s="327"/>
      <c r="K234" s="299"/>
      <c r="L234" s="328"/>
      <c r="M234" s="329"/>
      <c r="N234" s="330"/>
      <c r="O234" s="327"/>
      <c r="P234" s="327"/>
      <c r="Q234" s="525"/>
      <c r="R234" s="327"/>
      <c r="S234" s="327"/>
      <c r="T234" s="327"/>
      <c r="U234" s="327"/>
      <c r="V234" s="267"/>
    </row>
    <row r="235" spans="1:22">
      <c r="A235" s="460" t="s">
        <v>363</v>
      </c>
      <c r="B235" s="131"/>
      <c r="L235" s="460" t="s">
        <v>363</v>
      </c>
      <c r="M235" s="131"/>
    </row>
    <row r="236" spans="1:22" ht="3" customHeight="1">
      <c r="A236" s="460"/>
      <c r="B236" s="131"/>
      <c r="C236" s="132"/>
      <c r="D236" s="132"/>
      <c r="E236" s="132"/>
      <c r="F236" s="510"/>
      <c r="G236" s="132"/>
      <c r="H236" s="132"/>
      <c r="I236" s="132"/>
      <c r="J236" s="132"/>
      <c r="K236" s="217"/>
      <c r="L236" s="460"/>
      <c r="M236" s="131"/>
      <c r="N236" s="132"/>
      <c r="O236" s="132"/>
      <c r="P236" s="132"/>
      <c r="Q236" s="510"/>
      <c r="R236" s="132"/>
      <c r="S236" s="132"/>
      <c r="T236" s="132"/>
      <c r="U236" s="132"/>
      <c r="V236" s="132"/>
    </row>
    <row r="237" spans="1:22" ht="15.75" customHeight="1">
      <c r="A237" s="578"/>
      <c r="B237" s="578"/>
      <c r="C237" s="578"/>
      <c r="D237" s="133" t="s">
        <v>325</v>
      </c>
      <c r="E237" s="133"/>
      <c r="F237" s="511"/>
      <c r="G237" s="135" t="str">
        <f>$G$3</f>
        <v>декабрь</v>
      </c>
      <c r="H237" s="133" t="s">
        <v>967</v>
      </c>
      <c r="I237" s="132"/>
      <c r="J237" s="132"/>
      <c r="K237" s="217"/>
      <c r="L237" s="578"/>
      <c r="M237" s="578"/>
      <c r="N237" s="578"/>
      <c r="O237" s="133" t="s">
        <v>325</v>
      </c>
      <c r="P237" s="133"/>
      <c r="Q237" s="511"/>
      <c r="R237" s="135" t="str">
        <f>$G$3</f>
        <v>декабрь</v>
      </c>
      <c r="S237" s="133" t="s">
        <v>967</v>
      </c>
      <c r="T237" s="132"/>
      <c r="U237" s="132"/>
      <c r="V237" s="132"/>
    </row>
    <row r="238" spans="1:22" ht="5.25" customHeight="1">
      <c r="A238" s="578"/>
      <c r="B238" s="578"/>
      <c r="C238" s="578"/>
      <c r="D238" s="132"/>
      <c r="E238" s="132"/>
      <c r="F238" s="510"/>
      <c r="G238" s="132"/>
      <c r="H238" s="132"/>
      <c r="I238" s="132"/>
      <c r="J238" s="132"/>
      <c r="K238" s="217"/>
      <c r="L238" s="578"/>
      <c r="M238" s="578"/>
      <c r="N238" s="578"/>
      <c r="O238" s="132"/>
      <c r="P238" s="132"/>
      <c r="Q238" s="510"/>
      <c r="R238" s="132"/>
      <c r="S238" s="132"/>
      <c r="T238" s="132"/>
      <c r="U238" s="132"/>
      <c r="V238" s="132"/>
    </row>
    <row r="239" spans="1:22" ht="12.75" customHeight="1">
      <c r="A239" s="578"/>
      <c r="B239" s="578"/>
      <c r="C239" s="578"/>
      <c r="D239" s="131" t="s">
        <v>327</v>
      </c>
      <c r="E239" s="131"/>
      <c r="F239" s="512">
        <f>Жильцы!E15</f>
        <v>49.2</v>
      </c>
      <c r="G239" s="131" t="s">
        <v>328</v>
      </c>
      <c r="H239" s="132" t="str">
        <f>Жильцы!B15&amp;" "&amp;Жильцы!C15&amp;"."&amp;Жильцы!D15&amp;"."</f>
        <v>Кожухарь С.В.</v>
      </c>
      <c r="I239" s="132"/>
      <c r="J239" s="132"/>
      <c r="K239" s="217"/>
      <c r="L239" s="578"/>
      <c r="M239" s="578"/>
      <c r="N239" s="578"/>
      <c r="O239" s="131" t="s">
        <v>327</v>
      </c>
      <c r="P239" s="131"/>
      <c r="Q239" s="512">
        <f>Жильцы!E17</f>
        <v>49.5</v>
      </c>
      <c r="R239" s="131" t="s">
        <v>328</v>
      </c>
      <c r="S239" s="132" t="str">
        <f>Жильцы!B17&amp;" "&amp;Жильцы!C17&amp;"."&amp;Жильцы!D17&amp;"."</f>
        <v>Ветохина Н.С.</v>
      </c>
      <c r="T239" s="132"/>
      <c r="U239" s="132"/>
      <c r="V239" s="132"/>
    </row>
    <row r="240" spans="1:22" ht="12.75" customHeight="1">
      <c r="A240" s="578"/>
      <c r="B240" s="578"/>
      <c r="C240" s="578"/>
      <c r="D240" s="131" t="s">
        <v>329</v>
      </c>
      <c r="E240" s="131"/>
      <c r="F240" s="512">
        <f>Жильцы!F15</f>
        <v>1</v>
      </c>
      <c r="G240" s="131" t="s">
        <v>330</v>
      </c>
      <c r="H240" s="132" t="s">
        <v>331</v>
      </c>
      <c r="I240" s="132"/>
      <c r="J240" s="137">
        <f>Жильцы!A15</f>
        <v>14</v>
      </c>
      <c r="K240" s="217"/>
      <c r="L240" s="578"/>
      <c r="M240" s="578"/>
      <c r="N240" s="578"/>
      <c r="O240" s="131" t="s">
        <v>329</v>
      </c>
      <c r="P240" s="131"/>
      <c r="Q240" s="512">
        <f>Жильцы!F17</f>
        <v>2</v>
      </c>
      <c r="R240" s="131" t="s">
        <v>330</v>
      </c>
      <c r="S240" s="132" t="s">
        <v>331</v>
      </c>
      <c r="T240" s="132"/>
      <c r="U240" s="137">
        <f>Жильцы!A17</f>
        <v>16</v>
      </c>
      <c r="V240" s="132"/>
    </row>
    <row r="241" spans="1:22" ht="1.5" customHeight="1" thickBot="1">
      <c r="A241" s="463"/>
      <c r="B241" s="132"/>
      <c r="C241" s="132"/>
      <c r="D241" s="132"/>
      <c r="E241" s="132"/>
      <c r="F241" s="510"/>
      <c r="G241" s="132"/>
      <c r="H241" s="132"/>
      <c r="I241" s="132"/>
      <c r="J241" s="132"/>
      <c r="K241" s="217"/>
      <c r="L241" s="463"/>
      <c r="M241" s="132"/>
      <c r="N241" s="132"/>
      <c r="O241" s="132"/>
      <c r="P241" s="132"/>
      <c r="Q241" s="510"/>
      <c r="R241" s="132"/>
      <c r="S241" s="132"/>
      <c r="T241" s="132"/>
      <c r="U241" s="132"/>
      <c r="V241" s="132"/>
    </row>
    <row r="242" spans="1:22" ht="24" customHeight="1" thickBot="1">
      <c r="A242" s="574"/>
      <c r="B242" s="138"/>
      <c r="C242" s="219"/>
      <c r="D242" s="541" t="s">
        <v>957</v>
      </c>
      <c r="E242" s="140"/>
      <c r="F242" s="513" t="s">
        <v>366</v>
      </c>
      <c r="G242" s="141" t="s">
        <v>335</v>
      </c>
      <c r="H242" s="220" t="s">
        <v>367</v>
      </c>
      <c r="I242" s="569" t="s">
        <v>337</v>
      </c>
      <c r="J242" s="570"/>
      <c r="K242" s="217"/>
      <c r="L242" s="585"/>
      <c r="M242" s="138"/>
      <c r="N242" s="219"/>
      <c r="O242" s="541" t="s">
        <v>957</v>
      </c>
      <c r="P242" s="140"/>
      <c r="Q242" s="513" t="s">
        <v>366</v>
      </c>
      <c r="R242" s="141" t="s">
        <v>335</v>
      </c>
      <c r="S242" s="220" t="s">
        <v>367</v>
      </c>
      <c r="T242" s="569" t="s">
        <v>337</v>
      </c>
      <c r="U242" s="570"/>
      <c r="V242" s="132"/>
    </row>
    <row r="243" spans="1:22" ht="3" customHeight="1">
      <c r="A243" s="574"/>
      <c r="B243" s="221"/>
      <c r="C243" s="144"/>
      <c r="D243" s="144"/>
      <c r="E243" s="145"/>
      <c r="F243" s="514"/>
      <c r="G243" s="146"/>
      <c r="H243" s="146"/>
      <c r="I243" s="144"/>
      <c r="J243" s="147"/>
      <c r="K243" s="217"/>
      <c r="L243" s="585"/>
      <c r="M243" s="221"/>
      <c r="N243" s="144"/>
      <c r="O243" s="144"/>
      <c r="P243" s="145"/>
      <c r="Q243" s="514"/>
      <c r="R243" s="146"/>
      <c r="S243" s="146"/>
      <c r="T243" s="144"/>
      <c r="U243" s="147"/>
      <c r="V243" s="132"/>
    </row>
    <row r="244" spans="1:22" ht="11.25" customHeight="1">
      <c r="A244" s="574"/>
      <c r="B244" s="315" t="s">
        <v>368</v>
      </c>
      <c r="C244" s="317"/>
      <c r="D244" s="317"/>
      <c r="E244" s="318"/>
      <c r="F244" s="151">
        <f>D2509</f>
        <v>29.5</v>
      </c>
      <c r="G244" s="151">
        <f>F244*F239</f>
        <v>1451.4</v>
      </c>
      <c r="H244" s="152"/>
      <c r="I244" s="153">
        <f>G244-H244</f>
        <v>1451.4</v>
      </c>
      <c r="J244" s="154"/>
      <c r="K244" s="217"/>
      <c r="L244" s="585"/>
      <c r="M244" s="315" t="s">
        <v>368</v>
      </c>
      <c r="N244" s="317"/>
      <c r="O244" s="317"/>
      <c r="P244" s="318"/>
      <c r="Q244" s="151">
        <f>D2509</f>
        <v>29.5</v>
      </c>
      <c r="R244" s="151">
        <f>Q244*Q239</f>
        <v>1460.25</v>
      </c>
      <c r="S244" s="152"/>
      <c r="T244" s="153">
        <f>R244-S244</f>
        <v>1460.25</v>
      </c>
      <c r="U244" s="154"/>
      <c r="V244" s="132"/>
    </row>
    <row r="245" spans="1:22" ht="12" customHeight="1">
      <c r="A245" s="472"/>
      <c r="B245" s="593" t="s">
        <v>370</v>
      </c>
      <c r="C245" s="583"/>
      <c r="D245" s="583"/>
      <c r="E245" s="319" t="s">
        <v>371</v>
      </c>
      <c r="F245" s="516">
        <f>D2504</f>
        <v>0.152</v>
      </c>
      <c r="G245" s="223">
        <f>F245*F239</f>
        <v>7.4784000000000006</v>
      </c>
      <c r="H245" s="224"/>
      <c r="I245" s="226">
        <f>G245</f>
        <v>7.4784000000000006</v>
      </c>
      <c r="J245" s="178"/>
      <c r="K245" s="217"/>
      <c r="L245" s="585"/>
      <c r="M245" s="593" t="s">
        <v>370</v>
      </c>
      <c r="N245" s="583"/>
      <c r="O245" s="583"/>
      <c r="P245" s="319" t="s">
        <v>371</v>
      </c>
      <c r="Q245" s="516">
        <f>D2504</f>
        <v>0.152</v>
      </c>
      <c r="R245" s="223">
        <f>Q245*Q239</f>
        <v>7.524</v>
      </c>
      <c r="S245" s="224"/>
      <c r="T245" s="226">
        <f>R245</f>
        <v>7.524</v>
      </c>
      <c r="U245" s="178"/>
      <c r="V245" s="132"/>
    </row>
    <row r="246" spans="1:22" ht="12" customHeight="1">
      <c r="A246" s="472"/>
      <c r="B246" s="584"/>
      <c r="C246" s="583"/>
      <c r="D246" s="583"/>
      <c r="E246" s="318" t="s">
        <v>372</v>
      </c>
      <c r="F246" s="516">
        <f>D2505</f>
        <v>0.72299999999999998</v>
      </c>
      <c r="G246" s="223">
        <f>F246*F239</f>
        <v>35.571600000000004</v>
      </c>
      <c r="H246" s="224"/>
      <c r="I246" s="226">
        <f>G246</f>
        <v>35.571600000000004</v>
      </c>
      <c r="J246" s="178"/>
      <c r="K246" s="217"/>
      <c r="L246" s="464"/>
      <c r="M246" s="584"/>
      <c r="N246" s="583"/>
      <c r="O246" s="583"/>
      <c r="P246" s="318" t="s">
        <v>372</v>
      </c>
      <c r="Q246" s="516">
        <f>D2505</f>
        <v>0.72299999999999998</v>
      </c>
      <c r="R246" s="223">
        <f>Q246*Q239</f>
        <v>35.788499999999999</v>
      </c>
      <c r="S246" s="224"/>
      <c r="T246" s="226">
        <f>R246</f>
        <v>35.788499999999999</v>
      </c>
      <c r="U246" s="178"/>
      <c r="V246" s="132"/>
    </row>
    <row r="247" spans="1:22" ht="12" customHeight="1">
      <c r="A247" s="460"/>
      <c r="B247" s="584"/>
      <c r="C247" s="583"/>
      <c r="D247" s="583"/>
      <c r="E247" s="318" t="s">
        <v>373</v>
      </c>
      <c r="F247" s="527">
        <f>D2506</f>
        <v>1.3160000000000001</v>
      </c>
      <c r="G247" s="223">
        <f>F247*F239</f>
        <v>64.747200000000007</v>
      </c>
      <c r="H247" s="224"/>
      <c r="I247" s="226">
        <f>G247</f>
        <v>64.747200000000007</v>
      </c>
      <c r="J247" s="178"/>
      <c r="K247" s="217"/>
      <c r="L247" s="586" t="s">
        <v>369</v>
      </c>
      <c r="M247" s="584"/>
      <c r="N247" s="583"/>
      <c r="O247" s="583"/>
      <c r="P247" s="318" t="s">
        <v>373</v>
      </c>
      <c r="Q247" s="527">
        <f>D2506</f>
        <v>1.3160000000000001</v>
      </c>
      <c r="R247" s="223">
        <f>Q247*Q239</f>
        <v>65.141999999999996</v>
      </c>
      <c r="S247" s="224"/>
      <c r="T247" s="226">
        <f>R247</f>
        <v>65.141999999999996</v>
      </c>
      <c r="U247" s="178"/>
      <c r="V247" s="132"/>
    </row>
    <row r="248" spans="1:22" ht="12" customHeight="1" thickBot="1">
      <c r="A248" s="573" t="s">
        <v>369</v>
      </c>
      <c r="B248" s="584"/>
      <c r="C248" s="583"/>
      <c r="D248" s="583"/>
      <c r="E248" s="320" t="s">
        <v>374</v>
      </c>
      <c r="F248" s="518">
        <f>D2507</f>
        <v>0.14899999999999999</v>
      </c>
      <c r="G248" s="233">
        <f>F248*F239</f>
        <v>7.3308</v>
      </c>
      <c r="H248" s="234"/>
      <c r="I248" s="237">
        <f>G248</f>
        <v>7.3308</v>
      </c>
      <c r="J248" s="236"/>
      <c r="K248" s="217"/>
      <c r="L248" s="586"/>
      <c r="M248" s="584"/>
      <c r="N248" s="583"/>
      <c r="O248" s="583"/>
      <c r="P248" s="320" t="s">
        <v>374</v>
      </c>
      <c r="Q248" s="518">
        <f>D2507</f>
        <v>0.14899999999999999</v>
      </c>
      <c r="R248" s="233">
        <f>Q248*Q239</f>
        <v>7.3754999999999997</v>
      </c>
      <c r="S248" s="234"/>
      <c r="T248" s="237">
        <f>R248</f>
        <v>7.3754999999999997</v>
      </c>
      <c r="U248" s="236"/>
      <c r="V248" s="132"/>
    </row>
    <row r="249" spans="1:22" ht="13.5" customHeight="1" thickBot="1">
      <c r="A249" s="574"/>
      <c r="B249" s="168"/>
      <c r="C249" s="164"/>
      <c r="D249" s="164"/>
      <c r="E249" s="165"/>
      <c r="F249" s="520" t="s">
        <v>384</v>
      </c>
      <c r="G249" s="243" t="s">
        <v>385</v>
      </c>
      <c r="H249" s="220" t="s">
        <v>386</v>
      </c>
      <c r="I249" s="164"/>
      <c r="J249" s="167"/>
      <c r="K249" s="217"/>
      <c r="L249" s="587"/>
      <c r="M249" s="168"/>
      <c r="N249" s="164"/>
      <c r="O249" s="164"/>
      <c r="P249" s="165"/>
      <c r="Q249" s="520" t="s">
        <v>384</v>
      </c>
      <c r="R249" s="243" t="s">
        <v>385</v>
      </c>
      <c r="S249" s="220" t="s">
        <v>386</v>
      </c>
      <c r="T249" s="164"/>
      <c r="U249" s="167"/>
      <c r="V249" s="132"/>
    </row>
    <row r="250" spans="1:22" ht="13.5" thickBot="1">
      <c r="A250" s="574"/>
      <c r="B250" s="247" t="s">
        <v>986</v>
      </c>
      <c r="C250" s="219"/>
      <c r="D250" s="219"/>
      <c r="E250" s="253"/>
      <c r="F250" s="521">
        <f>INDEX(Жильцы!$A$2:$AB$129,Квитанции_чистые!J240,HLOOKUP(Квитанции_чистые!$G$3,Лист1!$B$21:$M$22,2,FALSE))</f>
        <v>33197</v>
      </c>
      <c r="G250" s="248">
        <f>INDEX(Жильцы!$A$2:$AB$129,Квитанции_чистые!J240,(HLOOKUP(Квитанции_чистые!$G$3,Лист1!$B$17:$M$18,2,FALSE)))</f>
        <v>33364</v>
      </c>
      <c r="H250" s="249">
        <f>G250-F250</f>
        <v>167</v>
      </c>
      <c r="I250" s="242">
        <f>H250*B2499</f>
        <v>551.1</v>
      </c>
      <c r="J250" s="167"/>
      <c r="K250" s="252"/>
      <c r="L250" s="461"/>
      <c r="M250" s="247" t="s">
        <v>986</v>
      </c>
      <c r="N250" s="219"/>
      <c r="O250" s="219"/>
      <c r="P250" s="253"/>
      <c r="Q250" s="524">
        <f>INDEX(Жильцы!$A$2:$AB$129,Квитанции_чистые!U240,HLOOKUP(Квитанции_чистые!$G$3,Лист1!$B$21:$M$22,2,FALSE))</f>
        <v>17265</v>
      </c>
      <c r="R250" s="248">
        <f>INDEX(Жильцы!$A$2:$AB$129,Квитанции_чистые!U240,(HLOOKUP(Квитанции_чистые!$G$3,Лист1!$B$17:$M$18,2,FALSE)))</f>
        <v>17365</v>
      </c>
      <c r="S250" s="249">
        <f>R250-Q250</f>
        <v>100</v>
      </c>
      <c r="T250" s="242">
        <f>S250*B2499</f>
        <v>330</v>
      </c>
      <c r="U250" s="167"/>
      <c r="V250" s="132"/>
    </row>
    <row r="251" spans="1:22">
      <c r="A251" s="472"/>
      <c r="B251" s="132"/>
      <c r="C251" s="132"/>
      <c r="D251" s="132"/>
      <c r="E251" s="132"/>
      <c r="F251" s="510"/>
      <c r="G251" s="560" t="s">
        <v>1007</v>
      </c>
      <c r="H251" s="255"/>
      <c r="I251" s="556">
        <f>Жильцы!N15</f>
        <v>-35.950000000000273</v>
      </c>
      <c r="J251" s="255"/>
      <c r="K251" s="217"/>
      <c r="L251" s="460" t="s">
        <v>375</v>
      </c>
      <c r="M251" s="132"/>
      <c r="N251" s="132"/>
      <c r="O251" s="132"/>
      <c r="P251" s="132"/>
      <c r="Q251" s="510"/>
      <c r="R251" s="560" t="s">
        <v>1007</v>
      </c>
      <c r="S251" s="255"/>
      <c r="T251" s="556">
        <f>Жильцы!N17</f>
        <v>-0.34999999999990905</v>
      </c>
      <c r="U251" s="255"/>
      <c r="V251" s="132"/>
    </row>
    <row r="252" spans="1:22" ht="13.5" thickBot="1">
      <c r="A252" s="460" t="s">
        <v>376</v>
      </c>
      <c r="B252" s="132"/>
      <c r="C252" s="132"/>
      <c r="D252" s="180" t="s">
        <v>377</v>
      </c>
      <c r="E252" s="183" t="str">
        <f>$E$18</f>
        <v>января</v>
      </c>
      <c r="F252" s="510" t="s">
        <v>1142</v>
      </c>
      <c r="G252" s="182" t="s">
        <v>347</v>
      </c>
      <c r="H252" s="167"/>
      <c r="I252" s="242">
        <f>SUM(I243:I251)</f>
        <v>2081.6779999999999</v>
      </c>
      <c r="J252" s="167"/>
      <c r="K252" s="217"/>
      <c r="L252" s="460" t="s">
        <v>376</v>
      </c>
      <c r="M252" s="132"/>
      <c r="N252" s="132"/>
      <c r="O252" s="180" t="s">
        <v>377</v>
      </c>
      <c r="P252" s="183" t="str">
        <f>$E$18</f>
        <v>января</v>
      </c>
      <c r="Q252" s="510" t="s">
        <v>1142</v>
      </c>
      <c r="R252" s="182" t="s">
        <v>347</v>
      </c>
      <c r="S252" s="167"/>
      <c r="T252" s="242">
        <f>SUM(T243:T251)</f>
        <v>1905.7300000000002</v>
      </c>
      <c r="U252" s="167"/>
      <c r="V252" s="132"/>
    </row>
    <row r="253" spans="1:22" ht="12.75" customHeight="1">
      <c r="A253" s="184"/>
      <c r="B253" s="190"/>
      <c r="C253" s="186"/>
      <c r="D253" s="259"/>
      <c r="E253" s="259"/>
      <c r="F253" s="522"/>
      <c r="G253" s="188"/>
      <c r="H253" s="189"/>
      <c r="I253" s="259"/>
      <c r="J253" s="259"/>
      <c r="K253" s="260"/>
      <c r="L253" s="184"/>
      <c r="M253" s="190"/>
      <c r="N253" s="186"/>
      <c r="O253" s="259"/>
      <c r="P253" s="259"/>
      <c r="Q253" s="522"/>
      <c r="R253" s="259"/>
      <c r="S253" s="259"/>
      <c r="T253" s="259"/>
      <c r="U253" s="259"/>
      <c r="V253" s="261"/>
    </row>
    <row r="254" spans="1:22" ht="23.25" customHeight="1">
      <c r="A254" s="460" t="s">
        <v>363</v>
      </c>
      <c r="B254" s="131"/>
      <c r="K254" s="576" t="s">
        <v>378</v>
      </c>
      <c r="L254" s="460" t="s">
        <v>363</v>
      </c>
      <c r="M254" s="131"/>
      <c r="V254" s="576" t="s">
        <v>378</v>
      </c>
    </row>
    <row r="255" spans="1:22">
      <c r="A255" s="460" t="s">
        <v>379</v>
      </c>
      <c r="B255" s="131"/>
      <c r="K255" s="577"/>
      <c r="L255" s="460" t="s">
        <v>379</v>
      </c>
      <c r="M255" s="131"/>
      <c r="V255" s="577"/>
    </row>
    <row r="256" spans="1:22" ht="3.75" customHeight="1">
      <c r="A256" s="460"/>
      <c r="B256" s="131"/>
      <c r="C256" s="132"/>
      <c r="D256" s="132"/>
      <c r="E256" s="132"/>
      <c r="F256" s="510"/>
      <c r="G256" s="132"/>
      <c r="H256" s="132"/>
      <c r="I256" s="132"/>
      <c r="J256" s="132"/>
      <c r="K256" s="577"/>
      <c r="L256" s="460"/>
      <c r="M256" s="131"/>
      <c r="N256" s="132"/>
      <c r="O256" s="132"/>
      <c r="P256" s="132"/>
      <c r="Q256" s="510"/>
      <c r="R256" s="132"/>
      <c r="S256" s="132"/>
      <c r="T256" s="132"/>
      <c r="U256" s="132"/>
      <c r="V256" s="577"/>
    </row>
    <row r="257" spans="1:22" ht="15.75" customHeight="1">
      <c r="A257" s="578"/>
      <c r="B257" s="578"/>
      <c r="C257" s="578"/>
      <c r="D257" s="133" t="s">
        <v>350</v>
      </c>
      <c r="E257" s="133"/>
      <c r="F257" s="511"/>
      <c r="G257" s="135" t="str">
        <f>$G$3</f>
        <v>декабрь</v>
      </c>
      <c r="H257" s="133" t="s">
        <v>967</v>
      </c>
      <c r="I257" s="132"/>
      <c r="J257" s="132"/>
      <c r="K257" s="577"/>
      <c r="L257" s="578"/>
      <c r="M257" s="578"/>
      <c r="N257" s="578"/>
      <c r="O257" s="133" t="s">
        <v>350</v>
      </c>
      <c r="P257" s="133"/>
      <c r="Q257" s="511"/>
      <c r="R257" s="135" t="str">
        <f>$G$3</f>
        <v>декабрь</v>
      </c>
      <c r="S257" s="133" t="s">
        <v>967</v>
      </c>
      <c r="T257" s="132"/>
      <c r="U257" s="132"/>
      <c r="V257" s="577"/>
    </row>
    <row r="258" spans="1:22" ht="3.75" customHeight="1">
      <c r="A258" s="578"/>
      <c r="B258" s="578"/>
      <c r="C258" s="578"/>
      <c r="D258" s="132"/>
      <c r="E258" s="132"/>
      <c r="F258" s="510"/>
      <c r="G258" s="132"/>
      <c r="H258" s="132"/>
      <c r="I258" s="132"/>
      <c r="J258" s="132"/>
      <c r="K258" s="577"/>
      <c r="L258" s="578"/>
      <c r="M258" s="578"/>
      <c r="N258" s="578"/>
      <c r="O258" s="132"/>
      <c r="P258" s="132"/>
      <c r="Q258" s="510"/>
      <c r="R258" s="132"/>
      <c r="S258" s="132"/>
      <c r="T258" s="132"/>
      <c r="U258" s="132"/>
      <c r="V258" s="577"/>
    </row>
    <row r="259" spans="1:22" ht="12.75" customHeight="1">
      <c r="A259" s="578"/>
      <c r="B259" s="578"/>
      <c r="C259" s="578"/>
      <c r="D259" s="131" t="s">
        <v>327</v>
      </c>
      <c r="E259" s="131"/>
      <c r="F259" s="512">
        <f>F239</f>
        <v>49.2</v>
      </c>
      <c r="G259" s="131" t="s">
        <v>328</v>
      </c>
      <c r="H259" s="132" t="str">
        <f>H239</f>
        <v>Кожухарь С.В.</v>
      </c>
      <c r="I259" s="132"/>
      <c r="J259" s="132"/>
      <c r="K259" s="577"/>
      <c r="L259" s="578"/>
      <c r="M259" s="578"/>
      <c r="N259" s="578"/>
      <c r="O259" s="131" t="s">
        <v>327</v>
      </c>
      <c r="P259" s="131"/>
      <c r="Q259" s="512">
        <f>Q239</f>
        <v>49.5</v>
      </c>
      <c r="R259" s="131" t="s">
        <v>328</v>
      </c>
      <c r="S259" s="132" t="str">
        <f>S239</f>
        <v>Ветохина Н.С.</v>
      </c>
      <c r="T259" s="132"/>
      <c r="U259" s="132"/>
      <c r="V259" s="577"/>
    </row>
    <row r="260" spans="1:22" ht="12.75" customHeight="1">
      <c r="A260" s="578"/>
      <c r="B260" s="578"/>
      <c r="C260" s="578"/>
      <c r="D260" s="131" t="s">
        <v>329</v>
      </c>
      <c r="E260" s="131"/>
      <c r="F260" s="512">
        <f>F240</f>
        <v>1</v>
      </c>
      <c r="G260" s="131" t="s">
        <v>330</v>
      </c>
      <c r="H260" s="132" t="s">
        <v>331</v>
      </c>
      <c r="I260" s="132"/>
      <c r="J260" s="137">
        <f>J240</f>
        <v>14</v>
      </c>
      <c r="K260" s="577"/>
      <c r="L260" s="578"/>
      <c r="M260" s="578"/>
      <c r="N260" s="578"/>
      <c r="O260" s="131" t="s">
        <v>329</v>
      </c>
      <c r="P260" s="131"/>
      <c r="Q260" s="512">
        <f>Q240</f>
        <v>2</v>
      </c>
      <c r="R260" s="131" t="s">
        <v>330</v>
      </c>
      <c r="S260" s="132" t="s">
        <v>331</v>
      </c>
      <c r="T260" s="132"/>
      <c r="U260" s="137">
        <f>U240</f>
        <v>16</v>
      </c>
      <c r="V260" s="577"/>
    </row>
    <row r="261" spans="1:22" ht="1.5" customHeight="1" thickBot="1">
      <c r="A261" s="463"/>
      <c r="B261" s="132"/>
      <c r="C261" s="132"/>
      <c r="D261" s="132"/>
      <c r="E261" s="132"/>
      <c r="F261" s="510"/>
      <c r="G261" s="132"/>
      <c r="H261" s="132"/>
      <c r="I261" s="132"/>
      <c r="J261" s="132"/>
      <c r="K261" s="577"/>
      <c r="L261" s="463"/>
      <c r="M261" s="132"/>
      <c r="N261" s="132"/>
      <c r="O261" s="132"/>
      <c r="P261" s="132"/>
      <c r="Q261" s="510"/>
      <c r="R261" s="132"/>
      <c r="S261" s="132"/>
      <c r="T261" s="132"/>
      <c r="U261" s="132"/>
      <c r="V261" s="577"/>
    </row>
    <row r="262" spans="1:22" ht="24" customHeight="1" thickBot="1">
      <c r="A262" s="574" t="s">
        <v>393</v>
      </c>
      <c r="B262" s="138"/>
      <c r="C262" s="219"/>
      <c r="D262" s="541" t="s">
        <v>957</v>
      </c>
      <c r="E262" s="140"/>
      <c r="F262" s="513" t="s">
        <v>366</v>
      </c>
      <c r="G262" s="141" t="s">
        <v>335</v>
      </c>
      <c r="H262" s="220" t="s">
        <v>367</v>
      </c>
      <c r="I262" s="569" t="s">
        <v>337</v>
      </c>
      <c r="J262" s="570"/>
      <c r="K262" s="577"/>
      <c r="L262" s="585" t="s">
        <v>394</v>
      </c>
      <c r="M262" s="138"/>
      <c r="N262" s="219"/>
      <c r="O262" s="541" t="s">
        <v>957</v>
      </c>
      <c r="P262" s="140"/>
      <c r="Q262" s="513" t="s">
        <v>366</v>
      </c>
      <c r="R262" s="141" t="s">
        <v>335</v>
      </c>
      <c r="S262" s="220" t="s">
        <v>367</v>
      </c>
      <c r="T262" s="569" t="s">
        <v>337</v>
      </c>
      <c r="U262" s="570"/>
      <c r="V262" s="577"/>
    </row>
    <row r="263" spans="1:22" ht="6" customHeight="1">
      <c r="A263" s="574"/>
      <c r="B263" s="221"/>
      <c r="C263" s="144"/>
      <c r="D263" s="144"/>
      <c r="E263" s="145"/>
      <c r="F263" s="514"/>
      <c r="G263" s="146"/>
      <c r="H263" s="146"/>
      <c r="I263" s="144"/>
      <c r="J263" s="147"/>
      <c r="K263" s="577"/>
      <c r="L263" s="585"/>
      <c r="M263" s="221"/>
      <c r="N263" s="144"/>
      <c r="O263" s="144"/>
      <c r="P263" s="145"/>
      <c r="Q263" s="514"/>
      <c r="R263" s="146"/>
      <c r="S263" s="146"/>
      <c r="T263" s="144"/>
      <c r="U263" s="147"/>
      <c r="V263" s="577"/>
    </row>
    <row r="264" spans="1:22" ht="12.75" customHeight="1">
      <c r="A264" s="574"/>
      <c r="B264" s="221" t="s">
        <v>368</v>
      </c>
      <c r="C264" s="156"/>
      <c r="D264" s="156"/>
      <c r="E264" s="150"/>
      <c r="F264" s="151">
        <f>D2509</f>
        <v>29.5</v>
      </c>
      <c r="G264" s="151">
        <f>F264*F259</f>
        <v>1451.4</v>
      </c>
      <c r="H264" s="152"/>
      <c r="I264" s="153">
        <f>G264-H264</f>
        <v>1451.4</v>
      </c>
      <c r="J264" s="154"/>
      <c r="K264" s="577"/>
      <c r="L264" s="585"/>
      <c r="M264" s="221" t="s">
        <v>368</v>
      </c>
      <c r="N264" s="156"/>
      <c r="O264" s="156"/>
      <c r="P264" s="150"/>
      <c r="Q264" s="151">
        <f>D2509</f>
        <v>29.5</v>
      </c>
      <c r="R264" s="151">
        <f>Q264*Q259</f>
        <v>1460.25</v>
      </c>
      <c r="S264" s="152"/>
      <c r="T264" s="153">
        <f>R264-S264</f>
        <v>1460.25</v>
      </c>
      <c r="U264" s="154"/>
      <c r="V264" s="577"/>
    </row>
    <row r="265" spans="1:22" ht="12.75" customHeight="1">
      <c r="A265" s="472"/>
      <c r="B265" s="582" t="s">
        <v>370</v>
      </c>
      <c r="C265" s="583"/>
      <c r="D265" s="583"/>
      <c r="E265" s="222" t="s">
        <v>371</v>
      </c>
      <c r="F265" s="516">
        <f>D2504</f>
        <v>0.152</v>
      </c>
      <c r="G265" s="223">
        <f>F265*F259</f>
        <v>7.4784000000000006</v>
      </c>
      <c r="H265" s="224"/>
      <c r="I265" s="226">
        <f>G265</f>
        <v>7.4784000000000006</v>
      </c>
      <c r="J265" s="178"/>
      <c r="K265" s="577"/>
      <c r="L265" s="585"/>
      <c r="M265" s="582" t="s">
        <v>370</v>
      </c>
      <c r="N265" s="583"/>
      <c r="O265" s="583"/>
      <c r="P265" s="222" t="s">
        <v>371</v>
      </c>
      <c r="Q265" s="516">
        <f>D2504</f>
        <v>0.152</v>
      </c>
      <c r="R265" s="223">
        <f>Q265*Q259</f>
        <v>7.524</v>
      </c>
      <c r="S265" s="224"/>
      <c r="T265" s="226">
        <f>R265</f>
        <v>7.524</v>
      </c>
      <c r="U265" s="178"/>
      <c r="V265" s="577"/>
    </row>
    <row r="266" spans="1:22" ht="12.75" customHeight="1">
      <c r="A266" s="472"/>
      <c r="B266" s="584"/>
      <c r="C266" s="583"/>
      <c r="D266" s="583"/>
      <c r="E266" s="150" t="s">
        <v>372</v>
      </c>
      <c r="F266" s="516">
        <f>D2505</f>
        <v>0.72299999999999998</v>
      </c>
      <c r="G266" s="151">
        <f>F266*F259</f>
        <v>35.571600000000004</v>
      </c>
      <c r="H266" s="224"/>
      <c r="I266" s="226">
        <f>G266</f>
        <v>35.571600000000004</v>
      </c>
      <c r="J266" s="178"/>
      <c r="K266" s="577"/>
      <c r="L266" s="464"/>
      <c r="M266" s="584"/>
      <c r="N266" s="583"/>
      <c r="O266" s="583"/>
      <c r="P266" s="150" t="s">
        <v>372</v>
      </c>
      <c r="Q266" s="516">
        <f>D2505</f>
        <v>0.72299999999999998</v>
      </c>
      <c r="R266" s="223">
        <f>Q266*Q259</f>
        <v>35.788499999999999</v>
      </c>
      <c r="S266" s="224"/>
      <c r="T266" s="226">
        <f>R266</f>
        <v>35.788499999999999</v>
      </c>
      <c r="U266" s="178"/>
      <c r="V266" s="577"/>
    </row>
    <row r="267" spans="1:22">
      <c r="A267" s="460"/>
      <c r="B267" s="584"/>
      <c r="C267" s="583"/>
      <c r="D267" s="583"/>
      <c r="E267" s="150" t="s">
        <v>373</v>
      </c>
      <c r="F267" s="527">
        <f>D2506</f>
        <v>1.3160000000000001</v>
      </c>
      <c r="G267" s="151">
        <f>F267*F259</f>
        <v>64.747200000000007</v>
      </c>
      <c r="H267" s="224"/>
      <c r="I267" s="226">
        <f>G267</f>
        <v>64.747200000000007</v>
      </c>
      <c r="J267" s="178"/>
      <c r="K267" s="577"/>
      <c r="L267" s="586" t="s">
        <v>369</v>
      </c>
      <c r="M267" s="584"/>
      <c r="N267" s="583"/>
      <c r="O267" s="583"/>
      <c r="P267" s="150" t="s">
        <v>373</v>
      </c>
      <c r="Q267" s="527">
        <f>D2506</f>
        <v>1.3160000000000001</v>
      </c>
      <c r="R267" s="223">
        <f>Q267*Q259</f>
        <v>65.141999999999996</v>
      </c>
      <c r="S267" s="224"/>
      <c r="T267" s="226">
        <f>R267</f>
        <v>65.141999999999996</v>
      </c>
      <c r="U267" s="178"/>
      <c r="V267" s="577"/>
    </row>
    <row r="268" spans="1:22" ht="13.5" thickBot="1">
      <c r="A268" s="573" t="s">
        <v>369</v>
      </c>
      <c r="B268" s="584"/>
      <c r="C268" s="583"/>
      <c r="D268" s="583"/>
      <c r="E268" s="232" t="s">
        <v>374</v>
      </c>
      <c r="F268" s="518">
        <f>D2507</f>
        <v>0.14899999999999999</v>
      </c>
      <c r="G268" s="233">
        <f>F268*F259</f>
        <v>7.3308</v>
      </c>
      <c r="H268" s="234"/>
      <c r="I268" s="237">
        <f>G268</f>
        <v>7.3308</v>
      </c>
      <c r="J268" s="236"/>
      <c r="K268" s="577"/>
      <c r="L268" s="586"/>
      <c r="M268" s="584"/>
      <c r="N268" s="583"/>
      <c r="O268" s="583"/>
      <c r="P268" s="232" t="s">
        <v>374</v>
      </c>
      <c r="Q268" s="518">
        <f>D2507</f>
        <v>0.14899999999999999</v>
      </c>
      <c r="R268" s="233">
        <f>Q268*Q259</f>
        <v>7.3754999999999997</v>
      </c>
      <c r="S268" s="234"/>
      <c r="T268" s="237">
        <f>R268</f>
        <v>7.3754999999999997</v>
      </c>
      <c r="U268" s="236"/>
      <c r="V268" s="577"/>
    </row>
    <row r="269" spans="1:22" ht="12.75" customHeight="1" thickBot="1">
      <c r="A269" s="574"/>
      <c r="B269" s="168"/>
      <c r="C269" s="164"/>
      <c r="D269" s="164"/>
      <c r="E269" s="165"/>
      <c r="F269" s="520" t="s">
        <v>384</v>
      </c>
      <c r="G269" s="243" t="s">
        <v>385</v>
      </c>
      <c r="H269" s="220" t="s">
        <v>386</v>
      </c>
      <c r="I269" s="164"/>
      <c r="J269" s="167"/>
      <c r="K269" s="577"/>
      <c r="L269" s="587"/>
      <c r="M269" s="168"/>
      <c r="N269" s="164"/>
      <c r="O269" s="164"/>
      <c r="P269" s="165"/>
      <c r="Q269" s="520" t="s">
        <v>384</v>
      </c>
      <c r="R269" s="243" t="s">
        <v>385</v>
      </c>
      <c r="S269" s="220" t="s">
        <v>386</v>
      </c>
      <c r="T269" s="164"/>
      <c r="U269" s="167"/>
      <c r="V269" s="577"/>
    </row>
    <row r="270" spans="1:22" ht="13.5" thickBot="1">
      <c r="A270" s="574"/>
      <c r="B270" s="247" t="s">
        <v>986</v>
      </c>
      <c r="C270" s="219"/>
      <c r="D270" s="219"/>
      <c r="E270" s="253"/>
      <c r="F270" s="524">
        <f>F250</f>
        <v>33197</v>
      </c>
      <c r="G270" s="282">
        <f>G250</f>
        <v>33364</v>
      </c>
      <c r="H270" s="249">
        <f>H250</f>
        <v>167</v>
      </c>
      <c r="I270" s="242">
        <f>I250</f>
        <v>551.1</v>
      </c>
      <c r="J270" s="167"/>
      <c r="K270" s="577"/>
      <c r="L270" s="461"/>
      <c r="M270" s="247" t="s">
        <v>986</v>
      </c>
      <c r="N270" s="219"/>
      <c r="O270" s="219"/>
      <c r="P270" s="253"/>
      <c r="Q270" s="524">
        <f>Q250</f>
        <v>17265</v>
      </c>
      <c r="R270" s="248">
        <f>R250</f>
        <v>17365</v>
      </c>
      <c r="S270" s="249">
        <f>S250</f>
        <v>100</v>
      </c>
      <c r="T270" s="242">
        <f>T250</f>
        <v>330</v>
      </c>
      <c r="U270" s="167"/>
      <c r="V270" s="577"/>
    </row>
    <row r="271" spans="1:22">
      <c r="A271" s="472"/>
      <c r="B271" s="132"/>
      <c r="C271" s="132"/>
      <c r="D271" s="132"/>
      <c r="E271" s="132"/>
      <c r="F271" s="510"/>
      <c r="G271" s="560" t="s">
        <v>1007</v>
      </c>
      <c r="H271" s="255"/>
      <c r="I271" s="556">
        <f>I251</f>
        <v>-35.950000000000273</v>
      </c>
      <c r="J271" s="255"/>
      <c r="K271" s="577"/>
      <c r="L271" s="460" t="s">
        <v>375</v>
      </c>
      <c r="M271" s="132"/>
      <c r="N271" s="132"/>
      <c r="O271" s="132"/>
      <c r="P271" s="132"/>
      <c r="Q271" s="510"/>
      <c r="R271" s="560" t="s">
        <v>1007</v>
      </c>
      <c r="S271" s="255"/>
      <c r="T271" s="556">
        <f>T251</f>
        <v>-0.34999999999990905</v>
      </c>
      <c r="U271" s="255"/>
      <c r="V271" s="577"/>
    </row>
    <row r="272" spans="1:22" ht="13.5" thickBot="1">
      <c r="A272" s="460" t="s">
        <v>376</v>
      </c>
      <c r="B272" s="132"/>
      <c r="C272" s="132"/>
      <c r="D272" s="180" t="s">
        <v>377</v>
      </c>
      <c r="E272" s="183" t="str">
        <f>$E$18</f>
        <v>января</v>
      </c>
      <c r="F272" s="510" t="s">
        <v>1142</v>
      </c>
      <c r="G272" s="182" t="s">
        <v>347</v>
      </c>
      <c r="H272" s="167"/>
      <c r="I272" s="242">
        <f>SUM(I263:I271)</f>
        <v>2081.6779999999999</v>
      </c>
      <c r="J272" s="167"/>
      <c r="K272" s="299"/>
      <c r="L272" s="460" t="s">
        <v>376</v>
      </c>
      <c r="M272" s="132"/>
      <c r="N272" s="132"/>
      <c r="O272" s="180" t="s">
        <v>377</v>
      </c>
      <c r="P272" s="183" t="str">
        <f>$E$18</f>
        <v>января</v>
      </c>
      <c r="Q272" s="510" t="s">
        <v>1142</v>
      </c>
      <c r="R272" s="182" t="s">
        <v>347</v>
      </c>
      <c r="S272" s="167"/>
      <c r="T272" s="242">
        <f>SUM(T263:T271)</f>
        <v>1905.7300000000002</v>
      </c>
      <c r="U272" s="167"/>
      <c r="V272" s="299"/>
    </row>
    <row r="273" spans="1:22" ht="13.5" thickBot="1">
      <c r="A273" s="184"/>
      <c r="B273" s="190"/>
      <c r="C273" s="186"/>
      <c r="D273" s="259"/>
      <c r="E273" s="259"/>
      <c r="F273" s="522"/>
      <c r="G273" s="197"/>
      <c r="H273" s="197"/>
      <c r="I273" s="197"/>
      <c r="J273" s="197"/>
      <c r="K273" s="299"/>
      <c r="L273" s="184"/>
      <c r="M273" s="190"/>
      <c r="N273" s="186"/>
      <c r="O273" s="259"/>
      <c r="P273" s="259"/>
      <c r="Q273" s="522"/>
      <c r="R273" s="197"/>
      <c r="S273" s="197"/>
      <c r="T273" s="197"/>
      <c r="U273" s="197"/>
      <c r="V273" s="299"/>
    </row>
    <row r="274" spans="1:22" ht="24" customHeight="1" thickTop="1">
      <c r="A274" s="460" t="s">
        <v>363</v>
      </c>
      <c r="B274" s="131"/>
      <c r="L274" s="460" t="s">
        <v>363</v>
      </c>
      <c r="M274" s="131"/>
    </row>
    <row r="275" spans="1:22" ht="3.75" customHeight="1">
      <c r="A275" s="460"/>
      <c r="B275" s="131"/>
      <c r="C275" s="132"/>
      <c r="D275" s="132"/>
      <c r="E275" s="132"/>
      <c r="F275" s="510"/>
      <c r="G275" s="132"/>
      <c r="H275" s="132"/>
      <c r="I275" s="132"/>
      <c r="J275" s="132"/>
      <c r="K275" s="217"/>
      <c r="L275" s="460"/>
      <c r="M275" s="131"/>
      <c r="N275" s="132"/>
      <c r="O275" s="132"/>
      <c r="P275" s="132"/>
      <c r="Q275" s="510"/>
      <c r="R275" s="132"/>
      <c r="S275" s="132"/>
      <c r="T275" s="132"/>
      <c r="U275" s="132"/>
      <c r="V275" s="132"/>
    </row>
    <row r="276" spans="1:22" ht="15.75" customHeight="1">
      <c r="A276" s="578"/>
      <c r="B276" s="578"/>
      <c r="C276" s="578"/>
      <c r="D276" s="133" t="s">
        <v>325</v>
      </c>
      <c r="E276" s="133"/>
      <c r="F276" s="511"/>
      <c r="G276" s="135" t="str">
        <f>$G$3</f>
        <v>декабрь</v>
      </c>
      <c r="H276" s="133" t="s">
        <v>967</v>
      </c>
      <c r="I276" s="132"/>
      <c r="J276" s="132"/>
      <c r="K276" s="217"/>
      <c r="L276" s="578"/>
      <c r="M276" s="578"/>
      <c r="N276" s="578"/>
      <c r="O276" s="133" t="s">
        <v>325</v>
      </c>
      <c r="P276" s="133"/>
      <c r="Q276" s="511"/>
      <c r="R276" s="135" t="str">
        <f>$G$3</f>
        <v>декабрь</v>
      </c>
      <c r="S276" s="133" t="s">
        <v>967</v>
      </c>
      <c r="T276" s="132"/>
      <c r="U276" s="132"/>
      <c r="V276" s="132"/>
    </row>
    <row r="277" spans="1:22" ht="3" customHeight="1">
      <c r="A277" s="578"/>
      <c r="B277" s="578"/>
      <c r="C277" s="578"/>
      <c r="D277" s="132"/>
      <c r="E277" s="132"/>
      <c r="F277" s="510"/>
      <c r="G277" s="132"/>
      <c r="H277" s="132"/>
      <c r="I277" s="132"/>
      <c r="J277" s="132"/>
      <c r="K277" s="217"/>
      <c r="L277" s="578"/>
      <c r="M277" s="578"/>
      <c r="N277" s="578"/>
      <c r="O277" s="132"/>
      <c r="P277" s="132"/>
      <c r="Q277" s="510"/>
      <c r="R277" s="132"/>
      <c r="S277" s="132"/>
      <c r="T277" s="132"/>
      <c r="U277" s="132"/>
      <c r="V277" s="132"/>
    </row>
    <row r="278" spans="1:22" ht="12.75" customHeight="1">
      <c r="A278" s="578"/>
      <c r="B278" s="578"/>
      <c r="C278" s="578"/>
      <c r="D278" s="131" t="s">
        <v>327</v>
      </c>
      <c r="E278" s="131"/>
      <c r="F278" s="512">
        <f>Жильцы!E16</f>
        <v>49.2</v>
      </c>
      <c r="G278" s="131" t="s">
        <v>328</v>
      </c>
      <c r="H278" s="132" t="str">
        <f>Жильцы!B16&amp;" "&amp;Жильцы!C16&amp;"."&amp;Жильцы!D16&amp;"."</f>
        <v>Килина Л.П.</v>
      </c>
      <c r="I278" s="132"/>
      <c r="J278" s="132"/>
      <c r="K278" s="217"/>
      <c r="L278" s="578"/>
      <c r="M278" s="578"/>
      <c r="N278" s="578"/>
      <c r="O278" s="131" t="s">
        <v>327</v>
      </c>
      <c r="P278" s="131"/>
      <c r="Q278" s="512">
        <f>Жильцы!E18</f>
        <v>49.4</v>
      </c>
      <c r="R278" s="131" t="s">
        <v>328</v>
      </c>
      <c r="S278" s="132" t="str">
        <f>Жильцы!B18&amp;" "&amp;Жильцы!C18&amp;"."&amp;Жильцы!D18&amp;"."</f>
        <v>Федорова Н.Ю.</v>
      </c>
      <c r="T278" s="132"/>
      <c r="U278" s="132"/>
      <c r="V278" s="132"/>
    </row>
    <row r="279" spans="1:22" ht="12.75" customHeight="1">
      <c r="A279" s="578"/>
      <c r="B279" s="578"/>
      <c r="C279" s="578"/>
      <c r="D279" s="131" t="s">
        <v>329</v>
      </c>
      <c r="E279" s="131"/>
      <c r="F279" s="512">
        <f>Жильцы!F16</f>
        <v>1</v>
      </c>
      <c r="G279" s="131" t="s">
        <v>330</v>
      </c>
      <c r="H279" s="132" t="s">
        <v>331</v>
      </c>
      <c r="I279" s="132"/>
      <c r="J279" s="137">
        <f>Жильцы!A16</f>
        <v>15</v>
      </c>
      <c r="K279" s="217"/>
      <c r="L279" s="578"/>
      <c r="M279" s="578"/>
      <c r="N279" s="578"/>
      <c r="O279" s="131" t="s">
        <v>329</v>
      </c>
      <c r="P279" s="131"/>
      <c r="Q279" s="512">
        <f>Жильцы!F18</f>
        <v>0</v>
      </c>
      <c r="R279" s="131" t="s">
        <v>330</v>
      </c>
      <c r="S279" s="132" t="s">
        <v>331</v>
      </c>
      <c r="T279" s="132"/>
      <c r="U279" s="137">
        <f>Жильцы!A18</f>
        <v>17</v>
      </c>
      <c r="V279" s="132"/>
    </row>
    <row r="280" spans="1:22" ht="2.25" customHeight="1" thickBot="1">
      <c r="A280" s="463"/>
      <c r="B280" s="132"/>
      <c r="C280" s="132"/>
      <c r="D280" s="132"/>
      <c r="E280" s="132"/>
      <c r="F280" s="510"/>
      <c r="G280" s="132"/>
      <c r="H280" s="132"/>
      <c r="I280" s="132"/>
      <c r="J280" s="132"/>
      <c r="K280" s="217"/>
      <c r="L280" s="463"/>
      <c r="M280" s="132"/>
      <c r="N280" s="132"/>
      <c r="O280" s="132"/>
      <c r="P280" s="132"/>
      <c r="Q280" s="510"/>
      <c r="R280" s="132"/>
      <c r="S280" s="132"/>
      <c r="T280" s="132"/>
      <c r="U280" s="132"/>
      <c r="V280" s="132"/>
    </row>
    <row r="281" spans="1:22" ht="24" customHeight="1" thickBot="1">
      <c r="A281" s="574"/>
      <c r="B281" s="138"/>
      <c r="C281" s="219"/>
      <c r="D281" s="541" t="s">
        <v>957</v>
      </c>
      <c r="E281" s="140"/>
      <c r="F281" s="513" t="s">
        <v>366</v>
      </c>
      <c r="G281" s="141" t="s">
        <v>335</v>
      </c>
      <c r="H281" s="220" t="s">
        <v>367</v>
      </c>
      <c r="I281" s="569" t="s">
        <v>337</v>
      </c>
      <c r="J281" s="570"/>
      <c r="K281" s="217"/>
      <c r="L281" s="585"/>
      <c r="M281" s="138"/>
      <c r="N281" s="219"/>
      <c r="O281" s="541" t="s">
        <v>957</v>
      </c>
      <c r="P281" s="140"/>
      <c r="Q281" s="513" t="s">
        <v>366</v>
      </c>
      <c r="R281" s="141" t="s">
        <v>335</v>
      </c>
      <c r="S281" s="220" t="s">
        <v>367</v>
      </c>
      <c r="T281" s="569" t="s">
        <v>337</v>
      </c>
      <c r="U281" s="570"/>
      <c r="V281" s="132"/>
    </row>
    <row r="282" spans="1:22" ht="3.75" customHeight="1">
      <c r="A282" s="574"/>
      <c r="B282" s="221"/>
      <c r="C282" s="144"/>
      <c r="D282" s="144"/>
      <c r="E282" s="145"/>
      <c r="F282" s="514"/>
      <c r="G282" s="146"/>
      <c r="H282" s="146"/>
      <c r="I282" s="144"/>
      <c r="J282" s="147"/>
      <c r="K282" s="217"/>
      <c r="L282" s="585"/>
      <c r="M282" s="221"/>
      <c r="N282" s="144"/>
      <c r="O282" s="144"/>
      <c r="P282" s="145"/>
      <c r="Q282" s="514"/>
      <c r="R282" s="146"/>
      <c r="S282" s="146"/>
      <c r="T282" s="144"/>
      <c r="U282" s="147"/>
      <c r="V282" s="132"/>
    </row>
    <row r="283" spans="1:22" ht="12.75" customHeight="1">
      <c r="A283" s="574"/>
      <c r="B283" s="221" t="s">
        <v>368</v>
      </c>
      <c r="C283" s="156"/>
      <c r="D283" s="156"/>
      <c r="E283" s="150"/>
      <c r="F283" s="151">
        <f>D2509</f>
        <v>29.5</v>
      </c>
      <c r="G283" s="151">
        <f>F283*F278</f>
        <v>1451.4</v>
      </c>
      <c r="H283" s="152"/>
      <c r="I283" s="153">
        <f>G283-H283</f>
        <v>1451.4</v>
      </c>
      <c r="J283" s="154"/>
      <c r="K283" s="217"/>
      <c r="L283" s="585"/>
      <c r="M283" s="221" t="s">
        <v>368</v>
      </c>
      <c r="N283" s="156"/>
      <c r="O283" s="156"/>
      <c r="P283" s="150"/>
      <c r="Q283" s="151">
        <f>D2509</f>
        <v>29.5</v>
      </c>
      <c r="R283" s="151">
        <f>Q283*Q278</f>
        <v>1457.3</v>
      </c>
      <c r="S283" s="152"/>
      <c r="T283" s="153">
        <f>R283-S283</f>
        <v>1457.3</v>
      </c>
      <c r="U283" s="154"/>
      <c r="V283" s="132"/>
    </row>
    <row r="284" spans="1:22" ht="12.75" customHeight="1">
      <c r="A284" s="472"/>
      <c r="B284" s="582" t="s">
        <v>370</v>
      </c>
      <c r="C284" s="583"/>
      <c r="D284" s="583"/>
      <c r="E284" s="222" t="s">
        <v>371</v>
      </c>
      <c r="F284" s="516">
        <f>D2504</f>
        <v>0.152</v>
      </c>
      <c r="G284" s="223">
        <f>F284*F278</f>
        <v>7.4784000000000006</v>
      </c>
      <c r="H284" s="224"/>
      <c r="I284" s="226">
        <f>G284</f>
        <v>7.4784000000000006</v>
      </c>
      <c r="J284" s="178"/>
      <c r="K284" s="217"/>
      <c r="L284" s="585"/>
      <c r="M284" s="582" t="s">
        <v>370</v>
      </c>
      <c r="N284" s="583"/>
      <c r="O284" s="583"/>
      <c r="P284" s="222" t="s">
        <v>371</v>
      </c>
      <c r="Q284" s="516">
        <f>D2504</f>
        <v>0.152</v>
      </c>
      <c r="R284" s="223">
        <f>Q284*Q278</f>
        <v>7.5087999999999999</v>
      </c>
      <c r="S284" s="224"/>
      <c r="T284" s="226">
        <f>R284</f>
        <v>7.5087999999999999</v>
      </c>
      <c r="U284" s="178"/>
      <c r="V284" s="132"/>
    </row>
    <row r="285" spans="1:22" ht="12.75" customHeight="1">
      <c r="A285" s="472"/>
      <c r="B285" s="584"/>
      <c r="C285" s="583"/>
      <c r="D285" s="583"/>
      <c r="E285" s="150" t="s">
        <v>372</v>
      </c>
      <c r="F285" s="516">
        <f>D2505</f>
        <v>0.72299999999999998</v>
      </c>
      <c r="G285" s="223">
        <f>F285*F278</f>
        <v>35.571600000000004</v>
      </c>
      <c r="H285" s="224"/>
      <c r="I285" s="226">
        <f>G285</f>
        <v>35.571600000000004</v>
      </c>
      <c r="J285" s="178"/>
      <c r="K285" s="217"/>
      <c r="L285" s="464"/>
      <c r="M285" s="584"/>
      <c r="N285" s="583"/>
      <c r="O285" s="583"/>
      <c r="P285" s="150" t="s">
        <v>372</v>
      </c>
      <c r="Q285" s="516">
        <f>D2505</f>
        <v>0.72299999999999998</v>
      </c>
      <c r="R285" s="151">
        <f>Q285*Q278</f>
        <v>35.716200000000001</v>
      </c>
      <c r="S285" s="224"/>
      <c r="T285" s="226">
        <f>R285</f>
        <v>35.716200000000001</v>
      </c>
      <c r="U285" s="178"/>
      <c r="V285" s="132"/>
    </row>
    <row r="286" spans="1:22">
      <c r="A286" s="460"/>
      <c r="B286" s="584"/>
      <c r="C286" s="583"/>
      <c r="D286" s="583"/>
      <c r="E286" s="150" t="s">
        <v>373</v>
      </c>
      <c r="F286" s="527">
        <f>D2506</f>
        <v>1.3160000000000001</v>
      </c>
      <c r="G286" s="223">
        <f>F286*F278</f>
        <v>64.747200000000007</v>
      </c>
      <c r="H286" s="224"/>
      <c r="I286" s="226">
        <f>G286</f>
        <v>64.747200000000007</v>
      </c>
      <c r="J286" s="178"/>
      <c r="K286" s="217"/>
      <c r="L286" s="586" t="s">
        <v>369</v>
      </c>
      <c r="M286" s="584"/>
      <c r="N286" s="583"/>
      <c r="O286" s="583"/>
      <c r="P286" s="150" t="s">
        <v>373</v>
      </c>
      <c r="Q286" s="527">
        <f>D2506</f>
        <v>1.3160000000000001</v>
      </c>
      <c r="R286" s="151">
        <f>Q286*Q278</f>
        <v>65.010400000000004</v>
      </c>
      <c r="S286" s="224"/>
      <c r="T286" s="226">
        <f>R286</f>
        <v>65.010400000000004</v>
      </c>
      <c r="U286" s="178"/>
      <c r="V286" s="132"/>
    </row>
    <row r="287" spans="1:22" ht="13.5" thickBot="1">
      <c r="A287" s="573" t="s">
        <v>369</v>
      </c>
      <c r="B287" s="584"/>
      <c r="C287" s="583"/>
      <c r="D287" s="583"/>
      <c r="E287" s="232" t="s">
        <v>374</v>
      </c>
      <c r="F287" s="518">
        <f>D2507</f>
        <v>0.14899999999999999</v>
      </c>
      <c r="G287" s="233">
        <f>F287*F278</f>
        <v>7.3308</v>
      </c>
      <c r="H287" s="234"/>
      <c r="I287" s="237">
        <f>G287</f>
        <v>7.3308</v>
      </c>
      <c r="J287" s="236"/>
      <c r="K287" s="217"/>
      <c r="L287" s="586"/>
      <c r="M287" s="584"/>
      <c r="N287" s="583"/>
      <c r="O287" s="583"/>
      <c r="P287" s="232" t="s">
        <v>374</v>
      </c>
      <c r="Q287" s="518">
        <f>D2507</f>
        <v>0.14899999999999999</v>
      </c>
      <c r="R287" s="233">
        <f>Q287*Q278</f>
        <v>7.3605999999999998</v>
      </c>
      <c r="S287" s="234"/>
      <c r="T287" s="237">
        <f>R287</f>
        <v>7.3605999999999998</v>
      </c>
      <c r="U287" s="236"/>
      <c r="V287" s="132"/>
    </row>
    <row r="288" spans="1:22" ht="13.5" customHeight="1" thickBot="1">
      <c r="A288" s="574"/>
      <c r="B288" s="168"/>
      <c r="C288" s="164"/>
      <c r="D288" s="164"/>
      <c r="E288" s="165"/>
      <c r="F288" s="520" t="s">
        <v>384</v>
      </c>
      <c r="G288" s="243" t="s">
        <v>385</v>
      </c>
      <c r="H288" s="220" t="s">
        <v>386</v>
      </c>
      <c r="I288" s="164"/>
      <c r="J288" s="167"/>
      <c r="K288" s="217"/>
      <c r="L288" s="587"/>
      <c r="M288" s="168"/>
      <c r="N288" s="164"/>
      <c r="O288" s="164"/>
      <c r="P288" s="165"/>
      <c r="Q288" s="520" t="s">
        <v>384</v>
      </c>
      <c r="R288" s="243" t="s">
        <v>385</v>
      </c>
      <c r="S288" s="220" t="s">
        <v>386</v>
      </c>
      <c r="T288" s="164"/>
      <c r="U288" s="167"/>
      <c r="V288" s="132"/>
    </row>
    <row r="289" spans="1:22" ht="13.5" thickBot="1">
      <c r="A289" s="574"/>
      <c r="B289" s="247" t="s">
        <v>986</v>
      </c>
      <c r="C289" s="219"/>
      <c r="D289" s="219"/>
      <c r="E289" s="253"/>
      <c r="F289" s="521">
        <f>INDEX(Жильцы!$A$2:$AB$129,Квитанции_чистые!J279,HLOOKUP(Квитанции_чистые!$G$3,Лист1!$B$21:$M$22,2,FALSE))</f>
        <v>22264</v>
      </c>
      <c r="G289" s="248">
        <f>INDEX(Жильцы!$A$2:$AB$129,Квитанции_чистые!J279,(HLOOKUP(Квитанции_чистые!$G$3,Лист1!$B$17:$M$18,2,FALSE)))</f>
        <v>22375</v>
      </c>
      <c r="H289" s="249">
        <f>G289-F289</f>
        <v>111</v>
      </c>
      <c r="I289" s="242">
        <f>H289*B2499</f>
        <v>366.29999999999995</v>
      </c>
      <c r="J289" s="167"/>
      <c r="K289" s="217"/>
      <c r="L289" s="461"/>
      <c r="M289" s="247" t="s">
        <v>986</v>
      </c>
      <c r="N289" s="219"/>
      <c r="O289" s="219"/>
      <c r="P289" s="253"/>
      <c r="Q289" s="524">
        <f>INDEX(Жильцы!$A$2:$AB$129,Квитанции_чистые!U279,HLOOKUP(Квитанции_чистые!$G$3,Лист1!$B$21:$M$22,2,FALSE))</f>
        <v>19960</v>
      </c>
      <c r="R289" s="248">
        <f>INDEX(Жильцы!$A$2:$AB$129,Квитанции_чистые!U279,(HLOOKUP(Квитанции_чистые!$G$3,Лист1!$B$17:$M$18,2,FALSE)))</f>
        <v>20176</v>
      </c>
      <c r="S289" s="249">
        <f>R289-Q289</f>
        <v>216</v>
      </c>
      <c r="T289" s="242">
        <f>S289*B2499</f>
        <v>712.8</v>
      </c>
      <c r="U289" s="167"/>
      <c r="V289" s="132"/>
    </row>
    <row r="290" spans="1:22">
      <c r="A290" s="472"/>
      <c r="B290" s="132"/>
      <c r="C290" s="132"/>
      <c r="D290" s="132"/>
      <c r="E290" s="132"/>
      <c r="F290" s="510"/>
      <c r="G290" s="560" t="s">
        <v>1007</v>
      </c>
      <c r="H290" s="255"/>
      <c r="I290" s="556">
        <f>Жильцы!N16</f>
        <v>0</v>
      </c>
      <c r="J290" s="255"/>
      <c r="K290" s="217"/>
      <c r="L290" s="460" t="s">
        <v>375</v>
      </c>
      <c r="M290" s="132"/>
      <c r="N290" s="132"/>
      <c r="O290" s="132"/>
      <c r="P290" s="132"/>
      <c r="Q290" s="510"/>
      <c r="R290" s="560" t="s">
        <v>1007</v>
      </c>
      <c r="S290" s="255"/>
      <c r="T290" s="556">
        <f>Жильцы!N18</f>
        <v>-9.9999999997635314E-3</v>
      </c>
      <c r="U290" s="255"/>
      <c r="V290" s="132"/>
    </row>
    <row r="291" spans="1:22" ht="13.5" thickBot="1">
      <c r="A291" s="460" t="s">
        <v>376</v>
      </c>
      <c r="B291" s="132"/>
      <c r="C291" s="132"/>
      <c r="D291" s="180" t="s">
        <v>377</v>
      </c>
      <c r="E291" s="183" t="str">
        <f>$E$18</f>
        <v>января</v>
      </c>
      <c r="F291" s="510" t="s">
        <v>1142</v>
      </c>
      <c r="G291" s="182" t="s">
        <v>347</v>
      </c>
      <c r="H291" s="167"/>
      <c r="I291" s="242">
        <f>SUM(I282:I290)</f>
        <v>1932.828</v>
      </c>
      <c r="J291" s="167"/>
      <c r="K291" s="217"/>
      <c r="L291" s="460" t="s">
        <v>376</v>
      </c>
      <c r="M291" s="132"/>
      <c r="N291" s="132"/>
      <c r="O291" s="180" t="s">
        <v>377</v>
      </c>
      <c r="P291" s="183" t="str">
        <f>$E$18</f>
        <v>января</v>
      </c>
      <c r="Q291" s="510" t="s">
        <v>1142</v>
      </c>
      <c r="R291" s="182" t="s">
        <v>347</v>
      </c>
      <c r="S291" s="167"/>
      <c r="T291" s="242">
        <f>SUM(T282:T290)</f>
        <v>2285.6860000000001</v>
      </c>
      <c r="U291" s="167"/>
      <c r="V291" s="132"/>
    </row>
    <row r="292" spans="1:22" ht="10.5" customHeight="1">
      <c r="A292" s="184"/>
      <c r="B292" s="190"/>
      <c r="C292" s="186"/>
      <c r="D292" s="259"/>
      <c r="E292" s="259"/>
      <c r="F292" s="522"/>
      <c r="G292" s="259"/>
      <c r="H292" s="259"/>
      <c r="I292" s="259"/>
      <c r="J292" s="259"/>
      <c r="K292" s="260"/>
      <c r="L292" s="184"/>
      <c r="M292" s="190"/>
      <c r="N292" s="186"/>
      <c r="O292" s="259"/>
      <c r="P292" s="259"/>
      <c r="Q292" s="522"/>
      <c r="R292" s="259"/>
      <c r="S292" s="259"/>
      <c r="T292" s="259"/>
      <c r="U292" s="259"/>
      <c r="V292" s="261"/>
    </row>
    <row r="293" spans="1:22" ht="24" customHeight="1">
      <c r="A293" s="460" t="s">
        <v>363</v>
      </c>
      <c r="B293" s="131"/>
      <c r="K293" s="576" t="s">
        <v>378</v>
      </c>
      <c r="L293" s="460" t="s">
        <v>363</v>
      </c>
      <c r="M293" s="131"/>
      <c r="V293" s="576" t="s">
        <v>378</v>
      </c>
    </row>
    <row r="294" spans="1:22">
      <c r="A294" s="460" t="s">
        <v>379</v>
      </c>
      <c r="B294" s="131"/>
      <c r="K294" s="577"/>
      <c r="L294" s="460" t="s">
        <v>379</v>
      </c>
      <c r="M294" s="131"/>
      <c r="V294" s="577"/>
    </row>
    <row r="295" spans="1:22" ht="2.25" customHeight="1">
      <c r="A295" s="460"/>
      <c r="B295" s="131"/>
      <c r="C295" s="132"/>
      <c r="D295" s="132"/>
      <c r="E295" s="132"/>
      <c r="F295" s="510"/>
      <c r="G295" s="132"/>
      <c r="H295" s="132"/>
      <c r="I295" s="132"/>
      <c r="J295" s="132"/>
      <c r="K295" s="577"/>
      <c r="L295" s="460"/>
      <c r="M295" s="131"/>
      <c r="N295" s="132"/>
      <c r="O295" s="132"/>
      <c r="P295" s="132"/>
      <c r="Q295" s="510"/>
      <c r="R295" s="132"/>
      <c r="S295" s="132"/>
      <c r="T295" s="132"/>
      <c r="U295" s="132"/>
      <c r="V295" s="577"/>
    </row>
    <row r="296" spans="1:22" ht="15.75" customHeight="1">
      <c r="A296" s="578"/>
      <c r="B296" s="578"/>
      <c r="C296" s="578"/>
      <c r="D296" s="133" t="s">
        <v>350</v>
      </c>
      <c r="E296" s="133"/>
      <c r="F296" s="511"/>
      <c r="G296" s="135" t="str">
        <f>$G$3</f>
        <v>декабрь</v>
      </c>
      <c r="H296" s="133" t="s">
        <v>967</v>
      </c>
      <c r="I296" s="132"/>
      <c r="J296" s="132"/>
      <c r="K296" s="577"/>
      <c r="L296" s="578"/>
      <c r="M296" s="578"/>
      <c r="N296" s="578"/>
      <c r="O296" s="133" t="s">
        <v>350</v>
      </c>
      <c r="P296" s="133"/>
      <c r="Q296" s="511"/>
      <c r="R296" s="135" t="str">
        <f>$G$3</f>
        <v>декабрь</v>
      </c>
      <c r="S296" s="133" t="s">
        <v>967</v>
      </c>
      <c r="T296" s="132"/>
      <c r="U296" s="132"/>
      <c r="V296" s="577"/>
    </row>
    <row r="297" spans="1:22" ht="3.75" customHeight="1">
      <c r="A297" s="578"/>
      <c r="B297" s="578"/>
      <c r="C297" s="578"/>
      <c r="D297" s="132"/>
      <c r="E297" s="132"/>
      <c r="F297" s="510"/>
      <c r="G297" s="132"/>
      <c r="H297" s="132"/>
      <c r="I297" s="132"/>
      <c r="J297" s="132"/>
      <c r="K297" s="577"/>
      <c r="L297" s="578"/>
      <c r="M297" s="578"/>
      <c r="N297" s="578"/>
      <c r="O297" s="132"/>
      <c r="P297" s="132"/>
      <c r="Q297" s="510"/>
      <c r="R297" s="132"/>
      <c r="S297" s="132"/>
      <c r="T297" s="132"/>
      <c r="U297" s="132"/>
      <c r="V297" s="577"/>
    </row>
    <row r="298" spans="1:22" ht="12.75" customHeight="1">
      <c r="A298" s="578"/>
      <c r="B298" s="578"/>
      <c r="C298" s="578"/>
      <c r="D298" s="131" t="s">
        <v>327</v>
      </c>
      <c r="E298" s="131"/>
      <c r="F298" s="512">
        <f>F278</f>
        <v>49.2</v>
      </c>
      <c r="G298" s="131" t="s">
        <v>328</v>
      </c>
      <c r="H298" s="132" t="str">
        <f>H278</f>
        <v>Килина Л.П.</v>
      </c>
      <c r="I298" s="132"/>
      <c r="J298" s="132"/>
      <c r="K298" s="577"/>
      <c r="L298" s="578"/>
      <c r="M298" s="578"/>
      <c r="N298" s="578"/>
      <c r="O298" s="131" t="s">
        <v>327</v>
      </c>
      <c r="P298" s="131"/>
      <c r="Q298" s="512">
        <f>Q278</f>
        <v>49.4</v>
      </c>
      <c r="R298" s="131" t="s">
        <v>328</v>
      </c>
      <c r="S298" s="132" t="str">
        <f>S278</f>
        <v>Федорова Н.Ю.</v>
      </c>
      <c r="T298" s="132"/>
      <c r="U298" s="132"/>
      <c r="V298" s="577"/>
    </row>
    <row r="299" spans="1:22" ht="12.75" customHeight="1">
      <c r="A299" s="578"/>
      <c r="B299" s="578"/>
      <c r="C299" s="578"/>
      <c r="D299" s="131" t="s">
        <v>329</v>
      </c>
      <c r="E299" s="131"/>
      <c r="F299" s="512">
        <f>F279</f>
        <v>1</v>
      </c>
      <c r="G299" s="131" t="s">
        <v>330</v>
      </c>
      <c r="H299" s="132" t="s">
        <v>331</v>
      </c>
      <c r="I299" s="132"/>
      <c r="J299" s="137">
        <f>J279</f>
        <v>15</v>
      </c>
      <c r="K299" s="577"/>
      <c r="L299" s="578"/>
      <c r="M299" s="578"/>
      <c r="N299" s="578"/>
      <c r="O299" s="131" t="s">
        <v>329</v>
      </c>
      <c r="P299" s="131"/>
      <c r="Q299" s="512">
        <f>Q279</f>
        <v>0</v>
      </c>
      <c r="R299" s="131" t="s">
        <v>330</v>
      </c>
      <c r="S299" s="132" t="s">
        <v>331</v>
      </c>
      <c r="T299" s="132"/>
      <c r="U299" s="137">
        <f>U279</f>
        <v>17</v>
      </c>
      <c r="V299" s="577"/>
    </row>
    <row r="300" spans="1:22" ht="2.25" customHeight="1" thickBot="1">
      <c r="A300" s="463"/>
      <c r="B300" s="132"/>
      <c r="C300" s="132"/>
      <c r="D300" s="132"/>
      <c r="E300" s="132"/>
      <c r="F300" s="510"/>
      <c r="G300" s="132"/>
      <c r="H300" s="132"/>
      <c r="I300" s="132"/>
      <c r="J300" s="132"/>
      <c r="K300" s="577"/>
      <c r="L300" s="463"/>
      <c r="M300" s="132"/>
      <c r="N300" s="132"/>
      <c r="O300" s="132"/>
      <c r="P300" s="132"/>
      <c r="Q300" s="510"/>
      <c r="R300" s="132"/>
      <c r="S300" s="132"/>
      <c r="T300" s="132"/>
      <c r="U300" s="132"/>
      <c r="V300" s="577"/>
    </row>
    <row r="301" spans="1:22" ht="24" customHeight="1" thickBot="1">
      <c r="A301" s="574" t="s">
        <v>395</v>
      </c>
      <c r="B301" s="138"/>
      <c r="C301" s="219"/>
      <c r="D301" s="541" t="s">
        <v>957</v>
      </c>
      <c r="E301" s="140"/>
      <c r="F301" s="513" t="s">
        <v>366</v>
      </c>
      <c r="G301" s="141" t="s">
        <v>335</v>
      </c>
      <c r="H301" s="220" t="s">
        <v>367</v>
      </c>
      <c r="I301" s="569" t="s">
        <v>337</v>
      </c>
      <c r="J301" s="570"/>
      <c r="K301" s="577"/>
      <c r="L301" s="585" t="s">
        <v>396</v>
      </c>
      <c r="M301" s="138"/>
      <c r="N301" s="219"/>
      <c r="O301" s="541" t="s">
        <v>957</v>
      </c>
      <c r="P301" s="140"/>
      <c r="Q301" s="513" t="s">
        <v>366</v>
      </c>
      <c r="R301" s="141" t="s">
        <v>335</v>
      </c>
      <c r="S301" s="220" t="s">
        <v>367</v>
      </c>
      <c r="T301" s="569" t="s">
        <v>337</v>
      </c>
      <c r="U301" s="570"/>
      <c r="V301" s="577"/>
    </row>
    <row r="302" spans="1:22" ht="3" customHeight="1">
      <c r="A302" s="574"/>
      <c r="B302" s="221"/>
      <c r="C302" s="144"/>
      <c r="D302" s="144"/>
      <c r="E302" s="145"/>
      <c r="F302" s="514"/>
      <c r="G302" s="146"/>
      <c r="H302" s="146"/>
      <c r="I302" s="144"/>
      <c r="J302" s="147"/>
      <c r="K302" s="577"/>
      <c r="L302" s="585"/>
      <c r="M302" s="221"/>
      <c r="N302" s="144"/>
      <c r="O302" s="144"/>
      <c r="P302" s="145"/>
      <c r="Q302" s="514"/>
      <c r="R302" s="146"/>
      <c r="S302" s="146"/>
      <c r="T302" s="144"/>
      <c r="U302" s="147"/>
      <c r="V302" s="577"/>
    </row>
    <row r="303" spans="1:22" ht="12.75" customHeight="1">
      <c r="A303" s="574"/>
      <c r="B303" s="221" t="s">
        <v>368</v>
      </c>
      <c r="C303" s="156"/>
      <c r="D303" s="156"/>
      <c r="E303" s="150"/>
      <c r="F303" s="151">
        <f>D2509</f>
        <v>29.5</v>
      </c>
      <c r="G303" s="151">
        <f>F303*F298</f>
        <v>1451.4</v>
      </c>
      <c r="H303" s="152"/>
      <c r="I303" s="153">
        <f>G303-H303</f>
        <v>1451.4</v>
      </c>
      <c r="J303" s="154"/>
      <c r="K303" s="577"/>
      <c r="L303" s="585"/>
      <c r="M303" s="221" t="s">
        <v>368</v>
      </c>
      <c r="N303" s="156"/>
      <c r="O303" s="156"/>
      <c r="P303" s="150"/>
      <c r="Q303" s="151">
        <f>D2509</f>
        <v>29.5</v>
      </c>
      <c r="R303" s="151">
        <f>Q303*Q298</f>
        <v>1457.3</v>
      </c>
      <c r="S303" s="152"/>
      <c r="T303" s="153">
        <f>R303-S303</f>
        <v>1457.3</v>
      </c>
      <c r="U303" s="154"/>
      <c r="V303" s="577"/>
    </row>
    <row r="304" spans="1:22" ht="12.75" customHeight="1">
      <c r="A304" s="472"/>
      <c r="B304" s="582" t="s">
        <v>370</v>
      </c>
      <c r="C304" s="583"/>
      <c r="D304" s="583"/>
      <c r="E304" s="222" t="s">
        <v>371</v>
      </c>
      <c r="F304" s="516">
        <f>D2504</f>
        <v>0.152</v>
      </c>
      <c r="G304" s="223">
        <f>F304*F298</f>
        <v>7.4784000000000006</v>
      </c>
      <c r="H304" s="224"/>
      <c r="I304" s="226">
        <f>G304</f>
        <v>7.4784000000000006</v>
      </c>
      <c r="J304" s="178"/>
      <c r="K304" s="577"/>
      <c r="L304" s="585"/>
      <c r="M304" s="582" t="s">
        <v>370</v>
      </c>
      <c r="N304" s="583"/>
      <c r="O304" s="583"/>
      <c r="P304" s="222" t="s">
        <v>371</v>
      </c>
      <c r="Q304" s="516">
        <f>D2504</f>
        <v>0.152</v>
      </c>
      <c r="R304" s="223">
        <f>Q304*Q298</f>
        <v>7.5087999999999999</v>
      </c>
      <c r="S304" s="224"/>
      <c r="T304" s="226">
        <f>R304</f>
        <v>7.5087999999999999</v>
      </c>
      <c r="U304" s="178"/>
      <c r="V304" s="577"/>
    </row>
    <row r="305" spans="1:22" ht="12.75" customHeight="1">
      <c r="A305" s="472"/>
      <c r="B305" s="584"/>
      <c r="C305" s="583"/>
      <c r="D305" s="583"/>
      <c r="E305" s="150" t="s">
        <v>372</v>
      </c>
      <c r="F305" s="516">
        <f>D2505</f>
        <v>0.72299999999999998</v>
      </c>
      <c r="G305" s="151">
        <f>F305*F298</f>
        <v>35.571600000000004</v>
      </c>
      <c r="H305" s="224"/>
      <c r="I305" s="226">
        <f>G305</f>
        <v>35.571600000000004</v>
      </c>
      <c r="J305" s="178"/>
      <c r="K305" s="577"/>
      <c r="L305" s="464"/>
      <c r="M305" s="584"/>
      <c r="N305" s="583"/>
      <c r="O305" s="583"/>
      <c r="P305" s="150" t="s">
        <v>372</v>
      </c>
      <c r="Q305" s="516">
        <f>D2505</f>
        <v>0.72299999999999998</v>
      </c>
      <c r="R305" s="151">
        <f>Q305*Q298</f>
        <v>35.716200000000001</v>
      </c>
      <c r="S305" s="224"/>
      <c r="T305" s="226">
        <f>R305</f>
        <v>35.716200000000001</v>
      </c>
      <c r="U305" s="178"/>
      <c r="V305" s="577"/>
    </row>
    <row r="306" spans="1:22">
      <c r="A306" s="460"/>
      <c r="B306" s="584"/>
      <c r="C306" s="583"/>
      <c r="D306" s="583"/>
      <c r="E306" s="150" t="s">
        <v>373</v>
      </c>
      <c r="F306" s="527">
        <f>D2506</f>
        <v>1.3160000000000001</v>
      </c>
      <c r="G306" s="151">
        <f>F306*F298</f>
        <v>64.747200000000007</v>
      </c>
      <c r="H306" s="224"/>
      <c r="I306" s="226">
        <f>G306</f>
        <v>64.747200000000007</v>
      </c>
      <c r="J306" s="178"/>
      <c r="K306" s="577"/>
      <c r="L306" s="586" t="s">
        <v>369</v>
      </c>
      <c r="M306" s="584"/>
      <c r="N306" s="583"/>
      <c r="O306" s="583"/>
      <c r="P306" s="150" t="s">
        <v>373</v>
      </c>
      <c r="Q306" s="527">
        <f>D2506</f>
        <v>1.3160000000000001</v>
      </c>
      <c r="R306" s="151">
        <f>Q306*Q298</f>
        <v>65.010400000000004</v>
      </c>
      <c r="S306" s="224"/>
      <c r="T306" s="226">
        <f>R306</f>
        <v>65.010400000000004</v>
      </c>
      <c r="U306" s="178"/>
      <c r="V306" s="577"/>
    </row>
    <row r="307" spans="1:22" ht="13.5" thickBot="1">
      <c r="A307" s="573" t="s">
        <v>369</v>
      </c>
      <c r="B307" s="584"/>
      <c r="C307" s="583"/>
      <c r="D307" s="583"/>
      <c r="E307" s="232" t="s">
        <v>374</v>
      </c>
      <c r="F307" s="518">
        <f>D2507</f>
        <v>0.14899999999999999</v>
      </c>
      <c r="G307" s="233">
        <f>F307*F298</f>
        <v>7.3308</v>
      </c>
      <c r="H307" s="234"/>
      <c r="I307" s="237">
        <f>G307</f>
        <v>7.3308</v>
      </c>
      <c r="J307" s="236"/>
      <c r="K307" s="577"/>
      <c r="L307" s="586"/>
      <c r="M307" s="584"/>
      <c r="N307" s="583"/>
      <c r="O307" s="583"/>
      <c r="P307" s="232" t="s">
        <v>374</v>
      </c>
      <c r="Q307" s="518">
        <f>D2507</f>
        <v>0.14899999999999999</v>
      </c>
      <c r="R307" s="233">
        <f>Q307*Q298</f>
        <v>7.3605999999999998</v>
      </c>
      <c r="S307" s="234"/>
      <c r="T307" s="237">
        <f>R307</f>
        <v>7.3605999999999998</v>
      </c>
      <c r="U307" s="236"/>
      <c r="V307" s="577"/>
    </row>
    <row r="308" spans="1:22" ht="13.5" customHeight="1" thickBot="1">
      <c r="A308" s="574"/>
      <c r="B308" s="168"/>
      <c r="C308" s="164"/>
      <c r="D308" s="164"/>
      <c r="E308" s="165"/>
      <c r="F308" s="520" t="s">
        <v>384</v>
      </c>
      <c r="G308" s="243" t="s">
        <v>385</v>
      </c>
      <c r="H308" s="220" t="s">
        <v>386</v>
      </c>
      <c r="I308" s="164"/>
      <c r="J308" s="167"/>
      <c r="K308" s="577"/>
      <c r="L308" s="587"/>
      <c r="M308" s="168"/>
      <c r="N308" s="164"/>
      <c r="O308" s="164"/>
      <c r="P308" s="165"/>
      <c r="Q308" s="520" t="s">
        <v>384</v>
      </c>
      <c r="R308" s="243" t="s">
        <v>385</v>
      </c>
      <c r="S308" s="220" t="s">
        <v>386</v>
      </c>
      <c r="T308" s="164"/>
      <c r="U308" s="167"/>
      <c r="V308" s="577"/>
    </row>
    <row r="309" spans="1:22" ht="13.5" thickBot="1">
      <c r="A309" s="574"/>
      <c r="B309" s="247" t="s">
        <v>986</v>
      </c>
      <c r="C309" s="219"/>
      <c r="D309" s="219"/>
      <c r="E309" s="253"/>
      <c r="F309" s="524">
        <f>F289</f>
        <v>22264</v>
      </c>
      <c r="G309" s="282">
        <f>G289</f>
        <v>22375</v>
      </c>
      <c r="H309" s="249">
        <f>H289</f>
        <v>111</v>
      </c>
      <c r="I309" s="242">
        <f>I289</f>
        <v>366.29999999999995</v>
      </c>
      <c r="J309" s="167"/>
      <c r="K309" s="577"/>
      <c r="L309" s="461"/>
      <c r="M309" s="247" t="s">
        <v>986</v>
      </c>
      <c r="N309" s="219"/>
      <c r="O309" s="219"/>
      <c r="P309" s="253"/>
      <c r="Q309" s="524">
        <f>Q289</f>
        <v>19960</v>
      </c>
      <c r="R309" s="248">
        <f>R289</f>
        <v>20176</v>
      </c>
      <c r="S309" s="249">
        <f>S289</f>
        <v>216</v>
      </c>
      <c r="T309" s="242">
        <f>T289</f>
        <v>712.8</v>
      </c>
      <c r="U309" s="167"/>
      <c r="V309" s="577"/>
    </row>
    <row r="310" spans="1:22">
      <c r="A310" s="472"/>
      <c r="B310" s="132"/>
      <c r="C310" s="132"/>
      <c r="D310" s="132"/>
      <c r="E310" s="132"/>
      <c r="F310" s="510"/>
      <c r="G310" s="560" t="s">
        <v>1007</v>
      </c>
      <c r="H310" s="255"/>
      <c r="I310" s="556">
        <f>I290</f>
        <v>0</v>
      </c>
      <c r="J310" s="255"/>
      <c r="K310" s="577"/>
      <c r="L310" s="460" t="s">
        <v>375</v>
      </c>
      <c r="M310" s="132"/>
      <c r="N310" s="132"/>
      <c r="O310" s="132"/>
      <c r="P310" s="132"/>
      <c r="Q310" s="510"/>
      <c r="R310" s="560" t="s">
        <v>1007</v>
      </c>
      <c r="S310" s="255"/>
      <c r="T310" s="556">
        <f>T290</f>
        <v>-9.9999999997635314E-3</v>
      </c>
      <c r="U310" s="255"/>
      <c r="V310" s="577"/>
    </row>
    <row r="311" spans="1:22" ht="13.5" thickBot="1">
      <c r="A311" s="460" t="s">
        <v>376</v>
      </c>
      <c r="B311" s="132"/>
      <c r="C311" s="132"/>
      <c r="D311" s="180" t="s">
        <v>377</v>
      </c>
      <c r="E311" s="183" t="str">
        <f>$E$18</f>
        <v>января</v>
      </c>
      <c r="F311" s="510" t="s">
        <v>1142</v>
      </c>
      <c r="G311" s="182" t="s">
        <v>347</v>
      </c>
      <c r="H311" s="167"/>
      <c r="I311" s="242">
        <f>SUM(I302:I310)</f>
        <v>1932.828</v>
      </c>
      <c r="J311" s="167"/>
      <c r="K311" s="299"/>
      <c r="L311" s="460" t="s">
        <v>376</v>
      </c>
      <c r="M311" s="132"/>
      <c r="N311" s="132"/>
      <c r="O311" s="180" t="s">
        <v>377</v>
      </c>
      <c r="P311" s="183" t="str">
        <f>$E$18</f>
        <v>января</v>
      </c>
      <c r="Q311" s="510" t="s">
        <v>1142</v>
      </c>
      <c r="R311" s="182" t="s">
        <v>347</v>
      </c>
      <c r="S311" s="167"/>
      <c r="T311" s="242">
        <f>SUM(T302:T310)</f>
        <v>2285.6860000000001</v>
      </c>
      <c r="U311" s="167"/>
      <c r="V311" s="299"/>
    </row>
    <row r="312" spans="1:22" s="261" customFormat="1" ht="12.75" customHeight="1">
      <c r="A312" s="284"/>
      <c r="B312" s="285"/>
      <c r="C312" s="196"/>
      <c r="F312" s="525"/>
      <c r="K312" s="299"/>
      <c r="L312" s="284"/>
      <c r="M312" s="285"/>
      <c r="N312" s="196"/>
      <c r="Q312" s="525"/>
      <c r="V312" s="299"/>
    </row>
    <row r="313" spans="1:22">
      <c r="A313" s="460" t="s">
        <v>363</v>
      </c>
      <c r="B313" s="131"/>
      <c r="L313" s="460" t="s">
        <v>363</v>
      </c>
      <c r="M313" s="131"/>
    </row>
    <row r="314" spans="1:22" ht="1.5" customHeight="1">
      <c r="A314" s="460"/>
      <c r="B314" s="131"/>
      <c r="C314" s="132"/>
      <c r="D314" s="132"/>
      <c r="E314" s="132"/>
      <c r="F314" s="510"/>
      <c r="G314" s="132"/>
      <c r="H314" s="132"/>
      <c r="I314" s="132"/>
      <c r="J314" s="132"/>
      <c r="K314" s="217"/>
      <c r="L314" s="460"/>
      <c r="M314" s="131"/>
      <c r="N314" s="132"/>
      <c r="O314" s="132"/>
      <c r="P314" s="132"/>
      <c r="Q314" s="510"/>
      <c r="R314" s="132"/>
      <c r="S314" s="132"/>
      <c r="T314" s="132"/>
      <c r="U314" s="132"/>
      <c r="V314" s="132"/>
    </row>
    <row r="315" spans="1:22" ht="15.75" customHeight="1">
      <c r="A315" s="578"/>
      <c r="B315" s="578"/>
      <c r="C315" s="578"/>
      <c r="D315" s="133" t="s">
        <v>325</v>
      </c>
      <c r="E315" s="133"/>
      <c r="F315" s="511"/>
      <c r="G315" s="135" t="str">
        <f>$G$3</f>
        <v>декабрь</v>
      </c>
      <c r="H315" s="133" t="s">
        <v>967</v>
      </c>
      <c r="I315" s="132"/>
      <c r="J315" s="132"/>
      <c r="K315" s="217"/>
      <c r="L315" s="578"/>
      <c r="M315" s="578"/>
      <c r="N315" s="578"/>
      <c r="O315" s="133" t="s">
        <v>325</v>
      </c>
      <c r="P315" s="133"/>
      <c r="Q315" s="511"/>
      <c r="R315" s="135" t="str">
        <f>$G$3</f>
        <v>декабрь</v>
      </c>
      <c r="S315" s="133" t="s">
        <v>967</v>
      </c>
      <c r="T315" s="132"/>
      <c r="U315" s="132"/>
      <c r="V315" s="132"/>
    </row>
    <row r="316" spans="1:22" ht="5.25" customHeight="1">
      <c r="A316" s="578"/>
      <c r="B316" s="578"/>
      <c r="C316" s="578"/>
      <c r="D316" s="132"/>
      <c r="E316" s="132"/>
      <c r="F316" s="510"/>
      <c r="G316" s="132"/>
      <c r="H316" s="132"/>
      <c r="I316" s="132"/>
      <c r="J316" s="132"/>
      <c r="K316" s="217"/>
      <c r="L316" s="578"/>
      <c r="M316" s="578"/>
      <c r="N316" s="578"/>
      <c r="O316" s="132"/>
      <c r="P316" s="132"/>
      <c r="Q316" s="510"/>
      <c r="R316" s="132"/>
      <c r="S316" s="132"/>
      <c r="T316" s="132"/>
      <c r="U316" s="132"/>
      <c r="V316" s="132"/>
    </row>
    <row r="317" spans="1:22" ht="12.75" customHeight="1">
      <c r="A317" s="578"/>
      <c r="B317" s="578"/>
      <c r="C317" s="578"/>
      <c r="D317" s="131" t="s">
        <v>327</v>
      </c>
      <c r="E317" s="131"/>
      <c r="F317" s="512">
        <f>Жильцы!E19</f>
        <v>49.1</v>
      </c>
      <c r="G317" s="131" t="s">
        <v>328</v>
      </c>
      <c r="H317" s="132" t="str">
        <f>Жильцы!B19&amp;" "&amp;Жильцы!C19&amp;"."&amp;Жильцы!D19&amp;"."</f>
        <v>Степанова Т.В.</v>
      </c>
      <c r="I317" s="132"/>
      <c r="J317" s="132"/>
      <c r="K317" s="217"/>
      <c r="L317" s="578"/>
      <c r="M317" s="578"/>
      <c r="N317" s="578"/>
      <c r="O317" s="131" t="s">
        <v>327</v>
      </c>
      <c r="P317" s="131"/>
      <c r="Q317" s="512">
        <f>Жильцы!E21</f>
        <v>65.599999999999994</v>
      </c>
      <c r="R317" s="131" t="s">
        <v>328</v>
      </c>
      <c r="S317" s="132" t="str">
        <f>Жильцы!B21&amp;" "&amp;Жильцы!C21&amp;"."&amp;Жильцы!D21&amp;"."</f>
        <v>Карасев Н.М.</v>
      </c>
      <c r="T317" s="132"/>
      <c r="U317" s="132"/>
      <c r="V317" s="132"/>
    </row>
    <row r="318" spans="1:22" ht="12.75" customHeight="1">
      <c r="A318" s="578"/>
      <c r="B318" s="578"/>
      <c r="C318" s="578"/>
      <c r="D318" s="131" t="s">
        <v>329</v>
      </c>
      <c r="E318" s="131"/>
      <c r="F318" s="512">
        <f>Жильцы!F19</f>
        <v>4</v>
      </c>
      <c r="G318" s="131" t="s">
        <v>330</v>
      </c>
      <c r="H318" s="132" t="s">
        <v>331</v>
      </c>
      <c r="I318" s="132"/>
      <c r="J318" s="137">
        <f>Жильцы!A19</f>
        <v>18</v>
      </c>
      <c r="K318" s="217"/>
      <c r="L318" s="578"/>
      <c r="M318" s="578"/>
      <c r="N318" s="578"/>
      <c r="O318" s="131" t="s">
        <v>329</v>
      </c>
      <c r="P318" s="131"/>
      <c r="Q318" s="512">
        <f>Жильцы!F21</f>
        <v>4</v>
      </c>
      <c r="R318" s="131" t="s">
        <v>330</v>
      </c>
      <c r="S318" s="132" t="s">
        <v>331</v>
      </c>
      <c r="T318" s="132"/>
      <c r="U318" s="137">
        <f>Жильцы!A21</f>
        <v>20</v>
      </c>
      <c r="V318" s="132"/>
    </row>
    <row r="319" spans="1:22" ht="2.25" customHeight="1" thickBot="1">
      <c r="A319" s="463"/>
      <c r="B319" s="132"/>
      <c r="C319" s="132"/>
      <c r="D319" s="132"/>
      <c r="E319" s="132"/>
      <c r="F319" s="510"/>
      <c r="G319" s="132"/>
      <c r="H319" s="132"/>
      <c r="I319" s="132"/>
      <c r="J319" s="132"/>
      <c r="K319" s="217"/>
      <c r="L319" s="463"/>
      <c r="M319" s="132"/>
      <c r="N319" s="132"/>
      <c r="O319" s="132"/>
      <c r="P319" s="132"/>
      <c r="Q319" s="510"/>
      <c r="R319" s="132"/>
      <c r="S319" s="132"/>
      <c r="T319" s="132"/>
      <c r="U319" s="132"/>
      <c r="V319" s="132"/>
    </row>
    <row r="320" spans="1:22" ht="24" customHeight="1" thickBot="1">
      <c r="A320" s="574"/>
      <c r="B320" s="138"/>
      <c r="C320" s="219"/>
      <c r="D320" s="541" t="s">
        <v>957</v>
      </c>
      <c r="E320" s="140"/>
      <c r="F320" s="513" t="s">
        <v>366</v>
      </c>
      <c r="G320" s="141" t="s">
        <v>335</v>
      </c>
      <c r="H320" s="220" t="s">
        <v>367</v>
      </c>
      <c r="I320" s="569" t="s">
        <v>337</v>
      </c>
      <c r="J320" s="570"/>
      <c r="K320" s="217"/>
      <c r="L320" s="585"/>
      <c r="M320" s="138"/>
      <c r="N320" s="219"/>
      <c r="O320" s="541" t="s">
        <v>957</v>
      </c>
      <c r="P320" s="140"/>
      <c r="Q320" s="513" t="s">
        <v>366</v>
      </c>
      <c r="R320" s="141" t="s">
        <v>335</v>
      </c>
      <c r="S320" s="220" t="s">
        <v>367</v>
      </c>
      <c r="T320" s="569" t="s">
        <v>337</v>
      </c>
      <c r="U320" s="570"/>
      <c r="V320" s="132"/>
    </row>
    <row r="321" spans="1:22" ht="3" customHeight="1">
      <c r="A321" s="574"/>
      <c r="B321" s="221"/>
      <c r="C321" s="144"/>
      <c r="D321" s="144"/>
      <c r="E321" s="145"/>
      <c r="F321" s="514"/>
      <c r="G321" s="146"/>
      <c r="H321" s="146"/>
      <c r="I321" s="144"/>
      <c r="J321" s="147"/>
      <c r="K321" s="217"/>
      <c r="L321" s="585"/>
      <c r="M321" s="221"/>
      <c r="N321" s="144"/>
      <c r="O321" s="144"/>
      <c r="P321" s="145"/>
      <c r="Q321" s="514"/>
      <c r="R321" s="146"/>
      <c r="S321" s="146"/>
      <c r="T321" s="144"/>
      <c r="U321" s="147"/>
      <c r="V321" s="132"/>
    </row>
    <row r="322" spans="1:22" ht="12.75" customHeight="1">
      <c r="A322" s="574"/>
      <c r="B322" s="221" t="s">
        <v>368</v>
      </c>
      <c r="C322" s="156"/>
      <c r="D322" s="156"/>
      <c r="E322" s="150"/>
      <c r="F322" s="151">
        <f>D2509</f>
        <v>29.5</v>
      </c>
      <c r="G322" s="151">
        <f>F322*F317</f>
        <v>1448.45</v>
      </c>
      <c r="H322" s="152"/>
      <c r="I322" s="153">
        <f>G322-H322</f>
        <v>1448.45</v>
      </c>
      <c r="J322" s="154"/>
      <c r="K322" s="217"/>
      <c r="L322" s="585"/>
      <c r="M322" s="221" t="s">
        <v>368</v>
      </c>
      <c r="N322" s="156"/>
      <c r="O322" s="156"/>
      <c r="P322" s="150"/>
      <c r="Q322" s="151">
        <f>D2509</f>
        <v>29.5</v>
      </c>
      <c r="R322" s="151">
        <f>Q322*Q317</f>
        <v>1935.1999999999998</v>
      </c>
      <c r="S322" s="152"/>
      <c r="T322" s="153">
        <f>R322-S322</f>
        <v>1935.1999999999998</v>
      </c>
      <c r="U322" s="154"/>
      <c r="V322" s="132"/>
    </row>
    <row r="323" spans="1:22" ht="12.75" customHeight="1">
      <c r="A323" s="472"/>
      <c r="B323" s="582" t="s">
        <v>370</v>
      </c>
      <c r="C323" s="583"/>
      <c r="D323" s="583"/>
      <c r="E323" s="222" t="s">
        <v>371</v>
      </c>
      <c r="F323" s="516">
        <f>D2504</f>
        <v>0.152</v>
      </c>
      <c r="G323" s="223">
        <f>F323*F317</f>
        <v>7.4631999999999996</v>
      </c>
      <c r="H323" s="224"/>
      <c r="I323" s="226">
        <f>G323</f>
        <v>7.4631999999999996</v>
      </c>
      <c r="J323" s="178"/>
      <c r="K323" s="217"/>
      <c r="L323" s="585"/>
      <c r="M323" s="582" t="s">
        <v>370</v>
      </c>
      <c r="N323" s="583"/>
      <c r="O323" s="583"/>
      <c r="P323" s="222" t="s">
        <v>371</v>
      </c>
      <c r="Q323" s="516">
        <f>D2504</f>
        <v>0.152</v>
      </c>
      <c r="R323" s="223">
        <f>Q323*Q317</f>
        <v>9.9711999999999996</v>
      </c>
      <c r="S323" s="224"/>
      <c r="T323" s="226">
        <f>R323</f>
        <v>9.9711999999999996</v>
      </c>
      <c r="U323" s="178"/>
      <c r="V323" s="132"/>
    </row>
    <row r="324" spans="1:22" ht="12.75" customHeight="1">
      <c r="A324" s="472"/>
      <c r="B324" s="584"/>
      <c r="C324" s="583"/>
      <c r="D324" s="583"/>
      <c r="E324" s="222" t="s">
        <v>372</v>
      </c>
      <c r="F324" s="516">
        <f>D2505</f>
        <v>0.72299999999999998</v>
      </c>
      <c r="G324" s="223">
        <f>F324*F317</f>
        <v>35.499299999999998</v>
      </c>
      <c r="H324" s="224"/>
      <c r="I324" s="226">
        <f>G324</f>
        <v>35.499299999999998</v>
      </c>
      <c r="J324" s="178"/>
      <c r="K324" s="217"/>
      <c r="L324" s="464"/>
      <c r="M324" s="584"/>
      <c r="N324" s="583"/>
      <c r="O324" s="583"/>
      <c r="P324" s="222" t="s">
        <v>372</v>
      </c>
      <c r="Q324" s="516">
        <f>D2505</f>
        <v>0.72299999999999998</v>
      </c>
      <c r="R324" s="223">
        <f>Q324*Q317</f>
        <v>47.428799999999995</v>
      </c>
      <c r="S324" s="224"/>
      <c r="T324" s="226">
        <f>R324</f>
        <v>47.428799999999995</v>
      </c>
      <c r="U324" s="178"/>
      <c r="V324" s="132"/>
    </row>
    <row r="325" spans="1:22">
      <c r="A325" s="460"/>
      <c r="B325" s="584"/>
      <c r="C325" s="583"/>
      <c r="D325" s="583"/>
      <c r="E325" s="222" t="s">
        <v>373</v>
      </c>
      <c r="F325" s="527">
        <f>D2506</f>
        <v>1.3160000000000001</v>
      </c>
      <c r="G325" s="223">
        <f>F325*F317</f>
        <v>64.615600000000001</v>
      </c>
      <c r="H325" s="224"/>
      <c r="I325" s="226">
        <f>G325</f>
        <v>64.615600000000001</v>
      </c>
      <c r="J325" s="178"/>
      <c r="K325" s="217"/>
      <c r="L325" s="586" t="s">
        <v>369</v>
      </c>
      <c r="M325" s="584"/>
      <c r="N325" s="583"/>
      <c r="O325" s="583"/>
      <c r="P325" s="222" t="s">
        <v>373</v>
      </c>
      <c r="Q325" s="527">
        <f>D2506</f>
        <v>1.3160000000000001</v>
      </c>
      <c r="R325" s="223">
        <f>Q325*Q317</f>
        <v>86.329599999999999</v>
      </c>
      <c r="S325" s="224"/>
      <c r="T325" s="226">
        <f>R325</f>
        <v>86.329599999999999</v>
      </c>
      <c r="U325" s="178"/>
      <c r="V325" s="132"/>
    </row>
    <row r="326" spans="1:22" ht="13.5" thickBot="1">
      <c r="A326" s="573" t="s">
        <v>369</v>
      </c>
      <c r="B326" s="584"/>
      <c r="C326" s="583"/>
      <c r="D326" s="583"/>
      <c r="E326" s="232" t="s">
        <v>374</v>
      </c>
      <c r="F326" s="518">
        <f>D2507</f>
        <v>0.14899999999999999</v>
      </c>
      <c r="G326" s="233">
        <f>F326*F317</f>
        <v>7.3159000000000001</v>
      </c>
      <c r="H326" s="234"/>
      <c r="I326" s="237">
        <f>G326</f>
        <v>7.3159000000000001</v>
      </c>
      <c r="J326" s="236"/>
      <c r="K326" s="217"/>
      <c r="L326" s="586"/>
      <c r="M326" s="584"/>
      <c r="N326" s="583"/>
      <c r="O326" s="583"/>
      <c r="P326" s="232" t="s">
        <v>374</v>
      </c>
      <c r="Q326" s="518">
        <f>D2507</f>
        <v>0.14899999999999999</v>
      </c>
      <c r="R326" s="233">
        <f>Q326*Q317</f>
        <v>9.7743999999999982</v>
      </c>
      <c r="S326" s="234"/>
      <c r="T326" s="237">
        <f>R326</f>
        <v>9.7743999999999982</v>
      </c>
      <c r="U326" s="236"/>
      <c r="V326" s="132"/>
    </row>
    <row r="327" spans="1:22" ht="12.75" customHeight="1" thickBot="1">
      <c r="A327" s="574"/>
      <c r="B327" s="168"/>
      <c r="C327" s="164"/>
      <c r="D327" s="164"/>
      <c r="E327" s="165"/>
      <c r="F327" s="520" t="s">
        <v>384</v>
      </c>
      <c r="G327" s="243" t="s">
        <v>385</v>
      </c>
      <c r="H327" s="331" t="s">
        <v>386</v>
      </c>
      <c r="I327" s="164"/>
      <c r="J327" s="167"/>
      <c r="K327" s="217"/>
      <c r="L327" s="587"/>
      <c r="M327" s="168"/>
      <c r="N327" s="164"/>
      <c r="O327" s="164"/>
      <c r="P327" s="165"/>
      <c r="Q327" s="520" t="s">
        <v>384</v>
      </c>
      <c r="R327" s="243" t="s">
        <v>385</v>
      </c>
      <c r="S327" s="220" t="s">
        <v>386</v>
      </c>
      <c r="T327" s="164"/>
      <c r="U327" s="167"/>
      <c r="V327" s="132"/>
    </row>
    <row r="328" spans="1:22" ht="13.5" thickBot="1">
      <c r="A328" s="574"/>
      <c r="B328" s="247" t="s">
        <v>986</v>
      </c>
      <c r="C328" s="219"/>
      <c r="D328" s="219"/>
      <c r="E328" s="253"/>
      <c r="F328" s="521">
        <f>INDEX(Жильцы!$A$2:$AB$129,Квитанции_чистые!J318,HLOOKUP(Квитанции_чистые!$G$3,Лист1!$B$21:$M$22,2,FALSE))</f>
        <v>5476</v>
      </c>
      <c r="G328" s="248">
        <f>INDEX(Жильцы!$A$2:$AB$129,Квитанции_чистые!J318,(HLOOKUP(Квитанции_чистые!$G$3,Лист1!$B$17:$M$18,2,FALSE)))</f>
        <v>5602</v>
      </c>
      <c r="H328" s="249">
        <f>G328-F328</f>
        <v>126</v>
      </c>
      <c r="I328" s="242">
        <f>H328*B2499</f>
        <v>415.79999999999995</v>
      </c>
      <c r="J328" s="167"/>
      <c r="K328" s="252"/>
      <c r="L328" s="461"/>
      <c r="M328" s="247" t="s">
        <v>986</v>
      </c>
      <c r="N328" s="219"/>
      <c r="O328" s="219"/>
      <c r="P328" s="253"/>
      <c r="Q328" s="524">
        <f>INDEX(Жильцы!$A$2:$AB$129,Квитанции_чистые!U318,HLOOKUP(Квитанции_чистые!$G$3,Лист1!$B$21:$M$22,2,FALSE))</f>
        <v>46502</v>
      </c>
      <c r="R328" s="248">
        <f>INDEX(Жильцы!$A$2:$AB$129,Квитанции_чистые!U318,(HLOOKUP(Квитанции_чистые!$G$3,Лист1!$B$17:$M$18,2,FALSE)))</f>
        <v>46868</v>
      </c>
      <c r="S328" s="249">
        <f>R328-Q328</f>
        <v>366</v>
      </c>
      <c r="T328" s="242">
        <f>S328*B2499</f>
        <v>1207.8</v>
      </c>
      <c r="U328" s="167"/>
      <c r="V328" s="132"/>
    </row>
    <row r="329" spans="1:22">
      <c r="A329" s="472"/>
      <c r="B329" s="132"/>
      <c r="C329" s="132"/>
      <c r="D329" s="132"/>
      <c r="E329" s="132"/>
      <c r="F329" s="510"/>
      <c r="G329" s="560" t="s">
        <v>1007</v>
      </c>
      <c r="H329" s="255"/>
      <c r="I329" s="556">
        <f>Жильцы!N19</f>
        <v>9.9999999999909051E-3</v>
      </c>
      <c r="J329" s="255"/>
      <c r="K329" s="217"/>
      <c r="L329" s="460" t="s">
        <v>375</v>
      </c>
      <c r="M329" s="132"/>
      <c r="N329" s="132"/>
      <c r="O329" s="132"/>
      <c r="P329" s="132"/>
      <c r="Q329" s="510"/>
      <c r="R329" s="560" t="s">
        <v>1007</v>
      </c>
      <c r="S329" s="255"/>
      <c r="T329" s="556">
        <f>Жильцы!N21</f>
        <v>1.0000000000218279E-2</v>
      </c>
      <c r="U329" s="255"/>
      <c r="V329" s="132"/>
    </row>
    <row r="330" spans="1:22" ht="13.5" thickBot="1">
      <c r="A330" s="460" t="s">
        <v>376</v>
      </c>
      <c r="B330" s="132"/>
      <c r="C330" s="132"/>
      <c r="D330" s="180" t="s">
        <v>377</v>
      </c>
      <c r="E330" s="183" t="str">
        <f>$E$18</f>
        <v>января</v>
      </c>
      <c r="F330" s="510" t="s">
        <v>1142</v>
      </c>
      <c r="G330" s="182" t="s">
        <v>347</v>
      </c>
      <c r="H330" s="167"/>
      <c r="I330" s="242">
        <f>SUM(I321:I329)</f>
        <v>1979.154</v>
      </c>
      <c r="J330" s="167"/>
      <c r="K330" s="217"/>
      <c r="L330" s="460" t="s">
        <v>376</v>
      </c>
      <c r="M330" s="132"/>
      <c r="N330" s="132"/>
      <c r="O330" s="180" t="s">
        <v>377</v>
      </c>
      <c r="P330" s="183" t="str">
        <f>$E$18</f>
        <v>января</v>
      </c>
      <c r="Q330" s="510" t="s">
        <v>1142</v>
      </c>
      <c r="R330" s="182" t="s">
        <v>347</v>
      </c>
      <c r="S330" s="167"/>
      <c r="T330" s="242">
        <f>SUM(T321:T329)</f>
        <v>3296.5139999999992</v>
      </c>
      <c r="U330" s="167"/>
      <c r="V330" s="132"/>
    </row>
    <row r="331" spans="1:22" ht="12.75" customHeight="1">
      <c r="A331" s="184"/>
      <c r="B331" s="190"/>
      <c r="C331" s="186"/>
      <c r="D331" s="259"/>
      <c r="E331" s="259"/>
      <c r="F331" s="522"/>
      <c r="G331" s="188"/>
      <c r="H331" s="189"/>
      <c r="I331" s="259"/>
      <c r="J331" s="259"/>
      <c r="K331" s="260"/>
      <c r="L331" s="184"/>
      <c r="M331" s="190"/>
      <c r="N331" s="186"/>
      <c r="O331" s="259"/>
      <c r="P331" s="259"/>
      <c r="Q331" s="522"/>
      <c r="R331" s="259"/>
      <c r="S331" s="259"/>
      <c r="T331" s="259"/>
      <c r="U331" s="259"/>
      <c r="V331" s="261"/>
    </row>
    <row r="332" spans="1:22" ht="27.75" customHeight="1">
      <c r="A332" s="460" t="s">
        <v>363</v>
      </c>
      <c r="B332" s="131"/>
      <c r="K332" s="576" t="s">
        <v>378</v>
      </c>
      <c r="L332" s="460" t="s">
        <v>363</v>
      </c>
      <c r="M332" s="131"/>
      <c r="V332" s="576" t="s">
        <v>378</v>
      </c>
    </row>
    <row r="333" spans="1:22">
      <c r="A333" s="460" t="s">
        <v>379</v>
      </c>
      <c r="B333" s="131"/>
      <c r="K333" s="577"/>
      <c r="L333" s="460" t="s">
        <v>379</v>
      </c>
      <c r="M333" s="131"/>
      <c r="V333" s="577"/>
    </row>
    <row r="334" spans="1:22" ht="2.25" customHeight="1">
      <c r="A334" s="460"/>
      <c r="B334" s="131"/>
      <c r="C334" s="132"/>
      <c r="D334" s="132"/>
      <c r="E334" s="132"/>
      <c r="F334" s="510"/>
      <c r="G334" s="132"/>
      <c r="H334" s="132"/>
      <c r="I334" s="132"/>
      <c r="J334" s="132"/>
      <c r="K334" s="577"/>
      <c r="L334" s="460"/>
      <c r="M334" s="131"/>
      <c r="N334" s="132"/>
      <c r="O334" s="132"/>
      <c r="P334" s="132"/>
      <c r="Q334" s="510"/>
      <c r="R334" s="132"/>
      <c r="S334" s="132"/>
      <c r="T334" s="132"/>
      <c r="U334" s="132"/>
      <c r="V334" s="577"/>
    </row>
    <row r="335" spans="1:22" ht="12.75" customHeight="1">
      <c r="A335" s="591"/>
      <c r="B335" s="591"/>
      <c r="C335" s="591"/>
      <c r="D335" s="133" t="s">
        <v>350</v>
      </c>
      <c r="E335" s="133"/>
      <c r="F335" s="511"/>
      <c r="G335" s="135" t="str">
        <f>$G$3</f>
        <v>декабрь</v>
      </c>
      <c r="H335" s="133" t="s">
        <v>967</v>
      </c>
      <c r="I335" s="132"/>
      <c r="J335" s="132"/>
      <c r="K335" s="577"/>
      <c r="L335" s="591"/>
      <c r="M335" s="591"/>
      <c r="N335" s="591"/>
      <c r="O335" s="133" t="s">
        <v>350</v>
      </c>
      <c r="P335" s="133"/>
      <c r="Q335" s="511"/>
      <c r="R335" s="135" t="str">
        <f>$G$3</f>
        <v>декабрь</v>
      </c>
      <c r="S335" s="133" t="s">
        <v>967</v>
      </c>
      <c r="T335" s="132"/>
      <c r="U335" s="132"/>
      <c r="V335" s="577"/>
    </row>
    <row r="336" spans="1:22" ht="3.75" customHeight="1">
      <c r="A336" s="591"/>
      <c r="B336" s="591"/>
      <c r="C336" s="591"/>
      <c r="D336" s="132"/>
      <c r="E336" s="132"/>
      <c r="F336" s="510"/>
      <c r="G336" s="132"/>
      <c r="H336" s="132"/>
      <c r="I336" s="132"/>
      <c r="J336" s="132"/>
      <c r="K336" s="577"/>
      <c r="L336" s="591"/>
      <c r="M336" s="591"/>
      <c r="N336" s="591"/>
      <c r="O336" s="132"/>
      <c r="P336" s="132"/>
      <c r="Q336" s="510"/>
      <c r="R336" s="132"/>
      <c r="S336" s="132"/>
      <c r="T336" s="132"/>
      <c r="U336" s="132"/>
      <c r="V336" s="577"/>
    </row>
    <row r="337" spans="1:22">
      <c r="A337" s="591"/>
      <c r="B337" s="591"/>
      <c r="C337" s="591"/>
      <c r="D337" s="131" t="s">
        <v>327</v>
      </c>
      <c r="E337" s="131"/>
      <c r="F337" s="512">
        <f>F317</f>
        <v>49.1</v>
      </c>
      <c r="G337" s="131" t="s">
        <v>328</v>
      </c>
      <c r="H337" s="132" t="str">
        <f>H317</f>
        <v>Степанова Т.В.</v>
      </c>
      <c r="I337" s="132"/>
      <c r="J337" s="132"/>
      <c r="K337" s="577"/>
      <c r="L337" s="591"/>
      <c r="M337" s="591"/>
      <c r="N337" s="591"/>
      <c r="O337" s="131" t="s">
        <v>327</v>
      </c>
      <c r="P337" s="131"/>
      <c r="Q337" s="512">
        <f>Q317</f>
        <v>65.599999999999994</v>
      </c>
      <c r="R337" s="131" t="s">
        <v>328</v>
      </c>
      <c r="S337" s="132" t="str">
        <f>S317</f>
        <v>Карасев Н.М.</v>
      </c>
      <c r="T337" s="132"/>
      <c r="U337" s="132"/>
      <c r="V337" s="577"/>
    </row>
    <row r="338" spans="1:22">
      <c r="A338" s="591"/>
      <c r="B338" s="591"/>
      <c r="C338" s="591"/>
      <c r="D338" s="131" t="s">
        <v>329</v>
      </c>
      <c r="E338" s="131"/>
      <c r="F338" s="512">
        <f>F318</f>
        <v>4</v>
      </c>
      <c r="G338" s="131" t="s">
        <v>330</v>
      </c>
      <c r="H338" s="132" t="s">
        <v>331</v>
      </c>
      <c r="I338" s="132"/>
      <c r="J338" s="137">
        <f>J318</f>
        <v>18</v>
      </c>
      <c r="K338" s="577"/>
      <c r="L338" s="591"/>
      <c r="M338" s="591"/>
      <c r="N338" s="591"/>
      <c r="O338" s="131" t="s">
        <v>329</v>
      </c>
      <c r="P338" s="131"/>
      <c r="Q338" s="512">
        <f>Q318</f>
        <v>4</v>
      </c>
      <c r="R338" s="131" t="s">
        <v>330</v>
      </c>
      <c r="S338" s="132" t="s">
        <v>331</v>
      </c>
      <c r="T338" s="132"/>
      <c r="U338" s="137">
        <f>U318</f>
        <v>20</v>
      </c>
      <c r="V338" s="577"/>
    </row>
    <row r="339" spans="1:22" ht="1.5" customHeight="1" thickBot="1">
      <c r="A339" s="463" t="s">
        <v>399</v>
      </c>
      <c r="B339" s="132"/>
      <c r="C339" s="132"/>
      <c r="D339" s="132"/>
      <c r="E339" s="132"/>
      <c r="F339" s="510"/>
      <c r="G339" s="132"/>
      <c r="H339" s="132"/>
      <c r="I339" s="132"/>
      <c r="J339" s="132"/>
      <c r="K339" s="577"/>
      <c r="L339" s="463" t="s">
        <v>399</v>
      </c>
      <c r="M339" s="132"/>
      <c r="N339" s="132"/>
      <c r="O339" s="132"/>
      <c r="P339" s="132"/>
      <c r="Q339" s="510"/>
      <c r="R339" s="132"/>
      <c r="S339" s="132"/>
      <c r="T339" s="132"/>
      <c r="U339" s="132"/>
      <c r="V339" s="577"/>
    </row>
    <row r="340" spans="1:22" ht="24" customHeight="1" thickBot="1">
      <c r="A340" s="574" t="s">
        <v>397</v>
      </c>
      <c r="B340" s="138"/>
      <c r="C340" s="219"/>
      <c r="D340" s="541" t="s">
        <v>957</v>
      </c>
      <c r="E340" s="140"/>
      <c r="F340" s="513" t="s">
        <v>366</v>
      </c>
      <c r="G340" s="141" t="s">
        <v>335</v>
      </c>
      <c r="H340" s="220" t="s">
        <v>367</v>
      </c>
      <c r="I340" s="569" t="s">
        <v>337</v>
      </c>
      <c r="J340" s="570"/>
      <c r="K340" s="577"/>
      <c r="L340" s="585" t="s">
        <v>398</v>
      </c>
      <c r="M340" s="138"/>
      <c r="N340" s="219"/>
      <c r="O340" s="541" t="s">
        <v>957</v>
      </c>
      <c r="P340" s="140"/>
      <c r="Q340" s="513" t="s">
        <v>366</v>
      </c>
      <c r="R340" s="141" t="s">
        <v>335</v>
      </c>
      <c r="S340" s="220" t="s">
        <v>367</v>
      </c>
      <c r="T340" s="569" t="s">
        <v>337</v>
      </c>
      <c r="U340" s="570"/>
      <c r="V340" s="577"/>
    </row>
    <row r="341" spans="1:22" ht="1.5" customHeight="1">
      <c r="A341" s="574"/>
      <c r="B341" s="221"/>
      <c r="C341" s="144"/>
      <c r="D341" s="144"/>
      <c r="E341" s="145"/>
      <c r="F341" s="514"/>
      <c r="G341" s="146"/>
      <c r="H341" s="146"/>
      <c r="I341" s="144"/>
      <c r="J341" s="147"/>
      <c r="K341" s="577"/>
      <c r="L341" s="585"/>
      <c r="M341" s="221"/>
      <c r="N341" s="144"/>
      <c r="O341" s="144"/>
      <c r="P341" s="145"/>
      <c r="Q341" s="514"/>
      <c r="R341" s="146"/>
      <c r="S341" s="146"/>
      <c r="T341" s="144"/>
      <c r="U341" s="147"/>
      <c r="V341" s="577"/>
    </row>
    <row r="342" spans="1:22" ht="12.75" customHeight="1">
      <c r="A342" s="574"/>
      <c r="B342" s="221" t="s">
        <v>368</v>
      </c>
      <c r="C342" s="156"/>
      <c r="D342" s="156"/>
      <c r="E342" s="150"/>
      <c r="F342" s="151">
        <f>D2509</f>
        <v>29.5</v>
      </c>
      <c r="G342" s="151">
        <f>F342*F337</f>
        <v>1448.45</v>
      </c>
      <c r="H342" s="152"/>
      <c r="I342" s="153">
        <f>G342-H342</f>
        <v>1448.45</v>
      </c>
      <c r="J342" s="154"/>
      <c r="K342" s="577"/>
      <c r="L342" s="585"/>
      <c r="M342" s="221" t="s">
        <v>368</v>
      </c>
      <c r="N342" s="156"/>
      <c r="O342" s="156"/>
      <c r="P342" s="150"/>
      <c r="Q342" s="151">
        <f>D2509</f>
        <v>29.5</v>
      </c>
      <c r="R342" s="151">
        <f>Q342*Q337</f>
        <v>1935.1999999999998</v>
      </c>
      <c r="S342" s="152"/>
      <c r="T342" s="153">
        <f>R342-S342</f>
        <v>1935.1999999999998</v>
      </c>
      <c r="U342" s="154"/>
      <c r="V342" s="577"/>
    </row>
    <row r="343" spans="1:22" ht="12.75" customHeight="1">
      <c r="A343" s="472"/>
      <c r="B343" s="582" t="s">
        <v>370</v>
      </c>
      <c r="C343" s="583"/>
      <c r="D343" s="583"/>
      <c r="E343" s="222" t="s">
        <v>371</v>
      </c>
      <c r="F343" s="516">
        <f>D2504</f>
        <v>0.152</v>
      </c>
      <c r="G343" s="223">
        <f>F343*F337</f>
        <v>7.4631999999999996</v>
      </c>
      <c r="H343" s="224"/>
      <c r="I343" s="226">
        <f>G343</f>
        <v>7.4631999999999996</v>
      </c>
      <c r="J343" s="178"/>
      <c r="K343" s="577"/>
      <c r="L343" s="585"/>
      <c r="M343" s="582" t="s">
        <v>370</v>
      </c>
      <c r="N343" s="583"/>
      <c r="O343" s="583"/>
      <c r="P343" s="222" t="s">
        <v>371</v>
      </c>
      <c r="Q343" s="516">
        <f>D2504</f>
        <v>0.152</v>
      </c>
      <c r="R343" s="223">
        <f>Q343*Q337</f>
        <v>9.9711999999999996</v>
      </c>
      <c r="S343" s="224"/>
      <c r="T343" s="226">
        <f>R343</f>
        <v>9.9711999999999996</v>
      </c>
      <c r="U343" s="178"/>
      <c r="V343" s="577"/>
    </row>
    <row r="344" spans="1:22" ht="12.75" customHeight="1">
      <c r="A344" s="472"/>
      <c r="B344" s="584"/>
      <c r="C344" s="583"/>
      <c r="D344" s="583"/>
      <c r="E344" s="222" t="s">
        <v>372</v>
      </c>
      <c r="F344" s="516">
        <f>D2505</f>
        <v>0.72299999999999998</v>
      </c>
      <c r="G344" s="223">
        <f>F344*F337</f>
        <v>35.499299999999998</v>
      </c>
      <c r="H344" s="224"/>
      <c r="I344" s="226">
        <f>G344</f>
        <v>35.499299999999998</v>
      </c>
      <c r="J344" s="178"/>
      <c r="K344" s="577"/>
      <c r="L344" s="464"/>
      <c r="M344" s="584"/>
      <c r="N344" s="583"/>
      <c r="O344" s="583"/>
      <c r="P344" s="222" t="s">
        <v>372</v>
      </c>
      <c r="Q344" s="516">
        <f>D2505</f>
        <v>0.72299999999999998</v>
      </c>
      <c r="R344" s="223">
        <f>Q344*Q337</f>
        <v>47.428799999999995</v>
      </c>
      <c r="S344" s="224"/>
      <c r="T344" s="226">
        <f>R344</f>
        <v>47.428799999999995</v>
      </c>
      <c r="U344" s="178"/>
      <c r="V344" s="577"/>
    </row>
    <row r="345" spans="1:22" ht="12.75" customHeight="1">
      <c r="A345" s="460"/>
      <c r="B345" s="584"/>
      <c r="C345" s="583"/>
      <c r="D345" s="583"/>
      <c r="E345" s="222" t="s">
        <v>373</v>
      </c>
      <c r="F345" s="527">
        <f>D2506</f>
        <v>1.3160000000000001</v>
      </c>
      <c r="G345" s="223">
        <f>F345*F337</f>
        <v>64.615600000000001</v>
      </c>
      <c r="H345" s="224"/>
      <c r="I345" s="226">
        <f>G345</f>
        <v>64.615600000000001</v>
      </c>
      <c r="J345" s="178"/>
      <c r="K345" s="577"/>
      <c r="L345" s="586" t="s">
        <v>369</v>
      </c>
      <c r="M345" s="584"/>
      <c r="N345" s="583"/>
      <c r="O345" s="583"/>
      <c r="P345" s="222" t="s">
        <v>373</v>
      </c>
      <c r="Q345" s="527">
        <f>D2506</f>
        <v>1.3160000000000001</v>
      </c>
      <c r="R345" s="223">
        <f>Q345*Q337</f>
        <v>86.329599999999999</v>
      </c>
      <c r="S345" s="224"/>
      <c r="T345" s="226">
        <f>R345</f>
        <v>86.329599999999999</v>
      </c>
      <c r="U345" s="178"/>
      <c r="V345" s="577"/>
    </row>
    <row r="346" spans="1:22" ht="12.75" customHeight="1" thickBot="1">
      <c r="A346" s="573" t="s">
        <v>369</v>
      </c>
      <c r="B346" s="584"/>
      <c r="C346" s="583"/>
      <c r="D346" s="583"/>
      <c r="E346" s="232" t="s">
        <v>374</v>
      </c>
      <c r="F346" s="518">
        <f>D2507</f>
        <v>0.14899999999999999</v>
      </c>
      <c r="G346" s="233">
        <f>F346*F337</f>
        <v>7.3159000000000001</v>
      </c>
      <c r="H346" s="234"/>
      <c r="I346" s="237">
        <f>G346</f>
        <v>7.3159000000000001</v>
      </c>
      <c r="J346" s="236"/>
      <c r="K346" s="577"/>
      <c r="L346" s="586"/>
      <c r="M346" s="584"/>
      <c r="N346" s="583"/>
      <c r="O346" s="583"/>
      <c r="P346" s="232" t="s">
        <v>374</v>
      </c>
      <c r="Q346" s="518">
        <f>D2507</f>
        <v>0.14899999999999999</v>
      </c>
      <c r="R346" s="233">
        <f>Q346*Q337</f>
        <v>9.7743999999999982</v>
      </c>
      <c r="S346" s="234"/>
      <c r="T346" s="237">
        <f>R346</f>
        <v>9.7743999999999982</v>
      </c>
      <c r="U346" s="236"/>
      <c r="V346" s="577"/>
    </row>
    <row r="347" spans="1:22" ht="12" customHeight="1" thickBot="1">
      <c r="A347" s="574"/>
      <c r="B347" s="168"/>
      <c r="C347" s="164"/>
      <c r="D347" s="164"/>
      <c r="E347" s="165"/>
      <c r="F347" s="520" t="s">
        <v>384</v>
      </c>
      <c r="G347" s="243" t="s">
        <v>385</v>
      </c>
      <c r="H347" s="220" t="s">
        <v>386</v>
      </c>
      <c r="I347" s="164"/>
      <c r="J347" s="167"/>
      <c r="K347" s="577"/>
      <c r="L347" s="587"/>
      <c r="M347" s="168"/>
      <c r="N347" s="164"/>
      <c r="O347" s="164"/>
      <c r="P347" s="165"/>
      <c r="Q347" s="520" t="s">
        <v>384</v>
      </c>
      <c r="R347" s="243" t="s">
        <v>385</v>
      </c>
      <c r="S347" s="220" t="s">
        <v>386</v>
      </c>
      <c r="T347" s="164"/>
      <c r="U347" s="167"/>
      <c r="V347" s="577"/>
    </row>
    <row r="348" spans="1:22" ht="13.5" customHeight="1" thickBot="1">
      <c r="A348" s="574"/>
      <c r="B348" s="247" t="s">
        <v>986</v>
      </c>
      <c r="C348" s="219"/>
      <c r="D348" s="219"/>
      <c r="E348" s="253"/>
      <c r="F348" s="524">
        <f>F328</f>
        <v>5476</v>
      </c>
      <c r="G348" s="282">
        <f>G328</f>
        <v>5602</v>
      </c>
      <c r="H348" s="249">
        <f>H328</f>
        <v>126</v>
      </c>
      <c r="I348" s="242">
        <f>I328</f>
        <v>415.79999999999995</v>
      </c>
      <c r="J348" s="167"/>
      <c r="K348" s="577"/>
      <c r="L348" s="461"/>
      <c r="M348" s="247" t="s">
        <v>986</v>
      </c>
      <c r="N348" s="219"/>
      <c r="O348" s="219"/>
      <c r="P348" s="253"/>
      <c r="Q348" s="524">
        <f>Q328</f>
        <v>46502</v>
      </c>
      <c r="R348" s="248">
        <f>R328</f>
        <v>46868</v>
      </c>
      <c r="S348" s="249">
        <f>S328</f>
        <v>366</v>
      </c>
      <c r="T348" s="242">
        <f>T328</f>
        <v>1207.8</v>
      </c>
      <c r="U348" s="167"/>
      <c r="V348" s="577"/>
    </row>
    <row r="349" spans="1:22" ht="12.75" customHeight="1">
      <c r="A349" s="472"/>
      <c r="B349" s="132"/>
      <c r="C349" s="132"/>
      <c r="D349" s="132"/>
      <c r="E349" s="132"/>
      <c r="F349" s="510"/>
      <c r="G349" s="560" t="s">
        <v>1007</v>
      </c>
      <c r="H349" s="255"/>
      <c r="I349" s="556">
        <f>I329</f>
        <v>9.9999999999909051E-3</v>
      </c>
      <c r="J349" s="255"/>
      <c r="K349" s="577"/>
      <c r="L349" s="460" t="s">
        <v>375</v>
      </c>
      <c r="M349" s="132"/>
      <c r="N349" s="132"/>
      <c r="O349" s="132"/>
      <c r="P349" s="132"/>
      <c r="Q349" s="510"/>
      <c r="R349" s="560" t="s">
        <v>1007</v>
      </c>
      <c r="S349" s="255"/>
      <c r="T349" s="556">
        <f>T329</f>
        <v>1.0000000000218279E-2</v>
      </c>
      <c r="U349" s="255"/>
      <c r="V349" s="577"/>
    </row>
    <row r="350" spans="1:22" ht="13.5" thickBot="1">
      <c r="A350" s="460" t="s">
        <v>376</v>
      </c>
      <c r="B350" s="132"/>
      <c r="C350" s="132"/>
      <c r="D350" s="180" t="s">
        <v>377</v>
      </c>
      <c r="E350" s="183" t="str">
        <f>$E$18</f>
        <v>января</v>
      </c>
      <c r="F350" s="510" t="s">
        <v>1142</v>
      </c>
      <c r="G350" s="182" t="s">
        <v>347</v>
      </c>
      <c r="H350" s="167"/>
      <c r="I350" s="242">
        <f>SUM(I341:I349)</f>
        <v>1979.154</v>
      </c>
      <c r="J350" s="167"/>
      <c r="K350" s="299"/>
      <c r="L350" s="460" t="s">
        <v>376</v>
      </c>
      <c r="M350" s="132"/>
      <c r="N350" s="132"/>
      <c r="O350" s="180" t="s">
        <v>377</v>
      </c>
      <c r="P350" s="183" t="str">
        <f>$E$18</f>
        <v>января</v>
      </c>
      <c r="Q350" s="510" t="s">
        <v>1142</v>
      </c>
      <c r="R350" s="182" t="s">
        <v>347</v>
      </c>
      <c r="S350" s="167"/>
      <c r="T350" s="242">
        <f>SUM(T341:T349)</f>
        <v>3296.5139999999992</v>
      </c>
      <c r="U350" s="167"/>
      <c r="V350" s="299"/>
    </row>
    <row r="351" spans="1:22" ht="13.5" thickBot="1">
      <c r="A351" s="184"/>
      <c r="B351" s="190"/>
      <c r="C351" s="186"/>
      <c r="D351" s="259"/>
      <c r="E351" s="259"/>
      <c r="F351" s="522"/>
      <c r="G351" s="197"/>
      <c r="H351" s="197"/>
      <c r="I351" s="197"/>
      <c r="J351" s="197"/>
      <c r="K351" s="299"/>
      <c r="L351" s="184"/>
      <c r="M351" s="190"/>
      <c r="N351" s="186"/>
      <c r="O351" s="259"/>
      <c r="P351" s="259"/>
      <c r="Q351" s="522"/>
      <c r="R351" s="197"/>
      <c r="S351" s="197"/>
      <c r="T351" s="197"/>
      <c r="U351" s="197"/>
      <c r="V351" s="299"/>
    </row>
    <row r="352" spans="1:22" ht="28.5" customHeight="1" thickTop="1">
      <c r="A352" s="460" t="s">
        <v>363</v>
      </c>
      <c r="B352" s="131"/>
      <c r="L352" s="460" t="s">
        <v>363</v>
      </c>
      <c r="M352" s="131"/>
    </row>
    <row r="353" spans="1:22" ht="3.75" customHeight="1">
      <c r="A353" s="460"/>
      <c r="B353" s="131"/>
      <c r="C353" s="132"/>
      <c r="D353" s="132"/>
      <c r="E353" s="132"/>
      <c r="F353" s="510"/>
      <c r="G353" s="132"/>
      <c r="H353" s="132"/>
      <c r="I353" s="132"/>
      <c r="J353" s="132"/>
      <c r="K353" s="217"/>
      <c r="L353" s="460"/>
      <c r="M353" s="131"/>
      <c r="N353" s="132"/>
      <c r="O353" s="132"/>
      <c r="P353" s="132"/>
      <c r="Q353" s="510"/>
      <c r="R353" s="132"/>
      <c r="S353" s="132"/>
      <c r="T353" s="132"/>
      <c r="U353" s="132"/>
      <c r="V353" s="132"/>
    </row>
    <row r="354" spans="1:22" ht="15.75" customHeight="1">
      <c r="A354" s="578"/>
      <c r="B354" s="578"/>
      <c r="C354" s="578"/>
      <c r="D354" s="133" t="s">
        <v>325</v>
      </c>
      <c r="E354" s="133"/>
      <c r="F354" s="511"/>
      <c r="G354" s="135" t="str">
        <f>$G$3</f>
        <v>декабрь</v>
      </c>
      <c r="H354" s="133" t="s">
        <v>967</v>
      </c>
      <c r="I354" s="132"/>
      <c r="J354" s="132"/>
      <c r="K354" s="217"/>
      <c r="L354" s="578"/>
      <c r="M354" s="578"/>
      <c r="N354" s="578"/>
      <c r="O354" s="133" t="s">
        <v>325</v>
      </c>
      <c r="P354" s="133"/>
      <c r="Q354" s="511"/>
      <c r="R354" s="135" t="str">
        <f>$G$3</f>
        <v>декабрь</v>
      </c>
      <c r="S354" s="133" t="s">
        <v>967</v>
      </c>
      <c r="T354" s="132"/>
      <c r="U354" s="132"/>
      <c r="V354" s="132"/>
    </row>
    <row r="355" spans="1:22" ht="3" customHeight="1">
      <c r="A355" s="578"/>
      <c r="B355" s="578"/>
      <c r="C355" s="578"/>
      <c r="D355" s="132"/>
      <c r="E355" s="132"/>
      <c r="F355" s="510"/>
      <c r="G355" s="132"/>
      <c r="H355" s="132"/>
      <c r="I355" s="132"/>
      <c r="J355" s="132"/>
      <c r="K355" s="217"/>
      <c r="L355" s="578"/>
      <c r="M355" s="578"/>
      <c r="N355" s="578"/>
      <c r="O355" s="132"/>
      <c r="P355" s="132"/>
      <c r="Q355" s="510"/>
      <c r="R355" s="132"/>
      <c r="S355" s="132"/>
      <c r="T355" s="132"/>
      <c r="U355" s="132"/>
      <c r="V355" s="132"/>
    </row>
    <row r="356" spans="1:22" ht="12.75" customHeight="1">
      <c r="A356" s="578"/>
      <c r="B356" s="578"/>
      <c r="C356" s="578"/>
      <c r="D356" s="131" t="s">
        <v>327</v>
      </c>
      <c r="E356" s="131"/>
      <c r="F356" s="512">
        <f>Жильцы!E20</f>
        <v>49.2</v>
      </c>
      <c r="G356" s="131" t="s">
        <v>328</v>
      </c>
      <c r="H356" s="132" t="str">
        <f>Жильцы!B20&amp;" "&amp;Жильцы!C20&amp;"."&amp;Жильцы!D20&amp;"."</f>
        <v>Николаев Г.Г.</v>
      </c>
      <c r="I356" s="132"/>
      <c r="J356" s="132"/>
      <c r="K356" s="217"/>
      <c r="L356" s="578"/>
      <c r="M356" s="578"/>
      <c r="N356" s="578"/>
      <c r="O356" s="131" t="s">
        <v>327</v>
      </c>
      <c r="P356" s="131"/>
      <c r="Q356" s="512">
        <f>Жильцы!E22</f>
        <v>65.599999999999994</v>
      </c>
      <c r="R356" s="131" t="s">
        <v>328</v>
      </c>
      <c r="S356" s="132" t="str">
        <f>Жильцы!B22&amp;" "&amp;Жильцы!C22&amp;"."&amp;Жильцы!D22&amp;"."</f>
        <v>Джола В.В.</v>
      </c>
      <c r="T356" s="132"/>
      <c r="U356" s="132"/>
      <c r="V356" s="132"/>
    </row>
    <row r="357" spans="1:22" ht="12.75" customHeight="1">
      <c r="A357" s="578"/>
      <c r="B357" s="578"/>
      <c r="C357" s="578"/>
      <c r="D357" s="131" t="s">
        <v>329</v>
      </c>
      <c r="E357" s="131"/>
      <c r="F357" s="512">
        <f>Жильцы!F20</f>
        <v>4</v>
      </c>
      <c r="G357" s="131" t="s">
        <v>330</v>
      </c>
      <c r="H357" s="132" t="s">
        <v>331</v>
      </c>
      <c r="I357" s="132"/>
      <c r="J357" s="137">
        <f>Жильцы!A20</f>
        <v>19</v>
      </c>
      <c r="K357" s="217"/>
      <c r="L357" s="578"/>
      <c r="M357" s="578"/>
      <c r="N357" s="578"/>
      <c r="O357" s="131" t="s">
        <v>329</v>
      </c>
      <c r="P357" s="131"/>
      <c r="Q357" s="512">
        <f>Жильцы!F22</f>
        <v>2</v>
      </c>
      <c r="R357" s="131" t="s">
        <v>330</v>
      </c>
      <c r="S357" s="132" t="s">
        <v>331</v>
      </c>
      <c r="T357" s="132"/>
      <c r="U357" s="137">
        <f>Жильцы!A22</f>
        <v>21</v>
      </c>
      <c r="V357" s="132"/>
    </row>
    <row r="358" spans="1:22" ht="2.25" customHeight="1" thickBot="1">
      <c r="A358" s="463"/>
      <c r="B358" s="132"/>
      <c r="C358" s="132"/>
      <c r="D358" s="132"/>
      <c r="E358" s="132"/>
      <c r="F358" s="510"/>
      <c r="G358" s="132"/>
      <c r="H358" s="132"/>
      <c r="I358" s="132"/>
      <c r="J358" s="132"/>
      <c r="K358" s="217"/>
      <c r="L358" s="463"/>
      <c r="M358" s="132"/>
      <c r="N358" s="132"/>
      <c r="O358" s="132"/>
      <c r="P358" s="132"/>
      <c r="Q358" s="510"/>
      <c r="R358" s="132"/>
      <c r="S358" s="132"/>
      <c r="T358" s="132"/>
      <c r="U358" s="132"/>
      <c r="V358" s="132"/>
    </row>
    <row r="359" spans="1:22" ht="24" customHeight="1" thickBot="1">
      <c r="A359" s="574"/>
      <c r="B359" s="138"/>
      <c r="C359" s="219"/>
      <c r="D359" s="541" t="s">
        <v>957</v>
      </c>
      <c r="E359" s="140"/>
      <c r="F359" s="513" t="s">
        <v>366</v>
      </c>
      <c r="G359" s="141" t="s">
        <v>335</v>
      </c>
      <c r="H359" s="220" t="s">
        <v>367</v>
      </c>
      <c r="I359" s="569" t="s">
        <v>337</v>
      </c>
      <c r="J359" s="570"/>
      <c r="K359" s="217"/>
      <c r="L359" s="585"/>
      <c r="M359" s="138"/>
      <c r="N359" s="219"/>
      <c r="O359" s="541" t="s">
        <v>957</v>
      </c>
      <c r="P359" s="140"/>
      <c r="Q359" s="513" t="s">
        <v>366</v>
      </c>
      <c r="R359" s="141" t="s">
        <v>335</v>
      </c>
      <c r="S359" s="220" t="s">
        <v>367</v>
      </c>
      <c r="T359" s="569" t="s">
        <v>337</v>
      </c>
      <c r="U359" s="570"/>
      <c r="V359" s="132"/>
    </row>
    <row r="360" spans="1:22" ht="3.75" customHeight="1">
      <c r="A360" s="574"/>
      <c r="B360" s="221"/>
      <c r="C360" s="144"/>
      <c r="D360" s="144"/>
      <c r="E360" s="145"/>
      <c r="F360" s="514"/>
      <c r="G360" s="146"/>
      <c r="H360" s="146"/>
      <c r="I360" s="144"/>
      <c r="J360" s="147"/>
      <c r="K360" s="217"/>
      <c r="L360" s="585"/>
      <c r="M360" s="221"/>
      <c r="N360" s="144"/>
      <c r="O360" s="144"/>
      <c r="P360" s="145"/>
      <c r="Q360" s="514"/>
      <c r="R360" s="146"/>
      <c r="S360" s="146"/>
      <c r="T360" s="144"/>
      <c r="U360" s="147"/>
      <c r="V360" s="132"/>
    </row>
    <row r="361" spans="1:22" ht="12.75" customHeight="1">
      <c r="A361" s="574"/>
      <c r="B361" s="221" t="s">
        <v>368</v>
      </c>
      <c r="C361" s="156"/>
      <c r="D361" s="156"/>
      <c r="E361" s="150"/>
      <c r="F361" s="151">
        <f>D2509</f>
        <v>29.5</v>
      </c>
      <c r="G361" s="151">
        <f>F361*F356</f>
        <v>1451.4</v>
      </c>
      <c r="H361" s="152"/>
      <c r="I361" s="153">
        <f>G361-H361</f>
        <v>1451.4</v>
      </c>
      <c r="J361" s="154"/>
      <c r="K361" s="217"/>
      <c r="L361" s="585"/>
      <c r="M361" s="221" t="s">
        <v>368</v>
      </c>
      <c r="N361" s="156"/>
      <c r="O361" s="156"/>
      <c r="P361" s="150"/>
      <c r="Q361" s="151">
        <f>D2509</f>
        <v>29.5</v>
      </c>
      <c r="R361" s="151">
        <f>Q361*Q356</f>
        <v>1935.1999999999998</v>
      </c>
      <c r="S361" s="152"/>
      <c r="T361" s="153">
        <f>R361-S361</f>
        <v>1935.1999999999998</v>
      </c>
      <c r="U361" s="154"/>
      <c r="V361" s="132"/>
    </row>
    <row r="362" spans="1:22" ht="12.75" customHeight="1">
      <c r="A362" s="472"/>
      <c r="B362" s="582" t="s">
        <v>370</v>
      </c>
      <c r="C362" s="583"/>
      <c r="D362" s="583"/>
      <c r="E362" s="222" t="s">
        <v>371</v>
      </c>
      <c r="F362" s="516">
        <f>D2504</f>
        <v>0.152</v>
      </c>
      <c r="G362" s="223">
        <f>F362*F356</f>
        <v>7.4784000000000006</v>
      </c>
      <c r="H362" s="224"/>
      <c r="I362" s="226">
        <f>G362</f>
        <v>7.4784000000000006</v>
      </c>
      <c r="J362" s="178"/>
      <c r="K362" s="217"/>
      <c r="L362" s="585"/>
      <c r="M362" s="582" t="s">
        <v>370</v>
      </c>
      <c r="N362" s="583"/>
      <c r="O362" s="583"/>
      <c r="P362" s="222" t="s">
        <v>371</v>
      </c>
      <c r="Q362" s="516">
        <f>D2504</f>
        <v>0.152</v>
      </c>
      <c r="R362" s="223">
        <f>Q362*Q356</f>
        <v>9.9711999999999996</v>
      </c>
      <c r="S362" s="224"/>
      <c r="T362" s="226">
        <f>R362</f>
        <v>9.9711999999999996</v>
      </c>
      <c r="U362" s="178"/>
      <c r="V362" s="132"/>
    </row>
    <row r="363" spans="1:22" ht="12.75" customHeight="1">
      <c r="A363" s="472"/>
      <c r="B363" s="584"/>
      <c r="C363" s="583"/>
      <c r="D363" s="583"/>
      <c r="E363" s="222" t="s">
        <v>372</v>
      </c>
      <c r="F363" s="516">
        <f>D2505</f>
        <v>0.72299999999999998</v>
      </c>
      <c r="G363" s="223">
        <f>F363*F356</f>
        <v>35.571600000000004</v>
      </c>
      <c r="H363" s="224"/>
      <c r="I363" s="226">
        <f>G363</f>
        <v>35.571600000000004</v>
      </c>
      <c r="J363" s="178"/>
      <c r="K363" s="217"/>
      <c r="L363" s="464"/>
      <c r="M363" s="584"/>
      <c r="N363" s="583"/>
      <c r="O363" s="583"/>
      <c r="P363" s="222" t="s">
        <v>372</v>
      </c>
      <c r="Q363" s="516">
        <f>D2505</f>
        <v>0.72299999999999998</v>
      </c>
      <c r="R363" s="223">
        <f>Q363*Q356</f>
        <v>47.428799999999995</v>
      </c>
      <c r="S363" s="224"/>
      <c r="T363" s="226">
        <f>R363</f>
        <v>47.428799999999995</v>
      </c>
      <c r="U363" s="178"/>
      <c r="V363" s="132"/>
    </row>
    <row r="364" spans="1:22">
      <c r="A364" s="460" t="s">
        <v>402</v>
      </c>
      <c r="B364" s="584"/>
      <c r="C364" s="583"/>
      <c r="D364" s="583"/>
      <c r="E364" s="222" t="s">
        <v>373</v>
      </c>
      <c r="F364" s="527">
        <f>D2506</f>
        <v>1.3160000000000001</v>
      </c>
      <c r="G364" s="223">
        <f>F364*F356</f>
        <v>64.747200000000007</v>
      </c>
      <c r="H364" s="224"/>
      <c r="I364" s="226">
        <f>G364</f>
        <v>64.747200000000007</v>
      </c>
      <c r="J364" s="178"/>
      <c r="K364" s="217"/>
      <c r="L364" s="586" t="s">
        <v>369</v>
      </c>
      <c r="M364" s="584"/>
      <c r="N364" s="583"/>
      <c r="O364" s="583"/>
      <c r="P364" s="222" t="s">
        <v>373</v>
      </c>
      <c r="Q364" s="527">
        <f>D2506</f>
        <v>1.3160000000000001</v>
      </c>
      <c r="R364" s="223">
        <f>Q364*Q356</f>
        <v>86.329599999999999</v>
      </c>
      <c r="S364" s="224"/>
      <c r="T364" s="226">
        <f>R364</f>
        <v>86.329599999999999</v>
      </c>
      <c r="U364" s="178"/>
      <c r="V364" s="132"/>
    </row>
    <row r="365" spans="1:22" ht="13.5" customHeight="1" thickBot="1">
      <c r="A365" s="573" t="s">
        <v>369</v>
      </c>
      <c r="B365" s="584"/>
      <c r="C365" s="583"/>
      <c r="D365" s="583"/>
      <c r="E365" s="232" t="s">
        <v>374</v>
      </c>
      <c r="F365" s="518">
        <f>D2507</f>
        <v>0.14899999999999999</v>
      </c>
      <c r="G365" s="233">
        <f>F365*F356</f>
        <v>7.3308</v>
      </c>
      <c r="H365" s="234"/>
      <c r="I365" s="237">
        <f>G365</f>
        <v>7.3308</v>
      </c>
      <c r="J365" s="236"/>
      <c r="K365" s="217"/>
      <c r="L365" s="586"/>
      <c r="M365" s="584"/>
      <c r="N365" s="583"/>
      <c r="O365" s="583"/>
      <c r="P365" s="232" t="s">
        <v>374</v>
      </c>
      <c r="Q365" s="518">
        <f>D2507</f>
        <v>0.14899999999999999</v>
      </c>
      <c r="R365" s="233">
        <f>Q365*Q356</f>
        <v>9.7743999999999982</v>
      </c>
      <c r="S365" s="234"/>
      <c r="T365" s="237">
        <f>R365</f>
        <v>9.7743999999999982</v>
      </c>
      <c r="U365" s="236"/>
      <c r="V365" s="132"/>
    </row>
    <row r="366" spans="1:22" ht="12.75" customHeight="1" thickBot="1">
      <c r="A366" s="574"/>
      <c r="B366" s="168"/>
      <c r="C366" s="164"/>
      <c r="D366" s="164"/>
      <c r="E366" s="165"/>
      <c r="F366" s="520" t="s">
        <v>384</v>
      </c>
      <c r="G366" s="243" t="s">
        <v>385</v>
      </c>
      <c r="H366" s="220" t="s">
        <v>386</v>
      </c>
      <c r="I366" s="164"/>
      <c r="J366" s="167"/>
      <c r="K366" s="217"/>
      <c r="L366" s="587"/>
      <c r="M366" s="168"/>
      <c r="N366" s="164"/>
      <c r="O366" s="164"/>
      <c r="P366" s="165"/>
      <c r="Q366" s="520" t="s">
        <v>384</v>
      </c>
      <c r="R366" s="243" t="s">
        <v>385</v>
      </c>
      <c r="S366" s="220" t="s">
        <v>386</v>
      </c>
      <c r="T366" s="164"/>
      <c r="U366" s="167"/>
      <c r="V366" s="132"/>
    </row>
    <row r="367" spans="1:22" ht="13.5" customHeight="1" thickBot="1">
      <c r="A367" s="574"/>
      <c r="B367" s="247" t="s">
        <v>986</v>
      </c>
      <c r="C367" s="219"/>
      <c r="D367" s="219"/>
      <c r="E367" s="253"/>
      <c r="F367" s="521">
        <f>INDEX(Жильцы!$A$2:$AB$129,Квитанции_чистые!J357,HLOOKUP(Квитанции_чистые!$G$3,Лист1!$B$21:$M$22,2,FALSE))</f>
        <v>8437</v>
      </c>
      <c r="G367" s="248">
        <f>INDEX(Жильцы!$A$2:$AB$129,Квитанции_чистые!J357,(HLOOKUP(Квитанции_чистые!$G$3,Лист1!$B$17:$M$18,2,FALSE)))</f>
        <v>8602</v>
      </c>
      <c r="H367" s="249">
        <f>G367-F367</f>
        <v>165</v>
      </c>
      <c r="I367" s="242">
        <f>H367*B2499</f>
        <v>544.5</v>
      </c>
      <c r="J367" s="167"/>
      <c r="K367" s="217"/>
      <c r="L367" s="461"/>
      <c r="M367" s="247" t="s">
        <v>986</v>
      </c>
      <c r="N367" s="219"/>
      <c r="O367" s="219"/>
      <c r="P367" s="253"/>
      <c r="Q367" s="524">
        <f>INDEX(Жильцы!$A$2:$AB$129,Квитанции_чистые!U357,HLOOKUP(Квитанции_чистые!$G$3,Лист1!$B$21:$M$22,2,FALSE))</f>
        <v>59565</v>
      </c>
      <c r="R367" s="248">
        <f>INDEX(Жильцы!$A$2:$AB$129,Квитанции_чистые!U357,(HLOOKUP(Квитанции_чистые!$G$3,Лист1!$B$17:$M$18,2,FALSE)))</f>
        <v>60056</v>
      </c>
      <c r="S367" s="249">
        <f>R367-Q367</f>
        <v>491</v>
      </c>
      <c r="T367" s="242">
        <f>S367*B2499</f>
        <v>1620.3</v>
      </c>
      <c r="U367" s="167"/>
      <c r="V367" s="132"/>
    </row>
    <row r="368" spans="1:22">
      <c r="A368" s="472"/>
      <c r="B368" s="132"/>
      <c r="C368" s="132"/>
      <c r="D368" s="132"/>
      <c r="E368" s="132"/>
      <c r="F368" s="510"/>
      <c r="G368" s="560" t="s">
        <v>1007</v>
      </c>
      <c r="H368" s="255"/>
      <c r="I368" s="556">
        <f>Жильцы!N20</f>
        <v>0</v>
      </c>
      <c r="J368" s="255"/>
      <c r="K368" s="217"/>
      <c r="L368" s="460" t="s">
        <v>375</v>
      </c>
      <c r="M368" s="132"/>
      <c r="N368" s="132"/>
      <c r="O368" s="132"/>
      <c r="P368" s="132"/>
      <c r="Q368" s="510"/>
      <c r="R368" s="560" t="s">
        <v>1007</v>
      </c>
      <c r="S368" s="255"/>
      <c r="T368" s="556">
        <f>Жильцы!N22</f>
        <v>4055.6400000000003</v>
      </c>
      <c r="U368" s="255"/>
      <c r="V368" s="132"/>
    </row>
    <row r="369" spans="1:22" ht="13.5" thickBot="1">
      <c r="A369" s="460" t="s">
        <v>376</v>
      </c>
      <c r="B369" s="132"/>
      <c r="C369" s="132"/>
      <c r="D369" s="180" t="s">
        <v>377</v>
      </c>
      <c r="E369" s="183" t="str">
        <f>$E$18</f>
        <v>января</v>
      </c>
      <c r="F369" s="510" t="s">
        <v>1142</v>
      </c>
      <c r="G369" s="182" t="s">
        <v>347</v>
      </c>
      <c r="H369" s="167"/>
      <c r="I369" s="242">
        <f>SUM(I360:I368)</f>
        <v>2111.0280000000002</v>
      </c>
      <c r="J369" s="167"/>
      <c r="K369" s="217"/>
      <c r="L369" s="460" t="s">
        <v>376</v>
      </c>
      <c r="M369" s="132"/>
      <c r="N369" s="132"/>
      <c r="O369" s="180" t="s">
        <v>377</v>
      </c>
      <c r="P369" s="183" t="str">
        <f>$E$18</f>
        <v>января</v>
      </c>
      <c r="Q369" s="510" t="s">
        <v>1142</v>
      </c>
      <c r="R369" s="182" t="s">
        <v>347</v>
      </c>
      <c r="S369" s="167"/>
      <c r="T369" s="242">
        <f>SUM(T360:T368)</f>
        <v>7764.6439999999993</v>
      </c>
      <c r="U369" s="167"/>
      <c r="V369" s="132"/>
    </row>
    <row r="370" spans="1:22" ht="10.5" customHeight="1">
      <c r="A370" s="184"/>
      <c r="B370" s="190"/>
      <c r="C370" s="186"/>
      <c r="D370" s="259"/>
      <c r="E370" s="259"/>
      <c r="F370" s="522"/>
      <c r="G370" s="259"/>
      <c r="H370" s="259"/>
      <c r="I370" s="259"/>
      <c r="J370" s="259"/>
      <c r="K370" s="260"/>
      <c r="L370" s="184"/>
      <c r="M370" s="190"/>
      <c r="N370" s="186"/>
      <c r="O370" s="259"/>
      <c r="P370" s="259"/>
      <c r="Q370" s="522"/>
      <c r="R370" s="259"/>
      <c r="S370" s="259"/>
      <c r="T370" s="259"/>
      <c r="U370" s="259"/>
      <c r="V370" s="261"/>
    </row>
    <row r="371" spans="1:22" ht="24" customHeight="1">
      <c r="A371" s="460" t="s">
        <v>363</v>
      </c>
      <c r="B371" s="131"/>
      <c r="K371" s="576" t="s">
        <v>378</v>
      </c>
      <c r="L371" s="460" t="s">
        <v>363</v>
      </c>
      <c r="M371" s="131"/>
      <c r="V371" s="576" t="s">
        <v>378</v>
      </c>
    </row>
    <row r="372" spans="1:22">
      <c r="A372" s="460" t="s">
        <v>379</v>
      </c>
      <c r="B372" s="131"/>
      <c r="K372" s="577"/>
      <c r="L372" s="460" t="s">
        <v>379</v>
      </c>
      <c r="M372" s="131"/>
      <c r="V372" s="577"/>
    </row>
    <row r="373" spans="1:22" ht="1.5" customHeight="1">
      <c r="A373" s="460"/>
      <c r="B373" s="131"/>
      <c r="C373" s="132"/>
      <c r="D373" s="132"/>
      <c r="E373" s="132"/>
      <c r="F373" s="510"/>
      <c r="G373" s="132"/>
      <c r="H373" s="132"/>
      <c r="I373" s="132"/>
      <c r="J373" s="132"/>
      <c r="K373" s="577"/>
      <c r="L373" s="460"/>
      <c r="M373" s="131"/>
      <c r="N373" s="132"/>
      <c r="O373" s="132"/>
      <c r="P373" s="132"/>
      <c r="Q373" s="510"/>
      <c r="R373" s="132"/>
      <c r="S373" s="132"/>
      <c r="T373" s="132"/>
      <c r="U373" s="132"/>
      <c r="V373" s="577"/>
    </row>
    <row r="374" spans="1:22" ht="15.75" customHeight="1">
      <c r="A374" s="578"/>
      <c r="B374" s="578"/>
      <c r="C374" s="578"/>
      <c r="D374" s="133" t="s">
        <v>350</v>
      </c>
      <c r="E374" s="133"/>
      <c r="F374" s="511"/>
      <c r="G374" s="135" t="str">
        <f>$G$3</f>
        <v>декабрь</v>
      </c>
      <c r="H374" s="133" t="s">
        <v>967</v>
      </c>
      <c r="I374" s="132"/>
      <c r="J374" s="132"/>
      <c r="K374" s="577"/>
      <c r="L374" s="578"/>
      <c r="M374" s="578"/>
      <c r="N374" s="578"/>
      <c r="O374" s="133" t="s">
        <v>350</v>
      </c>
      <c r="P374" s="133"/>
      <c r="Q374" s="511"/>
      <c r="R374" s="135" t="str">
        <f>$G$3</f>
        <v>декабрь</v>
      </c>
      <c r="S374" s="133" t="s">
        <v>967</v>
      </c>
      <c r="T374" s="132"/>
      <c r="U374" s="132"/>
      <c r="V374" s="577"/>
    </row>
    <row r="375" spans="1:22" ht="3.75" customHeight="1">
      <c r="A375" s="578"/>
      <c r="B375" s="578"/>
      <c r="C375" s="578"/>
      <c r="D375" s="132"/>
      <c r="E375" s="132"/>
      <c r="F375" s="510"/>
      <c r="G375" s="132"/>
      <c r="H375" s="132"/>
      <c r="I375" s="132"/>
      <c r="J375" s="132"/>
      <c r="K375" s="577"/>
      <c r="L375" s="578"/>
      <c r="M375" s="578"/>
      <c r="N375" s="578"/>
      <c r="O375" s="132"/>
      <c r="P375" s="132"/>
      <c r="Q375" s="510"/>
      <c r="R375" s="132"/>
      <c r="S375" s="132"/>
      <c r="T375" s="132"/>
      <c r="U375" s="132"/>
      <c r="V375" s="577"/>
    </row>
    <row r="376" spans="1:22" ht="12.75" customHeight="1">
      <c r="A376" s="578"/>
      <c r="B376" s="578"/>
      <c r="C376" s="578"/>
      <c r="D376" s="131" t="s">
        <v>327</v>
      </c>
      <c r="E376" s="131"/>
      <c r="F376" s="512">
        <f>F356</f>
        <v>49.2</v>
      </c>
      <c r="G376" s="131" t="s">
        <v>328</v>
      </c>
      <c r="H376" s="132" t="str">
        <f>H356</f>
        <v>Николаев Г.Г.</v>
      </c>
      <c r="I376" s="132"/>
      <c r="J376" s="132"/>
      <c r="K376" s="577"/>
      <c r="L376" s="578"/>
      <c r="M376" s="578"/>
      <c r="N376" s="578"/>
      <c r="O376" s="131" t="s">
        <v>327</v>
      </c>
      <c r="P376" s="131"/>
      <c r="Q376" s="512">
        <f>Q356</f>
        <v>65.599999999999994</v>
      </c>
      <c r="R376" s="131" t="s">
        <v>328</v>
      </c>
      <c r="S376" s="132" t="str">
        <f>S356</f>
        <v>Джола В.В.</v>
      </c>
      <c r="T376" s="132"/>
      <c r="U376" s="132"/>
      <c r="V376" s="577"/>
    </row>
    <row r="377" spans="1:22" ht="12.75" customHeight="1">
      <c r="A377" s="578"/>
      <c r="B377" s="578"/>
      <c r="C377" s="578"/>
      <c r="D377" s="131" t="s">
        <v>329</v>
      </c>
      <c r="E377" s="131"/>
      <c r="F377" s="512">
        <f>F357</f>
        <v>4</v>
      </c>
      <c r="G377" s="131" t="s">
        <v>330</v>
      </c>
      <c r="H377" s="132" t="s">
        <v>331</v>
      </c>
      <c r="I377" s="132"/>
      <c r="J377" s="137">
        <f>J357</f>
        <v>19</v>
      </c>
      <c r="K377" s="577"/>
      <c r="L377" s="578"/>
      <c r="M377" s="578"/>
      <c r="N377" s="578"/>
      <c r="O377" s="131" t="s">
        <v>329</v>
      </c>
      <c r="P377" s="131"/>
      <c r="Q377" s="512">
        <f>Q357</f>
        <v>2</v>
      </c>
      <c r="R377" s="131" t="s">
        <v>330</v>
      </c>
      <c r="S377" s="132" t="s">
        <v>331</v>
      </c>
      <c r="T377" s="132"/>
      <c r="U377" s="137">
        <f>U357</f>
        <v>21</v>
      </c>
      <c r="V377" s="577"/>
    </row>
    <row r="378" spans="1:22" ht="2.25" customHeight="1" thickBot="1">
      <c r="A378" s="463"/>
      <c r="B378" s="132"/>
      <c r="C378" s="132"/>
      <c r="D378" s="132"/>
      <c r="E378" s="132"/>
      <c r="F378" s="510"/>
      <c r="G378" s="132"/>
      <c r="H378" s="132"/>
      <c r="I378" s="132"/>
      <c r="J378" s="132"/>
      <c r="K378" s="577"/>
      <c r="L378" s="463"/>
      <c r="M378" s="132"/>
      <c r="N378" s="132"/>
      <c r="O378" s="132"/>
      <c r="P378" s="132"/>
      <c r="Q378" s="510"/>
      <c r="R378" s="132"/>
      <c r="S378" s="132"/>
      <c r="T378" s="132"/>
      <c r="U378" s="132"/>
      <c r="V378" s="577"/>
    </row>
    <row r="379" spans="1:22" ht="24" customHeight="1" thickBot="1">
      <c r="A379" s="574" t="s">
        <v>400</v>
      </c>
      <c r="B379" s="138"/>
      <c r="C379" s="219"/>
      <c r="D379" s="541" t="s">
        <v>957</v>
      </c>
      <c r="E379" s="140"/>
      <c r="F379" s="513" t="s">
        <v>366</v>
      </c>
      <c r="G379" s="141" t="s">
        <v>335</v>
      </c>
      <c r="H379" s="220" t="s">
        <v>367</v>
      </c>
      <c r="I379" s="569" t="s">
        <v>337</v>
      </c>
      <c r="J379" s="570"/>
      <c r="K379" s="577"/>
      <c r="L379" s="585" t="s">
        <v>401</v>
      </c>
      <c r="M379" s="138"/>
      <c r="N379" s="219"/>
      <c r="O379" s="541" t="s">
        <v>957</v>
      </c>
      <c r="P379" s="140"/>
      <c r="Q379" s="513" t="s">
        <v>366</v>
      </c>
      <c r="R379" s="141" t="s">
        <v>335</v>
      </c>
      <c r="S379" s="220" t="s">
        <v>367</v>
      </c>
      <c r="T379" s="569" t="s">
        <v>337</v>
      </c>
      <c r="U379" s="570"/>
      <c r="V379" s="577"/>
    </row>
    <row r="380" spans="1:22" ht="3" hidden="1" customHeight="1">
      <c r="A380" s="574"/>
      <c r="B380" s="221"/>
      <c r="C380" s="144"/>
      <c r="D380" s="144"/>
      <c r="E380" s="145"/>
      <c r="F380" s="514"/>
      <c r="G380" s="146"/>
      <c r="H380" s="146"/>
      <c r="I380" s="144"/>
      <c r="J380" s="147"/>
      <c r="K380" s="577"/>
      <c r="L380" s="585"/>
      <c r="M380" s="221"/>
      <c r="N380" s="144"/>
      <c r="O380" s="144"/>
      <c r="P380" s="145"/>
      <c r="Q380" s="514"/>
      <c r="R380" s="146"/>
      <c r="S380" s="146"/>
      <c r="T380" s="144"/>
      <c r="U380" s="147"/>
      <c r="V380" s="577"/>
    </row>
    <row r="381" spans="1:22" ht="12.75" customHeight="1">
      <c r="A381" s="574"/>
      <c r="B381" s="221" t="s">
        <v>368</v>
      </c>
      <c r="C381" s="156"/>
      <c r="D381" s="156"/>
      <c r="E381" s="150"/>
      <c r="F381" s="151">
        <f>D2509</f>
        <v>29.5</v>
      </c>
      <c r="G381" s="151">
        <f>F381*F376</f>
        <v>1451.4</v>
      </c>
      <c r="H381" s="152"/>
      <c r="I381" s="153">
        <f>G381-H381</f>
        <v>1451.4</v>
      </c>
      <c r="J381" s="154"/>
      <c r="K381" s="577"/>
      <c r="L381" s="585"/>
      <c r="M381" s="221" t="s">
        <v>368</v>
      </c>
      <c r="N381" s="156"/>
      <c r="O381" s="156"/>
      <c r="P381" s="150"/>
      <c r="Q381" s="151">
        <f>D2509</f>
        <v>29.5</v>
      </c>
      <c r="R381" s="151">
        <f>Q381*Q376</f>
        <v>1935.1999999999998</v>
      </c>
      <c r="S381" s="152"/>
      <c r="T381" s="153">
        <f>R381-S381</f>
        <v>1935.1999999999998</v>
      </c>
      <c r="U381" s="154"/>
      <c r="V381" s="577"/>
    </row>
    <row r="382" spans="1:22" ht="12.75" customHeight="1">
      <c r="A382" s="472"/>
      <c r="B382" s="582" t="s">
        <v>370</v>
      </c>
      <c r="C382" s="583"/>
      <c r="D382" s="583"/>
      <c r="E382" s="222" t="s">
        <v>371</v>
      </c>
      <c r="F382" s="516">
        <f>D2504</f>
        <v>0.152</v>
      </c>
      <c r="G382" s="223">
        <f>F382*F376</f>
        <v>7.4784000000000006</v>
      </c>
      <c r="H382" s="224"/>
      <c r="I382" s="226">
        <f>G382</f>
        <v>7.4784000000000006</v>
      </c>
      <c r="J382" s="178"/>
      <c r="K382" s="577"/>
      <c r="L382" s="585"/>
      <c r="M382" s="582" t="s">
        <v>370</v>
      </c>
      <c r="N382" s="583"/>
      <c r="O382" s="583"/>
      <c r="P382" s="222" t="s">
        <v>371</v>
      </c>
      <c r="Q382" s="516">
        <f>D2504</f>
        <v>0.152</v>
      </c>
      <c r="R382" s="223">
        <f>Q382*Q376</f>
        <v>9.9711999999999996</v>
      </c>
      <c r="S382" s="224"/>
      <c r="T382" s="226">
        <f>R382</f>
        <v>9.9711999999999996</v>
      </c>
      <c r="U382" s="178"/>
      <c r="V382" s="577"/>
    </row>
    <row r="383" spans="1:22" ht="12.75" customHeight="1">
      <c r="A383" s="472"/>
      <c r="B383" s="584"/>
      <c r="C383" s="583"/>
      <c r="D383" s="583"/>
      <c r="E383" s="222" t="s">
        <v>372</v>
      </c>
      <c r="F383" s="516">
        <f>D2505</f>
        <v>0.72299999999999998</v>
      </c>
      <c r="G383" s="223">
        <f>F383*F376</f>
        <v>35.571600000000004</v>
      </c>
      <c r="H383" s="224"/>
      <c r="I383" s="226">
        <f>G383</f>
        <v>35.571600000000004</v>
      </c>
      <c r="J383" s="178"/>
      <c r="K383" s="577"/>
      <c r="L383" s="464"/>
      <c r="M383" s="584"/>
      <c r="N383" s="583"/>
      <c r="O383" s="583"/>
      <c r="P383" s="222" t="s">
        <v>372</v>
      </c>
      <c r="Q383" s="516">
        <f>D2505</f>
        <v>0.72299999999999998</v>
      </c>
      <c r="R383" s="223">
        <f>Q383*Q376</f>
        <v>47.428799999999995</v>
      </c>
      <c r="S383" s="224"/>
      <c r="T383" s="226">
        <f>R383</f>
        <v>47.428799999999995</v>
      </c>
      <c r="U383" s="178"/>
      <c r="V383" s="577"/>
    </row>
    <row r="384" spans="1:22" ht="12.75" customHeight="1">
      <c r="A384" s="573" t="s">
        <v>369</v>
      </c>
      <c r="B384" s="584"/>
      <c r="C384" s="583"/>
      <c r="D384" s="583"/>
      <c r="E384" s="222" t="s">
        <v>373</v>
      </c>
      <c r="F384" s="527">
        <f>D2506</f>
        <v>1.3160000000000001</v>
      </c>
      <c r="G384" s="223">
        <f>F384*F376</f>
        <v>64.747200000000007</v>
      </c>
      <c r="H384" s="224"/>
      <c r="I384" s="226">
        <f>G384</f>
        <v>64.747200000000007</v>
      </c>
      <c r="J384" s="178"/>
      <c r="K384" s="577"/>
      <c r="L384" s="586" t="s">
        <v>369</v>
      </c>
      <c r="M384" s="584"/>
      <c r="N384" s="583"/>
      <c r="O384" s="583"/>
      <c r="P384" s="222" t="s">
        <v>373</v>
      </c>
      <c r="Q384" s="527">
        <f>D2506</f>
        <v>1.3160000000000001</v>
      </c>
      <c r="R384" s="223">
        <f>Q384*Q376</f>
        <v>86.329599999999999</v>
      </c>
      <c r="S384" s="224"/>
      <c r="T384" s="226">
        <f>R384</f>
        <v>86.329599999999999</v>
      </c>
      <c r="U384" s="178"/>
      <c r="V384" s="577"/>
    </row>
    <row r="385" spans="1:22" ht="13.5" customHeight="1" thickBot="1">
      <c r="A385" s="573"/>
      <c r="B385" s="584"/>
      <c r="C385" s="583"/>
      <c r="D385" s="583"/>
      <c r="E385" s="232" t="s">
        <v>374</v>
      </c>
      <c r="F385" s="518">
        <f>D2507</f>
        <v>0.14899999999999999</v>
      </c>
      <c r="G385" s="233">
        <f>F385*F376</f>
        <v>7.3308</v>
      </c>
      <c r="H385" s="234"/>
      <c r="I385" s="237">
        <f>G385</f>
        <v>7.3308</v>
      </c>
      <c r="J385" s="236"/>
      <c r="K385" s="577"/>
      <c r="L385" s="586"/>
      <c r="M385" s="584"/>
      <c r="N385" s="583"/>
      <c r="O385" s="583"/>
      <c r="P385" s="232" t="s">
        <v>374</v>
      </c>
      <c r="Q385" s="518">
        <f>D2507</f>
        <v>0.14899999999999999</v>
      </c>
      <c r="R385" s="233">
        <f>Q385*Q376</f>
        <v>9.7743999999999982</v>
      </c>
      <c r="S385" s="234"/>
      <c r="T385" s="237">
        <f>R385</f>
        <v>9.7743999999999982</v>
      </c>
      <c r="U385" s="236"/>
      <c r="V385" s="577"/>
    </row>
    <row r="386" spans="1:22" ht="10.5" customHeight="1" thickBot="1">
      <c r="A386" s="574"/>
      <c r="B386" s="168"/>
      <c r="C386" s="164"/>
      <c r="D386" s="164"/>
      <c r="E386" s="165"/>
      <c r="F386" s="520" t="s">
        <v>384</v>
      </c>
      <c r="G386" s="243" t="s">
        <v>385</v>
      </c>
      <c r="H386" s="220" t="s">
        <v>386</v>
      </c>
      <c r="I386" s="164"/>
      <c r="J386" s="167"/>
      <c r="K386" s="577"/>
      <c r="L386" s="587"/>
      <c r="M386" s="168"/>
      <c r="N386" s="164"/>
      <c r="O386" s="164"/>
      <c r="P386" s="165"/>
      <c r="Q386" s="532" t="s">
        <v>384</v>
      </c>
      <c r="R386" s="332" t="s">
        <v>385</v>
      </c>
      <c r="S386" s="220" t="s">
        <v>386</v>
      </c>
      <c r="T386" s="219"/>
      <c r="U386" s="251"/>
      <c r="V386" s="577"/>
    </row>
    <row r="387" spans="1:22" ht="14.25" customHeight="1" thickBot="1">
      <c r="A387" s="479"/>
      <c r="B387" s="247" t="s">
        <v>986</v>
      </c>
      <c r="C387" s="219"/>
      <c r="D387" s="219"/>
      <c r="E387" s="253"/>
      <c r="F387" s="524">
        <f>F367</f>
        <v>8437</v>
      </c>
      <c r="G387" s="282">
        <f>G367</f>
        <v>8602</v>
      </c>
      <c r="H387" s="249">
        <f>H367</f>
        <v>165</v>
      </c>
      <c r="I387" s="242">
        <f>I367</f>
        <v>544.5</v>
      </c>
      <c r="J387" s="167"/>
      <c r="K387" s="577"/>
      <c r="L387" s="461"/>
      <c r="M387" s="247" t="s">
        <v>986</v>
      </c>
      <c r="N387" s="219"/>
      <c r="O387" s="219"/>
      <c r="P387" s="253"/>
      <c r="Q387" s="524">
        <f>Q367</f>
        <v>59565</v>
      </c>
      <c r="R387" s="248">
        <f>R367</f>
        <v>60056</v>
      </c>
      <c r="S387" s="249">
        <f>S367</f>
        <v>491</v>
      </c>
      <c r="T387" s="242">
        <f>T367</f>
        <v>1620.3</v>
      </c>
      <c r="U387" s="167"/>
      <c r="V387" s="577"/>
    </row>
    <row r="388" spans="1:22" ht="12.75" customHeight="1">
      <c r="A388" s="460" t="s">
        <v>375</v>
      </c>
      <c r="B388" s="132"/>
      <c r="C388" s="132"/>
      <c r="D388" s="132"/>
      <c r="E388" s="132"/>
      <c r="F388" s="510"/>
      <c r="G388" s="560" t="s">
        <v>1007</v>
      </c>
      <c r="H388" s="255"/>
      <c r="I388" s="556">
        <f>I368</f>
        <v>0</v>
      </c>
      <c r="J388" s="255"/>
      <c r="K388" s="577"/>
      <c r="L388" s="460" t="s">
        <v>375</v>
      </c>
      <c r="M388" s="132"/>
      <c r="N388" s="132"/>
      <c r="O388" s="132"/>
      <c r="P388" s="132"/>
      <c r="Q388" s="510"/>
      <c r="R388" s="560" t="s">
        <v>1007</v>
      </c>
      <c r="S388" s="255"/>
      <c r="T388" s="556">
        <f>T368</f>
        <v>4055.6400000000003</v>
      </c>
      <c r="U388" s="255"/>
      <c r="V388" s="577"/>
    </row>
    <row r="389" spans="1:22" ht="13.5" thickBot="1">
      <c r="A389" s="460" t="s">
        <v>376</v>
      </c>
      <c r="B389" s="132"/>
      <c r="C389" s="132"/>
      <c r="D389" s="180" t="s">
        <v>377</v>
      </c>
      <c r="E389" s="183" t="str">
        <f>$E$18</f>
        <v>января</v>
      </c>
      <c r="F389" s="510" t="s">
        <v>1142</v>
      </c>
      <c r="G389" s="182" t="s">
        <v>347</v>
      </c>
      <c r="H389" s="167"/>
      <c r="I389" s="242">
        <f>SUM(I380:I388)</f>
        <v>2111.0280000000002</v>
      </c>
      <c r="J389" s="167"/>
      <c r="K389" s="299"/>
      <c r="L389" s="460" t="s">
        <v>376</v>
      </c>
      <c r="M389" s="132"/>
      <c r="N389" s="132"/>
      <c r="O389" s="180" t="s">
        <v>377</v>
      </c>
      <c r="P389" s="183" t="str">
        <f>$E$18</f>
        <v>января</v>
      </c>
      <c r="Q389" s="510" t="s">
        <v>1142</v>
      </c>
      <c r="R389" s="182" t="s">
        <v>347</v>
      </c>
      <c r="S389" s="167"/>
      <c r="T389" s="242">
        <f>SUM(T380:T388)</f>
        <v>7764.6439999999993</v>
      </c>
      <c r="U389" s="167"/>
      <c r="V389" s="299"/>
    </row>
    <row r="390" spans="1:22" s="261" customFormat="1" ht="12" customHeight="1">
      <c r="A390" s="184"/>
      <c r="B390" s="285"/>
      <c r="C390" s="196"/>
      <c r="F390" s="525"/>
      <c r="K390" s="299"/>
      <c r="L390" s="284"/>
      <c r="M390" s="285"/>
      <c r="N390" s="196"/>
      <c r="Q390" s="525"/>
      <c r="V390" s="299"/>
    </row>
    <row r="391" spans="1:22">
      <c r="A391" s="460" t="s">
        <v>363</v>
      </c>
      <c r="B391" s="131"/>
      <c r="L391" s="460" t="s">
        <v>363</v>
      </c>
      <c r="M391" s="131"/>
    </row>
    <row r="392" spans="1:22" ht="3" customHeight="1">
      <c r="A392" s="460"/>
      <c r="B392" s="131"/>
      <c r="C392" s="132"/>
      <c r="D392" s="132"/>
      <c r="E392" s="132"/>
      <c r="F392" s="510"/>
      <c r="G392" s="132"/>
      <c r="H392" s="132"/>
      <c r="I392" s="132"/>
      <c r="J392" s="132"/>
      <c r="K392" s="217"/>
      <c r="L392" s="460"/>
      <c r="M392" s="131"/>
      <c r="N392" s="132"/>
      <c r="O392" s="132"/>
      <c r="P392" s="132"/>
      <c r="Q392" s="510"/>
      <c r="R392" s="132"/>
      <c r="S392" s="132"/>
      <c r="T392" s="132"/>
      <c r="U392" s="132"/>
      <c r="V392" s="132"/>
    </row>
    <row r="393" spans="1:22" ht="15.75" customHeight="1">
      <c r="A393" s="578"/>
      <c r="B393" s="578"/>
      <c r="C393" s="578"/>
      <c r="D393" s="133" t="s">
        <v>325</v>
      </c>
      <c r="E393" s="133"/>
      <c r="F393" s="511"/>
      <c r="G393" s="135" t="str">
        <f>$G$3</f>
        <v>декабрь</v>
      </c>
      <c r="H393" s="133" t="s">
        <v>967</v>
      </c>
      <c r="I393" s="132"/>
      <c r="J393" s="132"/>
      <c r="K393" s="217"/>
      <c r="L393" s="578"/>
      <c r="M393" s="578"/>
      <c r="N393" s="578"/>
      <c r="O393" s="133" t="s">
        <v>325</v>
      </c>
      <c r="P393" s="133"/>
      <c r="Q393" s="511"/>
      <c r="R393" s="135" t="str">
        <f>$G$3</f>
        <v>декабрь</v>
      </c>
      <c r="S393" s="133" t="s">
        <v>967</v>
      </c>
      <c r="T393" s="132"/>
      <c r="U393" s="132"/>
      <c r="V393" s="132"/>
    </row>
    <row r="394" spans="1:22" ht="5.25" customHeight="1">
      <c r="A394" s="578"/>
      <c r="B394" s="578"/>
      <c r="C394" s="578"/>
      <c r="D394" s="132"/>
      <c r="E394" s="132"/>
      <c r="F394" s="510"/>
      <c r="G394" s="132"/>
      <c r="H394" s="132"/>
      <c r="I394" s="132"/>
      <c r="J394" s="132"/>
      <c r="K394" s="217"/>
      <c r="L394" s="578"/>
      <c r="M394" s="578"/>
      <c r="N394" s="578"/>
      <c r="O394" s="132"/>
      <c r="P394" s="132"/>
      <c r="Q394" s="510"/>
      <c r="R394" s="132"/>
      <c r="S394" s="132"/>
      <c r="T394" s="132"/>
      <c r="U394" s="132"/>
      <c r="V394" s="132"/>
    </row>
    <row r="395" spans="1:22" ht="12.75" customHeight="1">
      <c r="A395" s="578"/>
      <c r="B395" s="578"/>
      <c r="C395" s="578"/>
      <c r="D395" s="131" t="s">
        <v>327</v>
      </c>
      <c r="E395" s="131"/>
      <c r="F395" s="512">
        <f>Жильцы!E23</f>
        <v>49.2</v>
      </c>
      <c r="G395" s="131" t="s">
        <v>328</v>
      </c>
      <c r="H395" s="132" t="str">
        <f>Жильцы!B23&amp;" "&amp;Жильцы!C23&amp;"."&amp;Жильцы!D23&amp;"."</f>
        <v>Пак А.Г.</v>
      </c>
      <c r="I395" s="132"/>
      <c r="J395" s="132"/>
      <c r="K395" s="217"/>
      <c r="L395" s="578"/>
      <c r="M395" s="578"/>
      <c r="N395" s="578"/>
      <c r="O395" s="131" t="s">
        <v>327</v>
      </c>
      <c r="P395" s="131"/>
      <c r="Q395" s="512">
        <f>Жильцы!E25</f>
        <v>52.9</v>
      </c>
      <c r="R395" s="131" t="s">
        <v>328</v>
      </c>
      <c r="S395" s="132" t="str">
        <f>Жильцы!B25&amp;" "&amp;Жильцы!C25&amp;"."&amp;Жильцы!D25&amp;"."</f>
        <v>Олесик В.Н.</v>
      </c>
      <c r="T395" s="132"/>
      <c r="U395" s="132"/>
      <c r="V395" s="132"/>
    </row>
    <row r="396" spans="1:22" ht="12.75" customHeight="1">
      <c r="A396" s="578"/>
      <c r="B396" s="578"/>
      <c r="C396" s="578"/>
      <c r="D396" s="131" t="s">
        <v>329</v>
      </c>
      <c r="E396" s="131"/>
      <c r="F396" s="512">
        <f>Жильцы!F23</f>
        <v>0</v>
      </c>
      <c r="G396" s="131" t="s">
        <v>330</v>
      </c>
      <c r="H396" s="132" t="s">
        <v>331</v>
      </c>
      <c r="I396" s="132"/>
      <c r="J396" s="137">
        <f>Жильцы!A23</f>
        <v>22</v>
      </c>
      <c r="K396" s="217"/>
      <c r="L396" s="578"/>
      <c r="M396" s="578"/>
      <c r="N396" s="578"/>
      <c r="O396" s="131" t="s">
        <v>329</v>
      </c>
      <c r="P396" s="131"/>
      <c r="Q396" s="512">
        <f>Жильцы!F25</f>
        <v>0</v>
      </c>
      <c r="R396" s="131" t="s">
        <v>330</v>
      </c>
      <c r="S396" s="132" t="s">
        <v>331</v>
      </c>
      <c r="T396" s="132"/>
      <c r="U396" s="137">
        <f>Жильцы!A25</f>
        <v>24</v>
      </c>
      <c r="V396" s="132"/>
    </row>
    <row r="397" spans="1:22" ht="6" customHeight="1" thickBot="1">
      <c r="A397" s="463"/>
      <c r="B397" s="132"/>
      <c r="C397" s="132"/>
      <c r="D397" s="132"/>
      <c r="E397" s="132"/>
      <c r="F397" s="510"/>
      <c r="G397" s="132"/>
      <c r="H397" s="132"/>
      <c r="I397" s="132"/>
      <c r="J397" s="132"/>
      <c r="K397" s="217"/>
      <c r="L397" s="463"/>
      <c r="M397" s="132"/>
      <c r="N397" s="132"/>
      <c r="O397" s="132"/>
      <c r="P397" s="132"/>
      <c r="Q397" s="510"/>
      <c r="R397" s="132"/>
      <c r="S397" s="132"/>
      <c r="T397" s="132"/>
      <c r="U397" s="132"/>
      <c r="V397" s="132"/>
    </row>
    <row r="398" spans="1:22" ht="24" customHeight="1" thickBot="1">
      <c r="A398" s="574"/>
      <c r="B398" s="138"/>
      <c r="C398" s="219"/>
      <c r="D398" s="541" t="s">
        <v>957</v>
      </c>
      <c r="E398" s="140"/>
      <c r="F398" s="513" t="s">
        <v>366</v>
      </c>
      <c r="G398" s="141" t="s">
        <v>335</v>
      </c>
      <c r="H398" s="220" t="s">
        <v>367</v>
      </c>
      <c r="I398" s="569" t="s">
        <v>337</v>
      </c>
      <c r="J398" s="570"/>
      <c r="K398" s="217"/>
      <c r="L398" s="585"/>
      <c r="M398" s="138"/>
      <c r="N398" s="219"/>
      <c r="O398" s="541" t="s">
        <v>957</v>
      </c>
      <c r="P398" s="140"/>
      <c r="Q398" s="513" t="s">
        <v>366</v>
      </c>
      <c r="R398" s="141" t="s">
        <v>335</v>
      </c>
      <c r="S398" s="220" t="s">
        <v>367</v>
      </c>
      <c r="T398" s="569" t="s">
        <v>337</v>
      </c>
      <c r="U398" s="570"/>
      <c r="V398" s="132"/>
    </row>
    <row r="399" spans="1:22" ht="3" customHeight="1">
      <c r="A399" s="574"/>
      <c r="B399" s="221"/>
      <c r="C399" s="144"/>
      <c r="D399" s="144"/>
      <c r="E399" s="145"/>
      <c r="F399" s="514"/>
      <c r="G399" s="146"/>
      <c r="H399" s="146"/>
      <c r="I399" s="144"/>
      <c r="J399" s="147"/>
      <c r="K399" s="217"/>
      <c r="L399" s="585"/>
      <c r="M399" s="221"/>
      <c r="N399" s="144"/>
      <c r="O399" s="144"/>
      <c r="P399" s="145"/>
      <c r="Q399" s="514"/>
      <c r="R399" s="146"/>
      <c r="S399" s="146"/>
      <c r="T399" s="144"/>
      <c r="U399" s="147"/>
      <c r="V399" s="132"/>
    </row>
    <row r="400" spans="1:22" ht="12.75" customHeight="1">
      <c r="A400" s="574"/>
      <c r="B400" s="221" t="s">
        <v>368</v>
      </c>
      <c r="C400" s="156"/>
      <c r="D400" s="156"/>
      <c r="E400" s="150"/>
      <c r="F400" s="151">
        <f>D2509</f>
        <v>29.5</v>
      </c>
      <c r="G400" s="151">
        <f>F400*F395</f>
        <v>1451.4</v>
      </c>
      <c r="H400" s="152"/>
      <c r="I400" s="153">
        <f>G400-H400</f>
        <v>1451.4</v>
      </c>
      <c r="J400" s="154"/>
      <c r="K400" s="217"/>
      <c r="L400" s="585"/>
      <c r="M400" s="221" t="s">
        <v>368</v>
      </c>
      <c r="N400" s="156"/>
      <c r="O400" s="156"/>
      <c r="P400" s="150"/>
      <c r="Q400" s="151">
        <f>D2509</f>
        <v>29.5</v>
      </c>
      <c r="R400" s="151">
        <f>Q400*Q395</f>
        <v>1560.55</v>
      </c>
      <c r="S400" s="152"/>
      <c r="T400" s="153">
        <f>R400-S400</f>
        <v>1560.55</v>
      </c>
      <c r="U400" s="154"/>
      <c r="V400" s="132"/>
    </row>
    <row r="401" spans="1:22" ht="12.75" customHeight="1">
      <c r="A401" s="472"/>
      <c r="B401" s="582" t="s">
        <v>370</v>
      </c>
      <c r="C401" s="583"/>
      <c r="D401" s="583"/>
      <c r="E401" s="222" t="s">
        <v>371</v>
      </c>
      <c r="F401" s="516">
        <f>D2504</f>
        <v>0.152</v>
      </c>
      <c r="G401" s="223">
        <f>F401*F395</f>
        <v>7.4784000000000006</v>
      </c>
      <c r="H401" s="224"/>
      <c r="I401" s="226">
        <f>G401</f>
        <v>7.4784000000000006</v>
      </c>
      <c r="J401" s="178"/>
      <c r="K401" s="217"/>
      <c r="L401" s="585"/>
      <c r="M401" s="582" t="s">
        <v>370</v>
      </c>
      <c r="N401" s="583"/>
      <c r="O401" s="583"/>
      <c r="P401" s="222" t="s">
        <v>371</v>
      </c>
      <c r="Q401" s="516">
        <f>D2504</f>
        <v>0.152</v>
      </c>
      <c r="R401" s="223">
        <f>Q401*Q395</f>
        <v>8.0407999999999991</v>
      </c>
      <c r="S401" s="224"/>
      <c r="T401" s="226">
        <f>R401</f>
        <v>8.0407999999999991</v>
      </c>
      <c r="U401" s="178"/>
      <c r="V401" s="132"/>
    </row>
    <row r="402" spans="1:22" ht="12.75" customHeight="1">
      <c r="A402" s="472"/>
      <c r="B402" s="584"/>
      <c r="C402" s="583"/>
      <c r="D402" s="583"/>
      <c r="E402" s="222" t="s">
        <v>372</v>
      </c>
      <c r="F402" s="516">
        <f>D2505</f>
        <v>0.72299999999999998</v>
      </c>
      <c r="G402" s="223">
        <f>F402*F395</f>
        <v>35.571600000000004</v>
      </c>
      <c r="H402" s="224"/>
      <c r="I402" s="226">
        <f>G402</f>
        <v>35.571600000000004</v>
      </c>
      <c r="J402" s="178"/>
      <c r="K402" s="217"/>
      <c r="L402" s="464"/>
      <c r="M402" s="584"/>
      <c r="N402" s="583"/>
      <c r="O402" s="583"/>
      <c r="P402" s="222" t="s">
        <v>372</v>
      </c>
      <c r="Q402" s="516">
        <f>D2505</f>
        <v>0.72299999999999998</v>
      </c>
      <c r="R402" s="223">
        <f>Q402*Q395</f>
        <v>38.246699999999997</v>
      </c>
      <c r="S402" s="224"/>
      <c r="T402" s="226">
        <f>R402</f>
        <v>38.246699999999997</v>
      </c>
      <c r="U402" s="178"/>
      <c r="V402" s="132"/>
    </row>
    <row r="403" spans="1:22">
      <c r="A403" s="460"/>
      <c r="B403" s="584"/>
      <c r="C403" s="583"/>
      <c r="D403" s="583"/>
      <c r="E403" s="222" t="s">
        <v>373</v>
      </c>
      <c r="F403" s="527">
        <f>D2506</f>
        <v>1.3160000000000001</v>
      </c>
      <c r="G403" s="223">
        <f>F403*F395</f>
        <v>64.747200000000007</v>
      </c>
      <c r="H403" s="224"/>
      <c r="I403" s="226">
        <f>G403</f>
        <v>64.747200000000007</v>
      </c>
      <c r="J403" s="178"/>
      <c r="K403" s="217"/>
      <c r="L403" s="586" t="s">
        <v>369</v>
      </c>
      <c r="M403" s="584"/>
      <c r="N403" s="583"/>
      <c r="O403" s="583"/>
      <c r="P403" s="222" t="s">
        <v>373</v>
      </c>
      <c r="Q403" s="527">
        <f>D2506</f>
        <v>1.3160000000000001</v>
      </c>
      <c r="R403" s="223">
        <f>Q403*Q395</f>
        <v>69.616399999999999</v>
      </c>
      <c r="S403" s="224"/>
      <c r="T403" s="226">
        <f>R403</f>
        <v>69.616399999999999</v>
      </c>
      <c r="U403" s="178"/>
      <c r="V403" s="132"/>
    </row>
    <row r="404" spans="1:22" ht="13.5" thickBot="1">
      <c r="A404" s="472"/>
      <c r="B404" s="584"/>
      <c r="C404" s="583"/>
      <c r="D404" s="583"/>
      <c r="E404" s="232" t="s">
        <v>374</v>
      </c>
      <c r="F404" s="518">
        <f>D2507</f>
        <v>0.14899999999999999</v>
      </c>
      <c r="G404" s="233">
        <f>F404*F395</f>
        <v>7.3308</v>
      </c>
      <c r="H404" s="234"/>
      <c r="I404" s="237">
        <f>G404</f>
        <v>7.3308</v>
      </c>
      <c r="J404" s="236"/>
      <c r="K404" s="217"/>
      <c r="L404" s="586"/>
      <c r="M404" s="584"/>
      <c r="N404" s="583"/>
      <c r="O404" s="583"/>
      <c r="P404" s="232" t="s">
        <v>374</v>
      </c>
      <c r="Q404" s="518">
        <f>D2507</f>
        <v>0.14899999999999999</v>
      </c>
      <c r="R404" s="233">
        <f>Q404*Q395</f>
        <v>7.8820999999999994</v>
      </c>
      <c r="S404" s="234"/>
      <c r="T404" s="237">
        <f>R404</f>
        <v>7.8820999999999994</v>
      </c>
      <c r="U404" s="236"/>
      <c r="V404" s="132"/>
    </row>
    <row r="405" spans="1:22" ht="14.25" customHeight="1" thickBot="1">
      <c r="A405" s="574" t="s">
        <v>369</v>
      </c>
      <c r="B405" s="168"/>
      <c r="C405" s="164"/>
      <c r="D405" s="164"/>
      <c r="E405" s="165"/>
      <c r="F405" s="520" t="s">
        <v>384</v>
      </c>
      <c r="G405" s="243" t="s">
        <v>385</v>
      </c>
      <c r="H405" s="220" t="s">
        <v>386</v>
      </c>
      <c r="I405" s="164"/>
      <c r="J405" s="167"/>
      <c r="K405" s="217"/>
      <c r="L405" s="587"/>
      <c r="M405" s="168"/>
      <c r="N405" s="164"/>
      <c r="O405" s="164"/>
      <c r="P405" s="165"/>
      <c r="Q405" s="520" t="s">
        <v>384</v>
      </c>
      <c r="R405" s="243" t="s">
        <v>385</v>
      </c>
      <c r="S405" s="220" t="s">
        <v>386</v>
      </c>
      <c r="T405" s="164"/>
      <c r="U405" s="167"/>
      <c r="V405" s="132"/>
    </row>
    <row r="406" spans="1:22" ht="13.5" thickBot="1">
      <c r="A406" s="574"/>
      <c r="B406" s="247" t="s">
        <v>986</v>
      </c>
      <c r="C406" s="219"/>
      <c r="D406" s="219"/>
      <c r="E406" s="253"/>
      <c r="F406" s="521">
        <f>INDEX(Жильцы!$A$2:$AB$129,Квитанции_чистые!J396,HLOOKUP(Квитанции_чистые!$G$3,Лист1!$B$21:$M$22,2,FALSE))</f>
        <v>48030</v>
      </c>
      <c r="G406" s="248">
        <f>INDEX(Жильцы!$A$2:$AB$129,Квитанции_чистые!J396,(HLOOKUP(Квитанции_чистые!$G$3,Лист1!$B$17:$M$18,2,FALSE)))</f>
        <v>48453</v>
      </c>
      <c r="H406" s="249">
        <f>G406-F406</f>
        <v>423</v>
      </c>
      <c r="I406" s="242">
        <f>H406*B2499</f>
        <v>1395.8999999999999</v>
      </c>
      <c r="J406" s="167"/>
      <c r="K406" s="252"/>
      <c r="L406" s="461"/>
      <c r="M406" s="247" t="s">
        <v>986</v>
      </c>
      <c r="N406" s="219"/>
      <c r="O406" s="219"/>
      <c r="P406" s="253"/>
      <c r="Q406" s="524">
        <f>INDEX(Жильцы!$A$2:$AB$129,Квитанции_чистые!U396,HLOOKUP(Квитанции_чистые!$G$3,Лист1!$B$21:$M$22,2,FALSE))</f>
        <v>311</v>
      </c>
      <c r="R406" s="248">
        <f>INDEX(Жильцы!$A$2:$AB$129,Квитанции_чистые!U396,(HLOOKUP(Квитанции_чистые!$G$3,Лист1!$B$17:$M$18,2,FALSE)))</f>
        <v>380</v>
      </c>
      <c r="S406" s="249">
        <f>R406-Q406</f>
        <v>69</v>
      </c>
      <c r="T406" s="242">
        <f>S406*B2499</f>
        <v>227.7</v>
      </c>
      <c r="U406" s="167"/>
      <c r="V406" s="132"/>
    </row>
    <row r="407" spans="1:22">
      <c r="A407" s="573"/>
      <c r="B407" s="144"/>
      <c r="C407" s="132"/>
      <c r="D407" s="132"/>
      <c r="E407" s="132"/>
      <c r="F407" s="510"/>
      <c r="G407" s="560" t="s">
        <v>1007</v>
      </c>
      <c r="H407" s="255"/>
      <c r="I407" s="556">
        <f>Жильцы!N23</f>
        <v>0</v>
      </c>
      <c r="J407" s="255"/>
      <c r="K407" s="217"/>
      <c r="L407" s="460" t="s">
        <v>375</v>
      </c>
      <c r="M407" s="132"/>
      <c r="N407" s="132"/>
      <c r="O407" s="132"/>
      <c r="P407" s="132"/>
      <c r="Q407" s="510"/>
      <c r="R407" s="560" t="s">
        <v>1007</v>
      </c>
      <c r="S407" s="255"/>
      <c r="T407" s="556">
        <f>Жильцы!N25</f>
        <v>-9.9999999999909051E-3</v>
      </c>
      <c r="U407" s="255"/>
      <c r="V407" s="132"/>
    </row>
    <row r="408" spans="1:22" ht="13.5" thickBot="1">
      <c r="A408" s="460" t="s">
        <v>376</v>
      </c>
      <c r="B408" s="132"/>
      <c r="C408" s="132"/>
      <c r="D408" s="180" t="s">
        <v>377</v>
      </c>
      <c r="E408" s="183" t="str">
        <f>$E$18</f>
        <v>января</v>
      </c>
      <c r="F408" s="510" t="s">
        <v>1142</v>
      </c>
      <c r="G408" s="182" t="s">
        <v>347</v>
      </c>
      <c r="H408" s="167"/>
      <c r="I408" s="242">
        <f>SUM(I399:I407)</f>
        <v>2962.4279999999999</v>
      </c>
      <c r="J408" s="167"/>
      <c r="K408" s="217"/>
      <c r="L408" s="460" t="s">
        <v>376</v>
      </c>
      <c r="M408" s="132"/>
      <c r="N408" s="132"/>
      <c r="O408" s="180" t="s">
        <v>377</v>
      </c>
      <c r="P408" s="183" t="str">
        <f>$E$18</f>
        <v>января</v>
      </c>
      <c r="Q408" s="510" t="s">
        <v>1142</v>
      </c>
      <c r="R408" s="182" t="s">
        <v>347</v>
      </c>
      <c r="S408" s="167"/>
      <c r="T408" s="242">
        <f>SUM(T399:T407)</f>
        <v>1912.0260000000001</v>
      </c>
      <c r="U408" s="167"/>
      <c r="V408" s="132"/>
    </row>
    <row r="409" spans="1:22" ht="12.75" customHeight="1">
      <c r="A409" s="184"/>
      <c r="B409" s="190"/>
      <c r="C409" s="186"/>
      <c r="D409" s="259"/>
      <c r="E409" s="259"/>
      <c r="F409" s="522"/>
      <c r="G409" s="188"/>
      <c r="H409" s="189"/>
      <c r="I409" s="259"/>
      <c r="J409" s="259"/>
      <c r="K409" s="260"/>
      <c r="L409" s="184"/>
      <c r="M409" s="190"/>
      <c r="N409" s="186"/>
      <c r="O409" s="259"/>
      <c r="P409" s="259"/>
      <c r="Q409" s="522"/>
      <c r="R409" s="259"/>
      <c r="S409" s="259"/>
      <c r="T409" s="259"/>
      <c r="U409" s="259"/>
      <c r="V409" s="261"/>
    </row>
    <row r="410" spans="1:22" ht="23.25" customHeight="1">
      <c r="A410" s="460" t="s">
        <v>363</v>
      </c>
      <c r="B410" s="131"/>
      <c r="K410" s="576" t="s">
        <v>378</v>
      </c>
      <c r="L410" s="460" t="s">
        <v>363</v>
      </c>
      <c r="M410" s="131"/>
      <c r="V410" s="576" t="s">
        <v>378</v>
      </c>
    </row>
    <row r="411" spans="1:22">
      <c r="A411" s="460" t="s">
        <v>379</v>
      </c>
      <c r="B411" s="131"/>
      <c r="K411" s="577"/>
      <c r="L411" s="460" t="s">
        <v>379</v>
      </c>
      <c r="M411" s="131"/>
      <c r="V411" s="577"/>
    </row>
    <row r="412" spans="1:22" ht="1.5" customHeight="1">
      <c r="A412" s="460"/>
      <c r="B412" s="131"/>
      <c r="C412" s="132"/>
      <c r="D412" s="132"/>
      <c r="E412" s="132"/>
      <c r="F412" s="510"/>
      <c r="G412" s="132"/>
      <c r="H412" s="132"/>
      <c r="I412" s="132"/>
      <c r="J412" s="132"/>
      <c r="K412" s="577"/>
      <c r="L412" s="460"/>
      <c r="M412" s="131"/>
      <c r="N412" s="132"/>
      <c r="O412" s="132"/>
      <c r="P412" s="132"/>
      <c r="Q412" s="510"/>
      <c r="R412" s="132"/>
      <c r="S412" s="132"/>
      <c r="T412" s="132"/>
      <c r="U412" s="132"/>
      <c r="V412" s="577"/>
    </row>
    <row r="413" spans="1:22" ht="15.75" customHeight="1">
      <c r="A413" s="578"/>
      <c r="B413" s="578"/>
      <c r="C413" s="578"/>
      <c r="D413" s="133" t="s">
        <v>350</v>
      </c>
      <c r="E413" s="133"/>
      <c r="F413" s="511"/>
      <c r="G413" s="135" t="str">
        <f>$G$3</f>
        <v>декабрь</v>
      </c>
      <c r="H413" s="133" t="s">
        <v>967</v>
      </c>
      <c r="I413" s="132"/>
      <c r="J413" s="132"/>
      <c r="K413" s="577"/>
      <c r="L413" s="578"/>
      <c r="M413" s="578"/>
      <c r="N413" s="578"/>
      <c r="O413" s="133" t="s">
        <v>350</v>
      </c>
      <c r="P413" s="133"/>
      <c r="Q413" s="511"/>
      <c r="R413" s="135" t="str">
        <f>$G$3</f>
        <v>декабрь</v>
      </c>
      <c r="S413" s="133" t="s">
        <v>967</v>
      </c>
      <c r="T413" s="132"/>
      <c r="U413" s="132"/>
      <c r="V413" s="577"/>
    </row>
    <row r="414" spans="1:22" ht="3.75" customHeight="1">
      <c r="A414" s="578"/>
      <c r="B414" s="578"/>
      <c r="C414" s="578"/>
      <c r="D414" s="132"/>
      <c r="E414" s="132"/>
      <c r="F414" s="510"/>
      <c r="G414" s="132"/>
      <c r="H414" s="132"/>
      <c r="I414" s="132"/>
      <c r="J414" s="132"/>
      <c r="K414" s="577"/>
      <c r="L414" s="578"/>
      <c r="M414" s="578"/>
      <c r="N414" s="578"/>
      <c r="O414" s="132"/>
      <c r="P414" s="132"/>
      <c r="Q414" s="510"/>
      <c r="R414" s="132"/>
      <c r="S414" s="132"/>
      <c r="T414" s="132"/>
      <c r="U414" s="132"/>
      <c r="V414" s="577"/>
    </row>
    <row r="415" spans="1:22" ht="12.75" customHeight="1">
      <c r="A415" s="578"/>
      <c r="B415" s="578"/>
      <c r="C415" s="578"/>
      <c r="D415" s="131" t="s">
        <v>327</v>
      </c>
      <c r="E415" s="131"/>
      <c r="F415" s="512">
        <f>F395</f>
        <v>49.2</v>
      </c>
      <c r="G415" s="131" t="s">
        <v>328</v>
      </c>
      <c r="H415" s="132" t="str">
        <f>H395</f>
        <v>Пак А.Г.</v>
      </c>
      <c r="I415" s="132"/>
      <c r="J415" s="132"/>
      <c r="K415" s="577"/>
      <c r="L415" s="578"/>
      <c r="M415" s="578"/>
      <c r="N415" s="578"/>
      <c r="O415" s="131" t="s">
        <v>327</v>
      </c>
      <c r="P415" s="131"/>
      <c r="Q415" s="512">
        <f>Q395</f>
        <v>52.9</v>
      </c>
      <c r="R415" s="131" t="s">
        <v>328</v>
      </c>
      <c r="S415" s="132" t="str">
        <f>S395</f>
        <v>Олесик В.Н.</v>
      </c>
      <c r="T415" s="132"/>
      <c r="U415" s="132"/>
      <c r="V415" s="577"/>
    </row>
    <row r="416" spans="1:22" ht="12.75" customHeight="1">
      <c r="A416" s="578"/>
      <c r="B416" s="578"/>
      <c r="C416" s="578"/>
      <c r="D416" s="131" t="s">
        <v>329</v>
      </c>
      <c r="E416" s="131"/>
      <c r="F416" s="512">
        <f>F396</f>
        <v>0</v>
      </c>
      <c r="G416" s="131" t="s">
        <v>330</v>
      </c>
      <c r="H416" s="132" t="s">
        <v>331</v>
      </c>
      <c r="I416" s="132"/>
      <c r="J416" s="137">
        <f>J396</f>
        <v>22</v>
      </c>
      <c r="K416" s="577"/>
      <c r="L416" s="578"/>
      <c r="M416" s="578"/>
      <c r="N416" s="578"/>
      <c r="O416" s="131" t="s">
        <v>329</v>
      </c>
      <c r="P416" s="131"/>
      <c r="Q416" s="512">
        <f>Q396</f>
        <v>0</v>
      </c>
      <c r="R416" s="131" t="s">
        <v>330</v>
      </c>
      <c r="S416" s="132" t="s">
        <v>331</v>
      </c>
      <c r="T416" s="132"/>
      <c r="U416" s="137">
        <f>U396</f>
        <v>24</v>
      </c>
      <c r="V416" s="577"/>
    </row>
    <row r="417" spans="1:22" ht="6" customHeight="1" thickBot="1">
      <c r="A417" s="463"/>
      <c r="B417" s="132"/>
      <c r="C417" s="132"/>
      <c r="D417" s="132"/>
      <c r="E417" s="132"/>
      <c r="F417" s="510"/>
      <c r="G417" s="132"/>
      <c r="H417" s="132"/>
      <c r="I417" s="132"/>
      <c r="J417" s="132"/>
      <c r="K417" s="577"/>
      <c r="L417" s="463"/>
      <c r="M417" s="132"/>
      <c r="N417" s="132"/>
      <c r="O417" s="132"/>
      <c r="P417" s="132"/>
      <c r="Q417" s="510"/>
      <c r="R417" s="132"/>
      <c r="S417" s="132"/>
      <c r="T417" s="132"/>
      <c r="U417" s="132"/>
      <c r="V417" s="577"/>
    </row>
    <row r="418" spans="1:22" ht="24" customHeight="1" thickBot="1">
      <c r="A418" s="574" t="s">
        <v>403</v>
      </c>
      <c r="B418" s="138"/>
      <c r="C418" s="219"/>
      <c r="D418" s="541" t="s">
        <v>957</v>
      </c>
      <c r="E418" s="140"/>
      <c r="F418" s="513" t="s">
        <v>366</v>
      </c>
      <c r="G418" s="141" t="s">
        <v>335</v>
      </c>
      <c r="H418" s="220" t="s">
        <v>367</v>
      </c>
      <c r="I418" s="569" t="s">
        <v>337</v>
      </c>
      <c r="J418" s="570"/>
      <c r="K418" s="577"/>
      <c r="L418" s="585" t="s">
        <v>404</v>
      </c>
      <c r="M418" s="138"/>
      <c r="N418" s="219"/>
      <c r="O418" s="541" t="s">
        <v>957</v>
      </c>
      <c r="P418" s="140"/>
      <c r="Q418" s="513" t="s">
        <v>366</v>
      </c>
      <c r="R418" s="141" t="s">
        <v>335</v>
      </c>
      <c r="S418" s="220" t="s">
        <v>367</v>
      </c>
      <c r="T418" s="569" t="s">
        <v>337</v>
      </c>
      <c r="U418" s="570"/>
      <c r="V418" s="577"/>
    </row>
    <row r="419" spans="1:22" ht="1.5" customHeight="1">
      <c r="A419" s="574"/>
      <c r="B419" s="221"/>
      <c r="C419" s="144"/>
      <c r="D419" s="144"/>
      <c r="E419" s="145"/>
      <c r="F419" s="514"/>
      <c r="G419" s="146"/>
      <c r="H419" s="146"/>
      <c r="I419" s="144"/>
      <c r="J419" s="147"/>
      <c r="K419" s="577"/>
      <c r="L419" s="585"/>
      <c r="M419" s="221"/>
      <c r="N419" s="144"/>
      <c r="O419" s="144"/>
      <c r="P419" s="145"/>
      <c r="Q419" s="514"/>
      <c r="R419" s="146"/>
      <c r="S419" s="146"/>
      <c r="T419" s="144"/>
      <c r="U419" s="147"/>
      <c r="V419" s="577"/>
    </row>
    <row r="420" spans="1:22" ht="12.75" customHeight="1">
      <c r="A420" s="574"/>
      <c r="B420" s="221" t="s">
        <v>368</v>
      </c>
      <c r="C420" s="156"/>
      <c r="D420" s="156"/>
      <c r="E420" s="150"/>
      <c r="F420" s="151">
        <f>D2509</f>
        <v>29.5</v>
      </c>
      <c r="G420" s="151">
        <f>F420*F415</f>
        <v>1451.4</v>
      </c>
      <c r="H420" s="152"/>
      <c r="I420" s="153">
        <f>G420-H420</f>
        <v>1451.4</v>
      </c>
      <c r="J420" s="154"/>
      <c r="K420" s="577"/>
      <c r="L420" s="585"/>
      <c r="M420" s="221" t="s">
        <v>368</v>
      </c>
      <c r="N420" s="156"/>
      <c r="O420" s="156"/>
      <c r="P420" s="150"/>
      <c r="Q420" s="151">
        <f>D2509</f>
        <v>29.5</v>
      </c>
      <c r="R420" s="151">
        <f>Q420*Q415</f>
        <v>1560.55</v>
      </c>
      <c r="S420" s="152"/>
      <c r="T420" s="153">
        <f>R420-S420</f>
        <v>1560.55</v>
      </c>
      <c r="U420" s="154"/>
      <c r="V420" s="577"/>
    </row>
    <row r="421" spans="1:22" ht="12.75" customHeight="1">
      <c r="A421" s="472"/>
      <c r="B421" s="582" t="s">
        <v>370</v>
      </c>
      <c r="C421" s="583"/>
      <c r="D421" s="583"/>
      <c r="E421" s="222" t="s">
        <v>371</v>
      </c>
      <c r="F421" s="516">
        <f>D2504</f>
        <v>0.152</v>
      </c>
      <c r="G421" s="223">
        <f>F421*F415</f>
        <v>7.4784000000000006</v>
      </c>
      <c r="H421" s="224"/>
      <c r="I421" s="226">
        <f>G421</f>
        <v>7.4784000000000006</v>
      </c>
      <c r="J421" s="178"/>
      <c r="K421" s="577"/>
      <c r="L421" s="585"/>
      <c r="M421" s="582" t="s">
        <v>370</v>
      </c>
      <c r="N421" s="583"/>
      <c r="O421" s="583"/>
      <c r="P421" s="222" t="s">
        <v>371</v>
      </c>
      <c r="Q421" s="516">
        <f>D2504</f>
        <v>0.152</v>
      </c>
      <c r="R421" s="223">
        <f>Q421*Q415</f>
        <v>8.0407999999999991</v>
      </c>
      <c r="S421" s="224"/>
      <c r="T421" s="226">
        <f>R421</f>
        <v>8.0407999999999991</v>
      </c>
      <c r="U421" s="178"/>
      <c r="V421" s="577"/>
    </row>
    <row r="422" spans="1:22" ht="12.75" customHeight="1">
      <c r="A422" s="472"/>
      <c r="B422" s="584"/>
      <c r="C422" s="583"/>
      <c r="D422" s="583"/>
      <c r="E422" s="222" t="s">
        <v>372</v>
      </c>
      <c r="F422" s="516">
        <f>D2505</f>
        <v>0.72299999999999998</v>
      </c>
      <c r="G422" s="223">
        <f>F422*F415</f>
        <v>35.571600000000004</v>
      </c>
      <c r="H422" s="224"/>
      <c r="I422" s="226">
        <f>G422</f>
        <v>35.571600000000004</v>
      </c>
      <c r="J422" s="178"/>
      <c r="K422" s="577"/>
      <c r="L422" s="464"/>
      <c r="M422" s="584"/>
      <c r="N422" s="583"/>
      <c r="O422" s="583"/>
      <c r="P422" s="222" t="s">
        <v>372</v>
      </c>
      <c r="Q422" s="516">
        <f>D2505</f>
        <v>0.72299999999999998</v>
      </c>
      <c r="R422" s="223">
        <f>Q422*Q415</f>
        <v>38.246699999999997</v>
      </c>
      <c r="S422" s="224"/>
      <c r="T422" s="226">
        <f>R422</f>
        <v>38.246699999999997</v>
      </c>
      <c r="U422" s="178"/>
      <c r="V422" s="577"/>
    </row>
    <row r="423" spans="1:22">
      <c r="A423" s="460"/>
      <c r="B423" s="584"/>
      <c r="C423" s="583"/>
      <c r="D423" s="583"/>
      <c r="E423" s="222" t="s">
        <v>373</v>
      </c>
      <c r="F423" s="527">
        <f>D2506</f>
        <v>1.3160000000000001</v>
      </c>
      <c r="G423" s="223">
        <f>F423*F415</f>
        <v>64.747200000000007</v>
      </c>
      <c r="H423" s="224"/>
      <c r="I423" s="226">
        <f>G423</f>
        <v>64.747200000000007</v>
      </c>
      <c r="J423" s="178"/>
      <c r="K423" s="577"/>
      <c r="L423" s="586" t="s">
        <v>369</v>
      </c>
      <c r="M423" s="584"/>
      <c r="N423" s="583"/>
      <c r="O423" s="583"/>
      <c r="P423" s="222" t="s">
        <v>373</v>
      </c>
      <c r="Q423" s="527">
        <f>D2506</f>
        <v>1.3160000000000001</v>
      </c>
      <c r="R423" s="223">
        <f>Q423*Q415</f>
        <v>69.616399999999999</v>
      </c>
      <c r="S423" s="224"/>
      <c r="T423" s="226">
        <f>R423</f>
        <v>69.616399999999999</v>
      </c>
      <c r="U423" s="178"/>
      <c r="V423" s="577"/>
    </row>
    <row r="424" spans="1:22" ht="13.5" thickBot="1">
      <c r="A424" s="573" t="s">
        <v>369</v>
      </c>
      <c r="B424" s="584"/>
      <c r="C424" s="583"/>
      <c r="D424" s="583"/>
      <c r="E424" s="232" t="s">
        <v>374</v>
      </c>
      <c r="F424" s="518">
        <f>D2507</f>
        <v>0.14899999999999999</v>
      </c>
      <c r="G424" s="233">
        <f>F424*F415</f>
        <v>7.3308</v>
      </c>
      <c r="H424" s="234"/>
      <c r="I424" s="237">
        <f>G424</f>
        <v>7.3308</v>
      </c>
      <c r="J424" s="236"/>
      <c r="K424" s="577"/>
      <c r="L424" s="586"/>
      <c r="M424" s="584"/>
      <c r="N424" s="583"/>
      <c r="O424" s="583"/>
      <c r="P424" s="232" t="s">
        <v>374</v>
      </c>
      <c r="Q424" s="518">
        <f>D2507</f>
        <v>0.14899999999999999</v>
      </c>
      <c r="R424" s="233">
        <f>Q424*Q415</f>
        <v>7.8820999999999994</v>
      </c>
      <c r="S424" s="234"/>
      <c r="T424" s="237">
        <f>R424</f>
        <v>7.8820999999999994</v>
      </c>
      <c r="U424" s="236"/>
      <c r="V424" s="577"/>
    </row>
    <row r="425" spans="1:22" ht="13.5" customHeight="1" thickBot="1">
      <c r="A425" s="574"/>
      <c r="B425" s="168"/>
      <c r="C425" s="164"/>
      <c r="D425" s="164"/>
      <c r="E425" s="165"/>
      <c r="F425" s="520" t="s">
        <v>384</v>
      </c>
      <c r="G425" s="243" t="s">
        <v>385</v>
      </c>
      <c r="H425" s="331" t="s">
        <v>386</v>
      </c>
      <c r="I425" s="164"/>
      <c r="J425" s="167"/>
      <c r="K425" s="577"/>
      <c r="L425" s="587"/>
      <c r="M425" s="168"/>
      <c r="N425" s="164"/>
      <c r="O425" s="164"/>
      <c r="P425" s="165"/>
      <c r="Q425" s="532" t="s">
        <v>384</v>
      </c>
      <c r="R425" s="332" t="s">
        <v>385</v>
      </c>
      <c r="S425" s="220" t="s">
        <v>386</v>
      </c>
      <c r="T425" s="219"/>
      <c r="U425" s="251"/>
      <c r="V425" s="577"/>
    </row>
    <row r="426" spans="1:22" ht="13.5" thickBot="1">
      <c r="A426" s="574"/>
      <c r="B426" s="247" t="s">
        <v>986</v>
      </c>
      <c r="C426" s="219"/>
      <c r="D426" s="219"/>
      <c r="E426" s="253"/>
      <c r="F426" s="524">
        <f>F406</f>
        <v>48030</v>
      </c>
      <c r="G426" s="282">
        <f>G406</f>
        <v>48453</v>
      </c>
      <c r="H426" s="249">
        <f>H406</f>
        <v>423</v>
      </c>
      <c r="I426" s="242">
        <f>I406</f>
        <v>1395.8999999999999</v>
      </c>
      <c r="J426" s="167"/>
      <c r="K426" s="577"/>
      <c r="L426" s="461"/>
      <c r="M426" s="247" t="s">
        <v>986</v>
      </c>
      <c r="N426" s="219"/>
      <c r="O426" s="219"/>
      <c r="P426" s="253"/>
      <c r="Q426" s="524">
        <f>Q406</f>
        <v>311</v>
      </c>
      <c r="R426" s="248">
        <f>R406</f>
        <v>380</v>
      </c>
      <c r="S426" s="249">
        <f>S406</f>
        <v>69</v>
      </c>
      <c r="T426" s="242">
        <f>T406</f>
        <v>227.7</v>
      </c>
      <c r="U426" s="167"/>
      <c r="V426" s="577"/>
    </row>
    <row r="427" spans="1:22">
      <c r="A427" s="472"/>
      <c r="B427" s="144"/>
      <c r="C427" s="132"/>
      <c r="D427" s="132"/>
      <c r="E427" s="132"/>
      <c r="F427" s="510"/>
      <c r="G427" s="560" t="s">
        <v>1007</v>
      </c>
      <c r="H427" s="255"/>
      <c r="I427" s="556">
        <f>I407</f>
        <v>0</v>
      </c>
      <c r="J427" s="255"/>
      <c r="K427" s="577"/>
      <c r="L427" s="460" t="s">
        <v>375</v>
      </c>
      <c r="M427" s="132"/>
      <c r="N427" s="132"/>
      <c r="O427" s="132"/>
      <c r="P427" s="132"/>
      <c r="Q427" s="510"/>
      <c r="R427" s="560" t="s">
        <v>1007</v>
      </c>
      <c r="S427" s="255"/>
      <c r="T427" s="556">
        <f>T407</f>
        <v>-9.9999999999909051E-3</v>
      </c>
      <c r="U427" s="255"/>
      <c r="V427" s="577"/>
    </row>
    <row r="428" spans="1:22" ht="13.5" thickBot="1">
      <c r="A428" s="460" t="s">
        <v>376</v>
      </c>
      <c r="B428" s="132"/>
      <c r="C428" s="132"/>
      <c r="D428" s="180" t="s">
        <v>377</v>
      </c>
      <c r="E428" s="183" t="str">
        <f>$E$18</f>
        <v>января</v>
      </c>
      <c r="F428" s="510" t="s">
        <v>1142</v>
      </c>
      <c r="G428" s="182" t="s">
        <v>347</v>
      </c>
      <c r="H428" s="167"/>
      <c r="I428" s="242">
        <f>SUM(I419:I427)</f>
        <v>2962.4279999999999</v>
      </c>
      <c r="J428" s="167"/>
      <c r="K428" s="299"/>
      <c r="L428" s="460" t="s">
        <v>376</v>
      </c>
      <c r="M428" s="132"/>
      <c r="N428" s="132"/>
      <c r="O428" s="180" t="s">
        <v>377</v>
      </c>
      <c r="P428" s="183" t="str">
        <f>$E$18</f>
        <v>января</v>
      </c>
      <c r="Q428" s="510" t="s">
        <v>1142</v>
      </c>
      <c r="R428" s="182" t="s">
        <v>347</v>
      </c>
      <c r="S428" s="167"/>
      <c r="T428" s="242">
        <f>SUM(T419:T427)</f>
        <v>1912.0260000000001</v>
      </c>
      <c r="U428" s="167"/>
      <c r="V428" s="299"/>
    </row>
    <row r="429" spans="1:22" ht="13.5" thickBot="1">
      <c r="A429" s="184"/>
      <c r="B429" s="190"/>
      <c r="C429" s="186"/>
      <c r="D429" s="259"/>
      <c r="E429" s="259"/>
      <c r="F429" s="522"/>
      <c r="G429" s="197"/>
      <c r="H429" s="197"/>
      <c r="I429" s="197"/>
      <c r="J429" s="197"/>
      <c r="K429" s="299"/>
      <c r="L429" s="184"/>
      <c r="M429" s="190"/>
      <c r="N429" s="186"/>
      <c r="O429" s="259"/>
      <c r="P429" s="259"/>
      <c r="Q429" s="522"/>
      <c r="R429" s="197"/>
      <c r="S429" s="197"/>
      <c r="T429" s="333"/>
      <c r="U429" s="197"/>
      <c r="V429" s="299"/>
    </row>
    <row r="430" spans="1:22" ht="20.25" customHeight="1" thickTop="1">
      <c r="A430" s="460" t="s">
        <v>363</v>
      </c>
      <c r="B430" s="131"/>
      <c r="L430" s="460" t="s">
        <v>363</v>
      </c>
      <c r="M430" s="131"/>
    </row>
    <row r="431" spans="1:22" ht="1.5" customHeight="1">
      <c r="A431" s="460"/>
      <c r="B431" s="131"/>
      <c r="C431" s="132"/>
      <c r="D431" s="132"/>
      <c r="E431" s="132"/>
      <c r="F431" s="510"/>
      <c r="G431" s="132"/>
      <c r="H431" s="132"/>
      <c r="I431" s="132"/>
      <c r="J431" s="132"/>
      <c r="K431" s="217"/>
      <c r="L431" s="460"/>
      <c r="M431" s="131"/>
      <c r="N431" s="132"/>
      <c r="O431" s="132"/>
      <c r="P431" s="132"/>
      <c r="Q431" s="510"/>
      <c r="R431" s="132"/>
      <c r="S431" s="132"/>
      <c r="T431" s="132"/>
      <c r="U431" s="132"/>
      <c r="V431" s="132"/>
    </row>
    <row r="432" spans="1:22" ht="15.75" customHeight="1">
      <c r="A432" s="578"/>
      <c r="B432" s="578"/>
      <c r="C432" s="578"/>
      <c r="D432" s="133" t="s">
        <v>325</v>
      </c>
      <c r="E432" s="133"/>
      <c r="F432" s="511"/>
      <c r="G432" s="135" t="str">
        <f>$G$3</f>
        <v>декабрь</v>
      </c>
      <c r="H432" s="133" t="s">
        <v>967</v>
      </c>
      <c r="I432" s="132"/>
      <c r="J432" s="132"/>
      <c r="K432" s="217"/>
      <c r="L432" s="578"/>
      <c r="M432" s="578"/>
      <c r="N432" s="578"/>
      <c r="O432" s="133" t="s">
        <v>325</v>
      </c>
      <c r="P432" s="133"/>
      <c r="Q432" s="511"/>
      <c r="R432" s="135" t="str">
        <f>$G$3</f>
        <v>декабрь</v>
      </c>
      <c r="S432" s="133" t="s">
        <v>967</v>
      </c>
      <c r="T432" s="132"/>
      <c r="U432" s="132"/>
      <c r="V432" s="132"/>
    </row>
    <row r="433" spans="1:24" ht="3" customHeight="1">
      <c r="A433" s="578"/>
      <c r="B433" s="578"/>
      <c r="C433" s="578"/>
      <c r="D433" s="132"/>
      <c r="E433" s="132"/>
      <c r="F433" s="510"/>
      <c r="G433" s="132"/>
      <c r="H433" s="132"/>
      <c r="I433" s="132"/>
      <c r="J433" s="132"/>
      <c r="K433" s="217"/>
      <c r="L433" s="578"/>
      <c r="M433" s="578"/>
      <c r="N433" s="578"/>
      <c r="O433" s="132"/>
      <c r="P433" s="132"/>
      <c r="Q433" s="510"/>
      <c r="R433" s="132"/>
      <c r="S433" s="132"/>
      <c r="T433" s="132"/>
      <c r="U433" s="132"/>
      <c r="V433" s="132"/>
    </row>
    <row r="434" spans="1:24" ht="12.75" customHeight="1">
      <c r="A434" s="578"/>
      <c r="B434" s="578"/>
      <c r="C434" s="578"/>
      <c r="D434" s="131" t="s">
        <v>327</v>
      </c>
      <c r="E434" s="131"/>
      <c r="F434" s="512">
        <f>Жильцы!E24</f>
        <v>49.2</v>
      </c>
      <c r="G434" s="131" t="s">
        <v>328</v>
      </c>
      <c r="H434" s="132" t="str">
        <f>Жильцы!B24&amp;" "&amp;Жильцы!C24&amp;"."&amp;Жильцы!D24&amp;"."</f>
        <v>Малярчук В.В.</v>
      </c>
      <c r="I434" s="132"/>
      <c r="J434" s="132"/>
      <c r="K434" s="217"/>
      <c r="L434" s="578"/>
      <c r="M434" s="578"/>
      <c r="N434" s="578"/>
      <c r="O434" s="131" t="s">
        <v>327</v>
      </c>
      <c r="P434" s="131"/>
      <c r="Q434" s="512">
        <f>Жильцы!E26</f>
        <v>49.4</v>
      </c>
      <c r="R434" s="131" t="s">
        <v>328</v>
      </c>
      <c r="S434" s="132" t="str">
        <f>Жильцы!B26&amp;" "&amp;Жильцы!C26&amp;"."&amp;Жильцы!D26&amp;"."</f>
        <v>Мисько И.В.</v>
      </c>
      <c r="T434" s="132"/>
      <c r="U434" s="132"/>
      <c r="V434" s="132"/>
    </row>
    <row r="435" spans="1:24" ht="12.75" customHeight="1">
      <c r="A435" s="578"/>
      <c r="B435" s="578"/>
      <c r="C435" s="578"/>
      <c r="D435" s="131" t="s">
        <v>329</v>
      </c>
      <c r="E435" s="131"/>
      <c r="F435" s="512">
        <f>Жильцы!F24</f>
        <v>2</v>
      </c>
      <c r="G435" s="131" t="s">
        <v>330</v>
      </c>
      <c r="H435" s="132" t="s">
        <v>331</v>
      </c>
      <c r="I435" s="132"/>
      <c r="J435" s="137">
        <f>Жильцы!A24</f>
        <v>23</v>
      </c>
      <c r="K435" s="217"/>
      <c r="L435" s="578"/>
      <c r="M435" s="578"/>
      <c r="N435" s="578"/>
      <c r="O435" s="131" t="s">
        <v>329</v>
      </c>
      <c r="P435" s="131"/>
      <c r="Q435" s="512">
        <f>Жильцы!F26</f>
        <v>1</v>
      </c>
      <c r="R435" s="131" t="s">
        <v>330</v>
      </c>
      <c r="S435" s="132" t="s">
        <v>331</v>
      </c>
      <c r="T435" s="132"/>
      <c r="U435" s="137">
        <f>Жильцы!A26</f>
        <v>25</v>
      </c>
      <c r="V435" s="132"/>
      <c r="X435" s="273"/>
    </row>
    <row r="436" spans="1:24" ht="2.25" customHeight="1" thickBot="1">
      <c r="A436" s="463"/>
      <c r="B436" s="132"/>
      <c r="C436" s="132"/>
      <c r="D436" s="132"/>
      <c r="E436" s="132"/>
      <c r="F436" s="510"/>
      <c r="G436" s="132"/>
      <c r="H436" s="132"/>
      <c r="I436" s="132"/>
      <c r="J436" s="132"/>
      <c r="K436" s="217"/>
      <c r="L436" s="463"/>
      <c r="M436" s="132"/>
      <c r="N436" s="132"/>
      <c r="O436" s="132"/>
      <c r="P436" s="132"/>
      <c r="Q436" s="510"/>
      <c r="R436" s="132"/>
      <c r="S436" s="132"/>
      <c r="T436" s="132"/>
      <c r="U436" s="132"/>
      <c r="V436" s="132"/>
    </row>
    <row r="437" spans="1:24" ht="24" customHeight="1" thickBot="1">
      <c r="A437" s="574"/>
      <c r="B437" s="138"/>
      <c r="C437" s="219"/>
      <c r="D437" s="541" t="s">
        <v>957</v>
      </c>
      <c r="E437" s="140"/>
      <c r="F437" s="513" t="s">
        <v>366</v>
      </c>
      <c r="G437" s="141" t="s">
        <v>335</v>
      </c>
      <c r="H437" s="220" t="s">
        <v>367</v>
      </c>
      <c r="I437" s="569" t="s">
        <v>337</v>
      </c>
      <c r="J437" s="570"/>
      <c r="K437" s="217"/>
      <c r="L437" s="585"/>
      <c r="M437" s="138"/>
      <c r="N437" s="219"/>
      <c r="O437" s="541" t="s">
        <v>957</v>
      </c>
      <c r="P437" s="140"/>
      <c r="Q437" s="513" t="s">
        <v>366</v>
      </c>
      <c r="R437" s="141" t="s">
        <v>335</v>
      </c>
      <c r="S437" s="220" t="s">
        <v>367</v>
      </c>
      <c r="T437" s="569" t="s">
        <v>337</v>
      </c>
      <c r="U437" s="570"/>
      <c r="V437" s="132"/>
    </row>
    <row r="438" spans="1:24" ht="3.75" customHeight="1">
      <c r="A438" s="574"/>
      <c r="B438" s="221"/>
      <c r="C438" s="144"/>
      <c r="D438" s="144"/>
      <c r="E438" s="145"/>
      <c r="F438" s="514"/>
      <c r="G438" s="146"/>
      <c r="H438" s="146"/>
      <c r="I438" s="144"/>
      <c r="J438" s="147"/>
      <c r="K438" s="217"/>
      <c r="L438" s="585"/>
      <c r="M438" s="221"/>
      <c r="N438" s="144"/>
      <c r="O438" s="144"/>
      <c r="P438" s="145"/>
      <c r="Q438" s="514"/>
      <c r="R438" s="146"/>
      <c r="S438" s="146"/>
      <c r="T438" s="144"/>
      <c r="U438" s="147"/>
      <c r="V438" s="132"/>
    </row>
    <row r="439" spans="1:24" ht="12.75" customHeight="1">
      <c r="A439" s="574"/>
      <c r="B439" s="221" t="s">
        <v>368</v>
      </c>
      <c r="C439" s="156"/>
      <c r="D439" s="156"/>
      <c r="E439" s="150"/>
      <c r="F439" s="151">
        <f>D2509</f>
        <v>29.5</v>
      </c>
      <c r="G439" s="151">
        <f>F439*F434</f>
        <v>1451.4</v>
      </c>
      <c r="H439" s="152"/>
      <c r="I439" s="153">
        <f>G439-H439</f>
        <v>1451.4</v>
      </c>
      <c r="J439" s="154"/>
      <c r="K439" s="217"/>
      <c r="L439" s="585"/>
      <c r="M439" s="221" t="s">
        <v>368</v>
      </c>
      <c r="N439" s="156"/>
      <c r="O439" s="156"/>
      <c r="P439" s="150"/>
      <c r="Q439" s="151">
        <f>D2509</f>
        <v>29.5</v>
      </c>
      <c r="R439" s="151">
        <f>Q439*Q434</f>
        <v>1457.3</v>
      </c>
      <c r="S439" s="152"/>
      <c r="T439" s="153">
        <f>R439-S439</f>
        <v>1457.3</v>
      </c>
      <c r="U439" s="154"/>
      <c r="V439" s="132"/>
    </row>
    <row r="440" spans="1:24" ht="12.75" customHeight="1">
      <c r="A440" s="472"/>
      <c r="B440" s="582" t="s">
        <v>370</v>
      </c>
      <c r="C440" s="583"/>
      <c r="D440" s="583"/>
      <c r="E440" s="222" t="s">
        <v>371</v>
      </c>
      <c r="F440" s="516">
        <f>D2504</f>
        <v>0.152</v>
      </c>
      <c r="G440" s="223">
        <f>F440*F434</f>
        <v>7.4784000000000006</v>
      </c>
      <c r="H440" s="224"/>
      <c r="I440" s="226">
        <f>G440</f>
        <v>7.4784000000000006</v>
      </c>
      <c r="J440" s="178"/>
      <c r="K440" s="217"/>
      <c r="L440" s="585"/>
      <c r="M440" s="582" t="s">
        <v>370</v>
      </c>
      <c r="N440" s="583"/>
      <c r="O440" s="583"/>
      <c r="P440" s="222" t="s">
        <v>371</v>
      </c>
      <c r="Q440" s="516">
        <f>D2504</f>
        <v>0.152</v>
      </c>
      <c r="R440" s="223">
        <f>Q440*Q434</f>
        <v>7.5087999999999999</v>
      </c>
      <c r="S440" s="224"/>
      <c r="T440" s="226">
        <f>R440</f>
        <v>7.5087999999999999</v>
      </c>
      <c r="U440" s="178"/>
      <c r="V440" s="132"/>
    </row>
    <row r="441" spans="1:24" ht="12.75" customHeight="1">
      <c r="A441" s="472"/>
      <c r="B441" s="584"/>
      <c r="C441" s="583"/>
      <c r="D441" s="583"/>
      <c r="E441" s="222" t="s">
        <v>372</v>
      </c>
      <c r="F441" s="516">
        <f>D2505</f>
        <v>0.72299999999999998</v>
      </c>
      <c r="G441" s="223">
        <f>F441*F434</f>
        <v>35.571600000000004</v>
      </c>
      <c r="H441" s="224"/>
      <c r="I441" s="226">
        <f>G441</f>
        <v>35.571600000000004</v>
      </c>
      <c r="J441" s="178"/>
      <c r="K441" s="217"/>
      <c r="L441" s="464"/>
      <c r="M441" s="584"/>
      <c r="N441" s="583"/>
      <c r="O441" s="583"/>
      <c r="P441" s="222" t="s">
        <v>372</v>
      </c>
      <c r="Q441" s="516">
        <f>D2505</f>
        <v>0.72299999999999998</v>
      </c>
      <c r="R441" s="223">
        <f>Q441*Q434</f>
        <v>35.716200000000001</v>
      </c>
      <c r="S441" s="224"/>
      <c r="T441" s="226">
        <f>R441</f>
        <v>35.716200000000001</v>
      </c>
      <c r="U441" s="178"/>
      <c r="V441" s="132"/>
    </row>
    <row r="442" spans="1:24">
      <c r="A442" s="460"/>
      <c r="B442" s="584"/>
      <c r="C442" s="583"/>
      <c r="D442" s="583"/>
      <c r="E442" s="222" t="s">
        <v>373</v>
      </c>
      <c r="F442" s="527">
        <f>D2506</f>
        <v>1.3160000000000001</v>
      </c>
      <c r="G442" s="223">
        <f>F442*F434</f>
        <v>64.747200000000007</v>
      </c>
      <c r="H442" s="224"/>
      <c r="I442" s="226">
        <f>G442</f>
        <v>64.747200000000007</v>
      </c>
      <c r="J442" s="178"/>
      <c r="K442" s="217"/>
      <c r="L442" s="586" t="s">
        <v>369</v>
      </c>
      <c r="M442" s="584"/>
      <c r="N442" s="583"/>
      <c r="O442" s="583"/>
      <c r="P442" s="222" t="s">
        <v>373</v>
      </c>
      <c r="Q442" s="527">
        <f>D2506</f>
        <v>1.3160000000000001</v>
      </c>
      <c r="R442" s="223">
        <f>Q442*Q434</f>
        <v>65.010400000000004</v>
      </c>
      <c r="S442" s="224"/>
      <c r="T442" s="226">
        <f>R442</f>
        <v>65.010400000000004</v>
      </c>
      <c r="U442" s="178"/>
      <c r="V442" s="132"/>
    </row>
    <row r="443" spans="1:24" ht="13.5" thickBot="1">
      <c r="A443" s="480"/>
      <c r="B443" s="584"/>
      <c r="C443" s="583"/>
      <c r="D443" s="583"/>
      <c r="E443" s="232" t="s">
        <v>374</v>
      </c>
      <c r="F443" s="518">
        <f>D2507</f>
        <v>0.14899999999999999</v>
      </c>
      <c r="G443" s="233">
        <f>F443*F434</f>
        <v>7.3308</v>
      </c>
      <c r="H443" s="234"/>
      <c r="I443" s="237">
        <f>G443</f>
        <v>7.3308</v>
      </c>
      <c r="J443" s="236"/>
      <c r="K443" s="217"/>
      <c r="L443" s="586"/>
      <c r="M443" s="584"/>
      <c r="N443" s="583"/>
      <c r="O443" s="583"/>
      <c r="P443" s="232" t="s">
        <v>374</v>
      </c>
      <c r="Q443" s="518">
        <f>D2507</f>
        <v>0.14899999999999999</v>
      </c>
      <c r="R443" s="233">
        <f>Q443*Q434</f>
        <v>7.3605999999999998</v>
      </c>
      <c r="S443" s="234"/>
      <c r="T443" s="237">
        <f>R443</f>
        <v>7.3605999999999998</v>
      </c>
      <c r="U443" s="236"/>
      <c r="V443" s="132"/>
    </row>
    <row r="444" spans="1:24" ht="12" customHeight="1" thickBot="1">
      <c r="A444" s="574" t="s">
        <v>369</v>
      </c>
      <c r="B444" s="168"/>
      <c r="C444" s="164"/>
      <c r="D444" s="164"/>
      <c r="E444" s="165"/>
      <c r="F444" s="520" t="s">
        <v>384</v>
      </c>
      <c r="G444" s="243" t="s">
        <v>385</v>
      </c>
      <c r="H444" s="331" t="s">
        <v>386</v>
      </c>
      <c r="I444" s="164"/>
      <c r="J444" s="167"/>
      <c r="K444" s="217"/>
      <c r="L444" s="587"/>
      <c r="M444" s="168"/>
      <c r="N444" s="164"/>
      <c r="O444" s="164"/>
      <c r="P444" s="165"/>
      <c r="Q444" s="520" t="s">
        <v>384</v>
      </c>
      <c r="R444" s="243" t="s">
        <v>385</v>
      </c>
      <c r="S444" s="331" t="s">
        <v>386</v>
      </c>
      <c r="T444" s="164"/>
      <c r="U444" s="167"/>
      <c r="V444" s="132"/>
    </row>
    <row r="445" spans="1:24" ht="13.5" thickBot="1">
      <c r="A445" s="574"/>
      <c r="B445" s="247" t="s">
        <v>986</v>
      </c>
      <c r="C445" s="219"/>
      <c r="D445" s="219"/>
      <c r="E445" s="253"/>
      <c r="F445" s="521">
        <f>INDEX(Жильцы!$A$2:$AB$129,Квитанции_чистые!J435,HLOOKUP(Квитанции_чистые!$G$3,Лист1!$B$21:$M$22,2,FALSE))</f>
        <v>28377</v>
      </c>
      <c r="G445" s="248">
        <f>INDEX(Жильцы!$A$2:$AB$129,Квитанции_чистые!J435,(HLOOKUP(Квитанции_чистые!$G$3,Лист1!$B$17:$M$18,2,FALSE)))</f>
        <v>28514</v>
      </c>
      <c r="H445" s="249">
        <f>G445-F445</f>
        <v>137</v>
      </c>
      <c r="I445" s="242">
        <f>H445*B2499</f>
        <v>452.09999999999997</v>
      </c>
      <c r="J445" s="167"/>
      <c r="K445" s="217"/>
      <c r="L445" s="461"/>
      <c r="M445" s="247" t="s">
        <v>986</v>
      </c>
      <c r="N445" s="219"/>
      <c r="O445" s="219"/>
      <c r="P445" s="253"/>
      <c r="Q445" s="524">
        <f>INDEX(Жильцы!$A$2:$AB$129,Квитанции_чистые!U435,HLOOKUP(Квитанции_чистые!$G$3,Лист1!$B$21:$M$22,2,FALSE))</f>
        <v>21860</v>
      </c>
      <c r="R445" s="248">
        <f>INDEX(Жильцы!$A$2:$AB$129,Квитанции_чистые!U435,(HLOOKUP(Квитанции_чистые!$G$3,Лист1!$B$17:$M$18,2,FALSE)))</f>
        <v>22110</v>
      </c>
      <c r="S445" s="249">
        <f>R445-Q445</f>
        <v>250</v>
      </c>
      <c r="T445" s="242">
        <f>S445*B2499</f>
        <v>825</v>
      </c>
      <c r="U445" s="167"/>
      <c r="V445" s="132"/>
    </row>
    <row r="446" spans="1:24">
      <c r="A446" s="573"/>
      <c r="B446" s="144"/>
      <c r="C446" s="132"/>
      <c r="D446" s="132"/>
      <c r="E446" s="132"/>
      <c r="F446" s="510"/>
      <c r="G446" s="560" t="s">
        <v>1007</v>
      </c>
      <c r="H446" s="255"/>
      <c r="I446" s="556">
        <f>Жильцы!N24</f>
        <v>0</v>
      </c>
      <c r="J446" s="255"/>
      <c r="K446" s="217"/>
      <c r="L446" s="460" t="s">
        <v>375</v>
      </c>
      <c r="M446" s="132"/>
      <c r="N446" s="132"/>
      <c r="O446" s="132"/>
      <c r="P446" s="132"/>
      <c r="Q446" s="510"/>
      <c r="R446" s="560" t="s">
        <v>1007</v>
      </c>
      <c r="S446" s="255"/>
      <c r="T446" s="556">
        <f>Жильцы!N26</f>
        <v>-1.0000000000218279E-2</v>
      </c>
      <c r="U446" s="255"/>
      <c r="V446" s="132"/>
    </row>
    <row r="447" spans="1:24" ht="13.5" thickBot="1">
      <c r="A447" s="460" t="s">
        <v>376</v>
      </c>
      <c r="B447" s="156"/>
      <c r="C447" s="132"/>
      <c r="D447" s="180" t="s">
        <v>377</v>
      </c>
      <c r="E447" s="183" t="str">
        <f>$E$18</f>
        <v>января</v>
      </c>
      <c r="F447" s="510" t="s">
        <v>1142</v>
      </c>
      <c r="G447" s="182" t="s">
        <v>347</v>
      </c>
      <c r="H447" s="167"/>
      <c r="I447" s="242">
        <f>SUM(I438:I446)</f>
        <v>2018.6279999999999</v>
      </c>
      <c r="J447" s="167"/>
      <c r="K447" s="217"/>
      <c r="L447" s="460" t="s">
        <v>376</v>
      </c>
      <c r="M447" s="132"/>
      <c r="N447" s="132"/>
      <c r="O447" s="180" t="s">
        <v>377</v>
      </c>
      <c r="P447" s="183" t="str">
        <f>$E$18</f>
        <v>января</v>
      </c>
      <c r="Q447" s="510" t="s">
        <v>1142</v>
      </c>
      <c r="R447" s="182" t="s">
        <v>347</v>
      </c>
      <c r="S447" s="167"/>
      <c r="T447" s="242">
        <f>SUM(T438:T446)</f>
        <v>2397.886</v>
      </c>
      <c r="U447" s="167"/>
      <c r="V447" s="132"/>
    </row>
    <row r="448" spans="1:24" ht="10.5" customHeight="1">
      <c r="A448" s="184"/>
      <c r="B448" s="190"/>
      <c r="C448" s="186"/>
      <c r="D448" s="259"/>
      <c r="E448" s="259"/>
      <c r="F448" s="522"/>
      <c r="G448" s="259"/>
      <c r="H448" s="259"/>
      <c r="I448" s="259"/>
      <c r="J448" s="259"/>
      <c r="K448" s="260"/>
      <c r="L448" s="184"/>
      <c r="M448" s="190"/>
      <c r="N448" s="186"/>
      <c r="O448" s="259"/>
      <c r="P448" s="259"/>
      <c r="Q448" s="522"/>
      <c r="R448" s="259"/>
      <c r="S448" s="259"/>
      <c r="T448" s="259"/>
      <c r="U448" s="259"/>
      <c r="V448" s="261"/>
    </row>
    <row r="449" spans="1:22" ht="20.25" customHeight="1">
      <c r="A449" s="460" t="s">
        <v>363</v>
      </c>
      <c r="B449" s="131"/>
      <c r="K449" s="576" t="s">
        <v>378</v>
      </c>
      <c r="L449" s="460" t="s">
        <v>363</v>
      </c>
      <c r="M449" s="131"/>
      <c r="V449" s="576" t="s">
        <v>378</v>
      </c>
    </row>
    <row r="450" spans="1:22">
      <c r="A450" s="460" t="s">
        <v>379</v>
      </c>
      <c r="B450" s="131"/>
      <c r="K450" s="577"/>
      <c r="L450" s="460" t="s">
        <v>379</v>
      </c>
      <c r="M450" s="131"/>
      <c r="V450" s="577"/>
    </row>
    <row r="451" spans="1:22" ht="1.5" customHeight="1">
      <c r="A451" s="460"/>
      <c r="B451" s="131"/>
      <c r="C451" s="132"/>
      <c r="D451" s="132"/>
      <c r="E451" s="132"/>
      <c r="F451" s="510"/>
      <c r="G451" s="132"/>
      <c r="H451" s="132"/>
      <c r="I451" s="132"/>
      <c r="J451" s="132"/>
      <c r="K451" s="577"/>
      <c r="L451" s="460"/>
      <c r="M451" s="131"/>
      <c r="N451" s="132"/>
      <c r="O451" s="132"/>
      <c r="P451" s="132"/>
      <c r="Q451" s="510"/>
      <c r="R451" s="132"/>
      <c r="S451" s="132"/>
      <c r="T451" s="132"/>
      <c r="U451" s="132"/>
      <c r="V451" s="577"/>
    </row>
    <row r="452" spans="1:22" ht="15.75" customHeight="1">
      <c r="A452" s="578"/>
      <c r="B452" s="578"/>
      <c r="C452" s="578"/>
      <c r="D452" s="133" t="s">
        <v>350</v>
      </c>
      <c r="E452" s="133"/>
      <c r="F452" s="511"/>
      <c r="G452" s="135" t="str">
        <f>$G$3</f>
        <v>декабрь</v>
      </c>
      <c r="H452" s="133" t="s">
        <v>967</v>
      </c>
      <c r="I452" s="132"/>
      <c r="J452" s="132"/>
      <c r="K452" s="577"/>
      <c r="L452" s="578"/>
      <c r="M452" s="578"/>
      <c r="N452" s="578"/>
      <c r="O452" s="133" t="s">
        <v>350</v>
      </c>
      <c r="P452" s="133"/>
      <c r="Q452" s="511"/>
      <c r="R452" s="135" t="str">
        <f>$G$3</f>
        <v>декабрь</v>
      </c>
      <c r="S452" s="133" t="s">
        <v>967</v>
      </c>
      <c r="T452" s="132"/>
      <c r="U452" s="132"/>
      <c r="V452" s="577"/>
    </row>
    <row r="453" spans="1:22" ht="3.75" customHeight="1">
      <c r="A453" s="578"/>
      <c r="B453" s="578"/>
      <c r="C453" s="578"/>
      <c r="D453" s="132"/>
      <c r="E453" s="132"/>
      <c r="F453" s="510"/>
      <c r="G453" s="132"/>
      <c r="H453" s="132"/>
      <c r="I453" s="132"/>
      <c r="J453" s="132"/>
      <c r="K453" s="577"/>
      <c r="L453" s="578"/>
      <c r="M453" s="578"/>
      <c r="N453" s="578"/>
      <c r="O453" s="132"/>
      <c r="P453" s="132"/>
      <c r="Q453" s="510"/>
      <c r="R453" s="132"/>
      <c r="S453" s="132"/>
      <c r="T453" s="132"/>
      <c r="U453" s="132"/>
      <c r="V453" s="577"/>
    </row>
    <row r="454" spans="1:22" ht="12.75" customHeight="1">
      <c r="A454" s="578"/>
      <c r="B454" s="578"/>
      <c r="C454" s="578"/>
      <c r="D454" s="131" t="s">
        <v>327</v>
      </c>
      <c r="E454" s="131"/>
      <c r="F454" s="512">
        <f>F434</f>
        <v>49.2</v>
      </c>
      <c r="G454" s="131" t="s">
        <v>328</v>
      </c>
      <c r="H454" s="132" t="str">
        <f>H434</f>
        <v>Малярчук В.В.</v>
      </c>
      <c r="I454" s="132"/>
      <c r="J454" s="132"/>
      <c r="K454" s="577"/>
      <c r="L454" s="578"/>
      <c r="M454" s="578"/>
      <c r="N454" s="578"/>
      <c r="O454" s="131" t="s">
        <v>327</v>
      </c>
      <c r="P454" s="131"/>
      <c r="Q454" s="512">
        <f>Q434</f>
        <v>49.4</v>
      </c>
      <c r="R454" s="131" t="s">
        <v>328</v>
      </c>
      <c r="S454" s="132" t="str">
        <f>S434</f>
        <v>Мисько И.В.</v>
      </c>
      <c r="T454" s="132"/>
      <c r="U454" s="132"/>
      <c r="V454" s="577"/>
    </row>
    <row r="455" spans="1:22" ht="12.75" customHeight="1">
      <c r="A455" s="578"/>
      <c r="B455" s="578"/>
      <c r="C455" s="578"/>
      <c r="D455" s="131" t="s">
        <v>329</v>
      </c>
      <c r="E455" s="131"/>
      <c r="F455" s="512">
        <f>F435</f>
        <v>2</v>
      </c>
      <c r="G455" s="131" t="s">
        <v>330</v>
      </c>
      <c r="H455" s="132" t="s">
        <v>331</v>
      </c>
      <c r="I455" s="132"/>
      <c r="J455" s="137">
        <f>J435</f>
        <v>23</v>
      </c>
      <c r="K455" s="577"/>
      <c r="L455" s="578"/>
      <c r="M455" s="578"/>
      <c r="N455" s="578"/>
      <c r="O455" s="131" t="s">
        <v>329</v>
      </c>
      <c r="P455" s="131"/>
      <c r="Q455" s="512">
        <f>Q435</f>
        <v>1</v>
      </c>
      <c r="R455" s="131" t="s">
        <v>330</v>
      </c>
      <c r="S455" s="132" t="s">
        <v>331</v>
      </c>
      <c r="T455" s="132"/>
      <c r="U455" s="137">
        <f>U435</f>
        <v>25</v>
      </c>
      <c r="V455" s="577"/>
    </row>
    <row r="456" spans="1:22" ht="2.25" customHeight="1" thickBot="1">
      <c r="A456" s="463"/>
      <c r="B456" s="132"/>
      <c r="C456" s="132"/>
      <c r="D456" s="132"/>
      <c r="E456" s="132"/>
      <c r="F456" s="510"/>
      <c r="G456" s="132"/>
      <c r="H456" s="132"/>
      <c r="I456" s="132"/>
      <c r="J456" s="132"/>
      <c r="K456" s="577"/>
      <c r="L456" s="463"/>
      <c r="M456" s="132"/>
      <c r="N456" s="132"/>
      <c r="O456" s="132"/>
      <c r="P456" s="132"/>
      <c r="Q456" s="510"/>
      <c r="R456" s="132"/>
      <c r="S456" s="132"/>
      <c r="T456" s="132"/>
      <c r="U456" s="132"/>
      <c r="V456" s="577"/>
    </row>
    <row r="457" spans="1:22" ht="24" customHeight="1" thickBot="1">
      <c r="A457" s="574" t="s">
        <v>405</v>
      </c>
      <c r="B457" s="138"/>
      <c r="C457" s="219"/>
      <c r="D457" s="541" t="s">
        <v>957</v>
      </c>
      <c r="E457" s="140"/>
      <c r="F457" s="513" t="s">
        <v>366</v>
      </c>
      <c r="G457" s="141" t="s">
        <v>335</v>
      </c>
      <c r="H457" s="220" t="s">
        <v>367</v>
      </c>
      <c r="I457" s="569" t="s">
        <v>337</v>
      </c>
      <c r="J457" s="570"/>
      <c r="K457" s="577"/>
      <c r="L457" s="585" t="s">
        <v>406</v>
      </c>
      <c r="M457" s="138"/>
      <c r="N457" s="219"/>
      <c r="O457" s="541" t="s">
        <v>957</v>
      </c>
      <c r="P457" s="140"/>
      <c r="Q457" s="513" t="s">
        <v>366</v>
      </c>
      <c r="R457" s="141" t="s">
        <v>335</v>
      </c>
      <c r="S457" s="220" t="s">
        <v>367</v>
      </c>
      <c r="T457" s="569" t="s">
        <v>337</v>
      </c>
      <c r="U457" s="570"/>
      <c r="V457" s="577"/>
    </row>
    <row r="458" spans="1:22" ht="3" customHeight="1">
      <c r="A458" s="574"/>
      <c r="B458" s="221"/>
      <c r="C458" s="144"/>
      <c r="D458" s="144"/>
      <c r="E458" s="145"/>
      <c r="F458" s="514"/>
      <c r="G458" s="146"/>
      <c r="H458" s="146"/>
      <c r="I458" s="144"/>
      <c r="J458" s="147"/>
      <c r="K458" s="577"/>
      <c r="L458" s="585"/>
      <c r="M458" s="221"/>
      <c r="N458" s="144"/>
      <c r="O458" s="144"/>
      <c r="P458" s="145"/>
      <c r="Q458" s="514"/>
      <c r="R458" s="146"/>
      <c r="S458" s="146"/>
      <c r="T458" s="144"/>
      <c r="U458" s="147"/>
      <c r="V458" s="577"/>
    </row>
    <row r="459" spans="1:22" ht="12.75" customHeight="1">
      <c r="A459" s="574"/>
      <c r="B459" s="221" t="s">
        <v>368</v>
      </c>
      <c r="C459" s="156"/>
      <c r="D459" s="156"/>
      <c r="E459" s="150"/>
      <c r="F459" s="151">
        <f>D2509</f>
        <v>29.5</v>
      </c>
      <c r="G459" s="151">
        <f>F459*F454</f>
        <v>1451.4</v>
      </c>
      <c r="H459" s="152"/>
      <c r="I459" s="153">
        <f>G459-H459</f>
        <v>1451.4</v>
      </c>
      <c r="J459" s="154"/>
      <c r="K459" s="577"/>
      <c r="L459" s="585"/>
      <c r="M459" s="221" t="s">
        <v>368</v>
      </c>
      <c r="N459" s="156"/>
      <c r="O459" s="156"/>
      <c r="P459" s="150"/>
      <c r="Q459" s="151">
        <f>D2509</f>
        <v>29.5</v>
      </c>
      <c r="R459" s="151">
        <f>Q459*Q454</f>
        <v>1457.3</v>
      </c>
      <c r="S459" s="152"/>
      <c r="T459" s="153">
        <f>R459-S459</f>
        <v>1457.3</v>
      </c>
      <c r="U459" s="154"/>
      <c r="V459" s="577"/>
    </row>
    <row r="460" spans="1:22" ht="12.75" customHeight="1">
      <c r="A460" s="472"/>
      <c r="B460" s="582" t="s">
        <v>370</v>
      </c>
      <c r="C460" s="583"/>
      <c r="D460" s="583"/>
      <c r="E460" s="222" t="s">
        <v>371</v>
      </c>
      <c r="F460" s="516">
        <f>D2504</f>
        <v>0.152</v>
      </c>
      <c r="G460" s="223">
        <f>F460*F454</f>
        <v>7.4784000000000006</v>
      </c>
      <c r="H460" s="224"/>
      <c r="I460" s="226">
        <f>G460</f>
        <v>7.4784000000000006</v>
      </c>
      <c r="J460" s="178"/>
      <c r="K460" s="577"/>
      <c r="L460" s="585"/>
      <c r="M460" s="582" t="s">
        <v>370</v>
      </c>
      <c r="N460" s="583"/>
      <c r="O460" s="583"/>
      <c r="P460" s="222" t="s">
        <v>371</v>
      </c>
      <c r="Q460" s="516">
        <f>D2504</f>
        <v>0.152</v>
      </c>
      <c r="R460" s="223">
        <f>Q460*Q454</f>
        <v>7.5087999999999999</v>
      </c>
      <c r="S460" s="224"/>
      <c r="T460" s="226">
        <f>R460</f>
        <v>7.5087999999999999</v>
      </c>
      <c r="U460" s="178"/>
      <c r="V460" s="577"/>
    </row>
    <row r="461" spans="1:22" ht="12.75" customHeight="1">
      <c r="A461" s="472"/>
      <c r="B461" s="584"/>
      <c r="C461" s="583"/>
      <c r="D461" s="583"/>
      <c r="E461" s="222" t="s">
        <v>372</v>
      </c>
      <c r="F461" s="516">
        <f>D2505</f>
        <v>0.72299999999999998</v>
      </c>
      <c r="G461" s="223">
        <f>F461*F454</f>
        <v>35.571600000000004</v>
      </c>
      <c r="H461" s="224"/>
      <c r="I461" s="226">
        <f>G461</f>
        <v>35.571600000000004</v>
      </c>
      <c r="J461" s="178"/>
      <c r="K461" s="577"/>
      <c r="L461" s="464"/>
      <c r="M461" s="584"/>
      <c r="N461" s="583"/>
      <c r="O461" s="583"/>
      <c r="P461" s="222" t="s">
        <v>372</v>
      </c>
      <c r="Q461" s="516">
        <f>D2505</f>
        <v>0.72299999999999998</v>
      </c>
      <c r="R461" s="223">
        <f>Q461*Q454</f>
        <v>35.716200000000001</v>
      </c>
      <c r="S461" s="224"/>
      <c r="T461" s="226">
        <f>R461</f>
        <v>35.716200000000001</v>
      </c>
      <c r="U461" s="178"/>
      <c r="V461" s="577"/>
    </row>
    <row r="462" spans="1:22">
      <c r="A462" s="460"/>
      <c r="B462" s="584"/>
      <c r="C462" s="583"/>
      <c r="D462" s="583"/>
      <c r="E462" s="222" t="s">
        <v>373</v>
      </c>
      <c r="F462" s="527">
        <f>D2506</f>
        <v>1.3160000000000001</v>
      </c>
      <c r="G462" s="223">
        <f>F462*F454</f>
        <v>64.747200000000007</v>
      </c>
      <c r="H462" s="224"/>
      <c r="I462" s="226">
        <f>G462</f>
        <v>64.747200000000007</v>
      </c>
      <c r="J462" s="178"/>
      <c r="K462" s="577"/>
      <c r="L462" s="586" t="s">
        <v>369</v>
      </c>
      <c r="M462" s="584"/>
      <c r="N462" s="583"/>
      <c r="O462" s="583"/>
      <c r="P462" s="222" t="s">
        <v>373</v>
      </c>
      <c r="Q462" s="527">
        <f>D2506</f>
        <v>1.3160000000000001</v>
      </c>
      <c r="R462" s="223">
        <f>Q462*Q454</f>
        <v>65.010400000000004</v>
      </c>
      <c r="S462" s="224"/>
      <c r="T462" s="226">
        <f>R462</f>
        <v>65.010400000000004</v>
      </c>
      <c r="U462" s="178"/>
      <c r="V462" s="577"/>
    </row>
    <row r="463" spans="1:22" ht="13.5" thickBot="1">
      <c r="A463" s="472"/>
      <c r="B463" s="584"/>
      <c r="C463" s="583"/>
      <c r="D463" s="583"/>
      <c r="E463" s="232" t="s">
        <v>374</v>
      </c>
      <c r="F463" s="518">
        <f>D2507</f>
        <v>0.14899999999999999</v>
      </c>
      <c r="G463" s="233">
        <f>F463*F454</f>
        <v>7.3308</v>
      </c>
      <c r="H463" s="234"/>
      <c r="I463" s="237">
        <f>G463</f>
        <v>7.3308</v>
      </c>
      <c r="J463" s="236"/>
      <c r="K463" s="577"/>
      <c r="L463" s="586"/>
      <c r="M463" s="584"/>
      <c r="N463" s="583"/>
      <c r="O463" s="583"/>
      <c r="P463" s="232" t="s">
        <v>374</v>
      </c>
      <c r="Q463" s="518">
        <f>D2507</f>
        <v>0.14899999999999999</v>
      </c>
      <c r="R463" s="233">
        <f>Q463*Q454</f>
        <v>7.3605999999999998</v>
      </c>
      <c r="S463" s="234"/>
      <c r="T463" s="237">
        <f>R463</f>
        <v>7.3605999999999998</v>
      </c>
      <c r="U463" s="236"/>
      <c r="V463" s="577"/>
    </row>
    <row r="464" spans="1:22" ht="12" customHeight="1" thickBot="1">
      <c r="A464" s="574" t="s">
        <v>369</v>
      </c>
      <c r="B464" s="168"/>
      <c r="C464" s="164"/>
      <c r="D464" s="164"/>
      <c r="E464" s="165"/>
      <c r="F464" s="520" t="s">
        <v>384</v>
      </c>
      <c r="G464" s="243" t="s">
        <v>385</v>
      </c>
      <c r="H464" s="220" t="s">
        <v>386</v>
      </c>
      <c r="I464" s="164"/>
      <c r="J464" s="167"/>
      <c r="K464" s="577"/>
      <c r="L464" s="587"/>
      <c r="M464" s="168"/>
      <c r="N464" s="164"/>
      <c r="O464" s="164"/>
      <c r="P464" s="165"/>
      <c r="Q464" s="532" t="s">
        <v>384</v>
      </c>
      <c r="R464" s="332" t="s">
        <v>385</v>
      </c>
      <c r="S464" s="220" t="s">
        <v>386</v>
      </c>
      <c r="T464" s="219"/>
      <c r="U464" s="251"/>
      <c r="V464" s="577"/>
    </row>
    <row r="465" spans="1:22" ht="13.5" thickBot="1">
      <c r="A465" s="574"/>
      <c r="B465" s="247" t="s">
        <v>986</v>
      </c>
      <c r="C465" s="219"/>
      <c r="D465" s="219"/>
      <c r="E465" s="253"/>
      <c r="F465" s="524">
        <f>F445</f>
        <v>28377</v>
      </c>
      <c r="G465" s="282">
        <f>G445</f>
        <v>28514</v>
      </c>
      <c r="H465" s="249">
        <f>H445</f>
        <v>137</v>
      </c>
      <c r="I465" s="242">
        <f>I445</f>
        <v>452.09999999999997</v>
      </c>
      <c r="J465" s="167"/>
      <c r="K465" s="577"/>
      <c r="L465" s="461"/>
      <c r="M465" s="247" t="s">
        <v>986</v>
      </c>
      <c r="N465" s="219"/>
      <c r="O465" s="219"/>
      <c r="P465" s="253"/>
      <c r="Q465" s="524">
        <f>Q445</f>
        <v>21860</v>
      </c>
      <c r="R465" s="248">
        <f>R445</f>
        <v>22110</v>
      </c>
      <c r="S465" s="249">
        <f>S445</f>
        <v>250</v>
      </c>
      <c r="T465" s="242">
        <f>T445</f>
        <v>825</v>
      </c>
      <c r="U465" s="167"/>
      <c r="V465" s="577"/>
    </row>
    <row r="466" spans="1:22">
      <c r="A466" s="573"/>
      <c r="B466" s="144"/>
      <c r="C466" s="132"/>
      <c r="D466" s="132"/>
      <c r="E466" s="132"/>
      <c r="F466" s="510"/>
      <c r="G466" s="560" t="s">
        <v>1007</v>
      </c>
      <c r="H466" s="255"/>
      <c r="I466" s="559">
        <f>I446</f>
        <v>0</v>
      </c>
      <c r="J466" s="255"/>
      <c r="K466" s="577"/>
      <c r="L466" s="460" t="s">
        <v>375</v>
      </c>
      <c r="M466" s="132"/>
      <c r="N466" s="132"/>
      <c r="O466" s="132"/>
      <c r="P466" s="132"/>
      <c r="Q466" s="510"/>
      <c r="R466" s="560" t="s">
        <v>1007</v>
      </c>
      <c r="S466" s="255"/>
      <c r="T466" s="556">
        <f>T446</f>
        <v>-1.0000000000218279E-2</v>
      </c>
      <c r="U466" s="255"/>
      <c r="V466" s="577"/>
    </row>
    <row r="467" spans="1:22" ht="13.5" thickBot="1">
      <c r="A467" s="460" t="s">
        <v>376</v>
      </c>
      <c r="B467" s="156"/>
      <c r="C467" s="132"/>
      <c r="D467" s="180" t="s">
        <v>377</v>
      </c>
      <c r="E467" s="183" t="str">
        <f>$E$18</f>
        <v>января</v>
      </c>
      <c r="F467" s="510" t="s">
        <v>1142</v>
      </c>
      <c r="G467" s="182" t="s">
        <v>347</v>
      </c>
      <c r="H467" s="167"/>
      <c r="I467" s="242">
        <f>SUM(I458:I466)</f>
        <v>2018.6279999999999</v>
      </c>
      <c r="J467" s="167"/>
      <c r="K467" s="299"/>
      <c r="L467" s="460" t="s">
        <v>376</v>
      </c>
      <c r="M467" s="132"/>
      <c r="N467" s="132"/>
      <c r="O467" s="180" t="s">
        <v>377</v>
      </c>
      <c r="P467" s="183" t="str">
        <f>$E$18</f>
        <v>января</v>
      </c>
      <c r="Q467" s="510" t="s">
        <v>1142</v>
      </c>
      <c r="R467" s="182" t="s">
        <v>347</v>
      </c>
      <c r="S467" s="167"/>
      <c r="T467" s="242">
        <f>SUM(T458:T466)</f>
        <v>2397.886</v>
      </c>
      <c r="U467" s="167"/>
      <c r="V467" s="299"/>
    </row>
    <row r="468" spans="1:22" s="261" customFormat="1" ht="12" customHeight="1">
      <c r="A468" s="184"/>
      <c r="B468" s="285"/>
      <c r="C468" s="196"/>
      <c r="F468" s="525"/>
      <c r="K468" s="299"/>
      <c r="L468" s="284"/>
      <c r="M468" s="285"/>
      <c r="N468" s="196"/>
      <c r="Q468" s="525"/>
      <c r="V468" s="299"/>
    </row>
    <row r="469" spans="1:22">
      <c r="A469" s="460" t="s">
        <v>363</v>
      </c>
      <c r="B469" s="131"/>
      <c r="L469" s="460" t="s">
        <v>363</v>
      </c>
      <c r="M469" s="131"/>
    </row>
    <row r="470" spans="1:22" ht="3.75" customHeight="1">
      <c r="A470" s="460"/>
      <c r="B470" s="131"/>
      <c r="C470" s="132"/>
      <c r="D470" s="132"/>
      <c r="E470" s="132"/>
      <c r="F470" s="510"/>
      <c r="G470" s="132"/>
      <c r="H470" s="132"/>
      <c r="I470" s="132"/>
      <c r="J470" s="132"/>
      <c r="K470" s="217"/>
      <c r="L470" s="460"/>
      <c r="M470" s="131"/>
      <c r="N470" s="132"/>
      <c r="O470" s="132"/>
      <c r="P470" s="132"/>
      <c r="Q470" s="510"/>
      <c r="R470" s="132"/>
      <c r="S470" s="132"/>
      <c r="T470" s="132"/>
      <c r="U470" s="132"/>
      <c r="V470" s="132"/>
    </row>
    <row r="471" spans="1:22" ht="15.75" customHeight="1">
      <c r="A471" s="578"/>
      <c r="B471" s="578"/>
      <c r="C471" s="578"/>
      <c r="D471" s="133" t="s">
        <v>325</v>
      </c>
      <c r="E471" s="133"/>
      <c r="F471" s="511"/>
      <c r="G471" s="135" t="str">
        <f>$G$3</f>
        <v>декабрь</v>
      </c>
      <c r="H471" s="133" t="s">
        <v>967</v>
      </c>
      <c r="I471" s="132"/>
      <c r="J471" s="132"/>
      <c r="K471" s="217"/>
      <c r="L471" s="578"/>
      <c r="M471" s="578"/>
      <c r="N471" s="578"/>
      <c r="O471" s="133" t="s">
        <v>325</v>
      </c>
      <c r="P471" s="133"/>
      <c r="Q471" s="511"/>
      <c r="R471" s="135" t="str">
        <f>$G$3</f>
        <v>декабрь</v>
      </c>
      <c r="S471" s="133" t="s">
        <v>967</v>
      </c>
      <c r="T471" s="132"/>
      <c r="U471" s="132"/>
      <c r="V471" s="132"/>
    </row>
    <row r="472" spans="1:22" ht="5.25" customHeight="1">
      <c r="A472" s="578"/>
      <c r="B472" s="578"/>
      <c r="C472" s="578"/>
      <c r="D472" s="132"/>
      <c r="E472" s="132"/>
      <c r="F472" s="510"/>
      <c r="G472" s="132"/>
      <c r="H472" s="132"/>
      <c r="I472" s="132"/>
      <c r="J472" s="132"/>
      <c r="K472" s="217"/>
      <c r="L472" s="578"/>
      <c r="M472" s="578"/>
      <c r="N472" s="578"/>
      <c r="O472" s="132"/>
      <c r="P472" s="132"/>
      <c r="Q472" s="510"/>
      <c r="R472" s="132"/>
      <c r="S472" s="132"/>
      <c r="T472" s="132"/>
      <c r="U472" s="132"/>
      <c r="V472" s="132"/>
    </row>
    <row r="473" spans="1:22" ht="12.75" customHeight="1">
      <c r="A473" s="578"/>
      <c r="B473" s="578"/>
      <c r="C473" s="578"/>
      <c r="D473" s="131" t="s">
        <v>327</v>
      </c>
      <c r="E473" s="131"/>
      <c r="F473" s="512">
        <f>Жильцы!E27</f>
        <v>49.1</v>
      </c>
      <c r="G473" s="131" t="s">
        <v>328</v>
      </c>
      <c r="H473" s="132" t="str">
        <f>Жильцы!B27&amp;" "&amp;Жильцы!C27&amp;"."&amp;Жильцы!D27&amp;"."</f>
        <v>Сушилина Р.Ф.</v>
      </c>
      <c r="I473" s="132"/>
      <c r="J473" s="132"/>
      <c r="K473" s="217"/>
      <c r="L473" s="578"/>
      <c r="M473" s="578"/>
      <c r="N473" s="578"/>
      <c r="O473" s="131" t="s">
        <v>327</v>
      </c>
      <c r="P473" s="131"/>
      <c r="Q473" s="512">
        <f>Жильцы!E29</f>
        <v>65.599999999999994</v>
      </c>
      <c r="R473" s="131" t="s">
        <v>328</v>
      </c>
      <c r="S473" s="132" t="str">
        <f>Жильцы!B29&amp;" "&amp;Жильцы!C29&amp;"."&amp;Жильцы!D29&amp;"."</f>
        <v>Леонтьев В.В.</v>
      </c>
      <c r="T473" s="132"/>
      <c r="U473" s="132"/>
      <c r="V473" s="132"/>
    </row>
    <row r="474" spans="1:22" ht="12.75" customHeight="1">
      <c r="A474" s="578"/>
      <c r="B474" s="578"/>
      <c r="C474" s="578"/>
      <c r="D474" s="131" t="s">
        <v>329</v>
      </c>
      <c r="E474" s="131"/>
      <c r="F474" s="512">
        <f>Жильцы!F27</f>
        <v>5</v>
      </c>
      <c r="G474" s="131" t="s">
        <v>330</v>
      </c>
      <c r="H474" s="132" t="s">
        <v>331</v>
      </c>
      <c r="I474" s="132"/>
      <c r="J474" s="137">
        <f>Жильцы!A27</f>
        <v>26</v>
      </c>
      <c r="K474" s="217"/>
      <c r="L474" s="578"/>
      <c r="M474" s="578"/>
      <c r="N474" s="578"/>
      <c r="O474" s="131" t="s">
        <v>329</v>
      </c>
      <c r="P474" s="131"/>
      <c r="Q474" s="512">
        <f>Жильцы!F29</f>
        <v>4</v>
      </c>
      <c r="R474" s="131" t="s">
        <v>330</v>
      </c>
      <c r="S474" s="132" t="s">
        <v>331</v>
      </c>
      <c r="T474" s="132"/>
      <c r="U474" s="137">
        <f>Жильцы!A29</f>
        <v>28</v>
      </c>
      <c r="V474" s="132"/>
    </row>
    <row r="475" spans="1:22" ht="2.25" customHeight="1" thickBot="1">
      <c r="A475" s="463"/>
      <c r="B475" s="132"/>
      <c r="C475" s="132"/>
      <c r="D475" s="132"/>
      <c r="E475" s="132"/>
      <c r="F475" s="510"/>
      <c r="G475" s="132"/>
      <c r="H475" s="132"/>
      <c r="I475" s="132"/>
      <c r="J475" s="132"/>
      <c r="K475" s="217"/>
      <c r="L475" s="463"/>
      <c r="M475" s="132"/>
      <c r="N475" s="132"/>
      <c r="O475" s="132"/>
      <c r="P475" s="132"/>
      <c r="Q475" s="510"/>
      <c r="R475" s="132"/>
      <c r="S475" s="132"/>
      <c r="T475" s="132"/>
      <c r="U475" s="132"/>
      <c r="V475" s="132"/>
    </row>
    <row r="476" spans="1:22" ht="24" customHeight="1" thickBot="1">
      <c r="A476" s="574"/>
      <c r="B476" s="138"/>
      <c r="C476" s="219"/>
      <c r="D476" s="541" t="s">
        <v>957</v>
      </c>
      <c r="E476" s="140"/>
      <c r="F476" s="513" t="s">
        <v>366</v>
      </c>
      <c r="G476" s="141" t="s">
        <v>335</v>
      </c>
      <c r="H476" s="220" t="s">
        <v>367</v>
      </c>
      <c r="I476" s="569" t="s">
        <v>337</v>
      </c>
      <c r="J476" s="570"/>
      <c r="K476" s="217"/>
      <c r="L476" s="585"/>
      <c r="M476" s="138"/>
      <c r="N476" s="219"/>
      <c r="O476" s="541" t="s">
        <v>957</v>
      </c>
      <c r="P476" s="140"/>
      <c r="Q476" s="513" t="s">
        <v>366</v>
      </c>
      <c r="R476" s="141" t="s">
        <v>335</v>
      </c>
      <c r="S476" s="220" t="s">
        <v>367</v>
      </c>
      <c r="T476" s="569" t="s">
        <v>337</v>
      </c>
      <c r="U476" s="570"/>
      <c r="V476" s="132"/>
    </row>
    <row r="477" spans="1:22" ht="3" customHeight="1">
      <c r="A477" s="574"/>
      <c r="B477" s="221"/>
      <c r="C477" s="144"/>
      <c r="D477" s="144"/>
      <c r="E477" s="145"/>
      <c r="F477" s="514"/>
      <c r="G477" s="146"/>
      <c r="H477" s="146"/>
      <c r="I477" s="144"/>
      <c r="J477" s="147"/>
      <c r="K477" s="217"/>
      <c r="L477" s="585"/>
      <c r="M477" s="221"/>
      <c r="N477" s="144"/>
      <c r="O477" s="144"/>
      <c r="P477" s="145"/>
      <c r="Q477" s="514"/>
      <c r="R477" s="146"/>
      <c r="S477" s="146"/>
      <c r="T477" s="144"/>
      <c r="U477" s="147"/>
      <c r="V477" s="132"/>
    </row>
    <row r="478" spans="1:22" ht="12.75" customHeight="1">
      <c r="A478" s="574"/>
      <c r="B478" s="221" t="s">
        <v>368</v>
      </c>
      <c r="C478" s="156"/>
      <c r="D478" s="156"/>
      <c r="E478" s="150"/>
      <c r="F478" s="151">
        <f>D2509</f>
        <v>29.5</v>
      </c>
      <c r="G478" s="151">
        <f>F478*F473</f>
        <v>1448.45</v>
      </c>
      <c r="H478" s="152"/>
      <c r="I478" s="153">
        <f>G478-H478</f>
        <v>1448.45</v>
      </c>
      <c r="J478" s="154"/>
      <c r="K478" s="217"/>
      <c r="L478" s="585"/>
      <c r="M478" s="221" t="s">
        <v>368</v>
      </c>
      <c r="N478" s="156"/>
      <c r="O478" s="156"/>
      <c r="P478" s="150"/>
      <c r="Q478" s="151">
        <f>D2509</f>
        <v>29.5</v>
      </c>
      <c r="R478" s="151">
        <f>Q478*Q473</f>
        <v>1935.1999999999998</v>
      </c>
      <c r="S478" s="152"/>
      <c r="T478" s="153">
        <f>R478-S478</f>
        <v>1935.1999999999998</v>
      </c>
      <c r="U478" s="154"/>
      <c r="V478" s="132"/>
    </row>
    <row r="479" spans="1:22" ht="12.75" customHeight="1">
      <c r="A479" s="472"/>
      <c r="B479" s="582" t="s">
        <v>370</v>
      </c>
      <c r="C479" s="583"/>
      <c r="D479" s="583"/>
      <c r="E479" s="222" t="s">
        <v>371</v>
      </c>
      <c r="F479" s="516">
        <f>D2504</f>
        <v>0.152</v>
      </c>
      <c r="G479" s="223">
        <f>F479*F473</f>
        <v>7.4631999999999996</v>
      </c>
      <c r="H479" s="224"/>
      <c r="I479" s="226">
        <f>G479</f>
        <v>7.4631999999999996</v>
      </c>
      <c r="J479" s="178"/>
      <c r="K479" s="217"/>
      <c r="L479" s="585"/>
      <c r="M479" s="582" t="s">
        <v>370</v>
      </c>
      <c r="N479" s="583"/>
      <c r="O479" s="583"/>
      <c r="P479" s="222" t="s">
        <v>371</v>
      </c>
      <c r="Q479" s="516">
        <f>D2504</f>
        <v>0.152</v>
      </c>
      <c r="R479" s="223">
        <f>Q479*Q473</f>
        <v>9.9711999999999996</v>
      </c>
      <c r="S479" s="224"/>
      <c r="T479" s="226">
        <f>R479</f>
        <v>9.9711999999999996</v>
      </c>
      <c r="U479" s="178"/>
      <c r="V479" s="132"/>
    </row>
    <row r="480" spans="1:22" ht="12.75" customHeight="1">
      <c r="A480" s="472"/>
      <c r="B480" s="584"/>
      <c r="C480" s="583"/>
      <c r="D480" s="583"/>
      <c r="E480" s="222" t="s">
        <v>372</v>
      </c>
      <c r="F480" s="516">
        <f>D2505</f>
        <v>0.72299999999999998</v>
      </c>
      <c r="G480" s="223">
        <f>F480*F473</f>
        <v>35.499299999999998</v>
      </c>
      <c r="H480" s="224"/>
      <c r="I480" s="226">
        <f>G480</f>
        <v>35.499299999999998</v>
      </c>
      <c r="J480" s="178"/>
      <c r="K480" s="217"/>
      <c r="L480" s="464"/>
      <c r="M480" s="584"/>
      <c r="N480" s="583"/>
      <c r="O480" s="583"/>
      <c r="P480" s="222" t="s">
        <v>372</v>
      </c>
      <c r="Q480" s="516">
        <f>D2505</f>
        <v>0.72299999999999998</v>
      </c>
      <c r="R480" s="223">
        <f>Q480*Q473</f>
        <v>47.428799999999995</v>
      </c>
      <c r="S480" s="224"/>
      <c r="T480" s="226">
        <f>R480</f>
        <v>47.428799999999995</v>
      </c>
      <c r="U480" s="178"/>
      <c r="V480" s="132"/>
    </row>
    <row r="481" spans="1:22">
      <c r="A481" s="460"/>
      <c r="B481" s="584"/>
      <c r="C481" s="583"/>
      <c r="D481" s="583"/>
      <c r="E481" s="222" t="s">
        <v>373</v>
      </c>
      <c r="F481" s="527">
        <f>D2506</f>
        <v>1.3160000000000001</v>
      </c>
      <c r="G481" s="223">
        <f>F481*F473</f>
        <v>64.615600000000001</v>
      </c>
      <c r="H481" s="224"/>
      <c r="I481" s="226">
        <f>G481</f>
        <v>64.615600000000001</v>
      </c>
      <c r="J481" s="178"/>
      <c r="K481" s="217"/>
      <c r="L481" s="586" t="s">
        <v>369</v>
      </c>
      <c r="M481" s="584"/>
      <c r="N481" s="583"/>
      <c r="O481" s="583"/>
      <c r="P481" s="222" t="s">
        <v>373</v>
      </c>
      <c r="Q481" s="527">
        <f>D2506</f>
        <v>1.3160000000000001</v>
      </c>
      <c r="R481" s="223">
        <f>Q481*Q473</f>
        <v>86.329599999999999</v>
      </c>
      <c r="S481" s="224"/>
      <c r="T481" s="226">
        <f>R481</f>
        <v>86.329599999999999</v>
      </c>
      <c r="U481" s="178"/>
      <c r="V481" s="132"/>
    </row>
    <row r="482" spans="1:22" ht="13.5" thickBot="1">
      <c r="A482" s="472"/>
      <c r="B482" s="584"/>
      <c r="C482" s="583"/>
      <c r="D482" s="583"/>
      <c r="E482" s="232" t="s">
        <v>374</v>
      </c>
      <c r="F482" s="518">
        <f>D2507</f>
        <v>0.14899999999999999</v>
      </c>
      <c r="G482" s="233">
        <f>F482*F473</f>
        <v>7.3159000000000001</v>
      </c>
      <c r="H482" s="234"/>
      <c r="I482" s="237">
        <f>G482</f>
        <v>7.3159000000000001</v>
      </c>
      <c r="J482" s="236"/>
      <c r="K482" s="217"/>
      <c r="L482" s="586"/>
      <c r="M482" s="584"/>
      <c r="N482" s="583"/>
      <c r="O482" s="583"/>
      <c r="P482" s="232" t="s">
        <v>374</v>
      </c>
      <c r="Q482" s="518">
        <f>D2507</f>
        <v>0.14899999999999999</v>
      </c>
      <c r="R482" s="233">
        <f>Q482*Q473</f>
        <v>9.7743999999999982</v>
      </c>
      <c r="S482" s="234"/>
      <c r="T482" s="237">
        <f>R482</f>
        <v>9.7743999999999982</v>
      </c>
      <c r="U482" s="236"/>
      <c r="V482" s="132"/>
    </row>
    <row r="483" spans="1:22" ht="12" customHeight="1" thickBot="1">
      <c r="A483" s="574" t="s">
        <v>369</v>
      </c>
      <c r="B483" s="168"/>
      <c r="C483" s="164"/>
      <c r="D483" s="164"/>
      <c r="E483" s="165"/>
      <c r="F483" s="520" t="s">
        <v>384</v>
      </c>
      <c r="G483" s="243" t="s">
        <v>385</v>
      </c>
      <c r="H483" s="220" t="s">
        <v>386</v>
      </c>
      <c r="I483" s="164"/>
      <c r="J483" s="167"/>
      <c r="K483" s="217"/>
      <c r="L483" s="587"/>
      <c r="M483" s="168"/>
      <c r="N483" s="164"/>
      <c r="O483" s="164"/>
      <c r="P483" s="165"/>
      <c r="Q483" s="520" t="s">
        <v>384</v>
      </c>
      <c r="R483" s="243" t="s">
        <v>385</v>
      </c>
      <c r="S483" s="220" t="s">
        <v>386</v>
      </c>
      <c r="T483" s="164"/>
      <c r="U483" s="167"/>
      <c r="V483" s="132"/>
    </row>
    <row r="484" spans="1:22" ht="13.5" thickBot="1">
      <c r="A484" s="574"/>
      <c r="B484" s="247" t="s">
        <v>986</v>
      </c>
      <c r="C484" s="219"/>
      <c r="D484" s="219"/>
      <c r="E484" s="253"/>
      <c r="F484" s="521">
        <f>INDEX(Жильцы!$A$2:$AB$129,Квитанции_чистые!J474,HLOOKUP(Квитанции_чистые!$G$3,Лист1!$B$21:$M$22,2,FALSE))</f>
        <v>46813</v>
      </c>
      <c r="G484" s="248">
        <f>INDEX(Жильцы!$A$2:$AB$129,Квитанции_чистые!J474,(HLOOKUP(Квитанции_чистые!$G$3,Лист1!$B$17:$M$18,2,FALSE)))</f>
        <v>46941</v>
      </c>
      <c r="H484" s="249">
        <f>G484-F484</f>
        <v>128</v>
      </c>
      <c r="I484" s="242">
        <f>H484*B2499</f>
        <v>422.4</v>
      </c>
      <c r="J484" s="167"/>
      <c r="K484" s="252"/>
      <c r="L484" s="461"/>
      <c r="M484" s="247" t="s">
        <v>986</v>
      </c>
      <c r="N484" s="219"/>
      <c r="O484" s="219"/>
      <c r="P484" s="253"/>
      <c r="Q484" s="524">
        <f>INDEX(Жильцы!$A$2:$AB$129,Квитанции_чистые!U474,HLOOKUP(Квитанции_чистые!$G$3,Лист1!$B$21:$M$22,2,FALSE))</f>
        <v>46217</v>
      </c>
      <c r="R484" s="248">
        <f>INDEX(Жильцы!$A$2:$AB$129,Квитанции_чистые!U474,(HLOOKUP(Квитанции_чистые!$G$3,Лист1!$B$17:$M$18,2,FALSE)))</f>
        <v>46357</v>
      </c>
      <c r="S484" s="249">
        <f>R484-Q484</f>
        <v>140</v>
      </c>
      <c r="T484" s="242">
        <f>S484*B2499</f>
        <v>462</v>
      </c>
      <c r="U484" s="167"/>
      <c r="V484" s="132"/>
    </row>
    <row r="485" spans="1:22">
      <c r="A485" s="573"/>
      <c r="B485" s="144"/>
      <c r="C485" s="132"/>
      <c r="D485" s="132"/>
      <c r="E485" s="132"/>
      <c r="F485" s="510"/>
      <c r="G485" s="560" t="s">
        <v>1007</v>
      </c>
      <c r="H485" s="255"/>
      <c r="I485" s="556">
        <f>Жильцы!N27</f>
        <v>9.9999999999909051E-3</v>
      </c>
      <c r="J485" s="255"/>
      <c r="K485" s="217"/>
      <c r="L485" s="460" t="s">
        <v>375</v>
      </c>
      <c r="M485" s="132"/>
      <c r="N485" s="132"/>
      <c r="O485" s="132"/>
      <c r="P485" s="132"/>
      <c r="Q485" s="510"/>
      <c r="R485" s="560" t="s">
        <v>1007</v>
      </c>
      <c r="S485" s="255"/>
      <c r="T485" s="556">
        <f>Жильцы!N29</f>
        <v>1.0000000000218279E-2</v>
      </c>
      <c r="U485" s="255"/>
      <c r="V485" s="132"/>
    </row>
    <row r="486" spans="1:22" ht="13.5" thickBot="1">
      <c r="A486" s="460" t="s">
        <v>376</v>
      </c>
      <c r="B486" s="156"/>
      <c r="C486" s="132"/>
      <c r="D486" s="180" t="s">
        <v>377</v>
      </c>
      <c r="E486" s="183" t="str">
        <f>$E$18</f>
        <v>января</v>
      </c>
      <c r="F486" s="510" t="s">
        <v>1142</v>
      </c>
      <c r="G486" s="182" t="s">
        <v>347</v>
      </c>
      <c r="H486" s="167"/>
      <c r="I486" s="242">
        <f>SUM(I477:I485)</f>
        <v>1985.7540000000001</v>
      </c>
      <c r="J486" s="167"/>
      <c r="K486" s="217"/>
      <c r="L486" s="460" t="s">
        <v>376</v>
      </c>
      <c r="M486" s="132"/>
      <c r="N486" s="132"/>
      <c r="O486" s="180" t="s">
        <v>377</v>
      </c>
      <c r="P486" s="183" t="str">
        <f>$E$18</f>
        <v>января</v>
      </c>
      <c r="Q486" s="510" t="s">
        <v>1142</v>
      </c>
      <c r="R486" s="182" t="s">
        <v>347</v>
      </c>
      <c r="S486" s="167"/>
      <c r="T486" s="242">
        <f>SUM(T477:T485)</f>
        <v>2550.7139999999995</v>
      </c>
      <c r="U486" s="167"/>
      <c r="V486" s="132"/>
    </row>
    <row r="487" spans="1:22" ht="12.75" customHeight="1">
      <c r="A487" s="184"/>
      <c r="B487" s="190"/>
      <c r="C487" s="186"/>
      <c r="D487" s="259"/>
      <c r="E487" s="259"/>
      <c r="F487" s="522"/>
      <c r="G487" s="188"/>
      <c r="H487" s="189"/>
      <c r="I487" s="259"/>
      <c r="J487" s="259"/>
      <c r="K487" s="260"/>
      <c r="L487" s="184"/>
      <c r="M487" s="190"/>
      <c r="N487" s="186"/>
      <c r="O487" s="259"/>
      <c r="P487" s="259"/>
      <c r="Q487" s="522"/>
      <c r="R487" s="259"/>
      <c r="S487" s="259"/>
      <c r="T487" s="259"/>
      <c r="U487" s="259"/>
      <c r="V487" s="261"/>
    </row>
    <row r="488" spans="1:22" ht="21" customHeight="1">
      <c r="A488" s="460" t="s">
        <v>363</v>
      </c>
      <c r="B488" s="131"/>
      <c r="K488" s="576" t="s">
        <v>378</v>
      </c>
      <c r="L488" s="460" t="s">
        <v>363</v>
      </c>
      <c r="M488" s="131"/>
      <c r="V488" s="576" t="s">
        <v>378</v>
      </c>
    </row>
    <row r="489" spans="1:22" ht="12.75" customHeight="1">
      <c r="A489" s="460" t="s">
        <v>379</v>
      </c>
      <c r="B489" s="131"/>
      <c r="K489" s="577"/>
      <c r="L489" s="460" t="s">
        <v>379</v>
      </c>
      <c r="M489" s="131"/>
      <c r="V489" s="577"/>
    </row>
    <row r="490" spans="1:22" ht="2.25" customHeight="1">
      <c r="A490" s="460"/>
      <c r="B490" s="131"/>
      <c r="C490" s="132"/>
      <c r="D490" s="132"/>
      <c r="E490" s="132"/>
      <c r="F490" s="510"/>
      <c r="G490" s="132"/>
      <c r="H490" s="132"/>
      <c r="I490" s="132"/>
      <c r="J490" s="132"/>
      <c r="K490" s="577"/>
      <c r="L490" s="460"/>
      <c r="M490" s="131"/>
      <c r="N490" s="132"/>
      <c r="O490" s="132"/>
      <c r="P490" s="132"/>
      <c r="Q490" s="510"/>
      <c r="R490" s="132"/>
      <c r="S490" s="132"/>
      <c r="T490" s="132"/>
      <c r="U490" s="132"/>
      <c r="V490" s="577"/>
    </row>
    <row r="491" spans="1:22" ht="15.75" customHeight="1">
      <c r="A491" s="578"/>
      <c r="B491" s="578"/>
      <c r="C491" s="578"/>
      <c r="D491" s="133" t="s">
        <v>350</v>
      </c>
      <c r="E491" s="133"/>
      <c r="F491" s="511"/>
      <c r="G491" s="135" t="str">
        <f>$G$3</f>
        <v>декабрь</v>
      </c>
      <c r="H491" s="133" t="s">
        <v>967</v>
      </c>
      <c r="I491" s="132"/>
      <c r="J491" s="132"/>
      <c r="K491" s="577"/>
      <c r="L491" s="578"/>
      <c r="M491" s="578"/>
      <c r="N491" s="578"/>
      <c r="O491" s="133" t="s">
        <v>350</v>
      </c>
      <c r="P491" s="133"/>
      <c r="Q491" s="511"/>
      <c r="R491" s="135" t="str">
        <f>$G$3</f>
        <v>декабрь</v>
      </c>
      <c r="S491" s="133" t="s">
        <v>967</v>
      </c>
      <c r="T491" s="132"/>
      <c r="U491" s="132"/>
      <c r="V491" s="577"/>
    </row>
    <row r="492" spans="1:22" ht="3.75" customHeight="1">
      <c r="A492" s="578"/>
      <c r="B492" s="578"/>
      <c r="C492" s="578"/>
      <c r="D492" s="132"/>
      <c r="E492" s="132"/>
      <c r="F492" s="510"/>
      <c r="G492" s="132"/>
      <c r="H492" s="132"/>
      <c r="I492" s="132"/>
      <c r="J492" s="132"/>
      <c r="K492" s="577"/>
      <c r="L492" s="578"/>
      <c r="M492" s="578"/>
      <c r="N492" s="578"/>
      <c r="O492" s="132"/>
      <c r="P492" s="132"/>
      <c r="Q492" s="510"/>
      <c r="R492" s="132"/>
      <c r="S492" s="132"/>
      <c r="T492" s="132"/>
      <c r="U492" s="132"/>
      <c r="V492" s="577"/>
    </row>
    <row r="493" spans="1:22" ht="12.75" customHeight="1">
      <c r="A493" s="578"/>
      <c r="B493" s="578"/>
      <c r="C493" s="578"/>
      <c r="D493" s="131" t="s">
        <v>327</v>
      </c>
      <c r="E493" s="131"/>
      <c r="F493" s="512">
        <f>F473</f>
        <v>49.1</v>
      </c>
      <c r="G493" s="131" t="s">
        <v>328</v>
      </c>
      <c r="H493" s="132" t="str">
        <f>H473</f>
        <v>Сушилина Р.Ф.</v>
      </c>
      <c r="I493" s="132"/>
      <c r="J493" s="132"/>
      <c r="K493" s="577"/>
      <c r="L493" s="578"/>
      <c r="M493" s="578"/>
      <c r="N493" s="578"/>
      <c r="O493" s="131" t="s">
        <v>327</v>
      </c>
      <c r="P493" s="131"/>
      <c r="Q493" s="512">
        <f>Q473</f>
        <v>65.599999999999994</v>
      </c>
      <c r="R493" s="131" t="s">
        <v>328</v>
      </c>
      <c r="S493" s="132" t="str">
        <f>S473</f>
        <v>Леонтьев В.В.</v>
      </c>
      <c r="T493" s="132"/>
      <c r="U493" s="132"/>
      <c r="V493" s="577"/>
    </row>
    <row r="494" spans="1:22" ht="12.75" customHeight="1">
      <c r="A494" s="578"/>
      <c r="B494" s="578"/>
      <c r="C494" s="578"/>
      <c r="D494" s="131" t="s">
        <v>329</v>
      </c>
      <c r="E494" s="131"/>
      <c r="F494" s="512">
        <f>F474</f>
        <v>5</v>
      </c>
      <c r="G494" s="131" t="s">
        <v>330</v>
      </c>
      <c r="H494" s="132" t="s">
        <v>331</v>
      </c>
      <c r="I494" s="132"/>
      <c r="J494" s="137">
        <f>J474</f>
        <v>26</v>
      </c>
      <c r="K494" s="577"/>
      <c r="L494" s="578"/>
      <c r="M494" s="578"/>
      <c r="N494" s="578"/>
      <c r="O494" s="131" t="s">
        <v>329</v>
      </c>
      <c r="P494" s="131"/>
      <c r="Q494" s="512">
        <f>Q474</f>
        <v>4</v>
      </c>
      <c r="R494" s="131" t="s">
        <v>330</v>
      </c>
      <c r="S494" s="132" t="s">
        <v>331</v>
      </c>
      <c r="T494" s="132"/>
      <c r="U494" s="137">
        <f>U474</f>
        <v>28</v>
      </c>
      <c r="V494" s="577"/>
    </row>
    <row r="495" spans="1:22" ht="2.25" customHeight="1" thickBot="1">
      <c r="A495" s="463"/>
      <c r="B495" s="132"/>
      <c r="C495" s="132"/>
      <c r="D495" s="132"/>
      <c r="E495" s="132"/>
      <c r="F495" s="510"/>
      <c r="G495" s="132"/>
      <c r="H495" s="132"/>
      <c r="I495" s="132"/>
      <c r="J495" s="132"/>
      <c r="K495" s="577"/>
      <c r="L495" s="463"/>
      <c r="M495" s="132"/>
      <c r="N495" s="132"/>
      <c r="O495" s="132"/>
      <c r="P495" s="132"/>
      <c r="Q495" s="510"/>
      <c r="R495" s="132"/>
      <c r="S495" s="132"/>
      <c r="T495" s="132"/>
      <c r="U495" s="132"/>
      <c r="V495" s="577"/>
    </row>
    <row r="496" spans="1:22" ht="24" customHeight="1" thickBot="1">
      <c r="A496" s="574" t="s">
        <v>407</v>
      </c>
      <c r="B496" s="138"/>
      <c r="C496" s="219"/>
      <c r="D496" s="541" t="s">
        <v>957</v>
      </c>
      <c r="E496" s="140"/>
      <c r="F496" s="513" t="s">
        <v>366</v>
      </c>
      <c r="G496" s="141" t="s">
        <v>335</v>
      </c>
      <c r="H496" s="220" t="s">
        <v>367</v>
      </c>
      <c r="I496" s="569" t="s">
        <v>337</v>
      </c>
      <c r="J496" s="570"/>
      <c r="K496" s="577"/>
      <c r="L496" s="585" t="s">
        <v>408</v>
      </c>
      <c r="M496" s="138"/>
      <c r="N496" s="219"/>
      <c r="O496" s="541" t="s">
        <v>957</v>
      </c>
      <c r="P496" s="140"/>
      <c r="Q496" s="513" t="s">
        <v>366</v>
      </c>
      <c r="R496" s="141" t="s">
        <v>335</v>
      </c>
      <c r="S496" s="220" t="s">
        <v>367</v>
      </c>
      <c r="T496" s="569" t="s">
        <v>337</v>
      </c>
      <c r="U496" s="570"/>
      <c r="V496" s="577"/>
    </row>
    <row r="497" spans="1:22" ht="6" customHeight="1">
      <c r="A497" s="574"/>
      <c r="B497" s="221"/>
      <c r="C497" s="144"/>
      <c r="D497" s="144"/>
      <c r="E497" s="145"/>
      <c r="F497" s="514"/>
      <c r="G497" s="146"/>
      <c r="H497" s="146"/>
      <c r="I497" s="144"/>
      <c r="J497" s="147"/>
      <c r="K497" s="577"/>
      <c r="L497" s="585"/>
      <c r="M497" s="221"/>
      <c r="N497" s="144"/>
      <c r="O497" s="144"/>
      <c r="P497" s="145"/>
      <c r="Q497" s="514"/>
      <c r="R497" s="146"/>
      <c r="S497" s="146"/>
      <c r="T497" s="144"/>
      <c r="U497" s="147"/>
      <c r="V497" s="577"/>
    </row>
    <row r="498" spans="1:22" ht="12.75" customHeight="1">
      <c r="A498" s="574"/>
      <c r="B498" s="221" t="s">
        <v>368</v>
      </c>
      <c r="C498" s="156"/>
      <c r="D498" s="156"/>
      <c r="E498" s="150"/>
      <c r="F498" s="151">
        <f>D2509</f>
        <v>29.5</v>
      </c>
      <c r="G498" s="151">
        <f>F498*F493</f>
        <v>1448.45</v>
      </c>
      <c r="H498" s="152"/>
      <c r="I498" s="153">
        <f>G498-H498</f>
        <v>1448.45</v>
      </c>
      <c r="J498" s="154"/>
      <c r="K498" s="577"/>
      <c r="L498" s="585"/>
      <c r="M498" s="221" t="s">
        <v>368</v>
      </c>
      <c r="N498" s="156"/>
      <c r="O498" s="156"/>
      <c r="P498" s="150"/>
      <c r="Q498" s="151">
        <f>D2509</f>
        <v>29.5</v>
      </c>
      <c r="R498" s="151">
        <f>Q498*Q493</f>
        <v>1935.1999999999998</v>
      </c>
      <c r="S498" s="152"/>
      <c r="T498" s="153">
        <f>R498-S498</f>
        <v>1935.1999999999998</v>
      </c>
      <c r="U498" s="154"/>
      <c r="V498" s="577"/>
    </row>
    <row r="499" spans="1:22" ht="12.75" customHeight="1">
      <c r="A499" s="472"/>
      <c r="B499" s="582" t="s">
        <v>370</v>
      </c>
      <c r="C499" s="583"/>
      <c r="D499" s="583"/>
      <c r="E499" s="222" t="s">
        <v>371</v>
      </c>
      <c r="F499" s="516">
        <f>D2504</f>
        <v>0.152</v>
      </c>
      <c r="G499" s="223">
        <f>F499*F493</f>
        <v>7.4631999999999996</v>
      </c>
      <c r="H499" s="224"/>
      <c r="I499" s="226">
        <f>G499</f>
        <v>7.4631999999999996</v>
      </c>
      <c r="J499" s="178"/>
      <c r="K499" s="577"/>
      <c r="L499" s="585"/>
      <c r="M499" s="582" t="s">
        <v>370</v>
      </c>
      <c r="N499" s="583"/>
      <c r="O499" s="583"/>
      <c r="P499" s="222" t="s">
        <v>371</v>
      </c>
      <c r="Q499" s="516">
        <f>D2504</f>
        <v>0.152</v>
      </c>
      <c r="R499" s="223">
        <f>Q499*Q493</f>
        <v>9.9711999999999996</v>
      </c>
      <c r="S499" s="224"/>
      <c r="T499" s="226">
        <f>R499</f>
        <v>9.9711999999999996</v>
      </c>
      <c r="U499" s="178"/>
      <c r="V499" s="577"/>
    </row>
    <row r="500" spans="1:22" ht="12.75" customHeight="1">
      <c r="A500" s="472"/>
      <c r="B500" s="584"/>
      <c r="C500" s="583"/>
      <c r="D500" s="583"/>
      <c r="E500" s="222" t="s">
        <v>372</v>
      </c>
      <c r="F500" s="516">
        <f>D2505</f>
        <v>0.72299999999999998</v>
      </c>
      <c r="G500" s="223">
        <f>F500*F493</f>
        <v>35.499299999999998</v>
      </c>
      <c r="H500" s="224"/>
      <c r="I500" s="226">
        <f>G500</f>
        <v>35.499299999999998</v>
      </c>
      <c r="J500" s="178"/>
      <c r="K500" s="577"/>
      <c r="L500" s="464"/>
      <c r="M500" s="584"/>
      <c r="N500" s="583"/>
      <c r="O500" s="583"/>
      <c r="P500" s="222" t="s">
        <v>372</v>
      </c>
      <c r="Q500" s="516">
        <f>D2505</f>
        <v>0.72299999999999998</v>
      </c>
      <c r="R500" s="223">
        <f>Q500*Q493</f>
        <v>47.428799999999995</v>
      </c>
      <c r="S500" s="224"/>
      <c r="T500" s="226">
        <f>R500</f>
        <v>47.428799999999995</v>
      </c>
      <c r="U500" s="178"/>
      <c r="V500" s="577"/>
    </row>
    <row r="501" spans="1:22">
      <c r="A501" s="460"/>
      <c r="B501" s="584"/>
      <c r="C501" s="583"/>
      <c r="D501" s="583"/>
      <c r="E501" s="222" t="s">
        <v>373</v>
      </c>
      <c r="F501" s="527">
        <f>D2506</f>
        <v>1.3160000000000001</v>
      </c>
      <c r="G501" s="223">
        <f>F501*F493</f>
        <v>64.615600000000001</v>
      </c>
      <c r="H501" s="224"/>
      <c r="I501" s="226">
        <f>G501</f>
        <v>64.615600000000001</v>
      </c>
      <c r="J501" s="178"/>
      <c r="K501" s="577"/>
      <c r="L501" s="586" t="s">
        <v>369</v>
      </c>
      <c r="M501" s="584"/>
      <c r="N501" s="583"/>
      <c r="O501" s="583"/>
      <c r="P501" s="222" t="s">
        <v>373</v>
      </c>
      <c r="Q501" s="527">
        <f>D2506</f>
        <v>1.3160000000000001</v>
      </c>
      <c r="R501" s="223">
        <f>Q501*Q493</f>
        <v>86.329599999999999</v>
      </c>
      <c r="S501" s="224"/>
      <c r="T501" s="226">
        <f>R501</f>
        <v>86.329599999999999</v>
      </c>
      <c r="U501" s="178"/>
      <c r="V501" s="577"/>
    </row>
    <row r="502" spans="1:22" ht="13.5" thickBot="1">
      <c r="A502" s="472"/>
      <c r="B502" s="584"/>
      <c r="C502" s="583"/>
      <c r="D502" s="583"/>
      <c r="E502" s="232" t="s">
        <v>374</v>
      </c>
      <c r="F502" s="518">
        <f>D2507</f>
        <v>0.14899999999999999</v>
      </c>
      <c r="G502" s="233">
        <f>F502*F493</f>
        <v>7.3159000000000001</v>
      </c>
      <c r="H502" s="234"/>
      <c r="I502" s="237">
        <f>G502</f>
        <v>7.3159000000000001</v>
      </c>
      <c r="J502" s="236"/>
      <c r="K502" s="577"/>
      <c r="L502" s="586"/>
      <c r="M502" s="584"/>
      <c r="N502" s="583"/>
      <c r="O502" s="583"/>
      <c r="P502" s="232" t="s">
        <v>374</v>
      </c>
      <c r="Q502" s="518">
        <f>D2507</f>
        <v>0.14899999999999999</v>
      </c>
      <c r="R502" s="233">
        <f>Q502*Q493</f>
        <v>9.7743999999999982</v>
      </c>
      <c r="S502" s="234"/>
      <c r="T502" s="237">
        <f>R502</f>
        <v>9.7743999999999982</v>
      </c>
      <c r="U502" s="236"/>
      <c r="V502" s="577"/>
    </row>
    <row r="503" spans="1:22" ht="12.75" customHeight="1" thickBot="1">
      <c r="A503" s="574" t="s">
        <v>369</v>
      </c>
      <c r="B503" s="168"/>
      <c r="C503" s="164"/>
      <c r="D503" s="164"/>
      <c r="E503" s="165"/>
      <c r="F503" s="520" t="s">
        <v>384</v>
      </c>
      <c r="G503" s="243" t="s">
        <v>385</v>
      </c>
      <c r="H503" s="220" t="s">
        <v>386</v>
      </c>
      <c r="I503" s="164"/>
      <c r="J503" s="167"/>
      <c r="K503" s="577"/>
      <c r="L503" s="587"/>
      <c r="M503" s="168"/>
      <c r="N503" s="164"/>
      <c r="O503" s="164"/>
      <c r="P503" s="165"/>
      <c r="Q503" s="532" t="s">
        <v>384</v>
      </c>
      <c r="R503" s="332" t="s">
        <v>385</v>
      </c>
      <c r="S503" s="220" t="s">
        <v>386</v>
      </c>
      <c r="T503" s="219"/>
      <c r="U503" s="251"/>
      <c r="V503" s="577"/>
    </row>
    <row r="504" spans="1:22" ht="13.5" thickBot="1">
      <c r="A504" s="574"/>
      <c r="B504" s="247" t="s">
        <v>986</v>
      </c>
      <c r="C504" s="219"/>
      <c r="D504" s="219"/>
      <c r="E504" s="253"/>
      <c r="F504" s="524">
        <f>F484</f>
        <v>46813</v>
      </c>
      <c r="G504" s="282">
        <f>G484</f>
        <v>46941</v>
      </c>
      <c r="H504" s="249">
        <f>H484</f>
        <v>128</v>
      </c>
      <c r="I504" s="242">
        <f>I484</f>
        <v>422.4</v>
      </c>
      <c r="J504" s="167"/>
      <c r="K504" s="577"/>
      <c r="L504" s="461"/>
      <c r="M504" s="247" t="s">
        <v>986</v>
      </c>
      <c r="N504" s="219"/>
      <c r="O504" s="219"/>
      <c r="P504" s="253"/>
      <c r="Q504" s="524">
        <f>Q484</f>
        <v>46217</v>
      </c>
      <c r="R504" s="248">
        <f>R484</f>
        <v>46357</v>
      </c>
      <c r="S504" s="249">
        <f>S484</f>
        <v>140</v>
      </c>
      <c r="T504" s="242">
        <f>T484</f>
        <v>462</v>
      </c>
      <c r="U504" s="167"/>
      <c r="V504" s="577"/>
    </row>
    <row r="505" spans="1:22">
      <c r="A505" s="573"/>
      <c r="B505" s="144"/>
      <c r="C505" s="132"/>
      <c r="D505" s="132"/>
      <c r="E505" s="132"/>
      <c r="F505" s="510"/>
      <c r="G505" s="560" t="s">
        <v>1007</v>
      </c>
      <c r="H505" s="255"/>
      <c r="I505" s="556">
        <f>I485</f>
        <v>9.9999999999909051E-3</v>
      </c>
      <c r="J505" s="255"/>
      <c r="K505" s="577"/>
      <c r="L505" s="460" t="s">
        <v>375</v>
      </c>
      <c r="M505" s="132"/>
      <c r="N505" s="132"/>
      <c r="O505" s="132"/>
      <c r="P505" s="132"/>
      <c r="Q505" s="510"/>
      <c r="R505" s="560" t="s">
        <v>1007</v>
      </c>
      <c r="S505" s="255"/>
      <c r="T505" s="556">
        <f>T485</f>
        <v>1.0000000000218279E-2</v>
      </c>
      <c r="U505" s="255"/>
      <c r="V505" s="577"/>
    </row>
    <row r="506" spans="1:22" ht="13.5" thickBot="1">
      <c r="A506" s="460" t="s">
        <v>376</v>
      </c>
      <c r="B506" s="156"/>
      <c r="C506" s="132"/>
      <c r="D506" s="180" t="s">
        <v>377</v>
      </c>
      <c r="E506" s="183" t="str">
        <f>$E$18</f>
        <v>января</v>
      </c>
      <c r="F506" s="510" t="s">
        <v>1142</v>
      </c>
      <c r="G506" s="182" t="s">
        <v>347</v>
      </c>
      <c r="H506" s="167"/>
      <c r="I506" s="242">
        <f>SUM(I497:I505)</f>
        <v>1985.7540000000001</v>
      </c>
      <c r="J506" s="167"/>
      <c r="K506" s="299"/>
      <c r="L506" s="460" t="s">
        <v>376</v>
      </c>
      <c r="M506" s="132"/>
      <c r="N506" s="132"/>
      <c r="O506" s="180" t="s">
        <v>377</v>
      </c>
      <c r="P506" s="183" t="str">
        <f>$E$18</f>
        <v>января</v>
      </c>
      <c r="Q506" s="510" t="s">
        <v>1142</v>
      </c>
      <c r="R506" s="182" t="s">
        <v>347</v>
      </c>
      <c r="S506" s="167"/>
      <c r="T506" s="242">
        <f>SUM(T497:T505)</f>
        <v>2550.7139999999995</v>
      </c>
      <c r="U506" s="167"/>
      <c r="V506" s="299"/>
    </row>
    <row r="507" spans="1:22" ht="13.5" thickBot="1">
      <c r="A507" s="184"/>
      <c r="B507" s="190"/>
      <c r="C507" s="186"/>
      <c r="D507" s="259"/>
      <c r="E507" s="259"/>
      <c r="F507" s="522"/>
      <c r="G507" s="197"/>
      <c r="H507" s="197"/>
      <c r="I507" s="197"/>
      <c r="J507" s="197"/>
      <c r="K507" s="299"/>
      <c r="L507" s="184"/>
      <c r="M507" s="190"/>
      <c r="N507" s="186"/>
      <c r="O507" s="259"/>
      <c r="P507" s="259"/>
      <c r="Q507" s="522"/>
      <c r="R507" s="197"/>
      <c r="S507" s="197"/>
      <c r="T507" s="197"/>
      <c r="U507" s="197"/>
      <c r="V507" s="299"/>
    </row>
    <row r="508" spans="1:22" ht="21" customHeight="1" thickTop="1">
      <c r="A508" s="460" t="s">
        <v>363</v>
      </c>
      <c r="B508" s="131"/>
      <c r="L508" s="460" t="s">
        <v>363</v>
      </c>
      <c r="M508" s="131"/>
    </row>
    <row r="509" spans="1:22" ht="2.25" customHeight="1">
      <c r="A509" s="460"/>
      <c r="B509" s="131"/>
      <c r="C509" s="132"/>
      <c r="D509" s="132"/>
      <c r="E509" s="132"/>
      <c r="F509" s="510"/>
      <c r="G509" s="132"/>
      <c r="H509" s="132"/>
      <c r="I509" s="132"/>
      <c r="J509" s="132"/>
      <c r="K509" s="217"/>
      <c r="L509" s="460"/>
      <c r="M509" s="131"/>
      <c r="N509" s="132"/>
      <c r="O509" s="132"/>
      <c r="P509" s="132"/>
      <c r="Q509" s="510"/>
      <c r="R509" s="132"/>
      <c r="S509" s="132"/>
      <c r="T509" s="132"/>
      <c r="U509" s="132"/>
      <c r="V509" s="132"/>
    </row>
    <row r="510" spans="1:22" ht="15.75" customHeight="1">
      <c r="A510" s="578"/>
      <c r="B510" s="578"/>
      <c r="C510" s="578"/>
      <c r="D510" s="133" t="s">
        <v>325</v>
      </c>
      <c r="E510" s="133"/>
      <c r="F510" s="511"/>
      <c r="G510" s="135" t="str">
        <f>$G$3</f>
        <v>декабрь</v>
      </c>
      <c r="H510" s="133" t="s">
        <v>967</v>
      </c>
      <c r="I510" s="132"/>
      <c r="J510" s="132"/>
      <c r="K510" s="217"/>
      <c r="L510" s="578"/>
      <c r="M510" s="578"/>
      <c r="N510" s="578"/>
      <c r="O510" s="133" t="s">
        <v>325</v>
      </c>
      <c r="P510" s="133"/>
      <c r="Q510" s="511"/>
      <c r="R510" s="135" t="str">
        <f>$G$3</f>
        <v>декабрь</v>
      </c>
      <c r="S510" s="133" t="s">
        <v>967</v>
      </c>
      <c r="T510" s="132"/>
      <c r="U510" s="132"/>
      <c r="V510" s="132"/>
    </row>
    <row r="511" spans="1:22" ht="3" customHeight="1">
      <c r="A511" s="578"/>
      <c r="B511" s="578"/>
      <c r="C511" s="578"/>
      <c r="D511" s="132"/>
      <c r="E511" s="132"/>
      <c r="F511" s="510"/>
      <c r="G511" s="132"/>
      <c r="H511" s="132"/>
      <c r="I511" s="132"/>
      <c r="J511" s="132"/>
      <c r="K511" s="217"/>
      <c r="L511" s="578"/>
      <c r="M511" s="578"/>
      <c r="N511" s="578"/>
      <c r="O511" s="132"/>
      <c r="P511" s="132"/>
      <c r="Q511" s="510"/>
      <c r="R511" s="132"/>
      <c r="S511" s="132"/>
      <c r="T511" s="132"/>
      <c r="U511" s="132"/>
      <c r="V511" s="132"/>
    </row>
    <row r="512" spans="1:22" ht="12.75" customHeight="1">
      <c r="A512" s="578"/>
      <c r="B512" s="578"/>
      <c r="C512" s="578"/>
      <c r="D512" s="131" t="s">
        <v>327</v>
      </c>
      <c r="E512" s="131"/>
      <c r="F512" s="512">
        <f>Жильцы!E28</f>
        <v>49.2</v>
      </c>
      <c r="G512" s="131" t="s">
        <v>328</v>
      </c>
      <c r="H512" s="132" t="str">
        <f>Жильцы!B28&amp;" "&amp;Жильцы!C28&amp;"."&amp;Жильцы!D28&amp;"."</f>
        <v>Федотова О.В.</v>
      </c>
      <c r="I512" s="132"/>
      <c r="J512" s="132"/>
      <c r="K512" s="217"/>
      <c r="L512" s="578"/>
      <c r="M512" s="578"/>
      <c r="N512" s="578"/>
      <c r="O512" s="131" t="s">
        <v>327</v>
      </c>
      <c r="P512" s="131"/>
      <c r="Q512" s="512">
        <f>Жильцы!E30</f>
        <v>65.599999999999994</v>
      </c>
      <c r="R512" s="131" t="s">
        <v>328</v>
      </c>
      <c r="S512" s="132" t="str">
        <f>Жильцы!B30&amp;" "&amp;Жильцы!C30&amp;"."&amp;Жильцы!D30&amp;"."</f>
        <v>Назарова Л.Г.</v>
      </c>
      <c r="T512" s="132"/>
      <c r="U512" s="132"/>
      <c r="V512" s="132"/>
    </row>
    <row r="513" spans="1:22" ht="12.75" customHeight="1">
      <c r="A513" s="578"/>
      <c r="B513" s="578"/>
      <c r="C513" s="578"/>
      <c r="D513" s="131" t="s">
        <v>329</v>
      </c>
      <c r="E513" s="131"/>
      <c r="F513" s="512">
        <f>Жильцы!F28</f>
        <v>2</v>
      </c>
      <c r="G513" s="131" t="s">
        <v>330</v>
      </c>
      <c r="H513" s="132" t="s">
        <v>331</v>
      </c>
      <c r="I513" s="132"/>
      <c r="J513" s="137">
        <f>Жильцы!A28</f>
        <v>27</v>
      </c>
      <c r="K513" s="217"/>
      <c r="L513" s="578"/>
      <c r="M513" s="578"/>
      <c r="N513" s="578"/>
      <c r="O513" s="131" t="s">
        <v>329</v>
      </c>
      <c r="P513" s="131"/>
      <c r="Q513" s="512">
        <f>Жильцы!F30</f>
        <v>3</v>
      </c>
      <c r="R513" s="131" t="s">
        <v>330</v>
      </c>
      <c r="S513" s="132" t="s">
        <v>331</v>
      </c>
      <c r="T513" s="132"/>
      <c r="U513" s="137">
        <f>Жильцы!A30</f>
        <v>29</v>
      </c>
      <c r="V513" s="132"/>
    </row>
    <row r="514" spans="1:22" ht="2.25" customHeight="1" thickBot="1">
      <c r="A514" s="463"/>
      <c r="B514" s="132"/>
      <c r="C514" s="132"/>
      <c r="D514" s="132"/>
      <c r="E514" s="132"/>
      <c r="F514" s="510"/>
      <c r="G514" s="132"/>
      <c r="H514" s="132"/>
      <c r="I514" s="132"/>
      <c r="J514" s="132"/>
      <c r="K514" s="217"/>
      <c r="L514" s="463"/>
      <c r="M514" s="132"/>
      <c r="N514" s="132"/>
      <c r="O514" s="132"/>
      <c r="P514" s="132"/>
      <c r="Q514" s="510"/>
      <c r="R514" s="132"/>
      <c r="S514" s="132"/>
      <c r="T514" s="132"/>
      <c r="U514" s="132"/>
      <c r="V514" s="132"/>
    </row>
    <row r="515" spans="1:22" ht="24" customHeight="1" thickBot="1">
      <c r="A515" s="574"/>
      <c r="B515" s="138"/>
      <c r="C515" s="219"/>
      <c r="D515" s="541" t="s">
        <v>957</v>
      </c>
      <c r="E515" s="140"/>
      <c r="F515" s="513" t="s">
        <v>366</v>
      </c>
      <c r="G515" s="141" t="s">
        <v>335</v>
      </c>
      <c r="H515" s="142" t="s">
        <v>367</v>
      </c>
      <c r="I515" s="569" t="s">
        <v>337</v>
      </c>
      <c r="J515" s="570"/>
      <c r="K515" s="217"/>
      <c r="L515" s="585"/>
      <c r="M515" s="138"/>
      <c r="N515" s="219"/>
      <c r="O515" s="541" t="s">
        <v>957</v>
      </c>
      <c r="P515" s="140"/>
      <c r="Q515" s="513" t="s">
        <v>366</v>
      </c>
      <c r="R515" s="141" t="s">
        <v>335</v>
      </c>
      <c r="S515" s="142" t="s">
        <v>367</v>
      </c>
      <c r="T515" s="569" t="s">
        <v>337</v>
      </c>
      <c r="U515" s="570"/>
      <c r="V515" s="132"/>
    </row>
    <row r="516" spans="1:22" ht="3.75" customHeight="1">
      <c r="A516" s="574"/>
      <c r="B516" s="221"/>
      <c r="C516" s="144"/>
      <c r="D516" s="144"/>
      <c r="E516" s="145"/>
      <c r="F516" s="514"/>
      <c r="G516" s="146"/>
      <c r="H516" s="146"/>
      <c r="I516" s="144"/>
      <c r="J516" s="147"/>
      <c r="K516" s="217"/>
      <c r="L516" s="585"/>
      <c r="M516" s="221"/>
      <c r="N516" s="144"/>
      <c r="O516" s="144"/>
      <c r="P516" s="145"/>
      <c r="Q516" s="514"/>
      <c r="R516" s="146"/>
      <c r="S516" s="146"/>
      <c r="T516" s="144"/>
      <c r="U516" s="147"/>
      <c r="V516" s="132"/>
    </row>
    <row r="517" spans="1:22" ht="12.75" customHeight="1">
      <c r="A517" s="574"/>
      <c r="B517" s="221" t="s">
        <v>368</v>
      </c>
      <c r="C517" s="156"/>
      <c r="D517" s="156"/>
      <c r="E517" s="150"/>
      <c r="F517" s="151">
        <f>D2509</f>
        <v>29.5</v>
      </c>
      <c r="G517" s="151">
        <f>F517*F512</f>
        <v>1451.4</v>
      </c>
      <c r="H517" s="152"/>
      <c r="I517" s="153">
        <f>G517-H517</f>
        <v>1451.4</v>
      </c>
      <c r="J517" s="154"/>
      <c r="K517" s="217"/>
      <c r="L517" s="585"/>
      <c r="M517" s="221" t="s">
        <v>368</v>
      </c>
      <c r="N517" s="156"/>
      <c r="O517" s="156"/>
      <c r="P517" s="150"/>
      <c r="Q517" s="151">
        <f>D2509</f>
        <v>29.5</v>
      </c>
      <c r="R517" s="151">
        <f>Q517*Q512</f>
        <v>1935.1999999999998</v>
      </c>
      <c r="S517" s="152"/>
      <c r="T517" s="153">
        <f>R517-S517</f>
        <v>1935.1999999999998</v>
      </c>
      <c r="U517" s="154"/>
      <c r="V517" s="132"/>
    </row>
    <row r="518" spans="1:22" ht="12.75" customHeight="1">
      <c r="A518" s="472"/>
      <c r="B518" s="582" t="s">
        <v>370</v>
      </c>
      <c r="C518" s="583"/>
      <c r="D518" s="583"/>
      <c r="E518" s="222" t="s">
        <v>371</v>
      </c>
      <c r="F518" s="516">
        <f>D2504</f>
        <v>0.152</v>
      </c>
      <c r="G518" s="223">
        <f>F518*F512</f>
        <v>7.4784000000000006</v>
      </c>
      <c r="H518" s="224"/>
      <c r="I518" s="226">
        <f>G518</f>
        <v>7.4784000000000006</v>
      </c>
      <c r="J518" s="178"/>
      <c r="K518" s="217"/>
      <c r="L518" s="585"/>
      <c r="M518" s="582" t="s">
        <v>370</v>
      </c>
      <c r="N518" s="583"/>
      <c r="O518" s="583"/>
      <c r="P518" s="222" t="s">
        <v>371</v>
      </c>
      <c r="Q518" s="516">
        <f>D2504</f>
        <v>0.152</v>
      </c>
      <c r="R518" s="223">
        <f>Q518*Q512</f>
        <v>9.9711999999999996</v>
      </c>
      <c r="S518" s="224"/>
      <c r="T518" s="226">
        <f>R518</f>
        <v>9.9711999999999996</v>
      </c>
      <c r="U518" s="178"/>
      <c r="V518" s="132"/>
    </row>
    <row r="519" spans="1:22" ht="12.75" customHeight="1">
      <c r="A519" s="472"/>
      <c r="B519" s="584"/>
      <c r="C519" s="583"/>
      <c r="D519" s="583"/>
      <c r="E519" s="222" t="s">
        <v>372</v>
      </c>
      <c r="F519" s="516">
        <f>D2505</f>
        <v>0.72299999999999998</v>
      </c>
      <c r="G519" s="223">
        <f>F519*F512</f>
        <v>35.571600000000004</v>
      </c>
      <c r="H519" s="224"/>
      <c r="I519" s="226">
        <f>G519</f>
        <v>35.571600000000004</v>
      </c>
      <c r="J519" s="178"/>
      <c r="K519" s="217"/>
      <c r="L519" s="464"/>
      <c r="M519" s="584"/>
      <c r="N519" s="583"/>
      <c r="O519" s="583"/>
      <c r="P519" s="222" t="s">
        <v>372</v>
      </c>
      <c r="Q519" s="516">
        <f>D2505</f>
        <v>0.72299999999999998</v>
      </c>
      <c r="R519" s="223">
        <f>Q519*Q512</f>
        <v>47.428799999999995</v>
      </c>
      <c r="S519" s="224"/>
      <c r="T519" s="226">
        <f>R519</f>
        <v>47.428799999999995</v>
      </c>
      <c r="U519" s="178"/>
      <c r="V519" s="132"/>
    </row>
    <row r="520" spans="1:22">
      <c r="A520" s="460"/>
      <c r="B520" s="584"/>
      <c r="C520" s="583"/>
      <c r="D520" s="583"/>
      <c r="E520" s="222" t="s">
        <v>373</v>
      </c>
      <c r="F520" s="527">
        <f>D2506</f>
        <v>1.3160000000000001</v>
      </c>
      <c r="G520" s="223">
        <f>F520*F512</f>
        <v>64.747200000000007</v>
      </c>
      <c r="H520" s="224"/>
      <c r="I520" s="226">
        <f>G520</f>
        <v>64.747200000000007</v>
      </c>
      <c r="J520" s="178"/>
      <c r="K520" s="217"/>
      <c r="L520" s="586" t="s">
        <v>369</v>
      </c>
      <c r="M520" s="584"/>
      <c r="N520" s="583"/>
      <c r="O520" s="583"/>
      <c r="P520" s="222" t="s">
        <v>373</v>
      </c>
      <c r="Q520" s="527">
        <f>D2506</f>
        <v>1.3160000000000001</v>
      </c>
      <c r="R520" s="223">
        <f>Q520*Q512</f>
        <v>86.329599999999999</v>
      </c>
      <c r="S520" s="224"/>
      <c r="T520" s="226">
        <f>R520</f>
        <v>86.329599999999999</v>
      </c>
      <c r="U520" s="178"/>
      <c r="V520" s="132"/>
    </row>
    <row r="521" spans="1:22" ht="13.5" thickBot="1">
      <c r="A521" s="573" t="s">
        <v>369</v>
      </c>
      <c r="B521" s="584"/>
      <c r="C521" s="583"/>
      <c r="D521" s="583"/>
      <c r="E521" s="232" t="s">
        <v>374</v>
      </c>
      <c r="F521" s="518">
        <f>D2507</f>
        <v>0.14899999999999999</v>
      </c>
      <c r="G521" s="233">
        <f>F521*F512</f>
        <v>7.3308</v>
      </c>
      <c r="H521" s="234"/>
      <c r="I521" s="237">
        <f>G521</f>
        <v>7.3308</v>
      </c>
      <c r="J521" s="236"/>
      <c r="K521" s="217"/>
      <c r="L521" s="586"/>
      <c r="M521" s="584"/>
      <c r="N521" s="583"/>
      <c r="O521" s="583"/>
      <c r="P521" s="232" t="s">
        <v>374</v>
      </c>
      <c r="Q521" s="518">
        <f>D2507</f>
        <v>0.14899999999999999</v>
      </c>
      <c r="R521" s="233">
        <f>Q521*Q512</f>
        <v>9.7743999999999982</v>
      </c>
      <c r="S521" s="234"/>
      <c r="T521" s="237">
        <f>R521</f>
        <v>9.7743999999999982</v>
      </c>
      <c r="U521" s="236"/>
      <c r="V521" s="132"/>
    </row>
    <row r="522" spans="1:22" ht="13.5" customHeight="1" thickBot="1">
      <c r="A522" s="574"/>
      <c r="B522" s="168"/>
      <c r="C522" s="164"/>
      <c r="D522" s="164"/>
      <c r="E522" s="165"/>
      <c r="F522" s="532" t="s">
        <v>384</v>
      </c>
      <c r="G522" s="332" t="s">
        <v>385</v>
      </c>
      <c r="H522" s="220" t="s">
        <v>386</v>
      </c>
      <c r="I522" s="219"/>
      <c r="J522" s="251"/>
      <c r="K522" s="217"/>
      <c r="L522" s="587"/>
      <c r="M522" s="168"/>
      <c r="N522" s="164"/>
      <c r="O522" s="164"/>
      <c r="P522" s="165"/>
      <c r="Q522" s="520" t="s">
        <v>384</v>
      </c>
      <c r="R522" s="243" t="s">
        <v>385</v>
      </c>
      <c r="S522" s="220" t="s">
        <v>386</v>
      </c>
      <c r="T522" s="164"/>
      <c r="U522" s="167"/>
      <c r="V522" s="132"/>
    </row>
    <row r="523" spans="1:22" ht="13.5" thickBot="1">
      <c r="A523" s="574"/>
      <c r="B523" s="247" t="s">
        <v>986</v>
      </c>
      <c r="C523" s="219"/>
      <c r="D523" s="219"/>
      <c r="E523" s="253"/>
      <c r="F523" s="521">
        <f>INDEX(Жильцы!$A$2:$AB$129,Квитанции_чистые!J513,HLOOKUP(Квитанции_чистые!$G$3,Лист1!$B$21:$M$22,2,FALSE))</f>
        <v>52381</v>
      </c>
      <c r="G523" s="248">
        <f>INDEX(Жильцы!$A$2:$AB$129,Квитанции_чистые!J513,(HLOOKUP(Квитанции_чистые!$G$3,Лист1!$B$17:$M$18,2,FALSE)))</f>
        <v>52580</v>
      </c>
      <c r="H523" s="249">
        <f>G523-F523</f>
        <v>199</v>
      </c>
      <c r="I523" s="242">
        <f>H523*B2499</f>
        <v>656.69999999999993</v>
      </c>
      <c r="J523" s="167"/>
      <c r="K523" s="217"/>
      <c r="L523" s="461"/>
      <c r="M523" s="247" t="s">
        <v>986</v>
      </c>
      <c r="N523" s="219"/>
      <c r="O523" s="219"/>
      <c r="P523" s="253"/>
      <c r="Q523" s="524">
        <f>INDEX(Жильцы!$A$2:$AB$129,Квитанции_чистые!U513,HLOOKUP(Квитанции_чистые!$G$3,Лист1!$B$21:$M$22,2,FALSE))</f>
        <v>21964</v>
      </c>
      <c r="R523" s="248">
        <f>INDEX(Жильцы!$A$2:$AB$129,Квитанции_чистые!U513,(HLOOKUP(Квитанции_чистые!$G$3,Лист1!$B$17:$M$18,2,FALSE)))</f>
        <v>22094</v>
      </c>
      <c r="S523" s="249">
        <f>R523-Q523</f>
        <v>130</v>
      </c>
      <c r="T523" s="242">
        <f>S523*B2499</f>
        <v>429</v>
      </c>
      <c r="U523" s="167"/>
      <c r="V523" s="132"/>
    </row>
    <row r="524" spans="1:22">
      <c r="A524" s="472"/>
      <c r="B524" s="144"/>
      <c r="C524" s="132"/>
      <c r="D524" s="132"/>
      <c r="E524" s="132"/>
      <c r="F524" s="510"/>
      <c r="G524" s="560" t="s">
        <v>1007</v>
      </c>
      <c r="H524" s="255"/>
      <c r="I524" s="556">
        <f>Жильцы!N28</f>
        <v>0</v>
      </c>
      <c r="J524" s="255"/>
      <c r="K524" s="217"/>
      <c r="L524" s="460" t="s">
        <v>375</v>
      </c>
      <c r="M524" s="132"/>
      <c r="N524" s="132"/>
      <c r="O524" s="132"/>
      <c r="P524" s="132"/>
      <c r="Q524" s="510"/>
      <c r="R524" s="560" t="s">
        <v>1007</v>
      </c>
      <c r="S524" s="255"/>
      <c r="T524" s="556">
        <f>Жильцы!N30</f>
        <v>1.0000000000218279E-2</v>
      </c>
      <c r="U524" s="255"/>
      <c r="V524" s="132"/>
    </row>
    <row r="525" spans="1:22" ht="13.5" thickBot="1">
      <c r="A525" s="460" t="s">
        <v>376</v>
      </c>
      <c r="B525" s="132"/>
      <c r="C525" s="132"/>
      <c r="D525" s="180" t="s">
        <v>377</v>
      </c>
      <c r="E525" s="183" t="str">
        <f>$E$18</f>
        <v>января</v>
      </c>
      <c r="F525" s="510" t="s">
        <v>1142</v>
      </c>
      <c r="G525" s="182" t="s">
        <v>347</v>
      </c>
      <c r="H525" s="167"/>
      <c r="I525" s="242">
        <f>SUM(I516:I524)</f>
        <v>2223.2280000000001</v>
      </c>
      <c r="J525" s="167"/>
      <c r="K525" s="217"/>
      <c r="L525" s="460" t="s">
        <v>376</v>
      </c>
      <c r="M525" s="132"/>
      <c r="N525" s="132"/>
      <c r="O525" s="180" t="s">
        <v>377</v>
      </c>
      <c r="P525" s="183" t="str">
        <f>$E$18</f>
        <v>января</v>
      </c>
      <c r="Q525" s="510" t="s">
        <v>1142</v>
      </c>
      <c r="R525" s="182" t="s">
        <v>347</v>
      </c>
      <c r="S525" s="167"/>
      <c r="T525" s="242">
        <f>SUM(T516:T524)</f>
        <v>2517.7139999999995</v>
      </c>
      <c r="U525" s="167"/>
      <c r="V525" s="132"/>
    </row>
    <row r="526" spans="1:22" ht="10.5" customHeight="1">
      <c r="A526" s="184"/>
      <c r="B526" s="190"/>
      <c r="C526" s="186"/>
      <c r="D526" s="259"/>
      <c r="E526" s="259"/>
      <c r="F526" s="522"/>
      <c r="G526" s="259"/>
      <c r="H526" s="259"/>
      <c r="I526" s="259"/>
      <c r="J526" s="259"/>
      <c r="K526" s="260"/>
      <c r="L526" s="184"/>
      <c r="M526" s="190"/>
      <c r="N526" s="186"/>
      <c r="O526" s="259"/>
      <c r="P526" s="259"/>
      <c r="Q526" s="522"/>
      <c r="R526" s="259"/>
      <c r="S526" s="259"/>
      <c r="T526" s="259"/>
      <c r="U526" s="259"/>
      <c r="V526" s="261"/>
    </row>
    <row r="527" spans="1:22" ht="21" customHeight="1">
      <c r="A527" s="460" t="s">
        <v>363</v>
      </c>
      <c r="B527" s="131"/>
      <c r="K527" s="576" t="s">
        <v>378</v>
      </c>
      <c r="L527" s="460" t="s">
        <v>363</v>
      </c>
      <c r="M527" s="131"/>
      <c r="V527" s="576" t="s">
        <v>378</v>
      </c>
    </row>
    <row r="528" spans="1:22">
      <c r="A528" s="460" t="s">
        <v>379</v>
      </c>
      <c r="B528" s="131"/>
      <c r="K528" s="577"/>
      <c r="L528" s="460" t="s">
        <v>379</v>
      </c>
      <c r="M528" s="131"/>
      <c r="V528" s="577"/>
    </row>
    <row r="529" spans="1:22" ht="1.5" customHeight="1">
      <c r="A529" s="460"/>
      <c r="B529" s="131"/>
      <c r="C529" s="132"/>
      <c r="D529" s="132"/>
      <c r="E529" s="132"/>
      <c r="F529" s="510"/>
      <c r="G529" s="132"/>
      <c r="H529" s="132"/>
      <c r="I529" s="132"/>
      <c r="J529" s="132"/>
      <c r="K529" s="577"/>
      <c r="L529" s="460"/>
      <c r="M529" s="131"/>
      <c r="N529" s="132"/>
      <c r="O529" s="132"/>
      <c r="P529" s="132"/>
      <c r="Q529" s="510"/>
      <c r="R529" s="132"/>
      <c r="S529" s="132"/>
      <c r="T529" s="132"/>
      <c r="U529" s="132"/>
      <c r="V529" s="577"/>
    </row>
    <row r="530" spans="1:22" ht="15.75" customHeight="1">
      <c r="A530" s="578"/>
      <c r="B530" s="578"/>
      <c r="C530" s="578"/>
      <c r="D530" s="133" t="s">
        <v>350</v>
      </c>
      <c r="E530" s="133"/>
      <c r="F530" s="511"/>
      <c r="G530" s="135" t="str">
        <f>$G$3</f>
        <v>декабрь</v>
      </c>
      <c r="H530" s="133" t="s">
        <v>967</v>
      </c>
      <c r="I530" s="132"/>
      <c r="J530" s="132"/>
      <c r="K530" s="577"/>
      <c r="L530" s="578"/>
      <c r="M530" s="578"/>
      <c r="N530" s="578"/>
      <c r="O530" s="133" t="s">
        <v>350</v>
      </c>
      <c r="P530" s="133"/>
      <c r="Q530" s="511"/>
      <c r="R530" s="135" t="str">
        <f>$G$3</f>
        <v>декабрь</v>
      </c>
      <c r="S530" s="133" t="s">
        <v>967</v>
      </c>
      <c r="T530" s="132"/>
      <c r="U530" s="132"/>
      <c r="V530" s="577"/>
    </row>
    <row r="531" spans="1:22" ht="3.75" customHeight="1">
      <c r="A531" s="578"/>
      <c r="B531" s="578"/>
      <c r="C531" s="578"/>
      <c r="D531" s="132"/>
      <c r="E531" s="132"/>
      <c r="F531" s="510"/>
      <c r="G531" s="132"/>
      <c r="H531" s="132"/>
      <c r="I531" s="132"/>
      <c r="J531" s="132"/>
      <c r="K531" s="577"/>
      <c r="L531" s="578"/>
      <c r="M531" s="578"/>
      <c r="N531" s="578"/>
      <c r="O531" s="132"/>
      <c r="P531" s="132"/>
      <c r="Q531" s="510"/>
      <c r="R531" s="132"/>
      <c r="S531" s="132"/>
      <c r="T531" s="132"/>
      <c r="U531" s="132"/>
      <c r="V531" s="577"/>
    </row>
    <row r="532" spans="1:22" ht="12.75" customHeight="1">
      <c r="A532" s="578"/>
      <c r="B532" s="578"/>
      <c r="C532" s="578"/>
      <c r="D532" s="131" t="s">
        <v>327</v>
      </c>
      <c r="E532" s="131"/>
      <c r="F532" s="512">
        <f>F512</f>
        <v>49.2</v>
      </c>
      <c r="G532" s="131" t="s">
        <v>328</v>
      </c>
      <c r="H532" s="132" t="str">
        <f>H512</f>
        <v>Федотова О.В.</v>
      </c>
      <c r="I532" s="132"/>
      <c r="J532" s="132"/>
      <c r="K532" s="577"/>
      <c r="L532" s="578"/>
      <c r="M532" s="578"/>
      <c r="N532" s="578"/>
      <c r="O532" s="131" t="s">
        <v>327</v>
      </c>
      <c r="P532" s="131"/>
      <c r="Q532" s="512">
        <f>Q512</f>
        <v>65.599999999999994</v>
      </c>
      <c r="R532" s="131" t="s">
        <v>328</v>
      </c>
      <c r="S532" s="132" t="str">
        <f>S512</f>
        <v>Назарова Л.Г.</v>
      </c>
      <c r="T532" s="132"/>
      <c r="U532" s="132"/>
      <c r="V532" s="577"/>
    </row>
    <row r="533" spans="1:22" ht="12.75" customHeight="1">
      <c r="A533" s="578"/>
      <c r="B533" s="578"/>
      <c r="C533" s="578"/>
      <c r="D533" s="131" t="s">
        <v>329</v>
      </c>
      <c r="E533" s="131"/>
      <c r="F533" s="512">
        <f>F513</f>
        <v>2</v>
      </c>
      <c r="G533" s="131" t="s">
        <v>330</v>
      </c>
      <c r="H533" s="132" t="s">
        <v>331</v>
      </c>
      <c r="I533" s="132"/>
      <c r="J533" s="137">
        <f>J513</f>
        <v>27</v>
      </c>
      <c r="K533" s="577"/>
      <c r="L533" s="578"/>
      <c r="M533" s="578"/>
      <c r="N533" s="578"/>
      <c r="O533" s="131" t="s">
        <v>329</v>
      </c>
      <c r="P533" s="131"/>
      <c r="Q533" s="512">
        <f>Q513</f>
        <v>3</v>
      </c>
      <c r="R533" s="131" t="s">
        <v>330</v>
      </c>
      <c r="S533" s="132" t="s">
        <v>331</v>
      </c>
      <c r="T533" s="132"/>
      <c r="U533" s="137">
        <f>U513</f>
        <v>29</v>
      </c>
      <c r="V533" s="577"/>
    </row>
    <row r="534" spans="1:22" ht="2.25" customHeight="1" thickBot="1">
      <c r="A534" s="463"/>
      <c r="B534" s="132"/>
      <c r="C534" s="132"/>
      <c r="D534" s="132"/>
      <c r="E534" s="132"/>
      <c r="F534" s="510"/>
      <c r="G534" s="132"/>
      <c r="H534" s="132"/>
      <c r="I534" s="132"/>
      <c r="J534" s="132"/>
      <c r="K534" s="577"/>
      <c r="L534" s="463"/>
      <c r="M534" s="132"/>
      <c r="N534" s="132"/>
      <c r="O534" s="132"/>
      <c r="P534" s="132"/>
      <c r="Q534" s="510"/>
      <c r="R534" s="132"/>
      <c r="S534" s="132"/>
      <c r="T534" s="132"/>
      <c r="U534" s="132"/>
      <c r="V534" s="577"/>
    </row>
    <row r="535" spans="1:22" ht="24" customHeight="1" thickBot="1">
      <c r="A535" s="574" t="s">
        <v>409</v>
      </c>
      <c r="B535" s="138"/>
      <c r="C535" s="219"/>
      <c r="D535" s="541" t="s">
        <v>957</v>
      </c>
      <c r="E535" s="140"/>
      <c r="F535" s="513" t="s">
        <v>366</v>
      </c>
      <c r="G535" s="141" t="s">
        <v>335</v>
      </c>
      <c r="H535" s="220" t="s">
        <v>367</v>
      </c>
      <c r="I535" s="569" t="s">
        <v>337</v>
      </c>
      <c r="J535" s="570"/>
      <c r="K535" s="577"/>
      <c r="L535" s="585" t="s">
        <v>410</v>
      </c>
      <c r="M535" s="138"/>
      <c r="N535" s="219"/>
      <c r="O535" s="541" t="s">
        <v>957</v>
      </c>
      <c r="P535" s="140"/>
      <c r="Q535" s="513" t="s">
        <v>366</v>
      </c>
      <c r="R535" s="141" t="s">
        <v>335</v>
      </c>
      <c r="S535" s="142" t="s">
        <v>367</v>
      </c>
      <c r="T535" s="569" t="s">
        <v>337</v>
      </c>
      <c r="U535" s="570"/>
      <c r="V535" s="577"/>
    </row>
    <row r="536" spans="1:22" ht="3" customHeight="1">
      <c r="A536" s="574"/>
      <c r="B536" s="221"/>
      <c r="C536" s="144"/>
      <c r="D536" s="144"/>
      <c r="E536" s="145"/>
      <c r="F536" s="514"/>
      <c r="G536" s="146"/>
      <c r="H536" s="146"/>
      <c r="I536" s="144"/>
      <c r="J536" s="147"/>
      <c r="K536" s="577"/>
      <c r="L536" s="585"/>
      <c r="M536" s="221"/>
      <c r="N536" s="144"/>
      <c r="O536" s="144"/>
      <c r="P536" s="145"/>
      <c r="Q536" s="514"/>
      <c r="R536" s="146"/>
      <c r="S536" s="146"/>
      <c r="T536" s="144"/>
      <c r="U536" s="147"/>
      <c r="V536" s="577"/>
    </row>
    <row r="537" spans="1:22" ht="12.75" customHeight="1">
      <c r="A537" s="574"/>
      <c r="B537" s="221" t="s">
        <v>368</v>
      </c>
      <c r="C537" s="156"/>
      <c r="D537" s="156"/>
      <c r="E537" s="150"/>
      <c r="F537" s="151">
        <f>D2509</f>
        <v>29.5</v>
      </c>
      <c r="G537" s="151">
        <f>F537*F532</f>
        <v>1451.4</v>
      </c>
      <c r="H537" s="152"/>
      <c r="I537" s="153">
        <f>G537-H537</f>
        <v>1451.4</v>
      </c>
      <c r="J537" s="154"/>
      <c r="K537" s="577"/>
      <c r="L537" s="585"/>
      <c r="M537" s="221" t="s">
        <v>368</v>
      </c>
      <c r="N537" s="156"/>
      <c r="O537" s="156"/>
      <c r="P537" s="150"/>
      <c r="Q537" s="151">
        <f>D2509</f>
        <v>29.5</v>
      </c>
      <c r="R537" s="151">
        <f>Q537*Q532</f>
        <v>1935.1999999999998</v>
      </c>
      <c r="S537" s="152"/>
      <c r="T537" s="153">
        <f>R537-S537</f>
        <v>1935.1999999999998</v>
      </c>
      <c r="U537" s="154"/>
      <c r="V537" s="577"/>
    </row>
    <row r="538" spans="1:22" ht="13.5" customHeight="1">
      <c r="A538" s="472"/>
      <c r="B538" s="582" t="s">
        <v>370</v>
      </c>
      <c r="C538" s="583"/>
      <c r="D538" s="583"/>
      <c r="E538" s="222" t="s">
        <v>371</v>
      </c>
      <c r="F538" s="516">
        <f>D2504</f>
        <v>0.152</v>
      </c>
      <c r="G538" s="223">
        <f>F538*F532</f>
        <v>7.4784000000000006</v>
      </c>
      <c r="H538" s="224"/>
      <c r="I538" s="226">
        <f>G538</f>
        <v>7.4784000000000006</v>
      </c>
      <c r="J538" s="178"/>
      <c r="K538" s="577"/>
      <c r="L538" s="585"/>
      <c r="M538" s="582" t="s">
        <v>370</v>
      </c>
      <c r="N538" s="583"/>
      <c r="O538" s="583"/>
      <c r="P538" s="222" t="s">
        <v>371</v>
      </c>
      <c r="Q538" s="516">
        <f>D2504</f>
        <v>0.152</v>
      </c>
      <c r="R538" s="223">
        <f>Q538*Q532</f>
        <v>9.9711999999999996</v>
      </c>
      <c r="S538" s="224"/>
      <c r="T538" s="226">
        <f>R538</f>
        <v>9.9711999999999996</v>
      </c>
      <c r="U538" s="178"/>
      <c r="V538" s="577"/>
    </row>
    <row r="539" spans="1:22" ht="13.5" customHeight="1">
      <c r="A539" s="472"/>
      <c r="B539" s="584"/>
      <c r="C539" s="583"/>
      <c r="D539" s="583"/>
      <c r="E539" s="222" t="s">
        <v>372</v>
      </c>
      <c r="F539" s="516">
        <f>D2505</f>
        <v>0.72299999999999998</v>
      </c>
      <c r="G539" s="223">
        <f>F539*F532</f>
        <v>35.571600000000004</v>
      </c>
      <c r="H539" s="224"/>
      <c r="I539" s="226">
        <f>G539</f>
        <v>35.571600000000004</v>
      </c>
      <c r="J539" s="178"/>
      <c r="K539" s="577"/>
      <c r="L539" s="464"/>
      <c r="M539" s="584"/>
      <c r="N539" s="583"/>
      <c r="O539" s="583"/>
      <c r="P539" s="222" t="s">
        <v>372</v>
      </c>
      <c r="Q539" s="516">
        <f>D2505</f>
        <v>0.72299999999999998</v>
      </c>
      <c r="R539" s="223">
        <f>Q539*Q532</f>
        <v>47.428799999999995</v>
      </c>
      <c r="S539" s="224"/>
      <c r="T539" s="226">
        <f>R539</f>
        <v>47.428799999999995</v>
      </c>
      <c r="U539" s="178"/>
      <c r="V539" s="577"/>
    </row>
    <row r="540" spans="1:22" ht="13.5" customHeight="1">
      <c r="A540" s="460"/>
      <c r="B540" s="584"/>
      <c r="C540" s="583"/>
      <c r="D540" s="583"/>
      <c r="E540" s="222" t="s">
        <v>373</v>
      </c>
      <c r="F540" s="527">
        <f>D2506</f>
        <v>1.3160000000000001</v>
      </c>
      <c r="G540" s="223">
        <f>F540*F532</f>
        <v>64.747200000000007</v>
      </c>
      <c r="H540" s="224"/>
      <c r="I540" s="226">
        <f>G540</f>
        <v>64.747200000000007</v>
      </c>
      <c r="J540" s="178"/>
      <c r="K540" s="577"/>
      <c r="L540" s="586" t="s">
        <v>369</v>
      </c>
      <c r="M540" s="584"/>
      <c r="N540" s="583"/>
      <c r="O540" s="583"/>
      <c r="P540" s="222" t="s">
        <v>373</v>
      </c>
      <c r="Q540" s="527">
        <f>D2506</f>
        <v>1.3160000000000001</v>
      </c>
      <c r="R540" s="223">
        <f>Q540*Q532</f>
        <v>86.329599999999999</v>
      </c>
      <c r="S540" s="224"/>
      <c r="T540" s="226">
        <f>R540</f>
        <v>86.329599999999999</v>
      </c>
      <c r="U540" s="178"/>
      <c r="V540" s="577"/>
    </row>
    <row r="541" spans="1:22" ht="13.5" customHeight="1" thickBot="1">
      <c r="A541" s="573" t="s">
        <v>369</v>
      </c>
      <c r="B541" s="584"/>
      <c r="C541" s="583"/>
      <c r="D541" s="583"/>
      <c r="E541" s="232" t="s">
        <v>374</v>
      </c>
      <c r="F541" s="518">
        <f>D2507</f>
        <v>0.14899999999999999</v>
      </c>
      <c r="G541" s="233">
        <f>F541*F532</f>
        <v>7.3308</v>
      </c>
      <c r="H541" s="234"/>
      <c r="I541" s="237">
        <f>G541</f>
        <v>7.3308</v>
      </c>
      <c r="J541" s="236"/>
      <c r="K541" s="577"/>
      <c r="L541" s="586"/>
      <c r="M541" s="584"/>
      <c r="N541" s="583"/>
      <c r="O541" s="583"/>
      <c r="P541" s="232" t="s">
        <v>374</v>
      </c>
      <c r="Q541" s="518">
        <f>D2507</f>
        <v>0.14899999999999999</v>
      </c>
      <c r="R541" s="233">
        <f>Q541*Q532</f>
        <v>9.7743999999999982</v>
      </c>
      <c r="S541" s="234"/>
      <c r="T541" s="237">
        <f>R541</f>
        <v>9.7743999999999982</v>
      </c>
      <c r="U541" s="236"/>
      <c r="V541" s="577"/>
    </row>
    <row r="542" spans="1:22" ht="10.5" customHeight="1" thickBot="1">
      <c r="A542" s="574"/>
      <c r="B542" s="168"/>
      <c r="C542" s="164"/>
      <c r="D542" s="164"/>
      <c r="E542" s="165"/>
      <c r="F542" s="532" t="s">
        <v>384</v>
      </c>
      <c r="G542" s="332" t="s">
        <v>385</v>
      </c>
      <c r="H542" s="220" t="s">
        <v>386</v>
      </c>
      <c r="I542" s="219"/>
      <c r="J542" s="251"/>
      <c r="K542" s="577"/>
      <c r="L542" s="587"/>
      <c r="M542" s="168"/>
      <c r="N542" s="164"/>
      <c r="O542" s="164"/>
      <c r="P542" s="165"/>
      <c r="Q542" s="532" t="s">
        <v>384</v>
      </c>
      <c r="R542" s="332" t="s">
        <v>385</v>
      </c>
      <c r="S542" s="220" t="s">
        <v>386</v>
      </c>
      <c r="T542" s="219"/>
      <c r="U542" s="251"/>
      <c r="V542" s="577"/>
    </row>
    <row r="543" spans="1:22" ht="13.5" thickBot="1">
      <c r="A543" s="574"/>
      <c r="B543" s="247" t="s">
        <v>986</v>
      </c>
      <c r="C543" s="219"/>
      <c r="D543" s="219"/>
      <c r="E543" s="253"/>
      <c r="F543" s="524">
        <f>F523</f>
        <v>52381</v>
      </c>
      <c r="G543" s="282">
        <f>G523</f>
        <v>52580</v>
      </c>
      <c r="H543" s="249">
        <f>H523</f>
        <v>199</v>
      </c>
      <c r="I543" s="242">
        <f>I523</f>
        <v>656.69999999999993</v>
      </c>
      <c r="J543" s="167"/>
      <c r="K543" s="577"/>
      <c r="L543" s="461"/>
      <c r="M543" s="247" t="s">
        <v>986</v>
      </c>
      <c r="N543" s="219"/>
      <c r="O543" s="219"/>
      <c r="P543" s="253"/>
      <c r="Q543" s="524">
        <f>Q523</f>
        <v>21964</v>
      </c>
      <c r="R543" s="248">
        <f>R523</f>
        <v>22094</v>
      </c>
      <c r="S543" s="249">
        <f>S523</f>
        <v>130</v>
      </c>
      <c r="T543" s="242">
        <f>T523</f>
        <v>429</v>
      </c>
      <c r="U543" s="167"/>
      <c r="V543" s="577"/>
    </row>
    <row r="544" spans="1:22">
      <c r="A544" s="472"/>
      <c r="B544" s="144"/>
      <c r="C544" s="132"/>
      <c r="D544" s="132"/>
      <c r="E544" s="132"/>
      <c r="F544" s="510"/>
      <c r="G544" s="560" t="s">
        <v>1007</v>
      </c>
      <c r="H544" s="255"/>
      <c r="I544" s="556">
        <f>I524</f>
        <v>0</v>
      </c>
      <c r="J544" s="255"/>
      <c r="K544" s="577"/>
      <c r="L544" s="460" t="s">
        <v>375</v>
      </c>
      <c r="M544" s="132"/>
      <c r="N544" s="132"/>
      <c r="O544" s="132"/>
      <c r="P544" s="132"/>
      <c r="Q544" s="510"/>
      <c r="R544" s="560" t="s">
        <v>1007</v>
      </c>
      <c r="S544" s="255"/>
      <c r="T544" s="556">
        <f>T524</f>
        <v>1.0000000000218279E-2</v>
      </c>
      <c r="U544" s="255"/>
      <c r="V544" s="577"/>
    </row>
    <row r="545" spans="1:22" ht="13.5" thickBot="1">
      <c r="A545" s="460" t="s">
        <v>376</v>
      </c>
      <c r="B545" s="132"/>
      <c r="C545" s="132"/>
      <c r="D545" s="180" t="s">
        <v>377</v>
      </c>
      <c r="E545" s="183" t="str">
        <f>$E$18</f>
        <v>января</v>
      </c>
      <c r="F545" s="510" t="s">
        <v>1142</v>
      </c>
      <c r="G545" s="182" t="s">
        <v>347</v>
      </c>
      <c r="H545" s="167"/>
      <c r="I545" s="242">
        <f>SUM(I536:I544)</f>
        <v>2223.2280000000001</v>
      </c>
      <c r="J545" s="167"/>
      <c r="K545" s="299"/>
      <c r="L545" s="460" t="s">
        <v>376</v>
      </c>
      <c r="M545" s="132"/>
      <c r="N545" s="132"/>
      <c r="O545" s="180" t="s">
        <v>377</v>
      </c>
      <c r="P545" s="183" t="str">
        <f>$E$18</f>
        <v>января</v>
      </c>
      <c r="Q545" s="510" t="s">
        <v>1142</v>
      </c>
      <c r="R545" s="182" t="s">
        <v>347</v>
      </c>
      <c r="S545" s="167"/>
      <c r="T545" s="242">
        <f>SUM(T536:T544)</f>
        <v>2517.7139999999995</v>
      </c>
      <c r="U545" s="167"/>
      <c r="V545" s="299"/>
    </row>
    <row r="546" spans="1:22" s="261" customFormat="1" ht="12.75" customHeight="1">
      <c r="A546" s="284"/>
      <c r="B546" s="285"/>
      <c r="C546" s="196"/>
      <c r="F546" s="525"/>
      <c r="K546" s="299"/>
      <c r="L546" s="284"/>
      <c r="M546" s="285"/>
      <c r="N546" s="196"/>
      <c r="Q546" s="525"/>
      <c r="V546" s="299"/>
    </row>
    <row r="547" spans="1:22">
      <c r="A547" s="460" t="s">
        <v>363</v>
      </c>
      <c r="B547" s="131"/>
      <c r="L547" s="460" t="s">
        <v>363</v>
      </c>
      <c r="M547" s="131"/>
    </row>
    <row r="548" spans="1:22" ht="2.25" customHeight="1">
      <c r="A548" s="460"/>
      <c r="B548" s="131"/>
      <c r="C548" s="132"/>
      <c r="D548" s="132"/>
      <c r="E548" s="132"/>
      <c r="F548" s="510"/>
      <c r="G548" s="132"/>
      <c r="H548" s="132"/>
      <c r="I548" s="132"/>
      <c r="J548" s="132"/>
      <c r="K548" s="217"/>
      <c r="L548" s="460"/>
      <c r="M548" s="131"/>
      <c r="N548" s="132"/>
      <c r="O548" s="132"/>
      <c r="P548" s="132"/>
      <c r="Q548" s="510"/>
      <c r="R548" s="132"/>
      <c r="S548" s="132"/>
      <c r="T548" s="132"/>
      <c r="U548" s="132"/>
      <c r="V548" s="132"/>
    </row>
    <row r="549" spans="1:22" ht="15.75" customHeight="1">
      <c r="A549" s="578"/>
      <c r="B549" s="578"/>
      <c r="C549" s="578"/>
      <c r="D549" s="133" t="s">
        <v>325</v>
      </c>
      <c r="E549" s="133"/>
      <c r="F549" s="511"/>
      <c r="G549" s="135" t="str">
        <f>$G$3</f>
        <v>декабрь</v>
      </c>
      <c r="H549" s="133" t="s">
        <v>967</v>
      </c>
      <c r="I549" s="132"/>
      <c r="J549" s="132"/>
      <c r="K549" s="217"/>
      <c r="L549" s="578"/>
      <c r="M549" s="578"/>
      <c r="N549" s="578"/>
      <c r="O549" s="133" t="s">
        <v>325</v>
      </c>
      <c r="P549" s="133"/>
      <c r="Q549" s="511"/>
      <c r="R549" s="135" t="str">
        <f>$G$3</f>
        <v>декабрь</v>
      </c>
      <c r="S549" s="133" t="s">
        <v>967</v>
      </c>
      <c r="T549" s="132"/>
      <c r="U549" s="132"/>
      <c r="V549" s="132"/>
    </row>
    <row r="550" spans="1:22" ht="5.25" customHeight="1">
      <c r="A550" s="578"/>
      <c r="B550" s="578"/>
      <c r="C550" s="578"/>
      <c r="D550" s="132"/>
      <c r="E550" s="132"/>
      <c r="F550" s="510"/>
      <c r="G550" s="132"/>
      <c r="H550" s="132"/>
      <c r="I550" s="132"/>
      <c r="J550" s="132"/>
      <c r="K550" s="217"/>
      <c r="L550" s="578"/>
      <c r="M550" s="578"/>
      <c r="N550" s="578"/>
      <c r="O550" s="132"/>
      <c r="P550" s="132"/>
      <c r="Q550" s="510"/>
      <c r="R550" s="132"/>
      <c r="S550" s="132"/>
      <c r="T550" s="132"/>
      <c r="U550" s="132"/>
      <c r="V550" s="132"/>
    </row>
    <row r="551" spans="1:22" ht="12.75" customHeight="1">
      <c r="A551" s="578"/>
      <c r="B551" s="578"/>
      <c r="C551" s="578"/>
      <c r="D551" s="131" t="s">
        <v>327</v>
      </c>
      <c r="E551" s="131"/>
      <c r="F551" s="512">
        <f>Жильцы!E31</f>
        <v>49.2</v>
      </c>
      <c r="G551" s="131" t="s">
        <v>328</v>
      </c>
      <c r="H551" s="132" t="str">
        <f>Жильцы!B31&amp;" "&amp;Жильцы!C31&amp;"."&amp;Жильцы!D31&amp;"."</f>
        <v>Миняева С.И.</v>
      </c>
      <c r="I551" s="132"/>
      <c r="J551" s="132"/>
      <c r="K551" s="217"/>
      <c r="L551" s="578"/>
      <c r="M551" s="578"/>
      <c r="N551" s="578"/>
      <c r="O551" s="131" t="s">
        <v>327</v>
      </c>
      <c r="P551" s="131"/>
      <c r="Q551" s="512">
        <f>Жильцы!E33</f>
        <v>49.5</v>
      </c>
      <c r="R551" s="131" t="s">
        <v>328</v>
      </c>
      <c r="S551" s="132" t="str">
        <f>Жильцы!B33&amp;" "&amp;Жильцы!C33&amp;"."&amp;Жильцы!D33&amp;"."</f>
        <v>Мельников М.П.</v>
      </c>
      <c r="T551" s="132"/>
      <c r="U551" s="132"/>
      <c r="V551" s="132"/>
    </row>
    <row r="552" spans="1:22" ht="12.75" customHeight="1">
      <c r="A552" s="578"/>
      <c r="B552" s="578"/>
      <c r="C552" s="578"/>
      <c r="D552" s="131" t="s">
        <v>329</v>
      </c>
      <c r="E552" s="131"/>
      <c r="F552" s="512">
        <f>Жильцы!F31</f>
        <v>2</v>
      </c>
      <c r="G552" s="131" t="s">
        <v>330</v>
      </c>
      <c r="H552" s="132" t="s">
        <v>331</v>
      </c>
      <c r="I552" s="132"/>
      <c r="J552" s="137">
        <f>Жильцы!A31</f>
        <v>30</v>
      </c>
      <c r="K552" s="217"/>
      <c r="L552" s="578"/>
      <c r="M552" s="578"/>
      <c r="N552" s="578"/>
      <c r="O552" s="131" t="s">
        <v>329</v>
      </c>
      <c r="P552" s="131"/>
      <c r="Q552" s="512">
        <f>Жильцы!F33</f>
        <v>0</v>
      </c>
      <c r="R552" s="131" t="s">
        <v>330</v>
      </c>
      <c r="S552" s="132" t="s">
        <v>331</v>
      </c>
      <c r="T552" s="132"/>
      <c r="U552" s="137">
        <f>Жильцы!A33</f>
        <v>32</v>
      </c>
      <c r="V552" s="132"/>
    </row>
    <row r="553" spans="1:22" ht="2.25" customHeight="1" thickBot="1">
      <c r="A553" s="463"/>
      <c r="B553" s="132"/>
      <c r="C553" s="132"/>
      <c r="D553" s="132"/>
      <c r="E553" s="132"/>
      <c r="F553" s="510"/>
      <c r="G553" s="132"/>
      <c r="H553" s="132"/>
      <c r="I553" s="132"/>
      <c r="J553" s="132"/>
      <c r="K553" s="217"/>
      <c r="L553" s="463"/>
      <c r="M553" s="132"/>
      <c r="N553" s="132"/>
      <c r="O553" s="132"/>
      <c r="P553" s="132"/>
      <c r="Q553" s="510"/>
      <c r="R553" s="132"/>
      <c r="S553" s="132"/>
      <c r="T553" s="132"/>
      <c r="U553" s="132"/>
      <c r="V553" s="132"/>
    </row>
    <row r="554" spans="1:22" ht="24" customHeight="1" thickBot="1">
      <c r="A554" s="574"/>
      <c r="B554" s="138"/>
      <c r="C554" s="219"/>
      <c r="D554" s="541" t="s">
        <v>957</v>
      </c>
      <c r="E554" s="140"/>
      <c r="F554" s="513" t="s">
        <v>366</v>
      </c>
      <c r="G554" s="141" t="s">
        <v>335</v>
      </c>
      <c r="H554" s="220" t="s">
        <v>367</v>
      </c>
      <c r="I554" s="569" t="s">
        <v>337</v>
      </c>
      <c r="J554" s="570"/>
      <c r="K554" s="217"/>
      <c r="L554" s="585"/>
      <c r="M554" s="138"/>
      <c r="N554" s="219"/>
      <c r="O554" s="541" t="s">
        <v>957</v>
      </c>
      <c r="P554" s="140"/>
      <c r="Q554" s="513" t="s">
        <v>366</v>
      </c>
      <c r="R554" s="141" t="s">
        <v>335</v>
      </c>
      <c r="S554" s="220" t="s">
        <v>367</v>
      </c>
      <c r="T554" s="569" t="s">
        <v>337</v>
      </c>
      <c r="U554" s="570"/>
      <c r="V554" s="132"/>
    </row>
    <row r="555" spans="1:22" ht="3" customHeight="1">
      <c r="A555" s="574"/>
      <c r="B555" s="221"/>
      <c r="C555" s="144"/>
      <c r="D555" s="144"/>
      <c r="E555" s="145"/>
      <c r="F555" s="514"/>
      <c r="G555" s="146"/>
      <c r="H555" s="146"/>
      <c r="I555" s="144"/>
      <c r="J555" s="147"/>
      <c r="K555" s="217"/>
      <c r="L555" s="585"/>
      <c r="M555" s="221"/>
      <c r="N555" s="144"/>
      <c r="O555" s="144"/>
      <c r="P555" s="145"/>
      <c r="Q555" s="514"/>
      <c r="R555" s="146"/>
      <c r="S555" s="146"/>
      <c r="T555" s="144"/>
      <c r="U555" s="147"/>
      <c r="V555" s="132"/>
    </row>
    <row r="556" spans="1:22" ht="12.75" customHeight="1">
      <c r="A556" s="574"/>
      <c r="B556" s="221" t="s">
        <v>368</v>
      </c>
      <c r="C556" s="156"/>
      <c r="D556" s="156"/>
      <c r="E556" s="150"/>
      <c r="F556" s="151">
        <f>D2509</f>
        <v>29.5</v>
      </c>
      <c r="G556" s="151">
        <f>F556*F551</f>
        <v>1451.4</v>
      </c>
      <c r="H556" s="152"/>
      <c r="I556" s="153">
        <f>G556-H556</f>
        <v>1451.4</v>
      </c>
      <c r="J556" s="154"/>
      <c r="K556" s="217"/>
      <c r="L556" s="585"/>
      <c r="M556" s="221" t="s">
        <v>368</v>
      </c>
      <c r="N556" s="156"/>
      <c r="O556" s="156"/>
      <c r="P556" s="150"/>
      <c r="Q556" s="151">
        <f>D2509</f>
        <v>29.5</v>
      </c>
      <c r="R556" s="151">
        <f>Q556*Q551</f>
        <v>1460.25</v>
      </c>
      <c r="S556" s="152"/>
      <c r="T556" s="153">
        <f>R556-S556</f>
        <v>1460.25</v>
      </c>
      <c r="U556" s="154"/>
      <c r="V556" s="132"/>
    </row>
    <row r="557" spans="1:22" ht="12.75" customHeight="1">
      <c r="A557" s="472"/>
      <c r="B557" s="582" t="s">
        <v>370</v>
      </c>
      <c r="C557" s="583"/>
      <c r="D557" s="583"/>
      <c r="E557" s="222" t="s">
        <v>371</v>
      </c>
      <c r="F557" s="516">
        <f>D2504</f>
        <v>0.152</v>
      </c>
      <c r="G557" s="223">
        <f>F557*F551</f>
        <v>7.4784000000000006</v>
      </c>
      <c r="H557" s="224"/>
      <c r="I557" s="226">
        <f>G557</f>
        <v>7.4784000000000006</v>
      </c>
      <c r="J557" s="178"/>
      <c r="K557" s="217"/>
      <c r="L557" s="585"/>
      <c r="M557" s="582" t="s">
        <v>370</v>
      </c>
      <c r="N557" s="583"/>
      <c r="O557" s="583"/>
      <c r="P557" s="222" t="s">
        <v>371</v>
      </c>
      <c r="Q557" s="516">
        <f>D2504</f>
        <v>0.152</v>
      </c>
      <c r="R557" s="223">
        <f>Q557*Q551</f>
        <v>7.524</v>
      </c>
      <c r="S557" s="224"/>
      <c r="T557" s="226">
        <f>R557</f>
        <v>7.524</v>
      </c>
      <c r="U557" s="178"/>
      <c r="V557" s="132"/>
    </row>
    <row r="558" spans="1:22" ht="12.75" customHeight="1">
      <c r="A558" s="472"/>
      <c r="B558" s="584"/>
      <c r="C558" s="583"/>
      <c r="D558" s="583"/>
      <c r="E558" s="222" t="s">
        <v>372</v>
      </c>
      <c r="F558" s="516">
        <f>D2505</f>
        <v>0.72299999999999998</v>
      </c>
      <c r="G558" s="223">
        <f>F558*F551</f>
        <v>35.571600000000004</v>
      </c>
      <c r="H558" s="224"/>
      <c r="I558" s="226">
        <f>G558</f>
        <v>35.571600000000004</v>
      </c>
      <c r="J558" s="178"/>
      <c r="K558" s="217"/>
      <c r="L558" s="464"/>
      <c r="M558" s="584"/>
      <c r="N558" s="583"/>
      <c r="O558" s="583"/>
      <c r="P558" s="222" t="s">
        <v>372</v>
      </c>
      <c r="Q558" s="516">
        <f>D2505</f>
        <v>0.72299999999999998</v>
      </c>
      <c r="R558" s="223">
        <f>Q558*Q551</f>
        <v>35.788499999999999</v>
      </c>
      <c r="S558" s="224"/>
      <c r="T558" s="226">
        <f>R558</f>
        <v>35.788499999999999</v>
      </c>
      <c r="U558" s="178"/>
      <c r="V558" s="132"/>
    </row>
    <row r="559" spans="1:22">
      <c r="A559" s="460"/>
      <c r="B559" s="584"/>
      <c r="C559" s="583"/>
      <c r="D559" s="583"/>
      <c r="E559" s="222" t="s">
        <v>373</v>
      </c>
      <c r="F559" s="527">
        <f>D2506</f>
        <v>1.3160000000000001</v>
      </c>
      <c r="G559" s="223">
        <f>F559*F551</f>
        <v>64.747200000000007</v>
      </c>
      <c r="H559" s="224"/>
      <c r="I559" s="226">
        <f>G559</f>
        <v>64.747200000000007</v>
      </c>
      <c r="J559" s="178"/>
      <c r="K559" s="217"/>
      <c r="L559" s="586" t="s">
        <v>369</v>
      </c>
      <c r="M559" s="584"/>
      <c r="N559" s="583"/>
      <c r="O559" s="583"/>
      <c r="P559" s="222" t="s">
        <v>373</v>
      </c>
      <c r="Q559" s="527">
        <f>D2506</f>
        <v>1.3160000000000001</v>
      </c>
      <c r="R559" s="223">
        <f>Q559*Q551</f>
        <v>65.141999999999996</v>
      </c>
      <c r="S559" s="224"/>
      <c r="T559" s="226">
        <f>R559</f>
        <v>65.141999999999996</v>
      </c>
      <c r="U559" s="178"/>
      <c r="V559" s="132"/>
    </row>
    <row r="560" spans="1:22" ht="13.5" thickBot="1">
      <c r="A560" s="573" t="s">
        <v>369</v>
      </c>
      <c r="B560" s="584"/>
      <c r="C560" s="583"/>
      <c r="D560" s="583"/>
      <c r="E560" s="232" t="s">
        <v>374</v>
      </c>
      <c r="F560" s="518">
        <f>D2507</f>
        <v>0.14899999999999999</v>
      </c>
      <c r="G560" s="233">
        <f>F560*F551</f>
        <v>7.3308</v>
      </c>
      <c r="H560" s="234"/>
      <c r="I560" s="237">
        <f>G560</f>
        <v>7.3308</v>
      </c>
      <c r="J560" s="236"/>
      <c r="K560" s="217"/>
      <c r="L560" s="586"/>
      <c r="M560" s="584"/>
      <c r="N560" s="583"/>
      <c r="O560" s="583"/>
      <c r="P560" s="232" t="s">
        <v>374</v>
      </c>
      <c r="Q560" s="518">
        <f>D2507</f>
        <v>0.14899999999999999</v>
      </c>
      <c r="R560" s="233">
        <f>Q560*Q551</f>
        <v>7.3754999999999997</v>
      </c>
      <c r="S560" s="234"/>
      <c r="T560" s="237">
        <f>R560</f>
        <v>7.3754999999999997</v>
      </c>
      <c r="U560" s="236"/>
      <c r="V560" s="132"/>
    </row>
    <row r="561" spans="1:22" ht="12.75" customHeight="1" thickBot="1">
      <c r="A561" s="574"/>
      <c r="B561" s="168"/>
      <c r="C561" s="164"/>
      <c r="D561" s="164"/>
      <c r="E561" s="165"/>
      <c r="F561" s="532" t="s">
        <v>384</v>
      </c>
      <c r="G561" s="332" t="s">
        <v>385</v>
      </c>
      <c r="H561" s="220" t="s">
        <v>386</v>
      </c>
      <c r="I561" s="219"/>
      <c r="J561" s="251"/>
      <c r="K561" s="217"/>
      <c r="L561" s="587"/>
      <c r="M561" s="168"/>
      <c r="N561" s="164"/>
      <c r="O561" s="164"/>
      <c r="P561" s="165"/>
      <c r="Q561" s="532" t="s">
        <v>384</v>
      </c>
      <c r="R561" s="332" t="s">
        <v>385</v>
      </c>
      <c r="S561" s="220" t="s">
        <v>386</v>
      </c>
      <c r="T561" s="219"/>
      <c r="U561" s="251"/>
      <c r="V561" s="132"/>
    </row>
    <row r="562" spans="1:22" ht="13.5" thickBot="1">
      <c r="A562" s="574"/>
      <c r="B562" s="247" t="s">
        <v>986</v>
      </c>
      <c r="C562" s="219"/>
      <c r="D562" s="219"/>
      <c r="E562" s="253"/>
      <c r="F562" s="521">
        <f>INDEX(Жильцы!$A$2:$AB$129,Квитанции_чистые!J552,HLOOKUP(Квитанции_чистые!$G$3,Лист1!$B$21:$M$22,2,FALSE))</f>
        <v>38145</v>
      </c>
      <c r="G562" s="248">
        <f>INDEX(Жильцы!$A$2:$AB$129,Квитанции_чистые!J552,(HLOOKUP(Квитанции_чистые!$G$3,Лист1!$B$17:$M$18,2,FALSE)))</f>
        <v>38335</v>
      </c>
      <c r="H562" s="249">
        <f>G562-F562</f>
        <v>190</v>
      </c>
      <c r="I562" s="242">
        <f>H562*B2499</f>
        <v>627</v>
      </c>
      <c r="J562" s="167"/>
      <c r="K562" s="252"/>
      <c r="L562" s="461"/>
      <c r="M562" s="247" t="s">
        <v>986</v>
      </c>
      <c r="N562" s="219"/>
      <c r="O562" s="219"/>
      <c r="P562" s="253"/>
      <c r="Q562" s="524">
        <f>INDEX(Жильцы!$A$2:$AB$129,Квитанции_чистые!U552,HLOOKUP(Квитанции_чистые!$G$3,Лист1!$B$21:$M$22,2,FALSE))</f>
        <v>14980</v>
      </c>
      <c r="R562" s="248">
        <f>INDEX(Жильцы!$A$2:$AB$129,Квитанции_чистые!U552,(HLOOKUP(Квитанции_чистые!$G$3,Лист1!$B$17:$M$18,2,FALSE)))</f>
        <v>15095</v>
      </c>
      <c r="S562" s="249">
        <f>R562-Q562</f>
        <v>115</v>
      </c>
      <c r="T562" s="242">
        <f>S562*B2499</f>
        <v>379.5</v>
      </c>
      <c r="U562" s="167"/>
      <c r="V562" s="132"/>
    </row>
    <row r="563" spans="1:22">
      <c r="A563" s="472"/>
      <c r="B563" s="144"/>
      <c r="C563" s="132"/>
      <c r="D563" s="132"/>
      <c r="E563" s="132"/>
      <c r="F563" s="510"/>
      <c r="G563" s="560" t="s">
        <v>1007</v>
      </c>
      <c r="H563" s="255"/>
      <c r="I563" s="556">
        <f>Жильцы!N31</f>
        <v>0</v>
      </c>
      <c r="J563" s="255"/>
      <c r="K563" s="217"/>
      <c r="L563" s="460" t="s">
        <v>375</v>
      </c>
      <c r="M563" s="132"/>
      <c r="N563" s="132"/>
      <c r="O563" s="132"/>
      <c r="P563" s="132"/>
      <c r="Q563" s="510"/>
      <c r="R563" s="560" t="s">
        <v>1007</v>
      </c>
      <c r="S563" s="255"/>
      <c r="T563" s="556">
        <f>Жильцы!N33</f>
        <v>-3496.31</v>
      </c>
      <c r="U563" s="255"/>
      <c r="V563" s="132"/>
    </row>
    <row r="564" spans="1:22" ht="13.5" thickBot="1">
      <c r="A564" s="460" t="s">
        <v>376</v>
      </c>
      <c r="B564" s="132"/>
      <c r="C564" s="132"/>
      <c r="D564" s="180" t="s">
        <v>377</v>
      </c>
      <c r="E564" s="183" t="str">
        <f>$E$18</f>
        <v>января</v>
      </c>
      <c r="F564" s="510" t="s">
        <v>1142</v>
      </c>
      <c r="G564" s="182" t="s">
        <v>347</v>
      </c>
      <c r="H564" s="167"/>
      <c r="I564" s="242">
        <f>SUM(I555:I563)</f>
        <v>2193.5280000000002</v>
      </c>
      <c r="J564" s="167"/>
      <c r="K564" s="217"/>
      <c r="L564" s="460" t="s">
        <v>376</v>
      </c>
      <c r="M564" s="132"/>
      <c r="N564" s="132"/>
      <c r="O564" s="180" t="s">
        <v>377</v>
      </c>
      <c r="P564" s="183" t="str">
        <f>$E$18</f>
        <v>января</v>
      </c>
      <c r="Q564" s="510" t="s">
        <v>1142</v>
      </c>
      <c r="R564" s="182" t="s">
        <v>347</v>
      </c>
      <c r="S564" s="167"/>
      <c r="T564" s="242">
        <f>SUM(T555:T563)</f>
        <v>-1540.7299999999998</v>
      </c>
      <c r="U564" s="167"/>
      <c r="V564" s="132"/>
    </row>
    <row r="565" spans="1:22" ht="12.75" customHeight="1">
      <c r="A565" s="184"/>
      <c r="B565" s="190"/>
      <c r="C565" s="186"/>
      <c r="D565" s="259"/>
      <c r="E565" s="259"/>
      <c r="F565" s="522"/>
      <c r="G565" s="188"/>
      <c r="H565" s="189"/>
      <c r="I565" s="259"/>
      <c r="J565" s="259"/>
      <c r="K565" s="260"/>
      <c r="L565" s="184"/>
      <c r="M565" s="190"/>
      <c r="N565" s="186"/>
      <c r="O565" s="259"/>
      <c r="P565" s="259"/>
      <c r="Q565" s="522"/>
      <c r="R565" s="259"/>
      <c r="S565" s="259"/>
      <c r="T565" s="259"/>
      <c r="U565" s="259"/>
      <c r="V565" s="261"/>
    </row>
    <row r="566" spans="1:22" ht="24.75" customHeight="1">
      <c r="A566" s="460" t="s">
        <v>363</v>
      </c>
      <c r="B566" s="131"/>
      <c r="K566" s="576" t="s">
        <v>378</v>
      </c>
      <c r="L566" s="460" t="s">
        <v>363</v>
      </c>
      <c r="M566" s="131"/>
      <c r="V566" s="576" t="s">
        <v>378</v>
      </c>
    </row>
    <row r="567" spans="1:22">
      <c r="A567" s="460" t="s">
        <v>379</v>
      </c>
      <c r="B567" s="131"/>
      <c r="K567" s="577"/>
      <c r="L567" s="460" t="s">
        <v>379</v>
      </c>
      <c r="M567" s="131"/>
      <c r="V567" s="577"/>
    </row>
    <row r="568" spans="1:22" ht="2.25" customHeight="1">
      <c r="A568" s="460"/>
      <c r="B568" s="131"/>
      <c r="C568" s="132"/>
      <c r="D568" s="132"/>
      <c r="E568" s="132"/>
      <c r="F568" s="510"/>
      <c r="G568" s="132"/>
      <c r="H568" s="132"/>
      <c r="I568" s="132"/>
      <c r="J568" s="132"/>
      <c r="K568" s="577"/>
      <c r="L568" s="460"/>
      <c r="M568" s="131"/>
      <c r="N568" s="132"/>
      <c r="O568" s="132"/>
      <c r="P568" s="132"/>
      <c r="Q568" s="510"/>
      <c r="R568" s="132"/>
      <c r="S568" s="132"/>
      <c r="T568" s="132"/>
      <c r="U568" s="132"/>
      <c r="V568" s="577"/>
    </row>
    <row r="569" spans="1:22" ht="15.75" customHeight="1">
      <c r="A569" s="578"/>
      <c r="B569" s="578"/>
      <c r="C569" s="578"/>
      <c r="D569" s="133" t="s">
        <v>350</v>
      </c>
      <c r="E569" s="133"/>
      <c r="F569" s="511"/>
      <c r="G569" s="135" t="str">
        <f>$G$3</f>
        <v>декабрь</v>
      </c>
      <c r="H569" s="133" t="s">
        <v>967</v>
      </c>
      <c r="I569" s="132"/>
      <c r="J569" s="132"/>
      <c r="K569" s="577"/>
      <c r="L569" s="578"/>
      <c r="M569" s="578"/>
      <c r="N569" s="578"/>
      <c r="O569" s="133" t="s">
        <v>350</v>
      </c>
      <c r="P569" s="133"/>
      <c r="Q569" s="511"/>
      <c r="R569" s="135" t="str">
        <f>$G$3</f>
        <v>декабрь</v>
      </c>
      <c r="S569" s="133" t="s">
        <v>967</v>
      </c>
      <c r="T569" s="132"/>
      <c r="U569" s="132"/>
      <c r="V569" s="577"/>
    </row>
    <row r="570" spans="1:22" ht="3.75" customHeight="1">
      <c r="A570" s="578"/>
      <c r="B570" s="578"/>
      <c r="C570" s="578"/>
      <c r="D570" s="132"/>
      <c r="E570" s="132"/>
      <c r="F570" s="510"/>
      <c r="G570" s="132"/>
      <c r="H570" s="132"/>
      <c r="I570" s="132"/>
      <c r="J570" s="132"/>
      <c r="K570" s="577"/>
      <c r="L570" s="578"/>
      <c r="M570" s="578"/>
      <c r="N570" s="578"/>
      <c r="O570" s="132"/>
      <c r="P570" s="132"/>
      <c r="Q570" s="510"/>
      <c r="R570" s="132"/>
      <c r="S570" s="132"/>
      <c r="T570" s="132"/>
      <c r="U570" s="132"/>
      <c r="V570" s="577"/>
    </row>
    <row r="571" spans="1:22" ht="12.75" customHeight="1">
      <c r="A571" s="578"/>
      <c r="B571" s="578"/>
      <c r="C571" s="578"/>
      <c r="D571" s="131" t="s">
        <v>327</v>
      </c>
      <c r="E571" s="131"/>
      <c r="F571" s="512">
        <f>F551</f>
        <v>49.2</v>
      </c>
      <c r="G571" s="131" t="s">
        <v>328</v>
      </c>
      <c r="H571" s="132" t="str">
        <f>H551</f>
        <v>Миняева С.И.</v>
      </c>
      <c r="I571" s="132"/>
      <c r="J571" s="132"/>
      <c r="K571" s="577"/>
      <c r="L571" s="578"/>
      <c r="M571" s="578"/>
      <c r="N571" s="578"/>
      <c r="O571" s="131" t="s">
        <v>327</v>
      </c>
      <c r="P571" s="131"/>
      <c r="Q571" s="512">
        <f>Q551</f>
        <v>49.5</v>
      </c>
      <c r="R571" s="131" t="s">
        <v>328</v>
      </c>
      <c r="S571" s="132" t="str">
        <f>S551</f>
        <v>Мельников М.П.</v>
      </c>
      <c r="T571" s="132"/>
      <c r="U571" s="132"/>
      <c r="V571" s="577"/>
    </row>
    <row r="572" spans="1:22" ht="12.75" customHeight="1">
      <c r="A572" s="578"/>
      <c r="B572" s="578"/>
      <c r="C572" s="578"/>
      <c r="D572" s="131" t="s">
        <v>329</v>
      </c>
      <c r="E572" s="131"/>
      <c r="F572" s="512">
        <f>F552</f>
        <v>2</v>
      </c>
      <c r="G572" s="131" t="s">
        <v>330</v>
      </c>
      <c r="H572" s="132" t="s">
        <v>331</v>
      </c>
      <c r="I572" s="132"/>
      <c r="J572" s="137">
        <f>J552</f>
        <v>30</v>
      </c>
      <c r="K572" s="577"/>
      <c r="L572" s="578"/>
      <c r="M572" s="578"/>
      <c r="N572" s="578"/>
      <c r="O572" s="131" t="s">
        <v>329</v>
      </c>
      <c r="P572" s="131"/>
      <c r="Q572" s="512">
        <f>Q552</f>
        <v>0</v>
      </c>
      <c r="R572" s="131" t="s">
        <v>330</v>
      </c>
      <c r="S572" s="132" t="s">
        <v>331</v>
      </c>
      <c r="T572" s="132"/>
      <c r="U572" s="137">
        <f>U552</f>
        <v>32</v>
      </c>
      <c r="V572" s="577"/>
    </row>
    <row r="573" spans="1:22" ht="2.25" customHeight="1" thickBot="1">
      <c r="A573" s="463"/>
      <c r="B573" s="132"/>
      <c r="C573" s="132"/>
      <c r="D573" s="132"/>
      <c r="E573" s="132"/>
      <c r="F573" s="510"/>
      <c r="G573" s="132"/>
      <c r="H573" s="132"/>
      <c r="I573" s="132"/>
      <c r="J573" s="132"/>
      <c r="K573" s="577"/>
      <c r="L573" s="463"/>
      <c r="M573" s="132"/>
      <c r="N573" s="132"/>
      <c r="O573" s="132"/>
      <c r="P573" s="132"/>
      <c r="Q573" s="510"/>
      <c r="R573" s="132"/>
      <c r="S573" s="132"/>
      <c r="T573" s="132"/>
      <c r="U573" s="132"/>
      <c r="V573" s="577"/>
    </row>
    <row r="574" spans="1:22" ht="24" customHeight="1" thickBot="1">
      <c r="A574" s="574" t="s">
        <v>411</v>
      </c>
      <c r="B574" s="138"/>
      <c r="C574" s="219"/>
      <c r="D574" s="541" t="s">
        <v>957</v>
      </c>
      <c r="E574" s="140"/>
      <c r="F574" s="513" t="s">
        <v>366</v>
      </c>
      <c r="G574" s="141" t="s">
        <v>335</v>
      </c>
      <c r="H574" s="220" t="s">
        <v>367</v>
      </c>
      <c r="I574" s="569" t="s">
        <v>337</v>
      </c>
      <c r="J574" s="570"/>
      <c r="K574" s="577"/>
      <c r="L574" s="585" t="s">
        <v>412</v>
      </c>
      <c r="M574" s="138"/>
      <c r="N574" s="219"/>
      <c r="O574" s="541" t="s">
        <v>957</v>
      </c>
      <c r="P574" s="140"/>
      <c r="Q574" s="513" t="s">
        <v>366</v>
      </c>
      <c r="R574" s="141" t="s">
        <v>335</v>
      </c>
      <c r="S574" s="220" t="s">
        <v>367</v>
      </c>
      <c r="T574" s="569" t="s">
        <v>337</v>
      </c>
      <c r="U574" s="570"/>
      <c r="V574" s="577"/>
    </row>
    <row r="575" spans="1:22" ht="1.5" customHeight="1">
      <c r="A575" s="574"/>
      <c r="B575" s="221"/>
      <c r="C575" s="144"/>
      <c r="D575" s="144"/>
      <c r="E575" s="145"/>
      <c r="F575" s="514"/>
      <c r="G575" s="146"/>
      <c r="H575" s="146"/>
      <c r="I575" s="144"/>
      <c r="J575" s="147"/>
      <c r="K575" s="577"/>
      <c r="L575" s="585"/>
      <c r="M575" s="221"/>
      <c r="N575" s="144"/>
      <c r="O575" s="144"/>
      <c r="P575" s="145"/>
      <c r="Q575" s="514"/>
      <c r="R575" s="146"/>
      <c r="S575" s="146"/>
      <c r="T575" s="144"/>
      <c r="U575" s="147"/>
      <c r="V575" s="577"/>
    </row>
    <row r="576" spans="1:22" ht="12.75" customHeight="1">
      <c r="A576" s="574"/>
      <c r="B576" s="221" t="s">
        <v>368</v>
      </c>
      <c r="C576" s="156"/>
      <c r="D576" s="156"/>
      <c r="E576" s="150"/>
      <c r="F576" s="151">
        <f>D2509</f>
        <v>29.5</v>
      </c>
      <c r="G576" s="151">
        <f>F576*F571</f>
        <v>1451.4</v>
      </c>
      <c r="H576" s="152"/>
      <c r="I576" s="153">
        <f>G576-H576</f>
        <v>1451.4</v>
      </c>
      <c r="J576" s="154"/>
      <c r="K576" s="577"/>
      <c r="L576" s="585"/>
      <c r="M576" s="221" t="s">
        <v>368</v>
      </c>
      <c r="N576" s="156"/>
      <c r="O576" s="156"/>
      <c r="P576" s="150"/>
      <c r="Q576" s="151">
        <f>D2509</f>
        <v>29.5</v>
      </c>
      <c r="R576" s="151">
        <f>Q576*Q571</f>
        <v>1460.25</v>
      </c>
      <c r="S576" s="152"/>
      <c r="T576" s="153">
        <f>R576-S576</f>
        <v>1460.25</v>
      </c>
      <c r="U576" s="154"/>
      <c r="V576" s="577"/>
    </row>
    <row r="577" spans="1:22" ht="12.75" customHeight="1">
      <c r="A577" s="472"/>
      <c r="B577" s="582" t="s">
        <v>370</v>
      </c>
      <c r="C577" s="583"/>
      <c r="D577" s="583"/>
      <c r="E577" s="222" t="s">
        <v>371</v>
      </c>
      <c r="F577" s="516">
        <f>D2504</f>
        <v>0.152</v>
      </c>
      <c r="G577" s="223">
        <f>F577*F571</f>
        <v>7.4784000000000006</v>
      </c>
      <c r="H577" s="224"/>
      <c r="I577" s="226">
        <f>G577</f>
        <v>7.4784000000000006</v>
      </c>
      <c r="J577" s="178"/>
      <c r="K577" s="577"/>
      <c r="L577" s="585"/>
      <c r="M577" s="582" t="s">
        <v>370</v>
      </c>
      <c r="N577" s="583"/>
      <c r="O577" s="583"/>
      <c r="P577" s="222" t="s">
        <v>371</v>
      </c>
      <c r="Q577" s="516">
        <f>D2504</f>
        <v>0.152</v>
      </c>
      <c r="R577" s="223">
        <f>Q577*Q571</f>
        <v>7.524</v>
      </c>
      <c r="S577" s="224"/>
      <c r="T577" s="226">
        <f>R577</f>
        <v>7.524</v>
      </c>
      <c r="U577" s="178"/>
      <c r="V577" s="577"/>
    </row>
    <row r="578" spans="1:22" ht="12.75" customHeight="1">
      <c r="A578" s="472"/>
      <c r="B578" s="584"/>
      <c r="C578" s="583"/>
      <c r="D578" s="583"/>
      <c r="E578" s="222" t="s">
        <v>372</v>
      </c>
      <c r="F578" s="516">
        <f>D2505</f>
        <v>0.72299999999999998</v>
      </c>
      <c r="G578" s="223">
        <f>F578*F571</f>
        <v>35.571600000000004</v>
      </c>
      <c r="H578" s="224"/>
      <c r="I578" s="226">
        <f>G578</f>
        <v>35.571600000000004</v>
      </c>
      <c r="J578" s="178"/>
      <c r="K578" s="577"/>
      <c r="L578" s="464"/>
      <c r="M578" s="584"/>
      <c r="N578" s="583"/>
      <c r="O578" s="583"/>
      <c r="P578" s="222" t="s">
        <v>372</v>
      </c>
      <c r="Q578" s="516">
        <f>D2505</f>
        <v>0.72299999999999998</v>
      </c>
      <c r="R578" s="223">
        <f>Q578*Q571</f>
        <v>35.788499999999999</v>
      </c>
      <c r="S578" s="224"/>
      <c r="T578" s="226">
        <f>R578</f>
        <v>35.788499999999999</v>
      </c>
      <c r="U578" s="178"/>
      <c r="V578" s="577"/>
    </row>
    <row r="579" spans="1:22">
      <c r="A579" s="460"/>
      <c r="B579" s="584"/>
      <c r="C579" s="583"/>
      <c r="D579" s="583"/>
      <c r="E579" s="222" t="s">
        <v>373</v>
      </c>
      <c r="F579" s="527">
        <f>D2506</f>
        <v>1.3160000000000001</v>
      </c>
      <c r="G579" s="223">
        <f>F579*F571</f>
        <v>64.747200000000007</v>
      </c>
      <c r="H579" s="224"/>
      <c r="I579" s="226">
        <f>G579</f>
        <v>64.747200000000007</v>
      </c>
      <c r="J579" s="178"/>
      <c r="K579" s="577"/>
      <c r="L579" s="586" t="s">
        <v>369</v>
      </c>
      <c r="M579" s="584"/>
      <c r="N579" s="583"/>
      <c r="O579" s="583"/>
      <c r="P579" s="222" t="s">
        <v>373</v>
      </c>
      <c r="Q579" s="527">
        <f>D2506</f>
        <v>1.3160000000000001</v>
      </c>
      <c r="R579" s="223">
        <f>Q579*Q571</f>
        <v>65.141999999999996</v>
      </c>
      <c r="S579" s="224"/>
      <c r="T579" s="226">
        <f>R579</f>
        <v>65.141999999999996</v>
      </c>
      <c r="U579" s="178"/>
      <c r="V579" s="577"/>
    </row>
    <row r="580" spans="1:22" ht="13.5" thickBot="1">
      <c r="A580" s="472"/>
      <c r="B580" s="584"/>
      <c r="C580" s="583"/>
      <c r="D580" s="583"/>
      <c r="E580" s="232" t="s">
        <v>374</v>
      </c>
      <c r="F580" s="518">
        <f>D2507</f>
        <v>0.14899999999999999</v>
      </c>
      <c r="G580" s="233">
        <f>F580*F571</f>
        <v>7.3308</v>
      </c>
      <c r="H580" s="234"/>
      <c r="I580" s="237">
        <f>G580</f>
        <v>7.3308</v>
      </c>
      <c r="J580" s="236"/>
      <c r="K580" s="577"/>
      <c r="L580" s="586"/>
      <c r="M580" s="584"/>
      <c r="N580" s="583"/>
      <c r="O580" s="583"/>
      <c r="P580" s="232" t="s">
        <v>374</v>
      </c>
      <c r="Q580" s="518">
        <f>D2507</f>
        <v>0.14899999999999999</v>
      </c>
      <c r="R580" s="233">
        <f>Q580*Q571</f>
        <v>7.3754999999999997</v>
      </c>
      <c r="S580" s="234"/>
      <c r="T580" s="237">
        <f>R580</f>
        <v>7.3754999999999997</v>
      </c>
      <c r="U580" s="236"/>
      <c r="V580" s="577"/>
    </row>
    <row r="581" spans="1:22" ht="13.5" customHeight="1" thickBot="1">
      <c r="A581" s="574" t="s">
        <v>369</v>
      </c>
      <c r="B581" s="168"/>
      <c r="C581" s="164"/>
      <c r="D581" s="164"/>
      <c r="E581" s="165"/>
      <c r="F581" s="532" t="s">
        <v>384</v>
      </c>
      <c r="G581" s="332" t="s">
        <v>385</v>
      </c>
      <c r="H581" s="220" t="s">
        <v>386</v>
      </c>
      <c r="I581" s="219"/>
      <c r="J581" s="251"/>
      <c r="K581" s="577"/>
      <c r="L581" s="587"/>
      <c r="M581" s="168"/>
      <c r="N581" s="164"/>
      <c r="O581" s="164"/>
      <c r="P581" s="165"/>
      <c r="Q581" s="532" t="s">
        <v>384</v>
      </c>
      <c r="R581" s="332" t="s">
        <v>385</v>
      </c>
      <c r="S581" s="220" t="s">
        <v>386</v>
      </c>
      <c r="T581" s="219"/>
      <c r="U581" s="251"/>
      <c r="V581" s="577"/>
    </row>
    <row r="582" spans="1:22" ht="13.5" thickBot="1">
      <c r="A582" s="574"/>
      <c r="B582" s="247" t="s">
        <v>986</v>
      </c>
      <c r="C582" s="219"/>
      <c r="D582" s="219"/>
      <c r="E582" s="253"/>
      <c r="F582" s="524">
        <f>F562</f>
        <v>38145</v>
      </c>
      <c r="G582" s="282">
        <f>G562</f>
        <v>38335</v>
      </c>
      <c r="H582" s="249">
        <f>H562</f>
        <v>190</v>
      </c>
      <c r="I582" s="242">
        <f>I562</f>
        <v>627</v>
      </c>
      <c r="J582" s="167"/>
      <c r="K582" s="577"/>
      <c r="L582" s="461"/>
      <c r="M582" s="247" t="s">
        <v>986</v>
      </c>
      <c r="N582" s="219"/>
      <c r="O582" s="219"/>
      <c r="P582" s="253"/>
      <c r="Q582" s="524">
        <f>Q562</f>
        <v>14980</v>
      </c>
      <c r="R582" s="248">
        <f>R562</f>
        <v>15095</v>
      </c>
      <c r="S582" s="324">
        <f>S562</f>
        <v>115</v>
      </c>
      <c r="T582" s="242">
        <f>T562</f>
        <v>379.5</v>
      </c>
      <c r="U582" s="167"/>
      <c r="V582" s="577"/>
    </row>
    <row r="583" spans="1:22">
      <c r="A583" s="573"/>
      <c r="B583" s="144"/>
      <c r="C583" s="132"/>
      <c r="D583" s="132"/>
      <c r="E583" s="132"/>
      <c r="F583" s="510"/>
      <c r="G583" s="560" t="s">
        <v>1007</v>
      </c>
      <c r="H583" s="255"/>
      <c r="I583" s="556">
        <f>I563</f>
        <v>0</v>
      </c>
      <c r="J583" s="255"/>
      <c r="K583" s="577"/>
      <c r="L583" s="460" t="s">
        <v>375</v>
      </c>
      <c r="M583" s="132"/>
      <c r="N583" s="132"/>
      <c r="O583" s="132"/>
      <c r="P583" s="132"/>
      <c r="Q583" s="510"/>
      <c r="R583" s="560" t="s">
        <v>1007</v>
      </c>
      <c r="S583" s="255"/>
      <c r="T583" s="556">
        <f>T563</f>
        <v>-3496.31</v>
      </c>
      <c r="U583" s="255"/>
      <c r="V583" s="577"/>
    </row>
    <row r="584" spans="1:22" ht="13.5" thickBot="1">
      <c r="A584" s="460" t="s">
        <v>376</v>
      </c>
      <c r="B584" s="156"/>
      <c r="C584" s="132"/>
      <c r="D584" s="180" t="s">
        <v>377</v>
      </c>
      <c r="E584" s="183" t="str">
        <f>$E$18</f>
        <v>января</v>
      </c>
      <c r="F584" s="510" t="s">
        <v>1142</v>
      </c>
      <c r="G584" s="182" t="s">
        <v>347</v>
      </c>
      <c r="H584" s="167"/>
      <c r="I584" s="242">
        <f>SUM(I575:I583)</f>
        <v>2193.5280000000002</v>
      </c>
      <c r="J584" s="167"/>
      <c r="K584" s="299"/>
      <c r="L584" s="460" t="s">
        <v>376</v>
      </c>
      <c r="M584" s="132"/>
      <c r="N584" s="132"/>
      <c r="O584" s="180" t="s">
        <v>377</v>
      </c>
      <c r="P584" s="183" t="str">
        <f>$E$18</f>
        <v>января</v>
      </c>
      <c r="Q584" s="510" t="s">
        <v>1142</v>
      </c>
      <c r="R584" s="182" t="s">
        <v>347</v>
      </c>
      <c r="S584" s="167"/>
      <c r="T584" s="242">
        <f>SUM(T575:T583)</f>
        <v>-1540.7299999999998</v>
      </c>
      <c r="U584" s="167"/>
      <c r="V584" s="299"/>
    </row>
    <row r="585" spans="1:22" ht="13.5" thickBot="1">
      <c r="A585" s="184"/>
      <c r="B585" s="190"/>
      <c r="C585" s="186"/>
      <c r="D585" s="259"/>
      <c r="E585" s="259"/>
      <c r="F585" s="522"/>
      <c r="G585" s="197"/>
      <c r="H585" s="197"/>
      <c r="I585" s="197"/>
      <c r="J585" s="197"/>
      <c r="K585" s="299"/>
      <c r="L585" s="184"/>
      <c r="M585" s="190"/>
      <c r="N585" s="186"/>
      <c r="O585" s="259"/>
      <c r="P585" s="259"/>
      <c r="Q585" s="522"/>
      <c r="R585" s="197"/>
      <c r="S585" s="197"/>
      <c r="T585" s="197"/>
      <c r="U585" s="197"/>
      <c r="V585" s="299"/>
    </row>
    <row r="586" spans="1:22" ht="25.5" customHeight="1" thickTop="1">
      <c r="A586" s="460" t="s">
        <v>363</v>
      </c>
      <c r="B586" s="131"/>
      <c r="L586" s="460" t="s">
        <v>363</v>
      </c>
      <c r="M586" s="131"/>
    </row>
    <row r="587" spans="1:22" ht="2.25" customHeight="1">
      <c r="A587" s="460"/>
      <c r="B587" s="131"/>
      <c r="C587" s="132"/>
      <c r="D587" s="132"/>
      <c r="E587" s="132"/>
      <c r="F587" s="510"/>
      <c r="G587" s="132"/>
      <c r="H587" s="132"/>
      <c r="I587" s="132"/>
      <c r="J587" s="132"/>
      <c r="K587" s="217"/>
      <c r="L587" s="460"/>
      <c r="M587" s="131"/>
      <c r="N587" s="132"/>
      <c r="O587" s="132"/>
      <c r="P587" s="132"/>
      <c r="Q587" s="510"/>
      <c r="R587" s="132"/>
      <c r="S587" s="132"/>
      <c r="T587" s="132"/>
      <c r="U587" s="132"/>
      <c r="V587" s="132"/>
    </row>
    <row r="588" spans="1:22" ht="15.75" customHeight="1">
      <c r="A588" s="578"/>
      <c r="B588" s="578"/>
      <c r="C588" s="578"/>
      <c r="D588" s="133" t="s">
        <v>325</v>
      </c>
      <c r="E588" s="133"/>
      <c r="F588" s="511"/>
      <c r="G588" s="135" t="str">
        <f>$G$3</f>
        <v>декабрь</v>
      </c>
      <c r="H588" s="133" t="s">
        <v>967</v>
      </c>
      <c r="I588" s="132"/>
      <c r="J588" s="132"/>
      <c r="K588" s="217"/>
      <c r="L588" s="578"/>
      <c r="M588" s="578"/>
      <c r="N588" s="578"/>
      <c r="O588" s="133" t="s">
        <v>325</v>
      </c>
      <c r="P588" s="133"/>
      <c r="Q588" s="511"/>
      <c r="R588" s="135" t="str">
        <f>$G$3</f>
        <v>декабрь</v>
      </c>
      <c r="S588" s="133" t="s">
        <v>967</v>
      </c>
      <c r="T588" s="132"/>
      <c r="U588" s="132"/>
      <c r="V588" s="132"/>
    </row>
    <row r="589" spans="1:22" ht="3" customHeight="1">
      <c r="A589" s="578"/>
      <c r="B589" s="578"/>
      <c r="C589" s="578"/>
      <c r="D589" s="132"/>
      <c r="E589" s="132"/>
      <c r="F589" s="510"/>
      <c r="G589" s="132"/>
      <c r="H589" s="132"/>
      <c r="I589" s="132"/>
      <c r="J589" s="132"/>
      <c r="K589" s="217"/>
      <c r="L589" s="578"/>
      <c r="M589" s="578"/>
      <c r="N589" s="578"/>
      <c r="O589" s="132"/>
      <c r="P589" s="132"/>
      <c r="Q589" s="510"/>
      <c r="R589" s="132"/>
      <c r="S589" s="132"/>
      <c r="T589" s="132"/>
      <c r="U589" s="132"/>
      <c r="V589" s="132"/>
    </row>
    <row r="590" spans="1:22" ht="12.75" customHeight="1">
      <c r="A590" s="578"/>
      <c r="B590" s="578"/>
      <c r="C590" s="578"/>
      <c r="D590" s="131" t="s">
        <v>327</v>
      </c>
      <c r="E590" s="131"/>
      <c r="F590" s="512">
        <f>Жильцы!E32</f>
        <v>49.2</v>
      </c>
      <c r="G590" s="131" t="s">
        <v>328</v>
      </c>
      <c r="H590" s="132" t="str">
        <f>Жильцы!B32&amp;" "&amp;Жильцы!C32&amp;"."&amp;Жильцы!D32&amp;"."</f>
        <v>Филиппович О.Р.</v>
      </c>
      <c r="I590" s="132"/>
      <c r="J590" s="132"/>
      <c r="K590" s="217"/>
      <c r="L590" s="578"/>
      <c r="M590" s="578"/>
      <c r="N590" s="578"/>
      <c r="O590" s="131" t="s">
        <v>327</v>
      </c>
      <c r="P590" s="131"/>
      <c r="Q590" s="512">
        <f>Жильцы!E34</f>
        <v>49.4</v>
      </c>
      <c r="R590" s="131" t="s">
        <v>328</v>
      </c>
      <c r="S590" s="132" t="str">
        <f>Жильцы!B34&amp;" "&amp;Жильцы!C34&amp;"."&amp;Жильцы!D34&amp;"."</f>
        <v>Корзюк Е.А.</v>
      </c>
      <c r="T590" s="132"/>
      <c r="U590" s="132"/>
      <c r="V590" s="132"/>
    </row>
    <row r="591" spans="1:22" ht="12.75" customHeight="1">
      <c r="A591" s="578"/>
      <c r="B591" s="578"/>
      <c r="C591" s="578"/>
      <c r="D591" s="131" t="s">
        <v>329</v>
      </c>
      <c r="E591" s="131"/>
      <c r="F591" s="512">
        <f>Жильцы!F32</f>
        <v>1</v>
      </c>
      <c r="G591" s="131" t="s">
        <v>330</v>
      </c>
      <c r="H591" s="132" t="s">
        <v>331</v>
      </c>
      <c r="I591" s="132"/>
      <c r="J591" s="137">
        <f>Жильцы!A32</f>
        <v>31</v>
      </c>
      <c r="K591" s="217"/>
      <c r="L591" s="578"/>
      <c r="M591" s="578"/>
      <c r="N591" s="578"/>
      <c r="O591" s="131" t="s">
        <v>329</v>
      </c>
      <c r="P591" s="131"/>
      <c r="Q591" s="512">
        <f>Жильцы!F34</f>
        <v>0</v>
      </c>
      <c r="R591" s="131" t="s">
        <v>330</v>
      </c>
      <c r="S591" s="132" t="s">
        <v>331</v>
      </c>
      <c r="T591" s="132"/>
      <c r="U591" s="137">
        <f>Жильцы!A34</f>
        <v>33</v>
      </c>
      <c r="V591" s="132"/>
    </row>
    <row r="592" spans="1:22" ht="2.25" customHeight="1" thickBot="1">
      <c r="A592" s="463"/>
      <c r="B592" s="132"/>
      <c r="C592" s="132"/>
      <c r="D592" s="132"/>
      <c r="E592" s="132"/>
      <c r="F592" s="510"/>
      <c r="G592" s="132"/>
      <c r="H592" s="132"/>
      <c r="I592" s="132"/>
      <c r="J592" s="132"/>
      <c r="K592" s="217"/>
      <c r="L592" s="463"/>
      <c r="M592" s="132"/>
      <c r="N592" s="132"/>
      <c r="O592" s="132"/>
      <c r="P592" s="132"/>
      <c r="Q592" s="510"/>
      <c r="R592" s="132"/>
      <c r="S592" s="132"/>
      <c r="T592" s="132"/>
      <c r="U592" s="132"/>
      <c r="V592" s="132"/>
    </row>
    <row r="593" spans="1:24" ht="24" customHeight="1" thickBot="1">
      <c r="A593" s="574"/>
      <c r="B593" s="138"/>
      <c r="C593" s="219"/>
      <c r="D593" s="541" t="s">
        <v>957</v>
      </c>
      <c r="E593" s="140"/>
      <c r="F593" s="513" t="s">
        <v>366</v>
      </c>
      <c r="G593" s="141" t="s">
        <v>335</v>
      </c>
      <c r="H593" s="220" t="s">
        <v>367</v>
      </c>
      <c r="I593" s="569" t="s">
        <v>337</v>
      </c>
      <c r="J593" s="570"/>
      <c r="K593" s="217"/>
      <c r="L593" s="585"/>
      <c r="M593" s="138"/>
      <c r="N593" s="219"/>
      <c r="O593" s="541" t="s">
        <v>957</v>
      </c>
      <c r="P593" s="140"/>
      <c r="Q593" s="513" t="s">
        <v>366</v>
      </c>
      <c r="R593" s="141" t="s">
        <v>335</v>
      </c>
      <c r="S593" s="220" t="s">
        <v>367</v>
      </c>
      <c r="T593" s="569" t="s">
        <v>337</v>
      </c>
      <c r="U593" s="570"/>
      <c r="V593" s="132"/>
    </row>
    <row r="594" spans="1:24" ht="3.75" customHeight="1">
      <c r="A594" s="574"/>
      <c r="B594" s="221"/>
      <c r="C594" s="144"/>
      <c r="D594" s="144"/>
      <c r="E594" s="145"/>
      <c r="F594" s="514"/>
      <c r="G594" s="146"/>
      <c r="H594" s="146"/>
      <c r="I594" s="144"/>
      <c r="J594" s="147"/>
      <c r="K594" s="217"/>
      <c r="L594" s="585"/>
      <c r="M594" s="221"/>
      <c r="N594" s="144"/>
      <c r="O594" s="144"/>
      <c r="P594" s="145"/>
      <c r="Q594" s="514"/>
      <c r="R594" s="146"/>
      <c r="S594" s="146"/>
      <c r="T594" s="144"/>
      <c r="U594" s="147"/>
      <c r="V594" s="132"/>
    </row>
    <row r="595" spans="1:24" ht="12.75" customHeight="1">
      <c r="A595" s="574"/>
      <c r="B595" s="221" t="s">
        <v>368</v>
      </c>
      <c r="C595" s="156"/>
      <c r="D595" s="156"/>
      <c r="E595" s="150"/>
      <c r="F595" s="151">
        <f>D2509</f>
        <v>29.5</v>
      </c>
      <c r="G595" s="151">
        <f>F595*F590</f>
        <v>1451.4</v>
      </c>
      <c r="H595" s="152"/>
      <c r="I595" s="153">
        <f>G595-H595</f>
        <v>1451.4</v>
      </c>
      <c r="J595" s="154"/>
      <c r="K595" s="217"/>
      <c r="L595" s="585"/>
      <c r="M595" s="221" t="s">
        <v>368</v>
      </c>
      <c r="N595" s="156"/>
      <c r="O595" s="156"/>
      <c r="P595" s="150"/>
      <c r="Q595" s="151">
        <f>D2509</f>
        <v>29.5</v>
      </c>
      <c r="R595" s="151">
        <f>Q595*Q590</f>
        <v>1457.3</v>
      </c>
      <c r="S595" s="152"/>
      <c r="T595" s="153">
        <f>R595-S595</f>
        <v>1457.3</v>
      </c>
      <c r="U595" s="154"/>
      <c r="V595" s="132"/>
    </row>
    <row r="596" spans="1:24" ht="12.75" customHeight="1">
      <c r="A596" s="472"/>
      <c r="B596" s="582" t="s">
        <v>370</v>
      </c>
      <c r="C596" s="583"/>
      <c r="D596" s="583"/>
      <c r="E596" s="222" t="s">
        <v>371</v>
      </c>
      <c r="F596" s="516">
        <f>D2504</f>
        <v>0.152</v>
      </c>
      <c r="G596" s="223">
        <f>F596*F590</f>
        <v>7.4784000000000006</v>
      </c>
      <c r="H596" s="224"/>
      <c r="I596" s="226">
        <f>G596</f>
        <v>7.4784000000000006</v>
      </c>
      <c r="J596" s="178"/>
      <c r="K596" s="217"/>
      <c r="L596" s="585"/>
      <c r="M596" s="582" t="s">
        <v>370</v>
      </c>
      <c r="N596" s="583"/>
      <c r="O596" s="583"/>
      <c r="P596" s="222" t="s">
        <v>371</v>
      </c>
      <c r="Q596" s="516">
        <f>D2504</f>
        <v>0.152</v>
      </c>
      <c r="R596" s="223">
        <f>Q596*Q590</f>
        <v>7.5087999999999999</v>
      </c>
      <c r="S596" s="224"/>
      <c r="T596" s="226">
        <f>R596</f>
        <v>7.5087999999999999</v>
      </c>
      <c r="U596" s="178"/>
      <c r="V596" s="132"/>
    </row>
    <row r="597" spans="1:24" ht="12.75" customHeight="1">
      <c r="A597" s="472"/>
      <c r="B597" s="584"/>
      <c r="C597" s="583"/>
      <c r="D597" s="583"/>
      <c r="E597" s="222" t="s">
        <v>372</v>
      </c>
      <c r="F597" s="516">
        <f>D2505</f>
        <v>0.72299999999999998</v>
      </c>
      <c r="G597" s="223">
        <f>F597*F590</f>
        <v>35.571600000000004</v>
      </c>
      <c r="H597" s="224"/>
      <c r="I597" s="226">
        <f>G597</f>
        <v>35.571600000000004</v>
      </c>
      <c r="J597" s="178"/>
      <c r="K597" s="217"/>
      <c r="L597" s="464"/>
      <c r="M597" s="584"/>
      <c r="N597" s="583"/>
      <c r="O597" s="583"/>
      <c r="P597" s="222" t="s">
        <v>372</v>
      </c>
      <c r="Q597" s="516">
        <f>D2505</f>
        <v>0.72299999999999998</v>
      </c>
      <c r="R597" s="223">
        <f>Q597*Q590</f>
        <v>35.716200000000001</v>
      </c>
      <c r="S597" s="224"/>
      <c r="T597" s="226">
        <f>R597</f>
        <v>35.716200000000001</v>
      </c>
      <c r="U597" s="178"/>
      <c r="V597" s="132"/>
    </row>
    <row r="598" spans="1:24">
      <c r="A598" s="460"/>
      <c r="B598" s="584"/>
      <c r="C598" s="583"/>
      <c r="D598" s="583"/>
      <c r="E598" s="222" t="s">
        <v>373</v>
      </c>
      <c r="F598" s="527">
        <f>D2506</f>
        <v>1.3160000000000001</v>
      </c>
      <c r="G598" s="223">
        <f>F598*F590</f>
        <v>64.747200000000007</v>
      </c>
      <c r="H598" s="224"/>
      <c r="I598" s="226">
        <f>G598</f>
        <v>64.747200000000007</v>
      </c>
      <c r="J598" s="178"/>
      <c r="K598" s="217"/>
      <c r="L598" s="586" t="s">
        <v>369</v>
      </c>
      <c r="M598" s="584"/>
      <c r="N598" s="583"/>
      <c r="O598" s="583"/>
      <c r="P598" s="222" t="s">
        <v>373</v>
      </c>
      <c r="Q598" s="527">
        <f>D2506</f>
        <v>1.3160000000000001</v>
      </c>
      <c r="R598" s="223">
        <f>Q598*Q590</f>
        <v>65.010400000000004</v>
      </c>
      <c r="S598" s="224"/>
      <c r="T598" s="226">
        <f>R598</f>
        <v>65.010400000000004</v>
      </c>
      <c r="U598" s="178"/>
      <c r="V598" s="132"/>
    </row>
    <row r="599" spans="1:24" ht="13.5" thickBot="1">
      <c r="A599" s="472"/>
      <c r="B599" s="584"/>
      <c r="C599" s="583"/>
      <c r="D599" s="583"/>
      <c r="E599" s="232" t="s">
        <v>374</v>
      </c>
      <c r="F599" s="518">
        <f>D2507</f>
        <v>0.14899999999999999</v>
      </c>
      <c r="G599" s="233">
        <f>F599*F590</f>
        <v>7.3308</v>
      </c>
      <c r="H599" s="234"/>
      <c r="I599" s="237">
        <f>G599</f>
        <v>7.3308</v>
      </c>
      <c r="J599" s="236"/>
      <c r="K599" s="217"/>
      <c r="L599" s="586"/>
      <c r="M599" s="584"/>
      <c r="N599" s="583"/>
      <c r="O599" s="583"/>
      <c r="P599" s="232" t="s">
        <v>374</v>
      </c>
      <c r="Q599" s="518">
        <f>D2507</f>
        <v>0.14899999999999999</v>
      </c>
      <c r="R599" s="233">
        <f>Q599*Q590</f>
        <v>7.3605999999999998</v>
      </c>
      <c r="S599" s="234"/>
      <c r="T599" s="237">
        <f>R599</f>
        <v>7.3605999999999998</v>
      </c>
      <c r="U599" s="236"/>
      <c r="V599" s="132"/>
    </row>
    <row r="600" spans="1:24" ht="13.5" customHeight="1" thickBot="1">
      <c r="A600" s="574" t="s">
        <v>369</v>
      </c>
      <c r="B600" s="168"/>
      <c r="C600" s="164"/>
      <c r="D600" s="164"/>
      <c r="E600" s="165"/>
      <c r="F600" s="532" t="s">
        <v>384</v>
      </c>
      <c r="G600" s="332" t="s">
        <v>385</v>
      </c>
      <c r="H600" s="220" t="s">
        <v>386</v>
      </c>
      <c r="I600" s="219"/>
      <c r="J600" s="251"/>
      <c r="K600" s="217"/>
      <c r="L600" s="587"/>
      <c r="M600" s="168"/>
      <c r="N600" s="164"/>
      <c r="O600" s="164"/>
      <c r="P600" s="165"/>
      <c r="Q600" s="532" t="s">
        <v>384</v>
      </c>
      <c r="R600" s="332" t="s">
        <v>385</v>
      </c>
      <c r="S600" s="300" t="s">
        <v>386</v>
      </c>
      <c r="T600" s="219"/>
      <c r="U600" s="251"/>
      <c r="V600" s="132"/>
    </row>
    <row r="601" spans="1:24" ht="13.5" thickBot="1">
      <c r="A601" s="574"/>
      <c r="B601" s="247" t="s">
        <v>986</v>
      </c>
      <c r="C601" s="219"/>
      <c r="D601" s="219"/>
      <c r="E601" s="253"/>
      <c r="F601" s="521">
        <f>INDEX(Жильцы!$A$2:$AB$129,Квитанции_чистые!J591,HLOOKUP(Квитанции_чистые!$G$3,Лист1!$B$21:$M$22,2,FALSE))</f>
        <v>34775</v>
      </c>
      <c r="G601" s="248">
        <f>INDEX(Жильцы!$A$2:$AB$129,Квитанции_чистые!J591,(HLOOKUP(Квитанции_чистые!$G$3,Лист1!$B$17:$M$18,2,FALSE)))</f>
        <v>35025</v>
      </c>
      <c r="H601" s="249">
        <f>G601-F601</f>
        <v>250</v>
      </c>
      <c r="I601" s="242">
        <f>H601*B2499</f>
        <v>825</v>
      </c>
      <c r="J601" s="167"/>
      <c r="K601" s="217"/>
      <c r="L601" s="461"/>
      <c r="M601" s="247" t="s">
        <v>986</v>
      </c>
      <c r="N601" s="219"/>
      <c r="O601" s="219"/>
      <c r="P601" s="253"/>
      <c r="Q601" s="524">
        <f>INDEX(Жильцы!$A$2:$AB$129,Квитанции_чистые!U591,HLOOKUP(Квитанции_чистые!$G$3,Лист1!$B$21:$M$22,2,FALSE))</f>
        <v>14137</v>
      </c>
      <c r="R601" s="248">
        <f>INDEX(Жильцы!$A$2:$AB$129,Квитанции_чистые!U591,(HLOOKUP(Квитанции_чистые!$G$3,Лист1!$B$17:$M$18,2,FALSE)))</f>
        <v>14600</v>
      </c>
      <c r="S601" s="249">
        <f>R601-Q601</f>
        <v>463</v>
      </c>
      <c r="T601" s="242">
        <f>S601*B2499</f>
        <v>1527.8999999999999</v>
      </c>
      <c r="U601" s="167"/>
      <c r="V601" s="132"/>
    </row>
    <row r="602" spans="1:24">
      <c r="A602" s="573"/>
      <c r="B602" s="144"/>
      <c r="C602" s="132"/>
      <c r="D602" s="132"/>
      <c r="E602" s="132"/>
      <c r="F602" s="510"/>
      <c r="G602" s="560" t="s">
        <v>1007</v>
      </c>
      <c r="H602" s="255"/>
      <c r="I602" s="556">
        <f>Жильцы!N32</f>
        <v>-775.56000000000017</v>
      </c>
      <c r="J602" s="255"/>
      <c r="K602" s="217"/>
      <c r="L602" s="460" t="s">
        <v>375</v>
      </c>
      <c r="M602" s="132"/>
      <c r="N602" s="132"/>
      <c r="O602" s="132"/>
      <c r="P602" s="132"/>
      <c r="Q602" s="510"/>
      <c r="R602" s="560" t="s">
        <v>1007</v>
      </c>
      <c r="S602" s="255"/>
      <c r="T602" s="556">
        <f>Жильцы!N34</f>
        <v>4243.57</v>
      </c>
      <c r="U602" s="255"/>
      <c r="V602" s="132"/>
    </row>
    <row r="603" spans="1:24" ht="13.5" thickBot="1">
      <c r="A603" s="460" t="s">
        <v>376</v>
      </c>
      <c r="B603" s="156"/>
      <c r="C603" s="132"/>
      <c r="D603" s="180" t="s">
        <v>377</v>
      </c>
      <c r="E603" s="183" t="str">
        <f>$E$18</f>
        <v>января</v>
      </c>
      <c r="F603" s="510" t="s">
        <v>1142</v>
      </c>
      <c r="G603" s="182" t="s">
        <v>347</v>
      </c>
      <c r="H603" s="167"/>
      <c r="I603" s="242">
        <f>SUM(I594:I602)</f>
        <v>1615.9680000000001</v>
      </c>
      <c r="J603" s="167"/>
      <c r="K603" s="217"/>
      <c r="L603" s="460" t="s">
        <v>376</v>
      </c>
      <c r="M603" s="132"/>
      <c r="N603" s="132"/>
      <c r="O603" s="180" t="s">
        <v>377</v>
      </c>
      <c r="P603" s="183" t="str">
        <f>$E$18</f>
        <v>января</v>
      </c>
      <c r="Q603" s="510" t="s">
        <v>1142</v>
      </c>
      <c r="R603" s="182" t="s">
        <v>347</v>
      </c>
      <c r="S603" s="167"/>
      <c r="T603" s="242">
        <f>SUM(T594:T602)</f>
        <v>7344.366</v>
      </c>
      <c r="U603" s="167"/>
      <c r="V603" s="132"/>
      <c r="X603" s="273"/>
    </row>
    <row r="604" spans="1:24" ht="10.5" customHeight="1">
      <c r="A604" s="184"/>
      <c r="B604" s="190"/>
      <c r="C604" s="186"/>
      <c r="D604" s="259"/>
      <c r="E604" s="259"/>
      <c r="F604" s="522"/>
      <c r="G604" s="259"/>
      <c r="H604" s="259"/>
      <c r="I604" s="259"/>
      <c r="J604" s="259"/>
      <c r="K604" s="260"/>
      <c r="L604" s="184"/>
      <c r="M604" s="190"/>
      <c r="N604" s="186"/>
      <c r="O604" s="259"/>
      <c r="P604" s="259"/>
      <c r="Q604" s="522"/>
      <c r="R604" s="259"/>
      <c r="S604" s="259"/>
      <c r="T604" s="259"/>
      <c r="U604" s="259"/>
      <c r="V604" s="261"/>
    </row>
    <row r="605" spans="1:24" ht="24.75" customHeight="1">
      <c r="A605" s="460" t="s">
        <v>363</v>
      </c>
      <c r="B605" s="131"/>
      <c r="K605" s="576" t="s">
        <v>378</v>
      </c>
      <c r="L605" s="460" t="s">
        <v>363</v>
      </c>
      <c r="M605" s="131"/>
      <c r="V605" s="576" t="s">
        <v>378</v>
      </c>
    </row>
    <row r="606" spans="1:24">
      <c r="A606" s="460" t="s">
        <v>379</v>
      </c>
      <c r="B606" s="131"/>
      <c r="K606" s="577"/>
      <c r="L606" s="460" t="s">
        <v>379</v>
      </c>
      <c r="M606" s="131"/>
      <c r="V606" s="577"/>
    </row>
    <row r="607" spans="1:24" ht="4.5" customHeight="1">
      <c r="A607" s="460"/>
      <c r="B607" s="131"/>
      <c r="C607" s="132"/>
      <c r="D607" s="132"/>
      <c r="E607" s="132"/>
      <c r="F607" s="510"/>
      <c r="G607" s="132"/>
      <c r="H607" s="132"/>
      <c r="I607" s="132"/>
      <c r="J607" s="132"/>
      <c r="K607" s="577"/>
      <c r="L607" s="460"/>
      <c r="M607" s="131"/>
      <c r="N607" s="132"/>
      <c r="O607" s="132"/>
      <c r="P607" s="132"/>
      <c r="Q607" s="510"/>
      <c r="R607" s="132"/>
      <c r="S607" s="132"/>
      <c r="T607" s="132"/>
      <c r="U607" s="132"/>
      <c r="V607" s="577"/>
    </row>
    <row r="608" spans="1:24" ht="15.75" customHeight="1">
      <c r="A608" s="578"/>
      <c r="B608" s="578"/>
      <c r="C608" s="578"/>
      <c r="D608" s="133" t="s">
        <v>350</v>
      </c>
      <c r="E608" s="133"/>
      <c r="F608" s="511"/>
      <c r="G608" s="135" t="str">
        <f>$G$3</f>
        <v>декабрь</v>
      </c>
      <c r="H608" s="133" t="s">
        <v>967</v>
      </c>
      <c r="I608" s="132"/>
      <c r="J608" s="132"/>
      <c r="K608" s="577"/>
      <c r="L608" s="578"/>
      <c r="M608" s="578"/>
      <c r="N608" s="578"/>
      <c r="O608" s="133" t="s">
        <v>350</v>
      </c>
      <c r="P608" s="133"/>
      <c r="Q608" s="511"/>
      <c r="R608" s="135" t="str">
        <f>$G$3</f>
        <v>декабрь</v>
      </c>
      <c r="S608" s="133" t="s">
        <v>967</v>
      </c>
      <c r="T608" s="132"/>
      <c r="U608" s="132"/>
      <c r="V608" s="577"/>
    </row>
    <row r="609" spans="1:22" ht="3.75" customHeight="1">
      <c r="A609" s="578"/>
      <c r="B609" s="578"/>
      <c r="C609" s="578"/>
      <c r="D609" s="132"/>
      <c r="E609" s="132"/>
      <c r="F609" s="510"/>
      <c r="G609" s="132"/>
      <c r="H609" s="132"/>
      <c r="I609" s="132"/>
      <c r="J609" s="132"/>
      <c r="K609" s="577"/>
      <c r="L609" s="578"/>
      <c r="M609" s="578"/>
      <c r="N609" s="578"/>
      <c r="O609" s="132"/>
      <c r="P609" s="132"/>
      <c r="Q609" s="510"/>
      <c r="R609" s="132"/>
      <c r="S609" s="132"/>
      <c r="T609" s="132"/>
      <c r="U609" s="132"/>
      <c r="V609" s="577"/>
    </row>
    <row r="610" spans="1:22" ht="12.75" customHeight="1">
      <c r="A610" s="578"/>
      <c r="B610" s="578"/>
      <c r="C610" s="578"/>
      <c r="D610" s="131" t="s">
        <v>327</v>
      </c>
      <c r="E610" s="131"/>
      <c r="F610" s="512">
        <f>F590</f>
        <v>49.2</v>
      </c>
      <c r="G610" s="131" t="s">
        <v>328</v>
      </c>
      <c r="H610" s="132" t="str">
        <f>H590</f>
        <v>Филиппович О.Р.</v>
      </c>
      <c r="I610" s="132"/>
      <c r="J610" s="132"/>
      <c r="K610" s="577"/>
      <c r="L610" s="578"/>
      <c r="M610" s="578"/>
      <c r="N610" s="578"/>
      <c r="O610" s="131" t="s">
        <v>327</v>
      </c>
      <c r="P610" s="131"/>
      <c r="Q610" s="512">
        <f>Q590</f>
        <v>49.4</v>
      </c>
      <c r="R610" s="131" t="s">
        <v>328</v>
      </c>
      <c r="S610" s="132" t="str">
        <f>S590</f>
        <v>Корзюк Е.А.</v>
      </c>
      <c r="T610" s="132"/>
      <c r="U610" s="132"/>
      <c r="V610" s="577"/>
    </row>
    <row r="611" spans="1:22" ht="12.75" customHeight="1">
      <c r="A611" s="578"/>
      <c r="B611" s="578"/>
      <c r="C611" s="578"/>
      <c r="D611" s="131" t="s">
        <v>329</v>
      </c>
      <c r="E611" s="131"/>
      <c r="F611" s="512">
        <f>F591</f>
        <v>1</v>
      </c>
      <c r="G611" s="131" t="s">
        <v>330</v>
      </c>
      <c r="H611" s="132" t="s">
        <v>331</v>
      </c>
      <c r="I611" s="132"/>
      <c r="J611" s="137">
        <f>J591</f>
        <v>31</v>
      </c>
      <c r="K611" s="577"/>
      <c r="L611" s="578"/>
      <c r="M611" s="578"/>
      <c r="N611" s="578"/>
      <c r="O611" s="131" t="s">
        <v>329</v>
      </c>
      <c r="P611" s="131"/>
      <c r="Q611" s="512">
        <f>Q591</f>
        <v>0</v>
      </c>
      <c r="R611" s="131" t="s">
        <v>330</v>
      </c>
      <c r="S611" s="132" t="s">
        <v>331</v>
      </c>
      <c r="T611" s="132"/>
      <c r="U611" s="137">
        <f>U591</f>
        <v>33</v>
      </c>
      <c r="V611" s="577"/>
    </row>
    <row r="612" spans="1:22" ht="2.25" customHeight="1" thickBot="1">
      <c r="A612" s="463"/>
      <c r="B612" s="132"/>
      <c r="C612" s="132"/>
      <c r="D612" s="132"/>
      <c r="E612" s="132"/>
      <c r="F612" s="510"/>
      <c r="G612" s="132"/>
      <c r="H612" s="132"/>
      <c r="I612" s="132"/>
      <c r="J612" s="132"/>
      <c r="K612" s="577"/>
      <c r="L612" s="463"/>
      <c r="M612" s="132"/>
      <c r="N612" s="132"/>
      <c r="O612" s="132"/>
      <c r="P612" s="132"/>
      <c r="Q612" s="510"/>
      <c r="R612" s="132"/>
      <c r="S612" s="132"/>
      <c r="T612" s="132"/>
      <c r="U612" s="132"/>
      <c r="V612" s="577"/>
    </row>
    <row r="613" spans="1:22" ht="24" customHeight="1" thickBot="1">
      <c r="A613" s="574" t="s">
        <v>413</v>
      </c>
      <c r="B613" s="138"/>
      <c r="C613" s="219"/>
      <c r="D613" s="541" t="s">
        <v>957</v>
      </c>
      <c r="E613" s="140"/>
      <c r="F613" s="513" t="s">
        <v>366</v>
      </c>
      <c r="G613" s="141" t="s">
        <v>335</v>
      </c>
      <c r="H613" s="220" t="s">
        <v>367</v>
      </c>
      <c r="I613" s="569" t="s">
        <v>337</v>
      </c>
      <c r="J613" s="570"/>
      <c r="K613" s="577"/>
      <c r="L613" s="585" t="s">
        <v>414</v>
      </c>
      <c r="M613" s="138"/>
      <c r="N613" s="219"/>
      <c r="O613" s="541" t="s">
        <v>957</v>
      </c>
      <c r="P613" s="140"/>
      <c r="Q613" s="513" t="s">
        <v>366</v>
      </c>
      <c r="R613" s="141" t="s">
        <v>335</v>
      </c>
      <c r="S613" s="220" t="s">
        <v>367</v>
      </c>
      <c r="T613" s="569" t="s">
        <v>337</v>
      </c>
      <c r="U613" s="570"/>
      <c r="V613" s="577"/>
    </row>
    <row r="614" spans="1:22" ht="3" customHeight="1">
      <c r="A614" s="574"/>
      <c r="B614" s="221"/>
      <c r="C614" s="144"/>
      <c r="D614" s="144"/>
      <c r="E614" s="145"/>
      <c r="F614" s="514"/>
      <c r="G614" s="146"/>
      <c r="H614" s="146"/>
      <c r="I614" s="144"/>
      <c r="J614" s="147"/>
      <c r="K614" s="577"/>
      <c r="L614" s="585"/>
      <c r="M614" s="221"/>
      <c r="N614" s="144"/>
      <c r="O614" s="144"/>
      <c r="P614" s="145"/>
      <c r="Q614" s="514"/>
      <c r="R614" s="146"/>
      <c r="S614" s="146"/>
      <c r="T614" s="144"/>
      <c r="U614" s="147"/>
      <c r="V614" s="577"/>
    </row>
    <row r="615" spans="1:22" ht="12.75" customHeight="1">
      <c r="A615" s="574"/>
      <c r="B615" s="221" t="s">
        <v>368</v>
      </c>
      <c r="C615" s="156"/>
      <c r="D615" s="156"/>
      <c r="E615" s="150"/>
      <c r="F615" s="151">
        <f>D2509</f>
        <v>29.5</v>
      </c>
      <c r="G615" s="151">
        <f>F615*F610</f>
        <v>1451.4</v>
      </c>
      <c r="H615" s="152"/>
      <c r="I615" s="153">
        <f>G615-H615</f>
        <v>1451.4</v>
      </c>
      <c r="J615" s="154"/>
      <c r="K615" s="577"/>
      <c r="L615" s="585"/>
      <c r="M615" s="221" t="s">
        <v>368</v>
      </c>
      <c r="N615" s="156"/>
      <c r="O615" s="156"/>
      <c r="P615" s="150"/>
      <c r="Q615" s="151">
        <f>D2509</f>
        <v>29.5</v>
      </c>
      <c r="R615" s="151">
        <f>Q615*Q610</f>
        <v>1457.3</v>
      </c>
      <c r="S615" s="152"/>
      <c r="T615" s="153">
        <f>R615-S615</f>
        <v>1457.3</v>
      </c>
      <c r="U615" s="154"/>
      <c r="V615" s="577"/>
    </row>
    <row r="616" spans="1:22" ht="12.75" customHeight="1">
      <c r="A616" s="472"/>
      <c r="B616" s="582" t="s">
        <v>370</v>
      </c>
      <c r="C616" s="583"/>
      <c r="D616" s="583"/>
      <c r="E616" s="222" t="s">
        <v>371</v>
      </c>
      <c r="F616" s="516">
        <f>D2504</f>
        <v>0.152</v>
      </c>
      <c r="G616" s="223">
        <f>F616*F610</f>
        <v>7.4784000000000006</v>
      </c>
      <c r="H616" s="224"/>
      <c r="I616" s="226">
        <f>G616</f>
        <v>7.4784000000000006</v>
      </c>
      <c r="J616" s="178"/>
      <c r="K616" s="577"/>
      <c r="L616" s="585"/>
      <c r="M616" s="582" t="s">
        <v>370</v>
      </c>
      <c r="N616" s="583"/>
      <c r="O616" s="583"/>
      <c r="P616" s="222" t="s">
        <v>371</v>
      </c>
      <c r="Q616" s="516">
        <f>D2504</f>
        <v>0.152</v>
      </c>
      <c r="R616" s="223">
        <f>Q616*Q610</f>
        <v>7.5087999999999999</v>
      </c>
      <c r="S616" s="224"/>
      <c r="T616" s="226">
        <f>R616</f>
        <v>7.5087999999999999</v>
      </c>
      <c r="U616" s="178"/>
      <c r="V616" s="577"/>
    </row>
    <row r="617" spans="1:22" ht="12.75" customHeight="1">
      <c r="A617" s="472"/>
      <c r="B617" s="584"/>
      <c r="C617" s="583"/>
      <c r="D617" s="583"/>
      <c r="E617" s="222" t="s">
        <v>372</v>
      </c>
      <c r="F617" s="516">
        <f>D2505</f>
        <v>0.72299999999999998</v>
      </c>
      <c r="G617" s="223">
        <f>F617*F610</f>
        <v>35.571600000000004</v>
      </c>
      <c r="H617" s="224"/>
      <c r="I617" s="226">
        <f>G617</f>
        <v>35.571600000000004</v>
      </c>
      <c r="J617" s="178"/>
      <c r="K617" s="577"/>
      <c r="L617" s="464"/>
      <c r="M617" s="584"/>
      <c r="N617" s="583"/>
      <c r="O617" s="583"/>
      <c r="P617" s="222" t="s">
        <v>372</v>
      </c>
      <c r="Q617" s="516">
        <f>D2505</f>
        <v>0.72299999999999998</v>
      </c>
      <c r="R617" s="223">
        <f>Q617*Q610</f>
        <v>35.716200000000001</v>
      </c>
      <c r="S617" s="224"/>
      <c r="T617" s="226">
        <f>R617</f>
        <v>35.716200000000001</v>
      </c>
      <c r="U617" s="178"/>
      <c r="V617" s="577"/>
    </row>
    <row r="618" spans="1:22">
      <c r="A618" s="460"/>
      <c r="B618" s="584"/>
      <c r="C618" s="583"/>
      <c r="D618" s="583"/>
      <c r="E618" s="222" t="s">
        <v>373</v>
      </c>
      <c r="F618" s="527">
        <f>D2506</f>
        <v>1.3160000000000001</v>
      </c>
      <c r="G618" s="223">
        <f>F618*F610</f>
        <v>64.747200000000007</v>
      </c>
      <c r="H618" s="224"/>
      <c r="I618" s="226">
        <f>G618</f>
        <v>64.747200000000007</v>
      </c>
      <c r="J618" s="178"/>
      <c r="K618" s="577"/>
      <c r="L618" s="586" t="s">
        <v>369</v>
      </c>
      <c r="M618" s="584"/>
      <c r="N618" s="583"/>
      <c r="O618" s="583"/>
      <c r="P618" s="222" t="s">
        <v>373</v>
      </c>
      <c r="Q618" s="527">
        <f>D2506</f>
        <v>1.3160000000000001</v>
      </c>
      <c r="R618" s="223">
        <f>Q618*Q610</f>
        <v>65.010400000000004</v>
      </c>
      <c r="S618" s="224"/>
      <c r="T618" s="226">
        <f>R618</f>
        <v>65.010400000000004</v>
      </c>
      <c r="U618" s="178"/>
      <c r="V618" s="577"/>
    </row>
    <row r="619" spans="1:22" ht="13.5" thickBot="1">
      <c r="A619" s="472"/>
      <c r="B619" s="584"/>
      <c r="C619" s="583"/>
      <c r="D619" s="583"/>
      <c r="E619" s="232" t="s">
        <v>374</v>
      </c>
      <c r="F619" s="518">
        <f>D2507</f>
        <v>0.14899999999999999</v>
      </c>
      <c r="G619" s="233">
        <f>F619*F610</f>
        <v>7.3308</v>
      </c>
      <c r="H619" s="234"/>
      <c r="I619" s="237">
        <f>G619</f>
        <v>7.3308</v>
      </c>
      <c r="J619" s="236"/>
      <c r="K619" s="577"/>
      <c r="L619" s="586"/>
      <c r="M619" s="584"/>
      <c r="N619" s="583"/>
      <c r="O619" s="583"/>
      <c r="P619" s="232" t="s">
        <v>374</v>
      </c>
      <c r="Q619" s="518">
        <f>D2507</f>
        <v>0.14899999999999999</v>
      </c>
      <c r="R619" s="233">
        <f>Q619*Q610</f>
        <v>7.3605999999999998</v>
      </c>
      <c r="S619" s="234"/>
      <c r="T619" s="237">
        <f>R619</f>
        <v>7.3605999999999998</v>
      </c>
      <c r="U619" s="236"/>
      <c r="V619" s="577"/>
    </row>
    <row r="620" spans="1:22" ht="13.5" customHeight="1" thickBot="1">
      <c r="A620" s="574" t="s">
        <v>369</v>
      </c>
      <c r="B620" s="168"/>
      <c r="C620" s="164"/>
      <c r="D620" s="164"/>
      <c r="E620" s="165"/>
      <c r="F620" s="532" t="s">
        <v>384</v>
      </c>
      <c r="G620" s="332" t="s">
        <v>385</v>
      </c>
      <c r="H620" s="220" t="s">
        <v>386</v>
      </c>
      <c r="I620" s="219"/>
      <c r="J620" s="251"/>
      <c r="K620" s="577"/>
      <c r="L620" s="587"/>
      <c r="M620" s="168"/>
      <c r="N620" s="164"/>
      <c r="O620" s="164"/>
      <c r="P620" s="165"/>
      <c r="Q620" s="532" t="s">
        <v>384</v>
      </c>
      <c r="R620" s="332" t="s">
        <v>385</v>
      </c>
      <c r="S620" s="300" t="s">
        <v>386</v>
      </c>
      <c r="T620" s="219"/>
      <c r="U620" s="251"/>
      <c r="V620" s="577"/>
    </row>
    <row r="621" spans="1:22" ht="13.5" customHeight="1" thickBot="1">
      <c r="A621" s="574"/>
      <c r="B621" s="247" t="s">
        <v>986</v>
      </c>
      <c r="C621" s="219"/>
      <c r="D621" s="219"/>
      <c r="E621" s="253"/>
      <c r="F621" s="524">
        <f>F601</f>
        <v>34775</v>
      </c>
      <c r="G621" s="282">
        <f>G601</f>
        <v>35025</v>
      </c>
      <c r="H621" s="249">
        <f>H601</f>
        <v>250</v>
      </c>
      <c r="I621" s="242">
        <f>I601</f>
        <v>825</v>
      </c>
      <c r="J621" s="167"/>
      <c r="K621" s="577"/>
      <c r="L621" s="461"/>
      <c r="M621" s="247" t="s">
        <v>986</v>
      </c>
      <c r="N621" s="219"/>
      <c r="O621" s="219"/>
      <c r="P621" s="253"/>
      <c r="Q621" s="524">
        <f>Q601</f>
        <v>14137</v>
      </c>
      <c r="R621" s="248">
        <f>R601</f>
        <v>14600</v>
      </c>
      <c r="S621" s="249">
        <f>S601</f>
        <v>463</v>
      </c>
      <c r="T621" s="242">
        <f>T601</f>
        <v>1527.8999999999999</v>
      </c>
      <c r="U621" s="167"/>
      <c r="V621" s="577"/>
    </row>
    <row r="622" spans="1:22" ht="12.75" customHeight="1">
      <c r="A622" s="573"/>
      <c r="B622" s="144"/>
      <c r="C622" s="132"/>
      <c r="D622" s="132"/>
      <c r="E622" s="132"/>
      <c r="F622" s="510"/>
      <c r="G622" s="564" t="s">
        <v>1007</v>
      </c>
      <c r="H622" s="147"/>
      <c r="I622" s="353">
        <f>I602</f>
        <v>-775.56000000000017</v>
      </c>
      <c r="J622" s="147"/>
      <c r="K622" s="577"/>
      <c r="L622" s="460" t="s">
        <v>375</v>
      </c>
      <c r="M622" s="132"/>
      <c r="N622" s="132"/>
      <c r="O622" s="132"/>
      <c r="P622" s="132"/>
      <c r="Q622" s="510"/>
      <c r="R622" s="564" t="s">
        <v>1007</v>
      </c>
      <c r="S622" s="147"/>
      <c r="T622" s="353">
        <f>T602</f>
        <v>4243.57</v>
      </c>
      <c r="U622" s="147"/>
      <c r="V622" s="577"/>
    </row>
    <row r="623" spans="1:22" ht="13.5" thickBot="1">
      <c r="A623" s="460" t="s">
        <v>376</v>
      </c>
      <c r="B623" s="156"/>
      <c r="C623" s="132"/>
      <c r="D623" s="180" t="s">
        <v>377</v>
      </c>
      <c r="E623" s="183" t="str">
        <f>$E$18</f>
        <v>января</v>
      </c>
      <c r="F623" s="510" t="s">
        <v>1142</v>
      </c>
      <c r="G623" s="182" t="s">
        <v>347</v>
      </c>
      <c r="H623" s="167"/>
      <c r="I623" s="242">
        <f>SUM(I614:I622)</f>
        <v>1615.9680000000001</v>
      </c>
      <c r="J623" s="167"/>
      <c r="K623" s="299"/>
      <c r="L623" s="460" t="s">
        <v>376</v>
      </c>
      <c r="M623" s="132"/>
      <c r="N623" s="132"/>
      <c r="O623" s="180" t="s">
        <v>377</v>
      </c>
      <c r="P623" s="183" t="str">
        <f>$E$18</f>
        <v>января</v>
      </c>
      <c r="Q623" s="510" t="s">
        <v>1142</v>
      </c>
      <c r="R623" s="182" t="s">
        <v>347</v>
      </c>
      <c r="S623" s="167"/>
      <c r="T623" s="242">
        <f>SUM(T614:T622)</f>
        <v>7344.366</v>
      </c>
      <c r="U623" s="167"/>
      <c r="V623" s="299"/>
    </row>
    <row r="624" spans="1:22" s="261" customFormat="1" ht="13.5" customHeight="1">
      <c r="A624" s="284"/>
      <c r="B624" s="285"/>
      <c r="C624" s="196"/>
      <c r="F624" s="525"/>
      <c r="K624" s="299"/>
      <c r="L624" s="284"/>
      <c r="M624" s="285"/>
      <c r="N624" s="196"/>
      <c r="Q624" s="525"/>
      <c r="V624" s="299"/>
    </row>
    <row r="625" spans="1:22">
      <c r="A625" s="460" t="s">
        <v>363</v>
      </c>
      <c r="B625" s="131"/>
      <c r="L625" s="460" t="s">
        <v>363</v>
      </c>
      <c r="M625" s="131"/>
    </row>
    <row r="626" spans="1:22" ht="3" customHeight="1">
      <c r="A626" s="460"/>
      <c r="B626" s="131"/>
      <c r="C626" s="132"/>
      <c r="D626" s="132"/>
      <c r="E626" s="132"/>
      <c r="F626" s="510"/>
      <c r="G626" s="132"/>
      <c r="H626" s="132"/>
      <c r="I626" s="132"/>
      <c r="J626" s="132"/>
      <c r="K626" s="217"/>
      <c r="L626" s="460"/>
      <c r="M626" s="131"/>
      <c r="N626" s="132"/>
      <c r="O626" s="132"/>
      <c r="P626" s="132"/>
      <c r="Q626" s="510"/>
      <c r="R626" s="132"/>
      <c r="S626" s="132"/>
      <c r="T626" s="132"/>
      <c r="U626" s="132"/>
      <c r="V626" s="132"/>
    </row>
    <row r="627" spans="1:22" ht="15.75" customHeight="1">
      <c r="A627" s="578"/>
      <c r="B627" s="578"/>
      <c r="C627" s="578"/>
      <c r="D627" s="133" t="s">
        <v>325</v>
      </c>
      <c r="E627" s="133"/>
      <c r="F627" s="511"/>
      <c r="G627" s="135" t="str">
        <f>$G$3</f>
        <v>декабрь</v>
      </c>
      <c r="H627" s="133" t="s">
        <v>967</v>
      </c>
      <c r="I627" s="132"/>
      <c r="J627" s="132"/>
      <c r="K627" s="217"/>
      <c r="L627" s="578"/>
      <c r="M627" s="578"/>
      <c r="N627" s="578"/>
      <c r="O627" s="133" t="s">
        <v>325</v>
      </c>
      <c r="P627" s="133"/>
      <c r="Q627" s="511"/>
      <c r="R627" s="135" t="str">
        <f>$G$3</f>
        <v>декабрь</v>
      </c>
      <c r="S627" s="133" t="s">
        <v>967</v>
      </c>
      <c r="T627" s="132"/>
      <c r="U627" s="132"/>
      <c r="V627" s="132"/>
    </row>
    <row r="628" spans="1:22" ht="5.25" customHeight="1">
      <c r="A628" s="578"/>
      <c r="B628" s="578"/>
      <c r="C628" s="578"/>
      <c r="D628" s="132"/>
      <c r="E628" s="132"/>
      <c r="F628" s="510"/>
      <c r="G628" s="132"/>
      <c r="H628" s="132"/>
      <c r="I628" s="132"/>
      <c r="J628" s="132"/>
      <c r="K628" s="217"/>
      <c r="L628" s="578"/>
      <c r="M628" s="578"/>
      <c r="N628" s="578"/>
      <c r="O628" s="132"/>
      <c r="P628" s="132"/>
      <c r="Q628" s="510"/>
      <c r="R628" s="132"/>
      <c r="S628" s="132"/>
      <c r="T628" s="132"/>
      <c r="U628" s="132"/>
      <c r="V628" s="132"/>
    </row>
    <row r="629" spans="1:22" ht="12.75" customHeight="1">
      <c r="A629" s="578"/>
      <c r="B629" s="578"/>
      <c r="C629" s="578"/>
      <c r="D629" s="131" t="s">
        <v>327</v>
      </c>
      <c r="E629" s="131"/>
      <c r="F629" s="512">
        <f>Жильцы!E35</f>
        <v>49.1</v>
      </c>
      <c r="G629" s="131" t="s">
        <v>328</v>
      </c>
      <c r="H629" s="132" t="str">
        <f>Жильцы!B35&amp;" "&amp;Жильцы!C35&amp;"."&amp;Жильцы!D35&amp;"."</f>
        <v>Куницын А.П.</v>
      </c>
      <c r="I629" s="132"/>
      <c r="J629" s="132"/>
      <c r="K629" s="217"/>
      <c r="L629" s="578"/>
      <c r="M629" s="578"/>
      <c r="N629" s="578"/>
      <c r="O629" s="131" t="s">
        <v>327</v>
      </c>
      <c r="P629" s="131"/>
      <c r="Q629" s="512">
        <f>Жильцы!E37</f>
        <v>65.599999999999994</v>
      </c>
      <c r="R629" s="131" t="s">
        <v>328</v>
      </c>
      <c r="S629" s="132" t="str">
        <f>Жильцы!B37&amp;" "&amp;Жильцы!C37&amp;"."&amp;Жильцы!D37&amp;"."</f>
        <v>Армашова Л.Д.</v>
      </c>
      <c r="T629" s="132"/>
      <c r="U629" s="132"/>
      <c r="V629" s="132"/>
    </row>
    <row r="630" spans="1:22" ht="12.75" customHeight="1">
      <c r="A630" s="578"/>
      <c r="B630" s="578"/>
      <c r="C630" s="578"/>
      <c r="D630" s="131" t="s">
        <v>329</v>
      </c>
      <c r="E630" s="131"/>
      <c r="F630" s="512">
        <f>Жильцы!F35</f>
        <v>1</v>
      </c>
      <c r="G630" s="131" t="s">
        <v>330</v>
      </c>
      <c r="H630" s="132" t="s">
        <v>331</v>
      </c>
      <c r="I630" s="132"/>
      <c r="J630" s="137">
        <f>Жильцы!A35</f>
        <v>34</v>
      </c>
      <c r="K630" s="217"/>
      <c r="L630" s="578"/>
      <c r="M630" s="578"/>
      <c r="N630" s="578"/>
      <c r="O630" s="131" t="s">
        <v>329</v>
      </c>
      <c r="P630" s="131"/>
      <c r="Q630" s="512">
        <f>Жильцы!F37</f>
        <v>1</v>
      </c>
      <c r="R630" s="131" t="s">
        <v>330</v>
      </c>
      <c r="S630" s="132" t="s">
        <v>331</v>
      </c>
      <c r="T630" s="132"/>
      <c r="U630" s="137">
        <f>Жильцы!A37</f>
        <v>36</v>
      </c>
      <c r="V630" s="132"/>
    </row>
    <row r="631" spans="1:22" ht="3" customHeight="1" thickBot="1">
      <c r="A631" s="463"/>
      <c r="B631" s="132"/>
      <c r="C631" s="132"/>
      <c r="D631" s="132"/>
      <c r="E631" s="132"/>
      <c r="F631" s="510"/>
      <c r="G631" s="132"/>
      <c r="H631" s="132"/>
      <c r="I631" s="132"/>
      <c r="J631" s="132"/>
      <c r="K631" s="217"/>
      <c r="L631" s="463"/>
      <c r="M631" s="132"/>
      <c r="N631" s="132"/>
      <c r="O631" s="132"/>
      <c r="P631" s="132"/>
      <c r="Q631" s="510"/>
      <c r="R631" s="132"/>
      <c r="S631" s="132"/>
      <c r="T631" s="132"/>
      <c r="U631" s="132"/>
      <c r="V631" s="132"/>
    </row>
    <row r="632" spans="1:22" ht="24" customHeight="1" thickBot="1">
      <c r="A632" s="574"/>
      <c r="B632" s="138"/>
      <c r="C632" s="219"/>
      <c r="D632" s="541" t="s">
        <v>957</v>
      </c>
      <c r="E632" s="140"/>
      <c r="F632" s="513" t="s">
        <v>366</v>
      </c>
      <c r="G632" s="141" t="s">
        <v>335</v>
      </c>
      <c r="H632" s="220" t="s">
        <v>367</v>
      </c>
      <c r="I632" s="569" t="s">
        <v>337</v>
      </c>
      <c r="J632" s="570"/>
      <c r="K632" s="217"/>
      <c r="L632" s="585"/>
      <c r="M632" s="138"/>
      <c r="N632" s="219"/>
      <c r="O632" s="541" t="s">
        <v>957</v>
      </c>
      <c r="P632" s="140"/>
      <c r="Q632" s="513" t="s">
        <v>366</v>
      </c>
      <c r="R632" s="141" t="s">
        <v>335</v>
      </c>
      <c r="S632" s="220" t="s">
        <v>367</v>
      </c>
      <c r="T632" s="569" t="s">
        <v>337</v>
      </c>
      <c r="U632" s="570"/>
      <c r="V632" s="132"/>
    </row>
    <row r="633" spans="1:22" ht="3" customHeight="1">
      <c r="A633" s="574"/>
      <c r="B633" s="221"/>
      <c r="C633" s="144"/>
      <c r="D633" s="144"/>
      <c r="E633" s="145"/>
      <c r="F633" s="514"/>
      <c r="G633" s="146"/>
      <c r="H633" s="146"/>
      <c r="I633" s="144"/>
      <c r="J633" s="147"/>
      <c r="K633" s="217"/>
      <c r="L633" s="585"/>
      <c r="M633" s="221"/>
      <c r="N633" s="144"/>
      <c r="O633" s="144"/>
      <c r="P633" s="145"/>
      <c r="Q633" s="514"/>
      <c r="R633" s="146"/>
      <c r="S633" s="146"/>
      <c r="T633" s="144"/>
      <c r="U633" s="147"/>
      <c r="V633" s="132"/>
    </row>
    <row r="634" spans="1:22" ht="12.75" customHeight="1">
      <c r="A634" s="574"/>
      <c r="B634" s="221" t="s">
        <v>368</v>
      </c>
      <c r="C634" s="156"/>
      <c r="D634" s="156"/>
      <c r="E634" s="150"/>
      <c r="F634" s="151">
        <f>D2509</f>
        <v>29.5</v>
      </c>
      <c r="G634" s="151">
        <f>F634*F629</f>
        <v>1448.45</v>
      </c>
      <c r="H634" s="152"/>
      <c r="I634" s="153">
        <f>G634-H634</f>
        <v>1448.45</v>
      </c>
      <c r="J634" s="154"/>
      <c r="K634" s="217"/>
      <c r="L634" s="585"/>
      <c r="M634" s="221" t="s">
        <v>368</v>
      </c>
      <c r="N634" s="156"/>
      <c r="O634" s="156"/>
      <c r="P634" s="150"/>
      <c r="Q634" s="151">
        <f>D2509</f>
        <v>29.5</v>
      </c>
      <c r="R634" s="151">
        <f>Q634*Q629</f>
        <v>1935.1999999999998</v>
      </c>
      <c r="S634" s="152"/>
      <c r="T634" s="153">
        <f>R634-S634</f>
        <v>1935.1999999999998</v>
      </c>
      <c r="U634" s="154"/>
      <c r="V634" s="132"/>
    </row>
    <row r="635" spans="1:22" ht="12.75" customHeight="1">
      <c r="A635" s="472"/>
      <c r="B635" s="582" t="s">
        <v>370</v>
      </c>
      <c r="C635" s="583"/>
      <c r="D635" s="583"/>
      <c r="E635" s="222" t="s">
        <v>371</v>
      </c>
      <c r="F635" s="516">
        <f>D2504</f>
        <v>0.152</v>
      </c>
      <c r="G635" s="223">
        <f>F635*F629</f>
        <v>7.4631999999999996</v>
      </c>
      <c r="H635" s="224"/>
      <c r="I635" s="226">
        <f>G635</f>
        <v>7.4631999999999996</v>
      </c>
      <c r="J635" s="178"/>
      <c r="K635" s="217"/>
      <c r="L635" s="585"/>
      <c r="M635" s="582" t="s">
        <v>370</v>
      </c>
      <c r="N635" s="583"/>
      <c r="O635" s="583"/>
      <c r="P635" s="222" t="s">
        <v>371</v>
      </c>
      <c r="Q635" s="516">
        <f>D2504</f>
        <v>0.152</v>
      </c>
      <c r="R635" s="223">
        <f>Q635*Q629</f>
        <v>9.9711999999999996</v>
      </c>
      <c r="S635" s="224"/>
      <c r="T635" s="226">
        <f>R635</f>
        <v>9.9711999999999996</v>
      </c>
      <c r="U635" s="178"/>
      <c r="V635" s="132"/>
    </row>
    <row r="636" spans="1:22" ht="12.75" customHeight="1">
      <c r="A636" s="472"/>
      <c r="B636" s="584"/>
      <c r="C636" s="583"/>
      <c r="D636" s="583"/>
      <c r="E636" s="222" t="s">
        <v>372</v>
      </c>
      <c r="F636" s="516">
        <f>D2505</f>
        <v>0.72299999999999998</v>
      </c>
      <c r="G636" s="223">
        <f>F636*F629</f>
        <v>35.499299999999998</v>
      </c>
      <c r="H636" s="224"/>
      <c r="I636" s="226">
        <f>G636</f>
        <v>35.499299999999998</v>
      </c>
      <c r="J636" s="178"/>
      <c r="K636" s="217"/>
      <c r="L636" s="464"/>
      <c r="M636" s="584"/>
      <c r="N636" s="583"/>
      <c r="O636" s="583"/>
      <c r="P636" s="222" t="s">
        <v>372</v>
      </c>
      <c r="Q636" s="516">
        <f>D2505</f>
        <v>0.72299999999999998</v>
      </c>
      <c r="R636" s="223">
        <f>Q636*Q629</f>
        <v>47.428799999999995</v>
      </c>
      <c r="S636" s="224"/>
      <c r="T636" s="226">
        <f>R636</f>
        <v>47.428799999999995</v>
      </c>
      <c r="U636" s="178"/>
      <c r="V636" s="132"/>
    </row>
    <row r="637" spans="1:22">
      <c r="A637" s="460"/>
      <c r="B637" s="584"/>
      <c r="C637" s="583"/>
      <c r="D637" s="583"/>
      <c r="E637" s="222" t="s">
        <v>373</v>
      </c>
      <c r="F637" s="527">
        <f>D2506</f>
        <v>1.3160000000000001</v>
      </c>
      <c r="G637" s="223">
        <f>F637*F629</f>
        <v>64.615600000000001</v>
      </c>
      <c r="H637" s="224"/>
      <c r="I637" s="226">
        <f>G637</f>
        <v>64.615600000000001</v>
      </c>
      <c r="J637" s="178"/>
      <c r="K637" s="217"/>
      <c r="L637" s="586" t="s">
        <v>369</v>
      </c>
      <c r="M637" s="584"/>
      <c r="N637" s="583"/>
      <c r="O637" s="583"/>
      <c r="P637" s="222" t="s">
        <v>373</v>
      </c>
      <c r="Q637" s="527">
        <f>D2506</f>
        <v>1.3160000000000001</v>
      </c>
      <c r="R637" s="223">
        <f>Q637*Q629</f>
        <v>86.329599999999999</v>
      </c>
      <c r="S637" s="224"/>
      <c r="T637" s="226">
        <f>R637</f>
        <v>86.329599999999999</v>
      </c>
      <c r="U637" s="178"/>
      <c r="V637" s="132"/>
    </row>
    <row r="638" spans="1:22" ht="13.5" thickBot="1">
      <c r="A638" s="573" t="s">
        <v>369</v>
      </c>
      <c r="B638" s="584"/>
      <c r="C638" s="583"/>
      <c r="D638" s="583"/>
      <c r="E638" s="232" t="s">
        <v>374</v>
      </c>
      <c r="F638" s="518">
        <f>D2507</f>
        <v>0.14899999999999999</v>
      </c>
      <c r="G638" s="233">
        <f>F638*F629</f>
        <v>7.3159000000000001</v>
      </c>
      <c r="H638" s="234"/>
      <c r="I638" s="237">
        <f>G638</f>
        <v>7.3159000000000001</v>
      </c>
      <c r="J638" s="236"/>
      <c r="K638" s="217"/>
      <c r="L638" s="586"/>
      <c r="M638" s="584"/>
      <c r="N638" s="583"/>
      <c r="O638" s="583"/>
      <c r="P638" s="232" t="s">
        <v>374</v>
      </c>
      <c r="Q638" s="518">
        <f>D2507</f>
        <v>0.14899999999999999</v>
      </c>
      <c r="R638" s="233">
        <f>Q638*Q629</f>
        <v>9.7743999999999982</v>
      </c>
      <c r="S638" s="234"/>
      <c r="T638" s="237">
        <f>R638</f>
        <v>9.7743999999999982</v>
      </c>
      <c r="U638" s="236"/>
      <c r="V638" s="132"/>
    </row>
    <row r="639" spans="1:22" ht="13.5" customHeight="1" thickBot="1">
      <c r="A639" s="574"/>
      <c r="B639" s="168"/>
      <c r="C639" s="164"/>
      <c r="D639" s="164"/>
      <c r="E639" s="165"/>
      <c r="F639" s="532" t="s">
        <v>384</v>
      </c>
      <c r="G639" s="332" t="s">
        <v>385</v>
      </c>
      <c r="H639" s="220" t="s">
        <v>386</v>
      </c>
      <c r="I639" s="219"/>
      <c r="J639" s="251"/>
      <c r="K639" s="217"/>
      <c r="L639" s="587"/>
      <c r="M639" s="168"/>
      <c r="N639" s="164"/>
      <c r="O639" s="164"/>
      <c r="P639" s="165"/>
      <c r="Q639" s="532" t="s">
        <v>384</v>
      </c>
      <c r="R639" s="332" t="s">
        <v>385</v>
      </c>
      <c r="S639" s="220" t="s">
        <v>386</v>
      </c>
      <c r="T639" s="219"/>
      <c r="U639" s="251"/>
      <c r="V639" s="132"/>
    </row>
    <row r="640" spans="1:22" ht="13.5" thickBot="1">
      <c r="A640" s="574"/>
      <c r="B640" s="247" t="s">
        <v>986</v>
      </c>
      <c r="C640" s="219"/>
      <c r="D640" s="219"/>
      <c r="E640" s="253"/>
      <c r="F640" s="521">
        <f>INDEX(Жильцы!$A$2:$AB$129,Квитанции_чистые!J630,HLOOKUP(Квитанции_чистые!$G$3,Лист1!$B$21:$M$22,2,FALSE))</f>
        <v>4628</v>
      </c>
      <c r="G640" s="248">
        <f>INDEX(Жильцы!$A$2:$AB$129,Квитанции_чистые!J630,(HLOOKUP(Квитанции_чистые!$G$3,Лист1!$B$17:$M$18,2,FALSE)))</f>
        <v>4944</v>
      </c>
      <c r="H640" s="249">
        <f>G640-F640</f>
        <v>316</v>
      </c>
      <c r="I640" s="242">
        <f>H640*B2499</f>
        <v>1042.8</v>
      </c>
      <c r="J640" s="167"/>
      <c r="K640" s="252"/>
      <c r="L640" s="461"/>
      <c r="M640" s="247" t="s">
        <v>986</v>
      </c>
      <c r="N640" s="219"/>
      <c r="O640" s="219"/>
      <c r="P640" s="253"/>
      <c r="Q640" s="524">
        <f>INDEX(Жильцы!$A$2:$AB$129,Квитанции_чистые!U630,HLOOKUP(Квитанции_чистые!$G$3,Лист1!$B$21:$M$22,2,FALSE))</f>
        <v>3536</v>
      </c>
      <c r="R640" s="248">
        <f>INDEX(Жильцы!$A$2:$AB$129,Квитанции_чистые!U630,(HLOOKUP(Квитанции_чистые!$G$3,Лист1!$B$17:$M$18,2,FALSE)))</f>
        <v>3618</v>
      </c>
      <c r="S640" s="249">
        <f>R640-Q640</f>
        <v>82</v>
      </c>
      <c r="T640" s="242">
        <f>S640*B2499</f>
        <v>270.59999999999997</v>
      </c>
      <c r="U640" s="167"/>
      <c r="V640" s="132"/>
    </row>
    <row r="641" spans="1:22">
      <c r="A641" s="472"/>
      <c r="B641" s="144"/>
      <c r="C641" s="132"/>
      <c r="D641" s="132"/>
      <c r="E641" s="132"/>
      <c r="F641" s="510"/>
      <c r="G641" s="560" t="s">
        <v>1007</v>
      </c>
      <c r="H641" s="255"/>
      <c r="I641" s="556">
        <f>Жильцы!N35</f>
        <v>-32.579999999999927</v>
      </c>
      <c r="J641" s="255"/>
      <c r="K641" s="217"/>
      <c r="L641" s="460" t="s">
        <v>375</v>
      </c>
      <c r="M641" s="132"/>
      <c r="N641" s="132"/>
      <c r="O641" s="132"/>
      <c r="P641" s="132"/>
      <c r="Q641" s="510"/>
      <c r="R641" s="560" t="s">
        <v>1007</v>
      </c>
      <c r="S641" s="255"/>
      <c r="T641" s="556">
        <f>Жильцы!N37</f>
        <v>9.9999999997635314E-3</v>
      </c>
      <c r="U641" s="255"/>
      <c r="V641" s="132"/>
    </row>
    <row r="642" spans="1:22" ht="13.5" thickBot="1">
      <c r="A642" s="460" t="s">
        <v>376</v>
      </c>
      <c r="B642" s="132"/>
      <c r="C642" s="132"/>
      <c r="D642" s="180" t="s">
        <v>377</v>
      </c>
      <c r="E642" s="183" t="str">
        <f>$E$18</f>
        <v>января</v>
      </c>
      <c r="F642" s="510" t="s">
        <v>1142</v>
      </c>
      <c r="G642" s="182" t="s">
        <v>347</v>
      </c>
      <c r="H642" s="167"/>
      <c r="I642" s="242">
        <f>SUM(I633:I641)</f>
        <v>2573.5640000000003</v>
      </c>
      <c r="J642" s="167"/>
      <c r="K642" s="217"/>
      <c r="L642" s="460" t="s">
        <v>376</v>
      </c>
      <c r="M642" s="132"/>
      <c r="N642" s="132"/>
      <c r="O642" s="180" t="s">
        <v>377</v>
      </c>
      <c r="P642" s="183" t="str">
        <f>$E$18</f>
        <v>января</v>
      </c>
      <c r="Q642" s="510" t="s">
        <v>1142</v>
      </c>
      <c r="R642" s="182" t="s">
        <v>347</v>
      </c>
      <c r="S642" s="167"/>
      <c r="T642" s="242">
        <f>SUM(T633:T641)</f>
        <v>2359.3139999999989</v>
      </c>
      <c r="U642" s="167"/>
      <c r="V642" s="132"/>
    </row>
    <row r="643" spans="1:22" ht="12.75" customHeight="1">
      <c r="A643" s="184"/>
      <c r="B643" s="190"/>
      <c r="C643" s="186"/>
      <c r="D643" s="259"/>
      <c r="E643" s="259"/>
      <c r="F643" s="522"/>
      <c r="G643" s="188"/>
      <c r="H643" s="189"/>
      <c r="I643" s="259"/>
      <c r="J643" s="259"/>
      <c r="K643" s="260"/>
      <c r="L643" s="184"/>
      <c r="M643" s="190"/>
      <c r="N643" s="186"/>
      <c r="O643" s="259"/>
      <c r="P643" s="259"/>
      <c r="Q643" s="522"/>
      <c r="R643" s="259"/>
      <c r="S643" s="259"/>
      <c r="T643" s="259"/>
      <c r="U643" s="259"/>
      <c r="V643" s="261"/>
    </row>
    <row r="644" spans="1:22" ht="21.75" customHeight="1">
      <c r="A644" s="460" t="s">
        <v>363</v>
      </c>
      <c r="B644" s="131"/>
      <c r="K644" s="576" t="s">
        <v>378</v>
      </c>
      <c r="L644" s="460" t="s">
        <v>363</v>
      </c>
      <c r="M644" s="131"/>
      <c r="V644" s="576" t="s">
        <v>378</v>
      </c>
    </row>
    <row r="645" spans="1:22">
      <c r="A645" s="460" t="s">
        <v>379</v>
      </c>
      <c r="B645" s="131"/>
      <c r="K645" s="577"/>
      <c r="L645" s="460" t="s">
        <v>379</v>
      </c>
      <c r="M645" s="131"/>
      <c r="V645" s="577"/>
    </row>
    <row r="646" spans="1:22" ht="3" customHeight="1">
      <c r="A646" s="460"/>
      <c r="B646" s="131"/>
      <c r="C646" s="132"/>
      <c r="D646" s="132"/>
      <c r="E646" s="132"/>
      <c r="F646" s="510"/>
      <c r="G646" s="132"/>
      <c r="H646" s="132"/>
      <c r="I646" s="132"/>
      <c r="J646" s="132"/>
      <c r="K646" s="577"/>
      <c r="L646" s="460"/>
      <c r="M646" s="131"/>
      <c r="N646" s="132"/>
      <c r="O646" s="132"/>
      <c r="P646" s="132"/>
      <c r="Q646" s="510"/>
      <c r="R646" s="132"/>
      <c r="S646" s="132"/>
      <c r="T646" s="132"/>
      <c r="U646" s="132"/>
      <c r="V646" s="577"/>
    </row>
    <row r="647" spans="1:22" ht="15.75" customHeight="1">
      <c r="A647" s="578"/>
      <c r="B647" s="578"/>
      <c r="C647" s="578"/>
      <c r="D647" s="133" t="s">
        <v>350</v>
      </c>
      <c r="E647" s="133"/>
      <c r="F647" s="511"/>
      <c r="G647" s="135" t="str">
        <f>$G$3</f>
        <v>декабрь</v>
      </c>
      <c r="H647" s="133" t="s">
        <v>967</v>
      </c>
      <c r="I647" s="132"/>
      <c r="J647" s="132"/>
      <c r="K647" s="577"/>
      <c r="L647" s="578"/>
      <c r="M647" s="578"/>
      <c r="N647" s="578"/>
      <c r="O647" s="133" t="s">
        <v>350</v>
      </c>
      <c r="P647" s="133"/>
      <c r="Q647" s="511"/>
      <c r="R647" s="135" t="str">
        <f>$G$3</f>
        <v>декабрь</v>
      </c>
      <c r="S647" s="133" t="s">
        <v>967</v>
      </c>
      <c r="T647" s="132"/>
      <c r="U647" s="132"/>
      <c r="V647" s="577"/>
    </row>
    <row r="648" spans="1:22" ht="3.75" customHeight="1">
      <c r="A648" s="578"/>
      <c r="B648" s="578"/>
      <c r="C648" s="578"/>
      <c r="D648" s="132"/>
      <c r="E648" s="132"/>
      <c r="F648" s="510"/>
      <c r="G648" s="132"/>
      <c r="H648" s="132"/>
      <c r="I648" s="132"/>
      <c r="J648" s="132"/>
      <c r="K648" s="577"/>
      <c r="L648" s="578"/>
      <c r="M648" s="578"/>
      <c r="N648" s="578"/>
      <c r="O648" s="132"/>
      <c r="P648" s="132"/>
      <c r="Q648" s="510"/>
      <c r="R648" s="132"/>
      <c r="S648" s="132"/>
      <c r="T648" s="132"/>
      <c r="U648" s="132"/>
      <c r="V648" s="577"/>
    </row>
    <row r="649" spans="1:22" ht="12.75" customHeight="1">
      <c r="A649" s="578"/>
      <c r="B649" s="578"/>
      <c r="C649" s="578"/>
      <c r="D649" s="131" t="s">
        <v>327</v>
      </c>
      <c r="E649" s="131"/>
      <c r="F649" s="512">
        <f>F629</f>
        <v>49.1</v>
      </c>
      <c r="G649" s="131" t="s">
        <v>328</v>
      </c>
      <c r="H649" s="132" t="str">
        <f>H629</f>
        <v>Куницын А.П.</v>
      </c>
      <c r="I649" s="132"/>
      <c r="J649" s="132"/>
      <c r="K649" s="577"/>
      <c r="L649" s="578"/>
      <c r="M649" s="578"/>
      <c r="N649" s="578"/>
      <c r="O649" s="131" t="s">
        <v>327</v>
      </c>
      <c r="P649" s="131"/>
      <c r="Q649" s="512">
        <f>Q629</f>
        <v>65.599999999999994</v>
      </c>
      <c r="R649" s="131" t="s">
        <v>328</v>
      </c>
      <c r="S649" s="132" t="str">
        <f>S629</f>
        <v>Армашова Л.Д.</v>
      </c>
      <c r="T649" s="132"/>
      <c r="U649" s="132"/>
      <c r="V649" s="577"/>
    </row>
    <row r="650" spans="1:22" ht="12.75" customHeight="1">
      <c r="A650" s="578"/>
      <c r="B650" s="578"/>
      <c r="C650" s="578"/>
      <c r="D650" s="131" t="s">
        <v>329</v>
      </c>
      <c r="E650" s="131"/>
      <c r="F650" s="512">
        <f>F630</f>
        <v>1</v>
      </c>
      <c r="G650" s="131" t="s">
        <v>330</v>
      </c>
      <c r="H650" s="132" t="s">
        <v>331</v>
      </c>
      <c r="I650" s="132"/>
      <c r="J650" s="137">
        <f>J630</f>
        <v>34</v>
      </c>
      <c r="K650" s="577"/>
      <c r="L650" s="578"/>
      <c r="M650" s="578"/>
      <c r="N650" s="578"/>
      <c r="O650" s="131" t="s">
        <v>329</v>
      </c>
      <c r="P650" s="131"/>
      <c r="Q650" s="512">
        <f>Q630</f>
        <v>1</v>
      </c>
      <c r="R650" s="131" t="s">
        <v>330</v>
      </c>
      <c r="S650" s="132" t="s">
        <v>331</v>
      </c>
      <c r="T650" s="132"/>
      <c r="U650" s="137">
        <f>U630</f>
        <v>36</v>
      </c>
      <c r="V650" s="577"/>
    </row>
    <row r="651" spans="1:22" ht="3" customHeight="1" thickBot="1">
      <c r="A651" s="463"/>
      <c r="B651" s="132"/>
      <c r="C651" s="132"/>
      <c r="D651" s="132"/>
      <c r="E651" s="132"/>
      <c r="F651" s="510"/>
      <c r="G651" s="132"/>
      <c r="H651" s="132"/>
      <c r="I651" s="132"/>
      <c r="J651" s="132"/>
      <c r="K651" s="577"/>
      <c r="L651" s="463"/>
      <c r="M651" s="132"/>
      <c r="N651" s="132"/>
      <c r="O651" s="132"/>
      <c r="P651" s="132"/>
      <c r="Q651" s="510"/>
      <c r="R651" s="132"/>
      <c r="S651" s="132"/>
      <c r="T651" s="132"/>
      <c r="U651" s="132"/>
      <c r="V651" s="577"/>
    </row>
    <row r="652" spans="1:22" ht="24" customHeight="1" thickBot="1">
      <c r="A652" s="574" t="s">
        <v>415</v>
      </c>
      <c r="B652" s="138"/>
      <c r="C652" s="219"/>
      <c r="D652" s="541" t="s">
        <v>957</v>
      </c>
      <c r="E652" s="140"/>
      <c r="F652" s="513" t="s">
        <v>366</v>
      </c>
      <c r="G652" s="141" t="s">
        <v>335</v>
      </c>
      <c r="H652" s="220" t="s">
        <v>367</v>
      </c>
      <c r="I652" s="569" t="s">
        <v>337</v>
      </c>
      <c r="J652" s="570"/>
      <c r="K652" s="577"/>
      <c r="L652" s="585" t="s">
        <v>416</v>
      </c>
      <c r="M652" s="138"/>
      <c r="N652" s="219"/>
      <c r="O652" s="541" t="s">
        <v>957</v>
      </c>
      <c r="P652" s="140"/>
      <c r="Q652" s="513" t="s">
        <v>366</v>
      </c>
      <c r="R652" s="141" t="s">
        <v>335</v>
      </c>
      <c r="S652" s="220" t="s">
        <v>367</v>
      </c>
      <c r="T652" s="569" t="s">
        <v>337</v>
      </c>
      <c r="U652" s="570"/>
      <c r="V652" s="577"/>
    </row>
    <row r="653" spans="1:22" ht="6" customHeight="1">
      <c r="A653" s="574"/>
      <c r="B653" s="221"/>
      <c r="C653" s="144"/>
      <c r="D653" s="144"/>
      <c r="E653" s="145"/>
      <c r="F653" s="514"/>
      <c r="G653" s="146"/>
      <c r="H653" s="146"/>
      <c r="I653" s="144"/>
      <c r="J653" s="147"/>
      <c r="K653" s="577"/>
      <c r="L653" s="585"/>
      <c r="M653" s="221"/>
      <c r="N653" s="144"/>
      <c r="O653" s="144"/>
      <c r="P653" s="145"/>
      <c r="Q653" s="514"/>
      <c r="R653" s="146"/>
      <c r="S653" s="146"/>
      <c r="T653" s="144"/>
      <c r="U653" s="147"/>
      <c r="V653" s="577"/>
    </row>
    <row r="654" spans="1:22" ht="12.75" customHeight="1">
      <c r="A654" s="574"/>
      <c r="B654" s="221" t="s">
        <v>368</v>
      </c>
      <c r="C654" s="156"/>
      <c r="D654" s="156"/>
      <c r="E654" s="150"/>
      <c r="F654" s="151">
        <f>D2509</f>
        <v>29.5</v>
      </c>
      <c r="G654" s="151">
        <f>F654*F649</f>
        <v>1448.45</v>
      </c>
      <c r="H654" s="152"/>
      <c r="I654" s="153">
        <f>G654-H654</f>
        <v>1448.45</v>
      </c>
      <c r="J654" s="270"/>
      <c r="K654" s="577"/>
      <c r="L654" s="585"/>
      <c r="M654" s="221" t="s">
        <v>368</v>
      </c>
      <c r="N654" s="156"/>
      <c r="O654" s="156"/>
      <c r="P654" s="150"/>
      <c r="Q654" s="151">
        <f>D2509</f>
        <v>29.5</v>
      </c>
      <c r="R654" s="151">
        <f>Q654*Q649</f>
        <v>1935.1999999999998</v>
      </c>
      <c r="S654" s="152"/>
      <c r="T654" s="153">
        <f>R654-S654</f>
        <v>1935.1999999999998</v>
      </c>
      <c r="U654" s="154"/>
      <c r="V654" s="577"/>
    </row>
    <row r="655" spans="1:22" ht="12.75" customHeight="1">
      <c r="A655" s="472"/>
      <c r="B655" s="582" t="s">
        <v>370</v>
      </c>
      <c r="C655" s="583"/>
      <c r="D655" s="583"/>
      <c r="E655" s="222" t="s">
        <v>371</v>
      </c>
      <c r="F655" s="516">
        <f>D2504</f>
        <v>0.152</v>
      </c>
      <c r="G655" s="223">
        <f>F655*F649</f>
        <v>7.4631999999999996</v>
      </c>
      <c r="H655" s="224"/>
      <c r="I655" s="226">
        <f>G655</f>
        <v>7.4631999999999996</v>
      </c>
      <c r="J655" s="274"/>
      <c r="K655" s="577"/>
      <c r="L655" s="585"/>
      <c r="M655" s="582" t="s">
        <v>370</v>
      </c>
      <c r="N655" s="583"/>
      <c r="O655" s="583"/>
      <c r="P655" s="222" t="s">
        <v>371</v>
      </c>
      <c r="Q655" s="516">
        <f>D2504</f>
        <v>0.152</v>
      </c>
      <c r="R655" s="223">
        <f>Q655*Q649</f>
        <v>9.9711999999999996</v>
      </c>
      <c r="S655" s="224"/>
      <c r="T655" s="226">
        <f>R655</f>
        <v>9.9711999999999996</v>
      </c>
      <c r="U655" s="178"/>
      <c r="V655" s="577"/>
    </row>
    <row r="656" spans="1:22" ht="12.75" customHeight="1">
      <c r="A656" s="472"/>
      <c r="B656" s="584"/>
      <c r="C656" s="583"/>
      <c r="D656" s="583"/>
      <c r="E656" s="222" t="s">
        <v>372</v>
      </c>
      <c r="F656" s="516">
        <f>D2505</f>
        <v>0.72299999999999998</v>
      </c>
      <c r="G656" s="223">
        <f>F656*F649</f>
        <v>35.499299999999998</v>
      </c>
      <c r="H656" s="224"/>
      <c r="I656" s="226">
        <f>G656</f>
        <v>35.499299999999998</v>
      </c>
      <c r="J656" s="274"/>
      <c r="K656" s="577"/>
      <c r="L656" s="464"/>
      <c r="M656" s="584"/>
      <c r="N656" s="583"/>
      <c r="O656" s="583"/>
      <c r="P656" s="222" t="s">
        <v>372</v>
      </c>
      <c r="Q656" s="516">
        <f>D2505</f>
        <v>0.72299999999999998</v>
      </c>
      <c r="R656" s="223">
        <f>Q656*Q649</f>
        <v>47.428799999999995</v>
      </c>
      <c r="S656" s="224"/>
      <c r="T656" s="226">
        <f>R656</f>
        <v>47.428799999999995</v>
      </c>
      <c r="U656" s="178"/>
      <c r="V656" s="577"/>
    </row>
    <row r="657" spans="1:22">
      <c r="A657" s="460"/>
      <c r="B657" s="584"/>
      <c r="C657" s="583"/>
      <c r="D657" s="583"/>
      <c r="E657" s="222" t="s">
        <v>373</v>
      </c>
      <c r="F657" s="527">
        <f>D2506</f>
        <v>1.3160000000000001</v>
      </c>
      <c r="G657" s="223">
        <f>F657*F649</f>
        <v>64.615600000000001</v>
      </c>
      <c r="H657" s="224"/>
      <c r="I657" s="226">
        <f>G657</f>
        <v>64.615600000000001</v>
      </c>
      <c r="J657" s="274"/>
      <c r="K657" s="577"/>
      <c r="L657" s="586" t="s">
        <v>369</v>
      </c>
      <c r="M657" s="584"/>
      <c r="N657" s="583"/>
      <c r="O657" s="583"/>
      <c r="P657" s="222" t="s">
        <v>373</v>
      </c>
      <c r="Q657" s="527">
        <f>D2506</f>
        <v>1.3160000000000001</v>
      </c>
      <c r="R657" s="223">
        <f>Q657*Q649</f>
        <v>86.329599999999999</v>
      </c>
      <c r="S657" s="224"/>
      <c r="T657" s="226">
        <f>R657</f>
        <v>86.329599999999999</v>
      </c>
      <c r="U657" s="178"/>
      <c r="V657" s="577"/>
    </row>
    <row r="658" spans="1:22" ht="13.5" thickBot="1">
      <c r="A658" s="573" t="s">
        <v>369</v>
      </c>
      <c r="B658" s="584"/>
      <c r="C658" s="583"/>
      <c r="D658" s="583"/>
      <c r="E658" s="232" t="s">
        <v>374</v>
      </c>
      <c r="F658" s="518">
        <f>D2507</f>
        <v>0.14899999999999999</v>
      </c>
      <c r="G658" s="233">
        <f>F658*F649</f>
        <v>7.3159000000000001</v>
      </c>
      <c r="H658" s="234"/>
      <c r="I658" s="237">
        <f>G658</f>
        <v>7.3159000000000001</v>
      </c>
      <c r="J658" s="276"/>
      <c r="K658" s="577"/>
      <c r="L658" s="586"/>
      <c r="M658" s="584"/>
      <c r="N658" s="583"/>
      <c r="O658" s="583"/>
      <c r="P658" s="232" t="s">
        <v>374</v>
      </c>
      <c r="Q658" s="518">
        <f>D2507</f>
        <v>0.14899999999999999</v>
      </c>
      <c r="R658" s="233">
        <f>Q658*Q649</f>
        <v>9.7743999999999982</v>
      </c>
      <c r="S658" s="234"/>
      <c r="T658" s="237">
        <f>R658</f>
        <v>9.7743999999999982</v>
      </c>
      <c r="U658" s="236"/>
      <c r="V658" s="577"/>
    </row>
    <row r="659" spans="1:22" ht="10.5" customHeight="1" thickBot="1">
      <c r="A659" s="574"/>
      <c r="B659" s="168"/>
      <c r="C659" s="164"/>
      <c r="D659" s="164"/>
      <c r="E659" s="165"/>
      <c r="F659" s="532" t="s">
        <v>384</v>
      </c>
      <c r="G659" s="332" t="s">
        <v>385</v>
      </c>
      <c r="H659" s="220" t="s">
        <v>386</v>
      </c>
      <c r="I659" s="219"/>
      <c r="J659" s="251"/>
      <c r="K659" s="577"/>
      <c r="L659" s="587"/>
      <c r="M659" s="168"/>
      <c r="N659" s="164"/>
      <c r="O659" s="164"/>
      <c r="P659" s="165"/>
      <c r="Q659" s="532" t="s">
        <v>384</v>
      </c>
      <c r="R659" s="332" t="s">
        <v>385</v>
      </c>
      <c r="S659" s="220" t="s">
        <v>386</v>
      </c>
      <c r="T659" s="219"/>
      <c r="U659" s="251"/>
      <c r="V659" s="577"/>
    </row>
    <row r="660" spans="1:22" ht="13.5" thickBot="1">
      <c r="A660" s="574"/>
      <c r="B660" s="247" t="s">
        <v>986</v>
      </c>
      <c r="C660" s="219"/>
      <c r="D660" s="219"/>
      <c r="E660" s="253"/>
      <c r="F660" s="524">
        <f>F640</f>
        <v>4628</v>
      </c>
      <c r="G660" s="282">
        <f>G640</f>
        <v>4944</v>
      </c>
      <c r="H660" s="249">
        <f>H640</f>
        <v>316</v>
      </c>
      <c r="I660" s="242">
        <f>I640</f>
        <v>1042.8</v>
      </c>
      <c r="J660" s="167"/>
      <c r="K660" s="577"/>
      <c r="L660" s="461"/>
      <c r="M660" s="247" t="s">
        <v>986</v>
      </c>
      <c r="N660" s="219"/>
      <c r="O660" s="219"/>
      <c r="P660" s="253"/>
      <c r="Q660" s="524">
        <f>Q640</f>
        <v>3536</v>
      </c>
      <c r="R660" s="248">
        <f>R640</f>
        <v>3618</v>
      </c>
      <c r="S660" s="249">
        <f>S640</f>
        <v>82</v>
      </c>
      <c r="T660" s="242">
        <f>T640</f>
        <v>270.59999999999997</v>
      </c>
      <c r="U660" s="167"/>
      <c r="V660" s="577"/>
    </row>
    <row r="661" spans="1:22">
      <c r="A661" s="472"/>
      <c r="B661" s="144"/>
      <c r="C661" s="132"/>
      <c r="D661" s="132"/>
      <c r="E661" s="132"/>
      <c r="F661" s="510"/>
      <c r="G661" s="560" t="s">
        <v>1007</v>
      </c>
      <c r="H661" s="255"/>
      <c r="I661" s="556">
        <f>I641</f>
        <v>-32.579999999999927</v>
      </c>
      <c r="J661" s="255"/>
      <c r="K661" s="577"/>
      <c r="L661" s="460" t="s">
        <v>375</v>
      </c>
      <c r="M661" s="132"/>
      <c r="N661" s="132"/>
      <c r="O661" s="132"/>
      <c r="P661" s="132"/>
      <c r="Q661" s="510"/>
      <c r="R661" s="560" t="s">
        <v>1007</v>
      </c>
      <c r="S661" s="255"/>
      <c r="T661" s="556">
        <f>T641</f>
        <v>9.9999999997635314E-3</v>
      </c>
      <c r="U661" s="255"/>
      <c r="V661" s="577"/>
    </row>
    <row r="662" spans="1:22" ht="13.5" thickBot="1">
      <c r="A662" s="460" t="s">
        <v>376</v>
      </c>
      <c r="B662" s="132"/>
      <c r="C662" s="132"/>
      <c r="D662" s="180" t="s">
        <v>377</v>
      </c>
      <c r="E662" s="183" t="str">
        <f>$E$18</f>
        <v>января</v>
      </c>
      <c r="F662" s="510" t="s">
        <v>1142</v>
      </c>
      <c r="G662" s="182" t="s">
        <v>347</v>
      </c>
      <c r="H662" s="167"/>
      <c r="I662" s="242">
        <f>SUM(I653:I661)</f>
        <v>2573.5640000000003</v>
      </c>
      <c r="J662" s="167"/>
      <c r="K662" s="299"/>
      <c r="L662" s="460" t="s">
        <v>376</v>
      </c>
      <c r="M662" s="132"/>
      <c r="N662" s="132"/>
      <c r="O662" s="180" t="s">
        <v>377</v>
      </c>
      <c r="P662" s="183" t="str">
        <f>$E$18</f>
        <v>января</v>
      </c>
      <c r="Q662" s="510" t="s">
        <v>1142</v>
      </c>
      <c r="R662" s="182" t="s">
        <v>347</v>
      </c>
      <c r="S662" s="167"/>
      <c r="T662" s="242">
        <f>SUM(T653:T661)</f>
        <v>2359.3139999999989</v>
      </c>
      <c r="U662" s="167"/>
      <c r="V662" s="299"/>
    </row>
    <row r="663" spans="1:22" ht="13.5" thickBot="1">
      <c r="A663" s="184"/>
      <c r="B663" s="190"/>
      <c r="C663" s="186"/>
      <c r="D663" s="259"/>
      <c r="E663" s="259"/>
      <c r="F663" s="522"/>
      <c r="G663" s="197"/>
      <c r="H663" s="197"/>
      <c r="I663" s="197"/>
      <c r="J663" s="197"/>
      <c r="K663" s="299"/>
      <c r="L663" s="184"/>
      <c r="M663" s="190"/>
      <c r="N663" s="186"/>
      <c r="O663" s="259"/>
      <c r="P663" s="259"/>
      <c r="Q663" s="522"/>
      <c r="R663" s="197"/>
      <c r="S663" s="197"/>
      <c r="T663" s="197"/>
      <c r="U663" s="197"/>
      <c r="V663" s="299"/>
    </row>
    <row r="664" spans="1:22" ht="20.25" customHeight="1" thickTop="1">
      <c r="A664" s="460" t="s">
        <v>363</v>
      </c>
      <c r="B664" s="131"/>
      <c r="L664" s="460" t="s">
        <v>363</v>
      </c>
      <c r="M664" s="131"/>
    </row>
    <row r="665" spans="1:22" ht="3" customHeight="1">
      <c r="A665" s="460"/>
      <c r="B665" s="131"/>
      <c r="C665" s="132"/>
      <c r="D665" s="132"/>
      <c r="E665" s="132"/>
      <c r="F665" s="510"/>
      <c r="G665" s="132"/>
      <c r="H665" s="132"/>
      <c r="I665" s="132"/>
      <c r="J665" s="132"/>
      <c r="K665" s="217"/>
      <c r="L665" s="460"/>
      <c r="M665" s="131"/>
      <c r="N665" s="132"/>
      <c r="O665" s="132"/>
      <c r="P665" s="132"/>
      <c r="Q665" s="510"/>
      <c r="R665" s="132"/>
      <c r="S665" s="132"/>
      <c r="T665" s="132"/>
      <c r="U665" s="132"/>
      <c r="V665" s="132"/>
    </row>
    <row r="666" spans="1:22" ht="15.75" customHeight="1">
      <c r="A666" s="578"/>
      <c r="B666" s="578"/>
      <c r="C666" s="578"/>
      <c r="D666" s="133" t="s">
        <v>325</v>
      </c>
      <c r="E666" s="133"/>
      <c r="F666" s="511"/>
      <c r="G666" s="135" t="str">
        <f>$G$3</f>
        <v>декабрь</v>
      </c>
      <c r="H666" s="133" t="s">
        <v>967</v>
      </c>
      <c r="I666" s="132"/>
      <c r="J666" s="132"/>
      <c r="K666" s="217"/>
      <c r="L666" s="578"/>
      <c r="M666" s="578"/>
      <c r="N666" s="578"/>
      <c r="O666" s="133" t="s">
        <v>325</v>
      </c>
      <c r="P666" s="133"/>
      <c r="Q666" s="511"/>
      <c r="R666" s="135" t="str">
        <f>$G$3</f>
        <v>декабрь</v>
      </c>
      <c r="S666" s="133" t="s">
        <v>967</v>
      </c>
      <c r="T666" s="132"/>
      <c r="U666" s="132"/>
      <c r="V666" s="132"/>
    </row>
    <row r="667" spans="1:22" ht="3" customHeight="1">
      <c r="A667" s="578"/>
      <c r="B667" s="578"/>
      <c r="C667" s="578"/>
      <c r="D667" s="132"/>
      <c r="E667" s="132"/>
      <c r="F667" s="510"/>
      <c r="G667" s="132"/>
      <c r="H667" s="132"/>
      <c r="I667" s="132"/>
      <c r="J667" s="132"/>
      <c r="K667" s="217"/>
      <c r="L667" s="578"/>
      <c r="M667" s="578"/>
      <c r="N667" s="578"/>
      <c r="O667" s="132"/>
      <c r="P667" s="132"/>
      <c r="Q667" s="510"/>
      <c r="R667" s="132"/>
      <c r="S667" s="132"/>
      <c r="T667" s="132"/>
      <c r="U667" s="132"/>
      <c r="V667" s="132"/>
    </row>
    <row r="668" spans="1:22" ht="12.75" customHeight="1">
      <c r="A668" s="578"/>
      <c r="B668" s="578"/>
      <c r="C668" s="578"/>
      <c r="D668" s="131" t="s">
        <v>327</v>
      </c>
      <c r="E668" s="131"/>
      <c r="F668" s="512">
        <f>Жильцы!E36</f>
        <v>49.2</v>
      </c>
      <c r="G668" s="131" t="s">
        <v>328</v>
      </c>
      <c r="H668" s="132" t="str">
        <f>Жильцы!B36&amp;" "&amp;Жильцы!C36&amp;"."&amp;Жильцы!D36&amp;"."</f>
        <v>Сергиенко В.А.</v>
      </c>
      <c r="I668" s="132"/>
      <c r="J668" s="132"/>
      <c r="K668" s="217"/>
      <c r="L668" s="578"/>
      <c r="M668" s="578"/>
      <c r="N668" s="578"/>
      <c r="O668" s="131" t="s">
        <v>327</v>
      </c>
      <c r="P668" s="131"/>
      <c r="Q668" s="512">
        <f>Жильцы!E38</f>
        <v>65.599999999999994</v>
      </c>
      <c r="R668" s="131" t="s">
        <v>328</v>
      </c>
      <c r="S668" s="132" t="str">
        <f>Жильцы!B38&amp;" "&amp;Жильцы!C38&amp;"."&amp;Жильцы!D38&amp;"."</f>
        <v>Журавлева Е.С.</v>
      </c>
      <c r="T668" s="132"/>
      <c r="U668" s="132"/>
      <c r="V668" s="132"/>
    </row>
    <row r="669" spans="1:22" ht="12.75" customHeight="1">
      <c r="A669" s="578"/>
      <c r="B669" s="578"/>
      <c r="C669" s="578"/>
      <c r="D669" s="131" t="s">
        <v>329</v>
      </c>
      <c r="E669" s="131"/>
      <c r="F669" s="512">
        <f>Жильцы!F36</f>
        <v>1</v>
      </c>
      <c r="G669" s="131" t="s">
        <v>330</v>
      </c>
      <c r="H669" s="132" t="s">
        <v>331</v>
      </c>
      <c r="I669" s="132"/>
      <c r="J669" s="137">
        <f>Жильцы!A36</f>
        <v>35</v>
      </c>
      <c r="K669" s="217"/>
      <c r="L669" s="578"/>
      <c r="M669" s="578"/>
      <c r="N669" s="578"/>
      <c r="O669" s="131" t="s">
        <v>329</v>
      </c>
      <c r="P669" s="131"/>
      <c r="Q669" s="512">
        <f>Жильцы!F38</f>
        <v>0</v>
      </c>
      <c r="R669" s="131" t="s">
        <v>330</v>
      </c>
      <c r="S669" s="132" t="s">
        <v>331</v>
      </c>
      <c r="T669" s="132"/>
      <c r="U669" s="137">
        <f>Жильцы!A38</f>
        <v>37</v>
      </c>
      <c r="V669" s="132"/>
    </row>
    <row r="670" spans="1:22" ht="2.25" customHeight="1" thickBot="1">
      <c r="A670" s="463"/>
      <c r="B670" s="132"/>
      <c r="C670" s="132"/>
      <c r="D670" s="132"/>
      <c r="E670" s="132"/>
      <c r="F670" s="510"/>
      <c r="G670" s="132"/>
      <c r="H670" s="132"/>
      <c r="I670" s="132"/>
      <c r="J670" s="132"/>
      <c r="K670" s="217"/>
      <c r="L670" s="463"/>
      <c r="M670" s="132"/>
      <c r="N670" s="132"/>
      <c r="O670" s="132"/>
      <c r="P670" s="132"/>
      <c r="Q670" s="510"/>
      <c r="R670" s="132"/>
      <c r="S670" s="132"/>
      <c r="T670" s="132"/>
      <c r="U670" s="132"/>
      <c r="V670" s="132"/>
    </row>
    <row r="671" spans="1:22" ht="24" customHeight="1" thickBot="1">
      <c r="A671" s="574"/>
      <c r="B671" s="138"/>
      <c r="C671" s="219"/>
      <c r="D671" s="541" t="s">
        <v>957</v>
      </c>
      <c r="E671" s="140"/>
      <c r="F671" s="513" t="s">
        <v>366</v>
      </c>
      <c r="G671" s="141" t="s">
        <v>335</v>
      </c>
      <c r="H671" s="220" t="s">
        <v>367</v>
      </c>
      <c r="I671" s="569" t="s">
        <v>337</v>
      </c>
      <c r="J671" s="570"/>
      <c r="K671" s="217"/>
      <c r="L671" s="585"/>
      <c r="M671" s="138"/>
      <c r="N671" s="219"/>
      <c r="O671" s="541" t="s">
        <v>957</v>
      </c>
      <c r="P671" s="140"/>
      <c r="Q671" s="513" t="s">
        <v>366</v>
      </c>
      <c r="R671" s="141" t="s">
        <v>335</v>
      </c>
      <c r="S671" s="220" t="s">
        <v>367</v>
      </c>
      <c r="T671" s="569" t="s">
        <v>337</v>
      </c>
      <c r="U671" s="570"/>
      <c r="V671" s="132"/>
    </row>
    <row r="672" spans="1:22" ht="3.75" customHeight="1">
      <c r="A672" s="574"/>
      <c r="B672" s="221"/>
      <c r="C672" s="144"/>
      <c r="D672" s="144"/>
      <c r="E672" s="145"/>
      <c r="F672" s="514"/>
      <c r="G672" s="146"/>
      <c r="H672" s="146"/>
      <c r="I672" s="144"/>
      <c r="J672" s="147"/>
      <c r="K672" s="217"/>
      <c r="L672" s="585"/>
      <c r="M672" s="221"/>
      <c r="N672" s="144"/>
      <c r="O672" s="144"/>
      <c r="P672" s="145"/>
      <c r="Q672" s="514"/>
      <c r="R672" s="146"/>
      <c r="S672" s="146"/>
      <c r="T672" s="144"/>
      <c r="U672" s="147"/>
      <c r="V672" s="132"/>
    </row>
    <row r="673" spans="1:22" ht="12.75" customHeight="1">
      <c r="A673" s="574"/>
      <c r="B673" s="315" t="s">
        <v>368</v>
      </c>
      <c r="C673" s="317"/>
      <c r="D673" s="317"/>
      <c r="E673" s="318"/>
      <c r="F673" s="151">
        <f>D2509</f>
        <v>29.5</v>
      </c>
      <c r="G673" s="151">
        <f>F673*F668</f>
        <v>1451.4</v>
      </c>
      <c r="H673" s="152"/>
      <c r="I673" s="153">
        <f>G673-H673</f>
        <v>1451.4</v>
      </c>
      <c r="J673" s="154"/>
      <c r="K673" s="217"/>
      <c r="L673" s="585"/>
      <c r="M673" s="221" t="s">
        <v>368</v>
      </c>
      <c r="N673" s="156"/>
      <c r="O673" s="156"/>
      <c r="P673" s="150"/>
      <c r="Q673" s="151">
        <f>D2509</f>
        <v>29.5</v>
      </c>
      <c r="R673" s="151">
        <f>Q673*Q668</f>
        <v>1935.1999999999998</v>
      </c>
      <c r="S673" s="152"/>
      <c r="T673" s="153">
        <f>R673-S673</f>
        <v>1935.1999999999998</v>
      </c>
      <c r="U673" s="154"/>
      <c r="V673" s="132"/>
    </row>
    <row r="674" spans="1:22" ht="14.25" customHeight="1">
      <c r="A674" s="472"/>
      <c r="B674" s="593" t="s">
        <v>370</v>
      </c>
      <c r="C674" s="583"/>
      <c r="D674" s="583"/>
      <c r="E674" s="319" t="s">
        <v>371</v>
      </c>
      <c r="F674" s="516">
        <f>D2504</f>
        <v>0.152</v>
      </c>
      <c r="G674" s="158">
        <f>F674*F668</f>
        <v>7.4784000000000006</v>
      </c>
      <c r="H674" s="162"/>
      <c r="I674" s="160">
        <f>G674</f>
        <v>7.4784000000000006</v>
      </c>
      <c r="J674" s="161"/>
      <c r="K674" s="217"/>
      <c r="L674" s="585"/>
      <c r="M674" s="582" t="s">
        <v>370</v>
      </c>
      <c r="N674" s="583"/>
      <c r="O674" s="583"/>
      <c r="P674" s="222" t="s">
        <v>371</v>
      </c>
      <c r="Q674" s="516">
        <f>D2504</f>
        <v>0.152</v>
      </c>
      <c r="R674" s="158">
        <f>Q674*Q668</f>
        <v>9.9711999999999996</v>
      </c>
      <c r="S674" s="162"/>
      <c r="T674" s="160">
        <f>R674</f>
        <v>9.9711999999999996</v>
      </c>
      <c r="U674" s="161"/>
      <c r="V674" s="132"/>
    </row>
    <row r="675" spans="1:22" ht="14.25" customHeight="1">
      <c r="A675" s="472"/>
      <c r="B675" s="584"/>
      <c r="C675" s="583"/>
      <c r="D675" s="583"/>
      <c r="E675" s="319" t="s">
        <v>372</v>
      </c>
      <c r="F675" s="516">
        <f>D2505</f>
        <v>0.72299999999999998</v>
      </c>
      <c r="G675" s="158">
        <f>F675*F668</f>
        <v>35.571600000000004</v>
      </c>
      <c r="H675" s="162"/>
      <c r="I675" s="160">
        <f>G675</f>
        <v>35.571600000000004</v>
      </c>
      <c r="J675" s="161"/>
      <c r="K675" s="217"/>
      <c r="L675" s="464"/>
      <c r="M675" s="584"/>
      <c r="N675" s="583"/>
      <c r="O675" s="583"/>
      <c r="P675" s="222" t="s">
        <v>372</v>
      </c>
      <c r="Q675" s="516">
        <f>D2505</f>
        <v>0.72299999999999998</v>
      </c>
      <c r="R675" s="158">
        <f>Q675*Q668</f>
        <v>47.428799999999995</v>
      </c>
      <c r="S675" s="162"/>
      <c r="T675" s="160">
        <f>R675</f>
        <v>47.428799999999995</v>
      </c>
      <c r="U675" s="161"/>
      <c r="V675" s="132"/>
    </row>
    <row r="676" spans="1:22" ht="14.25" customHeight="1">
      <c r="A676" s="460"/>
      <c r="B676" s="584"/>
      <c r="C676" s="583"/>
      <c r="D676" s="583"/>
      <c r="E676" s="319" t="s">
        <v>373</v>
      </c>
      <c r="F676" s="527">
        <f>D2506</f>
        <v>1.3160000000000001</v>
      </c>
      <c r="G676" s="158">
        <f>F676*F668</f>
        <v>64.747200000000007</v>
      </c>
      <c r="H676" s="162"/>
      <c r="I676" s="160">
        <f>G676</f>
        <v>64.747200000000007</v>
      </c>
      <c r="J676" s="161"/>
      <c r="K676" s="217"/>
      <c r="L676" s="586" t="s">
        <v>369</v>
      </c>
      <c r="M676" s="584"/>
      <c r="N676" s="583"/>
      <c r="O676" s="583"/>
      <c r="P676" s="222" t="s">
        <v>373</v>
      </c>
      <c r="Q676" s="527">
        <f>D2506</f>
        <v>1.3160000000000001</v>
      </c>
      <c r="R676" s="158">
        <f>Q676*Q668</f>
        <v>86.329599999999999</v>
      </c>
      <c r="S676" s="162"/>
      <c r="T676" s="160">
        <f>R676</f>
        <v>86.329599999999999</v>
      </c>
      <c r="U676" s="161"/>
      <c r="V676" s="132"/>
    </row>
    <row r="677" spans="1:22" ht="14.25" customHeight="1" thickBot="1">
      <c r="A677" s="573" t="s">
        <v>369</v>
      </c>
      <c r="B677" s="584"/>
      <c r="C677" s="583"/>
      <c r="D677" s="583"/>
      <c r="E677" s="320" t="s">
        <v>374</v>
      </c>
      <c r="F677" s="518">
        <f>D2507</f>
        <v>0.14899999999999999</v>
      </c>
      <c r="G677" s="158">
        <f>F677*F668</f>
        <v>7.3308</v>
      </c>
      <c r="H677" s="162"/>
      <c r="I677" s="160">
        <f>G677</f>
        <v>7.3308</v>
      </c>
      <c r="J677" s="161"/>
      <c r="K677" s="217"/>
      <c r="L677" s="586"/>
      <c r="M677" s="584"/>
      <c r="N677" s="583"/>
      <c r="O677" s="583"/>
      <c r="P677" s="232" t="s">
        <v>374</v>
      </c>
      <c r="Q677" s="518">
        <f>D2507</f>
        <v>0.14899999999999999</v>
      </c>
      <c r="R677" s="158">
        <f>Q677*Q668</f>
        <v>9.7743999999999982</v>
      </c>
      <c r="S677" s="162"/>
      <c r="T677" s="160">
        <f>R677</f>
        <v>9.7743999999999982</v>
      </c>
      <c r="U677" s="161"/>
      <c r="V677" s="132"/>
    </row>
    <row r="678" spans="1:22" ht="14.25" customHeight="1" thickBot="1">
      <c r="A678" s="574"/>
      <c r="B678" s="168"/>
      <c r="C678" s="164"/>
      <c r="D678" s="164"/>
      <c r="E678" s="165"/>
      <c r="F678" s="532" t="s">
        <v>384</v>
      </c>
      <c r="G678" s="332" t="s">
        <v>385</v>
      </c>
      <c r="H678" s="220" t="s">
        <v>386</v>
      </c>
      <c r="I678" s="219"/>
      <c r="J678" s="251"/>
      <c r="K678" s="217"/>
      <c r="L678" s="587"/>
      <c r="M678" s="168"/>
      <c r="N678" s="164"/>
      <c r="O678" s="164"/>
      <c r="P678" s="165"/>
      <c r="Q678" s="532" t="s">
        <v>384</v>
      </c>
      <c r="R678" s="332" t="s">
        <v>385</v>
      </c>
      <c r="S678" s="220" t="s">
        <v>386</v>
      </c>
      <c r="T678" s="219"/>
      <c r="U678" s="251"/>
      <c r="V678" s="132"/>
    </row>
    <row r="679" spans="1:22" ht="13.5" customHeight="1" thickBot="1">
      <c r="A679" s="574"/>
      <c r="B679" s="247" t="s">
        <v>986</v>
      </c>
      <c r="C679" s="219"/>
      <c r="D679" s="219"/>
      <c r="E679" s="253"/>
      <c r="F679" s="521">
        <f>INDEX(Жильцы!$A$2:$AB$129,Квитанции_чистые!J669,HLOOKUP(Квитанции_чистые!$G$3,Лист1!$B$21:$M$22,2,FALSE))</f>
        <v>24550</v>
      </c>
      <c r="G679" s="248">
        <f>INDEX(Жильцы!$A$2:$AB$129,Квитанции_чистые!J669,(HLOOKUP(Квитанции_чистые!$G$3,Лист1!$B$17:$M$18,2,FALSE)))</f>
        <v>24650</v>
      </c>
      <c r="H679" s="249">
        <f>G679-F679</f>
        <v>100</v>
      </c>
      <c r="I679" s="242">
        <f>H679*B2499</f>
        <v>330</v>
      </c>
      <c r="J679" s="167"/>
      <c r="K679" s="217"/>
      <c r="L679" s="461"/>
      <c r="M679" s="247" t="s">
        <v>986</v>
      </c>
      <c r="N679" s="219"/>
      <c r="O679" s="219"/>
      <c r="P679" s="253"/>
      <c r="Q679" s="524">
        <f>INDEX(Жильцы!$A$2:$AB$129,Квитанции_чистые!U669,HLOOKUP(Квитанции_чистые!$G$3,Лист1!$B$21:$M$22,2,FALSE))</f>
        <v>15854</v>
      </c>
      <c r="R679" s="248">
        <f>INDEX(Жильцы!$A$2:$AB$129,Квитанции_чистые!U669,(HLOOKUP(Квитанции_чистые!$G$3,Лист1!$B$17:$M$18,2,FALSE)))</f>
        <v>16098</v>
      </c>
      <c r="S679" s="249">
        <f>R679-Q679</f>
        <v>244</v>
      </c>
      <c r="T679" s="242">
        <f>S679*B2499</f>
        <v>805.19999999999993</v>
      </c>
      <c r="U679" s="167"/>
      <c r="V679" s="132"/>
    </row>
    <row r="680" spans="1:22">
      <c r="A680" s="472"/>
      <c r="B680" s="144"/>
      <c r="C680" s="132"/>
      <c r="D680" s="132"/>
      <c r="E680" s="132"/>
      <c r="F680" s="510"/>
      <c r="G680" s="560" t="s">
        <v>1007</v>
      </c>
      <c r="H680" s="255"/>
      <c r="I680" s="556">
        <f>Жильцы!N36</f>
        <v>-1896.53</v>
      </c>
      <c r="J680" s="255"/>
      <c r="K680" s="217"/>
      <c r="L680" s="460" t="s">
        <v>375</v>
      </c>
      <c r="M680" s="132"/>
      <c r="N680" s="132"/>
      <c r="O680" s="132"/>
      <c r="P680" s="132"/>
      <c r="Q680" s="510"/>
      <c r="R680" s="560" t="s">
        <v>1007</v>
      </c>
      <c r="S680" s="255"/>
      <c r="T680" s="556">
        <f>Жильцы!N38</f>
        <v>6638.8700000000008</v>
      </c>
      <c r="U680" s="255"/>
      <c r="V680" s="132"/>
    </row>
    <row r="681" spans="1:22" ht="13.5" thickBot="1">
      <c r="A681" s="460" t="s">
        <v>376</v>
      </c>
      <c r="B681" s="132"/>
      <c r="C681" s="132"/>
      <c r="D681" s="180" t="s">
        <v>377</v>
      </c>
      <c r="E681" s="183" t="str">
        <f>$E$18</f>
        <v>января</v>
      </c>
      <c r="F681" s="510" t="s">
        <v>1142</v>
      </c>
      <c r="G681" s="182" t="s">
        <v>347</v>
      </c>
      <c r="H681" s="167"/>
      <c r="I681" s="242">
        <f>SUM(I672:I680)</f>
        <v>-1.9999999999527063E-3</v>
      </c>
      <c r="J681" s="167"/>
      <c r="K681" s="217"/>
      <c r="L681" s="460" t="s">
        <v>376</v>
      </c>
      <c r="M681" s="132"/>
      <c r="N681" s="132"/>
      <c r="O681" s="180" t="s">
        <v>377</v>
      </c>
      <c r="P681" s="183" t="str">
        <f>$E$18</f>
        <v>января</v>
      </c>
      <c r="Q681" s="510" t="s">
        <v>1142</v>
      </c>
      <c r="R681" s="182" t="s">
        <v>347</v>
      </c>
      <c r="S681" s="167"/>
      <c r="T681" s="242">
        <f>SUM(T672:T680)</f>
        <v>9532.7739999999994</v>
      </c>
      <c r="U681" s="167"/>
      <c r="V681" s="132"/>
    </row>
    <row r="682" spans="1:22" ht="10.5" customHeight="1">
      <c r="A682" s="184"/>
      <c r="B682" s="190"/>
      <c r="C682" s="186"/>
      <c r="D682" s="259"/>
      <c r="E682" s="259"/>
      <c r="F682" s="522"/>
      <c r="G682" s="259"/>
      <c r="H682" s="259"/>
      <c r="I682" s="259"/>
      <c r="J682" s="259"/>
      <c r="K682" s="260"/>
      <c r="L682" s="184"/>
      <c r="M682" s="190"/>
      <c r="N682" s="186"/>
      <c r="O682" s="259"/>
      <c r="P682" s="259"/>
      <c r="Q682" s="522"/>
      <c r="R682" s="259"/>
      <c r="S682" s="259"/>
      <c r="T682" s="259"/>
      <c r="U682" s="259"/>
      <c r="V682" s="261"/>
    </row>
    <row r="683" spans="1:22" ht="20.25" customHeight="1">
      <c r="A683" s="460" t="s">
        <v>363</v>
      </c>
      <c r="B683" s="131"/>
      <c r="K683" s="576" t="s">
        <v>378</v>
      </c>
      <c r="L683" s="460" t="s">
        <v>363</v>
      </c>
      <c r="M683" s="131"/>
      <c r="V683" s="576" t="s">
        <v>378</v>
      </c>
    </row>
    <row r="684" spans="1:22">
      <c r="A684" s="460" t="s">
        <v>379</v>
      </c>
      <c r="B684" s="131"/>
      <c r="K684" s="577"/>
      <c r="L684" s="460" t="s">
        <v>379</v>
      </c>
      <c r="M684" s="131"/>
      <c r="V684" s="577"/>
    </row>
    <row r="685" spans="1:22" ht="2.25" customHeight="1">
      <c r="A685" s="460"/>
      <c r="B685" s="131"/>
      <c r="C685" s="132"/>
      <c r="D685" s="132"/>
      <c r="E685" s="132"/>
      <c r="F685" s="510"/>
      <c r="G685" s="132"/>
      <c r="H685" s="132"/>
      <c r="I685" s="132"/>
      <c r="J685" s="132"/>
      <c r="K685" s="577"/>
      <c r="L685" s="460"/>
      <c r="M685" s="131"/>
      <c r="N685" s="132"/>
      <c r="O685" s="132"/>
      <c r="P685" s="132"/>
      <c r="Q685" s="510"/>
      <c r="R685" s="132"/>
      <c r="S685" s="132"/>
      <c r="T685" s="132"/>
      <c r="U685" s="132"/>
      <c r="V685" s="577"/>
    </row>
    <row r="686" spans="1:22" ht="15.75" customHeight="1">
      <c r="A686" s="578"/>
      <c r="B686" s="578"/>
      <c r="C686" s="578"/>
      <c r="D686" s="133" t="s">
        <v>350</v>
      </c>
      <c r="E686" s="133"/>
      <c r="F686" s="511"/>
      <c r="G686" s="135" t="str">
        <f>$G$3</f>
        <v>декабрь</v>
      </c>
      <c r="H686" s="133" t="s">
        <v>967</v>
      </c>
      <c r="I686" s="132"/>
      <c r="J686" s="132"/>
      <c r="K686" s="577"/>
      <c r="L686" s="578"/>
      <c r="M686" s="578"/>
      <c r="N686" s="578"/>
      <c r="O686" s="133" t="s">
        <v>350</v>
      </c>
      <c r="P686" s="133"/>
      <c r="Q686" s="511"/>
      <c r="R686" s="135" t="str">
        <f>$G$3</f>
        <v>декабрь</v>
      </c>
      <c r="S686" s="133" t="s">
        <v>967</v>
      </c>
      <c r="T686" s="132"/>
      <c r="U686" s="132"/>
      <c r="V686" s="577"/>
    </row>
    <row r="687" spans="1:22" ht="3.75" customHeight="1">
      <c r="A687" s="578"/>
      <c r="B687" s="578"/>
      <c r="C687" s="578"/>
      <c r="D687" s="132"/>
      <c r="E687" s="132"/>
      <c r="F687" s="510"/>
      <c r="G687" s="132"/>
      <c r="H687" s="132"/>
      <c r="I687" s="132"/>
      <c r="J687" s="132"/>
      <c r="K687" s="577"/>
      <c r="L687" s="578"/>
      <c r="M687" s="578"/>
      <c r="N687" s="578"/>
      <c r="O687" s="132"/>
      <c r="P687" s="132"/>
      <c r="Q687" s="510"/>
      <c r="R687" s="132"/>
      <c r="S687" s="132"/>
      <c r="T687" s="132"/>
      <c r="U687" s="132"/>
      <c r="V687" s="577"/>
    </row>
    <row r="688" spans="1:22" ht="12.75" customHeight="1">
      <c r="A688" s="578"/>
      <c r="B688" s="578"/>
      <c r="C688" s="578"/>
      <c r="D688" s="131" t="s">
        <v>327</v>
      </c>
      <c r="E688" s="131"/>
      <c r="F688" s="512">
        <f>F668</f>
        <v>49.2</v>
      </c>
      <c r="G688" s="131" t="s">
        <v>328</v>
      </c>
      <c r="H688" s="132" t="str">
        <f>H668</f>
        <v>Сергиенко В.А.</v>
      </c>
      <c r="I688" s="132"/>
      <c r="J688" s="132"/>
      <c r="K688" s="577"/>
      <c r="L688" s="578"/>
      <c r="M688" s="578"/>
      <c r="N688" s="578"/>
      <c r="O688" s="131" t="s">
        <v>327</v>
      </c>
      <c r="P688" s="131"/>
      <c r="Q688" s="512">
        <f>Q668</f>
        <v>65.599999999999994</v>
      </c>
      <c r="R688" s="131" t="s">
        <v>328</v>
      </c>
      <c r="S688" s="132" t="str">
        <f>S668</f>
        <v>Журавлева Е.С.</v>
      </c>
      <c r="T688" s="132"/>
      <c r="U688" s="132"/>
      <c r="V688" s="577"/>
    </row>
    <row r="689" spans="1:22" ht="12.75" customHeight="1">
      <c r="A689" s="578"/>
      <c r="B689" s="578"/>
      <c r="C689" s="578"/>
      <c r="D689" s="131" t="s">
        <v>329</v>
      </c>
      <c r="E689" s="131"/>
      <c r="F689" s="512">
        <f>F669</f>
        <v>1</v>
      </c>
      <c r="G689" s="131" t="s">
        <v>330</v>
      </c>
      <c r="H689" s="132" t="s">
        <v>331</v>
      </c>
      <c r="I689" s="132"/>
      <c r="J689" s="137">
        <f>J669</f>
        <v>35</v>
      </c>
      <c r="K689" s="577"/>
      <c r="L689" s="578"/>
      <c r="M689" s="578"/>
      <c r="N689" s="578"/>
      <c r="O689" s="131" t="s">
        <v>329</v>
      </c>
      <c r="P689" s="131"/>
      <c r="Q689" s="512">
        <f>Q669</f>
        <v>0</v>
      </c>
      <c r="R689" s="131" t="s">
        <v>330</v>
      </c>
      <c r="S689" s="132" t="s">
        <v>331</v>
      </c>
      <c r="T689" s="132"/>
      <c r="U689" s="137">
        <f>U669</f>
        <v>37</v>
      </c>
      <c r="V689" s="577"/>
    </row>
    <row r="690" spans="1:22" ht="2.25" customHeight="1" thickBot="1">
      <c r="A690" s="463"/>
      <c r="B690" s="132"/>
      <c r="C690" s="132"/>
      <c r="D690" s="132"/>
      <c r="E690" s="132"/>
      <c r="F690" s="510"/>
      <c r="G690" s="132"/>
      <c r="H690" s="132"/>
      <c r="I690" s="132"/>
      <c r="J690" s="132"/>
      <c r="K690" s="577"/>
      <c r="L690" s="463"/>
      <c r="M690" s="132"/>
      <c r="N690" s="132"/>
      <c r="O690" s="132"/>
      <c r="P690" s="132"/>
      <c r="Q690" s="510"/>
      <c r="R690" s="132"/>
      <c r="S690" s="132"/>
      <c r="T690" s="132"/>
      <c r="U690" s="132"/>
      <c r="V690" s="577"/>
    </row>
    <row r="691" spans="1:22" ht="24" customHeight="1" thickBot="1">
      <c r="A691" s="574" t="s">
        <v>417</v>
      </c>
      <c r="B691" s="138"/>
      <c r="C691" s="219"/>
      <c r="D691" s="541" t="s">
        <v>957</v>
      </c>
      <c r="E691" s="140"/>
      <c r="F691" s="513" t="s">
        <v>366</v>
      </c>
      <c r="G691" s="141" t="s">
        <v>335</v>
      </c>
      <c r="H691" s="220" t="s">
        <v>367</v>
      </c>
      <c r="I691" s="569" t="s">
        <v>337</v>
      </c>
      <c r="J691" s="570"/>
      <c r="K691" s="577"/>
      <c r="L691" s="585" t="s">
        <v>418</v>
      </c>
      <c r="M691" s="138"/>
      <c r="N691" s="219"/>
      <c r="O691" s="541" t="s">
        <v>957</v>
      </c>
      <c r="P691" s="140"/>
      <c r="Q691" s="513" t="s">
        <v>366</v>
      </c>
      <c r="R691" s="141" t="s">
        <v>335</v>
      </c>
      <c r="S691" s="220" t="s">
        <v>367</v>
      </c>
      <c r="T691" s="569" t="s">
        <v>337</v>
      </c>
      <c r="U691" s="570"/>
      <c r="V691" s="577"/>
    </row>
    <row r="692" spans="1:22" ht="3" customHeight="1">
      <c r="A692" s="574"/>
      <c r="B692" s="221"/>
      <c r="C692" s="144"/>
      <c r="D692" s="144"/>
      <c r="E692" s="145"/>
      <c r="F692" s="514"/>
      <c r="G692" s="146"/>
      <c r="H692" s="146"/>
      <c r="I692" s="144"/>
      <c r="J692" s="147"/>
      <c r="K692" s="577"/>
      <c r="L692" s="585"/>
      <c r="M692" s="221"/>
      <c r="N692" s="144"/>
      <c r="O692" s="144"/>
      <c r="P692" s="145"/>
      <c r="Q692" s="514"/>
      <c r="R692" s="146"/>
      <c r="S692" s="146"/>
      <c r="T692" s="144"/>
      <c r="U692" s="147"/>
      <c r="V692" s="577"/>
    </row>
    <row r="693" spans="1:22" ht="12.75" customHeight="1">
      <c r="A693" s="574"/>
      <c r="B693" s="221" t="s">
        <v>368</v>
      </c>
      <c r="C693" s="156"/>
      <c r="D693" s="156"/>
      <c r="E693" s="150"/>
      <c r="F693" s="151">
        <f>D2509</f>
        <v>29.5</v>
      </c>
      <c r="G693" s="151">
        <f>F693*F688</f>
        <v>1451.4</v>
      </c>
      <c r="H693" s="152"/>
      <c r="I693" s="153">
        <f>G693-H693</f>
        <v>1451.4</v>
      </c>
      <c r="J693" s="154"/>
      <c r="K693" s="577"/>
      <c r="L693" s="585"/>
      <c r="M693" s="221" t="s">
        <v>368</v>
      </c>
      <c r="N693" s="156"/>
      <c r="O693" s="156"/>
      <c r="P693" s="150"/>
      <c r="Q693" s="151">
        <f>D2509</f>
        <v>29.5</v>
      </c>
      <c r="R693" s="151">
        <f>Q693*Q688</f>
        <v>1935.1999999999998</v>
      </c>
      <c r="S693" s="152"/>
      <c r="T693" s="153">
        <f>R693-S693</f>
        <v>1935.1999999999998</v>
      </c>
      <c r="U693" s="154"/>
      <c r="V693" s="577"/>
    </row>
    <row r="694" spans="1:22" ht="12.75" customHeight="1">
      <c r="A694" s="472"/>
      <c r="B694" s="582" t="s">
        <v>370</v>
      </c>
      <c r="C694" s="583"/>
      <c r="D694" s="583"/>
      <c r="E694" s="222" t="s">
        <v>371</v>
      </c>
      <c r="F694" s="516">
        <f>D2504</f>
        <v>0.152</v>
      </c>
      <c r="G694" s="158">
        <f>F694*F688</f>
        <v>7.4784000000000006</v>
      </c>
      <c r="H694" s="162"/>
      <c r="I694" s="160">
        <f>G694</f>
        <v>7.4784000000000006</v>
      </c>
      <c r="J694" s="161"/>
      <c r="K694" s="577"/>
      <c r="L694" s="585"/>
      <c r="M694" s="582" t="s">
        <v>370</v>
      </c>
      <c r="N694" s="583"/>
      <c r="O694" s="583"/>
      <c r="P694" s="222" t="s">
        <v>371</v>
      </c>
      <c r="Q694" s="516">
        <f>D2504</f>
        <v>0.152</v>
      </c>
      <c r="R694" s="158">
        <f>Q694*Q688</f>
        <v>9.9711999999999996</v>
      </c>
      <c r="S694" s="162"/>
      <c r="T694" s="160">
        <f>R694</f>
        <v>9.9711999999999996</v>
      </c>
      <c r="U694" s="161"/>
      <c r="V694" s="577"/>
    </row>
    <row r="695" spans="1:22" ht="12.75" customHeight="1">
      <c r="A695" s="472"/>
      <c r="B695" s="584"/>
      <c r="C695" s="583"/>
      <c r="D695" s="583"/>
      <c r="E695" s="222" t="s">
        <v>372</v>
      </c>
      <c r="F695" s="516">
        <f>D2505</f>
        <v>0.72299999999999998</v>
      </c>
      <c r="G695" s="158">
        <f>F695*F688</f>
        <v>35.571600000000004</v>
      </c>
      <c r="H695" s="162"/>
      <c r="I695" s="160">
        <f>G695</f>
        <v>35.571600000000004</v>
      </c>
      <c r="J695" s="161"/>
      <c r="K695" s="577"/>
      <c r="L695" s="464"/>
      <c r="M695" s="584"/>
      <c r="N695" s="583"/>
      <c r="O695" s="583"/>
      <c r="P695" s="222" t="s">
        <v>372</v>
      </c>
      <c r="Q695" s="516">
        <f>D2505</f>
        <v>0.72299999999999998</v>
      </c>
      <c r="R695" s="158">
        <f>Q695*Q688</f>
        <v>47.428799999999995</v>
      </c>
      <c r="S695" s="162"/>
      <c r="T695" s="160">
        <f>R695</f>
        <v>47.428799999999995</v>
      </c>
      <c r="U695" s="161"/>
      <c r="V695" s="577"/>
    </row>
    <row r="696" spans="1:22" ht="12.75" customHeight="1">
      <c r="A696" s="460"/>
      <c r="B696" s="584"/>
      <c r="C696" s="583"/>
      <c r="D696" s="583"/>
      <c r="E696" s="222" t="s">
        <v>373</v>
      </c>
      <c r="F696" s="527">
        <f>D2506</f>
        <v>1.3160000000000001</v>
      </c>
      <c r="G696" s="158">
        <f>F696*F688</f>
        <v>64.747200000000007</v>
      </c>
      <c r="H696" s="162"/>
      <c r="I696" s="160">
        <f>G696</f>
        <v>64.747200000000007</v>
      </c>
      <c r="J696" s="161"/>
      <c r="K696" s="577"/>
      <c r="L696" s="586" t="s">
        <v>369</v>
      </c>
      <c r="M696" s="584"/>
      <c r="N696" s="583"/>
      <c r="O696" s="583"/>
      <c r="P696" s="222" t="s">
        <v>373</v>
      </c>
      <c r="Q696" s="527">
        <f>D2506</f>
        <v>1.3160000000000001</v>
      </c>
      <c r="R696" s="158">
        <f>Q696*Q688</f>
        <v>86.329599999999999</v>
      </c>
      <c r="S696" s="162"/>
      <c r="T696" s="160">
        <f>R696</f>
        <v>86.329599999999999</v>
      </c>
      <c r="U696" s="161"/>
      <c r="V696" s="577"/>
    </row>
    <row r="697" spans="1:22" ht="12.75" customHeight="1" thickBot="1">
      <c r="A697" s="573" t="s">
        <v>369</v>
      </c>
      <c r="B697" s="584"/>
      <c r="C697" s="583"/>
      <c r="D697" s="583"/>
      <c r="E697" s="232" t="s">
        <v>374</v>
      </c>
      <c r="F697" s="518">
        <f>D2507</f>
        <v>0.14899999999999999</v>
      </c>
      <c r="G697" s="158">
        <f>F697*F688</f>
        <v>7.3308</v>
      </c>
      <c r="H697" s="162"/>
      <c r="I697" s="160">
        <f>G697</f>
        <v>7.3308</v>
      </c>
      <c r="J697" s="161"/>
      <c r="K697" s="577"/>
      <c r="L697" s="586"/>
      <c r="M697" s="584"/>
      <c r="N697" s="583"/>
      <c r="O697" s="583"/>
      <c r="P697" s="232" t="s">
        <v>374</v>
      </c>
      <c r="Q697" s="518">
        <f>D2507</f>
        <v>0.14899999999999999</v>
      </c>
      <c r="R697" s="158">
        <f>Q697*Q688</f>
        <v>9.7743999999999982</v>
      </c>
      <c r="S697" s="162"/>
      <c r="T697" s="160">
        <f>R697</f>
        <v>9.7743999999999982</v>
      </c>
      <c r="U697" s="161"/>
      <c r="V697" s="577"/>
    </row>
    <row r="698" spans="1:22" ht="12" customHeight="1" thickBot="1">
      <c r="A698" s="574"/>
      <c r="B698" s="168"/>
      <c r="C698" s="164"/>
      <c r="D698" s="164"/>
      <c r="E698" s="165"/>
      <c r="F698" s="532" t="s">
        <v>384</v>
      </c>
      <c r="G698" s="332" t="s">
        <v>385</v>
      </c>
      <c r="H698" s="220" t="s">
        <v>386</v>
      </c>
      <c r="I698" s="219"/>
      <c r="J698" s="251"/>
      <c r="K698" s="577"/>
      <c r="L698" s="587"/>
      <c r="M698" s="168"/>
      <c r="N698" s="164"/>
      <c r="O698" s="164"/>
      <c r="P698" s="165"/>
      <c r="Q698" s="532" t="s">
        <v>384</v>
      </c>
      <c r="R698" s="332" t="s">
        <v>385</v>
      </c>
      <c r="S698" s="220" t="s">
        <v>386</v>
      </c>
      <c r="T698" s="219"/>
      <c r="U698" s="251"/>
      <c r="V698" s="577"/>
    </row>
    <row r="699" spans="1:22" ht="13.5" customHeight="1" thickBot="1">
      <c r="A699" s="574"/>
      <c r="B699" s="247" t="s">
        <v>986</v>
      </c>
      <c r="C699" s="219"/>
      <c r="D699" s="219"/>
      <c r="E699" s="253"/>
      <c r="F699" s="524">
        <f>F679</f>
        <v>24550</v>
      </c>
      <c r="G699" s="282">
        <f>G679</f>
        <v>24650</v>
      </c>
      <c r="H699" s="249">
        <f>H679</f>
        <v>100</v>
      </c>
      <c r="I699" s="242">
        <f>I679</f>
        <v>330</v>
      </c>
      <c r="J699" s="167"/>
      <c r="K699" s="577"/>
      <c r="L699" s="461"/>
      <c r="M699" s="247" t="s">
        <v>986</v>
      </c>
      <c r="N699" s="219"/>
      <c r="O699" s="219"/>
      <c r="P699" s="253"/>
      <c r="Q699" s="524">
        <f>Q679</f>
        <v>15854</v>
      </c>
      <c r="R699" s="248">
        <f>R679</f>
        <v>16098</v>
      </c>
      <c r="S699" s="249">
        <f>S679</f>
        <v>244</v>
      </c>
      <c r="T699" s="242">
        <f>T679</f>
        <v>805.19999999999993</v>
      </c>
      <c r="U699" s="167"/>
      <c r="V699" s="577"/>
    </row>
    <row r="700" spans="1:22">
      <c r="A700" s="472"/>
      <c r="B700" s="144"/>
      <c r="C700" s="132"/>
      <c r="D700" s="132"/>
      <c r="E700" s="132"/>
      <c r="F700" s="510"/>
      <c r="G700" s="560" t="s">
        <v>1007</v>
      </c>
      <c r="H700" s="255"/>
      <c r="I700" s="556">
        <f>I680</f>
        <v>-1896.53</v>
      </c>
      <c r="J700" s="255"/>
      <c r="K700" s="577"/>
      <c r="L700" s="460" t="s">
        <v>375</v>
      </c>
      <c r="M700" s="132"/>
      <c r="N700" s="132"/>
      <c r="O700" s="132"/>
      <c r="P700" s="132"/>
      <c r="Q700" s="510"/>
      <c r="R700" s="560" t="s">
        <v>1007</v>
      </c>
      <c r="S700" s="255"/>
      <c r="T700" s="556">
        <f>T680</f>
        <v>6638.8700000000008</v>
      </c>
      <c r="U700" s="255"/>
      <c r="V700" s="577"/>
    </row>
    <row r="701" spans="1:22" ht="13.5" thickBot="1">
      <c r="A701" s="460" t="s">
        <v>376</v>
      </c>
      <c r="B701" s="132"/>
      <c r="C701" s="132"/>
      <c r="D701" s="180" t="s">
        <v>377</v>
      </c>
      <c r="E701" s="183" t="str">
        <f>$E$18</f>
        <v>января</v>
      </c>
      <c r="F701" s="510" t="s">
        <v>1142</v>
      </c>
      <c r="G701" s="182" t="s">
        <v>347</v>
      </c>
      <c r="H701" s="167"/>
      <c r="I701" s="242">
        <f>SUM(I692:I700)</f>
        <v>-1.9999999999527063E-3</v>
      </c>
      <c r="J701" s="167"/>
      <c r="K701" s="299"/>
      <c r="L701" s="460" t="s">
        <v>376</v>
      </c>
      <c r="M701" s="132"/>
      <c r="N701" s="132"/>
      <c r="O701" s="180" t="s">
        <v>377</v>
      </c>
      <c r="P701" s="183" t="str">
        <f>$E$18</f>
        <v>января</v>
      </c>
      <c r="Q701" s="510" t="s">
        <v>1142</v>
      </c>
      <c r="R701" s="182" t="s">
        <v>347</v>
      </c>
      <c r="S701" s="167"/>
      <c r="T701" s="242">
        <f>SUM(T692:T700)</f>
        <v>9532.7739999999994</v>
      </c>
      <c r="U701" s="167"/>
      <c r="V701" s="299"/>
    </row>
    <row r="702" spans="1:22" s="261" customFormat="1" ht="13.5" customHeight="1">
      <c r="A702" s="284"/>
      <c r="B702" s="285"/>
      <c r="C702" s="196"/>
      <c r="F702" s="525"/>
      <c r="K702" s="299"/>
      <c r="L702" s="284"/>
      <c r="M702" s="285"/>
      <c r="N702" s="196"/>
      <c r="Q702" s="525"/>
      <c r="V702" s="299"/>
    </row>
    <row r="703" spans="1:22">
      <c r="A703" s="460" t="s">
        <v>363</v>
      </c>
      <c r="B703" s="131"/>
      <c r="L703" s="460" t="s">
        <v>363</v>
      </c>
      <c r="M703" s="131"/>
    </row>
    <row r="704" spans="1:22" ht="4.5" customHeight="1">
      <c r="A704" s="460"/>
      <c r="B704" s="131"/>
      <c r="C704" s="132"/>
      <c r="D704" s="132"/>
      <c r="E704" s="132"/>
      <c r="F704" s="510"/>
      <c r="G704" s="132"/>
      <c r="H704" s="132"/>
      <c r="I704" s="132"/>
      <c r="J704" s="132"/>
      <c r="K704" s="217"/>
      <c r="L704" s="460"/>
      <c r="M704" s="131"/>
      <c r="N704" s="132"/>
      <c r="O704" s="132"/>
      <c r="P704" s="132"/>
      <c r="Q704" s="510"/>
      <c r="R704" s="132"/>
      <c r="S704" s="132"/>
      <c r="T704" s="132"/>
      <c r="U704" s="132"/>
      <c r="V704" s="132"/>
    </row>
    <row r="705" spans="1:22" ht="15.75" customHeight="1">
      <c r="A705" s="578"/>
      <c r="B705" s="578"/>
      <c r="C705" s="578"/>
      <c r="D705" s="133" t="s">
        <v>325</v>
      </c>
      <c r="E705" s="133"/>
      <c r="F705" s="511"/>
      <c r="G705" s="135" t="str">
        <f>$G$3</f>
        <v>декабрь</v>
      </c>
      <c r="H705" s="133" t="s">
        <v>967</v>
      </c>
      <c r="I705" s="132"/>
      <c r="J705" s="132"/>
      <c r="K705" s="217"/>
      <c r="L705" s="578"/>
      <c r="M705" s="578"/>
      <c r="N705" s="578"/>
      <c r="O705" s="133" t="s">
        <v>325</v>
      </c>
      <c r="P705" s="133"/>
      <c r="Q705" s="511"/>
      <c r="R705" s="135" t="str">
        <f>$G$3</f>
        <v>декабрь</v>
      </c>
      <c r="S705" s="133" t="s">
        <v>967</v>
      </c>
      <c r="T705" s="132"/>
      <c r="U705" s="132"/>
      <c r="V705" s="132"/>
    </row>
    <row r="706" spans="1:22" ht="3.75" customHeight="1">
      <c r="A706" s="578"/>
      <c r="B706" s="578"/>
      <c r="C706" s="578"/>
      <c r="D706" s="132"/>
      <c r="E706" s="132"/>
      <c r="F706" s="510"/>
      <c r="G706" s="132"/>
      <c r="H706" s="132"/>
      <c r="I706" s="132"/>
      <c r="J706" s="132"/>
      <c r="K706" s="217"/>
      <c r="L706" s="578"/>
      <c r="M706" s="578"/>
      <c r="N706" s="578"/>
      <c r="O706" s="132"/>
      <c r="P706" s="132"/>
      <c r="Q706" s="510"/>
      <c r="R706" s="132"/>
      <c r="S706" s="132"/>
      <c r="T706" s="132"/>
      <c r="U706" s="132"/>
      <c r="V706" s="132"/>
    </row>
    <row r="707" spans="1:22" ht="12.75" customHeight="1">
      <c r="A707" s="578"/>
      <c r="B707" s="578"/>
      <c r="C707" s="578"/>
      <c r="D707" s="131" t="s">
        <v>327</v>
      </c>
      <c r="E707" s="131"/>
      <c r="F707" s="512">
        <f>Жильцы!E39</f>
        <v>49.2</v>
      </c>
      <c r="G707" s="131" t="s">
        <v>328</v>
      </c>
      <c r="H707" s="132" t="str">
        <f>Жильцы!B39&amp;" "&amp;Жильцы!C39&amp;"."&amp;Жильцы!D39&amp;"."</f>
        <v>Хорева Е.Н.</v>
      </c>
      <c r="I707" s="132"/>
      <c r="J707" s="132"/>
      <c r="K707" s="217"/>
      <c r="L707" s="578"/>
      <c r="M707" s="578"/>
      <c r="N707" s="578"/>
      <c r="O707" s="131" t="s">
        <v>327</v>
      </c>
      <c r="P707" s="131"/>
      <c r="Q707" s="512">
        <f>Жильцы!E41</f>
        <v>49.5</v>
      </c>
      <c r="R707" s="131" t="s">
        <v>328</v>
      </c>
      <c r="S707" s="132" t="str">
        <f>Жильцы!B41&amp;" "&amp;Жильцы!C41&amp;"."&amp;Жильцы!D41&amp;"."</f>
        <v>Гренок Р.В.</v>
      </c>
      <c r="T707" s="132"/>
      <c r="U707" s="132"/>
      <c r="V707" s="132"/>
    </row>
    <row r="708" spans="1:22" ht="12.75" customHeight="1">
      <c r="A708" s="578"/>
      <c r="B708" s="578"/>
      <c r="C708" s="578"/>
      <c r="D708" s="131" t="s">
        <v>329</v>
      </c>
      <c r="E708" s="131"/>
      <c r="F708" s="512">
        <f>Жильцы!F39</f>
        <v>1</v>
      </c>
      <c r="G708" s="131" t="s">
        <v>330</v>
      </c>
      <c r="H708" s="132" t="s">
        <v>331</v>
      </c>
      <c r="I708" s="132"/>
      <c r="J708" s="137">
        <f>Жильцы!A39</f>
        <v>38</v>
      </c>
      <c r="K708" s="217"/>
      <c r="L708" s="578"/>
      <c r="M708" s="578"/>
      <c r="N708" s="578"/>
      <c r="O708" s="131" t="s">
        <v>329</v>
      </c>
      <c r="P708" s="131"/>
      <c r="Q708" s="512">
        <f>Жильцы!F41</f>
        <v>1</v>
      </c>
      <c r="R708" s="131" t="s">
        <v>330</v>
      </c>
      <c r="S708" s="132" t="s">
        <v>331</v>
      </c>
      <c r="T708" s="132"/>
      <c r="U708" s="137">
        <f>Жильцы!A41</f>
        <v>40</v>
      </c>
      <c r="V708" s="132"/>
    </row>
    <row r="709" spans="1:22" ht="3" customHeight="1" thickBot="1">
      <c r="A709" s="463"/>
      <c r="B709" s="132"/>
      <c r="C709" s="132"/>
      <c r="D709" s="132"/>
      <c r="E709" s="132"/>
      <c r="F709" s="510"/>
      <c r="G709" s="132"/>
      <c r="H709" s="132"/>
      <c r="I709" s="132"/>
      <c r="J709" s="132"/>
      <c r="K709" s="217"/>
      <c r="L709" s="463"/>
      <c r="M709" s="132"/>
      <c r="N709" s="132"/>
      <c r="O709" s="132"/>
      <c r="P709" s="132"/>
      <c r="Q709" s="510"/>
      <c r="R709" s="132"/>
      <c r="S709" s="132"/>
      <c r="T709" s="132"/>
      <c r="U709" s="132"/>
      <c r="V709" s="132"/>
    </row>
    <row r="710" spans="1:22" ht="24" customHeight="1" thickBot="1">
      <c r="A710" s="574"/>
      <c r="B710" s="138"/>
      <c r="C710" s="219"/>
      <c r="D710" s="541" t="s">
        <v>957</v>
      </c>
      <c r="E710" s="140"/>
      <c r="F710" s="513" t="s">
        <v>366</v>
      </c>
      <c r="G710" s="141" t="s">
        <v>335</v>
      </c>
      <c r="H710" s="220" t="s">
        <v>367</v>
      </c>
      <c r="I710" s="569" t="s">
        <v>337</v>
      </c>
      <c r="J710" s="570"/>
      <c r="K710" s="217"/>
      <c r="L710" s="585"/>
      <c r="M710" s="138"/>
      <c r="N710" s="219"/>
      <c r="O710" s="541" t="s">
        <v>957</v>
      </c>
      <c r="P710" s="140"/>
      <c r="Q710" s="513" t="s">
        <v>366</v>
      </c>
      <c r="R710" s="141" t="s">
        <v>335</v>
      </c>
      <c r="S710" s="220" t="s">
        <v>367</v>
      </c>
      <c r="T710" s="569" t="s">
        <v>337</v>
      </c>
      <c r="U710" s="570"/>
      <c r="V710" s="132"/>
    </row>
    <row r="711" spans="1:22" ht="3" customHeight="1">
      <c r="A711" s="574"/>
      <c r="B711" s="221"/>
      <c r="C711" s="144"/>
      <c r="D711" s="144"/>
      <c r="E711" s="145"/>
      <c r="F711" s="514"/>
      <c r="G711" s="146"/>
      <c r="H711" s="146"/>
      <c r="I711" s="144"/>
      <c r="J711" s="147"/>
      <c r="K711" s="217"/>
      <c r="L711" s="585"/>
      <c r="M711" s="221"/>
      <c r="N711" s="144"/>
      <c r="O711" s="144"/>
      <c r="P711" s="145"/>
      <c r="Q711" s="514"/>
      <c r="R711" s="146"/>
      <c r="S711" s="146"/>
      <c r="T711" s="144"/>
      <c r="U711" s="147"/>
      <c r="V711" s="132"/>
    </row>
    <row r="712" spans="1:22" ht="12.75" customHeight="1">
      <c r="A712" s="574"/>
      <c r="B712" s="221" t="s">
        <v>368</v>
      </c>
      <c r="C712" s="156"/>
      <c r="D712" s="156"/>
      <c r="E712" s="150"/>
      <c r="F712" s="151">
        <f>D2509</f>
        <v>29.5</v>
      </c>
      <c r="G712" s="151">
        <f>F712*F707</f>
        <v>1451.4</v>
      </c>
      <c r="H712" s="152"/>
      <c r="I712" s="153">
        <f>G712-H712</f>
        <v>1451.4</v>
      </c>
      <c r="J712" s="154"/>
      <c r="K712" s="217"/>
      <c r="L712" s="585"/>
      <c r="M712" s="221" t="s">
        <v>368</v>
      </c>
      <c r="N712" s="156"/>
      <c r="O712" s="156"/>
      <c r="P712" s="150"/>
      <c r="Q712" s="151">
        <f>D2509</f>
        <v>29.5</v>
      </c>
      <c r="R712" s="151">
        <f>Q712*Q707</f>
        <v>1460.25</v>
      </c>
      <c r="S712" s="152"/>
      <c r="T712" s="153">
        <f>R712-S712</f>
        <v>1460.25</v>
      </c>
      <c r="U712" s="154"/>
      <c r="V712" s="132"/>
    </row>
    <row r="713" spans="1:22" ht="12.75" customHeight="1">
      <c r="A713" s="472"/>
      <c r="B713" s="582" t="s">
        <v>370</v>
      </c>
      <c r="C713" s="583"/>
      <c r="D713" s="583"/>
      <c r="E713" s="222" t="s">
        <v>371</v>
      </c>
      <c r="F713" s="516">
        <f>D2504</f>
        <v>0.152</v>
      </c>
      <c r="G713" s="223">
        <f>F713*F707</f>
        <v>7.4784000000000006</v>
      </c>
      <c r="H713" s="224"/>
      <c r="I713" s="226">
        <f>G713</f>
        <v>7.4784000000000006</v>
      </c>
      <c r="J713" s="178"/>
      <c r="K713" s="217"/>
      <c r="L713" s="585"/>
      <c r="M713" s="582" t="s">
        <v>370</v>
      </c>
      <c r="N713" s="583"/>
      <c r="O713" s="583"/>
      <c r="P713" s="222" t="s">
        <v>371</v>
      </c>
      <c r="Q713" s="516">
        <f>D2504</f>
        <v>0.152</v>
      </c>
      <c r="R713" s="223">
        <f>Q713*Q707</f>
        <v>7.524</v>
      </c>
      <c r="S713" s="224"/>
      <c r="T713" s="226">
        <f>R713</f>
        <v>7.524</v>
      </c>
      <c r="U713" s="178"/>
      <c r="V713" s="132"/>
    </row>
    <row r="714" spans="1:22" ht="12.75" customHeight="1">
      <c r="A714" s="472"/>
      <c r="B714" s="584"/>
      <c r="C714" s="583"/>
      <c r="D714" s="583"/>
      <c r="E714" s="222" t="s">
        <v>372</v>
      </c>
      <c r="F714" s="516">
        <f>D2505</f>
        <v>0.72299999999999998</v>
      </c>
      <c r="G714" s="223">
        <f>F714*F707</f>
        <v>35.571600000000004</v>
      </c>
      <c r="H714" s="224"/>
      <c r="I714" s="226">
        <f>G714</f>
        <v>35.571600000000004</v>
      </c>
      <c r="J714" s="178"/>
      <c r="K714" s="217"/>
      <c r="L714" s="464"/>
      <c r="M714" s="584"/>
      <c r="N714" s="583"/>
      <c r="O714" s="583"/>
      <c r="P714" s="222" t="s">
        <v>372</v>
      </c>
      <c r="Q714" s="516">
        <f>D2505</f>
        <v>0.72299999999999998</v>
      </c>
      <c r="R714" s="223">
        <f>Q714*Q707</f>
        <v>35.788499999999999</v>
      </c>
      <c r="S714" s="224"/>
      <c r="T714" s="226">
        <f>R714</f>
        <v>35.788499999999999</v>
      </c>
      <c r="U714" s="178"/>
      <c r="V714" s="132"/>
    </row>
    <row r="715" spans="1:22">
      <c r="A715" s="460"/>
      <c r="B715" s="584"/>
      <c r="C715" s="583"/>
      <c r="D715" s="583"/>
      <c r="E715" s="222" t="s">
        <v>373</v>
      </c>
      <c r="F715" s="527">
        <f>D2506</f>
        <v>1.3160000000000001</v>
      </c>
      <c r="G715" s="223">
        <f>F715*F707</f>
        <v>64.747200000000007</v>
      </c>
      <c r="H715" s="224"/>
      <c r="I715" s="226">
        <f>G715</f>
        <v>64.747200000000007</v>
      </c>
      <c r="J715" s="178"/>
      <c r="K715" s="217"/>
      <c r="L715" s="586" t="s">
        <v>369</v>
      </c>
      <c r="M715" s="584"/>
      <c r="N715" s="583"/>
      <c r="O715" s="583"/>
      <c r="P715" s="222" t="s">
        <v>373</v>
      </c>
      <c r="Q715" s="527">
        <f>D2506</f>
        <v>1.3160000000000001</v>
      </c>
      <c r="R715" s="223">
        <f>Q715*Q707</f>
        <v>65.141999999999996</v>
      </c>
      <c r="S715" s="224"/>
      <c r="T715" s="226">
        <f>R715</f>
        <v>65.141999999999996</v>
      </c>
      <c r="U715" s="178"/>
      <c r="V715" s="132"/>
    </row>
    <row r="716" spans="1:22" ht="13.5" thickBot="1">
      <c r="A716" s="573" t="s">
        <v>369</v>
      </c>
      <c r="B716" s="584"/>
      <c r="C716" s="583"/>
      <c r="D716" s="583"/>
      <c r="E716" s="232" t="s">
        <v>374</v>
      </c>
      <c r="F716" s="518">
        <f>D2507</f>
        <v>0.14899999999999999</v>
      </c>
      <c r="G716" s="233">
        <f>F716*F707</f>
        <v>7.3308</v>
      </c>
      <c r="H716" s="234"/>
      <c r="I716" s="237">
        <f>G716</f>
        <v>7.3308</v>
      </c>
      <c r="J716" s="236"/>
      <c r="K716" s="217"/>
      <c r="L716" s="586"/>
      <c r="M716" s="584"/>
      <c r="N716" s="583"/>
      <c r="O716" s="583"/>
      <c r="P716" s="232" t="s">
        <v>374</v>
      </c>
      <c r="Q716" s="518">
        <f>D2507</f>
        <v>0.14899999999999999</v>
      </c>
      <c r="R716" s="233">
        <f>Q716*Q707</f>
        <v>7.3754999999999997</v>
      </c>
      <c r="S716" s="234"/>
      <c r="T716" s="237">
        <f>R716</f>
        <v>7.3754999999999997</v>
      </c>
      <c r="U716" s="236"/>
      <c r="V716" s="132"/>
    </row>
    <row r="717" spans="1:22" ht="12.75" customHeight="1" thickBot="1">
      <c r="A717" s="574"/>
      <c r="B717" s="168"/>
      <c r="C717" s="164"/>
      <c r="D717" s="164"/>
      <c r="E717" s="165"/>
      <c r="F717" s="532" t="s">
        <v>384</v>
      </c>
      <c r="G717" s="332" t="s">
        <v>385</v>
      </c>
      <c r="H717" s="220" t="s">
        <v>386</v>
      </c>
      <c r="I717" s="219"/>
      <c r="J717" s="167"/>
      <c r="K717" s="217"/>
      <c r="L717" s="587"/>
      <c r="M717" s="168"/>
      <c r="N717" s="164"/>
      <c r="O717" s="164"/>
      <c r="P717" s="165"/>
      <c r="Q717" s="532" t="s">
        <v>384</v>
      </c>
      <c r="R717" s="332" t="s">
        <v>385</v>
      </c>
      <c r="S717" s="220" t="s">
        <v>386</v>
      </c>
      <c r="T717" s="219"/>
      <c r="U717" s="251"/>
      <c r="V717" s="132"/>
    </row>
    <row r="718" spans="1:22" ht="13.5" thickBot="1">
      <c r="A718" s="574"/>
      <c r="B718" s="247" t="s">
        <v>986</v>
      </c>
      <c r="C718" s="219"/>
      <c r="D718" s="219"/>
      <c r="E718" s="253"/>
      <c r="F718" s="521">
        <f>INDEX(Жильцы!$A$2:$AB$129,Квитанции_чистые!J708,HLOOKUP(Квитанции_чистые!$G$3,Лист1!$B$21:$M$22,2,FALSE))</f>
        <v>44916</v>
      </c>
      <c r="G718" s="248">
        <f>INDEX(Жильцы!$A$2:$AB$129,Квитанции_чистые!J708,(HLOOKUP(Квитанции_чистые!$G$3,Лист1!$B$17:$M$18,2,FALSE)))</f>
        <v>45013</v>
      </c>
      <c r="H718" s="249">
        <f>G718-F718</f>
        <v>97</v>
      </c>
      <c r="I718" s="242">
        <f>H718*B2499</f>
        <v>320.09999999999997</v>
      </c>
      <c r="J718" s="167"/>
      <c r="K718" s="252"/>
      <c r="L718" s="461"/>
      <c r="M718" s="247" t="s">
        <v>986</v>
      </c>
      <c r="N718" s="219"/>
      <c r="O718" s="219"/>
      <c r="P718" s="253"/>
      <c r="Q718" s="524">
        <f>INDEX(Жильцы!$A$2:$AB$129,Квитанции_чистые!U708,HLOOKUP(Квитанции_чистые!$G$3,Лист1!$B$21:$M$22,2,FALSE))</f>
        <v>62818</v>
      </c>
      <c r="R718" s="248">
        <f>INDEX(Жильцы!$A$2:$AB$129,Квитанции_чистые!U708,(HLOOKUP(Квитанции_чистые!$G$3,Лист1!$B$17:$M$18,2,FALSE)))</f>
        <v>63052</v>
      </c>
      <c r="S718" s="249">
        <f>R718-Q718</f>
        <v>234</v>
      </c>
      <c r="T718" s="242">
        <f>S718*B2499</f>
        <v>772.19999999999993</v>
      </c>
      <c r="U718" s="167"/>
      <c r="V718" s="132"/>
    </row>
    <row r="719" spans="1:22">
      <c r="A719" s="472"/>
      <c r="B719" s="156"/>
      <c r="C719" s="132"/>
      <c r="D719" s="132"/>
      <c r="E719" s="132"/>
      <c r="F719" s="510"/>
      <c r="G719" s="560" t="s">
        <v>1007</v>
      </c>
      <c r="H719" s="255"/>
      <c r="I719" s="556">
        <f>Жильцы!N39</f>
        <v>0</v>
      </c>
      <c r="J719" s="255"/>
      <c r="K719" s="217"/>
      <c r="L719" s="460" t="s">
        <v>375</v>
      </c>
      <c r="M719" s="132"/>
      <c r="N719" s="132"/>
      <c r="O719" s="132"/>
      <c r="P719" s="132"/>
      <c r="Q719" s="510"/>
      <c r="R719" s="560" t="s">
        <v>1007</v>
      </c>
      <c r="S719" s="255"/>
      <c r="T719" s="556">
        <f>Жильцы!N41</f>
        <v>0</v>
      </c>
      <c r="U719" s="255"/>
      <c r="V719" s="132"/>
    </row>
    <row r="720" spans="1:22" ht="13.5" thickBot="1">
      <c r="A720" s="460" t="s">
        <v>376</v>
      </c>
      <c r="B720" s="132"/>
      <c r="C720" s="132"/>
      <c r="D720" s="180" t="s">
        <v>377</v>
      </c>
      <c r="E720" s="183" t="str">
        <f>$E$18</f>
        <v>января</v>
      </c>
      <c r="F720" s="510" t="s">
        <v>1142</v>
      </c>
      <c r="G720" s="182" t="s">
        <v>347</v>
      </c>
      <c r="H720" s="167"/>
      <c r="I720" s="242">
        <f>SUM(I711:I719)</f>
        <v>1886.6279999999999</v>
      </c>
      <c r="J720" s="167"/>
      <c r="K720" s="217"/>
      <c r="L720" s="460" t="s">
        <v>376</v>
      </c>
      <c r="M720" s="132"/>
      <c r="N720" s="132"/>
      <c r="O720" s="180" t="s">
        <v>377</v>
      </c>
      <c r="P720" s="183" t="str">
        <f>$E$18</f>
        <v>января</v>
      </c>
      <c r="Q720" s="510" t="s">
        <v>1142</v>
      </c>
      <c r="R720" s="182" t="s">
        <v>347</v>
      </c>
      <c r="S720" s="167"/>
      <c r="T720" s="242">
        <f>SUM(T711:T719)</f>
        <v>2348.2800000000002</v>
      </c>
      <c r="U720" s="167"/>
      <c r="V720" s="132"/>
    </row>
    <row r="721" spans="1:22" ht="12.75" customHeight="1">
      <c r="A721" s="184"/>
      <c r="B721" s="190"/>
      <c r="C721" s="186"/>
      <c r="D721" s="259"/>
      <c r="E721" s="259"/>
      <c r="F721" s="522"/>
      <c r="G721" s="188"/>
      <c r="H721" s="189"/>
      <c r="I721" s="259"/>
      <c r="J721" s="259"/>
      <c r="K721" s="260"/>
      <c r="L721" s="184"/>
      <c r="M721" s="190"/>
      <c r="N721" s="186"/>
      <c r="O721" s="259"/>
      <c r="P721" s="259"/>
      <c r="Q721" s="522"/>
      <c r="R721" s="259"/>
      <c r="S721" s="259"/>
      <c r="T721" s="259"/>
      <c r="U721" s="259"/>
      <c r="V721" s="261"/>
    </row>
    <row r="722" spans="1:22" ht="22.5" customHeight="1">
      <c r="A722" s="460" t="s">
        <v>363</v>
      </c>
      <c r="B722" s="131"/>
      <c r="K722" s="576" t="s">
        <v>378</v>
      </c>
      <c r="L722" s="460" t="s">
        <v>363</v>
      </c>
      <c r="M722" s="131"/>
      <c r="V722" s="576" t="s">
        <v>378</v>
      </c>
    </row>
    <row r="723" spans="1:22">
      <c r="A723" s="460" t="s">
        <v>379</v>
      </c>
      <c r="B723" s="131"/>
      <c r="K723" s="577"/>
      <c r="L723" s="460" t="s">
        <v>379</v>
      </c>
      <c r="M723" s="131"/>
      <c r="V723" s="577"/>
    </row>
    <row r="724" spans="1:22" ht="3" customHeight="1">
      <c r="A724" s="460"/>
      <c r="B724" s="131"/>
      <c r="C724" s="132"/>
      <c r="D724" s="132"/>
      <c r="E724" s="132"/>
      <c r="F724" s="510"/>
      <c r="G724" s="132"/>
      <c r="H724" s="132"/>
      <c r="I724" s="132"/>
      <c r="J724" s="132"/>
      <c r="K724" s="577"/>
      <c r="L724" s="460"/>
      <c r="M724" s="131"/>
      <c r="N724" s="132"/>
      <c r="O724" s="132"/>
      <c r="P724" s="132"/>
      <c r="Q724" s="510"/>
      <c r="R724" s="132"/>
      <c r="S724" s="132"/>
      <c r="T724" s="132"/>
      <c r="U724" s="132"/>
      <c r="V724" s="577"/>
    </row>
    <row r="725" spans="1:22" ht="15.75" customHeight="1">
      <c r="A725" s="578"/>
      <c r="B725" s="578"/>
      <c r="C725" s="578"/>
      <c r="D725" s="133" t="s">
        <v>350</v>
      </c>
      <c r="E725" s="133"/>
      <c r="F725" s="511"/>
      <c r="G725" s="135" t="str">
        <f>$G$3</f>
        <v>декабрь</v>
      </c>
      <c r="H725" s="133" t="s">
        <v>967</v>
      </c>
      <c r="I725" s="132"/>
      <c r="J725" s="132"/>
      <c r="K725" s="577"/>
      <c r="L725" s="578"/>
      <c r="M725" s="578"/>
      <c r="N725" s="578"/>
      <c r="O725" s="133" t="s">
        <v>350</v>
      </c>
      <c r="P725" s="133"/>
      <c r="Q725" s="511"/>
      <c r="R725" s="135" t="str">
        <f>$G$3</f>
        <v>декабрь</v>
      </c>
      <c r="S725" s="133" t="s">
        <v>967</v>
      </c>
      <c r="T725" s="132"/>
      <c r="U725" s="132"/>
      <c r="V725" s="577"/>
    </row>
    <row r="726" spans="1:22" ht="3.75" customHeight="1">
      <c r="A726" s="578"/>
      <c r="B726" s="578"/>
      <c r="C726" s="578"/>
      <c r="D726" s="132"/>
      <c r="E726" s="132"/>
      <c r="F726" s="510"/>
      <c r="G726" s="132"/>
      <c r="H726" s="132"/>
      <c r="I726" s="132"/>
      <c r="J726" s="132"/>
      <c r="K726" s="577"/>
      <c r="L726" s="578"/>
      <c r="M726" s="578"/>
      <c r="N726" s="578"/>
      <c r="O726" s="132"/>
      <c r="P726" s="132"/>
      <c r="Q726" s="510"/>
      <c r="R726" s="132"/>
      <c r="S726" s="132"/>
      <c r="T726" s="132"/>
      <c r="U726" s="132"/>
      <c r="V726" s="577"/>
    </row>
    <row r="727" spans="1:22" ht="12.75" customHeight="1">
      <c r="A727" s="578"/>
      <c r="B727" s="578"/>
      <c r="C727" s="578"/>
      <c r="D727" s="131" t="s">
        <v>327</v>
      </c>
      <c r="E727" s="131"/>
      <c r="F727" s="512">
        <f>F707</f>
        <v>49.2</v>
      </c>
      <c r="G727" s="131" t="s">
        <v>328</v>
      </c>
      <c r="H727" s="132" t="str">
        <f>H707</f>
        <v>Хорева Е.Н.</v>
      </c>
      <c r="I727" s="132"/>
      <c r="J727" s="132"/>
      <c r="K727" s="577"/>
      <c r="L727" s="578"/>
      <c r="M727" s="578"/>
      <c r="N727" s="578"/>
      <c r="O727" s="131" t="s">
        <v>327</v>
      </c>
      <c r="P727" s="131"/>
      <c r="Q727" s="512">
        <f>Q707</f>
        <v>49.5</v>
      </c>
      <c r="R727" s="131" t="s">
        <v>328</v>
      </c>
      <c r="S727" s="132" t="str">
        <f>S707</f>
        <v>Гренок Р.В.</v>
      </c>
      <c r="T727" s="132"/>
      <c r="U727" s="132"/>
      <c r="V727" s="577"/>
    </row>
    <row r="728" spans="1:22" ht="12.75" customHeight="1">
      <c r="A728" s="578"/>
      <c r="B728" s="578"/>
      <c r="C728" s="578"/>
      <c r="D728" s="131" t="s">
        <v>329</v>
      </c>
      <c r="E728" s="131"/>
      <c r="F728" s="512">
        <f>F708</f>
        <v>1</v>
      </c>
      <c r="G728" s="131" t="s">
        <v>330</v>
      </c>
      <c r="H728" s="132" t="s">
        <v>331</v>
      </c>
      <c r="I728" s="132"/>
      <c r="J728" s="137">
        <f>J708</f>
        <v>38</v>
      </c>
      <c r="K728" s="577"/>
      <c r="L728" s="578"/>
      <c r="M728" s="578"/>
      <c r="N728" s="578"/>
      <c r="O728" s="131" t="s">
        <v>329</v>
      </c>
      <c r="P728" s="131"/>
      <c r="Q728" s="512">
        <f>Q708</f>
        <v>1</v>
      </c>
      <c r="R728" s="131" t="s">
        <v>330</v>
      </c>
      <c r="S728" s="132" t="s">
        <v>331</v>
      </c>
      <c r="T728" s="132"/>
      <c r="U728" s="137">
        <f>U708</f>
        <v>40</v>
      </c>
      <c r="V728" s="577"/>
    </row>
    <row r="729" spans="1:22" ht="2.25" customHeight="1" thickBot="1">
      <c r="A729" s="463"/>
      <c r="B729" s="132"/>
      <c r="C729" s="132"/>
      <c r="D729" s="132"/>
      <c r="E729" s="132"/>
      <c r="F729" s="510"/>
      <c r="G729" s="132"/>
      <c r="H729" s="132"/>
      <c r="I729" s="132"/>
      <c r="J729" s="132"/>
      <c r="K729" s="577"/>
      <c r="L729" s="463"/>
      <c r="M729" s="132"/>
      <c r="N729" s="132"/>
      <c r="O729" s="132"/>
      <c r="P729" s="132"/>
      <c r="Q729" s="510"/>
      <c r="R729" s="132"/>
      <c r="S729" s="132"/>
      <c r="T729" s="132"/>
      <c r="U729" s="132"/>
      <c r="V729" s="577"/>
    </row>
    <row r="730" spans="1:22" ht="24" customHeight="1" thickBot="1">
      <c r="A730" s="574" t="s">
        <v>419</v>
      </c>
      <c r="B730" s="138"/>
      <c r="C730" s="219"/>
      <c r="D730" s="541" t="s">
        <v>957</v>
      </c>
      <c r="E730" s="140"/>
      <c r="F730" s="513" t="s">
        <v>366</v>
      </c>
      <c r="G730" s="141" t="s">
        <v>335</v>
      </c>
      <c r="H730" s="220" t="s">
        <v>367</v>
      </c>
      <c r="I730" s="569" t="s">
        <v>337</v>
      </c>
      <c r="J730" s="570"/>
      <c r="K730" s="577"/>
      <c r="L730" s="585" t="s">
        <v>420</v>
      </c>
      <c r="M730" s="138"/>
      <c r="N730" s="219"/>
      <c r="O730" s="541" t="s">
        <v>957</v>
      </c>
      <c r="P730" s="140"/>
      <c r="Q730" s="513" t="s">
        <v>366</v>
      </c>
      <c r="R730" s="141" t="s">
        <v>335</v>
      </c>
      <c r="S730" s="220" t="s">
        <v>367</v>
      </c>
      <c r="T730" s="569" t="s">
        <v>337</v>
      </c>
      <c r="U730" s="570"/>
      <c r="V730" s="577"/>
    </row>
    <row r="731" spans="1:22" ht="2.25" customHeight="1">
      <c r="A731" s="574"/>
      <c r="B731" s="221"/>
      <c r="C731" s="144"/>
      <c r="D731" s="144"/>
      <c r="E731" s="145"/>
      <c r="F731" s="514"/>
      <c r="G731" s="146"/>
      <c r="H731" s="146"/>
      <c r="I731" s="144"/>
      <c r="J731" s="147"/>
      <c r="K731" s="577"/>
      <c r="L731" s="585"/>
      <c r="M731" s="221"/>
      <c r="N731" s="144"/>
      <c r="O731" s="144"/>
      <c r="P731" s="145"/>
      <c r="Q731" s="514"/>
      <c r="R731" s="146"/>
      <c r="S731" s="146"/>
      <c r="T731" s="144"/>
      <c r="U731" s="147"/>
      <c r="V731" s="577"/>
    </row>
    <row r="732" spans="1:22" ht="12.75" customHeight="1">
      <c r="A732" s="574"/>
      <c r="B732" s="221" t="s">
        <v>368</v>
      </c>
      <c r="C732" s="156"/>
      <c r="D732" s="156"/>
      <c r="E732" s="150"/>
      <c r="F732" s="151">
        <f>D2509</f>
        <v>29.5</v>
      </c>
      <c r="G732" s="151">
        <f>F732*F727</f>
        <v>1451.4</v>
      </c>
      <c r="H732" s="152"/>
      <c r="I732" s="153">
        <f>G732-H732</f>
        <v>1451.4</v>
      </c>
      <c r="J732" s="154"/>
      <c r="K732" s="577"/>
      <c r="L732" s="585"/>
      <c r="M732" s="221" t="s">
        <v>368</v>
      </c>
      <c r="N732" s="156"/>
      <c r="O732" s="156"/>
      <c r="P732" s="150"/>
      <c r="Q732" s="151">
        <f>D2509</f>
        <v>29.5</v>
      </c>
      <c r="R732" s="151">
        <f>Q732*Q727</f>
        <v>1460.25</v>
      </c>
      <c r="S732" s="152"/>
      <c r="T732" s="153">
        <f>R732-S732</f>
        <v>1460.25</v>
      </c>
      <c r="U732" s="154"/>
      <c r="V732" s="577"/>
    </row>
    <row r="733" spans="1:22" ht="12.75" customHeight="1">
      <c r="A733" s="472"/>
      <c r="B733" s="582" t="s">
        <v>370</v>
      </c>
      <c r="C733" s="583"/>
      <c r="D733" s="583"/>
      <c r="E733" s="222" t="s">
        <v>371</v>
      </c>
      <c r="F733" s="516">
        <f>D2504</f>
        <v>0.152</v>
      </c>
      <c r="G733" s="223">
        <f>F733*F727</f>
        <v>7.4784000000000006</v>
      </c>
      <c r="H733" s="224"/>
      <c r="I733" s="226">
        <f>G733</f>
        <v>7.4784000000000006</v>
      </c>
      <c r="J733" s="178"/>
      <c r="K733" s="577"/>
      <c r="L733" s="585"/>
      <c r="M733" s="582" t="s">
        <v>370</v>
      </c>
      <c r="N733" s="583"/>
      <c r="O733" s="583"/>
      <c r="P733" s="222" t="s">
        <v>371</v>
      </c>
      <c r="Q733" s="516">
        <f>D2504</f>
        <v>0.152</v>
      </c>
      <c r="R733" s="223">
        <f>Q733*Q727</f>
        <v>7.524</v>
      </c>
      <c r="S733" s="224"/>
      <c r="T733" s="226">
        <f>R733</f>
        <v>7.524</v>
      </c>
      <c r="U733" s="178"/>
      <c r="V733" s="577"/>
    </row>
    <row r="734" spans="1:22" ht="12.75" customHeight="1">
      <c r="A734" s="472"/>
      <c r="B734" s="584"/>
      <c r="C734" s="583"/>
      <c r="D734" s="583"/>
      <c r="E734" s="222" t="s">
        <v>372</v>
      </c>
      <c r="F734" s="516">
        <f>D2505</f>
        <v>0.72299999999999998</v>
      </c>
      <c r="G734" s="223">
        <f>F734*F727</f>
        <v>35.571600000000004</v>
      </c>
      <c r="H734" s="224"/>
      <c r="I734" s="226">
        <f>G734</f>
        <v>35.571600000000004</v>
      </c>
      <c r="J734" s="178"/>
      <c r="K734" s="577"/>
      <c r="L734" s="464"/>
      <c r="M734" s="584"/>
      <c r="N734" s="583"/>
      <c r="O734" s="583"/>
      <c r="P734" s="222" t="s">
        <v>372</v>
      </c>
      <c r="Q734" s="516">
        <f>D2505</f>
        <v>0.72299999999999998</v>
      </c>
      <c r="R734" s="223">
        <f>Q734*Q727</f>
        <v>35.788499999999999</v>
      </c>
      <c r="S734" s="224"/>
      <c r="T734" s="226">
        <f>R734</f>
        <v>35.788499999999999</v>
      </c>
      <c r="U734" s="178"/>
      <c r="V734" s="577"/>
    </row>
    <row r="735" spans="1:22">
      <c r="A735" s="460"/>
      <c r="B735" s="584"/>
      <c r="C735" s="583"/>
      <c r="D735" s="583"/>
      <c r="E735" s="222" t="s">
        <v>373</v>
      </c>
      <c r="F735" s="527">
        <f>D2506</f>
        <v>1.3160000000000001</v>
      </c>
      <c r="G735" s="223">
        <f>F735*F727</f>
        <v>64.747200000000007</v>
      </c>
      <c r="H735" s="224"/>
      <c r="I735" s="226">
        <f>G735</f>
        <v>64.747200000000007</v>
      </c>
      <c r="J735" s="178"/>
      <c r="K735" s="577"/>
      <c r="L735" s="586" t="s">
        <v>369</v>
      </c>
      <c r="M735" s="584"/>
      <c r="N735" s="583"/>
      <c r="O735" s="583"/>
      <c r="P735" s="222" t="s">
        <v>373</v>
      </c>
      <c r="Q735" s="527">
        <f>D2506</f>
        <v>1.3160000000000001</v>
      </c>
      <c r="R735" s="223">
        <f>Q735*Q727</f>
        <v>65.141999999999996</v>
      </c>
      <c r="S735" s="224"/>
      <c r="T735" s="226">
        <f>R735</f>
        <v>65.141999999999996</v>
      </c>
      <c r="U735" s="178"/>
      <c r="V735" s="577"/>
    </row>
    <row r="736" spans="1:22" ht="13.5" thickBot="1">
      <c r="A736" s="573" t="s">
        <v>369</v>
      </c>
      <c r="B736" s="584"/>
      <c r="C736" s="583"/>
      <c r="D736" s="583"/>
      <c r="E736" s="232" t="s">
        <v>374</v>
      </c>
      <c r="F736" s="518">
        <f>D2507</f>
        <v>0.14899999999999999</v>
      </c>
      <c r="G736" s="233">
        <f>F736*F727</f>
        <v>7.3308</v>
      </c>
      <c r="H736" s="234"/>
      <c r="I736" s="237">
        <f>G736</f>
        <v>7.3308</v>
      </c>
      <c r="J736" s="236"/>
      <c r="K736" s="577"/>
      <c r="L736" s="586"/>
      <c r="M736" s="584"/>
      <c r="N736" s="583"/>
      <c r="O736" s="583"/>
      <c r="P736" s="232" t="s">
        <v>374</v>
      </c>
      <c r="Q736" s="518">
        <f>D2507</f>
        <v>0.14899999999999999</v>
      </c>
      <c r="R736" s="233">
        <f>Q736*Q727</f>
        <v>7.3754999999999997</v>
      </c>
      <c r="S736" s="234"/>
      <c r="T736" s="237">
        <f>R736</f>
        <v>7.3754999999999997</v>
      </c>
      <c r="U736" s="236"/>
      <c r="V736" s="577"/>
    </row>
    <row r="737" spans="1:22" ht="12" customHeight="1" thickBot="1">
      <c r="A737" s="574"/>
      <c r="B737" s="168"/>
      <c r="C737" s="164"/>
      <c r="D737" s="164"/>
      <c r="E737" s="165"/>
      <c r="F737" s="532" t="s">
        <v>384</v>
      </c>
      <c r="G737" s="332" t="s">
        <v>385</v>
      </c>
      <c r="H737" s="220" t="s">
        <v>386</v>
      </c>
      <c r="I737" s="219"/>
      <c r="J737" s="251"/>
      <c r="K737" s="577"/>
      <c r="L737" s="587"/>
      <c r="M737" s="168"/>
      <c r="N737" s="164"/>
      <c r="O737" s="164"/>
      <c r="P737" s="165"/>
      <c r="Q737" s="532" t="s">
        <v>384</v>
      </c>
      <c r="R737" s="332" t="s">
        <v>385</v>
      </c>
      <c r="S737" s="220" t="s">
        <v>386</v>
      </c>
      <c r="T737" s="219"/>
      <c r="U737" s="251"/>
      <c r="V737" s="577"/>
    </row>
    <row r="738" spans="1:22" ht="13.5" thickBot="1">
      <c r="A738" s="574"/>
      <c r="B738" s="247" t="s">
        <v>986</v>
      </c>
      <c r="C738" s="219"/>
      <c r="D738" s="219"/>
      <c r="E738" s="253"/>
      <c r="F738" s="524">
        <f>F718</f>
        <v>44916</v>
      </c>
      <c r="G738" s="282">
        <f>G718</f>
        <v>45013</v>
      </c>
      <c r="H738" s="249">
        <f>H718</f>
        <v>97</v>
      </c>
      <c r="I738" s="242">
        <f>I718</f>
        <v>320.09999999999997</v>
      </c>
      <c r="J738" s="167"/>
      <c r="K738" s="577"/>
      <c r="L738" s="461"/>
      <c r="M738" s="247" t="s">
        <v>986</v>
      </c>
      <c r="N738" s="219"/>
      <c r="O738" s="219"/>
      <c r="P738" s="253"/>
      <c r="Q738" s="524">
        <f>Q718</f>
        <v>62818</v>
      </c>
      <c r="R738" s="248">
        <f>R718</f>
        <v>63052</v>
      </c>
      <c r="S738" s="249">
        <f>S718</f>
        <v>234</v>
      </c>
      <c r="T738" s="242">
        <f>T718</f>
        <v>772.19999999999993</v>
      </c>
      <c r="U738" s="167"/>
      <c r="V738" s="577"/>
    </row>
    <row r="739" spans="1:22">
      <c r="A739" s="472"/>
      <c r="B739" s="156"/>
      <c r="C739" s="132"/>
      <c r="D739" s="132"/>
      <c r="E739" s="132"/>
      <c r="F739" s="510"/>
      <c r="G739" s="560" t="s">
        <v>1007</v>
      </c>
      <c r="H739" s="255"/>
      <c r="I739" s="556">
        <f>I719</f>
        <v>0</v>
      </c>
      <c r="J739" s="255"/>
      <c r="K739" s="577"/>
      <c r="L739" s="460" t="s">
        <v>375</v>
      </c>
      <c r="M739" s="132"/>
      <c r="N739" s="132"/>
      <c r="O739" s="132"/>
      <c r="P739" s="132"/>
      <c r="Q739" s="510"/>
      <c r="R739" s="560" t="s">
        <v>1007</v>
      </c>
      <c r="S739" s="255"/>
      <c r="T739" s="556">
        <f>T719</f>
        <v>0</v>
      </c>
      <c r="U739" s="255"/>
      <c r="V739" s="577"/>
    </row>
    <row r="740" spans="1:22" ht="13.5" thickBot="1">
      <c r="A740" s="460" t="s">
        <v>376</v>
      </c>
      <c r="B740" s="132"/>
      <c r="C740" s="132"/>
      <c r="D740" s="180" t="s">
        <v>377</v>
      </c>
      <c r="E740" s="183" t="str">
        <f>$E$18</f>
        <v>января</v>
      </c>
      <c r="F740" s="510" t="s">
        <v>1142</v>
      </c>
      <c r="G740" s="182" t="s">
        <v>347</v>
      </c>
      <c r="H740" s="167"/>
      <c r="I740" s="242">
        <f>SUM(I731:I739)</f>
        <v>1886.6279999999999</v>
      </c>
      <c r="J740" s="167"/>
      <c r="K740" s="299"/>
      <c r="L740" s="460" t="s">
        <v>376</v>
      </c>
      <c r="M740" s="132"/>
      <c r="N740" s="132"/>
      <c r="O740" s="180" t="s">
        <v>377</v>
      </c>
      <c r="P740" s="183" t="str">
        <f>$E$18</f>
        <v>января</v>
      </c>
      <c r="Q740" s="510" t="s">
        <v>1142</v>
      </c>
      <c r="R740" s="182" t="s">
        <v>347</v>
      </c>
      <c r="S740" s="167"/>
      <c r="T740" s="242">
        <f>SUM(T731:T739)</f>
        <v>2348.2800000000002</v>
      </c>
      <c r="U740" s="167"/>
      <c r="V740" s="299"/>
    </row>
    <row r="741" spans="1:22" ht="13.5" thickBot="1">
      <c r="A741" s="184"/>
      <c r="B741" s="190"/>
      <c r="C741" s="186"/>
      <c r="D741" s="259"/>
      <c r="E741" s="259"/>
      <c r="F741" s="522"/>
      <c r="G741" s="197"/>
      <c r="H741" s="197"/>
      <c r="I741" s="197"/>
      <c r="J741" s="197"/>
      <c r="K741" s="299"/>
      <c r="L741" s="184"/>
      <c r="M741" s="190"/>
      <c r="N741" s="186"/>
      <c r="O741" s="259"/>
      <c r="P741" s="259"/>
      <c r="Q741" s="522"/>
      <c r="R741" s="197"/>
      <c r="S741" s="197"/>
      <c r="T741" s="197"/>
      <c r="U741" s="197"/>
      <c r="V741" s="299"/>
    </row>
    <row r="742" spans="1:22" ht="24" customHeight="1" thickTop="1">
      <c r="A742" s="460" t="s">
        <v>363</v>
      </c>
      <c r="B742" s="131"/>
      <c r="L742" s="460" t="s">
        <v>363</v>
      </c>
      <c r="M742" s="131"/>
    </row>
    <row r="743" spans="1:22" ht="4.5" customHeight="1">
      <c r="A743" s="460"/>
      <c r="B743" s="131"/>
      <c r="C743" s="132"/>
      <c r="D743" s="132"/>
      <c r="E743" s="132"/>
      <c r="F743" s="510"/>
      <c r="G743" s="132"/>
      <c r="H743" s="132"/>
      <c r="I743" s="132"/>
      <c r="J743" s="132"/>
      <c r="K743" s="217"/>
      <c r="L743" s="460"/>
      <c r="M743" s="131"/>
      <c r="N743" s="132"/>
      <c r="O743" s="132"/>
      <c r="P743" s="132"/>
      <c r="Q743" s="510"/>
      <c r="R743" s="132"/>
      <c r="S743" s="132"/>
      <c r="T743" s="132"/>
      <c r="U743" s="132"/>
      <c r="V743" s="132"/>
    </row>
    <row r="744" spans="1:22" ht="15.75" customHeight="1">
      <c r="A744" s="578"/>
      <c r="B744" s="578"/>
      <c r="C744" s="578"/>
      <c r="D744" s="133" t="s">
        <v>325</v>
      </c>
      <c r="E744" s="133"/>
      <c r="F744" s="511"/>
      <c r="G744" s="135" t="str">
        <f>$G$3</f>
        <v>декабрь</v>
      </c>
      <c r="H744" s="133" t="s">
        <v>967</v>
      </c>
      <c r="I744" s="132"/>
      <c r="J744" s="132"/>
      <c r="K744" s="217"/>
      <c r="L744" s="578"/>
      <c r="M744" s="578"/>
      <c r="N744" s="578"/>
      <c r="O744" s="133" t="s">
        <v>325</v>
      </c>
      <c r="P744" s="133"/>
      <c r="Q744" s="511"/>
      <c r="R744" s="135" t="str">
        <f>$G$3</f>
        <v>декабрь</v>
      </c>
      <c r="S744" s="133" t="s">
        <v>967</v>
      </c>
      <c r="T744" s="132"/>
      <c r="U744" s="132"/>
      <c r="V744" s="132"/>
    </row>
    <row r="745" spans="1:22" ht="3" customHeight="1">
      <c r="A745" s="578"/>
      <c r="B745" s="578"/>
      <c r="C745" s="578"/>
      <c r="D745" s="132"/>
      <c r="E745" s="132"/>
      <c r="F745" s="510"/>
      <c r="G745" s="132"/>
      <c r="H745" s="132"/>
      <c r="I745" s="132"/>
      <c r="J745" s="132"/>
      <c r="K745" s="217"/>
      <c r="L745" s="578"/>
      <c r="M745" s="578"/>
      <c r="N745" s="578"/>
      <c r="O745" s="132"/>
      <c r="P745" s="132"/>
      <c r="Q745" s="510"/>
      <c r="R745" s="132"/>
      <c r="S745" s="132"/>
      <c r="T745" s="132"/>
      <c r="U745" s="132"/>
      <c r="V745" s="132"/>
    </row>
    <row r="746" spans="1:22" ht="12.75" customHeight="1">
      <c r="A746" s="578"/>
      <c r="B746" s="578"/>
      <c r="C746" s="578"/>
      <c r="D746" s="131" t="s">
        <v>327</v>
      </c>
      <c r="E746" s="131"/>
      <c r="F746" s="512">
        <f>Жильцы!E40</f>
        <v>49.2</v>
      </c>
      <c r="G746" s="131" t="s">
        <v>328</v>
      </c>
      <c r="H746" s="132" t="str">
        <f>Жильцы!B40&amp;" "&amp;Жильцы!C40&amp;"."&amp;Жильцы!D40&amp;"."</f>
        <v>Даниш Н.А.</v>
      </c>
      <c r="I746" s="132"/>
      <c r="J746" s="132"/>
      <c r="K746" s="217"/>
      <c r="L746" s="578"/>
      <c r="M746" s="578"/>
      <c r="N746" s="578"/>
      <c r="O746" s="131" t="s">
        <v>327</v>
      </c>
      <c r="P746" s="131"/>
      <c r="Q746" s="512">
        <f>Жильцы!E42</f>
        <v>49.4</v>
      </c>
      <c r="R746" s="131" t="s">
        <v>328</v>
      </c>
      <c r="S746" s="132" t="str">
        <f>Жильцы!B42&amp;" "&amp;Жильцы!C42&amp;"."&amp;Жильцы!D42&amp;"."</f>
        <v>Быкова Т.Д.</v>
      </c>
      <c r="T746" s="132"/>
      <c r="U746" s="132"/>
      <c r="V746" s="132"/>
    </row>
    <row r="747" spans="1:22" ht="12.75" customHeight="1">
      <c r="A747" s="578"/>
      <c r="B747" s="578"/>
      <c r="C747" s="578"/>
      <c r="D747" s="131" t="s">
        <v>329</v>
      </c>
      <c r="E747" s="131"/>
      <c r="F747" s="512">
        <f>Жильцы!F40</f>
        <v>4</v>
      </c>
      <c r="G747" s="131" t="s">
        <v>330</v>
      </c>
      <c r="H747" s="132" t="s">
        <v>331</v>
      </c>
      <c r="I747" s="132"/>
      <c r="J747" s="137">
        <f>Жильцы!A40</f>
        <v>39</v>
      </c>
      <c r="K747" s="217"/>
      <c r="L747" s="578"/>
      <c r="M747" s="578"/>
      <c r="N747" s="578"/>
      <c r="O747" s="131" t="s">
        <v>329</v>
      </c>
      <c r="P747" s="131"/>
      <c r="Q747" s="512">
        <f>Жильцы!F42</f>
        <v>4</v>
      </c>
      <c r="R747" s="131" t="s">
        <v>330</v>
      </c>
      <c r="S747" s="132" t="s">
        <v>331</v>
      </c>
      <c r="T747" s="132"/>
      <c r="U747" s="137">
        <f>Жильцы!A42</f>
        <v>41</v>
      </c>
      <c r="V747" s="132"/>
    </row>
    <row r="748" spans="1:22" ht="2.25" customHeight="1" thickBot="1">
      <c r="A748" s="463"/>
      <c r="B748" s="132"/>
      <c r="C748" s="132"/>
      <c r="D748" s="132"/>
      <c r="E748" s="132"/>
      <c r="F748" s="510"/>
      <c r="G748" s="132"/>
      <c r="H748" s="132"/>
      <c r="I748" s="132"/>
      <c r="J748" s="132"/>
      <c r="K748" s="217"/>
      <c r="L748" s="463"/>
      <c r="M748" s="132"/>
      <c r="N748" s="132"/>
      <c r="O748" s="132"/>
      <c r="P748" s="132"/>
      <c r="Q748" s="510"/>
      <c r="R748" s="132"/>
      <c r="S748" s="132"/>
      <c r="T748" s="132"/>
      <c r="U748" s="132"/>
      <c r="V748" s="132"/>
    </row>
    <row r="749" spans="1:22" ht="24" customHeight="1" thickBot="1">
      <c r="A749" s="574"/>
      <c r="B749" s="138"/>
      <c r="C749" s="219"/>
      <c r="D749" s="541" t="s">
        <v>957</v>
      </c>
      <c r="E749" s="140"/>
      <c r="F749" s="513" t="s">
        <v>366</v>
      </c>
      <c r="G749" s="141" t="s">
        <v>335</v>
      </c>
      <c r="H749" s="220" t="s">
        <v>367</v>
      </c>
      <c r="I749" s="569" t="s">
        <v>337</v>
      </c>
      <c r="J749" s="570"/>
      <c r="K749" s="217"/>
      <c r="L749" s="585"/>
      <c r="M749" s="138"/>
      <c r="N749" s="219"/>
      <c r="O749" s="541" t="s">
        <v>957</v>
      </c>
      <c r="P749" s="140"/>
      <c r="Q749" s="513" t="s">
        <v>366</v>
      </c>
      <c r="R749" s="141" t="s">
        <v>335</v>
      </c>
      <c r="S749" s="220" t="s">
        <v>367</v>
      </c>
      <c r="T749" s="569" t="s">
        <v>337</v>
      </c>
      <c r="U749" s="570"/>
      <c r="V749" s="132"/>
    </row>
    <row r="750" spans="1:22" ht="3.75" customHeight="1">
      <c r="A750" s="574"/>
      <c r="B750" s="221"/>
      <c r="C750" s="144"/>
      <c r="D750" s="144"/>
      <c r="E750" s="145"/>
      <c r="F750" s="313"/>
      <c r="G750" s="146"/>
      <c r="H750" s="146"/>
      <c r="I750" s="144"/>
      <c r="J750" s="147"/>
      <c r="K750" s="217"/>
      <c r="L750" s="585"/>
      <c r="M750" s="221"/>
      <c r="N750" s="144"/>
      <c r="O750" s="144"/>
      <c r="P750" s="145"/>
      <c r="Q750" s="514"/>
      <c r="R750" s="146"/>
      <c r="S750" s="146"/>
      <c r="T750" s="144"/>
      <c r="U750" s="147"/>
      <c r="V750" s="132"/>
    </row>
    <row r="751" spans="1:22" ht="12.75" customHeight="1">
      <c r="A751" s="574"/>
      <c r="B751" s="221" t="s">
        <v>368</v>
      </c>
      <c r="C751" s="156"/>
      <c r="D751" s="156"/>
      <c r="E751" s="150"/>
      <c r="F751" s="151">
        <f>D2509</f>
        <v>29.5</v>
      </c>
      <c r="G751" s="151">
        <f>F751*F746</f>
        <v>1451.4</v>
      </c>
      <c r="H751" s="152"/>
      <c r="I751" s="153">
        <f>G751-H751</f>
        <v>1451.4</v>
      </c>
      <c r="J751" s="154"/>
      <c r="K751" s="217"/>
      <c r="L751" s="585"/>
      <c r="M751" s="221" t="s">
        <v>368</v>
      </c>
      <c r="N751" s="156"/>
      <c r="O751" s="156"/>
      <c r="P751" s="150"/>
      <c r="Q751" s="151">
        <f>D2509</f>
        <v>29.5</v>
      </c>
      <c r="R751" s="151">
        <f>Q751*Q746</f>
        <v>1457.3</v>
      </c>
      <c r="S751" s="152"/>
      <c r="T751" s="153">
        <f>R751-S751</f>
        <v>1457.3</v>
      </c>
      <c r="U751" s="154"/>
      <c r="V751" s="132"/>
    </row>
    <row r="752" spans="1:22" ht="12.75" customHeight="1">
      <c r="A752" s="472"/>
      <c r="B752" s="582" t="s">
        <v>370</v>
      </c>
      <c r="C752" s="583"/>
      <c r="D752" s="583"/>
      <c r="E752" s="222" t="s">
        <v>371</v>
      </c>
      <c r="F752" s="516">
        <f>D2504</f>
        <v>0.152</v>
      </c>
      <c r="G752" s="223">
        <f>F752*F746</f>
        <v>7.4784000000000006</v>
      </c>
      <c r="H752" s="224"/>
      <c r="I752" s="226">
        <f>G752</f>
        <v>7.4784000000000006</v>
      </c>
      <c r="J752" s="178"/>
      <c r="K752" s="217"/>
      <c r="L752" s="585"/>
      <c r="M752" s="582" t="s">
        <v>370</v>
      </c>
      <c r="N752" s="583"/>
      <c r="O752" s="583"/>
      <c r="P752" s="222" t="s">
        <v>371</v>
      </c>
      <c r="Q752" s="516">
        <f>D2504</f>
        <v>0.152</v>
      </c>
      <c r="R752" s="223">
        <f>Q752*Q746</f>
        <v>7.5087999999999999</v>
      </c>
      <c r="S752" s="224"/>
      <c r="T752" s="226">
        <f>R752</f>
        <v>7.5087999999999999</v>
      </c>
      <c r="U752" s="178"/>
      <c r="V752" s="132"/>
    </row>
    <row r="753" spans="1:22" ht="12.75" customHeight="1">
      <c r="A753" s="472"/>
      <c r="B753" s="584"/>
      <c r="C753" s="583"/>
      <c r="D753" s="583"/>
      <c r="E753" s="222" t="s">
        <v>372</v>
      </c>
      <c r="F753" s="516">
        <f>D2505</f>
        <v>0.72299999999999998</v>
      </c>
      <c r="G753" s="223">
        <f>F753*F746</f>
        <v>35.571600000000004</v>
      </c>
      <c r="H753" s="224"/>
      <c r="I753" s="226">
        <f>G753</f>
        <v>35.571600000000004</v>
      </c>
      <c r="J753" s="178"/>
      <c r="K753" s="217"/>
      <c r="L753" s="464"/>
      <c r="M753" s="584"/>
      <c r="N753" s="583"/>
      <c r="O753" s="583"/>
      <c r="P753" s="222" t="s">
        <v>372</v>
      </c>
      <c r="Q753" s="516">
        <f>D2505</f>
        <v>0.72299999999999998</v>
      </c>
      <c r="R753" s="223">
        <f>Q753*Q746</f>
        <v>35.716200000000001</v>
      </c>
      <c r="S753" s="224"/>
      <c r="T753" s="226">
        <f>R753</f>
        <v>35.716200000000001</v>
      </c>
      <c r="U753" s="178"/>
      <c r="V753" s="132"/>
    </row>
    <row r="754" spans="1:22">
      <c r="A754" s="460"/>
      <c r="B754" s="584"/>
      <c r="C754" s="583"/>
      <c r="D754" s="583"/>
      <c r="E754" s="222" t="s">
        <v>373</v>
      </c>
      <c r="F754" s="527">
        <f>D2506</f>
        <v>1.3160000000000001</v>
      </c>
      <c r="G754" s="223">
        <f>F754*F746</f>
        <v>64.747200000000007</v>
      </c>
      <c r="H754" s="224"/>
      <c r="I754" s="226">
        <f>G754</f>
        <v>64.747200000000007</v>
      </c>
      <c r="J754" s="178"/>
      <c r="K754" s="217"/>
      <c r="L754" s="586" t="s">
        <v>369</v>
      </c>
      <c r="M754" s="584"/>
      <c r="N754" s="583"/>
      <c r="O754" s="583"/>
      <c r="P754" s="222" t="s">
        <v>373</v>
      </c>
      <c r="Q754" s="527">
        <f>D2506</f>
        <v>1.3160000000000001</v>
      </c>
      <c r="R754" s="223">
        <f>Q754*Q746</f>
        <v>65.010400000000004</v>
      </c>
      <c r="S754" s="224"/>
      <c r="T754" s="226">
        <f>R754</f>
        <v>65.010400000000004</v>
      </c>
      <c r="U754" s="178"/>
      <c r="V754" s="132"/>
    </row>
    <row r="755" spans="1:22" ht="13.5" thickBot="1">
      <c r="A755" s="573" t="s">
        <v>369</v>
      </c>
      <c r="B755" s="584"/>
      <c r="C755" s="583"/>
      <c r="D755" s="583"/>
      <c r="E755" s="232" t="s">
        <v>374</v>
      </c>
      <c r="F755" s="518">
        <f>D2507</f>
        <v>0.14899999999999999</v>
      </c>
      <c r="G755" s="233">
        <f>F755*F746</f>
        <v>7.3308</v>
      </c>
      <c r="H755" s="234"/>
      <c r="I755" s="237">
        <f>G755</f>
        <v>7.3308</v>
      </c>
      <c r="J755" s="236"/>
      <c r="K755" s="217"/>
      <c r="L755" s="586"/>
      <c r="M755" s="584"/>
      <c r="N755" s="583"/>
      <c r="O755" s="583"/>
      <c r="P755" s="232" t="s">
        <v>374</v>
      </c>
      <c r="Q755" s="518">
        <f>D2507</f>
        <v>0.14899999999999999</v>
      </c>
      <c r="R755" s="233">
        <f>Q755*Q746</f>
        <v>7.3605999999999998</v>
      </c>
      <c r="S755" s="234"/>
      <c r="T755" s="237">
        <f>R755</f>
        <v>7.3605999999999998</v>
      </c>
      <c r="U755" s="236"/>
      <c r="V755" s="132"/>
    </row>
    <row r="756" spans="1:22" ht="13.5" customHeight="1" thickBot="1">
      <c r="A756" s="574"/>
      <c r="B756" s="168"/>
      <c r="C756" s="164"/>
      <c r="D756" s="164"/>
      <c r="E756" s="165"/>
      <c r="F756" s="532" t="s">
        <v>384</v>
      </c>
      <c r="G756" s="332" t="s">
        <v>385</v>
      </c>
      <c r="H756" s="220" t="s">
        <v>386</v>
      </c>
      <c r="I756" s="219"/>
      <c r="J756" s="167"/>
      <c r="K756" s="217"/>
      <c r="L756" s="587"/>
      <c r="M756" s="168"/>
      <c r="N756" s="164"/>
      <c r="O756" s="164"/>
      <c r="P756" s="165"/>
      <c r="Q756" s="532" t="s">
        <v>384</v>
      </c>
      <c r="R756" s="332" t="s">
        <v>385</v>
      </c>
      <c r="S756" s="220" t="s">
        <v>386</v>
      </c>
      <c r="T756" s="219"/>
      <c r="U756" s="251"/>
      <c r="V756" s="132"/>
    </row>
    <row r="757" spans="1:22" ht="13.5" thickBot="1">
      <c r="A757" s="574"/>
      <c r="B757" s="247" t="s">
        <v>986</v>
      </c>
      <c r="C757" s="219"/>
      <c r="D757" s="219"/>
      <c r="E757" s="253"/>
      <c r="F757" s="521">
        <f>INDEX(Жильцы!$A$2:$AB$129,Квитанции_чистые!J747,HLOOKUP(Квитанции_чистые!$G$3,Лист1!$B$21:$M$22,2,FALSE))</f>
        <v>56702</v>
      </c>
      <c r="G757" s="248">
        <f>INDEX(Жильцы!$A$2:$AB$129,Квитанции_чистые!J747,(HLOOKUP(Квитанции_чистые!$G$3,Лист1!$B$17:$M$18,2,FALSE)))</f>
        <v>56955</v>
      </c>
      <c r="H757" s="249">
        <f>G757-F757</f>
        <v>253</v>
      </c>
      <c r="I757" s="242">
        <f>H757*B2499</f>
        <v>834.9</v>
      </c>
      <c r="J757" s="167"/>
      <c r="K757" s="217"/>
      <c r="L757" s="461"/>
      <c r="M757" s="247" t="s">
        <v>986</v>
      </c>
      <c r="N757" s="219"/>
      <c r="O757" s="219"/>
      <c r="P757" s="253"/>
      <c r="Q757" s="524">
        <f>INDEX(Жильцы!$A$2:$AB$129,Квитанции_чистые!U747,HLOOKUP(Квитанции_чистые!$G$3,Лист1!$B$21:$M$22,2,FALSE))</f>
        <v>48958</v>
      </c>
      <c r="R757" s="248">
        <f>INDEX(Жильцы!$A$2:$AB$129,Квитанции_чистые!U747,(HLOOKUP(Квитанции_чистые!$G$3,Лист1!$B$17:$M$18,2,FALSE)))</f>
        <v>49136</v>
      </c>
      <c r="S757" s="249">
        <f>R757-Q757</f>
        <v>178</v>
      </c>
      <c r="T757" s="242">
        <f>S757*B2499</f>
        <v>587.4</v>
      </c>
      <c r="U757" s="167"/>
      <c r="V757" s="132"/>
    </row>
    <row r="758" spans="1:22">
      <c r="A758" s="472"/>
      <c r="B758" s="156"/>
      <c r="C758" s="132"/>
      <c r="D758" s="132"/>
      <c r="E758" s="132"/>
      <c r="F758" s="510"/>
      <c r="G758" s="560" t="s">
        <v>1007</v>
      </c>
      <c r="H758" s="255"/>
      <c r="I758" s="556">
        <f>Жильцы!N40</f>
        <v>0</v>
      </c>
      <c r="J758" s="255"/>
      <c r="K758" s="217"/>
      <c r="L758" s="460" t="s">
        <v>375</v>
      </c>
      <c r="M758" s="132"/>
      <c r="N758" s="132"/>
      <c r="O758" s="132"/>
      <c r="P758" s="132"/>
      <c r="Q758" s="510"/>
      <c r="R758" s="560" t="s">
        <v>1007</v>
      </c>
      <c r="S758" s="255"/>
      <c r="T758" s="556">
        <f>Жильцы!N42</f>
        <v>-1.0000000000218279E-2</v>
      </c>
      <c r="U758" s="255"/>
      <c r="V758" s="132"/>
    </row>
    <row r="759" spans="1:22" ht="13.5" thickBot="1">
      <c r="A759" s="460" t="s">
        <v>376</v>
      </c>
      <c r="B759" s="132"/>
      <c r="C759" s="132"/>
      <c r="D759" s="180" t="s">
        <v>377</v>
      </c>
      <c r="E759" s="183" t="str">
        <f>$E$18</f>
        <v>января</v>
      </c>
      <c r="F759" s="510" t="s">
        <v>1142</v>
      </c>
      <c r="G759" s="182" t="s">
        <v>347</v>
      </c>
      <c r="H759" s="167"/>
      <c r="I759" s="242">
        <f>SUM(I750:I758)</f>
        <v>2401.4279999999999</v>
      </c>
      <c r="J759" s="167"/>
      <c r="K759" s="217"/>
      <c r="L759" s="460" t="s">
        <v>376</v>
      </c>
      <c r="M759" s="132"/>
      <c r="N759" s="132"/>
      <c r="O759" s="180" t="s">
        <v>377</v>
      </c>
      <c r="P759" s="183" t="str">
        <f>$E$18</f>
        <v>января</v>
      </c>
      <c r="Q759" s="510" t="s">
        <v>1142</v>
      </c>
      <c r="R759" s="182" t="s">
        <v>347</v>
      </c>
      <c r="S759" s="167"/>
      <c r="T759" s="242">
        <f>SUM(T750:T758)</f>
        <v>2160.2860000000001</v>
      </c>
      <c r="U759" s="167"/>
      <c r="V759" s="132"/>
    </row>
    <row r="760" spans="1:22" ht="10.5" customHeight="1">
      <c r="A760" s="184"/>
      <c r="B760" s="190"/>
      <c r="C760" s="186"/>
      <c r="D760" s="259"/>
      <c r="E760" s="259"/>
      <c r="F760" s="522"/>
      <c r="G760" s="259"/>
      <c r="H760" s="259"/>
      <c r="I760" s="259"/>
      <c r="J760" s="259"/>
      <c r="K760" s="260"/>
      <c r="L760" s="184"/>
      <c r="M760" s="190"/>
      <c r="N760" s="186"/>
      <c r="O760" s="259"/>
      <c r="P760" s="259"/>
      <c r="Q760" s="522"/>
      <c r="R760" s="259"/>
      <c r="S760" s="259"/>
      <c r="T760" s="259"/>
      <c r="U760" s="259"/>
      <c r="V760" s="261"/>
    </row>
    <row r="761" spans="1:22" ht="22.5" customHeight="1">
      <c r="A761" s="460" t="s">
        <v>363</v>
      </c>
      <c r="B761" s="131"/>
      <c r="K761" s="576" t="s">
        <v>378</v>
      </c>
      <c r="L761" s="460" t="s">
        <v>363</v>
      </c>
      <c r="M761" s="131"/>
      <c r="V761" s="576" t="s">
        <v>378</v>
      </c>
    </row>
    <row r="762" spans="1:22">
      <c r="A762" s="460" t="s">
        <v>379</v>
      </c>
      <c r="B762" s="131"/>
      <c r="K762" s="577"/>
      <c r="L762" s="460" t="s">
        <v>379</v>
      </c>
      <c r="M762" s="131"/>
      <c r="V762" s="577"/>
    </row>
    <row r="763" spans="1:22" ht="2.25" customHeight="1">
      <c r="A763" s="460"/>
      <c r="B763" s="131"/>
      <c r="C763" s="132"/>
      <c r="D763" s="132"/>
      <c r="E763" s="132"/>
      <c r="F763" s="510"/>
      <c r="G763" s="132"/>
      <c r="H763" s="132"/>
      <c r="I763" s="132"/>
      <c r="J763" s="132"/>
      <c r="K763" s="577"/>
      <c r="L763" s="460"/>
      <c r="M763" s="131"/>
      <c r="N763" s="132"/>
      <c r="O763" s="132"/>
      <c r="P763" s="132"/>
      <c r="Q763" s="510"/>
      <c r="R763" s="132"/>
      <c r="S763" s="132"/>
      <c r="T763" s="132"/>
      <c r="U763" s="132"/>
      <c r="V763" s="577"/>
    </row>
    <row r="764" spans="1:22" ht="15.75" customHeight="1">
      <c r="A764" s="578"/>
      <c r="B764" s="578"/>
      <c r="C764" s="578"/>
      <c r="D764" s="133" t="s">
        <v>350</v>
      </c>
      <c r="E764" s="133"/>
      <c r="F764" s="511"/>
      <c r="G764" s="135" t="str">
        <f>$G$3</f>
        <v>декабрь</v>
      </c>
      <c r="H764" s="133" t="s">
        <v>967</v>
      </c>
      <c r="I764" s="132"/>
      <c r="J764" s="132"/>
      <c r="K764" s="577"/>
      <c r="L764" s="578"/>
      <c r="M764" s="578"/>
      <c r="N764" s="578"/>
      <c r="O764" s="133" t="s">
        <v>350</v>
      </c>
      <c r="P764" s="133"/>
      <c r="Q764" s="511"/>
      <c r="R764" s="135" t="str">
        <f>$G$3</f>
        <v>декабрь</v>
      </c>
      <c r="S764" s="133" t="s">
        <v>967</v>
      </c>
      <c r="T764" s="132"/>
      <c r="U764" s="132"/>
      <c r="V764" s="577"/>
    </row>
    <row r="765" spans="1:22" ht="3.75" customHeight="1">
      <c r="A765" s="578"/>
      <c r="B765" s="578"/>
      <c r="C765" s="578"/>
      <c r="D765" s="132"/>
      <c r="E765" s="132"/>
      <c r="F765" s="510"/>
      <c r="G765" s="132"/>
      <c r="H765" s="132"/>
      <c r="I765" s="132"/>
      <c r="J765" s="132"/>
      <c r="K765" s="577"/>
      <c r="L765" s="578"/>
      <c r="M765" s="578"/>
      <c r="N765" s="578"/>
      <c r="O765" s="132"/>
      <c r="P765" s="132"/>
      <c r="Q765" s="510"/>
      <c r="R765" s="132"/>
      <c r="S765" s="132"/>
      <c r="T765" s="132"/>
      <c r="U765" s="132"/>
      <c r="V765" s="577"/>
    </row>
    <row r="766" spans="1:22" ht="12.75" customHeight="1">
      <c r="A766" s="578"/>
      <c r="B766" s="578"/>
      <c r="C766" s="578"/>
      <c r="D766" s="131" t="s">
        <v>327</v>
      </c>
      <c r="E766" s="131"/>
      <c r="F766" s="512">
        <f>F746</f>
        <v>49.2</v>
      </c>
      <c r="G766" s="131" t="s">
        <v>328</v>
      </c>
      <c r="H766" s="132" t="str">
        <f>H746</f>
        <v>Даниш Н.А.</v>
      </c>
      <c r="I766" s="132"/>
      <c r="J766" s="132"/>
      <c r="K766" s="577"/>
      <c r="L766" s="578"/>
      <c r="M766" s="578"/>
      <c r="N766" s="578"/>
      <c r="O766" s="131" t="s">
        <v>327</v>
      </c>
      <c r="P766" s="131"/>
      <c r="Q766" s="512">
        <f>Q746</f>
        <v>49.4</v>
      </c>
      <c r="R766" s="131" t="s">
        <v>328</v>
      </c>
      <c r="S766" s="132" t="str">
        <f>S746</f>
        <v>Быкова Т.Д.</v>
      </c>
      <c r="T766" s="132"/>
      <c r="U766" s="132"/>
      <c r="V766" s="577"/>
    </row>
    <row r="767" spans="1:22" ht="12.75" customHeight="1">
      <c r="A767" s="578"/>
      <c r="B767" s="578"/>
      <c r="C767" s="578"/>
      <c r="D767" s="131" t="s">
        <v>329</v>
      </c>
      <c r="E767" s="131"/>
      <c r="F767" s="512">
        <f>F747</f>
        <v>4</v>
      </c>
      <c r="G767" s="131" t="s">
        <v>330</v>
      </c>
      <c r="H767" s="132" t="s">
        <v>331</v>
      </c>
      <c r="I767" s="132"/>
      <c r="J767" s="137">
        <f>J747</f>
        <v>39</v>
      </c>
      <c r="K767" s="577"/>
      <c r="L767" s="578"/>
      <c r="M767" s="578"/>
      <c r="N767" s="578"/>
      <c r="O767" s="131" t="s">
        <v>329</v>
      </c>
      <c r="P767" s="131"/>
      <c r="Q767" s="512">
        <f>Q747</f>
        <v>4</v>
      </c>
      <c r="R767" s="131" t="s">
        <v>330</v>
      </c>
      <c r="S767" s="132" t="s">
        <v>331</v>
      </c>
      <c r="T767" s="132"/>
      <c r="U767" s="137">
        <f>U747</f>
        <v>41</v>
      </c>
      <c r="V767" s="577"/>
    </row>
    <row r="768" spans="1:22" ht="2.25" customHeight="1" thickBot="1">
      <c r="A768" s="463"/>
      <c r="B768" s="132"/>
      <c r="C768" s="132"/>
      <c r="D768" s="132"/>
      <c r="E768" s="132"/>
      <c r="F768" s="510"/>
      <c r="G768" s="132"/>
      <c r="H768" s="132"/>
      <c r="I768" s="132"/>
      <c r="J768" s="132"/>
      <c r="K768" s="577"/>
      <c r="L768" s="463"/>
      <c r="M768" s="132"/>
      <c r="N768" s="132"/>
      <c r="O768" s="132"/>
      <c r="P768" s="132"/>
      <c r="Q768" s="510"/>
      <c r="R768" s="132"/>
      <c r="S768" s="132"/>
      <c r="T768" s="132"/>
      <c r="U768" s="132"/>
      <c r="V768" s="577"/>
    </row>
    <row r="769" spans="1:22" ht="24" customHeight="1" thickBot="1">
      <c r="A769" s="574" t="s">
        <v>421</v>
      </c>
      <c r="B769" s="138"/>
      <c r="C769" s="219"/>
      <c r="D769" s="541" t="s">
        <v>957</v>
      </c>
      <c r="E769" s="140"/>
      <c r="F769" s="513" t="s">
        <v>366</v>
      </c>
      <c r="G769" s="141" t="s">
        <v>335</v>
      </c>
      <c r="H769" s="220" t="s">
        <v>367</v>
      </c>
      <c r="I769" s="569" t="s">
        <v>337</v>
      </c>
      <c r="J769" s="570"/>
      <c r="K769" s="577"/>
      <c r="L769" s="585" t="s">
        <v>422</v>
      </c>
      <c r="M769" s="138"/>
      <c r="N769" s="219"/>
      <c r="O769" s="541" t="s">
        <v>957</v>
      </c>
      <c r="P769" s="140"/>
      <c r="Q769" s="513" t="s">
        <v>366</v>
      </c>
      <c r="R769" s="141" t="s">
        <v>335</v>
      </c>
      <c r="S769" s="220" t="s">
        <v>367</v>
      </c>
      <c r="T769" s="569" t="s">
        <v>337</v>
      </c>
      <c r="U769" s="570"/>
      <c r="V769" s="577"/>
    </row>
    <row r="770" spans="1:22" ht="3" customHeight="1">
      <c r="A770" s="574"/>
      <c r="B770" s="221"/>
      <c r="C770" s="144"/>
      <c r="D770" s="144"/>
      <c r="E770" s="145"/>
      <c r="F770" s="514"/>
      <c r="G770" s="146"/>
      <c r="H770" s="146"/>
      <c r="I770" s="144"/>
      <c r="J770" s="147"/>
      <c r="K770" s="577"/>
      <c r="L770" s="585"/>
      <c r="M770" s="221"/>
      <c r="N770" s="144"/>
      <c r="O770" s="144"/>
      <c r="P770" s="145"/>
      <c r="Q770" s="514"/>
      <c r="R770" s="146"/>
      <c r="S770" s="146"/>
      <c r="T770" s="144"/>
      <c r="U770" s="147"/>
      <c r="V770" s="577"/>
    </row>
    <row r="771" spans="1:22" ht="12.75" customHeight="1">
      <c r="A771" s="574"/>
      <c r="B771" s="221" t="s">
        <v>368</v>
      </c>
      <c r="C771" s="156"/>
      <c r="D771" s="156"/>
      <c r="E771" s="150"/>
      <c r="F771" s="151">
        <f>D2509</f>
        <v>29.5</v>
      </c>
      <c r="G771" s="151">
        <f>F771*F766</f>
        <v>1451.4</v>
      </c>
      <c r="H771" s="152"/>
      <c r="I771" s="153">
        <f>G771-H771</f>
        <v>1451.4</v>
      </c>
      <c r="J771" s="154"/>
      <c r="K771" s="577"/>
      <c r="L771" s="585"/>
      <c r="M771" s="221" t="s">
        <v>368</v>
      </c>
      <c r="N771" s="156"/>
      <c r="O771" s="156"/>
      <c r="P771" s="150"/>
      <c r="Q771" s="151">
        <f>D2509</f>
        <v>29.5</v>
      </c>
      <c r="R771" s="151">
        <f>Q771*Q766</f>
        <v>1457.3</v>
      </c>
      <c r="S771" s="152"/>
      <c r="T771" s="153">
        <f>R771-S771</f>
        <v>1457.3</v>
      </c>
      <c r="U771" s="154"/>
      <c r="V771" s="577"/>
    </row>
    <row r="772" spans="1:22" ht="12.75" customHeight="1">
      <c r="A772" s="472"/>
      <c r="B772" s="582" t="s">
        <v>370</v>
      </c>
      <c r="C772" s="583"/>
      <c r="D772" s="583"/>
      <c r="E772" s="222" t="s">
        <v>371</v>
      </c>
      <c r="F772" s="516">
        <f>D2504</f>
        <v>0.152</v>
      </c>
      <c r="G772" s="223">
        <f>F772*F766</f>
        <v>7.4784000000000006</v>
      </c>
      <c r="H772" s="224"/>
      <c r="I772" s="226">
        <f>G772</f>
        <v>7.4784000000000006</v>
      </c>
      <c r="J772" s="178"/>
      <c r="K772" s="577"/>
      <c r="L772" s="585"/>
      <c r="M772" s="582" t="s">
        <v>370</v>
      </c>
      <c r="N772" s="583"/>
      <c r="O772" s="583"/>
      <c r="P772" s="222" t="s">
        <v>371</v>
      </c>
      <c r="Q772" s="516">
        <f>D2504</f>
        <v>0.152</v>
      </c>
      <c r="R772" s="223">
        <f>Q772*Q766</f>
        <v>7.5087999999999999</v>
      </c>
      <c r="S772" s="224"/>
      <c r="T772" s="226">
        <f>R772</f>
        <v>7.5087999999999999</v>
      </c>
      <c r="U772" s="178"/>
      <c r="V772" s="577"/>
    </row>
    <row r="773" spans="1:22" ht="12.75" customHeight="1">
      <c r="A773" s="472"/>
      <c r="B773" s="584"/>
      <c r="C773" s="583"/>
      <c r="D773" s="583"/>
      <c r="E773" s="222" t="s">
        <v>372</v>
      </c>
      <c r="F773" s="516">
        <f>D2505</f>
        <v>0.72299999999999998</v>
      </c>
      <c r="G773" s="223">
        <f>F773*F766</f>
        <v>35.571600000000004</v>
      </c>
      <c r="H773" s="224"/>
      <c r="I773" s="226">
        <f>G773</f>
        <v>35.571600000000004</v>
      </c>
      <c r="J773" s="178"/>
      <c r="K773" s="577"/>
      <c r="L773" s="464"/>
      <c r="M773" s="584"/>
      <c r="N773" s="583"/>
      <c r="O773" s="583"/>
      <c r="P773" s="222" t="s">
        <v>372</v>
      </c>
      <c r="Q773" s="516">
        <f>D2505</f>
        <v>0.72299999999999998</v>
      </c>
      <c r="R773" s="223">
        <f>Q773*Q766</f>
        <v>35.716200000000001</v>
      </c>
      <c r="S773" s="224"/>
      <c r="T773" s="226">
        <f>R773</f>
        <v>35.716200000000001</v>
      </c>
      <c r="U773" s="178"/>
      <c r="V773" s="577"/>
    </row>
    <row r="774" spans="1:22">
      <c r="A774" s="460"/>
      <c r="B774" s="584"/>
      <c r="C774" s="583"/>
      <c r="D774" s="583"/>
      <c r="E774" s="222" t="s">
        <v>373</v>
      </c>
      <c r="F774" s="527">
        <f>D2506</f>
        <v>1.3160000000000001</v>
      </c>
      <c r="G774" s="223">
        <f>F774*F766</f>
        <v>64.747200000000007</v>
      </c>
      <c r="H774" s="224"/>
      <c r="I774" s="226">
        <f>G774</f>
        <v>64.747200000000007</v>
      </c>
      <c r="J774" s="178"/>
      <c r="K774" s="577"/>
      <c r="L774" s="586" t="s">
        <v>369</v>
      </c>
      <c r="M774" s="584"/>
      <c r="N774" s="583"/>
      <c r="O774" s="583"/>
      <c r="P774" s="222" t="s">
        <v>373</v>
      </c>
      <c r="Q774" s="527">
        <f>D2506</f>
        <v>1.3160000000000001</v>
      </c>
      <c r="R774" s="223">
        <f>Q774*Q766</f>
        <v>65.010400000000004</v>
      </c>
      <c r="S774" s="224"/>
      <c r="T774" s="226">
        <f>R774</f>
        <v>65.010400000000004</v>
      </c>
      <c r="U774" s="178"/>
      <c r="V774" s="577"/>
    </row>
    <row r="775" spans="1:22" ht="13.5" thickBot="1">
      <c r="A775" s="573" t="s">
        <v>369</v>
      </c>
      <c r="B775" s="584"/>
      <c r="C775" s="583"/>
      <c r="D775" s="583"/>
      <c r="E775" s="232" t="s">
        <v>374</v>
      </c>
      <c r="F775" s="518">
        <f>D2507</f>
        <v>0.14899999999999999</v>
      </c>
      <c r="G775" s="233">
        <f>F775*F766</f>
        <v>7.3308</v>
      </c>
      <c r="H775" s="234"/>
      <c r="I775" s="237">
        <f>G775</f>
        <v>7.3308</v>
      </c>
      <c r="J775" s="236"/>
      <c r="K775" s="577"/>
      <c r="L775" s="586"/>
      <c r="M775" s="584"/>
      <c r="N775" s="583"/>
      <c r="O775" s="583"/>
      <c r="P775" s="232" t="s">
        <v>374</v>
      </c>
      <c r="Q775" s="518">
        <f>D2507</f>
        <v>0.14899999999999999</v>
      </c>
      <c r="R775" s="233">
        <f>Q775*Q766</f>
        <v>7.3605999999999998</v>
      </c>
      <c r="S775" s="234"/>
      <c r="T775" s="237">
        <f>R775</f>
        <v>7.3605999999999998</v>
      </c>
      <c r="U775" s="236"/>
      <c r="V775" s="577"/>
    </row>
    <row r="776" spans="1:22" ht="12.75" customHeight="1" thickBot="1">
      <c r="A776" s="574"/>
      <c r="B776" s="168"/>
      <c r="C776" s="164"/>
      <c r="D776" s="164"/>
      <c r="E776" s="165"/>
      <c r="F776" s="532" t="s">
        <v>384</v>
      </c>
      <c r="G776" s="332" t="s">
        <v>385</v>
      </c>
      <c r="H776" s="220" t="s">
        <v>386</v>
      </c>
      <c r="I776" s="219"/>
      <c r="J776" s="251"/>
      <c r="K776" s="577"/>
      <c r="L776" s="587"/>
      <c r="M776" s="168"/>
      <c r="N776" s="164"/>
      <c r="O776" s="164"/>
      <c r="P776" s="165"/>
      <c r="Q776" s="532" t="s">
        <v>384</v>
      </c>
      <c r="R776" s="332" t="s">
        <v>385</v>
      </c>
      <c r="S776" s="220" t="s">
        <v>386</v>
      </c>
      <c r="T776" s="219"/>
      <c r="U776" s="251"/>
      <c r="V776" s="577"/>
    </row>
    <row r="777" spans="1:22" ht="13.5" thickBot="1">
      <c r="A777" s="574"/>
      <c r="B777" s="247" t="s">
        <v>986</v>
      </c>
      <c r="C777" s="219"/>
      <c r="D777" s="219"/>
      <c r="E777" s="253"/>
      <c r="F777" s="524">
        <f>F757</f>
        <v>56702</v>
      </c>
      <c r="G777" s="282">
        <f>G757</f>
        <v>56955</v>
      </c>
      <c r="H777" s="249">
        <f>H757</f>
        <v>253</v>
      </c>
      <c r="I777" s="242">
        <f>I757</f>
        <v>834.9</v>
      </c>
      <c r="J777" s="167"/>
      <c r="K777" s="577"/>
      <c r="L777" s="461"/>
      <c r="M777" s="247" t="s">
        <v>986</v>
      </c>
      <c r="N777" s="219"/>
      <c r="O777" s="219"/>
      <c r="P777" s="253"/>
      <c r="Q777" s="524">
        <f>Q757</f>
        <v>48958</v>
      </c>
      <c r="R777" s="248">
        <f>R757</f>
        <v>49136</v>
      </c>
      <c r="S777" s="249">
        <f>S757</f>
        <v>178</v>
      </c>
      <c r="T777" s="242">
        <f>T757</f>
        <v>587.4</v>
      </c>
      <c r="U777" s="167"/>
      <c r="V777" s="577"/>
    </row>
    <row r="778" spans="1:22">
      <c r="A778" s="472"/>
      <c r="B778" s="156"/>
      <c r="C778" s="132"/>
      <c r="D778" s="132"/>
      <c r="E778" s="132"/>
      <c r="F778" s="510"/>
      <c r="G778" s="560" t="s">
        <v>1007</v>
      </c>
      <c r="H778" s="255"/>
      <c r="I778" s="556">
        <f>I758</f>
        <v>0</v>
      </c>
      <c r="J778" s="255"/>
      <c r="K778" s="577"/>
      <c r="L778" s="460" t="s">
        <v>375</v>
      </c>
      <c r="M778" s="132"/>
      <c r="N778" s="132"/>
      <c r="O778" s="132"/>
      <c r="P778" s="132"/>
      <c r="Q778" s="510"/>
      <c r="R778" s="560" t="s">
        <v>1007</v>
      </c>
      <c r="S778" s="255"/>
      <c r="T778" s="556">
        <f>T758</f>
        <v>-1.0000000000218279E-2</v>
      </c>
      <c r="U778" s="255"/>
      <c r="V778" s="577"/>
    </row>
    <row r="779" spans="1:22" ht="13.5" thickBot="1">
      <c r="A779" s="460" t="s">
        <v>376</v>
      </c>
      <c r="B779" s="132"/>
      <c r="C779" s="132"/>
      <c r="D779" s="180" t="s">
        <v>377</v>
      </c>
      <c r="E779" s="183" t="str">
        <f>$E$18</f>
        <v>января</v>
      </c>
      <c r="F779" s="510" t="s">
        <v>1142</v>
      </c>
      <c r="G779" s="182" t="s">
        <v>347</v>
      </c>
      <c r="H779" s="167"/>
      <c r="I779" s="242">
        <f>SUM(I770:I778)</f>
        <v>2401.4279999999999</v>
      </c>
      <c r="J779" s="167"/>
      <c r="K779" s="299"/>
      <c r="L779" s="460" t="s">
        <v>376</v>
      </c>
      <c r="M779" s="132"/>
      <c r="N779" s="132"/>
      <c r="O779" s="180" t="s">
        <v>377</v>
      </c>
      <c r="P779" s="183" t="str">
        <f>$E$18</f>
        <v>января</v>
      </c>
      <c r="Q779" s="510" t="s">
        <v>1142</v>
      </c>
      <c r="R779" s="182" t="s">
        <v>347</v>
      </c>
      <c r="S779" s="167"/>
      <c r="T779" s="242">
        <f>SUM(T770:T778)</f>
        <v>2160.2860000000001</v>
      </c>
      <c r="U779" s="167"/>
      <c r="V779" s="299"/>
    </row>
    <row r="780" spans="1:22" s="261" customFormat="1" ht="12" customHeight="1">
      <c r="A780" s="284"/>
      <c r="B780" s="285"/>
      <c r="C780" s="196"/>
      <c r="F780" s="525"/>
      <c r="K780" s="299"/>
      <c r="L780" s="284"/>
      <c r="M780" s="285"/>
      <c r="N780" s="196"/>
      <c r="Q780" s="525"/>
      <c r="V780" s="299"/>
    </row>
    <row r="781" spans="1:22">
      <c r="A781" s="460" t="s">
        <v>363</v>
      </c>
      <c r="B781" s="131"/>
      <c r="L781" s="460" t="s">
        <v>363</v>
      </c>
      <c r="M781" s="131"/>
    </row>
    <row r="782" spans="1:22" ht="2.25" customHeight="1">
      <c r="A782" s="460"/>
      <c r="B782" s="131"/>
      <c r="C782" s="132"/>
      <c r="D782" s="132"/>
      <c r="E782" s="132"/>
      <c r="F782" s="510"/>
      <c r="G782" s="132"/>
      <c r="H782" s="132"/>
      <c r="I782" s="132"/>
      <c r="J782" s="132"/>
      <c r="K782" s="217"/>
      <c r="L782" s="460"/>
      <c r="M782" s="131"/>
      <c r="N782" s="132"/>
      <c r="O782" s="132"/>
      <c r="P782" s="132"/>
      <c r="Q782" s="510"/>
      <c r="R782" s="132"/>
      <c r="S782" s="132"/>
      <c r="T782" s="132"/>
      <c r="U782" s="132"/>
      <c r="V782" s="132"/>
    </row>
    <row r="783" spans="1:22" ht="15.75" customHeight="1">
      <c r="A783" s="578"/>
      <c r="B783" s="578"/>
      <c r="C783" s="578"/>
      <c r="D783" s="133" t="s">
        <v>325</v>
      </c>
      <c r="E783" s="133"/>
      <c r="F783" s="511"/>
      <c r="G783" s="135" t="str">
        <f>$G$3</f>
        <v>декабрь</v>
      </c>
      <c r="H783" s="133" t="s">
        <v>967</v>
      </c>
      <c r="I783" s="132"/>
      <c r="J783" s="132"/>
      <c r="K783" s="217"/>
      <c r="L783" s="578"/>
      <c r="M783" s="578"/>
      <c r="N783" s="578"/>
      <c r="O783" s="133" t="s">
        <v>325</v>
      </c>
      <c r="P783" s="133"/>
      <c r="Q783" s="511"/>
      <c r="R783" s="135" t="str">
        <f>$G$3</f>
        <v>декабрь</v>
      </c>
      <c r="S783" s="133" t="s">
        <v>967</v>
      </c>
      <c r="T783" s="132"/>
      <c r="U783" s="132"/>
      <c r="V783" s="132"/>
    </row>
    <row r="784" spans="1:22" ht="5.25" customHeight="1">
      <c r="A784" s="578"/>
      <c r="B784" s="578"/>
      <c r="C784" s="578"/>
      <c r="D784" s="132"/>
      <c r="E784" s="132"/>
      <c r="F784" s="510"/>
      <c r="G784" s="132"/>
      <c r="H784" s="132"/>
      <c r="I784" s="132"/>
      <c r="J784" s="132"/>
      <c r="K784" s="217"/>
      <c r="L784" s="578"/>
      <c r="M784" s="578"/>
      <c r="N784" s="578"/>
      <c r="O784" s="132"/>
      <c r="P784" s="132"/>
      <c r="Q784" s="510"/>
      <c r="R784" s="132"/>
      <c r="S784" s="132"/>
      <c r="T784" s="132"/>
      <c r="U784" s="132"/>
      <c r="V784" s="132"/>
    </row>
    <row r="785" spans="1:22" ht="12.75" customHeight="1">
      <c r="A785" s="578"/>
      <c r="B785" s="578"/>
      <c r="C785" s="578"/>
      <c r="D785" s="131" t="s">
        <v>327</v>
      </c>
      <c r="E785" s="131"/>
      <c r="F785" s="512">
        <f>Жильцы!E43</f>
        <v>49.1</v>
      </c>
      <c r="G785" s="131" t="s">
        <v>328</v>
      </c>
      <c r="H785" s="132" t="str">
        <f>Жильцы!B43&amp;" "&amp;Жильцы!C43&amp;"."&amp;Жильцы!D43&amp;"."</f>
        <v>Пуликов А.Ю.</v>
      </c>
      <c r="I785" s="132"/>
      <c r="J785" s="132"/>
      <c r="K785" s="217"/>
      <c r="L785" s="578"/>
      <c r="M785" s="578"/>
      <c r="N785" s="578"/>
      <c r="O785" s="131" t="s">
        <v>327</v>
      </c>
      <c r="P785" s="131"/>
      <c r="Q785" s="512">
        <f>Жильцы!E45</f>
        <v>65.599999999999994</v>
      </c>
      <c r="R785" s="131" t="s">
        <v>328</v>
      </c>
      <c r="S785" s="132" t="str">
        <f>Жильцы!B45&amp;" "&amp;Жильцы!C45&amp;"."&amp;Жильцы!D45&amp;"."</f>
        <v>Заяц В.Ф.</v>
      </c>
      <c r="T785" s="132"/>
      <c r="U785" s="132"/>
      <c r="V785" s="132"/>
    </row>
    <row r="786" spans="1:22" ht="12.75" customHeight="1">
      <c r="A786" s="578"/>
      <c r="B786" s="578"/>
      <c r="C786" s="578"/>
      <c r="D786" s="131" t="s">
        <v>329</v>
      </c>
      <c r="E786" s="131"/>
      <c r="F786" s="512">
        <f>Жильцы!F43</f>
        <v>3</v>
      </c>
      <c r="G786" s="131" t="s">
        <v>330</v>
      </c>
      <c r="H786" s="132" t="s">
        <v>331</v>
      </c>
      <c r="I786" s="132"/>
      <c r="J786" s="137">
        <f>Жильцы!A43</f>
        <v>42</v>
      </c>
      <c r="K786" s="217"/>
      <c r="L786" s="578"/>
      <c r="M786" s="578"/>
      <c r="N786" s="578"/>
      <c r="O786" s="131" t="s">
        <v>329</v>
      </c>
      <c r="P786" s="131"/>
      <c r="Q786" s="512">
        <f>Жильцы!F45</f>
        <v>2</v>
      </c>
      <c r="R786" s="131" t="s">
        <v>330</v>
      </c>
      <c r="S786" s="132" t="s">
        <v>331</v>
      </c>
      <c r="T786" s="132"/>
      <c r="U786" s="137">
        <f>Жильцы!A45</f>
        <v>44</v>
      </c>
      <c r="V786" s="132"/>
    </row>
    <row r="787" spans="1:22" ht="2.25" customHeight="1" thickBot="1">
      <c r="A787" s="463"/>
      <c r="B787" s="132"/>
      <c r="C787" s="132"/>
      <c r="D787" s="132"/>
      <c r="E787" s="132"/>
      <c r="F787" s="510"/>
      <c r="G787" s="132"/>
      <c r="H787" s="132"/>
      <c r="I787" s="132"/>
      <c r="J787" s="132"/>
      <c r="K787" s="217"/>
      <c r="L787" s="463"/>
      <c r="M787" s="132"/>
      <c r="N787" s="132"/>
      <c r="O787" s="132"/>
      <c r="P787" s="132"/>
      <c r="Q787" s="510"/>
      <c r="R787" s="132"/>
      <c r="S787" s="132"/>
      <c r="T787" s="132"/>
      <c r="U787" s="132"/>
      <c r="V787" s="132"/>
    </row>
    <row r="788" spans="1:22" ht="24" customHeight="1" thickBot="1">
      <c r="A788" s="574"/>
      <c r="B788" s="138"/>
      <c r="C788" s="219"/>
      <c r="D788" s="541" t="s">
        <v>957</v>
      </c>
      <c r="E788" s="140"/>
      <c r="F788" s="513" t="s">
        <v>366</v>
      </c>
      <c r="G788" s="141" t="s">
        <v>335</v>
      </c>
      <c r="H788" s="220" t="s">
        <v>367</v>
      </c>
      <c r="I788" s="569" t="s">
        <v>337</v>
      </c>
      <c r="J788" s="570"/>
      <c r="K788" s="217"/>
      <c r="L788" s="585"/>
      <c r="M788" s="138"/>
      <c r="N788" s="219"/>
      <c r="O788" s="541" t="s">
        <v>957</v>
      </c>
      <c r="P788" s="140"/>
      <c r="Q788" s="513" t="s">
        <v>366</v>
      </c>
      <c r="R788" s="141" t="s">
        <v>335</v>
      </c>
      <c r="S788" s="220" t="s">
        <v>367</v>
      </c>
      <c r="T788" s="569" t="s">
        <v>337</v>
      </c>
      <c r="U788" s="570"/>
      <c r="V788" s="132"/>
    </row>
    <row r="789" spans="1:22" ht="3" customHeight="1">
      <c r="A789" s="574"/>
      <c r="B789" s="221"/>
      <c r="C789" s="144"/>
      <c r="D789" s="144"/>
      <c r="E789" s="145"/>
      <c r="F789" s="514"/>
      <c r="G789" s="146"/>
      <c r="H789" s="146"/>
      <c r="I789" s="144"/>
      <c r="J789" s="147"/>
      <c r="K789" s="217"/>
      <c r="L789" s="585"/>
      <c r="M789" s="221"/>
      <c r="N789" s="144"/>
      <c r="O789" s="144"/>
      <c r="P789" s="145"/>
      <c r="Q789" s="514"/>
      <c r="R789" s="146"/>
      <c r="S789" s="146"/>
      <c r="T789" s="144"/>
      <c r="U789" s="147"/>
      <c r="V789" s="132"/>
    </row>
    <row r="790" spans="1:22" ht="12.75" customHeight="1">
      <c r="A790" s="574"/>
      <c r="B790" s="221" t="s">
        <v>368</v>
      </c>
      <c r="C790" s="156"/>
      <c r="D790" s="156"/>
      <c r="E790" s="150"/>
      <c r="F790" s="151">
        <f>D2509</f>
        <v>29.5</v>
      </c>
      <c r="G790" s="151">
        <f>F790*F785</f>
        <v>1448.45</v>
      </c>
      <c r="H790" s="152"/>
      <c r="I790" s="153">
        <f>G790-H790</f>
        <v>1448.45</v>
      </c>
      <c r="J790" s="154"/>
      <c r="K790" s="217"/>
      <c r="L790" s="585"/>
      <c r="M790" s="221" t="s">
        <v>368</v>
      </c>
      <c r="N790" s="156"/>
      <c r="O790" s="156"/>
      <c r="P790" s="150"/>
      <c r="Q790" s="151">
        <f>D2509</f>
        <v>29.5</v>
      </c>
      <c r="R790" s="151">
        <f>Q790*Q785</f>
        <v>1935.1999999999998</v>
      </c>
      <c r="S790" s="152"/>
      <c r="T790" s="153">
        <f>R790-S790</f>
        <v>1935.1999999999998</v>
      </c>
      <c r="U790" s="154"/>
      <c r="V790" s="132"/>
    </row>
    <row r="791" spans="1:22" ht="12.75" customHeight="1">
      <c r="A791" s="472"/>
      <c r="B791" s="582" t="s">
        <v>370</v>
      </c>
      <c r="C791" s="583"/>
      <c r="D791" s="583"/>
      <c r="E791" s="222" t="s">
        <v>371</v>
      </c>
      <c r="F791" s="516">
        <f>D2504</f>
        <v>0.152</v>
      </c>
      <c r="G791" s="223">
        <f>F791*F785</f>
        <v>7.4631999999999996</v>
      </c>
      <c r="H791" s="224"/>
      <c r="I791" s="226">
        <f>G791</f>
        <v>7.4631999999999996</v>
      </c>
      <c r="J791" s="178"/>
      <c r="K791" s="217"/>
      <c r="L791" s="585"/>
      <c r="M791" s="582" t="s">
        <v>370</v>
      </c>
      <c r="N791" s="583"/>
      <c r="O791" s="583"/>
      <c r="P791" s="222" t="s">
        <v>371</v>
      </c>
      <c r="Q791" s="516">
        <f>D2504</f>
        <v>0.152</v>
      </c>
      <c r="R791" s="223">
        <f>Q791*Q785</f>
        <v>9.9711999999999996</v>
      </c>
      <c r="S791" s="224"/>
      <c r="T791" s="226">
        <f>R791</f>
        <v>9.9711999999999996</v>
      </c>
      <c r="U791" s="178"/>
      <c r="V791" s="132"/>
    </row>
    <row r="792" spans="1:22" ht="12.75" customHeight="1">
      <c r="A792" s="472"/>
      <c r="B792" s="584"/>
      <c r="C792" s="583"/>
      <c r="D792" s="583"/>
      <c r="E792" s="222" t="s">
        <v>372</v>
      </c>
      <c r="F792" s="516">
        <f>D2505</f>
        <v>0.72299999999999998</v>
      </c>
      <c r="G792" s="223">
        <f>F792*F785</f>
        <v>35.499299999999998</v>
      </c>
      <c r="H792" s="224"/>
      <c r="I792" s="226">
        <f>G792</f>
        <v>35.499299999999998</v>
      </c>
      <c r="J792" s="178"/>
      <c r="K792" s="217"/>
      <c r="L792" s="464"/>
      <c r="M792" s="584"/>
      <c r="N792" s="583"/>
      <c r="O792" s="583"/>
      <c r="P792" s="222" t="s">
        <v>372</v>
      </c>
      <c r="Q792" s="516">
        <f>D2505</f>
        <v>0.72299999999999998</v>
      </c>
      <c r="R792" s="223">
        <f>Q792*Q785</f>
        <v>47.428799999999995</v>
      </c>
      <c r="S792" s="224"/>
      <c r="T792" s="226">
        <f>R792</f>
        <v>47.428799999999995</v>
      </c>
      <c r="U792" s="178"/>
      <c r="V792" s="132"/>
    </row>
    <row r="793" spans="1:22">
      <c r="A793" s="460"/>
      <c r="B793" s="584"/>
      <c r="C793" s="583"/>
      <c r="D793" s="583"/>
      <c r="E793" s="222" t="s">
        <v>373</v>
      </c>
      <c r="F793" s="527">
        <f>D2506</f>
        <v>1.3160000000000001</v>
      </c>
      <c r="G793" s="223">
        <f>F793*F785</f>
        <v>64.615600000000001</v>
      </c>
      <c r="H793" s="224"/>
      <c r="I793" s="226">
        <f>G793</f>
        <v>64.615600000000001</v>
      </c>
      <c r="J793" s="178"/>
      <c r="K793" s="217"/>
      <c r="L793" s="586" t="s">
        <v>369</v>
      </c>
      <c r="M793" s="584"/>
      <c r="N793" s="583"/>
      <c r="O793" s="583"/>
      <c r="P793" s="222" t="s">
        <v>373</v>
      </c>
      <c r="Q793" s="527">
        <f>D2506</f>
        <v>1.3160000000000001</v>
      </c>
      <c r="R793" s="223">
        <f>Q793*Q785</f>
        <v>86.329599999999999</v>
      </c>
      <c r="S793" s="224"/>
      <c r="T793" s="226">
        <f>R793</f>
        <v>86.329599999999999</v>
      </c>
      <c r="U793" s="178"/>
      <c r="V793" s="132"/>
    </row>
    <row r="794" spans="1:22" ht="13.5" thickBot="1">
      <c r="A794" s="573" t="s">
        <v>369</v>
      </c>
      <c r="B794" s="584"/>
      <c r="C794" s="583"/>
      <c r="D794" s="583"/>
      <c r="E794" s="232" t="s">
        <v>374</v>
      </c>
      <c r="F794" s="518">
        <f>D2507</f>
        <v>0.14899999999999999</v>
      </c>
      <c r="G794" s="233">
        <f>F794*F785</f>
        <v>7.3159000000000001</v>
      </c>
      <c r="H794" s="234"/>
      <c r="I794" s="237">
        <f>G794</f>
        <v>7.3159000000000001</v>
      </c>
      <c r="J794" s="236"/>
      <c r="K794" s="217"/>
      <c r="L794" s="586"/>
      <c r="M794" s="584"/>
      <c r="N794" s="583"/>
      <c r="O794" s="583"/>
      <c r="P794" s="232" t="s">
        <v>374</v>
      </c>
      <c r="Q794" s="518">
        <f>D2507</f>
        <v>0.14899999999999999</v>
      </c>
      <c r="R794" s="233">
        <f>Q794*Q785</f>
        <v>9.7743999999999982</v>
      </c>
      <c r="S794" s="234"/>
      <c r="T794" s="237">
        <f>R794</f>
        <v>9.7743999999999982</v>
      </c>
      <c r="U794" s="236"/>
      <c r="V794" s="132"/>
    </row>
    <row r="795" spans="1:22" ht="12.75" customHeight="1" thickBot="1">
      <c r="A795" s="574"/>
      <c r="B795" s="168"/>
      <c r="C795" s="164"/>
      <c r="D795" s="164"/>
      <c r="E795" s="165"/>
      <c r="F795" s="532" t="s">
        <v>384</v>
      </c>
      <c r="G795" s="332" t="s">
        <v>385</v>
      </c>
      <c r="H795" s="220" t="s">
        <v>386</v>
      </c>
      <c r="I795" s="219"/>
      <c r="J795" s="167"/>
      <c r="K795" s="217"/>
      <c r="L795" s="587"/>
      <c r="M795" s="168"/>
      <c r="N795" s="164"/>
      <c r="O795" s="164"/>
      <c r="P795" s="165"/>
      <c r="Q795" s="532" t="s">
        <v>384</v>
      </c>
      <c r="R795" s="332" t="s">
        <v>385</v>
      </c>
      <c r="S795" s="220" t="s">
        <v>386</v>
      </c>
      <c r="T795" s="219"/>
      <c r="U795" s="251"/>
      <c r="V795" s="132"/>
    </row>
    <row r="796" spans="1:22" ht="13.5" thickBot="1">
      <c r="A796" s="574"/>
      <c r="B796" s="247" t="s">
        <v>986</v>
      </c>
      <c r="C796" s="219"/>
      <c r="D796" s="219"/>
      <c r="E796" s="253"/>
      <c r="F796" s="521">
        <f>INDEX(Жильцы!$A$2:$AB$129,Квитанции_чистые!J786,HLOOKUP(Квитанции_чистые!$G$3,Лист1!$B$21:$M$22,2,FALSE))</f>
        <v>36322</v>
      </c>
      <c r="G796" s="248">
        <f>INDEX(Жильцы!$A$2:$AB$129,Квитанции_чистые!J786,(HLOOKUP(Квитанции_чистые!$G$3,Лист1!$B$17:$M$18,2,FALSE)))</f>
        <v>37535</v>
      </c>
      <c r="H796" s="249">
        <f>G796-F796</f>
        <v>1213</v>
      </c>
      <c r="I796" s="242">
        <f>H796*B2499</f>
        <v>4002.8999999999996</v>
      </c>
      <c r="J796" s="251"/>
      <c r="K796" s="252"/>
      <c r="L796" s="461"/>
      <c r="M796" s="247" t="s">
        <v>986</v>
      </c>
      <c r="N796" s="219"/>
      <c r="O796" s="219"/>
      <c r="P796" s="253"/>
      <c r="Q796" s="524">
        <f>INDEX(Жильцы!$A$2:$AB$129,Квитанции_чистые!U786,HLOOKUP(Квитанции_чистые!$G$3,Лист1!$B$21:$M$22,2,FALSE))</f>
        <v>23595</v>
      </c>
      <c r="R796" s="248">
        <f>INDEX(Жильцы!$A$2:$AB$129,Квитанции_чистые!U786,(HLOOKUP(Квитанции_чистые!$G$3,Лист1!$B$17:$M$18,2,FALSE)))</f>
        <v>23751</v>
      </c>
      <c r="S796" s="249">
        <f>R796-Q796</f>
        <v>156</v>
      </c>
      <c r="T796" s="242">
        <f>S796*B2499</f>
        <v>514.79999999999995</v>
      </c>
      <c r="U796" s="167"/>
      <c r="V796" s="132"/>
    </row>
    <row r="797" spans="1:22">
      <c r="A797" s="472"/>
      <c r="B797" s="156"/>
      <c r="C797" s="132"/>
      <c r="D797" s="132"/>
      <c r="E797" s="132"/>
      <c r="F797" s="510"/>
      <c r="G797" s="560" t="s">
        <v>1007</v>
      </c>
      <c r="H797" s="255"/>
      <c r="I797" s="556">
        <f>Жильцы!N43</f>
        <v>1.0000000000218279E-2</v>
      </c>
      <c r="J797" s="255"/>
      <c r="K797" s="217"/>
      <c r="L797" s="460" t="s">
        <v>375</v>
      </c>
      <c r="M797" s="132"/>
      <c r="N797" s="132"/>
      <c r="O797" s="132"/>
      <c r="P797" s="132"/>
      <c r="Q797" s="510"/>
      <c r="R797" s="560" t="s">
        <v>1007</v>
      </c>
      <c r="S797" s="255"/>
      <c r="T797" s="556">
        <f>Жильцы!N45</f>
        <v>1.0000000000218279E-2</v>
      </c>
      <c r="U797" s="255"/>
      <c r="V797" s="132"/>
    </row>
    <row r="798" spans="1:22" ht="13.5" thickBot="1">
      <c r="A798" s="460" t="s">
        <v>376</v>
      </c>
      <c r="B798" s="132"/>
      <c r="C798" s="132"/>
      <c r="D798" s="180" t="s">
        <v>377</v>
      </c>
      <c r="E798" s="183" t="str">
        <f>$E$18</f>
        <v>января</v>
      </c>
      <c r="F798" s="510" t="s">
        <v>1142</v>
      </c>
      <c r="G798" s="182" t="s">
        <v>347</v>
      </c>
      <c r="H798" s="167"/>
      <c r="I798" s="242">
        <f>SUM(I789:I797)</f>
        <v>5566.2539999999999</v>
      </c>
      <c r="J798" s="167"/>
      <c r="K798" s="217"/>
      <c r="L798" s="460" t="s">
        <v>376</v>
      </c>
      <c r="M798" s="132"/>
      <c r="N798" s="132"/>
      <c r="O798" s="180" t="s">
        <v>377</v>
      </c>
      <c r="P798" s="183" t="str">
        <f>$E$18</f>
        <v>января</v>
      </c>
      <c r="Q798" s="510" t="s">
        <v>1142</v>
      </c>
      <c r="R798" s="182" t="s">
        <v>347</v>
      </c>
      <c r="S798" s="167"/>
      <c r="T798" s="242">
        <f>SUM(T789:T797)</f>
        <v>2603.5139999999992</v>
      </c>
      <c r="U798" s="167"/>
      <c r="V798" s="132"/>
    </row>
    <row r="799" spans="1:22" ht="12.75" customHeight="1">
      <c r="A799" s="184"/>
      <c r="B799" s="190"/>
      <c r="C799" s="186"/>
      <c r="D799" s="259"/>
      <c r="E799" s="259"/>
      <c r="F799" s="522"/>
      <c r="G799" s="188"/>
      <c r="H799" s="189"/>
      <c r="I799" s="259"/>
      <c r="J799" s="259"/>
      <c r="K799" s="260"/>
      <c r="L799" s="184"/>
      <c r="M799" s="190"/>
      <c r="N799" s="186"/>
      <c r="O799" s="259"/>
      <c r="P799" s="259"/>
      <c r="Q799" s="522"/>
      <c r="R799" s="259"/>
      <c r="S799" s="259"/>
      <c r="T799" s="259"/>
      <c r="U799" s="259"/>
      <c r="V799" s="261"/>
    </row>
    <row r="800" spans="1:22" ht="22.5" customHeight="1">
      <c r="A800" s="460" t="s">
        <v>363</v>
      </c>
      <c r="B800" s="131"/>
      <c r="K800" s="576" t="s">
        <v>378</v>
      </c>
      <c r="L800" s="460" t="s">
        <v>363</v>
      </c>
      <c r="M800" s="131"/>
      <c r="V800" s="576" t="s">
        <v>378</v>
      </c>
    </row>
    <row r="801" spans="1:22">
      <c r="A801" s="460" t="s">
        <v>379</v>
      </c>
      <c r="B801" s="131"/>
      <c r="K801" s="577"/>
      <c r="L801" s="460" t="s">
        <v>379</v>
      </c>
      <c r="M801" s="131"/>
      <c r="V801" s="577"/>
    </row>
    <row r="802" spans="1:22" ht="1.5" customHeight="1">
      <c r="A802" s="460"/>
      <c r="B802" s="131"/>
      <c r="C802" s="132"/>
      <c r="D802" s="132"/>
      <c r="E802" s="132"/>
      <c r="F802" s="510"/>
      <c r="G802" s="132"/>
      <c r="H802" s="132"/>
      <c r="I802" s="132"/>
      <c r="J802" s="132"/>
      <c r="K802" s="577"/>
      <c r="L802" s="460"/>
      <c r="M802" s="131"/>
      <c r="N802" s="132"/>
      <c r="O802" s="132"/>
      <c r="P802" s="132"/>
      <c r="Q802" s="510"/>
      <c r="R802" s="132"/>
      <c r="S802" s="132"/>
      <c r="T802" s="132"/>
      <c r="U802" s="132"/>
      <c r="V802" s="577"/>
    </row>
    <row r="803" spans="1:22" ht="15.75" customHeight="1">
      <c r="A803" s="578"/>
      <c r="B803" s="578"/>
      <c r="C803" s="578"/>
      <c r="D803" s="133" t="s">
        <v>350</v>
      </c>
      <c r="E803" s="133"/>
      <c r="F803" s="511"/>
      <c r="G803" s="135" t="str">
        <f>$G$3</f>
        <v>декабрь</v>
      </c>
      <c r="H803" s="133" t="s">
        <v>967</v>
      </c>
      <c r="I803" s="132"/>
      <c r="J803" s="132"/>
      <c r="K803" s="577"/>
      <c r="L803" s="578"/>
      <c r="M803" s="578"/>
      <c r="N803" s="578"/>
      <c r="O803" s="133" t="s">
        <v>350</v>
      </c>
      <c r="P803" s="133"/>
      <c r="Q803" s="511"/>
      <c r="R803" s="135" t="str">
        <f>$G$3</f>
        <v>декабрь</v>
      </c>
      <c r="S803" s="133" t="s">
        <v>967</v>
      </c>
      <c r="T803" s="132"/>
      <c r="U803" s="132"/>
      <c r="V803" s="577"/>
    </row>
    <row r="804" spans="1:22" ht="3.75" customHeight="1">
      <c r="A804" s="578"/>
      <c r="B804" s="578"/>
      <c r="C804" s="578"/>
      <c r="D804" s="132"/>
      <c r="E804" s="132"/>
      <c r="F804" s="510"/>
      <c r="G804" s="132"/>
      <c r="H804" s="132"/>
      <c r="I804" s="132"/>
      <c r="J804" s="132"/>
      <c r="K804" s="577"/>
      <c r="L804" s="578"/>
      <c r="M804" s="578"/>
      <c r="N804" s="578"/>
      <c r="O804" s="132"/>
      <c r="P804" s="132"/>
      <c r="Q804" s="510"/>
      <c r="R804" s="132"/>
      <c r="S804" s="132"/>
      <c r="T804" s="132"/>
      <c r="U804" s="132"/>
      <c r="V804" s="577"/>
    </row>
    <row r="805" spans="1:22" ht="12.75" customHeight="1">
      <c r="A805" s="578"/>
      <c r="B805" s="578"/>
      <c r="C805" s="578"/>
      <c r="D805" s="131" t="s">
        <v>327</v>
      </c>
      <c r="E805" s="131"/>
      <c r="F805" s="512">
        <f>F785</f>
        <v>49.1</v>
      </c>
      <c r="G805" s="131" t="s">
        <v>328</v>
      </c>
      <c r="H805" s="132" t="str">
        <f>H785</f>
        <v>Пуликов А.Ю.</v>
      </c>
      <c r="I805" s="132"/>
      <c r="J805" s="132"/>
      <c r="K805" s="577"/>
      <c r="L805" s="578"/>
      <c r="M805" s="578"/>
      <c r="N805" s="578"/>
      <c r="O805" s="131" t="s">
        <v>327</v>
      </c>
      <c r="P805" s="131"/>
      <c r="Q805" s="512">
        <f>Q785</f>
        <v>65.599999999999994</v>
      </c>
      <c r="R805" s="131" t="s">
        <v>328</v>
      </c>
      <c r="S805" s="132" t="str">
        <f>S785</f>
        <v>Заяц В.Ф.</v>
      </c>
      <c r="T805" s="132"/>
      <c r="U805" s="132"/>
      <c r="V805" s="577"/>
    </row>
    <row r="806" spans="1:22" ht="12.75" customHeight="1">
      <c r="A806" s="578"/>
      <c r="B806" s="578"/>
      <c r="C806" s="578"/>
      <c r="D806" s="131" t="s">
        <v>329</v>
      </c>
      <c r="E806" s="131"/>
      <c r="F806" s="512">
        <f>F786</f>
        <v>3</v>
      </c>
      <c r="G806" s="131" t="s">
        <v>330</v>
      </c>
      <c r="H806" s="132" t="s">
        <v>331</v>
      </c>
      <c r="I806" s="132"/>
      <c r="J806" s="137">
        <f>J786</f>
        <v>42</v>
      </c>
      <c r="K806" s="577"/>
      <c r="L806" s="578"/>
      <c r="M806" s="578"/>
      <c r="N806" s="578"/>
      <c r="O806" s="131" t="s">
        <v>329</v>
      </c>
      <c r="P806" s="131"/>
      <c r="Q806" s="512">
        <f>Q786</f>
        <v>2</v>
      </c>
      <c r="R806" s="131" t="s">
        <v>330</v>
      </c>
      <c r="S806" s="132" t="s">
        <v>331</v>
      </c>
      <c r="T806" s="132"/>
      <c r="U806" s="137">
        <f>U786</f>
        <v>44</v>
      </c>
      <c r="V806" s="577"/>
    </row>
    <row r="807" spans="1:22" ht="2.25" customHeight="1" thickBot="1">
      <c r="A807" s="463"/>
      <c r="B807" s="132"/>
      <c r="C807" s="132"/>
      <c r="D807" s="132"/>
      <c r="E807" s="132"/>
      <c r="F807" s="510"/>
      <c r="G807" s="132"/>
      <c r="H807" s="132"/>
      <c r="I807" s="132"/>
      <c r="J807" s="132"/>
      <c r="K807" s="577"/>
      <c r="L807" s="463"/>
      <c r="M807" s="132"/>
      <c r="N807" s="132"/>
      <c r="O807" s="132"/>
      <c r="P807" s="132"/>
      <c r="Q807" s="510"/>
      <c r="R807" s="132"/>
      <c r="S807" s="132"/>
      <c r="T807" s="132"/>
      <c r="U807" s="132"/>
      <c r="V807" s="577"/>
    </row>
    <row r="808" spans="1:22" ht="24" customHeight="1" thickBot="1">
      <c r="A808" s="574" t="s">
        <v>423</v>
      </c>
      <c r="B808" s="138"/>
      <c r="C808" s="219"/>
      <c r="D808" s="541" t="s">
        <v>957</v>
      </c>
      <c r="E808" s="140"/>
      <c r="F808" s="513" t="s">
        <v>366</v>
      </c>
      <c r="G808" s="141" t="s">
        <v>335</v>
      </c>
      <c r="H808" s="220" t="s">
        <v>367</v>
      </c>
      <c r="I808" s="569" t="s">
        <v>337</v>
      </c>
      <c r="J808" s="570"/>
      <c r="K808" s="577"/>
      <c r="L808" s="585" t="s">
        <v>424</v>
      </c>
      <c r="M808" s="138"/>
      <c r="N808" s="219"/>
      <c r="O808" s="541" t="s">
        <v>957</v>
      </c>
      <c r="P808" s="140"/>
      <c r="Q808" s="513" t="s">
        <v>366</v>
      </c>
      <c r="R808" s="141" t="s">
        <v>335</v>
      </c>
      <c r="S808" s="220" t="s">
        <v>367</v>
      </c>
      <c r="T808" s="569" t="s">
        <v>337</v>
      </c>
      <c r="U808" s="570"/>
      <c r="V808" s="577"/>
    </row>
    <row r="809" spans="1:22" ht="1.5" customHeight="1">
      <c r="A809" s="574"/>
      <c r="B809" s="221"/>
      <c r="C809" s="144"/>
      <c r="D809" s="144"/>
      <c r="E809" s="145"/>
      <c r="F809" s="514"/>
      <c r="G809" s="146"/>
      <c r="H809" s="146"/>
      <c r="I809" s="144"/>
      <c r="J809" s="147"/>
      <c r="K809" s="577"/>
      <c r="L809" s="585"/>
      <c r="M809" s="221"/>
      <c r="N809" s="144"/>
      <c r="O809" s="144"/>
      <c r="P809" s="145"/>
      <c r="Q809" s="514"/>
      <c r="R809" s="146"/>
      <c r="S809" s="146"/>
      <c r="T809" s="144"/>
      <c r="U809" s="147"/>
      <c r="V809" s="577"/>
    </row>
    <row r="810" spans="1:22" ht="12.75" customHeight="1">
      <c r="A810" s="574"/>
      <c r="B810" s="221" t="s">
        <v>368</v>
      </c>
      <c r="C810" s="156"/>
      <c r="D810" s="156"/>
      <c r="E810" s="150"/>
      <c r="F810" s="151">
        <f>D2509</f>
        <v>29.5</v>
      </c>
      <c r="G810" s="151">
        <f>F810*F805</f>
        <v>1448.45</v>
      </c>
      <c r="H810" s="152"/>
      <c r="I810" s="153">
        <f>G810-H810</f>
        <v>1448.45</v>
      </c>
      <c r="J810" s="154"/>
      <c r="K810" s="577"/>
      <c r="L810" s="585"/>
      <c r="M810" s="221" t="s">
        <v>368</v>
      </c>
      <c r="N810" s="156"/>
      <c r="O810" s="156"/>
      <c r="P810" s="150"/>
      <c r="Q810" s="151">
        <f>D2509</f>
        <v>29.5</v>
      </c>
      <c r="R810" s="151">
        <f>Q810*Q805</f>
        <v>1935.1999999999998</v>
      </c>
      <c r="S810" s="152"/>
      <c r="T810" s="153">
        <f>R810-S810</f>
        <v>1935.1999999999998</v>
      </c>
      <c r="U810" s="154"/>
      <c r="V810" s="577"/>
    </row>
    <row r="811" spans="1:22" ht="12.75" customHeight="1">
      <c r="A811" s="472"/>
      <c r="B811" s="582" t="s">
        <v>370</v>
      </c>
      <c r="C811" s="583"/>
      <c r="D811" s="583"/>
      <c r="E811" s="222" t="s">
        <v>371</v>
      </c>
      <c r="F811" s="516">
        <f>D2504</f>
        <v>0.152</v>
      </c>
      <c r="G811" s="223">
        <f>F811*F805</f>
        <v>7.4631999999999996</v>
      </c>
      <c r="H811" s="224"/>
      <c r="I811" s="226">
        <f>G811</f>
        <v>7.4631999999999996</v>
      </c>
      <c r="J811" s="178"/>
      <c r="K811" s="577"/>
      <c r="L811" s="585"/>
      <c r="M811" s="582" t="s">
        <v>370</v>
      </c>
      <c r="N811" s="583"/>
      <c r="O811" s="583"/>
      <c r="P811" s="222" t="s">
        <v>371</v>
      </c>
      <c r="Q811" s="516">
        <f>D2504</f>
        <v>0.152</v>
      </c>
      <c r="R811" s="223">
        <f>Q811*Q805</f>
        <v>9.9711999999999996</v>
      </c>
      <c r="S811" s="224"/>
      <c r="T811" s="226">
        <f>R811</f>
        <v>9.9711999999999996</v>
      </c>
      <c r="U811" s="178"/>
      <c r="V811" s="577"/>
    </row>
    <row r="812" spans="1:22" ht="12.75" customHeight="1">
      <c r="A812" s="472"/>
      <c r="B812" s="584"/>
      <c r="C812" s="583"/>
      <c r="D812" s="583"/>
      <c r="E812" s="222" t="s">
        <v>372</v>
      </c>
      <c r="F812" s="516">
        <f>D2505</f>
        <v>0.72299999999999998</v>
      </c>
      <c r="G812" s="223">
        <f>F812*F805</f>
        <v>35.499299999999998</v>
      </c>
      <c r="H812" s="224"/>
      <c r="I812" s="226">
        <f>G812</f>
        <v>35.499299999999998</v>
      </c>
      <c r="J812" s="178"/>
      <c r="K812" s="577"/>
      <c r="L812" s="464"/>
      <c r="M812" s="584"/>
      <c r="N812" s="583"/>
      <c r="O812" s="583"/>
      <c r="P812" s="222" t="s">
        <v>372</v>
      </c>
      <c r="Q812" s="516">
        <f>D2505</f>
        <v>0.72299999999999998</v>
      </c>
      <c r="R812" s="223">
        <f>Q812*Q805</f>
        <v>47.428799999999995</v>
      </c>
      <c r="S812" s="224"/>
      <c r="T812" s="226">
        <f>R812</f>
        <v>47.428799999999995</v>
      </c>
      <c r="U812" s="178"/>
      <c r="V812" s="577"/>
    </row>
    <row r="813" spans="1:22">
      <c r="A813" s="460"/>
      <c r="B813" s="584"/>
      <c r="C813" s="583"/>
      <c r="D813" s="583"/>
      <c r="E813" s="222" t="s">
        <v>373</v>
      </c>
      <c r="F813" s="527">
        <f>D2506</f>
        <v>1.3160000000000001</v>
      </c>
      <c r="G813" s="223">
        <f>F813*F805</f>
        <v>64.615600000000001</v>
      </c>
      <c r="H813" s="224"/>
      <c r="I813" s="226">
        <f>G813</f>
        <v>64.615600000000001</v>
      </c>
      <c r="J813" s="178"/>
      <c r="K813" s="577"/>
      <c r="L813" s="586" t="s">
        <v>369</v>
      </c>
      <c r="M813" s="584"/>
      <c r="N813" s="583"/>
      <c r="O813" s="583"/>
      <c r="P813" s="222" t="s">
        <v>373</v>
      </c>
      <c r="Q813" s="527">
        <f>D2506</f>
        <v>1.3160000000000001</v>
      </c>
      <c r="R813" s="223">
        <f>Q813*Q805</f>
        <v>86.329599999999999</v>
      </c>
      <c r="S813" s="224"/>
      <c r="T813" s="226">
        <f>R813</f>
        <v>86.329599999999999</v>
      </c>
      <c r="U813" s="178"/>
      <c r="V813" s="577"/>
    </row>
    <row r="814" spans="1:22" ht="13.5" customHeight="1" thickBot="1">
      <c r="A814" s="573" t="s">
        <v>369</v>
      </c>
      <c r="B814" s="584"/>
      <c r="C814" s="583"/>
      <c r="D814" s="583"/>
      <c r="E814" s="232" t="s">
        <v>374</v>
      </c>
      <c r="F814" s="518">
        <f>D2507</f>
        <v>0.14899999999999999</v>
      </c>
      <c r="G814" s="233">
        <f>F814*F805</f>
        <v>7.3159000000000001</v>
      </c>
      <c r="H814" s="234"/>
      <c r="I814" s="237">
        <f>G814</f>
        <v>7.3159000000000001</v>
      </c>
      <c r="J814" s="236"/>
      <c r="K814" s="577"/>
      <c r="L814" s="586"/>
      <c r="M814" s="584"/>
      <c r="N814" s="583"/>
      <c r="O814" s="583"/>
      <c r="P814" s="232" t="s">
        <v>374</v>
      </c>
      <c r="Q814" s="518">
        <f>D2507</f>
        <v>0.14899999999999999</v>
      </c>
      <c r="R814" s="233">
        <f>Q814*Q805</f>
        <v>9.7743999999999982</v>
      </c>
      <c r="S814" s="234"/>
      <c r="T814" s="237">
        <f>R814</f>
        <v>9.7743999999999982</v>
      </c>
      <c r="U814" s="236"/>
      <c r="V814" s="577"/>
    </row>
    <row r="815" spans="1:22" ht="13.5" customHeight="1" thickBot="1">
      <c r="A815" s="574"/>
      <c r="B815" s="168"/>
      <c r="C815" s="164"/>
      <c r="D815" s="164"/>
      <c r="E815" s="165"/>
      <c r="F815" s="532" t="s">
        <v>384</v>
      </c>
      <c r="G815" s="332" t="s">
        <v>385</v>
      </c>
      <c r="H815" s="220" t="s">
        <v>386</v>
      </c>
      <c r="I815" s="219"/>
      <c r="J815" s="251"/>
      <c r="K815" s="577"/>
      <c r="L815" s="587"/>
      <c r="M815" s="168"/>
      <c r="N815" s="164"/>
      <c r="O815" s="164"/>
      <c r="P815" s="165"/>
      <c r="Q815" s="532" t="s">
        <v>384</v>
      </c>
      <c r="R815" s="332" t="s">
        <v>385</v>
      </c>
      <c r="S815" s="220" t="s">
        <v>386</v>
      </c>
      <c r="T815" s="219"/>
      <c r="U815" s="251"/>
      <c r="V815" s="577"/>
    </row>
    <row r="816" spans="1:22" ht="13.5" customHeight="1" thickBot="1">
      <c r="A816" s="574"/>
      <c r="B816" s="247" t="s">
        <v>986</v>
      </c>
      <c r="C816" s="219"/>
      <c r="D816" s="219"/>
      <c r="E816" s="253"/>
      <c r="F816" s="524">
        <f>F796</f>
        <v>36322</v>
      </c>
      <c r="G816" s="282">
        <f>G796</f>
        <v>37535</v>
      </c>
      <c r="H816" s="249">
        <f>H796</f>
        <v>1213</v>
      </c>
      <c r="I816" s="242">
        <f>I796</f>
        <v>4002.8999999999996</v>
      </c>
      <c r="J816" s="167"/>
      <c r="K816" s="577"/>
      <c r="L816" s="461"/>
      <c r="M816" s="247" t="s">
        <v>986</v>
      </c>
      <c r="N816" s="219"/>
      <c r="O816" s="219"/>
      <c r="P816" s="253"/>
      <c r="Q816" s="524">
        <f>Q796</f>
        <v>23595</v>
      </c>
      <c r="R816" s="248">
        <f>R796</f>
        <v>23751</v>
      </c>
      <c r="S816" s="249">
        <f>S796</f>
        <v>156</v>
      </c>
      <c r="T816" s="242">
        <f>T796</f>
        <v>514.79999999999995</v>
      </c>
      <c r="U816" s="167"/>
      <c r="V816" s="577"/>
    </row>
    <row r="817" spans="1:22">
      <c r="A817" s="472"/>
      <c r="B817" s="156"/>
      <c r="C817" s="132"/>
      <c r="D817" s="132"/>
      <c r="E817" s="132"/>
      <c r="F817" s="510"/>
      <c r="G817" s="560" t="s">
        <v>1007</v>
      </c>
      <c r="H817" s="255"/>
      <c r="I817" s="556">
        <f>I797</f>
        <v>1.0000000000218279E-2</v>
      </c>
      <c r="J817" s="255"/>
      <c r="K817" s="577"/>
      <c r="L817" s="460" t="s">
        <v>375</v>
      </c>
      <c r="M817" s="132"/>
      <c r="N817" s="132"/>
      <c r="O817" s="132"/>
      <c r="P817" s="132"/>
      <c r="Q817" s="510"/>
      <c r="R817" s="560" t="s">
        <v>1007</v>
      </c>
      <c r="S817" s="255"/>
      <c r="T817" s="556">
        <f>T797</f>
        <v>1.0000000000218279E-2</v>
      </c>
      <c r="U817" s="255"/>
      <c r="V817" s="577"/>
    </row>
    <row r="818" spans="1:22" ht="13.5" thickBot="1">
      <c r="A818" s="460" t="s">
        <v>376</v>
      </c>
      <c r="B818" s="132"/>
      <c r="C818" s="132"/>
      <c r="D818" s="180" t="s">
        <v>377</v>
      </c>
      <c r="E818" s="183" t="str">
        <f>$E$18</f>
        <v>января</v>
      </c>
      <c r="F818" s="510" t="s">
        <v>1142</v>
      </c>
      <c r="G818" s="182" t="s">
        <v>347</v>
      </c>
      <c r="H818" s="167"/>
      <c r="I818" s="242">
        <f>SUM(I809:I817)</f>
        <v>5566.2539999999999</v>
      </c>
      <c r="J818" s="167"/>
      <c r="K818" s="299"/>
      <c r="L818" s="460" t="s">
        <v>376</v>
      </c>
      <c r="M818" s="132"/>
      <c r="N818" s="132"/>
      <c r="O818" s="180" t="s">
        <v>377</v>
      </c>
      <c r="P818" s="183" t="str">
        <f>$E$18</f>
        <v>января</v>
      </c>
      <c r="Q818" s="510" t="s">
        <v>1142</v>
      </c>
      <c r="R818" s="182" t="s">
        <v>347</v>
      </c>
      <c r="S818" s="167"/>
      <c r="T818" s="242">
        <f>SUM(T809:T817)</f>
        <v>2603.5139999999992</v>
      </c>
      <c r="U818" s="167"/>
      <c r="V818" s="299"/>
    </row>
    <row r="819" spans="1:22" ht="13.5" thickBot="1">
      <c r="A819" s="184"/>
      <c r="B819" s="190"/>
      <c r="C819" s="186"/>
      <c r="D819" s="259"/>
      <c r="E819" s="259"/>
      <c r="F819" s="522"/>
      <c r="G819" s="197"/>
      <c r="H819" s="197"/>
      <c r="I819" s="197"/>
      <c r="J819" s="197"/>
      <c r="K819" s="299"/>
      <c r="L819" s="184"/>
      <c r="M819" s="190"/>
      <c r="N819" s="186"/>
      <c r="O819" s="259"/>
      <c r="P819" s="259"/>
      <c r="Q819" s="522"/>
      <c r="R819" s="197"/>
      <c r="S819" s="197"/>
      <c r="T819" s="197"/>
      <c r="U819" s="197"/>
      <c r="V819" s="299"/>
    </row>
    <row r="820" spans="1:22" ht="26.25" customHeight="1" thickTop="1">
      <c r="A820" s="460" t="s">
        <v>363</v>
      </c>
      <c r="B820" s="131"/>
      <c r="L820" s="460" t="s">
        <v>363</v>
      </c>
      <c r="M820" s="131"/>
    </row>
    <row r="821" spans="1:22" ht="3" customHeight="1">
      <c r="A821" s="460"/>
      <c r="B821" s="131"/>
      <c r="C821" s="132"/>
      <c r="D821" s="132"/>
      <c r="E821" s="132"/>
      <c r="F821" s="510"/>
      <c r="G821" s="132"/>
      <c r="H821" s="132"/>
      <c r="I821" s="132"/>
      <c r="J821" s="132"/>
      <c r="K821" s="217"/>
      <c r="L821" s="460"/>
      <c r="M821" s="131"/>
      <c r="N821" s="132"/>
      <c r="O821" s="132"/>
      <c r="P821" s="132"/>
      <c r="Q821" s="510"/>
      <c r="R821" s="132"/>
      <c r="S821" s="132"/>
      <c r="T821" s="132"/>
      <c r="U821" s="132"/>
      <c r="V821" s="132"/>
    </row>
    <row r="822" spans="1:22" ht="15.75" customHeight="1">
      <c r="A822" s="578"/>
      <c r="B822" s="578"/>
      <c r="C822" s="578"/>
      <c r="D822" s="133" t="s">
        <v>325</v>
      </c>
      <c r="E822" s="133"/>
      <c r="F822" s="511"/>
      <c r="G822" s="135" t="str">
        <f>$G$3</f>
        <v>декабрь</v>
      </c>
      <c r="H822" s="133" t="s">
        <v>967</v>
      </c>
      <c r="I822" s="132"/>
      <c r="J822" s="132"/>
      <c r="K822" s="217"/>
      <c r="L822" s="578"/>
      <c r="M822" s="578"/>
      <c r="N822" s="578"/>
      <c r="O822" s="133" t="s">
        <v>325</v>
      </c>
      <c r="P822" s="133"/>
      <c r="Q822" s="511"/>
      <c r="R822" s="135" t="str">
        <f>$G$3</f>
        <v>декабрь</v>
      </c>
      <c r="S822" s="133" t="s">
        <v>967</v>
      </c>
      <c r="T822" s="132"/>
      <c r="U822" s="132"/>
      <c r="V822" s="132"/>
    </row>
    <row r="823" spans="1:22" ht="3" customHeight="1">
      <c r="A823" s="578"/>
      <c r="B823" s="578"/>
      <c r="C823" s="578"/>
      <c r="D823" s="132"/>
      <c r="E823" s="132"/>
      <c r="F823" s="510"/>
      <c r="G823" s="132"/>
      <c r="H823" s="132"/>
      <c r="I823" s="132"/>
      <c r="J823" s="132"/>
      <c r="K823" s="217"/>
      <c r="L823" s="578"/>
      <c r="M823" s="578"/>
      <c r="N823" s="578"/>
      <c r="O823" s="132"/>
      <c r="P823" s="132"/>
      <c r="Q823" s="510"/>
      <c r="R823" s="132"/>
      <c r="S823" s="132"/>
      <c r="T823" s="132"/>
      <c r="U823" s="132"/>
      <c r="V823" s="132"/>
    </row>
    <row r="824" spans="1:22" ht="12.75" customHeight="1">
      <c r="A824" s="578"/>
      <c r="B824" s="578"/>
      <c r="C824" s="578"/>
      <c r="D824" s="131" t="s">
        <v>327</v>
      </c>
      <c r="E824" s="131"/>
      <c r="F824" s="512">
        <f>Жильцы!E44</f>
        <v>49.2</v>
      </c>
      <c r="G824" s="131" t="s">
        <v>328</v>
      </c>
      <c r="H824" s="132" t="str">
        <f>Жильцы!B44&amp;" "&amp;Жильцы!C44&amp;"."&amp;Жильцы!D44&amp;"."</f>
        <v>Ващенко Н.Г.</v>
      </c>
      <c r="I824" s="132"/>
      <c r="J824" s="132"/>
      <c r="K824" s="217"/>
      <c r="L824" s="578"/>
      <c r="M824" s="578"/>
      <c r="N824" s="578"/>
      <c r="O824" s="131" t="s">
        <v>327</v>
      </c>
      <c r="P824" s="131"/>
      <c r="Q824" s="512">
        <f>Жильцы!E46</f>
        <v>65.599999999999994</v>
      </c>
      <c r="R824" s="131" t="s">
        <v>328</v>
      </c>
      <c r="S824" s="132" t="str">
        <f>Жильцы!B46&amp;" "&amp;Жильцы!C46&amp;"."&amp;Жильцы!D46&amp;"."</f>
        <v>Ворожбит В.Ф.</v>
      </c>
      <c r="T824" s="132"/>
      <c r="U824" s="132"/>
      <c r="V824" s="132"/>
    </row>
    <row r="825" spans="1:22" ht="12.75" customHeight="1">
      <c r="A825" s="578"/>
      <c r="B825" s="578"/>
      <c r="C825" s="578"/>
      <c r="D825" s="131" t="s">
        <v>329</v>
      </c>
      <c r="E825" s="131"/>
      <c r="F825" s="512">
        <f>Жильцы!F44</f>
        <v>1</v>
      </c>
      <c r="G825" s="131" t="s">
        <v>330</v>
      </c>
      <c r="H825" s="132" t="s">
        <v>331</v>
      </c>
      <c r="I825" s="132"/>
      <c r="J825" s="137">
        <f>Жильцы!A44</f>
        <v>43</v>
      </c>
      <c r="K825" s="217"/>
      <c r="L825" s="578"/>
      <c r="M825" s="578"/>
      <c r="N825" s="578"/>
      <c r="O825" s="131" t="s">
        <v>329</v>
      </c>
      <c r="P825" s="131"/>
      <c r="Q825" s="512">
        <f>Жильцы!F46</f>
        <v>0</v>
      </c>
      <c r="R825" s="131" t="s">
        <v>330</v>
      </c>
      <c r="S825" s="132" t="s">
        <v>331</v>
      </c>
      <c r="T825" s="132"/>
      <c r="U825" s="137">
        <f>Жильцы!A46</f>
        <v>45</v>
      </c>
      <c r="V825" s="132"/>
    </row>
    <row r="826" spans="1:22" ht="2.25" customHeight="1" thickBot="1">
      <c r="A826" s="463"/>
      <c r="B826" s="132"/>
      <c r="C826" s="132"/>
      <c r="D826" s="132"/>
      <c r="E826" s="132"/>
      <c r="F826" s="510"/>
      <c r="G826" s="132"/>
      <c r="H826" s="132"/>
      <c r="I826" s="132"/>
      <c r="J826" s="132"/>
      <c r="K826" s="217"/>
      <c r="L826" s="463"/>
      <c r="M826" s="132"/>
      <c r="N826" s="132"/>
      <c r="O826" s="132"/>
      <c r="P826" s="132"/>
      <c r="Q826" s="510"/>
      <c r="R826" s="132"/>
      <c r="S826" s="132"/>
      <c r="T826" s="132"/>
      <c r="U826" s="132"/>
      <c r="V826" s="132"/>
    </row>
    <row r="827" spans="1:22" ht="24" customHeight="1" thickBot="1">
      <c r="A827" s="574"/>
      <c r="B827" s="138"/>
      <c r="C827" s="219"/>
      <c r="D827" s="541" t="s">
        <v>957</v>
      </c>
      <c r="E827" s="140"/>
      <c r="F827" s="513" t="s">
        <v>366</v>
      </c>
      <c r="G827" s="141" t="s">
        <v>335</v>
      </c>
      <c r="H827" s="220" t="s">
        <v>367</v>
      </c>
      <c r="I827" s="569" t="s">
        <v>337</v>
      </c>
      <c r="J827" s="570"/>
      <c r="K827" s="217"/>
      <c r="L827" s="585"/>
      <c r="M827" s="138"/>
      <c r="N827" s="219"/>
      <c r="O827" s="541" t="s">
        <v>957</v>
      </c>
      <c r="P827" s="140"/>
      <c r="Q827" s="513" t="s">
        <v>366</v>
      </c>
      <c r="R827" s="141" t="s">
        <v>335</v>
      </c>
      <c r="S827" s="220" t="s">
        <v>367</v>
      </c>
      <c r="T827" s="569" t="s">
        <v>337</v>
      </c>
      <c r="U827" s="570"/>
      <c r="V827" s="132"/>
    </row>
    <row r="828" spans="1:22" ht="3.75" customHeight="1">
      <c r="A828" s="574"/>
      <c r="B828" s="221"/>
      <c r="C828" s="144"/>
      <c r="D828" s="144"/>
      <c r="E828" s="145"/>
      <c r="F828" s="514"/>
      <c r="G828" s="146"/>
      <c r="H828" s="146"/>
      <c r="I828" s="144"/>
      <c r="J828" s="147"/>
      <c r="K828" s="217"/>
      <c r="L828" s="585"/>
      <c r="M828" s="221"/>
      <c r="N828" s="144"/>
      <c r="O828" s="144"/>
      <c r="P828" s="145"/>
      <c r="Q828" s="514"/>
      <c r="R828" s="146"/>
      <c r="S828" s="146"/>
      <c r="T828" s="144"/>
      <c r="U828" s="147"/>
      <c r="V828" s="132"/>
    </row>
    <row r="829" spans="1:22" ht="12.75" customHeight="1">
      <c r="A829" s="574"/>
      <c r="B829" s="221" t="s">
        <v>368</v>
      </c>
      <c r="C829" s="156"/>
      <c r="D829" s="156"/>
      <c r="E829" s="150"/>
      <c r="F829" s="151">
        <f>D2509</f>
        <v>29.5</v>
      </c>
      <c r="G829" s="151">
        <f>F829*F824</f>
        <v>1451.4</v>
      </c>
      <c r="H829" s="152"/>
      <c r="I829" s="153">
        <f>G829-H829</f>
        <v>1451.4</v>
      </c>
      <c r="J829" s="154"/>
      <c r="K829" s="217"/>
      <c r="L829" s="585"/>
      <c r="M829" s="221" t="s">
        <v>368</v>
      </c>
      <c r="N829" s="156"/>
      <c r="O829" s="156"/>
      <c r="P829" s="150"/>
      <c r="Q829" s="151">
        <f>D2509</f>
        <v>29.5</v>
      </c>
      <c r="R829" s="151">
        <f>Q829*Q824</f>
        <v>1935.1999999999998</v>
      </c>
      <c r="S829" s="152"/>
      <c r="T829" s="153">
        <f>R829-S829</f>
        <v>1935.1999999999998</v>
      </c>
      <c r="U829" s="154"/>
      <c r="V829" s="132"/>
    </row>
    <row r="830" spans="1:22" ht="12.75" customHeight="1">
      <c r="A830" s="472"/>
      <c r="B830" s="582" t="s">
        <v>370</v>
      </c>
      <c r="C830" s="583"/>
      <c r="D830" s="583"/>
      <c r="E830" s="222" t="s">
        <v>371</v>
      </c>
      <c r="F830" s="516">
        <f>D2504</f>
        <v>0.152</v>
      </c>
      <c r="G830" s="223">
        <f>F830*F824</f>
        <v>7.4784000000000006</v>
      </c>
      <c r="H830" s="224"/>
      <c r="I830" s="226">
        <f>G830</f>
        <v>7.4784000000000006</v>
      </c>
      <c r="J830" s="178"/>
      <c r="K830" s="217"/>
      <c r="L830" s="585"/>
      <c r="M830" s="582" t="s">
        <v>370</v>
      </c>
      <c r="N830" s="583"/>
      <c r="O830" s="583"/>
      <c r="P830" s="222" t="s">
        <v>371</v>
      </c>
      <c r="Q830" s="516">
        <f>D2504</f>
        <v>0.152</v>
      </c>
      <c r="R830" s="223">
        <f>Q830*Q824</f>
        <v>9.9711999999999996</v>
      </c>
      <c r="S830" s="224"/>
      <c r="T830" s="226">
        <f>R830</f>
        <v>9.9711999999999996</v>
      </c>
      <c r="U830" s="178"/>
      <c r="V830" s="132"/>
    </row>
    <row r="831" spans="1:22" ht="12.75" customHeight="1">
      <c r="A831" s="472"/>
      <c r="B831" s="584"/>
      <c r="C831" s="583"/>
      <c r="D831" s="583"/>
      <c r="E831" s="222" t="s">
        <v>372</v>
      </c>
      <c r="F831" s="516">
        <f>D2505</f>
        <v>0.72299999999999998</v>
      </c>
      <c r="G831" s="223">
        <f>F831*F824</f>
        <v>35.571600000000004</v>
      </c>
      <c r="H831" s="224"/>
      <c r="I831" s="226">
        <f>G831</f>
        <v>35.571600000000004</v>
      </c>
      <c r="J831" s="178"/>
      <c r="K831" s="217"/>
      <c r="L831" s="464"/>
      <c r="M831" s="584"/>
      <c r="N831" s="583"/>
      <c r="O831" s="583"/>
      <c r="P831" s="222" t="s">
        <v>372</v>
      </c>
      <c r="Q831" s="516">
        <f>D2505</f>
        <v>0.72299999999999998</v>
      </c>
      <c r="R831" s="223">
        <f>Q831*Q824</f>
        <v>47.428799999999995</v>
      </c>
      <c r="S831" s="224"/>
      <c r="T831" s="226">
        <f>R831</f>
        <v>47.428799999999995</v>
      </c>
      <c r="U831" s="178"/>
      <c r="V831" s="132"/>
    </row>
    <row r="832" spans="1:22">
      <c r="A832" s="460"/>
      <c r="B832" s="584"/>
      <c r="C832" s="583"/>
      <c r="D832" s="583"/>
      <c r="E832" s="222" t="s">
        <v>373</v>
      </c>
      <c r="F832" s="527">
        <f>D2506</f>
        <v>1.3160000000000001</v>
      </c>
      <c r="G832" s="223">
        <f>F832*F824</f>
        <v>64.747200000000007</v>
      </c>
      <c r="H832" s="224"/>
      <c r="I832" s="226">
        <f>G832</f>
        <v>64.747200000000007</v>
      </c>
      <c r="J832" s="178"/>
      <c r="K832" s="217"/>
      <c r="L832" s="586" t="s">
        <v>369</v>
      </c>
      <c r="M832" s="584"/>
      <c r="N832" s="583"/>
      <c r="O832" s="583"/>
      <c r="P832" s="222" t="s">
        <v>373</v>
      </c>
      <c r="Q832" s="527">
        <f>D2506</f>
        <v>1.3160000000000001</v>
      </c>
      <c r="R832" s="223">
        <f>Q832*Q824</f>
        <v>86.329599999999999</v>
      </c>
      <c r="S832" s="224"/>
      <c r="T832" s="226">
        <f>R832</f>
        <v>86.329599999999999</v>
      </c>
      <c r="U832" s="178"/>
      <c r="V832" s="132"/>
    </row>
    <row r="833" spans="1:22" ht="13.5" thickBot="1">
      <c r="A833" s="472"/>
      <c r="B833" s="584"/>
      <c r="C833" s="583"/>
      <c r="D833" s="583"/>
      <c r="E833" s="232" t="s">
        <v>374</v>
      </c>
      <c r="F833" s="518">
        <f>D2507</f>
        <v>0.14899999999999999</v>
      </c>
      <c r="G833" s="233">
        <f>F833*F824</f>
        <v>7.3308</v>
      </c>
      <c r="H833" s="234"/>
      <c r="I833" s="237">
        <f>G833</f>
        <v>7.3308</v>
      </c>
      <c r="J833" s="236"/>
      <c r="K833" s="217"/>
      <c r="L833" s="586"/>
      <c r="M833" s="584"/>
      <c r="N833" s="583"/>
      <c r="O833" s="583"/>
      <c r="P833" s="232" t="s">
        <v>374</v>
      </c>
      <c r="Q833" s="518">
        <f>D2507</f>
        <v>0.14899999999999999</v>
      </c>
      <c r="R833" s="233">
        <f>Q833*Q824</f>
        <v>9.7743999999999982</v>
      </c>
      <c r="S833" s="234"/>
      <c r="T833" s="237">
        <f>R833</f>
        <v>9.7743999999999982</v>
      </c>
      <c r="U833" s="236"/>
      <c r="V833" s="132"/>
    </row>
    <row r="834" spans="1:22" ht="13.5" customHeight="1" thickBot="1">
      <c r="A834" s="574" t="s">
        <v>369</v>
      </c>
      <c r="B834" s="168"/>
      <c r="C834" s="164"/>
      <c r="D834" s="164"/>
      <c r="E834" s="165"/>
      <c r="F834" s="532" t="s">
        <v>384</v>
      </c>
      <c r="G834" s="332" t="s">
        <v>385</v>
      </c>
      <c r="H834" s="220" t="s">
        <v>386</v>
      </c>
      <c r="I834" s="219"/>
      <c r="J834" s="251"/>
      <c r="K834" s="217"/>
      <c r="L834" s="587"/>
      <c r="M834" s="168"/>
      <c r="N834" s="164"/>
      <c r="O834" s="164"/>
      <c r="P834" s="165"/>
      <c r="Q834" s="532" t="s">
        <v>384</v>
      </c>
      <c r="R834" s="332" t="s">
        <v>385</v>
      </c>
      <c r="S834" s="220" t="s">
        <v>386</v>
      </c>
      <c r="T834" s="219"/>
      <c r="U834" s="251"/>
      <c r="V834" s="132"/>
    </row>
    <row r="835" spans="1:22" ht="13.5" thickBot="1">
      <c r="A835" s="574"/>
      <c r="B835" s="247" t="s">
        <v>986</v>
      </c>
      <c r="C835" s="219"/>
      <c r="D835" s="219"/>
      <c r="E835" s="253"/>
      <c r="F835" s="521">
        <f>INDEX(Жильцы!$A$2:$AB$129,Квитанции_чистые!J825,HLOOKUP(Квитанции_чистые!$G$3,Лист1!$B$21:$M$22,2,FALSE))</f>
        <v>11843</v>
      </c>
      <c r="G835" s="248">
        <f>INDEX(Жильцы!$A$2:$AB$129,Квитанции_чистые!J825,(HLOOKUP(Квитанции_чистые!$G$3,Лист1!$B$17:$M$18,2,FALSE)))</f>
        <v>12031</v>
      </c>
      <c r="H835" s="249">
        <f>G835-F835</f>
        <v>188</v>
      </c>
      <c r="I835" s="242">
        <f>H835*B2499</f>
        <v>620.4</v>
      </c>
      <c r="J835" s="251"/>
      <c r="K835" s="217"/>
      <c r="L835" s="461"/>
      <c r="M835" s="247" t="s">
        <v>986</v>
      </c>
      <c r="N835" s="219"/>
      <c r="O835" s="219"/>
      <c r="P835" s="253"/>
      <c r="Q835" s="524">
        <f>INDEX(Жильцы!$A$2:$AB$129,Квитанции_чистые!U825,HLOOKUP(Квитанции_чистые!$G$3,Лист1!$B$21:$M$22,2,FALSE))</f>
        <v>55244</v>
      </c>
      <c r="R835" s="248">
        <f>INDEX(Жильцы!$A$2:$AB$129,Квитанции_чистые!U825,(HLOOKUP(Квитанции_чистые!$G$3,Лист1!$B$17:$M$18,2,FALSE)))</f>
        <v>55612</v>
      </c>
      <c r="S835" s="249">
        <f>R835-Q835</f>
        <v>368</v>
      </c>
      <c r="T835" s="242">
        <f>S835*B2499</f>
        <v>1214.3999999999999</v>
      </c>
      <c r="U835" s="167"/>
      <c r="V835" s="132"/>
    </row>
    <row r="836" spans="1:22">
      <c r="A836" s="573"/>
      <c r="B836" s="156"/>
      <c r="C836" s="132"/>
      <c r="D836" s="132"/>
      <c r="E836" s="132"/>
      <c r="F836" s="510"/>
      <c r="G836" s="560" t="s">
        <v>1007</v>
      </c>
      <c r="H836" s="255"/>
      <c r="I836" s="556">
        <f>Жильцы!N44</f>
        <v>0</v>
      </c>
      <c r="J836" s="255"/>
      <c r="K836" s="217"/>
      <c r="L836" s="460" t="s">
        <v>375</v>
      </c>
      <c r="M836" s="132"/>
      <c r="N836" s="132"/>
      <c r="O836" s="132"/>
      <c r="P836" s="132"/>
      <c r="Q836" s="510"/>
      <c r="R836" s="560" t="s">
        <v>1007</v>
      </c>
      <c r="S836" s="255"/>
      <c r="T836" s="556">
        <f>Жильцы!N46</f>
        <v>1.0000000000218279E-2</v>
      </c>
      <c r="U836" s="255"/>
      <c r="V836" s="132"/>
    </row>
    <row r="837" spans="1:22" ht="13.5" thickBot="1">
      <c r="A837" s="460" t="s">
        <v>376</v>
      </c>
      <c r="B837" s="156"/>
      <c r="C837" s="132"/>
      <c r="D837" s="180" t="s">
        <v>377</v>
      </c>
      <c r="E837" s="183" t="str">
        <f>$E$18</f>
        <v>января</v>
      </c>
      <c r="F837" s="510" t="s">
        <v>1142</v>
      </c>
      <c r="G837" s="182" t="s">
        <v>347</v>
      </c>
      <c r="H837" s="167"/>
      <c r="I837" s="242">
        <f>SUM(I828:I836)</f>
        <v>2186.9279999999999</v>
      </c>
      <c r="J837" s="167"/>
      <c r="K837" s="217"/>
      <c r="L837" s="460" t="s">
        <v>376</v>
      </c>
      <c r="M837" s="132"/>
      <c r="N837" s="132"/>
      <c r="O837" s="180" t="s">
        <v>377</v>
      </c>
      <c r="P837" s="183" t="str">
        <f>$E$18</f>
        <v>января</v>
      </c>
      <c r="Q837" s="510" t="s">
        <v>1142</v>
      </c>
      <c r="R837" s="182" t="s">
        <v>347</v>
      </c>
      <c r="S837" s="167"/>
      <c r="T837" s="242">
        <f>SUM(T828:T836)</f>
        <v>3303.1139999999996</v>
      </c>
      <c r="U837" s="167"/>
      <c r="V837" s="132"/>
    </row>
    <row r="838" spans="1:22" ht="10.5" customHeight="1">
      <c r="A838" s="184"/>
      <c r="B838" s="190"/>
      <c r="C838" s="186"/>
      <c r="D838" s="259"/>
      <c r="E838" s="259"/>
      <c r="F838" s="522"/>
      <c r="G838" s="259"/>
      <c r="H838" s="259"/>
      <c r="I838" s="259"/>
      <c r="J838" s="259"/>
      <c r="K838" s="260"/>
      <c r="L838" s="184"/>
      <c r="M838" s="190"/>
      <c r="N838" s="186"/>
      <c r="O838" s="259"/>
      <c r="P838" s="259"/>
      <c r="Q838" s="522"/>
      <c r="R838" s="259"/>
      <c r="S838" s="259"/>
      <c r="T838" s="259"/>
      <c r="U838" s="259"/>
      <c r="V838" s="261"/>
    </row>
    <row r="839" spans="1:22" ht="21.75" customHeight="1">
      <c r="A839" s="460" t="s">
        <v>363</v>
      </c>
      <c r="B839" s="131"/>
      <c r="K839" s="576" t="s">
        <v>378</v>
      </c>
      <c r="L839" s="460" t="s">
        <v>363</v>
      </c>
      <c r="M839" s="131"/>
      <c r="V839" s="576" t="s">
        <v>378</v>
      </c>
    </row>
    <row r="840" spans="1:22">
      <c r="A840" s="460" t="s">
        <v>379</v>
      </c>
      <c r="B840" s="131"/>
      <c r="K840" s="577"/>
      <c r="L840" s="460" t="s">
        <v>379</v>
      </c>
      <c r="M840" s="131"/>
      <c r="V840" s="577"/>
    </row>
    <row r="841" spans="1:22" ht="3" customHeight="1">
      <c r="A841" s="460"/>
      <c r="B841" s="131"/>
      <c r="C841" s="132"/>
      <c r="D841" s="132"/>
      <c r="E841" s="132"/>
      <c r="F841" s="510"/>
      <c r="G841" s="132"/>
      <c r="H841" s="132"/>
      <c r="I841" s="132"/>
      <c r="J841" s="132"/>
      <c r="K841" s="577"/>
      <c r="L841" s="460"/>
      <c r="M841" s="131"/>
      <c r="N841" s="132"/>
      <c r="O841" s="132"/>
      <c r="P841" s="132"/>
      <c r="Q841" s="510"/>
      <c r="R841" s="132"/>
      <c r="S841" s="132"/>
      <c r="T841" s="132"/>
      <c r="U841" s="132"/>
      <c r="V841" s="577"/>
    </row>
    <row r="842" spans="1:22" ht="15.75" customHeight="1">
      <c r="A842" s="578"/>
      <c r="B842" s="578"/>
      <c r="C842" s="578"/>
      <c r="D842" s="133" t="s">
        <v>350</v>
      </c>
      <c r="E842" s="133"/>
      <c r="F842" s="511"/>
      <c r="G842" s="135" t="str">
        <f>$G$3</f>
        <v>декабрь</v>
      </c>
      <c r="H842" s="133" t="s">
        <v>967</v>
      </c>
      <c r="I842" s="132"/>
      <c r="J842" s="132"/>
      <c r="K842" s="577"/>
      <c r="L842" s="578"/>
      <c r="M842" s="578"/>
      <c r="N842" s="578"/>
      <c r="O842" s="133" t="s">
        <v>350</v>
      </c>
      <c r="P842" s="133"/>
      <c r="Q842" s="511"/>
      <c r="R842" s="135" t="str">
        <f>$G$3</f>
        <v>декабрь</v>
      </c>
      <c r="S842" s="133" t="s">
        <v>967</v>
      </c>
      <c r="T842" s="132"/>
      <c r="U842" s="132"/>
      <c r="V842" s="577"/>
    </row>
    <row r="843" spans="1:22" ht="3.75" customHeight="1">
      <c r="A843" s="578"/>
      <c r="B843" s="578"/>
      <c r="C843" s="578"/>
      <c r="D843" s="132"/>
      <c r="E843" s="132"/>
      <c r="F843" s="510"/>
      <c r="G843" s="132"/>
      <c r="H843" s="132"/>
      <c r="I843" s="132"/>
      <c r="J843" s="132"/>
      <c r="K843" s="577"/>
      <c r="L843" s="578"/>
      <c r="M843" s="578"/>
      <c r="N843" s="578"/>
      <c r="O843" s="132"/>
      <c r="P843" s="132"/>
      <c r="Q843" s="510"/>
      <c r="R843" s="132"/>
      <c r="S843" s="132"/>
      <c r="T843" s="132"/>
      <c r="U843" s="132"/>
      <c r="V843" s="577"/>
    </row>
    <row r="844" spans="1:22" ht="12.75" customHeight="1">
      <c r="A844" s="578"/>
      <c r="B844" s="578"/>
      <c r="C844" s="578"/>
      <c r="D844" s="131" t="s">
        <v>327</v>
      </c>
      <c r="E844" s="131"/>
      <c r="F844" s="512">
        <f>F824</f>
        <v>49.2</v>
      </c>
      <c r="G844" s="131" t="s">
        <v>328</v>
      </c>
      <c r="H844" s="132" t="str">
        <f>H824</f>
        <v>Ващенко Н.Г.</v>
      </c>
      <c r="I844" s="132"/>
      <c r="J844" s="132"/>
      <c r="K844" s="577"/>
      <c r="L844" s="578"/>
      <c r="M844" s="578"/>
      <c r="N844" s="578"/>
      <c r="O844" s="131" t="s">
        <v>327</v>
      </c>
      <c r="P844" s="131"/>
      <c r="Q844" s="512">
        <f>Q824</f>
        <v>65.599999999999994</v>
      </c>
      <c r="R844" s="131" t="s">
        <v>328</v>
      </c>
      <c r="S844" s="132" t="str">
        <f>S824</f>
        <v>Ворожбит В.Ф.</v>
      </c>
      <c r="T844" s="132"/>
      <c r="U844" s="132"/>
      <c r="V844" s="577"/>
    </row>
    <row r="845" spans="1:22" ht="12.75" customHeight="1">
      <c r="A845" s="578"/>
      <c r="B845" s="578"/>
      <c r="C845" s="578"/>
      <c r="D845" s="131" t="s">
        <v>329</v>
      </c>
      <c r="E845" s="131"/>
      <c r="F845" s="512">
        <f>F825</f>
        <v>1</v>
      </c>
      <c r="G845" s="131" t="s">
        <v>330</v>
      </c>
      <c r="H845" s="132" t="s">
        <v>331</v>
      </c>
      <c r="I845" s="132"/>
      <c r="J845" s="137">
        <f>J825</f>
        <v>43</v>
      </c>
      <c r="K845" s="577"/>
      <c r="L845" s="578"/>
      <c r="M845" s="578"/>
      <c r="N845" s="578"/>
      <c r="O845" s="131" t="s">
        <v>329</v>
      </c>
      <c r="P845" s="131"/>
      <c r="Q845" s="512">
        <f>Q825</f>
        <v>0</v>
      </c>
      <c r="R845" s="131" t="s">
        <v>330</v>
      </c>
      <c r="S845" s="132" t="s">
        <v>331</v>
      </c>
      <c r="T845" s="132"/>
      <c r="U845" s="137">
        <f>U825</f>
        <v>45</v>
      </c>
      <c r="V845" s="577"/>
    </row>
    <row r="846" spans="1:22" ht="2.25" customHeight="1" thickBot="1">
      <c r="A846" s="463"/>
      <c r="B846" s="132"/>
      <c r="C846" s="132"/>
      <c r="D846" s="132"/>
      <c r="E846" s="132"/>
      <c r="F846" s="510"/>
      <c r="G846" s="132"/>
      <c r="H846" s="132"/>
      <c r="I846" s="132"/>
      <c r="J846" s="132"/>
      <c r="K846" s="577"/>
      <c r="L846" s="463"/>
      <c r="M846" s="132"/>
      <c r="N846" s="132"/>
      <c r="O846" s="132"/>
      <c r="P846" s="132"/>
      <c r="Q846" s="510"/>
      <c r="R846" s="132"/>
      <c r="S846" s="132"/>
      <c r="T846" s="132"/>
      <c r="U846" s="132"/>
      <c r="V846" s="577"/>
    </row>
    <row r="847" spans="1:22" ht="24" customHeight="1" thickBot="1">
      <c r="A847" s="574" t="s">
        <v>425</v>
      </c>
      <c r="B847" s="138"/>
      <c r="C847" s="219"/>
      <c r="D847" s="541" t="s">
        <v>957</v>
      </c>
      <c r="E847" s="140"/>
      <c r="F847" s="513" t="s">
        <v>366</v>
      </c>
      <c r="G847" s="141" t="s">
        <v>335</v>
      </c>
      <c r="H847" s="220" t="s">
        <v>367</v>
      </c>
      <c r="I847" s="569" t="s">
        <v>337</v>
      </c>
      <c r="J847" s="570"/>
      <c r="K847" s="577"/>
      <c r="L847" s="585" t="s">
        <v>426</v>
      </c>
      <c r="M847" s="138"/>
      <c r="N847" s="219"/>
      <c r="O847" s="541" t="s">
        <v>957</v>
      </c>
      <c r="P847" s="140"/>
      <c r="Q847" s="513" t="s">
        <v>366</v>
      </c>
      <c r="R847" s="141" t="s">
        <v>335</v>
      </c>
      <c r="S847" s="220" t="s">
        <v>367</v>
      </c>
      <c r="T847" s="569" t="s">
        <v>337</v>
      </c>
      <c r="U847" s="570"/>
      <c r="V847" s="577"/>
    </row>
    <row r="848" spans="1:22" ht="3" customHeight="1">
      <c r="A848" s="574"/>
      <c r="B848" s="221"/>
      <c r="C848" s="144"/>
      <c r="D848" s="144"/>
      <c r="E848" s="145"/>
      <c r="F848" s="514"/>
      <c r="G848" s="146"/>
      <c r="H848" s="146"/>
      <c r="I848" s="144"/>
      <c r="J848" s="147"/>
      <c r="K848" s="577"/>
      <c r="L848" s="585"/>
      <c r="M848" s="221"/>
      <c r="N848" s="144"/>
      <c r="O848" s="144"/>
      <c r="P848" s="145"/>
      <c r="Q848" s="514"/>
      <c r="R848" s="146"/>
      <c r="S848" s="146"/>
      <c r="T848" s="144"/>
      <c r="U848" s="147"/>
      <c r="V848" s="577"/>
    </row>
    <row r="849" spans="1:22" ht="12.75" customHeight="1">
      <c r="A849" s="574"/>
      <c r="B849" s="221" t="s">
        <v>368</v>
      </c>
      <c r="C849" s="156"/>
      <c r="D849" s="156"/>
      <c r="E849" s="150"/>
      <c r="F849" s="151">
        <f>D2509</f>
        <v>29.5</v>
      </c>
      <c r="G849" s="151">
        <f>F849*F844</f>
        <v>1451.4</v>
      </c>
      <c r="H849" s="152"/>
      <c r="I849" s="153">
        <f>G849-H849</f>
        <v>1451.4</v>
      </c>
      <c r="J849" s="154"/>
      <c r="K849" s="577"/>
      <c r="L849" s="585"/>
      <c r="M849" s="221" t="s">
        <v>368</v>
      </c>
      <c r="N849" s="156"/>
      <c r="O849" s="156"/>
      <c r="P849" s="150"/>
      <c r="Q849" s="151">
        <f>D2509</f>
        <v>29.5</v>
      </c>
      <c r="R849" s="151">
        <f>Q849*Q844</f>
        <v>1935.1999999999998</v>
      </c>
      <c r="S849" s="152"/>
      <c r="T849" s="153">
        <f>R849-S849</f>
        <v>1935.1999999999998</v>
      </c>
      <c r="U849" s="154"/>
      <c r="V849" s="577"/>
    </row>
    <row r="850" spans="1:22" ht="12.75" customHeight="1">
      <c r="A850" s="472"/>
      <c r="B850" s="582" t="s">
        <v>370</v>
      </c>
      <c r="C850" s="583"/>
      <c r="D850" s="583"/>
      <c r="E850" s="222" t="s">
        <v>371</v>
      </c>
      <c r="F850" s="516">
        <f>D2504</f>
        <v>0.152</v>
      </c>
      <c r="G850" s="223">
        <f>F850*F844</f>
        <v>7.4784000000000006</v>
      </c>
      <c r="H850" s="224"/>
      <c r="I850" s="226">
        <f>G850</f>
        <v>7.4784000000000006</v>
      </c>
      <c r="J850" s="178"/>
      <c r="K850" s="577"/>
      <c r="L850" s="585"/>
      <c r="M850" s="582" t="s">
        <v>370</v>
      </c>
      <c r="N850" s="583"/>
      <c r="O850" s="583"/>
      <c r="P850" s="222" t="s">
        <v>371</v>
      </c>
      <c r="Q850" s="516">
        <f>D2504</f>
        <v>0.152</v>
      </c>
      <c r="R850" s="223">
        <f>Q850*Q844</f>
        <v>9.9711999999999996</v>
      </c>
      <c r="S850" s="224"/>
      <c r="T850" s="226">
        <f>R850</f>
        <v>9.9711999999999996</v>
      </c>
      <c r="U850" s="178"/>
      <c r="V850" s="577"/>
    </row>
    <row r="851" spans="1:22" ht="12.75" customHeight="1">
      <c r="A851" s="472"/>
      <c r="B851" s="584"/>
      <c r="C851" s="583"/>
      <c r="D851" s="583"/>
      <c r="E851" s="222" t="s">
        <v>372</v>
      </c>
      <c r="F851" s="516">
        <f>D2505</f>
        <v>0.72299999999999998</v>
      </c>
      <c r="G851" s="223">
        <f>F851*F844</f>
        <v>35.571600000000004</v>
      </c>
      <c r="H851" s="224"/>
      <c r="I851" s="226">
        <f>G851</f>
        <v>35.571600000000004</v>
      </c>
      <c r="J851" s="178"/>
      <c r="K851" s="577"/>
      <c r="L851" s="464"/>
      <c r="M851" s="584"/>
      <c r="N851" s="583"/>
      <c r="O851" s="583"/>
      <c r="P851" s="222" t="s">
        <v>372</v>
      </c>
      <c r="Q851" s="516">
        <f>D2505</f>
        <v>0.72299999999999998</v>
      </c>
      <c r="R851" s="223">
        <f>Q851*Q844</f>
        <v>47.428799999999995</v>
      </c>
      <c r="S851" s="224"/>
      <c r="T851" s="226">
        <f>R851</f>
        <v>47.428799999999995</v>
      </c>
      <c r="U851" s="178"/>
      <c r="V851" s="577"/>
    </row>
    <row r="852" spans="1:22">
      <c r="A852" s="573" t="s">
        <v>369</v>
      </c>
      <c r="B852" s="584"/>
      <c r="C852" s="583"/>
      <c r="D852" s="583"/>
      <c r="E852" s="222" t="s">
        <v>373</v>
      </c>
      <c r="F852" s="527">
        <f>D2506</f>
        <v>1.3160000000000001</v>
      </c>
      <c r="G852" s="223">
        <f>F852*F844</f>
        <v>64.747200000000007</v>
      </c>
      <c r="H852" s="224"/>
      <c r="I852" s="226">
        <f>G852</f>
        <v>64.747200000000007</v>
      </c>
      <c r="J852" s="178"/>
      <c r="K852" s="577"/>
      <c r="L852" s="586" t="s">
        <v>369</v>
      </c>
      <c r="M852" s="584"/>
      <c r="N852" s="583"/>
      <c r="O852" s="583"/>
      <c r="P852" s="222" t="s">
        <v>373</v>
      </c>
      <c r="Q852" s="527">
        <f>D2506</f>
        <v>1.3160000000000001</v>
      </c>
      <c r="R852" s="223">
        <f>Q852*Q844</f>
        <v>86.329599999999999</v>
      </c>
      <c r="S852" s="224"/>
      <c r="T852" s="226">
        <f>R852</f>
        <v>86.329599999999999</v>
      </c>
      <c r="U852" s="178"/>
      <c r="V852" s="577"/>
    </row>
    <row r="853" spans="1:22" ht="13.5" thickBot="1">
      <c r="A853" s="573"/>
      <c r="B853" s="584"/>
      <c r="C853" s="583"/>
      <c r="D853" s="583"/>
      <c r="E853" s="232" t="s">
        <v>374</v>
      </c>
      <c r="F853" s="518">
        <f>D2507</f>
        <v>0.14899999999999999</v>
      </c>
      <c r="G853" s="233">
        <f>F853*F844</f>
        <v>7.3308</v>
      </c>
      <c r="H853" s="234"/>
      <c r="I853" s="237">
        <f>G853</f>
        <v>7.3308</v>
      </c>
      <c r="J853" s="236"/>
      <c r="K853" s="577"/>
      <c r="L853" s="586"/>
      <c r="M853" s="584"/>
      <c r="N853" s="583"/>
      <c r="O853" s="583"/>
      <c r="P853" s="232" t="s">
        <v>374</v>
      </c>
      <c r="Q853" s="518">
        <f>D2507</f>
        <v>0.14899999999999999</v>
      </c>
      <c r="R853" s="233">
        <f>Q853*Q844</f>
        <v>9.7743999999999982</v>
      </c>
      <c r="S853" s="234"/>
      <c r="T853" s="237">
        <f>R853</f>
        <v>9.7743999999999982</v>
      </c>
      <c r="U853" s="236"/>
      <c r="V853" s="577"/>
    </row>
    <row r="854" spans="1:22" ht="13.5" customHeight="1" thickBot="1">
      <c r="A854" s="574"/>
      <c r="B854" s="168"/>
      <c r="C854" s="164"/>
      <c r="D854" s="164"/>
      <c r="E854" s="165"/>
      <c r="F854" s="532" t="s">
        <v>384</v>
      </c>
      <c r="G854" s="332" t="s">
        <v>385</v>
      </c>
      <c r="H854" s="220" t="s">
        <v>386</v>
      </c>
      <c r="I854" s="219"/>
      <c r="J854" s="251"/>
      <c r="K854" s="577"/>
      <c r="L854" s="587"/>
      <c r="M854" s="168"/>
      <c r="N854" s="164"/>
      <c r="O854" s="164"/>
      <c r="P854" s="165"/>
      <c r="Q854" s="532" t="s">
        <v>384</v>
      </c>
      <c r="R854" s="332" t="s">
        <v>385</v>
      </c>
      <c r="S854" s="220" t="s">
        <v>386</v>
      </c>
      <c r="T854" s="219"/>
      <c r="U854" s="251"/>
      <c r="V854" s="577"/>
    </row>
    <row r="855" spans="1:22" ht="13.5" thickBot="1">
      <c r="A855" s="479"/>
      <c r="B855" s="247" t="s">
        <v>986</v>
      </c>
      <c r="C855" s="219"/>
      <c r="D855" s="219"/>
      <c r="E855" s="253"/>
      <c r="F855" s="524">
        <f>F835</f>
        <v>11843</v>
      </c>
      <c r="G855" s="282">
        <f>G835</f>
        <v>12031</v>
      </c>
      <c r="H855" s="249">
        <f>H835</f>
        <v>188</v>
      </c>
      <c r="I855" s="242">
        <f>I835</f>
        <v>620.4</v>
      </c>
      <c r="J855" s="167"/>
      <c r="K855" s="577"/>
      <c r="L855" s="461"/>
      <c r="M855" s="247" t="s">
        <v>986</v>
      </c>
      <c r="N855" s="219"/>
      <c r="O855" s="219"/>
      <c r="P855" s="253"/>
      <c r="Q855" s="524">
        <f>Q835</f>
        <v>55244</v>
      </c>
      <c r="R855" s="248">
        <f>R835</f>
        <v>55612</v>
      </c>
      <c r="S855" s="249">
        <f>S835</f>
        <v>368</v>
      </c>
      <c r="T855" s="242">
        <f>T835</f>
        <v>1214.3999999999999</v>
      </c>
      <c r="U855" s="167"/>
      <c r="V855" s="577"/>
    </row>
    <row r="856" spans="1:22">
      <c r="A856" s="460" t="s">
        <v>375</v>
      </c>
      <c r="B856" s="132"/>
      <c r="C856" s="132"/>
      <c r="D856" s="132"/>
      <c r="E856" s="132"/>
      <c r="F856" s="510"/>
      <c r="G856" s="560" t="s">
        <v>1007</v>
      </c>
      <c r="H856" s="255"/>
      <c r="I856" s="556">
        <f>I836</f>
        <v>0</v>
      </c>
      <c r="J856" s="255"/>
      <c r="K856" s="577"/>
      <c r="L856" s="460" t="s">
        <v>375</v>
      </c>
      <c r="M856" s="132"/>
      <c r="N856" s="132"/>
      <c r="O856" s="132"/>
      <c r="P856" s="132"/>
      <c r="Q856" s="510"/>
      <c r="R856" s="560" t="s">
        <v>1007</v>
      </c>
      <c r="S856" s="255"/>
      <c r="T856" s="556">
        <f>T836</f>
        <v>1.0000000000218279E-2</v>
      </c>
      <c r="U856" s="255"/>
      <c r="V856" s="577"/>
    </row>
    <row r="857" spans="1:22" ht="13.5" thickBot="1">
      <c r="A857" s="460" t="s">
        <v>376</v>
      </c>
      <c r="B857" s="132"/>
      <c r="C857" s="132"/>
      <c r="D857" s="180" t="s">
        <v>377</v>
      </c>
      <c r="E857" s="183" t="str">
        <f>$E$18</f>
        <v>января</v>
      </c>
      <c r="F857" s="510" t="s">
        <v>1142</v>
      </c>
      <c r="G857" s="182" t="s">
        <v>347</v>
      </c>
      <c r="H857" s="167"/>
      <c r="I857" s="242">
        <f>SUM(I848:I856)</f>
        <v>2186.9279999999999</v>
      </c>
      <c r="J857" s="167"/>
      <c r="K857" s="299"/>
      <c r="L857" s="460" t="s">
        <v>376</v>
      </c>
      <c r="M857" s="132"/>
      <c r="N857" s="132"/>
      <c r="O857" s="180" t="s">
        <v>377</v>
      </c>
      <c r="P857" s="183" t="str">
        <f>$E$18</f>
        <v>января</v>
      </c>
      <c r="Q857" s="510" t="s">
        <v>1142</v>
      </c>
      <c r="R857" s="182" t="s">
        <v>347</v>
      </c>
      <c r="S857" s="167"/>
      <c r="T857" s="242">
        <f>SUM(T848:T856)</f>
        <v>3303.1139999999996</v>
      </c>
      <c r="U857" s="167"/>
      <c r="V857" s="299"/>
    </row>
    <row r="858" spans="1:22" s="261" customFormat="1" ht="13.5" customHeight="1">
      <c r="A858" s="284"/>
      <c r="B858" s="285"/>
      <c r="C858" s="196"/>
      <c r="F858" s="525"/>
      <c r="K858" s="299"/>
      <c r="L858" s="284"/>
      <c r="M858" s="285"/>
      <c r="N858" s="196"/>
      <c r="Q858" s="525"/>
      <c r="V858" s="299"/>
    </row>
    <row r="859" spans="1:22">
      <c r="A859" s="460" t="s">
        <v>363</v>
      </c>
      <c r="B859" s="131"/>
      <c r="L859" s="460" t="s">
        <v>363</v>
      </c>
      <c r="M859" s="131"/>
    </row>
    <row r="860" spans="1:22" ht="4.5" customHeight="1">
      <c r="A860" s="460"/>
      <c r="B860" s="131"/>
      <c r="C860" s="132"/>
      <c r="D860" s="132"/>
      <c r="E860" s="132"/>
      <c r="F860" s="510"/>
      <c r="G860" s="132"/>
      <c r="H860" s="132"/>
      <c r="I860" s="132"/>
      <c r="J860" s="132"/>
      <c r="K860" s="217"/>
      <c r="L860" s="460"/>
      <c r="M860" s="131"/>
      <c r="N860" s="132"/>
      <c r="O860" s="132"/>
      <c r="P860" s="132"/>
      <c r="Q860" s="510"/>
      <c r="R860" s="132"/>
      <c r="S860" s="132"/>
      <c r="T860" s="132"/>
      <c r="U860" s="132"/>
      <c r="V860" s="132"/>
    </row>
    <row r="861" spans="1:22" ht="15.75" customHeight="1">
      <c r="A861" s="578"/>
      <c r="B861" s="578"/>
      <c r="C861" s="578"/>
      <c r="D861" s="133" t="s">
        <v>325</v>
      </c>
      <c r="E861" s="133"/>
      <c r="F861" s="511"/>
      <c r="G861" s="135" t="str">
        <f>$G$3</f>
        <v>декабрь</v>
      </c>
      <c r="H861" s="133" t="s">
        <v>967</v>
      </c>
      <c r="I861" s="132"/>
      <c r="J861" s="132"/>
      <c r="K861" s="217"/>
      <c r="L861" s="578"/>
      <c r="M861" s="578"/>
      <c r="N861" s="578"/>
      <c r="O861" s="133" t="s">
        <v>325</v>
      </c>
      <c r="P861" s="133"/>
      <c r="Q861" s="511"/>
      <c r="R861" s="135" t="str">
        <f>$G$3</f>
        <v>декабрь</v>
      </c>
      <c r="S861" s="133" t="s">
        <v>967</v>
      </c>
      <c r="T861" s="132"/>
      <c r="U861" s="132"/>
      <c r="V861" s="132"/>
    </row>
    <row r="862" spans="1:22" ht="5.25" customHeight="1">
      <c r="A862" s="578"/>
      <c r="B862" s="578"/>
      <c r="C862" s="578"/>
      <c r="D862" s="132"/>
      <c r="E862" s="132"/>
      <c r="F862" s="510"/>
      <c r="G862" s="132"/>
      <c r="H862" s="132"/>
      <c r="I862" s="132"/>
      <c r="J862" s="132"/>
      <c r="K862" s="217"/>
      <c r="L862" s="578"/>
      <c r="M862" s="578"/>
      <c r="N862" s="578"/>
      <c r="O862" s="132"/>
      <c r="P862" s="132"/>
      <c r="Q862" s="510"/>
      <c r="R862" s="132"/>
      <c r="S862" s="132"/>
      <c r="T862" s="132"/>
      <c r="U862" s="132"/>
      <c r="V862" s="132"/>
    </row>
    <row r="863" spans="1:22" ht="12.75" customHeight="1">
      <c r="A863" s="578"/>
      <c r="B863" s="578"/>
      <c r="C863" s="578"/>
      <c r="D863" s="131" t="s">
        <v>327</v>
      </c>
      <c r="E863" s="131"/>
      <c r="F863" s="512">
        <f>Жильцы!E47</f>
        <v>49.2</v>
      </c>
      <c r="G863" s="131" t="s">
        <v>328</v>
      </c>
      <c r="H863" s="132" t="str">
        <f>Жильцы!B47&amp;" "&amp;Жильцы!C47&amp;"."&amp;Жильцы!D47&amp;"."</f>
        <v>Садовничая Т..Ф.</v>
      </c>
      <c r="I863" s="132"/>
      <c r="J863" s="132"/>
      <c r="K863" s="217"/>
      <c r="L863" s="578"/>
      <c r="M863" s="578"/>
      <c r="N863" s="578"/>
      <c r="O863" s="131" t="s">
        <v>327</v>
      </c>
      <c r="P863" s="131"/>
      <c r="Q863" s="512">
        <f>Жильцы!E49</f>
        <v>49.5</v>
      </c>
      <c r="R863" s="131" t="s">
        <v>328</v>
      </c>
      <c r="S863" s="132" t="str">
        <f>Жильцы!B49&amp;" "&amp;Жильцы!C49&amp;"."&amp;Жильцы!D49&amp;"."</f>
        <v>Перфильева Е.А.</v>
      </c>
      <c r="T863" s="132"/>
      <c r="U863" s="132"/>
      <c r="V863" s="132"/>
    </row>
    <row r="864" spans="1:22" ht="12.75" customHeight="1">
      <c r="A864" s="578"/>
      <c r="B864" s="578"/>
      <c r="C864" s="578"/>
      <c r="D864" s="131" t="s">
        <v>329</v>
      </c>
      <c r="E864" s="131"/>
      <c r="F864" s="512">
        <f>Жильцы!F47</f>
        <v>3</v>
      </c>
      <c r="G864" s="131" t="s">
        <v>330</v>
      </c>
      <c r="H864" s="132" t="s">
        <v>331</v>
      </c>
      <c r="I864" s="132"/>
      <c r="J864" s="137">
        <f>Жильцы!A47</f>
        <v>46</v>
      </c>
      <c r="K864" s="217"/>
      <c r="L864" s="578"/>
      <c r="M864" s="578"/>
      <c r="N864" s="578"/>
      <c r="O864" s="131" t="s">
        <v>329</v>
      </c>
      <c r="P864" s="131"/>
      <c r="Q864" s="512">
        <f>Жильцы!F49</f>
        <v>3</v>
      </c>
      <c r="R864" s="131" t="s">
        <v>330</v>
      </c>
      <c r="S864" s="132" t="s">
        <v>331</v>
      </c>
      <c r="T864" s="132"/>
      <c r="U864" s="137">
        <f>Жильцы!A49</f>
        <v>48</v>
      </c>
      <c r="V864" s="132"/>
    </row>
    <row r="865" spans="1:22" ht="6" customHeight="1" thickBot="1">
      <c r="A865" s="463"/>
      <c r="B865" s="132"/>
      <c r="C865" s="132"/>
      <c r="D865" s="132"/>
      <c r="E865" s="132"/>
      <c r="F865" s="510"/>
      <c r="G865" s="132"/>
      <c r="H865" s="132"/>
      <c r="I865" s="132"/>
      <c r="J865" s="132"/>
      <c r="K865" s="217"/>
      <c r="L865" s="463"/>
      <c r="M865" s="132"/>
      <c r="N865" s="132"/>
      <c r="O865" s="132"/>
      <c r="P865" s="132"/>
      <c r="Q865" s="510"/>
      <c r="R865" s="132"/>
      <c r="S865" s="132"/>
      <c r="T865" s="132"/>
      <c r="U865" s="132"/>
      <c r="V865" s="132"/>
    </row>
    <row r="866" spans="1:22" ht="24" customHeight="1" thickBot="1">
      <c r="A866" s="574"/>
      <c r="B866" s="138"/>
      <c r="C866" s="219"/>
      <c r="D866" s="541" t="s">
        <v>957</v>
      </c>
      <c r="E866" s="140"/>
      <c r="F866" s="513" t="s">
        <v>366</v>
      </c>
      <c r="G866" s="141" t="s">
        <v>335</v>
      </c>
      <c r="H866" s="220" t="s">
        <v>367</v>
      </c>
      <c r="I866" s="569" t="s">
        <v>337</v>
      </c>
      <c r="J866" s="570"/>
      <c r="K866" s="217"/>
      <c r="L866" s="585"/>
      <c r="M866" s="138"/>
      <c r="N866" s="219"/>
      <c r="O866" s="541" t="s">
        <v>957</v>
      </c>
      <c r="P866" s="140"/>
      <c r="Q866" s="513" t="s">
        <v>366</v>
      </c>
      <c r="R866" s="141" t="s">
        <v>335</v>
      </c>
      <c r="S866" s="220" t="s">
        <v>367</v>
      </c>
      <c r="T866" s="569" t="s">
        <v>337</v>
      </c>
      <c r="U866" s="570"/>
      <c r="V866" s="132"/>
    </row>
    <row r="867" spans="1:22" ht="3" customHeight="1">
      <c r="A867" s="574"/>
      <c r="B867" s="221"/>
      <c r="C867" s="144"/>
      <c r="D867" s="144"/>
      <c r="E867" s="145"/>
      <c r="F867" s="514"/>
      <c r="G867" s="146"/>
      <c r="H867" s="146"/>
      <c r="I867" s="144"/>
      <c r="J867" s="147"/>
      <c r="K867" s="217"/>
      <c r="L867" s="585"/>
      <c r="M867" s="221"/>
      <c r="N867" s="144"/>
      <c r="O867" s="144"/>
      <c r="P867" s="145"/>
      <c r="Q867" s="514"/>
      <c r="R867" s="146"/>
      <c r="S867" s="146"/>
      <c r="T867" s="144"/>
      <c r="U867" s="147"/>
      <c r="V867" s="132"/>
    </row>
    <row r="868" spans="1:22" ht="12.75" customHeight="1">
      <c r="A868" s="574"/>
      <c r="B868" s="221" t="s">
        <v>368</v>
      </c>
      <c r="C868" s="156"/>
      <c r="D868" s="156"/>
      <c r="E868" s="150"/>
      <c r="F868" s="151">
        <f>D2509</f>
        <v>29.5</v>
      </c>
      <c r="G868" s="151">
        <f>F868*F863</f>
        <v>1451.4</v>
      </c>
      <c r="H868" s="152"/>
      <c r="I868" s="153">
        <f>G868-H868</f>
        <v>1451.4</v>
      </c>
      <c r="J868" s="270"/>
      <c r="K868" s="217"/>
      <c r="L868" s="585"/>
      <c r="M868" s="221" t="s">
        <v>368</v>
      </c>
      <c r="N868" s="156"/>
      <c r="O868" s="156"/>
      <c r="P868" s="150"/>
      <c r="Q868" s="151">
        <f>D2509</f>
        <v>29.5</v>
      </c>
      <c r="R868" s="151">
        <f>Q868*Q863</f>
        <v>1460.25</v>
      </c>
      <c r="S868" s="152"/>
      <c r="T868" s="153">
        <f>R868-S868</f>
        <v>1460.25</v>
      </c>
      <c r="U868" s="270"/>
      <c r="V868" s="132"/>
    </row>
    <row r="869" spans="1:22" ht="12.75" customHeight="1">
      <c r="A869" s="472"/>
      <c r="B869" s="582" t="s">
        <v>370</v>
      </c>
      <c r="C869" s="583"/>
      <c r="D869" s="583"/>
      <c r="E869" s="222" t="s">
        <v>371</v>
      </c>
      <c r="F869" s="516">
        <f>D2504</f>
        <v>0.152</v>
      </c>
      <c r="G869" s="223">
        <f>F869*F863</f>
        <v>7.4784000000000006</v>
      </c>
      <c r="H869" s="224"/>
      <c r="I869" s="226">
        <f>G869</f>
        <v>7.4784000000000006</v>
      </c>
      <c r="J869" s="274"/>
      <c r="K869" s="217"/>
      <c r="L869" s="585"/>
      <c r="M869" s="582" t="s">
        <v>370</v>
      </c>
      <c r="N869" s="583"/>
      <c r="O869" s="583"/>
      <c r="P869" s="222" t="s">
        <v>371</v>
      </c>
      <c r="Q869" s="516">
        <f>D2504</f>
        <v>0.152</v>
      </c>
      <c r="R869" s="223">
        <f>Q869*Q863</f>
        <v>7.524</v>
      </c>
      <c r="S869" s="224"/>
      <c r="T869" s="226">
        <f>R869</f>
        <v>7.524</v>
      </c>
      <c r="U869" s="274"/>
      <c r="V869" s="132"/>
    </row>
    <row r="870" spans="1:22" ht="12.75" customHeight="1">
      <c r="A870" s="472"/>
      <c r="B870" s="584"/>
      <c r="C870" s="583"/>
      <c r="D870" s="583"/>
      <c r="E870" s="222" t="s">
        <v>372</v>
      </c>
      <c r="F870" s="516">
        <f>D2505</f>
        <v>0.72299999999999998</v>
      </c>
      <c r="G870" s="223">
        <f>F870*F863</f>
        <v>35.571600000000004</v>
      </c>
      <c r="H870" s="224"/>
      <c r="I870" s="226">
        <f>G870</f>
        <v>35.571600000000004</v>
      </c>
      <c r="J870" s="274"/>
      <c r="K870" s="217"/>
      <c r="L870" s="464"/>
      <c r="M870" s="584"/>
      <c r="N870" s="583"/>
      <c r="O870" s="583"/>
      <c r="P870" s="222" t="s">
        <v>372</v>
      </c>
      <c r="Q870" s="516">
        <f>D2505</f>
        <v>0.72299999999999998</v>
      </c>
      <c r="R870" s="223">
        <f>Q870*Q863</f>
        <v>35.788499999999999</v>
      </c>
      <c r="S870" s="224"/>
      <c r="T870" s="226">
        <f>R870</f>
        <v>35.788499999999999</v>
      </c>
      <c r="U870" s="274"/>
      <c r="V870" s="132"/>
    </row>
    <row r="871" spans="1:22">
      <c r="A871" s="460"/>
      <c r="B871" s="584"/>
      <c r="C871" s="583"/>
      <c r="D871" s="583"/>
      <c r="E871" s="222" t="s">
        <v>373</v>
      </c>
      <c r="F871" s="527">
        <f>D2506</f>
        <v>1.3160000000000001</v>
      </c>
      <c r="G871" s="223">
        <f>F871*F863</f>
        <v>64.747200000000007</v>
      </c>
      <c r="H871" s="224"/>
      <c r="I871" s="226">
        <f>G871</f>
        <v>64.747200000000007</v>
      </c>
      <c r="J871" s="274"/>
      <c r="K871" s="217"/>
      <c r="L871" s="586" t="s">
        <v>369</v>
      </c>
      <c r="M871" s="584"/>
      <c r="N871" s="583"/>
      <c r="O871" s="583"/>
      <c r="P871" s="222" t="s">
        <v>373</v>
      </c>
      <c r="Q871" s="527">
        <f>D2506</f>
        <v>1.3160000000000001</v>
      </c>
      <c r="R871" s="223">
        <f>Q871*Q863</f>
        <v>65.141999999999996</v>
      </c>
      <c r="S871" s="224"/>
      <c r="T871" s="226">
        <f>R871</f>
        <v>65.141999999999996</v>
      </c>
      <c r="U871" s="274"/>
      <c r="V871" s="132"/>
    </row>
    <row r="872" spans="1:22" ht="13.5" thickBot="1">
      <c r="A872" s="573" t="s">
        <v>369</v>
      </c>
      <c r="B872" s="584"/>
      <c r="C872" s="583"/>
      <c r="D872" s="583"/>
      <c r="E872" s="232" t="s">
        <v>374</v>
      </c>
      <c r="F872" s="518">
        <f>D2507</f>
        <v>0.14899999999999999</v>
      </c>
      <c r="G872" s="233">
        <f>F872*F863</f>
        <v>7.3308</v>
      </c>
      <c r="H872" s="234"/>
      <c r="I872" s="237">
        <f>G872</f>
        <v>7.3308</v>
      </c>
      <c r="J872" s="276"/>
      <c r="K872" s="217"/>
      <c r="L872" s="586"/>
      <c r="M872" s="584"/>
      <c r="N872" s="583"/>
      <c r="O872" s="583"/>
      <c r="P872" s="232" t="s">
        <v>374</v>
      </c>
      <c r="Q872" s="518">
        <f>D2507</f>
        <v>0.14899999999999999</v>
      </c>
      <c r="R872" s="233">
        <f>Q872*Q863</f>
        <v>7.3754999999999997</v>
      </c>
      <c r="S872" s="234"/>
      <c r="T872" s="237">
        <f>R872</f>
        <v>7.3754999999999997</v>
      </c>
      <c r="U872" s="276"/>
      <c r="V872" s="132"/>
    </row>
    <row r="873" spans="1:22" ht="12" customHeight="1" thickBot="1">
      <c r="A873" s="574"/>
      <c r="B873" s="168"/>
      <c r="C873" s="164"/>
      <c r="D873" s="164"/>
      <c r="E873" s="165"/>
      <c r="F873" s="532" t="s">
        <v>384</v>
      </c>
      <c r="G873" s="332" t="s">
        <v>385</v>
      </c>
      <c r="H873" s="220" t="s">
        <v>386</v>
      </c>
      <c r="I873" s="219"/>
      <c r="J873" s="251"/>
      <c r="K873" s="217"/>
      <c r="L873" s="587"/>
      <c r="M873" s="168"/>
      <c r="N873" s="164"/>
      <c r="O873" s="164"/>
      <c r="P873" s="165"/>
      <c r="Q873" s="532" t="s">
        <v>384</v>
      </c>
      <c r="R873" s="332" t="s">
        <v>385</v>
      </c>
      <c r="S873" s="220" t="s">
        <v>386</v>
      </c>
      <c r="T873" s="219"/>
      <c r="U873" s="251"/>
      <c r="V873" s="132"/>
    </row>
    <row r="874" spans="1:22" ht="13.5" thickBot="1">
      <c r="A874" s="574"/>
      <c r="B874" s="247" t="s">
        <v>986</v>
      </c>
      <c r="C874" s="219"/>
      <c r="D874" s="219"/>
      <c r="E874" s="253"/>
      <c r="F874" s="521">
        <f>INDEX(Жильцы!$A$2:$AB$129,Квитанции_чистые!J864,HLOOKUP(Квитанции_чистые!$G$3,Лист1!$B$21:$M$22,2,FALSE))</f>
        <v>50900</v>
      </c>
      <c r="G874" s="248">
        <f>INDEX(Жильцы!$A$2:$AB$129,Квитанции_чистые!J864,(HLOOKUP(Квитанции_чистые!$G$3,Лист1!$B$17:$M$18,2,FALSE)))</f>
        <v>50948</v>
      </c>
      <c r="H874" s="249">
        <f>G874-F874</f>
        <v>48</v>
      </c>
      <c r="I874" s="242">
        <f>H874*B2499</f>
        <v>158.39999999999998</v>
      </c>
      <c r="J874" s="251"/>
      <c r="K874" s="252"/>
      <c r="L874" s="461"/>
      <c r="M874" s="247" t="s">
        <v>986</v>
      </c>
      <c r="N874" s="219"/>
      <c r="O874" s="219"/>
      <c r="P874" s="253"/>
      <c r="Q874" s="524">
        <f>INDEX(Жильцы!$A$2:$AB$129,Квитанции_чистые!U864,HLOOKUP(Квитанции_чистые!$G$3,Лист1!$B$21:$M$22,2,FALSE))</f>
        <v>59127</v>
      </c>
      <c r="R874" s="248">
        <f>INDEX(Жильцы!$A$2:$AB$129,Квитанции_чистые!U864,(HLOOKUP(Квитанции_чистые!$G$3,Лист1!$B$17:$M$18,2,FALSE)))</f>
        <v>59681</v>
      </c>
      <c r="S874" s="249">
        <f>R874-Q874</f>
        <v>554</v>
      </c>
      <c r="T874" s="242">
        <f>S874*B2499</f>
        <v>1828.1999999999998</v>
      </c>
      <c r="U874" s="167"/>
      <c r="V874" s="132"/>
    </row>
    <row r="875" spans="1:22">
      <c r="A875" s="472"/>
      <c r="B875" s="144"/>
      <c r="C875" s="132"/>
      <c r="D875" s="132"/>
      <c r="E875" s="132"/>
      <c r="F875" s="510"/>
      <c r="G875" s="560" t="s">
        <v>1007</v>
      </c>
      <c r="H875" s="255"/>
      <c r="I875" s="556">
        <f>Жильцы!N47</f>
        <v>-119.18000000000006</v>
      </c>
      <c r="J875" s="255"/>
      <c r="K875" s="217"/>
      <c r="L875" s="460" t="s">
        <v>375</v>
      </c>
      <c r="M875" s="132"/>
      <c r="N875" s="132"/>
      <c r="O875" s="132"/>
      <c r="P875" s="132"/>
      <c r="Q875" s="510"/>
      <c r="R875" s="560" t="s">
        <v>1007</v>
      </c>
      <c r="S875" s="255"/>
      <c r="T875" s="556">
        <f>Жильцы!N49</f>
        <v>3935.6299999999997</v>
      </c>
      <c r="U875" s="255"/>
      <c r="V875" s="132"/>
    </row>
    <row r="876" spans="1:22" ht="13.5" thickBot="1">
      <c r="A876" s="460" t="s">
        <v>376</v>
      </c>
      <c r="B876" s="132"/>
      <c r="C876" s="132"/>
      <c r="D876" s="180" t="s">
        <v>377</v>
      </c>
      <c r="E876" s="183" t="str">
        <f>$E$18</f>
        <v>января</v>
      </c>
      <c r="F876" s="510" t="s">
        <v>1142</v>
      </c>
      <c r="G876" s="182" t="s">
        <v>347</v>
      </c>
      <c r="H876" s="167"/>
      <c r="I876" s="242">
        <f>SUM(I867:I875)</f>
        <v>1605.7479999999998</v>
      </c>
      <c r="J876" s="167"/>
      <c r="K876" s="217"/>
      <c r="L876" s="460" t="s">
        <v>376</v>
      </c>
      <c r="M876" s="132"/>
      <c r="N876" s="132"/>
      <c r="O876" s="180" t="s">
        <v>377</v>
      </c>
      <c r="P876" s="183" t="str">
        <f>$E$18</f>
        <v>января</v>
      </c>
      <c r="Q876" s="510" t="s">
        <v>1142</v>
      </c>
      <c r="R876" s="182" t="s">
        <v>347</v>
      </c>
      <c r="S876" s="167"/>
      <c r="T876" s="242">
        <f>SUM(T867:T875)</f>
        <v>7339.91</v>
      </c>
      <c r="U876" s="167"/>
      <c r="V876" s="132"/>
    </row>
    <row r="877" spans="1:22" ht="12.75" customHeight="1">
      <c r="A877" s="184"/>
      <c r="B877" s="190"/>
      <c r="C877" s="186"/>
      <c r="D877" s="259"/>
      <c r="E877" s="259"/>
      <c r="F877" s="522"/>
      <c r="G877" s="188"/>
      <c r="H877" s="189"/>
      <c r="I877" s="259"/>
      <c r="J877" s="259"/>
      <c r="K877" s="260"/>
      <c r="L877" s="184"/>
      <c r="M877" s="190"/>
      <c r="N877" s="186"/>
      <c r="O877" s="259"/>
      <c r="P877" s="259"/>
      <c r="Q877" s="522"/>
      <c r="R877" s="259"/>
      <c r="S877" s="259"/>
      <c r="T877" s="259"/>
      <c r="U877" s="259"/>
      <c r="V877" s="261"/>
    </row>
    <row r="878" spans="1:22" ht="18.75" customHeight="1">
      <c r="A878" s="460" t="s">
        <v>363</v>
      </c>
      <c r="B878" s="131"/>
      <c r="K878" s="576" t="s">
        <v>378</v>
      </c>
      <c r="L878" s="460" t="s">
        <v>363</v>
      </c>
      <c r="M878" s="131"/>
      <c r="V878" s="576" t="s">
        <v>378</v>
      </c>
    </row>
    <row r="879" spans="1:22">
      <c r="A879" s="460" t="s">
        <v>379</v>
      </c>
      <c r="B879" s="131"/>
      <c r="K879" s="577"/>
      <c r="L879" s="460" t="s">
        <v>379</v>
      </c>
      <c r="M879" s="131"/>
      <c r="V879" s="577"/>
    </row>
    <row r="880" spans="1:22" ht="3" customHeight="1">
      <c r="A880" s="460"/>
      <c r="B880" s="131"/>
      <c r="C880" s="132"/>
      <c r="D880" s="132"/>
      <c r="E880" s="132"/>
      <c r="F880" s="510"/>
      <c r="G880" s="132"/>
      <c r="H880" s="132"/>
      <c r="I880" s="132"/>
      <c r="J880" s="132"/>
      <c r="K880" s="577"/>
      <c r="L880" s="460"/>
      <c r="M880" s="131"/>
      <c r="N880" s="132"/>
      <c r="O880" s="132"/>
      <c r="P880" s="132"/>
      <c r="Q880" s="510"/>
      <c r="R880" s="132"/>
      <c r="S880" s="132"/>
      <c r="T880" s="132"/>
      <c r="U880" s="132"/>
      <c r="V880" s="577"/>
    </row>
    <row r="881" spans="1:22" ht="15.75" customHeight="1">
      <c r="A881" s="578"/>
      <c r="B881" s="578"/>
      <c r="C881" s="578"/>
      <c r="D881" s="133" t="s">
        <v>350</v>
      </c>
      <c r="E881" s="133"/>
      <c r="F881" s="511"/>
      <c r="G881" s="135" t="str">
        <f>$G$3</f>
        <v>декабрь</v>
      </c>
      <c r="H881" s="133" t="s">
        <v>967</v>
      </c>
      <c r="I881" s="132"/>
      <c r="J881" s="132"/>
      <c r="K881" s="577"/>
      <c r="L881" s="578"/>
      <c r="M881" s="578"/>
      <c r="N881" s="578"/>
      <c r="O881" s="133" t="s">
        <v>350</v>
      </c>
      <c r="P881" s="133"/>
      <c r="Q881" s="511"/>
      <c r="R881" s="135" t="str">
        <f>$G$3</f>
        <v>декабрь</v>
      </c>
      <c r="S881" s="133" t="s">
        <v>967</v>
      </c>
      <c r="T881" s="132"/>
      <c r="U881" s="132"/>
      <c r="V881" s="577"/>
    </row>
    <row r="882" spans="1:22" ht="3.75" customHeight="1">
      <c r="A882" s="578"/>
      <c r="B882" s="578"/>
      <c r="C882" s="578"/>
      <c r="D882" s="132"/>
      <c r="E882" s="132"/>
      <c r="F882" s="510"/>
      <c r="G882" s="132"/>
      <c r="H882" s="132"/>
      <c r="I882" s="132"/>
      <c r="J882" s="132"/>
      <c r="K882" s="577"/>
      <c r="L882" s="578"/>
      <c r="M882" s="578"/>
      <c r="N882" s="578"/>
      <c r="O882" s="132"/>
      <c r="P882" s="132"/>
      <c r="Q882" s="510"/>
      <c r="R882" s="132"/>
      <c r="S882" s="132"/>
      <c r="T882" s="132"/>
      <c r="U882" s="132"/>
      <c r="V882" s="577"/>
    </row>
    <row r="883" spans="1:22" ht="12.75" customHeight="1">
      <c r="A883" s="578"/>
      <c r="B883" s="578"/>
      <c r="C883" s="578"/>
      <c r="D883" s="131" t="s">
        <v>327</v>
      </c>
      <c r="E883" s="131"/>
      <c r="F883" s="512">
        <f>F863</f>
        <v>49.2</v>
      </c>
      <c r="G883" s="131" t="s">
        <v>328</v>
      </c>
      <c r="H883" s="132" t="str">
        <f>H863</f>
        <v>Садовничая Т..Ф.</v>
      </c>
      <c r="I883" s="132"/>
      <c r="J883" s="132"/>
      <c r="K883" s="577"/>
      <c r="L883" s="578"/>
      <c r="M883" s="578"/>
      <c r="N883" s="578"/>
      <c r="O883" s="131" t="s">
        <v>327</v>
      </c>
      <c r="P883" s="131"/>
      <c r="Q883" s="512">
        <f>Q863</f>
        <v>49.5</v>
      </c>
      <c r="R883" s="131" t="s">
        <v>328</v>
      </c>
      <c r="S883" s="132" t="str">
        <f>S863</f>
        <v>Перфильева Е.А.</v>
      </c>
      <c r="T883" s="132"/>
      <c r="U883" s="132"/>
      <c r="V883" s="577"/>
    </row>
    <row r="884" spans="1:22" ht="12.75" customHeight="1">
      <c r="A884" s="578"/>
      <c r="B884" s="578"/>
      <c r="C884" s="578"/>
      <c r="D884" s="131" t="s">
        <v>329</v>
      </c>
      <c r="E884" s="131"/>
      <c r="F884" s="512">
        <f>F864</f>
        <v>3</v>
      </c>
      <c r="G884" s="131" t="s">
        <v>330</v>
      </c>
      <c r="H884" s="132" t="s">
        <v>331</v>
      </c>
      <c r="I884" s="132"/>
      <c r="J884" s="137">
        <f>J864</f>
        <v>46</v>
      </c>
      <c r="K884" s="577"/>
      <c r="L884" s="578"/>
      <c r="M884" s="578"/>
      <c r="N884" s="578"/>
      <c r="O884" s="131" t="s">
        <v>329</v>
      </c>
      <c r="P884" s="131"/>
      <c r="Q884" s="512">
        <f>Q864</f>
        <v>3</v>
      </c>
      <c r="R884" s="131" t="s">
        <v>330</v>
      </c>
      <c r="S884" s="132" t="s">
        <v>331</v>
      </c>
      <c r="T884" s="132"/>
      <c r="U884" s="137">
        <f>U864</f>
        <v>48</v>
      </c>
      <c r="V884" s="577"/>
    </row>
    <row r="885" spans="1:22" ht="2.25" customHeight="1" thickBot="1">
      <c r="A885" s="463"/>
      <c r="B885" s="132"/>
      <c r="C885" s="132"/>
      <c r="D885" s="132"/>
      <c r="E885" s="132"/>
      <c r="F885" s="510"/>
      <c r="G885" s="132"/>
      <c r="H885" s="132"/>
      <c r="I885" s="132"/>
      <c r="J885" s="132"/>
      <c r="K885" s="577"/>
      <c r="L885" s="463"/>
      <c r="M885" s="132"/>
      <c r="N885" s="132"/>
      <c r="O885" s="132"/>
      <c r="P885" s="132"/>
      <c r="Q885" s="510"/>
      <c r="R885" s="132"/>
      <c r="S885" s="132"/>
      <c r="T885" s="132"/>
      <c r="U885" s="132"/>
      <c r="V885" s="577"/>
    </row>
    <row r="886" spans="1:22" ht="24" customHeight="1" thickBot="1">
      <c r="A886" s="574" t="s">
        <v>427</v>
      </c>
      <c r="B886" s="138"/>
      <c r="C886" s="219"/>
      <c r="D886" s="541" t="s">
        <v>957</v>
      </c>
      <c r="E886" s="140"/>
      <c r="F886" s="513" t="s">
        <v>366</v>
      </c>
      <c r="G886" s="141" t="s">
        <v>335</v>
      </c>
      <c r="H886" s="220" t="s">
        <v>367</v>
      </c>
      <c r="I886" s="569" t="s">
        <v>337</v>
      </c>
      <c r="J886" s="570"/>
      <c r="K886" s="577"/>
      <c r="L886" s="585" t="s">
        <v>428</v>
      </c>
      <c r="M886" s="138"/>
      <c r="N886" s="219"/>
      <c r="O886" s="541" t="s">
        <v>957</v>
      </c>
      <c r="P886" s="140"/>
      <c r="Q886" s="513" t="s">
        <v>366</v>
      </c>
      <c r="R886" s="141" t="s">
        <v>335</v>
      </c>
      <c r="S886" s="220" t="s">
        <v>367</v>
      </c>
      <c r="T886" s="569" t="s">
        <v>337</v>
      </c>
      <c r="U886" s="570"/>
      <c r="V886" s="577"/>
    </row>
    <row r="887" spans="1:22" ht="6" customHeight="1">
      <c r="A887" s="574"/>
      <c r="B887" s="221"/>
      <c r="C887" s="144"/>
      <c r="D887" s="144"/>
      <c r="E887" s="145"/>
      <c r="F887" s="514"/>
      <c r="G887" s="146"/>
      <c r="H887" s="146"/>
      <c r="I887" s="144"/>
      <c r="J887" s="147"/>
      <c r="K887" s="577"/>
      <c r="L887" s="585"/>
      <c r="M887" s="221"/>
      <c r="N887" s="144"/>
      <c r="O887" s="144"/>
      <c r="P887" s="145"/>
      <c r="Q887" s="514"/>
      <c r="R887" s="146"/>
      <c r="S887" s="146"/>
      <c r="T887" s="144"/>
      <c r="U887" s="147"/>
      <c r="V887" s="577"/>
    </row>
    <row r="888" spans="1:22" ht="12.75" customHeight="1">
      <c r="A888" s="574"/>
      <c r="B888" s="221" t="s">
        <v>368</v>
      </c>
      <c r="C888" s="156"/>
      <c r="D888" s="156"/>
      <c r="E888" s="150"/>
      <c r="F888" s="151">
        <f>D2509</f>
        <v>29.5</v>
      </c>
      <c r="G888" s="151">
        <f>F888*F883</f>
        <v>1451.4</v>
      </c>
      <c r="H888" s="152"/>
      <c r="I888" s="153">
        <f>G888-H888</f>
        <v>1451.4</v>
      </c>
      <c r="J888" s="270"/>
      <c r="K888" s="577"/>
      <c r="L888" s="585"/>
      <c r="M888" s="221" t="s">
        <v>368</v>
      </c>
      <c r="N888" s="156"/>
      <c r="O888" s="156"/>
      <c r="P888" s="150"/>
      <c r="Q888" s="151">
        <f>D2509</f>
        <v>29.5</v>
      </c>
      <c r="R888" s="151">
        <f>Q888*Q883</f>
        <v>1460.25</v>
      </c>
      <c r="S888" s="152"/>
      <c r="T888" s="153">
        <f>R888-S888</f>
        <v>1460.25</v>
      </c>
      <c r="U888" s="270"/>
      <c r="V888" s="577"/>
    </row>
    <row r="889" spans="1:22" ht="12.75" customHeight="1">
      <c r="A889" s="472"/>
      <c r="B889" s="582" t="s">
        <v>370</v>
      </c>
      <c r="C889" s="583"/>
      <c r="D889" s="583"/>
      <c r="E889" s="222" t="s">
        <v>371</v>
      </c>
      <c r="F889" s="516">
        <f>D2504</f>
        <v>0.152</v>
      </c>
      <c r="G889" s="223">
        <f>F889*F883</f>
        <v>7.4784000000000006</v>
      </c>
      <c r="H889" s="224"/>
      <c r="I889" s="226">
        <f>G889</f>
        <v>7.4784000000000006</v>
      </c>
      <c r="J889" s="274"/>
      <c r="K889" s="577"/>
      <c r="L889" s="585"/>
      <c r="M889" s="582" t="s">
        <v>370</v>
      </c>
      <c r="N889" s="583"/>
      <c r="O889" s="583"/>
      <c r="P889" s="222" t="s">
        <v>371</v>
      </c>
      <c r="Q889" s="516">
        <f>D2504</f>
        <v>0.152</v>
      </c>
      <c r="R889" s="223">
        <f>Q889*Q883</f>
        <v>7.524</v>
      </c>
      <c r="S889" s="224"/>
      <c r="T889" s="226">
        <f>R889</f>
        <v>7.524</v>
      </c>
      <c r="U889" s="274"/>
      <c r="V889" s="577"/>
    </row>
    <row r="890" spans="1:22" ht="12.75" customHeight="1">
      <c r="A890" s="472"/>
      <c r="B890" s="584"/>
      <c r="C890" s="583"/>
      <c r="D890" s="583"/>
      <c r="E890" s="222" t="s">
        <v>372</v>
      </c>
      <c r="F890" s="516">
        <f>D2505</f>
        <v>0.72299999999999998</v>
      </c>
      <c r="G890" s="223">
        <f>F890*F883</f>
        <v>35.571600000000004</v>
      </c>
      <c r="H890" s="224"/>
      <c r="I890" s="226">
        <f>G890</f>
        <v>35.571600000000004</v>
      </c>
      <c r="J890" s="274"/>
      <c r="K890" s="577"/>
      <c r="L890" s="464"/>
      <c r="M890" s="584"/>
      <c r="N890" s="583"/>
      <c r="O890" s="583"/>
      <c r="P890" s="222" t="s">
        <v>372</v>
      </c>
      <c r="Q890" s="516">
        <f>D2505</f>
        <v>0.72299999999999998</v>
      </c>
      <c r="R890" s="223">
        <f>Q890*Q883</f>
        <v>35.788499999999999</v>
      </c>
      <c r="S890" s="224"/>
      <c r="T890" s="226">
        <f>R890</f>
        <v>35.788499999999999</v>
      </c>
      <c r="U890" s="274"/>
      <c r="V890" s="577"/>
    </row>
    <row r="891" spans="1:22">
      <c r="A891" s="460"/>
      <c r="B891" s="584"/>
      <c r="C891" s="583"/>
      <c r="D891" s="583"/>
      <c r="E891" s="222" t="s">
        <v>373</v>
      </c>
      <c r="F891" s="527">
        <f>D2506</f>
        <v>1.3160000000000001</v>
      </c>
      <c r="G891" s="223">
        <f>F891*F883</f>
        <v>64.747200000000007</v>
      </c>
      <c r="H891" s="224"/>
      <c r="I891" s="226">
        <f>G891</f>
        <v>64.747200000000007</v>
      </c>
      <c r="J891" s="274"/>
      <c r="K891" s="577"/>
      <c r="L891" s="586" t="s">
        <v>369</v>
      </c>
      <c r="M891" s="584"/>
      <c r="N891" s="583"/>
      <c r="O891" s="583"/>
      <c r="P891" s="222" t="s">
        <v>373</v>
      </c>
      <c r="Q891" s="527">
        <f>D2506</f>
        <v>1.3160000000000001</v>
      </c>
      <c r="R891" s="223">
        <f>Q891*Q883</f>
        <v>65.141999999999996</v>
      </c>
      <c r="S891" s="224"/>
      <c r="T891" s="226">
        <f>R891</f>
        <v>65.141999999999996</v>
      </c>
      <c r="U891" s="274"/>
      <c r="V891" s="577"/>
    </row>
    <row r="892" spans="1:22" ht="13.5" thickBot="1">
      <c r="A892" s="573" t="s">
        <v>369</v>
      </c>
      <c r="B892" s="584"/>
      <c r="C892" s="583"/>
      <c r="D892" s="583"/>
      <c r="E892" s="232" t="s">
        <v>374</v>
      </c>
      <c r="F892" s="518">
        <f>D2507</f>
        <v>0.14899999999999999</v>
      </c>
      <c r="G892" s="233">
        <f>F892*F883</f>
        <v>7.3308</v>
      </c>
      <c r="H892" s="234"/>
      <c r="I892" s="237">
        <f>G892</f>
        <v>7.3308</v>
      </c>
      <c r="J892" s="276"/>
      <c r="K892" s="577"/>
      <c r="L892" s="586"/>
      <c r="M892" s="584"/>
      <c r="N892" s="583"/>
      <c r="O892" s="583"/>
      <c r="P892" s="232" t="s">
        <v>374</v>
      </c>
      <c r="Q892" s="518">
        <f>D2507</f>
        <v>0.14899999999999999</v>
      </c>
      <c r="R892" s="233">
        <f>Q892*Q883</f>
        <v>7.3754999999999997</v>
      </c>
      <c r="S892" s="234"/>
      <c r="T892" s="237">
        <f>R892</f>
        <v>7.3754999999999997</v>
      </c>
      <c r="U892" s="276"/>
      <c r="V892" s="577"/>
    </row>
    <row r="893" spans="1:22" ht="12" customHeight="1" thickBot="1">
      <c r="A893" s="574"/>
      <c r="B893" s="168"/>
      <c r="C893" s="164"/>
      <c r="D893" s="164"/>
      <c r="E893" s="165"/>
      <c r="F893" s="532" t="s">
        <v>384</v>
      </c>
      <c r="G893" s="332" t="s">
        <v>385</v>
      </c>
      <c r="H893" s="220" t="s">
        <v>386</v>
      </c>
      <c r="I893" s="219"/>
      <c r="J893" s="251"/>
      <c r="K893" s="577"/>
      <c r="L893" s="587"/>
      <c r="M893" s="168"/>
      <c r="N893" s="164"/>
      <c r="O893" s="164"/>
      <c r="P893" s="165"/>
      <c r="Q893" s="532" t="s">
        <v>384</v>
      </c>
      <c r="R893" s="332" t="s">
        <v>385</v>
      </c>
      <c r="S893" s="220" t="s">
        <v>386</v>
      </c>
      <c r="T893" s="219"/>
      <c r="U893" s="251"/>
      <c r="V893" s="577"/>
    </row>
    <row r="894" spans="1:22" ht="13.5" thickBot="1">
      <c r="A894" s="574"/>
      <c r="B894" s="247" t="s">
        <v>986</v>
      </c>
      <c r="C894" s="219"/>
      <c r="D894" s="219"/>
      <c r="E894" s="253"/>
      <c r="F894" s="524">
        <f>F874</f>
        <v>50900</v>
      </c>
      <c r="G894" s="282">
        <f>G874</f>
        <v>50948</v>
      </c>
      <c r="H894" s="249">
        <f>H874</f>
        <v>48</v>
      </c>
      <c r="I894" s="242">
        <f>I874</f>
        <v>158.39999999999998</v>
      </c>
      <c r="J894" s="167"/>
      <c r="K894" s="577"/>
      <c r="L894" s="461"/>
      <c r="M894" s="247" t="s">
        <v>986</v>
      </c>
      <c r="N894" s="219"/>
      <c r="O894" s="219"/>
      <c r="P894" s="253"/>
      <c r="Q894" s="524">
        <f>Q874</f>
        <v>59127</v>
      </c>
      <c r="R894" s="248">
        <f>R874</f>
        <v>59681</v>
      </c>
      <c r="S894" s="249">
        <f>S874</f>
        <v>554</v>
      </c>
      <c r="T894" s="242">
        <f>T874</f>
        <v>1828.1999999999998</v>
      </c>
      <c r="U894" s="167"/>
      <c r="V894" s="577"/>
    </row>
    <row r="895" spans="1:22">
      <c r="A895" s="472"/>
      <c r="B895" s="144"/>
      <c r="C895" s="132"/>
      <c r="D895" s="132"/>
      <c r="E895" s="132"/>
      <c r="F895" s="510"/>
      <c r="G895" s="560" t="s">
        <v>1007</v>
      </c>
      <c r="H895" s="255"/>
      <c r="I895" s="556">
        <f>I875</f>
        <v>-119.18000000000006</v>
      </c>
      <c r="J895" s="255"/>
      <c r="K895" s="577"/>
      <c r="L895" s="460" t="s">
        <v>375</v>
      </c>
      <c r="M895" s="132"/>
      <c r="N895" s="132"/>
      <c r="O895" s="132"/>
      <c r="P895" s="132"/>
      <c r="Q895" s="510"/>
      <c r="R895" s="560" t="s">
        <v>1007</v>
      </c>
      <c r="S895" s="255"/>
      <c r="T895" s="556">
        <f>T875</f>
        <v>3935.6299999999997</v>
      </c>
      <c r="U895" s="255"/>
      <c r="V895" s="577"/>
    </row>
    <row r="896" spans="1:22" ht="13.5" thickBot="1">
      <c r="A896" s="460" t="s">
        <v>376</v>
      </c>
      <c r="B896" s="132"/>
      <c r="C896" s="132"/>
      <c r="D896" s="180" t="s">
        <v>377</v>
      </c>
      <c r="E896" s="183" t="str">
        <f>$E$18</f>
        <v>января</v>
      </c>
      <c r="F896" s="510" t="s">
        <v>1142</v>
      </c>
      <c r="G896" s="182" t="s">
        <v>347</v>
      </c>
      <c r="H896" s="167"/>
      <c r="I896" s="242">
        <f>SUM(I887:I895)</f>
        <v>1605.7479999999998</v>
      </c>
      <c r="J896" s="167"/>
      <c r="K896" s="299"/>
      <c r="L896" s="460" t="s">
        <v>376</v>
      </c>
      <c r="M896" s="132"/>
      <c r="N896" s="132"/>
      <c r="O896" s="180" t="s">
        <v>377</v>
      </c>
      <c r="P896" s="183" t="str">
        <f>$E$18</f>
        <v>января</v>
      </c>
      <c r="Q896" s="510" t="s">
        <v>1142</v>
      </c>
      <c r="R896" s="182" t="s">
        <v>347</v>
      </c>
      <c r="S896" s="167"/>
      <c r="T896" s="242">
        <f>SUM(T887:T895)</f>
        <v>7339.91</v>
      </c>
      <c r="U896" s="167"/>
      <c r="V896" s="299"/>
    </row>
    <row r="897" spans="1:22" ht="13.5" thickBot="1">
      <c r="A897" s="184"/>
      <c r="B897" s="190"/>
      <c r="C897" s="186"/>
      <c r="D897" s="259"/>
      <c r="E897" s="259"/>
      <c r="F897" s="522"/>
      <c r="G897" s="197"/>
      <c r="H897" s="197"/>
      <c r="I897" s="197"/>
      <c r="J897" s="197"/>
      <c r="K897" s="299"/>
      <c r="L897" s="184"/>
      <c r="M897" s="190"/>
      <c r="N897" s="186"/>
      <c r="O897" s="259"/>
      <c r="P897" s="259"/>
      <c r="Q897" s="522"/>
      <c r="R897" s="197"/>
      <c r="S897" s="197"/>
      <c r="T897" s="197"/>
      <c r="U897" s="197"/>
      <c r="V897" s="299"/>
    </row>
    <row r="898" spans="1:22" ht="21.75" customHeight="1" thickTop="1">
      <c r="A898" s="460" t="s">
        <v>363</v>
      </c>
      <c r="B898" s="131"/>
      <c r="L898" s="460" t="s">
        <v>363</v>
      </c>
      <c r="M898" s="131"/>
    </row>
    <row r="899" spans="1:22" ht="1.5" customHeight="1">
      <c r="A899" s="460"/>
      <c r="B899" s="131"/>
      <c r="C899" s="132"/>
      <c r="D899" s="132"/>
      <c r="E899" s="132"/>
      <c r="F899" s="510"/>
      <c r="G899" s="132"/>
      <c r="H899" s="132"/>
      <c r="I899" s="132"/>
      <c r="J899" s="132"/>
      <c r="K899" s="217"/>
      <c r="L899" s="460"/>
      <c r="M899" s="131"/>
      <c r="N899" s="132"/>
      <c r="O899" s="132"/>
      <c r="P899" s="132"/>
      <c r="Q899" s="510"/>
      <c r="R899" s="132"/>
      <c r="S899" s="132"/>
      <c r="T899" s="132"/>
      <c r="U899" s="132"/>
      <c r="V899" s="132"/>
    </row>
    <row r="900" spans="1:22" ht="15.75" customHeight="1">
      <c r="A900" s="578"/>
      <c r="B900" s="578"/>
      <c r="C900" s="578"/>
      <c r="D900" s="133" t="s">
        <v>325</v>
      </c>
      <c r="E900" s="133"/>
      <c r="F900" s="511"/>
      <c r="G900" s="135" t="str">
        <f>$G$3</f>
        <v>декабрь</v>
      </c>
      <c r="H900" s="133" t="s">
        <v>967</v>
      </c>
      <c r="I900" s="132"/>
      <c r="J900" s="132"/>
      <c r="K900" s="217"/>
      <c r="L900" s="578"/>
      <c r="M900" s="578"/>
      <c r="N900" s="578"/>
      <c r="O900" s="133" t="s">
        <v>325</v>
      </c>
      <c r="P900" s="133"/>
      <c r="Q900" s="511"/>
      <c r="R900" s="135" t="str">
        <f>$G$3</f>
        <v>декабрь</v>
      </c>
      <c r="S900" s="133" t="s">
        <v>967</v>
      </c>
      <c r="T900" s="132"/>
      <c r="U900" s="132"/>
      <c r="V900" s="132"/>
    </row>
    <row r="901" spans="1:22" ht="3" customHeight="1">
      <c r="A901" s="578"/>
      <c r="B901" s="578"/>
      <c r="C901" s="578"/>
      <c r="D901" s="132"/>
      <c r="E901" s="132"/>
      <c r="F901" s="510"/>
      <c r="G901" s="132"/>
      <c r="H901" s="132"/>
      <c r="I901" s="132"/>
      <c r="J901" s="132"/>
      <c r="K901" s="217"/>
      <c r="L901" s="578"/>
      <c r="M901" s="578"/>
      <c r="N901" s="578"/>
      <c r="O901" s="132"/>
      <c r="P901" s="132"/>
      <c r="Q901" s="510"/>
      <c r="R901" s="132"/>
      <c r="S901" s="132"/>
      <c r="T901" s="132"/>
      <c r="U901" s="132"/>
      <c r="V901" s="132"/>
    </row>
    <row r="902" spans="1:22" ht="12.75" customHeight="1">
      <c r="A902" s="578"/>
      <c r="B902" s="578"/>
      <c r="C902" s="578"/>
      <c r="D902" s="131" t="s">
        <v>327</v>
      </c>
      <c r="E902" s="131"/>
      <c r="F902" s="512">
        <f>Жильцы!E48</f>
        <v>49.2</v>
      </c>
      <c r="G902" s="131" t="s">
        <v>328</v>
      </c>
      <c r="H902" s="132" t="str">
        <f>Жильцы!B48&amp;" "&amp;Жильцы!C48&amp;"."&amp;Жильцы!D48&amp;"."</f>
        <v xml:space="preserve"> Гальченко Л.А.</v>
      </c>
      <c r="I902" s="132"/>
      <c r="J902" s="132"/>
      <c r="K902" s="217"/>
      <c r="L902" s="578"/>
      <c r="M902" s="578"/>
      <c r="N902" s="578"/>
      <c r="O902" s="131" t="s">
        <v>327</v>
      </c>
      <c r="P902" s="131"/>
      <c r="Q902" s="512">
        <f>Жильцы!E50</f>
        <v>49.4</v>
      </c>
      <c r="R902" s="131" t="s">
        <v>328</v>
      </c>
      <c r="S902" s="132" t="str">
        <f>Жильцы!B50&amp;" "&amp;Жильцы!C50&amp;"."&amp;Жильцы!D50&amp;"."</f>
        <v>Скопцова Е.В.</v>
      </c>
      <c r="T902" s="132"/>
      <c r="U902" s="132"/>
      <c r="V902" s="132"/>
    </row>
    <row r="903" spans="1:22" ht="12.75" customHeight="1">
      <c r="A903" s="578"/>
      <c r="B903" s="578"/>
      <c r="C903" s="578"/>
      <c r="D903" s="131" t="s">
        <v>329</v>
      </c>
      <c r="E903" s="131"/>
      <c r="F903" s="512">
        <f>Жильцы!F48</f>
        <v>1</v>
      </c>
      <c r="G903" s="131" t="s">
        <v>330</v>
      </c>
      <c r="H903" s="132" t="s">
        <v>331</v>
      </c>
      <c r="I903" s="132"/>
      <c r="J903" s="137">
        <f>Жильцы!A48</f>
        <v>47</v>
      </c>
      <c r="K903" s="217"/>
      <c r="L903" s="578"/>
      <c r="M903" s="578"/>
      <c r="N903" s="578"/>
      <c r="O903" s="131" t="s">
        <v>329</v>
      </c>
      <c r="P903" s="131"/>
      <c r="Q903" s="512">
        <f>Жильцы!F50</f>
        <v>1</v>
      </c>
      <c r="R903" s="131" t="s">
        <v>330</v>
      </c>
      <c r="S903" s="132" t="s">
        <v>331</v>
      </c>
      <c r="T903" s="132"/>
      <c r="U903" s="137">
        <f>Жильцы!A50</f>
        <v>49</v>
      </c>
      <c r="V903" s="132"/>
    </row>
    <row r="904" spans="1:22" ht="2.25" customHeight="1" thickBot="1">
      <c r="A904" s="463"/>
      <c r="B904" s="132"/>
      <c r="C904" s="132"/>
      <c r="D904" s="132"/>
      <c r="E904" s="132"/>
      <c r="F904" s="510"/>
      <c r="G904" s="132"/>
      <c r="H904" s="132"/>
      <c r="I904" s="132"/>
      <c r="J904" s="132"/>
      <c r="K904" s="217"/>
      <c r="L904" s="463"/>
      <c r="M904" s="132"/>
      <c r="N904" s="132"/>
      <c r="O904" s="132"/>
      <c r="P904" s="132"/>
      <c r="Q904" s="510"/>
      <c r="R904" s="132"/>
      <c r="S904" s="132"/>
      <c r="T904" s="132"/>
      <c r="U904" s="132"/>
      <c r="V904" s="132"/>
    </row>
    <row r="905" spans="1:22" ht="24" customHeight="1" thickBot="1">
      <c r="A905" s="574"/>
      <c r="B905" s="138"/>
      <c r="C905" s="219"/>
      <c r="D905" s="541" t="s">
        <v>957</v>
      </c>
      <c r="E905" s="140"/>
      <c r="F905" s="513" t="s">
        <v>366</v>
      </c>
      <c r="G905" s="141" t="s">
        <v>335</v>
      </c>
      <c r="H905" s="220" t="s">
        <v>367</v>
      </c>
      <c r="I905" s="569" t="s">
        <v>337</v>
      </c>
      <c r="J905" s="570"/>
      <c r="K905" s="217"/>
      <c r="L905" s="585"/>
      <c r="M905" s="138"/>
      <c r="N905" s="219"/>
      <c r="O905" s="541" t="s">
        <v>957</v>
      </c>
      <c r="P905" s="140"/>
      <c r="Q905" s="513" t="s">
        <v>366</v>
      </c>
      <c r="R905" s="141" t="s">
        <v>335</v>
      </c>
      <c r="S905" s="220" t="s">
        <v>367</v>
      </c>
      <c r="T905" s="569" t="s">
        <v>337</v>
      </c>
      <c r="U905" s="570"/>
      <c r="V905" s="132"/>
    </row>
    <row r="906" spans="1:22" ht="3.75" customHeight="1">
      <c r="A906" s="574"/>
      <c r="B906" s="221"/>
      <c r="C906" s="144"/>
      <c r="D906" s="144"/>
      <c r="E906" s="145"/>
      <c r="F906" s="514"/>
      <c r="G906" s="146"/>
      <c r="H906" s="146"/>
      <c r="I906" s="144"/>
      <c r="J906" s="147"/>
      <c r="K906" s="217"/>
      <c r="L906" s="585"/>
      <c r="M906" s="221"/>
      <c r="N906" s="144"/>
      <c r="O906" s="144"/>
      <c r="P906" s="145"/>
      <c r="Q906" s="514"/>
      <c r="R906" s="146"/>
      <c r="S906" s="146"/>
      <c r="T906" s="144"/>
      <c r="U906" s="147"/>
      <c r="V906" s="132"/>
    </row>
    <row r="907" spans="1:22" ht="12.75" customHeight="1">
      <c r="A907" s="574"/>
      <c r="B907" s="221" t="s">
        <v>368</v>
      </c>
      <c r="C907" s="156"/>
      <c r="D907" s="156"/>
      <c r="E907" s="150"/>
      <c r="F907" s="151">
        <f>D2509</f>
        <v>29.5</v>
      </c>
      <c r="G907" s="151">
        <f>F907*F902</f>
        <v>1451.4</v>
      </c>
      <c r="H907" s="152"/>
      <c r="I907" s="153">
        <f>G907-H907</f>
        <v>1451.4</v>
      </c>
      <c r="J907" s="154"/>
      <c r="K907" s="217"/>
      <c r="L907" s="585"/>
      <c r="M907" s="221" t="s">
        <v>368</v>
      </c>
      <c r="N907" s="156"/>
      <c r="O907" s="156"/>
      <c r="P907" s="150"/>
      <c r="Q907" s="151">
        <f>D2509</f>
        <v>29.5</v>
      </c>
      <c r="R907" s="151">
        <f>Q907*Q902</f>
        <v>1457.3</v>
      </c>
      <c r="S907" s="152"/>
      <c r="T907" s="153">
        <f>R907-S907</f>
        <v>1457.3</v>
      </c>
      <c r="U907" s="154"/>
      <c r="V907" s="132"/>
    </row>
    <row r="908" spans="1:22" ht="13.5" customHeight="1">
      <c r="A908" s="472"/>
      <c r="B908" s="582" t="s">
        <v>370</v>
      </c>
      <c r="C908" s="583"/>
      <c r="D908" s="583"/>
      <c r="E908" s="222" t="s">
        <v>371</v>
      </c>
      <c r="F908" s="516">
        <f>D2504</f>
        <v>0.152</v>
      </c>
      <c r="G908" s="223">
        <f>F908*F902</f>
        <v>7.4784000000000006</v>
      </c>
      <c r="H908" s="224"/>
      <c r="I908" s="226">
        <f>G908</f>
        <v>7.4784000000000006</v>
      </c>
      <c r="J908" s="178"/>
      <c r="K908" s="217"/>
      <c r="L908" s="585"/>
      <c r="M908" s="582" t="s">
        <v>370</v>
      </c>
      <c r="N908" s="583"/>
      <c r="O908" s="583"/>
      <c r="P908" s="222" t="s">
        <v>371</v>
      </c>
      <c r="Q908" s="516">
        <f>D2504</f>
        <v>0.152</v>
      </c>
      <c r="R908" s="223">
        <f>Q908*Q902</f>
        <v>7.5087999999999999</v>
      </c>
      <c r="S908" s="224"/>
      <c r="T908" s="226">
        <f>R908</f>
        <v>7.5087999999999999</v>
      </c>
      <c r="U908" s="178"/>
      <c r="V908" s="132"/>
    </row>
    <row r="909" spans="1:22" ht="13.5" customHeight="1">
      <c r="A909" s="472"/>
      <c r="B909" s="584"/>
      <c r="C909" s="583"/>
      <c r="D909" s="583"/>
      <c r="E909" s="222" t="s">
        <v>372</v>
      </c>
      <c r="F909" s="516">
        <f>D2505</f>
        <v>0.72299999999999998</v>
      </c>
      <c r="G909" s="223">
        <f>F909*F902</f>
        <v>35.571600000000004</v>
      </c>
      <c r="H909" s="224"/>
      <c r="I909" s="226">
        <f>G909</f>
        <v>35.571600000000004</v>
      </c>
      <c r="J909" s="178"/>
      <c r="K909" s="217"/>
      <c r="L909" s="464"/>
      <c r="M909" s="584"/>
      <c r="N909" s="583"/>
      <c r="O909" s="583"/>
      <c r="P909" s="222" t="s">
        <v>372</v>
      </c>
      <c r="Q909" s="516">
        <f>D2505</f>
        <v>0.72299999999999998</v>
      </c>
      <c r="R909" s="223">
        <f>Q909*Q902</f>
        <v>35.716200000000001</v>
      </c>
      <c r="S909" s="224"/>
      <c r="T909" s="226">
        <f>R909</f>
        <v>35.716200000000001</v>
      </c>
      <c r="U909" s="178"/>
      <c r="V909" s="132"/>
    </row>
    <row r="910" spans="1:22" ht="13.5" customHeight="1">
      <c r="A910" s="460"/>
      <c r="B910" s="584"/>
      <c r="C910" s="583"/>
      <c r="D910" s="583"/>
      <c r="E910" s="222" t="s">
        <v>373</v>
      </c>
      <c r="F910" s="527">
        <f>D2506</f>
        <v>1.3160000000000001</v>
      </c>
      <c r="G910" s="223">
        <f>F910*F902</f>
        <v>64.747200000000007</v>
      </c>
      <c r="H910" s="224"/>
      <c r="I910" s="226">
        <f>G910</f>
        <v>64.747200000000007</v>
      </c>
      <c r="J910" s="178"/>
      <c r="K910" s="217"/>
      <c r="L910" s="586" t="s">
        <v>369</v>
      </c>
      <c r="M910" s="584"/>
      <c r="N910" s="583"/>
      <c r="O910" s="583"/>
      <c r="P910" s="222" t="s">
        <v>373</v>
      </c>
      <c r="Q910" s="527">
        <f>D2506</f>
        <v>1.3160000000000001</v>
      </c>
      <c r="R910" s="223">
        <f>Q910*Q902</f>
        <v>65.010400000000004</v>
      </c>
      <c r="S910" s="224"/>
      <c r="T910" s="226">
        <f>R910</f>
        <v>65.010400000000004</v>
      </c>
      <c r="U910" s="178"/>
      <c r="V910" s="132"/>
    </row>
    <row r="911" spans="1:22" ht="13.5" customHeight="1" thickBot="1">
      <c r="A911" s="573" t="s">
        <v>369</v>
      </c>
      <c r="B911" s="584"/>
      <c r="C911" s="583"/>
      <c r="D911" s="583"/>
      <c r="E911" s="232" t="s">
        <v>374</v>
      </c>
      <c r="F911" s="518">
        <f>D2507</f>
        <v>0.14899999999999999</v>
      </c>
      <c r="G911" s="233">
        <f>F911*F902</f>
        <v>7.3308</v>
      </c>
      <c r="H911" s="234"/>
      <c r="I911" s="237">
        <f>G911</f>
        <v>7.3308</v>
      </c>
      <c r="J911" s="236"/>
      <c r="K911" s="217"/>
      <c r="L911" s="586"/>
      <c r="M911" s="584"/>
      <c r="N911" s="583"/>
      <c r="O911" s="583"/>
      <c r="P911" s="232" t="s">
        <v>374</v>
      </c>
      <c r="Q911" s="518">
        <f>D2507</f>
        <v>0.14899999999999999</v>
      </c>
      <c r="R911" s="233">
        <f>Q911*Q902</f>
        <v>7.3605999999999998</v>
      </c>
      <c r="S911" s="234"/>
      <c r="T911" s="237">
        <f>R911</f>
        <v>7.3605999999999998</v>
      </c>
      <c r="U911" s="236"/>
      <c r="V911" s="132"/>
    </row>
    <row r="912" spans="1:22" ht="12.75" customHeight="1" thickBot="1">
      <c r="A912" s="574"/>
      <c r="B912" s="168"/>
      <c r="C912" s="164"/>
      <c r="D912" s="164"/>
      <c r="E912" s="165"/>
      <c r="F912" s="532" t="s">
        <v>384</v>
      </c>
      <c r="G912" s="332" t="s">
        <v>385</v>
      </c>
      <c r="H912" s="220" t="s">
        <v>386</v>
      </c>
      <c r="I912" s="219"/>
      <c r="J912" s="251"/>
      <c r="K912" s="217"/>
      <c r="L912" s="587"/>
      <c r="M912" s="168"/>
      <c r="N912" s="164"/>
      <c r="O912" s="164"/>
      <c r="P912" s="165"/>
      <c r="Q912" s="532" t="s">
        <v>384</v>
      </c>
      <c r="R912" s="332" t="s">
        <v>385</v>
      </c>
      <c r="S912" s="220" t="s">
        <v>386</v>
      </c>
      <c r="T912" s="219"/>
      <c r="U912" s="251"/>
      <c r="V912" s="132"/>
    </row>
    <row r="913" spans="1:22" ht="13.5" thickBot="1">
      <c r="A913" s="574"/>
      <c r="B913" s="247" t="s">
        <v>986</v>
      </c>
      <c r="C913" s="219"/>
      <c r="D913" s="219"/>
      <c r="E913" s="253"/>
      <c r="F913" s="521">
        <f>INDEX(Жильцы!$A$2:$AB$129,Квитанции_чистые!J903,HLOOKUP(Квитанции_чистые!$G$3,Лист1!$B$21:$M$22,2,FALSE))</f>
        <v>11854</v>
      </c>
      <c r="G913" s="248">
        <f>INDEX(Жильцы!$A$2:$AB$129,Квитанции_чистые!J903,(HLOOKUP(Квитанции_чистые!$G$3,Лист1!$B$17:$M$18,2,FALSE)))</f>
        <v>11910</v>
      </c>
      <c r="H913" s="249">
        <f>G913-F913</f>
        <v>56</v>
      </c>
      <c r="I913" s="242">
        <f>H913*B2499</f>
        <v>184.79999999999998</v>
      </c>
      <c r="J913" s="251"/>
      <c r="K913" s="217"/>
      <c r="L913" s="461"/>
      <c r="M913" s="247" t="s">
        <v>986</v>
      </c>
      <c r="N913" s="219"/>
      <c r="O913" s="219"/>
      <c r="P913" s="253"/>
      <c r="Q913" s="524">
        <f>INDEX(Жильцы!$A$2:$AB$129,Квитанции_чистые!U903,HLOOKUP(Квитанции_чистые!$G$3,Лист1!$B$21:$M$22,2,FALSE))</f>
        <v>32168</v>
      </c>
      <c r="R913" s="248">
        <f>INDEX(Жильцы!$A$2:$AB$129,Квитанции_чистые!U903,(HLOOKUP(Квитанции_чистые!$G$3,Лист1!$B$17:$M$18,2,FALSE)))</f>
        <v>32359</v>
      </c>
      <c r="S913" s="249">
        <f>R913-Q913</f>
        <v>191</v>
      </c>
      <c r="T913" s="242">
        <f>S913*B2499</f>
        <v>630.29999999999995</v>
      </c>
      <c r="U913" s="167"/>
      <c r="V913" s="132"/>
    </row>
    <row r="914" spans="1:22">
      <c r="A914" s="472"/>
      <c r="B914" s="144"/>
      <c r="C914" s="132"/>
      <c r="D914" s="132"/>
      <c r="E914" s="132"/>
      <c r="F914" s="510"/>
      <c r="G914" s="560" t="s">
        <v>1007</v>
      </c>
      <c r="H914" s="255"/>
      <c r="I914" s="556">
        <f>Жильцы!N48</f>
        <v>0</v>
      </c>
      <c r="J914" s="255"/>
      <c r="K914" s="217"/>
      <c r="L914" s="460" t="s">
        <v>375</v>
      </c>
      <c r="M914" s="132"/>
      <c r="N914" s="132"/>
      <c r="O914" s="132"/>
      <c r="P914" s="132"/>
      <c r="Q914" s="510"/>
      <c r="R914" s="560" t="s">
        <v>1007</v>
      </c>
      <c r="S914" s="255"/>
      <c r="T914" s="556">
        <f>Жильцы!N50</f>
        <v>3708.05</v>
      </c>
      <c r="U914" s="255"/>
      <c r="V914" s="132"/>
    </row>
    <row r="915" spans="1:22" ht="13.5" thickBot="1">
      <c r="A915" s="460" t="s">
        <v>376</v>
      </c>
      <c r="B915" s="132"/>
      <c r="C915" s="132"/>
      <c r="D915" s="180" t="s">
        <v>377</v>
      </c>
      <c r="E915" s="183" t="str">
        <f>$E$18</f>
        <v>января</v>
      </c>
      <c r="F915" s="510" t="s">
        <v>1142</v>
      </c>
      <c r="G915" s="182" t="s">
        <v>347</v>
      </c>
      <c r="H915" s="167"/>
      <c r="I915" s="242">
        <f>SUM(I906:I914)</f>
        <v>1751.328</v>
      </c>
      <c r="J915" s="167"/>
      <c r="K915" s="217"/>
      <c r="L915" s="460" t="s">
        <v>376</v>
      </c>
      <c r="M915" s="132"/>
      <c r="N915" s="132"/>
      <c r="O915" s="180" t="s">
        <v>377</v>
      </c>
      <c r="P915" s="183" t="str">
        <f>$E$18</f>
        <v>января</v>
      </c>
      <c r="Q915" s="510" t="s">
        <v>1142</v>
      </c>
      <c r="R915" s="182" t="s">
        <v>347</v>
      </c>
      <c r="S915" s="167"/>
      <c r="T915" s="242">
        <f>SUM(T906:T914)</f>
        <v>5911.2460000000001</v>
      </c>
      <c r="U915" s="167"/>
      <c r="V915" s="132"/>
    </row>
    <row r="916" spans="1:22" ht="10.5" customHeight="1">
      <c r="A916" s="184"/>
      <c r="B916" s="190"/>
      <c r="C916" s="186"/>
      <c r="D916" s="259"/>
      <c r="E916" s="259"/>
      <c r="F916" s="522"/>
      <c r="G916" s="259"/>
      <c r="H916" s="259"/>
      <c r="I916" s="259"/>
      <c r="J916" s="259"/>
      <c r="K916" s="260"/>
      <c r="L916" s="184"/>
      <c r="M916" s="190"/>
      <c r="N916" s="186"/>
      <c r="O916" s="259"/>
      <c r="P916" s="259"/>
      <c r="Q916" s="522"/>
      <c r="R916" s="259"/>
      <c r="S916" s="259"/>
      <c r="T916" s="259"/>
      <c r="U916" s="259"/>
      <c r="V916" s="261"/>
    </row>
    <row r="917" spans="1:22" ht="20.25" customHeight="1">
      <c r="A917" s="460" t="s">
        <v>363</v>
      </c>
      <c r="B917" s="131"/>
      <c r="K917" s="576" t="s">
        <v>378</v>
      </c>
      <c r="L917" s="460" t="s">
        <v>363</v>
      </c>
      <c r="M917" s="131"/>
      <c r="V917" s="576" t="s">
        <v>378</v>
      </c>
    </row>
    <row r="918" spans="1:22">
      <c r="A918" s="460" t="s">
        <v>379</v>
      </c>
      <c r="B918" s="131"/>
      <c r="K918" s="577"/>
      <c r="L918" s="460" t="s">
        <v>379</v>
      </c>
      <c r="M918" s="131"/>
      <c r="V918" s="577"/>
    </row>
    <row r="919" spans="1:22" ht="2.25" customHeight="1">
      <c r="A919" s="460"/>
      <c r="B919" s="131"/>
      <c r="C919" s="132"/>
      <c r="D919" s="132"/>
      <c r="E919" s="132"/>
      <c r="F919" s="510"/>
      <c r="G919" s="132"/>
      <c r="H919" s="132"/>
      <c r="I919" s="132"/>
      <c r="J919" s="132"/>
      <c r="K919" s="577"/>
      <c r="L919" s="460"/>
      <c r="M919" s="131"/>
      <c r="N919" s="132"/>
      <c r="O919" s="132"/>
      <c r="P919" s="132"/>
      <c r="Q919" s="510"/>
      <c r="R919" s="132"/>
      <c r="S919" s="132"/>
      <c r="T919" s="132"/>
      <c r="U919" s="132"/>
      <c r="V919" s="577"/>
    </row>
    <row r="920" spans="1:22" ht="15.75" customHeight="1">
      <c r="A920" s="578"/>
      <c r="B920" s="578"/>
      <c r="C920" s="578"/>
      <c r="D920" s="133" t="s">
        <v>350</v>
      </c>
      <c r="E920" s="133"/>
      <c r="F920" s="511"/>
      <c r="G920" s="135" t="str">
        <f>$G$3</f>
        <v>декабрь</v>
      </c>
      <c r="H920" s="133" t="s">
        <v>967</v>
      </c>
      <c r="I920" s="132"/>
      <c r="J920" s="132"/>
      <c r="K920" s="577"/>
      <c r="L920" s="578"/>
      <c r="M920" s="578"/>
      <c r="N920" s="578"/>
      <c r="O920" s="133" t="s">
        <v>350</v>
      </c>
      <c r="P920" s="133"/>
      <c r="Q920" s="511"/>
      <c r="R920" s="135" t="str">
        <f>$G$3</f>
        <v>декабрь</v>
      </c>
      <c r="S920" s="133" t="s">
        <v>967</v>
      </c>
      <c r="T920" s="132"/>
      <c r="U920" s="132"/>
      <c r="V920" s="577"/>
    </row>
    <row r="921" spans="1:22" ht="3.75" customHeight="1">
      <c r="A921" s="578"/>
      <c r="B921" s="578"/>
      <c r="C921" s="578"/>
      <c r="D921" s="132"/>
      <c r="E921" s="132"/>
      <c r="F921" s="510"/>
      <c r="G921" s="132"/>
      <c r="H921" s="132"/>
      <c r="I921" s="132"/>
      <c r="J921" s="132"/>
      <c r="K921" s="577"/>
      <c r="L921" s="578"/>
      <c r="M921" s="578"/>
      <c r="N921" s="578"/>
      <c r="O921" s="132"/>
      <c r="P921" s="132"/>
      <c r="Q921" s="510"/>
      <c r="R921" s="132"/>
      <c r="S921" s="132"/>
      <c r="T921" s="132"/>
      <c r="U921" s="132"/>
      <c r="V921" s="577"/>
    </row>
    <row r="922" spans="1:22" ht="12.75" customHeight="1">
      <c r="A922" s="578"/>
      <c r="B922" s="578"/>
      <c r="C922" s="578"/>
      <c r="D922" s="131" t="s">
        <v>327</v>
      </c>
      <c r="E922" s="131"/>
      <c r="F922" s="512">
        <f>F902</f>
        <v>49.2</v>
      </c>
      <c r="G922" s="131" t="s">
        <v>328</v>
      </c>
      <c r="H922" s="132" t="str">
        <f>H902</f>
        <v xml:space="preserve"> Гальченко Л.А.</v>
      </c>
      <c r="I922" s="132"/>
      <c r="J922" s="132"/>
      <c r="K922" s="577"/>
      <c r="L922" s="578"/>
      <c r="M922" s="578"/>
      <c r="N922" s="578"/>
      <c r="O922" s="131" t="s">
        <v>327</v>
      </c>
      <c r="P922" s="131"/>
      <c r="Q922" s="512">
        <f>Q902</f>
        <v>49.4</v>
      </c>
      <c r="R922" s="131" t="s">
        <v>328</v>
      </c>
      <c r="S922" s="132" t="str">
        <f>S902</f>
        <v>Скопцова Е.В.</v>
      </c>
      <c r="T922" s="132"/>
      <c r="U922" s="132"/>
      <c r="V922" s="577"/>
    </row>
    <row r="923" spans="1:22" ht="12.75" customHeight="1">
      <c r="A923" s="578"/>
      <c r="B923" s="578"/>
      <c r="C923" s="578"/>
      <c r="D923" s="131" t="s">
        <v>329</v>
      </c>
      <c r="E923" s="131"/>
      <c r="F923" s="512">
        <f>F903</f>
        <v>1</v>
      </c>
      <c r="G923" s="131" t="s">
        <v>330</v>
      </c>
      <c r="H923" s="132" t="s">
        <v>331</v>
      </c>
      <c r="I923" s="132"/>
      <c r="J923" s="137">
        <f>J903</f>
        <v>47</v>
      </c>
      <c r="K923" s="577"/>
      <c r="L923" s="578"/>
      <c r="M923" s="578"/>
      <c r="N923" s="578"/>
      <c r="O923" s="131" t="s">
        <v>329</v>
      </c>
      <c r="P923" s="131"/>
      <c r="Q923" s="512">
        <f>Q903</f>
        <v>1</v>
      </c>
      <c r="R923" s="131" t="s">
        <v>330</v>
      </c>
      <c r="S923" s="132" t="s">
        <v>331</v>
      </c>
      <c r="T923" s="132"/>
      <c r="U923" s="137">
        <f>U903</f>
        <v>49</v>
      </c>
      <c r="V923" s="577"/>
    </row>
    <row r="924" spans="1:22" ht="2.25" customHeight="1" thickBot="1">
      <c r="A924" s="463"/>
      <c r="B924" s="132"/>
      <c r="C924" s="132"/>
      <c r="D924" s="132"/>
      <c r="E924" s="132"/>
      <c r="F924" s="510"/>
      <c r="G924" s="132"/>
      <c r="H924" s="132"/>
      <c r="I924" s="132"/>
      <c r="J924" s="132"/>
      <c r="K924" s="577"/>
      <c r="L924" s="463"/>
      <c r="M924" s="132"/>
      <c r="N924" s="132"/>
      <c r="O924" s="132"/>
      <c r="P924" s="132"/>
      <c r="Q924" s="510"/>
      <c r="R924" s="132"/>
      <c r="S924" s="132"/>
      <c r="T924" s="132"/>
      <c r="U924" s="132"/>
      <c r="V924" s="577"/>
    </row>
    <row r="925" spans="1:22" ht="24" customHeight="1" thickBot="1">
      <c r="A925" s="574" t="s">
        <v>429</v>
      </c>
      <c r="B925" s="138"/>
      <c r="C925" s="219"/>
      <c r="D925" s="541" t="s">
        <v>957</v>
      </c>
      <c r="E925" s="140"/>
      <c r="F925" s="513" t="s">
        <v>366</v>
      </c>
      <c r="G925" s="141" t="s">
        <v>335</v>
      </c>
      <c r="H925" s="220" t="s">
        <v>367</v>
      </c>
      <c r="I925" s="569" t="s">
        <v>337</v>
      </c>
      <c r="J925" s="570"/>
      <c r="K925" s="577"/>
      <c r="L925" s="585" t="s">
        <v>430</v>
      </c>
      <c r="M925" s="138"/>
      <c r="N925" s="219"/>
      <c r="O925" s="541" t="s">
        <v>957</v>
      </c>
      <c r="P925" s="140"/>
      <c r="Q925" s="513" t="s">
        <v>366</v>
      </c>
      <c r="R925" s="141" t="s">
        <v>335</v>
      </c>
      <c r="S925" s="220" t="s">
        <v>367</v>
      </c>
      <c r="T925" s="569" t="s">
        <v>337</v>
      </c>
      <c r="U925" s="570"/>
      <c r="V925" s="577"/>
    </row>
    <row r="926" spans="1:22" ht="3" customHeight="1">
      <c r="A926" s="574"/>
      <c r="B926" s="221"/>
      <c r="C926" s="144"/>
      <c r="D926" s="144"/>
      <c r="E926" s="145"/>
      <c r="F926" s="514"/>
      <c r="G926" s="146"/>
      <c r="H926" s="146"/>
      <c r="I926" s="144"/>
      <c r="J926" s="147"/>
      <c r="K926" s="577"/>
      <c r="L926" s="585"/>
      <c r="M926" s="221"/>
      <c r="N926" s="144"/>
      <c r="O926" s="144"/>
      <c r="P926" s="145"/>
      <c r="Q926" s="514"/>
      <c r="R926" s="146"/>
      <c r="S926" s="146"/>
      <c r="T926" s="144"/>
      <c r="U926" s="147"/>
      <c r="V926" s="577"/>
    </row>
    <row r="927" spans="1:22" ht="12.75" customHeight="1">
      <c r="A927" s="574"/>
      <c r="B927" s="221" t="s">
        <v>368</v>
      </c>
      <c r="C927" s="156"/>
      <c r="D927" s="156"/>
      <c r="E927" s="150"/>
      <c r="F927" s="151">
        <f>D2509</f>
        <v>29.5</v>
      </c>
      <c r="G927" s="151">
        <f>F927*F922</f>
        <v>1451.4</v>
      </c>
      <c r="H927" s="152"/>
      <c r="I927" s="153">
        <f>G927-H927</f>
        <v>1451.4</v>
      </c>
      <c r="J927" s="154"/>
      <c r="K927" s="577"/>
      <c r="L927" s="585"/>
      <c r="M927" s="221" t="s">
        <v>368</v>
      </c>
      <c r="N927" s="156"/>
      <c r="O927" s="156"/>
      <c r="P927" s="150"/>
      <c r="Q927" s="151">
        <f>D2509</f>
        <v>29.5</v>
      </c>
      <c r="R927" s="151">
        <f>Q927*Q922</f>
        <v>1457.3</v>
      </c>
      <c r="S927" s="152"/>
      <c r="T927" s="153">
        <f>R927-S927</f>
        <v>1457.3</v>
      </c>
      <c r="U927" s="154"/>
      <c r="V927" s="577"/>
    </row>
    <row r="928" spans="1:22" ht="12.75" customHeight="1">
      <c r="A928" s="472"/>
      <c r="B928" s="582" t="s">
        <v>370</v>
      </c>
      <c r="C928" s="583"/>
      <c r="D928" s="583"/>
      <c r="E928" s="222" t="s">
        <v>371</v>
      </c>
      <c r="F928" s="516">
        <f>D2504</f>
        <v>0.152</v>
      </c>
      <c r="G928" s="223">
        <f>F928*F922</f>
        <v>7.4784000000000006</v>
      </c>
      <c r="H928" s="224"/>
      <c r="I928" s="226">
        <f>G928</f>
        <v>7.4784000000000006</v>
      </c>
      <c r="J928" s="178"/>
      <c r="K928" s="577"/>
      <c r="L928" s="585"/>
      <c r="M928" s="582" t="s">
        <v>370</v>
      </c>
      <c r="N928" s="583"/>
      <c r="O928" s="583"/>
      <c r="P928" s="222" t="s">
        <v>371</v>
      </c>
      <c r="Q928" s="516">
        <f>D2504</f>
        <v>0.152</v>
      </c>
      <c r="R928" s="223">
        <f>Q928*Q922</f>
        <v>7.5087999999999999</v>
      </c>
      <c r="S928" s="224"/>
      <c r="T928" s="226">
        <f>R928</f>
        <v>7.5087999999999999</v>
      </c>
      <c r="U928" s="178"/>
      <c r="V928" s="577"/>
    </row>
    <row r="929" spans="1:22" ht="12.75" customHeight="1">
      <c r="A929" s="472"/>
      <c r="B929" s="584"/>
      <c r="C929" s="583"/>
      <c r="D929" s="583"/>
      <c r="E929" s="222" t="s">
        <v>372</v>
      </c>
      <c r="F929" s="516">
        <f>D2505</f>
        <v>0.72299999999999998</v>
      </c>
      <c r="G929" s="223">
        <f>F929*F922</f>
        <v>35.571600000000004</v>
      </c>
      <c r="H929" s="224"/>
      <c r="I929" s="226">
        <f>G929</f>
        <v>35.571600000000004</v>
      </c>
      <c r="J929" s="178"/>
      <c r="K929" s="577"/>
      <c r="L929" s="464"/>
      <c r="M929" s="584"/>
      <c r="N929" s="583"/>
      <c r="O929" s="583"/>
      <c r="P929" s="222" t="s">
        <v>372</v>
      </c>
      <c r="Q929" s="516">
        <f>D2505</f>
        <v>0.72299999999999998</v>
      </c>
      <c r="R929" s="223">
        <f>Q929*Q922</f>
        <v>35.716200000000001</v>
      </c>
      <c r="S929" s="224"/>
      <c r="T929" s="226">
        <f>R929</f>
        <v>35.716200000000001</v>
      </c>
      <c r="U929" s="178"/>
      <c r="V929" s="577"/>
    </row>
    <row r="930" spans="1:22">
      <c r="A930" s="460"/>
      <c r="B930" s="584"/>
      <c r="C930" s="583"/>
      <c r="D930" s="583"/>
      <c r="E930" s="222" t="s">
        <v>373</v>
      </c>
      <c r="F930" s="527">
        <f>D2506</f>
        <v>1.3160000000000001</v>
      </c>
      <c r="G930" s="223">
        <f>F930*F922</f>
        <v>64.747200000000007</v>
      </c>
      <c r="H930" s="224"/>
      <c r="I930" s="226">
        <f>G930</f>
        <v>64.747200000000007</v>
      </c>
      <c r="J930" s="178"/>
      <c r="K930" s="577"/>
      <c r="L930" s="586" t="s">
        <v>369</v>
      </c>
      <c r="M930" s="584"/>
      <c r="N930" s="583"/>
      <c r="O930" s="583"/>
      <c r="P930" s="222" t="s">
        <v>373</v>
      </c>
      <c r="Q930" s="527">
        <f>D2506</f>
        <v>1.3160000000000001</v>
      </c>
      <c r="R930" s="223">
        <f>Q930*Q922</f>
        <v>65.010400000000004</v>
      </c>
      <c r="S930" s="224"/>
      <c r="T930" s="226">
        <f>R930</f>
        <v>65.010400000000004</v>
      </c>
      <c r="U930" s="178"/>
      <c r="V930" s="577"/>
    </row>
    <row r="931" spans="1:22" ht="13.5" thickBot="1">
      <c r="A931" s="573" t="s">
        <v>369</v>
      </c>
      <c r="B931" s="584"/>
      <c r="C931" s="583"/>
      <c r="D931" s="583"/>
      <c r="E931" s="232" t="s">
        <v>374</v>
      </c>
      <c r="F931" s="518">
        <f>D2507</f>
        <v>0.14899999999999999</v>
      </c>
      <c r="G931" s="233">
        <f>F931*F922</f>
        <v>7.3308</v>
      </c>
      <c r="H931" s="234"/>
      <c r="I931" s="237">
        <f>G931</f>
        <v>7.3308</v>
      </c>
      <c r="J931" s="236"/>
      <c r="K931" s="577"/>
      <c r="L931" s="586"/>
      <c r="M931" s="584"/>
      <c r="N931" s="583"/>
      <c r="O931" s="583"/>
      <c r="P931" s="232" t="s">
        <v>374</v>
      </c>
      <c r="Q931" s="518">
        <f>D2507</f>
        <v>0.14899999999999999</v>
      </c>
      <c r="R931" s="233">
        <f>Q931*Q922</f>
        <v>7.3605999999999998</v>
      </c>
      <c r="S931" s="234"/>
      <c r="T931" s="237">
        <f>R931</f>
        <v>7.3605999999999998</v>
      </c>
      <c r="U931" s="236"/>
      <c r="V931" s="577"/>
    </row>
    <row r="932" spans="1:22" ht="12.75" customHeight="1" thickBot="1">
      <c r="A932" s="574"/>
      <c r="B932" s="168"/>
      <c r="C932" s="164"/>
      <c r="D932" s="164"/>
      <c r="E932" s="165"/>
      <c r="F932" s="532" t="s">
        <v>384</v>
      </c>
      <c r="G932" s="332" t="s">
        <v>385</v>
      </c>
      <c r="H932" s="220" t="s">
        <v>386</v>
      </c>
      <c r="I932" s="219"/>
      <c r="J932" s="251"/>
      <c r="K932" s="577"/>
      <c r="L932" s="587"/>
      <c r="M932" s="168"/>
      <c r="N932" s="164"/>
      <c r="O932" s="164"/>
      <c r="P932" s="165"/>
      <c r="Q932" s="532" t="s">
        <v>384</v>
      </c>
      <c r="R932" s="332" t="s">
        <v>385</v>
      </c>
      <c r="S932" s="220" t="s">
        <v>386</v>
      </c>
      <c r="T932" s="219"/>
      <c r="U932" s="251"/>
      <c r="V932" s="577"/>
    </row>
    <row r="933" spans="1:22" ht="13.5" thickBot="1">
      <c r="A933" s="574"/>
      <c r="B933" s="247" t="s">
        <v>986</v>
      </c>
      <c r="C933" s="219"/>
      <c r="D933" s="219"/>
      <c r="E933" s="253"/>
      <c r="F933" s="524">
        <f>F913</f>
        <v>11854</v>
      </c>
      <c r="G933" s="282">
        <f>G913</f>
        <v>11910</v>
      </c>
      <c r="H933" s="249">
        <f>H913</f>
        <v>56</v>
      </c>
      <c r="I933" s="242">
        <f>I913</f>
        <v>184.79999999999998</v>
      </c>
      <c r="J933" s="167"/>
      <c r="K933" s="577"/>
      <c r="L933" s="461"/>
      <c r="M933" s="247" t="s">
        <v>986</v>
      </c>
      <c r="N933" s="219"/>
      <c r="O933" s="219"/>
      <c r="P933" s="253"/>
      <c r="Q933" s="524">
        <f>Q913</f>
        <v>32168</v>
      </c>
      <c r="R933" s="248">
        <f>R913</f>
        <v>32359</v>
      </c>
      <c r="S933" s="249">
        <f>S913</f>
        <v>191</v>
      </c>
      <c r="T933" s="242">
        <f>T913</f>
        <v>630.29999999999995</v>
      </c>
      <c r="U933" s="167"/>
      <c r="V933" s="577"/>
    </row>
    <row r="934" spans="1:22">
      <c r="A934" s="472"/>
      <c r="B934" s="144"/>
      <c r="C934" s="132"/>
      <c r="D934" s="132"/>
      <c r="E934" s="132"/>
      <c r="F934" s="510"/>
      <c r="G934" s="560" t="s">
        <v>1007</v>
      </c>
      <c r="H934" s="255"/>
      <c r="I934" s="556">
        <f>I914</f>
        <v>0</v>
      </c>
      <c r="J934" s="255"/>
      <c r="K934" s="577"/>
      <c r="L934" s="460" t="s">
        <v>375</v>
      </c>
      <c r="M934" s="132"/>
      <c r="N934" s="132"/>
      <c r="O934" s="132"/>
      <c r="P934" s="132"/>
      <c r="Q934" s="510"/>
      <c r="R934" s="560" t="s">
        <v>1007</v>
      </c>
      <c r="S934" s="255"/>
      <c r="T934" s="556">
        <f>T914</f>
        <v>3708.05</v>
      </c>
      <c r="U934" s="255"/>
      <c r="V934" s="577"/>
    </row>
    <row r="935" spans="1:22" ht="13.5" thickBot="1">
      <c r="A935" s="460" t="s">
        <v>376</v>
      </c>
      <c r="B935" s="132"/>
      <c r="C935" s="132"/>
      <c r="D935" s="180" t="s">
        <v>377</v>
      </c>
      <c r="E935" s="183" t="str">
        <f>$E$18</f>
        <v>января</v>
      </c>
      <c r="F935" s="510" t="s">
        <v>1142</v>
      </c>
      <c r="G935" s="182" t="s">
        <v>347</v>
      </c>
      <c r="H935" s="167"/>
      <c r="I935" s="242">
        <f>SUM(I926:I934)</f>
        <v>1751.328</v>
      </c>
      <c r="J935" s="167"/>
      <c r="K935" s="299"/>
      <c r="L935" s="460" t="s">
        <v>376</v>
      </c>
      <c r="M935" s="132"/>
      <c r="N935" s="132"/>
      <c r="O935" s="180" t="s">
        <v>377</v>
      </c>
      <c r="P935" s="183" t="str">
        <f>$E$18</f>
        <v>января</v>
      </c>
      <c r="Q935" s="510" t="s">
        <v>1142</v>
      </c>
      <c r="R935" s="182" t="s">
        <v>347</v>
      </c>
      <c r="S935" s="167"/>
      <c r="T935" s="242">
        <f>SUM(T926:T934)</f>
        <v>5911.2460000000001</v>
      </c>
      <c r="U935" s="167"/>
      <c r="V935" s="299"/>
    </row>
    <row r="936" spans="1:22" s="261" customFormat="1" ht="13.5" customHeight="1">
      <c r="A936" s="284"/>
      <c r="B936" s="285"/>
      <c r="C936" s="196"/>
      <c r="F936" s="525"/>
      <c r="K936" s="299"/>
      <c r="L936" s="284"/>
      <c r="M936" s="285"/>
      <c r="N936" s="196"/>
      <c r="Q936" s="525"/>
      <c r="V936" s="299"/>
    </row>
    <row r="937" spans="1:22">
      <c r="A937" s="460" t="s">
        <v>363</v>
      </c>
      <c r="B937" s="131"/>
      <c r="L937" s="460" t="s">
        <v>363</v>
      </c>
      <c r="M937" s="131"/>
    </row>
    <row r="938" spans="1:22" ht="2.25" customHeight="1">
      <c r="A938" s="460"/>
      <c r="B938" s="131"/>
      <c r="C938" s="132"/>
      <c r="D938" s="132"/>
      <c r="E938" s="132"/>
      <c r="F938" s="510"/>
      <c r="G938" s="132"/>
      <c r="H938" s="132"/>
      <c r="I938" s="132"/>
      <c r="J938" s="132"/>
      <c r="K938" s="217"/>
      <c r="L938" s="460"/>
      <c r="M938" s="131"/>
      <c r="N938" s="132"/>
      <c r="O938" s="132"/>
      <c r="P938" s="132"/>
      <c r="Q938" s="510"/>
      <c r="R938" s="132"/>
      <c r="S938" s="132"/>
      <c r="T938" s="132"/>
      <c r="U938" s="132"/>
      <c r="V938" s="132"/>
    </row>
    <row r="939" spans="1:22" ht="15.75" customHeight="1">
      <c r="A939" s="578"/>
      <c r="B939" s="578"/>
      <c r="C939" s="578"/>
      <c r="D939" s="133" t="s">
        <v>325</v>
      </c>
      <c r="E939" s="133"/>
      <c r="F939" s="511"/>
      <c r="G939" s="135" t="str">
        <f>$G$3</f>
        <v>декабрь</v>
      </c>
      <c r="H939" s="133" t="s">
        <v>967</v>
      </c>
      <c r="I939" s="132"/>
      <c r="J939" s="132"/>
      <c r="K939" s="217"/>
      <c r="L939" s="578"/>
      <c r="M939" s="578"/>
      <c r="N939" s="578"/>
      <c r="O939" s="133" t="s">
        <v>325</v>
      </c>
      <c r="P939" s="133"/>
      <c r="Q939" s="511"/>
      <c r="R939" s="135" t="str">
        <f>$G$3</f>
        <v>декабрь</v>
      </c>
      <c r="S939" s="133" t="s">
        <v>967</v>
      </c>
      <c r="T939" s="132"/>
      <c r="U939" s="132"/>
      <c r="V939" s="132"/>
    </row>
    <row r="940" spans="1:22" ht="5.25" customHeight="1">
      <c r="A940" s="578"/>
      <c r="B940" s="578"/>
      <c r="C940" s="578"/>
      <c r="D940" s="132"/>
      <c r="E940" s="132"/>
      <c r="F940" s="510"/>
      <c r="G940" s="132"/>
      <c r="H940" s="132"/>
      <c r="I940" s="132"/>
      <c r="J940" s="132"/>
      <c r="K940" s="217"/>
      <c r="L940" s="578"/>
      <c r="M940" s="578"/>
      <c r="N940" s="578"/>
      <c r="O940" s="132"/>
      <c r="P940" s="132"/>
      <c r="Q940" s="510"/>
      <c r="R940" s="132"/>
      <c r="S940" s="132"/>
      <c r="T940" s="132"/>
      <c r="U940" s="132"/>
      <c r="V940" s="132"/>
    </row>
    <row r="941" spans="1:22" ht="12.75" customHeight="1">
      <c r="A941" s="578"/>
      <c r="B941" s="578"/>
      <c r="C941" s="578"/>
      <c r="D941" s="131" t="s">
        <v>327</v>
      </c>
      <c r="E941" s="131"/>
      <c r="F941" s="512">
        <f>Жильцы!E51</f>
        <v>49.1</v>
      </c>
      <c r="G941" s="131" t="s">
        <v>328</v>
      </c>
      <c r="H941" s="132" t="str">
        <f>Жильцы!B51&amp;" "&amp;Жильцы!C51&amp;"."&amp;Жильцы!D51&amp;"."</f>
        <v>Перебейнос Н.Л.</v>
      </c>
      <c r="I941" s="132"/>
      <c r="J941" s="132"/>
      <c r="K941" s="217"/>
      <c r="L941" s="578"/>
      <c r="M941" s="578"/>
      <c r="N941" s="578"/>
      <c r="O941" s="131" t="s">
        <v>327</v>
      </c>
      <c r="P941" s="131"/>
      <c r="Q941" s="512">
        <f>Жильцы!E53</f>
        <v>65.599999999999994</v>
      </c>
      <c r="R941" s="131" t="s">
        <v>328</v>
      </c>
      <c r="S941" s="132" t="str">
        <f>Жильцы!B53&amp;" "&amp;Жильцы!C53&amp;"."&amp;Жильцы!D53&amp;"."</f>
        <v>Голиков С.Г.</v>
      </c>
      <c r="T941" s="132"/>
      <c r="U941" s="132"/>
      <c r="V941" s="132"/>
    </row>
    <row r="942" spans="1:22" ht="12.75" customHeight="1">
      <c r="A942" s="578"/>
      <c r="B942" s="578"/>
      <c r="C942" s="578"/>
      <c r="D942" s="131" t="s">
        <v>329</v>
      </c>
      <c r="E942" s="131"/>
      <c r="F942" s="512">
        <f>Жильцы!F51</f>
        <v>1</v>
      </c>
      <c r="G942" s="131" t="s">
        <v>330</v>
      </c>
      <c r="H942" s="132" t="s">
        <v>331</v>
      </c>
      <c r="I942" s="132"/>
      <c r="J942" s="137">
        <f>Жильцы!A51</f>
        <v>50</v>
      </c>
      <c r="K942" s="217"/>
      <c r="L942" s="578"/>
      <c r="M942" s="578"/>
      <c r="N942" s="578"/>
      <c r="O942" s="131" t="s">
        <v>329</v>
      </c>
      <c r="P942" s="131"/>
      <c r="Q942" s="512">
        <f>Жильцы!F53</f>
        <v>5</v>
      </c>
      <c r="R942" s="131" t="s">
        <v>330</v>
      </c>
      <c r="S942" s="132" t="s">
        <v>331</v>
      </c>
      <c r="T942" s="132"/>
      <c r="U942" s="137">
        <f>Жильцы!A53</f>
        <v>52</v>
      </c>
      <c r="V942" s="132"/>
    </row>
    <row r="943" spans="1:22" ht="2.25" customHeight="1" thickBot="1">
      <c r="A943" s="463"/>
      <c r="B943" s="132"/>
      <c r="C943" s="132"/>
      <c r="D943" s="132"/>
      <c r="E943" s="132"/>
      <c r="F943" s="510"/>
      <c r="G943" s="132"/>
      <c r="H943" s="132"/>
      <c r="I943" s="132"/>
      <c r="J943" s="132"/>
      <c r="K943" s="217"/>
      <c r="L943" s="463"/>
      <c r="M943" s="132"/>
      <c r="N943" s="132"/>
      <c r="O943" s="132"/>
      <c r="P943" s="132"/>
      <c r="Q943" s="510"/>
      <c r="R943" s="132"/>
      <c r="S943" s="132"/>
      <c r="T943" s="132"/>
      <c r="U943" s="132"/>
      <c r="V943" s="132"/>
    </row>
    <row r="944" spans="1:22" ht="24" customHeight="1" thickBot="1">
      <c r="A944" s="574"/>
      <c r="B944" s="138"/>
      <c r="C944" s="219"/>
      <c r="D944" s="541" t="s">
        <v>957</v>
      </c>
      <c r="E944" s="140"/>
      <c r="F944" s="513" t="s">
        <v>366</v>
      </c>
      <c r="G944" s="141" t="s">
        <v>335</v>
      </c>
      <c r="H944" s="220" t="s">
        <v>367</v>
      </c>
      <c r="I944" s="569" t="s">
        <v>337</v>
      </c>
      <c r="J944" s="570"/>
      <c r="K944" s="217"/>
      <c r="L944" s="585"/>
      <c r="M944" s="138"/>
      <c r="N944" s="219"/>
      <c r="O944" s="541" t="s">
        <v>957</v>
      </c>
      <c r="P944" s="140"/>
      <c r="Q944" s="513" t="s">
        <v>366</v>
      </c>
      <c r="R944" s="141" t="s">
        <v>335</v>
      </c>
      <c r="S944" s="220" t="s">
        <v>367</v>
      </c>
      <c r="T944" s="569" t="s">
        <v>337</v>
      </c>
      <c r="U944" s="570"/>
      <c r="V944" s="132"/>
    </row>
    <row r="945" spans="1:22" ht="3" customHeight="1">
      <c r="A945" s="574"/>
      <c r="B945" s="221"/>
      <c r="C945" s="144"/>
      <c r="D945" s="144"/>
      <c r="E945" s="145"/>
      <c r="F945" s="514"/>
      <c r="G945" s="146"/>
      <c r="H945" s="146"/>
      <c r="I945" s="144"/>
      <c r="J945" s="147"/>
      <c r="K945" s="217"/>
      <c r="L945" s="585"/>
      <c r="M945" s="221"/>
      <c r="N945" s="144"/>
      <c r="O945" s="144"/>
      <c r="P945" s="145"/>
      <c r="Q945" s="514"/>
      <c r="R945" s="146"/>
      <c r="S945" s="146"/>
      <c r="T945" s="144"/>
      <c r="U945" s="147"/>
      <c r="V945" s="132"/>
    </row>
    <row r="946" spans="1:22" ht="12.75" customHeight="1">
      <c r="A946" s="574"/>
      <c r="B946" s="221" t="s">
        <v>368</v>
      </c>
      <c r="C946" s="156"/>
      <c r="D946" s="156"/>
      <c r="E946" s="150"/>
      <c r="F946" s="151">
        <f>D2509</f>
        <v>29.5</v>
      </c>
      <c r="G946" s="151">
        <f>F946*F941</f>
        <v>1448.45</v>
      </c>
      <c r="H946" s="152"/>
      <c r="I946" s="153">
        <f>G946-H946</f>
        <v>1448.45</v>
      </c>
      <c r="J946" s="154"/>
      <c r="K946" s="217"/>
      <c r="L946" s="585"/>
      <c r="M946" s="221" t="s">
        <v>368</v>
      </c>
      <c r="N946" s="156"/>
      <c r="O946" s="156"/>
      <c r="P946" s="150"/>
      <c r="Q946" s="151">
        <f>D2509</f>
        <v>29.5</v>
      </c>
      <c r="R946" s="151">
        <f>Q946*Q941</f>
        <v>1935.1999999999998</v>
      </c>
      <c r="S946" s="152"/>
      <c r="T946" s="153">
        <f>R946-S946</f>
        <v>1935.1999999999998</v>
      </c>
      <c r="U946" s="154"/>
      <c r="V946" s="132"/>
    </row>
    <row r="947" spans="1:22" ht="12.75" customHeight="1">
      <c r="A947" s="472"/>
      <c r="B947" s="582" t="s">
        <v>370</v>
      </c>
      <c r="C947" s="583"/>
      <c r="D947" s="583"/>
      <c r="E947" s="222" t="s">
        <v>371</v>
      </c>
      <c r="F947" s="516">
        <f>D2504</f>
        <v>0.152</v>
      </c>
      <c r="G947" s="223">
        <f>F947*F941</f>
        <v>7.4631999999999996</v>
      </c>
      <c r="H947" s="224"/>
      <c r="I947" s="226">
        <f>G947</f>
        <v>7.4631999999999996</v>
      </c>
      <c r="J947" s="178"/>
      <c r="K947" s="217"/>
      <c r="L947" s="585"/>
      <c r="M947" s="582" t="s">
        <v>370</v>
      </c>
      <c r="N947" s="583"/>
      <c r="O947" s="583"/>
      <c r="P947" s="222" t="s">
        <v>371</v>
      </c>
      <c r="Q947" s="516">
        <f>D2504</f>
        <v>0.152</v>
      </c>
      <c r="R947" s="223">
        <f>Q947*Q941</f>
        <v>9.9711999999999996</v>
      </c>
      <c r="S947" s="224"/>
      <c r="T947" s="226">
        <f>R947</f>
        <v>9.9711999999999996</v>
      </c>
      <c r="U947" s="178"/>
      <c r="V947" s="132"/>
    </row>
    <row r="948" spans="1:22" ht="12.75" customHeight="1">
      <c r="A948" s="472"/>
      <c r="B948" s="584"/>
      <c r="C948" s="583"/>
      <c r="D948" s="583"/>
      <c r="E948" s="222" t="s">
        <v>372</v>
      </c>
      <c r="F948" s="516">
        <f>D2505</f>
        <v>0.72299999999999998</v>
      </c>
      <c r="G948" s="223">
        <f>F948*F941</f>
        <v>35.499299999999998</v>
      </c>
      <c r="H948" s="224"/>
      <c r="I948" s="226">
        <f>G948</f>
        <v>35.499299999999998</v>
      </c>
      <c r="J948" s="178"/>
      <c r="K948" s="217"/>
      <c r="L948" s="464"/>
      <c r="M948" s="584"/>
      <c r="N948" s="583"/>
      <c r="O948" s="583"/>
      <c r="P948" s="222" t="s">
        <v>372</v>
      </c>
      <c r="Q948" s="516">
        <f>D2505</f>
        <v>0.72299999999999998</v>
      </c>
      <c r="R948" s="223">
        <f>Q948*Q941</f>
        <v>47.428799999999995</v>
      </c>
      <c r="S948" s="224"/>
      <c r="T948" s="226">
        <f>R948</f>
        <v>47.428799999999995</v>
      </c>
      <c r="U948" s="178"/>
      <c r="V948" s="132"/>
    </row>
    <row r="949" spans="1:22">
      <c r="A949" s="460"/>
      <c r="B949" s="584"/>
      <c r="C949" s="583"/>
      <c r="D949" s="583"/>
      <c r="E949" s="222" t="s">
        <v>373</v>
      </c>
      <c r="F949" s="527">
        <f>D2506</f>
        <v>1.3160000000000001</v>
      </c>
      <c r="G949" s="223">
        <f>F949*F941</f>
        <v>64.615600000000001</v>
      </c>
      <c r="H949" s="224"/>
      <c r="I949" s="226">
        <f>G949</f>
        <v>64.615600000000001</v>
      </c>
      <c r="J949" s="178"/>
      <c r="K949" s="217"/>
      <c r="L949" s="586" t="s">
        <v>369</v>
      </c>
      <c r="M949" s="584"/>
      <c r="N949" s="583"/>
      <c r="O949" s="583"/>
      <c r="P949" s="222" t="s">
        <v>373</v>
      </c>
      <c r="Q949" s="527">
        <f>D2506</f>
        <v>1.3160000000000001</v>
      </c>
      <c r="R949" s="223">
        <f>Q949*Q941</f>
        <v>86.329599999999999</v>
      </c>
      <c r="S949" s="224"/>
      <c r="T949" s="226">
        <f>R949</f>
        <v>86.329599999999999</v>
      </c>
      <c r="U949" s="178"/>
      <c r="V949" s="132"/>
    </row>
    <row r="950" spans="1:22" ht="13.5" thickBot="1">
      <c r="A950" s="472"/>
      <c r="B950" s="584"/>
      <c r="C950" s="583"/>
      <c r="D950" s="583"/>
      <c r="E950" s="232" t="s">
        <v>374</v>
      </c>
      <c r="F950" s="518">
        <f>D2507</f>
        <v>0.14899999999999999</v>
      </c>
      <c r="G950" s="233">
        <f>F950*F941</f>
        <v>7.3159000000000001</v>
      </c>
      <c r="H950" s="234"/>
      <c r="I950" s="237">
        <f>G950</f>
        <v>7.3159000000000001</v>
      </c>
      <c r="J950" s="236"/>
      <c r="K950" s="217"/>
      <c r="L950" s="586"/>
      <c r="M950" s="584"/>
      <c r="N950" s="583"/>
      <c r="O950" s="583"/>
      <c r="P950" s="232" t="s">
        <v>374</v>
      </c>
      <c r="Q950" s="518">
        <f>D2507</f>
        <v>0.14899999999999999</v>
      </c>
      <c r="R950" s="233">
        <f>Q950*Q941</f>
        <v>9.7743999999999982</v>
      </c>
      <c r="S950" s="234"/>
      <c r="T950" s="237">
        <f>R950</f>
        <v>9.7743999999999982</v>
      </c>
      <c r="U950" s="236"/>
      <c r="V950" s="132"/>
    </row>
    <row r="951" spans="1:22" ht="12.75" customHeight="1" thickBot="1">
      <c r="A951" s="574" t="s">
        <v>369</v>
      </c>
      <c r="B951" s="168"/>
      <c r="C951" s="164"/>
      <c r="D951" s="164"/>
      <c r="E951" s="165"/>
      <c r="F951" s="532" t="s">
        <v>384</v>
      </c>
      <c r="G951" s="332" t="s">
        <v>385</v>
      </c>
      <c r="H951" s="220" t="s">
        <v>386</v>
      </c>
      <c r="I951" s="219"/>
      <c r="J951" s="251"/>
      <c r="K951" s="217"/>
      <c r="L951" s="587"/>
      <c r="M951" s="168"/>
      <c r="N951" s="164"/>
      <c r="O951" s="164"/>
      <c r="P951" s="165"/>
      <c r="Q951" s="532" t="s">
        <v>384</v>
      </c>
      <c r="R951" s="332" t="s">
        <v>385</v>
      </c>
      <c r="S951" s="220" t="s">
        <v>386</v>
      </c>
      <c r="T951" s="219"/>
      <c r="U951" s="251"/>
      <c r="V951" s="132"/>
    </row>
    <row r="952" spans="1:22" ht="13.5" thickBot="1">
      <c r="A952" s="574"/>
      <c r="B952" s="247" t="s">
        <v>986</v>
      </c>
      <c r="C952" s="219"/>
      <c r="D952" s="219"/>
      <c r="E952" s="253"/>
      <c r="F952" s="521">
        <f>INDEX(Жильцы!$A$2:$AB$129,Квитанции_чистые!J942,HLOOKUP(Квитанции_чистые!$G$3,Лист1!$B$21:$M$22,2,FALSE))</f>
        <v>53308</v>
      </c>
      <c r="G952" s="248">
        <f>INDEX(Жильцы!$A$2:$AB$129,Квитанции_чистые!J942,(HLOOKUP(Квитанции_чистые!$G$3,Лист1!$B$17:$M$18,2,FALSE)))</f>
        <v>53451</v>
      </c>
      <c r="H952" s="249">
        <f>G952-F952</f>
        <v>143</v>
      </c>
      <c r="I952" s="242">
        <f>H952*B2499</f>
        <v>471.9</v>
      </c>
      <c r="J952" s="251"/>
      <c r="K952" s="252"/>
      <c r="L952" s="461"/>
      <c r="M952" s="247" t="s">
        <v>986</v>
      </c>
      <c r="N952" s="219"/>
      <c r="O952" s="219"/>
      <c r="P952" s="253"/>
      <c r="Q952" s="524">
        <f>INDEX(Жильцы!$A$2:$AB$129,Квитанции_чистые!U942,HLOOKUP(Квитанции_чистые!$G$3,Лист1!$B$21:$M$22,2,FALSE))</f>
        <v>27492</v>
      </c>
      <c r="R952" s="248">
        <f>INDEX(Жильцы!$A$2:$AB$129,Квитанции_чистые!U942,(HLOOKUP(Квитанции_чистые!$G$3,Лист1!$B$17:$M$18,2,FALSE)))</f>
        <v>27624</v>
      </c>
      <c r="S952" s="249">
        <f>R952-Q952</f>
        <v>132</v>
      </c>
      <c r="T952" s="242">
        <f>S952*B2499</f>
        <v>435.59999999999997</v>
      </c>
      <c r="U952" s="167"/>
      <c r="V952" s="132"/>
    </row>
    <row r="953" spans="1:22">
      <c r="A953" s="573"/>
      <c r="B953" s="144"/>
      <c r="C953" s="132"/>
      <c r="D953" s="132"/>
      <c r="E953" s="132"/>
      <c r="F953" s="510"/>
      <c r="G953" s="560" t="s">
        <v>1007</v>
      </c>
      <c r="H953" s="255"/>
      <c r="I953" s="556">
        <f>Жильцы!N51</f>
        <v>9.9999999999909051E-3</v>
      </c>
      <c r="J953" s="255"/>
      <c r="K953" s="217"/>
      <c r="L953" s="460" t="s">
        <v>375</v>
      </c>
      <c r="M953" s="132"/>
      <c r="N953" s="132"/>
      <c r="O953" s="132"/>
      <c r="P953" s="132"/>
      <c r="Q953" s="510"/>
      <c r="R953" s="560" t="s">
        <v>1007</v>
      </c>
      <c r="S953" s="255"/>
      <c r="T953" s="556">
        <f>Жильцы!N53</f>
        <v>9.9999999997635314E-3</v>
      </c>
      <c r="U953" s="255"/>
      <c r="V953" s="132"/>
    </row>
    <row r="954" spans="1:22" ht="13.5" thickBot="1">
      <c r="A954" s="460" t="s">
        <v>376</v>
      </c>
      <c r="B954" s="156"/>
      <c r="C954" s="132"/>
      <c r="D954" s="180" t="s">
        <v>377</v>
      </c>
      <c r="E954" s="183" t="str">
        <f>$E$18</f>
        <v>января</v>
      </c>
      <c r="F954" s="510" t="s">
        <v>1142</v>
      </c>
      <c r="G954" s="182" t="s">
        <v>347</v>
      </c>
      <c r="H954" s="167"/>
      <c r="I954" s="242">
        <f>SUM(I945:I953)</f>
        <v>2035.2540000000001</v>
      </c>
      <c r="J954" s="167"/>
      <c r="K954" s="217"/>
      <c r="L954" s="460" t="s">
        <v>376</v>
      </c>
      <c r="M954" s="132"/>
      <c r="N954" s="132"/>
      <c r="O954" s="180" t="s">
        <v>377</v>
      </c>
      <c r="P954" s="183" t="str">
        <f>$E$18</f>
        <v>января</v>
      </c>
      <c r="Q954" s="510" t="s">
        <v>1142</v>
      </c>
      <c r="R954" s="182" t="s">
        <v>347</v>
      </c>
      <c r="S954" s="167"/>
      <c r="T954" s="242">
        <f>SUM(T945:T953)</f>
        <v>2524.3139999999989</v>
      </c>
      <c r="U954" s="167"/>
      <c r="V954" s="132"/>
    </row>
    <row r="955" spans="1:22" ht="12.75" customHeight="1">
      <c r="A955" s="184"/>
      <c r="B955" s="190"/>
      <c r="C955" s="186"/>
      <c r="D955" s="259"/>
      <c r="E955" s="259"/>
      <c r="F955" s="522"/>
      <c r="G955" s="188"/>
      <c r="H955" s="189"/>
      <c r="I955" s="259"/>
      <c r="J955" s="259"/>
      <c r="K955" s="260"/>
      <c r="L955" s="184"/>
      <c r="M955" s="190"/>
      <c r="N955" s="186"/>
      <c r="O955" s="259"/>
      <c r="P955" s="259"/>
      <c r="Q955" s="522"/>
      <c r="R955" s="259"/>
      <c r="S955" s="259"/>
      <c r="T955" s="259"/>
      <c r="U955" s="259"/>
      <c r="V955" s="261"/>
    </row>
    <row r="956" spans="1:22" ht="27" customHeight="1">
      <c r="A956" s="460" t="s">
        <v>363</v>
      </c>
      <c r="B956" s="131"/>
      <c r="K956" s="576" t="s">
        <v>378</v>
      </c>
      <c r="L956" s="460" t="s">
        <v>363</v>
      </c>
      <c r="M956" s="131"/>
      <c r="V956" s="576" t="s">
        <v>378</v>
      </c>
    </row>
    <row r="957" spans="1:22">
      <c r="A957" s="460" t="s">
        <v>379</v>
      </c>
      <c r="B957" s="131"/>
      <c r="K957" s="577"/>
      <c r="L957" s="460" t="s">
        <v>379</v>
      </c>
      <c r="M957" s="131"/>
      <c r="V957" s="577"/>
    </row>
    <row r="958" spans="1:22" ht="2.25" customHeight="1">
      <c r="A958" s="460"/>
      <c r="B958" s="131"/>
      <c r="C958" s="132"/>
      <c r="D958" s="132"/>
      <c r="E958" s="132"/>
      <c r="F958" s="510"/>
      <c r="G958" s="132"/>
      <c r="H958" s="132"/>
      <c r="I958" s="132"/>
      <c r="J958" s="132"/>
      <c r="K958" s="577"/>
      <c r="L958" s="460"/>
      <c r="M958" s="131"/>
      <c r="N958" s="132"/>
      <c r="O958" s="132"/>
      <c r="P958" s="132"/>
      <c r="Q958" s="510"/>
      <c r="R958" s="132"/>
      <c r="S958" s="132"/>
      <c r="T958" s="132"/>
      <c r="U958" s="132"/>
      <c r="V958" s="577"/>
    </row>
    <row r="959" spans="1:22" ht="15.75" customHeight="1">
      <c r="A959" s="578"/>
      <c r="B959" s="578"/>
      <c r="C959" s="578"/>
      <c r="D959" s="133" t="s">
        <v>350</v>
      </c>
      <c r="E959" s="133"/>
      <c r="F959" s="511"/>
      <c r="G959" s="135" t="str">
        <f>$G$3</f>
        <v>декабрь</v>
      </c>
      <c r="H959" s="133" t="s">
        <v>967</v>
      </c>
      <c r="I959" s="132"/>
      <c r="J959" s="132"/>
      <c r="K959" s="577"/>
      <c r="L959" s="578"/>
      <c r="M959" s="578"/>
      <c r="N959" s="578"/>
      <c r="O959" s="133" t="s">
        <v>350</v>
      </c>
      <c r="P959" s="133"/>
      <c r="Q959" s="511"/>
      <c r="R959" s="135" t="str">
        <f>$G$3</f>
        <v>декабрь</v>
      </c>
      <c r="S959" s="133" t="s">
        <v>967</v>
      </c>
      <c r="T959" s="132"/>
      <c r="U959" s="132"/>
      <c r="V959" s="577"/>
    </row>
    <row r="960" spans="1:22" ht="3.75" customHeight="1">
      <c r="A960" s="578"/>
      <c r="B960" s="578"/>
      <c r="C960" s="578"/>
      <c r="D960" s="132"/>
      <c r="E960" s="132"/>
      <c r="F960" s="510"/>
      <c r="G960" s="132"/>
      <c r="H960" s="132"/>
      <c r="I960" s="132"/>
      <c r="J960" s="132"/>
      <c r="K960" s="577"/>
      <c r="L960" s="578"/>
      <c r="M960" s="578"/>
      <c r="N960" s="578"/>
      <c r="O960" s="132"/>
      <c r="P960" s="132"/>
      <c r="Q960" s="510"/>
      <c r="R960" s="132"/>
      <c r="S960" s="132"/>
      <c r="T960" s="132"/>
      <c r="U960" s="132"/>
      <c r="V960" s="577"/>
    </row>
    <row r="961" spans="1:22" ht="12.75" customHeight="1">
      <c r="A961" s="578"/>
      <c r="B961" s="578"/>
      <c r="C961" s="578"/>
      <c r="D961" s="131" t="s">
        <v>327</v>
      </c>
      <c r="E961" s="131"/>
      <c r="F961" s="512">
        <f>F941</f>
        <v>49.1</v>
      </c>
      <c r="G961" s="131" t="s">
        <v>328</v>
      </c>
      <c r="H961" s="132" t="str">
        <f>H941</f>
        <v>Перебейнос Н.Л.</v>
      </c>
      <c r="I961" s="132"/>
      <c r="J961" s="132"/>
      <c r="K961" s="577"/>
      <c r="L961" s="578"/>
      <c r="M961" s="578"/>
      <c r="N961" s="578"/>
      <c r="O961" s="131" t="s">
        <v>327</v>
      </c>
      <c r="P961" s="131"/>
      <c r="Q961" s="512">
        <f>Q941</f>
        <v>65.599999999999994</v>
      </c>
      <c r="R961" s="131" t="s">
        <v>328</v>
      </c>
      <c r="S961" s="132" t="str">
        <f>S941</f>
        <v>Голиков С.Г.</v>
      </c>
      <c r="T961" s="132"/>
      <c r="U961" s="132"/>
      <c r="V961" s="577"/>
    </row>
    <row r="962" spans="1:22" ht="12.75" customHeight="1">
      <c r="A962" s="578"/>
      <c r="B962" s="578"/>
      <c r="C962" s="578"/>
      <c r="D962" s="131" t="s">
        <v>329</v>
      </c>
      <c r="E962" s="131"/>
      <c r="F962" s="512">
        <f>F942</f>
        <v>1</v>
      </c>
      <c r="G962" s="131" t="s">
        <v>330</v>
      </c>
      <c r="H962" s="132" t="s">
        <v>331</v>
      </c>
      <c r="I962" s="132"/>
      <c r="J962" s="137">
        <f>J942</f>
        <v>50</v>
      </c>
      <c r="K962" s="577"/>
      <c r="L962" s="578"/>
      <c r="M962" s="578"/>
      <c r="N962" s="578"/>
      <c r="O962" s="131" t="s">
        <v>329</v>
      </c>
      <c r="P962" s="131"/>
      <c r="Q962" s="512">
        <f>Q942</f>
        <v>5</v>
      </c>
      <c r="R962" s="131" t="s">
        <v>330</v>
      </c>
      <c r="S962" s="132" t="s">
        <v>331</v>
      </c>
      <c r="T962" s="132"/>
      <c r="U962" s="137">
        <f>U942</f>
        <v>52</v>
      </c>
      <c r="V962" s="577"/>
    </row>
    <row r="963" spans="1:22" ht="2.25" customHeight="1" thickBot="1">
      <c r="A963" s="463"/>
      <c r="B963" s="132"/>
      <c r="C963" s="132"/>
      <c r="D963" s="132"/>
      <c r="E963" s="132"/>
      <c r="F963" s="510"/>
      <c r="G963" s="132"/>
      <c r="H963" s="132"/>
      <c r="I963" s="132"/>
      <c r="J963" s="132"/>
      <c r="K963" s="577"/>
      <c r="L963" s="463"/>
      <c r="M963" s="132"/>
      <c r="N963" s="132"/>
      <c r="O963" s="132"/>
      <c r="P963" s="132"/>
      <c r="Q963" s="510"/>
      <c r="R963" s="132"/>
      <c r="S963" s="132"/>
      <c r="T963" s="132"/>
      <c r="U963" s="132"/>
      <c r="V963" s="577"/>
    </row>
    <row r="964" spans="1:22" ht="24" customHeight="1" thickBot="1">
      <c r="A964" s="574" t="s">
        <v>431</v>
      </c>
      <c r="B964" s="138"/>
      <c r="C964" s="219"/>
      <c r="D964" s="541" t="s">
        <v>957</v>
      </c>
      <c r="E964" s="140"/>
      <c r="F964" s="513" t="s">
        <v>366</v>
      </c>
      <c r="G964" s="141" t="s">
        <v>335</v>
      </c>
      <c r="H964" s="220" t="s">
        <v>367</v>
      </c>
      <c r="I964" s="569" t="s">
        <v>337</v>
      </c>
      <c r="J964" s="570"/>
      <c r="K964" s="577"/>
      <c r="L964" s="585" t="s">
        <v>432</v>
      </c>
      <c r="M964" s="138"/>
      <c r="N964" s="219"/>
      <c r="O964" s="541" t="s">
        <v>957</v>
      </c>
      <c r="P964" s="140"/>
      <c r="Q964" s="513" t="s">
        <v>366</v>
      </c>
      <c r="R964" s="141" t="s">
        <v>335</v>
      </c>
      <c r="S964" s="220" t="s">
        <v>367</v>
      </c>
      <c r="T964" s="569" t="s">
        <v>337</v>
      </c>
      <c r="U964" s="570"/>
      <c r="V964" s="577"/>
    </row>
    <row r="965" spans="1:22" ht="6" customHeight="1">
      <c r="A965" s="574"/>
      <c r="B965" s="221"/>
      <c r="C965" s="144"/>
      <c r="D965" s="144"/>
      <c r="E965" s="145"/>
      <c r="F965" s="514"/>
      <c r="G965" s="146"/>
      <c r="H965" s="146"/>
      <c r="I965" s="144"/>
      <c r="J965" s="147"/>
      <c r="K965" s="577"/>
      <c r="L965" s="585"/>
      <c r="M965" s="221"/>
      <c r="N965" s="144"/>
      <c r="O965" s="144"/>
      <c r="P965" s="145"/>
      <c r="Q965" s="514"/>
      <c r="R965" s="146"/>
      <c r="S965" s="146"/>
      <c r="T965" s="144"/>
      <c r="U965" s="147"/>
      <c r="V965" s="577"/>
    </row>
    <row r="966" spans="1:22" ht="12.75" customHeight="1">
      <c r="A966" s="574"/>
      <c r="B966" s="221" t="s">
        <v>368</v>
      </c>
      <c r="C966" s="156"/>
      <c r="D966" s="156"/>
      <c r="E966" s="150"/>
      <c r="F966" s="151">
        <f>D2509</f>
        <v>29.5</v>
      </c>
      <c r="G966" s="151">
        <f>F966*F961</f>
        <v>1448.45</v>
      </c>
      <c r="H966" s="152"/>
      <c r="I966" s="153">
        <f>G966-H966</f>
        <v>1448.45</v>
      </c>
      <c r="J966" s="154"/>
      <c r="K966" s="577"/>
      <c r="L966" s="585"/>
      <c r="M966" s="221" t="s">
        <v>368</v>
      </c>
      <c r="N966" s="156"/>
      <c r="O966" s="156"/>
      <c r="P966" s="150"/>
      <c r="Q966" s="151">
        <f>D2509</f>
        <v>29.5</v>
      </c>
      <c r="R966" s="151">
        <f>Q966*Q961</f>
        <v>1935.1999999999998</v>
      </c>
      <c r="S966" s="152"/>
      <c r="T966" s="153">
        <f>R966-S966</f>
        <v>1935.1999999999998</v>
      </c>
      <c r="U966" s="154"/>
      <c r="V966" s="577"/>
    </row>
    <row r="967" spans="1:22" ht="12.75" customHeight="1">
      <c r="A967" s="472"/>
      <c r="B967" s="582" t="s">
        <v>370</v>
      </c>
      <c r="C967" s="583"/>
      <c r="D967" s="583"/>
      <c r="E967" s="222" t="s">
        <v>371</v>
      </c>
      <c r="F967" s="516">
        <f>D2504</f>
        <v>0.152</v>
      </c>
      <c r="G967" s="223">
        <f>F967*F961</f>
        <v>7.4631999999999996</v>
      </c>
      <c r="H967" s="224"/>
      <c r="I967" s="226">
        <f>G967</f>
        <v>7.4631999999999996</v>
      </c>
      <c r="J967" s="178"/>
      <c r="K967" s="577"/>
      <c r="L967" s="585"/>
      <c r="M967" s="582" t="s">
        <v>370</v>
      </c>
      <c r="N967" s="583"/>
      <c r="O967" s="583"/>
      <c r="P967" s="222" t="s">
        <v>371</v>
      </c>
      <c r="Q967" s="516">
        <f>D2504</f>
        <v>0.152</v>
      </c>
      <c r="R967" s="223">
        <f>Q967*Q961</f>
        <v>9.9711999999999996</v>
      </c>
      <c r="S967" s="224"/>
      <c r="T967" s="226">
        <f>R967</f>
        <v>9.9711999999999996</v>
      </c>
      <c r="U967" s="178"/>
      <c r="V967" s="577"/>
    </row>
    <row r="968" spans="1:22" ht="12.75" customHeight="1">
      <c r="A968" s="472"/>
      <c r="B968" s="584"/>
      <c r="C968" s="583"/>
      <c r="D968" s="583"/>
      <c r="E968" s="222" t="s">
        <v>372</v>
      </c>
      <c r="F968" s="516">
        <f>D2505</f>
        <v>0.72299999999999998</v>
      </c>
      <c r="G968" s="223">
        <f>F968*F961</f>
        <v>35.499299999999998</v>
      </c>
      <c r="H968" s="224"/>
      <c r="I968" s="226">
        <f>G968</f>
        <v>35.499299999999998</v>
      </c>
      <c r="J968" s="178"/>
      <c r="K968" s="577"/>
      <c r="L968" s="464"/>
      <c r="M968" s="584"/>
      <c r="N968" s="583"/>
      <c r="O968" s="583"/>
      <c r="P968" s="222" t="s">
        <v>372</v>
      </c>
      <c r="Q968" s="516">
        <f>D2505</f>
        <v>0.72299999999999998</v>
      </c>
      <c r="R968" s="223">
        <f>Q968*Q961</f>
        <v>47.428799999999995</v>
      </c>
      <c r="S968" s="224"/>
      <c r="T968" s="226">
        <f>R968</f>
        <v>47.428799999999995</v>
      </c>
      <c r="U968" s="178"/>
      <c r="V968" s="577"/>
    </row>
    <row r="969" spans="1:22">
      <c r="A969" s="460"/>
      <c r="B969" s="584"/>
      <c r="C969" s="583"/>
      <c r="D969" s="583"/>
      <c r="E969" s="222" t="s">
        <v>373</v>
      </c>
      <c r="F969" s="527">
        <f>D2506</f>
        <v>1.3160000000000001</v>
      </c>
      <c r="G969" s="223">
        <f>F969*F961</f>
        <v>64.615600000000001</v>
      </c>
      <c r="H969" s="224"/>
      <c r="I969" s="226">
        <f>G969</f>
        <v>64.615600000000001</v>
      </c>
      <c r="J969" s="178"/>
      <c r="K969" s="577"/>
      <c r="L969" s="586" t="s">
        <v>369</v>
      </c>
      <c r="M969" s="584"/>
      <c r="N969" s="583"/>
      <c r="O969" s="583"/>
      <c r="P969" s="222" t="s">
        <v>373</v>
      </c>
      <c r="Q969" s="527">
        <f>D2506</f>
        <v>1.3160000000000001</v>
      </c>
      <c r="R969" s="223">
        <f>Q969*Q961</f>
        <v>86.329599999999999</v>
      </c>
      <c r="S969" s="224"/>
      <c r="T969" s="226">
        <f>R969</f>
        <v>86.329599999999999</v>
      </c>
      <c r="U969" s="178"/>
      <c r="V969" s="577"/>
    </row>
    <row r="970" spans="1:22" ht="13.5" thickBot="1">
      <c r="A970" s="472"/>
      <c r="B970" s="584"/>
      <c r="C970" s="583"/>
      <c r="D970" s="583"/>
      <c r="E970" s="232" t="s">
        <v>374</v>
      </c>
      <c r="F970" s="518">
        <f>D2507</f>
        <v>0.14899999999999999</v>
      </c>
      <c r="G970" s="233">
        <f>F970*F961</f>
        <v>7.3159000000000001</v>
      </c>
      <c r="H970" s="234"/>
      <c r="I970" s="237">
        <f>G970</f>
        <v>7.3159000000000001</v>
      </c>
      <c r="J970" s="236"/>
      <c r="K970" s="577"/>
      <c r="L970" s="586"/>
      <c r="M970" s="584"/>
      <c r="N970" s="583"/>
      <c r="O970" s="583"/>
      <c r="P970" s="232" t="s">
        <v>374</v>
      </c>
      <c r="Q970" s="518">
        <f>D2507</f>
        <v>0.14899999999999999</v>
      </c>
      <c r="R970" s="233">
        <f>Q970*Q961</f>
        <v>9.7743999999999982</v>
      </c>
      <c r="S970" s="234"/>
      <c r="T970" s="237">
        <f>R970</f>
        <v>9.7743999999999982</v>
      </c>
      <c r="U970" s="236"/>
      <c r="V970" s="577"/>
    </row>
    <row r="971" spans="1:22" ht="10.5" customHeight="1" thickBot="1">
      <c r="A971" s="574" t="s">
        <v>369</v>
      </c>
      <c r="B971" s="168"/>
      <c r="C971" s="164"/>
      <c r="D971" s="164"/>
      <c r="E971" s="165"/>
      <c r="F971" s="532" t="s">
        <v>384</v>
      </c>
      <c r="G971" s="332" t="s">
        <v>385</v>
      </c>
      <c r="H971" s="220" t="s">
        <v>386</v>
      </c>
      <c r="I971" s="219"/>
      <c r="J971" s="251"/>
      <c r="K971" s="577"/>
      <c r="L971" s="587"/>
      <c r="M971" s="168"/>
      <c r="N971" s="164"/>
      <c r="O971" s="164"/>
      <c r="P971" s="165"/>
      <c r="Q971" s="532" t="s">
        <v>384</v>
      </c>
      <c r="R971" s="332" t="s">
        <v>385</v>
      </c>
      <c r="S971" s="220" t="s">
        <v>386</v>
      </c>
      <c r="T971" s="219"/>
      <c r="U971" s="251"/>
      <c r="V971" s="577"/>
    </row>
    <row r="972" spans="1:22" ht="13.5" thickBot="1">
      <c r="A972" s="574"/>
      <c r="B972" s="247" t="s">
        <v>986</v>
      </c>
      <c r="C972" s="219"/>
      <c r="D972" s="219"/>
      <c r="E972" s="253"/>
      <c r="F972" s="524">
        <f>F952</f>
        <v>53308</v>
      </c>
      <c r="G972" s="282">
        <f>G952</f>
        <v>53451</v>
      </c>
      <c r="H972" s="249">
        <f>H952</f>
        <v>143</v>
      </c>
      <c r="I972" s="242">
        <f>I952</f>
        <v>471.9</v>
      </c>
      <c r="J972" s="167"/>
      <c r="K972" s="577"/>
      <c r="L972" s="461"/>
      <c r="M972" s="247" t="s">
        <v>986</v>
      </c>
      <c r="N972" s="219"/>
      <c r="O972" s="219"/>
      <c r="P972" s="253"/>
      <c r="Q972" s="524">
        <f>Q952</f>
        <v>27492</v>
      </c>
      <c r="R972" s="248">
        <f>R952</f>
        <v>27624</v>
      </c>
      <c r="S972" s="249">
        <f>S952</f>
        <v>132</v>
      </c>
      <c r="T972" s="242">
        <f>T952</f>
        <v>435.59999999999997</v>
      </c>
      <c r="U972" s="167"/>
      <c r="V972" s="577"/>
    </row>
    <row r="973" spans="1:22">
      <c r="A973" s="573"/>
      <c r="B973" s="144"/>
      <c r="C973" s="132"/>
      <c r="D973" s="132"/>
      <c r="E973" s="132"/>
      <c r="F973" s="510"/>
      <c r="G973" s="560" t="s">
        <v>1007</v>
      </c>
      <c r="H973" s="255"/>
      <c r="I973" s="556">
        <f>I953</f>
        <v>9.9999999999909051E-3</v>
      </c>
      <c r="J973" s="255"/>
      <c r="K973" s="577"/>
      <c r="L973" s="460" t="s">
        <v>375</v>
      </c>
      <c r="M973" s="132"/>
      <c r="N973" s="132"/>
      <c r="O973" s="132"/>
      <c r="P973" s="132"/>
      <c r="Q973" s="510"/>
      <c r="R973" s="560" t="s">
        <v>1007</v>
      </c>
      <c r="S973" s="255"/>
      <c r="T973" s="556">
        <f>T953</f>
        <v>9.9999999997635314E-3</v>
      </c>
      <c r="U973" s="255"/>
      <c r="V973" s="577"/>
    </row>
    <row r="974" spans="1:22" ht="13.5" thickBot="1">
      <c r="A974" s="460" t="s">
        <v>376</v>
      </c>
      <c r="B974" s="156"/>
      <c r="C974" s="132"/>
      <c r="D974" s="180" t="s">
        <v>377</v>
      </c>
      <c r="E974" s="183" t="str">
        <f>$E$18</f>
        <v>января</v>
      </c>
      <c r="F974" s="510" t="s">
        <v>1142</v>
      </c>
      <c r="G974" s="182" t="s">
        <v>347</v>
      </c>
      <c r="H974" s="167"/>
      <c r="I974" s="242">
        <f>SUM(I965:I973)</f>
        <v>2035.2540000000001</v>
      </c>
      <c r="J974" s="167"/>
      <c r="K974" s="299"/>
      <c r="L974" s="460" t="s">
        <v>376</v>
      </c>
      <c r="M974" s="132"/>
      <c r="N974" s="132"/>
      <c r="O974" s="180" t="s">
        <v>377</v>
      </c>
      <c r="P974" s="183" t="str">
        <f>$E$18</f>
        <v>января</v>
      </c>
      <c r="Q974" s="510" t="s">
        <v>1142</v>
      </c>
      <c r="R974" s="182" t="s">
        <v>347</v>
      </c>
      <c r="S974" s="167"/>
      <c r="T974" s="242">
        <f>SUM(T965:T973)</f>
        <v>2524.3139999999989</v>
      </c>
      <c r="U974" s="167"/>
      <c r="V974" s="299"/>
    </row>
    <row r="975" spans="1:22" ht="13.5" thickBot="1">
      <c r="A975" s="184"/>
      <c r="B975" s="190"/>
      <c r="C975" s="186"/>
      <c r="D975" s="259"/>
      <c r="E975" s="259"/>
      <c r="F975" s="522"/>
      <c r="G975" s="197"/>
      <c r="H975" s="197"/>
      <c r="I975" s="197"/>
      <c r="J975" s="197"/>
      <c r="K975" s="299"/>
      <c r="L975" s="184"/>
      <c r="M975" s="190"/>
      <c r="N975" s="186"/>
      <c r="O975" s="259"/>
      <c r="P975" s="259"/>
      <c r="Q975" s="522"/>
      <c r="R975" s="197"/>
      <c r="S975" s="197"/>
      <c r="T975" s="197"/>
      <c r="U975" s="197"/>
      <c r="V975" s="299"/>
    </row>
    <row r="976" spans="1:22" ht="20.25" customHeight="1" thickTop="1">
      <c r="A976" s="460" t="s">
        <v>363</v>
      </c>
      <c r="B976" s="131"/>
      <c r="L976" s="460" t="s">
        <v>363</v>
      </c>
      <c r="M976" s="131"/>
    </row>
    <row r="977" spans="1:22" ht="1.5" customHeight="1">
      <c r="A977" s="460"/>
      <c r="B977" s="131"/>
      <c r="C977" s="132"/>
      <c r="D977" s="132"/>
      <c r="E977" s="132"/>
      <c r="F977" s="510"/>
      <c r="G977" s="132"/>
      <c r="H977" s="132"/>
      <c r="I977" s="132"/>
      <c r="J977" s="132"/>
      <c r="K977" s="217"/>
      <c r="L977" s="460"/>
      <c r="M977" s="131"/>
      <c r="N977" s="132"/>
      <c r="O977" s="132"/>
      <c r="P977" s="132"/>
      <c r="Q977" s="510"/>
      <c r="R977" s="132"/>
      <c r="S977" s="132"/>
      <c r="T977" s="132"/>
      <c r="U977" s="132"/>
      <c r="V977" s="132"/>
    </row>
    <row r="978" spans="1:22" ht="15.75" customHeight="1">
      <c r="A978" s="578"/>
      <c r="B978" s="578"/>
      <c r="C978" s="578"/>
      <c r="D978" s="133" t="s">
        <v>325</v>
      </c>
      <c r="E978" s="133"/>
      <c r="F978" s="511"/>
      <c r="G978" s="135" t="str">
        <f>$G$3</f>
        <v>декабрь</v>
      </c>
      <c r="H978" s="133" t="s">
        <v>967</v>
      </c>
      <c r="I978" s="132"/>
      <c r="J978" s="132"/>
      <c r="K978" s="217"/>
      <c r="L978" s="578"/>
      <c r="M978" s="578"/>
      <c r="N978" s="578"/>
      <c r="O978" s="133" t="s">
        <v>325</v>
      </c>
      <c r="P978" s="133"/>
      <c r="Q978" s="511"/>
      <c r="R978" s="135" t="str">
        <f>$G$3</f>
        <v>декабрь</v>
      </c>
      <c r="S978" s="133" t="s">
        <v>967</v>
      </c>
      <c r="T978" s="132"/>
      <c r="U978" s="132"/>
      <c r="V978" s="132"/>
    </row>
    <row r="979" spans="1:22" ht="3" customHeight="1">
      <c r="A979" s="578"/>
      <c r="B979" s="578"/>
      <c r="C979" s="578"/>
      <c r="D979" s="132"/>
      <c r="E979" s="132"/>
      <c r="F979" s="510"/>
      <c r="G979" s="132"/>
      <c r="H979" s="132"/>
      <c r="I979" s="132"/>
      <c r="J979" s="132"/>
      <c r="K979" s="217"/>
      <c r="L979" s="578"/>
      <c r="M979" s="578"/>
      <c r="N979" s="578"/>
      <c r="O979" s="132"/>
      <c r="P979" s="132"/>
      <c r="Q979" s="510"/>
      <c r="R979" s="132"/>
      <c r="S979" s="132"/>
      <c r="T979" s="132"/>
      <c r="U979" s="132"/>
      <c r="V979" s="132"/>
    </row>
    <row r="980" spans="1:22" ht="12.75" customHeight="1">
      <c r="A980" s="578"/>
      <c r="B980" s="578"/>
      <c r="C980" s="578"/>
      <c r="D980" s="131" t="s">
        <v>327</v>
      </c>
      <c r="E980" s="131"/>
      <c r="F980" s="512">
        <f>Жильцы!E52</f>
        <v>49.2</v>
      </c>
      <c r="G980" s="131" t="s">
        <v>328</v>
      </c>
      <c r="H980" s="132" t="str">
        <f>Жильцы!B52&amp;" "&amp;Жильцы!C52&amp;"."&amp;Жильцы!D52&amp;"."</f>
        <v>Уза С.С.</v>
      </c>
      <c r="I980" s="132"/>
      <c r="J980" s="132"/>
      <c r="K980" s="217"/>
      <c r="L980" s="578"/>
      <c r="M980" s="578"/>
      <c r="N980" s="578"/>
      <c r="O980" s="131" t="s">
        <v>327</v>
      </c>
      <c r="P980" s="131"/>
      <c r="Q980" s="512">
        <f>Жильцы!E54</f>
        <v>65.599999999999994</v>
      </c>
      <c r="R980" s="131" t="s">
        <v>328</v>
      </c>
      <c r="S980" s="132" t="str">
        <f>Жильцы!B54&amp;" "&amp;Жильцы!C54&amp;"."&amp;Жильцы!D54&amp;"."</f>
        <v>Круглякова  М.П.</v>
      </c>
      <c r="T980" s="132"/>
      <c r="U980" s="132"/>
      <c r="V980" s="132"/>
    </row>
    <row r="981" spans="1:22" ht="12.75" customHeight="1">
      <c r="A981" s="578"/>
      <c r="B981" s="578"/>
      <c r="C981" s="578"/>
      <c r="D981" s="131" t="s">
        <v>329</v>
      </c>
      <c r="E981" s="131"/>
      <c r="F981" s="512">
        <f>Жильцы!F52</f>
        <v>4</v>
      </c>
      <c r="G981" s="131" t="s">
        <v>330</v>
      </c>
      <c r="H981" s="132" t="s">
        <v>331</v>
      </c>
      <c r="I981" s="132"/>
      <c r="J981" s="137">
        <f>Жильцы!A52</f>
        <v>51</v>
      </c>
      <c r="K981" s="217"/>
      <c r="L981" s="578"/>
      <c r="M981" s="578"/>
      <c r="N981" s="578"/>
      <c r="O981" s="131" t="s">
        <v>329</v>
      </c>
      <c r="P981" s="131"/>
      <c r="Q981" s="512">
        <f>Жильцы!F54</f>
        <v>4</v>
      </c>
      <c r="R981" s="131" t="s">
        <v>330</v>
      </c>
      <c r="S981" s="132" t="s">
        <v>331</v>
      </c>
      <c r="T981" s="132"/>
      <c r="U981" s="137">
        <f>Жильцы!A54</f>
        <v>53</v>
      </c>
      <c r="V981" s="132"/>
    </row>
    <row r="982" spans="1:22" ht="2.25" customHeight="1" thickBot="1">
      <c r="A982" s="463"/>
      <c r="B982" s="132"/>
      <c r="C982" s="132"/>
      <c r="D982" s="132"/>
      <c r="E982" s="132"/>
      <c r="F982" s="510"/>
      <c r="G982" s="132"/>
      <c r="H982" s="132"/>
      <c r="I982" s="132"/>
      <c r="J982" s="132"/>
      <c r="K982" s="217"/>
      <c r="L982" s="463"/>
      <c r="M982" s="132"/>
      <c r="N982" s="132"/>
      <c r="O982" s="132"/>
      <c r="P982" s="132"/>
      <c r="Q982" s="510"/>
      <c r="R982" s="132"/>
      <c r="S982" s="132"/>
      <c r="T982" s="132"/>
      <c r="U982" s="132"/>
      <c r="V982" s="132"/>
    </row>
    <row r="983" spans="1:22" ht="24" customHeight="1" thickBot="1">
      <c r="A983" s="574"/>
      <c r="B983" s="138"/>
      <c r="C983" s="219"/>
      <c r="D983" s="541" t="s">
        <v>957</v>
      </c>
      <c r="E983" s="140"/>
      <c r="F983" s="513" t="s">
        <v>366</v>
      </c>
      <c r="G983" s="141" t="s">
        <v>335</v>
      </c>
      <c r="H983" s="220" t="s">
        <v>367</v>
      </c>
      <c r="I983" s="569" t="s">
        <v>337</v>
      </c>
      <c r="J983" s="570"/>
      <c r="K983" s="217"/>
      <c r="L983" s="585"/>
      <c r="M983" s="138"/>
      <c r="N983" s="219"/>
      <c r="O983" s="541" t="s">
        <v>957</v>
      </c>
      <c r="P983" s="140"/>
      <c r="Q983" s="513" t="s">
        <v>366</v>
      </c>
      <c r="R983" s="141" t="s">
        <v>335</v>
      </c>
      <c r="S983" s="220" t="s">
        <v>367</v>
      </c>
      <c r="T983" s="569" t="s">
        <v>337</v>
      </c>
      <c r="U983" s="570"/>
      <c r="V983" s="132"/>
    </row>
    <row r="984" spans="1:22" ht="3.75" customHeight="1">
      <c r="A984" s="574"/>
      <c r="B984" s="221"/>
      <c r="C984" s="144"/>
      <c r="D984" s="144"/>
      <c r="E984" s="145"/>
      <c r="F984" s="514"/>
      <c r="G984" s="146"/>
      <c r="H984" s="146"/>
      <c r="I984" s="144"/>
      <c r="J984" s="147"/>
      <c r="K984" s="217"/>
      <c r="L984" s="585"/>
      <c r="M984" s="221"/>
      <c r="N984" s="144"/>
      <c r="O984" s="144"/>
      <c r="P984" s="145"/>
      <c r="Q984" s="514"/>
      <c r="R984" s="146"/>
      <c r="S984" s="146"/>
      <c r="T984" s="144"/>
      <c r="U984" s="147"/>
      <c r="V984" s="132"/>
    </row>
    <row r="985" spans="1:22" ht="12.75" customHeight="1">
      <c r="A985" s="574"/>
      <c r="B985" s="221" t="s">
        <v>368</v>
      </c>
      <c r="C985" s="156"/>
      <c r="D985" s="156"/>
      <c r="E985" s="150"/>
      <c r="F985" s="151">
        <f>D2509</f>
        <v>29.5</v>
      </c>
      <c r="G985" s="151">
        <f>F985*F980</f>
        <v>1451.4</v>
      </c>
      <c r="H985" s="152"/>
      <c r="I985" s="153">
        <f>G985-H985</f>
        <v>1451.4</v>
      </c>
      <c r="J985" s="154"/>
      <c r="K985" s="217"/>
      <c r="L985" s="585"/>
      <c r="M985" s="221" t="s">
        <v>368</v>
      </c>
      <c r="N985" s="156"/>
      <c r="O985" s="156"/>
      <c r="P985" s="150"/>
      <c r="Q985" s="151">
        <f>D2509</f>
        <v>29.5</v>
      </c>
      <c r="R985" s="151">
        <f>Q985*Q980</f>
        <v>1935.1999999999998</v>
      </c>
      <c r="S985" s="152"/>
      <c r="T985" s="153">
        <f>R985-S985</f>
        <v>1935.1999999999998</v>
      </c>
      <c r="U985" s="154"/>
      <c r="V985" s="132"/>
    </row>
    <row r="986" spans="1:22" ht="12.75" customHeight="1">
      <c r="A986" s="472"/>
      <c r="B986" s="582" t="s">
        <v>370</v>
      </c>
      <c r="C986" s="583"/>
      <c r="D986" s="583"/>
      <c r="E986" s="222" t="s">
        <v>371</v>
      </c>
      <c r="F986" s="516">
        <f>D2504</f>
        <v>0.152</v>
      </c>
      <c r="G986" s="223">
        <f>F986*F980</f>
        <v>7.4784000000000006</v>
      </c>
      <c r="H986" s="224"/>
      <c r="I986" s="226">
        <f>G986</f>
        <v>7.4784000000000006</v>
      </c>
      <c r="J986" s="178"/>
      <c r="K986" s="217"/>
      <c r="L986" s="585"/>
      <c r="M986" s="582" t="s">
        <v>370</v>
      </c>
      <c r="N986" s="583"/>
      <c r="O986" s="583"/>
      <c r="P986" s="222" t="s">
        <v>371</v>
      </c>
      <c r="Q986" s="516">
        <f>D2504</f>
        <v>0.152</v>
      </c>
      <c r="R986" s="223">
        <f>Q986*Q980</f>
        <v>9.9711999999999996</v>
      </c>
      <c r="S986" s="224"/>
      <c r="T986" s="226">
        <f>R986</f>
        <v>9.9711999999999996</v>
      </c>
      <c r="U986" s="178"/>
      <c r="V986" s="132"/>
    </row>
    <row r="987" spans="1:22" ht="12.75" customHeight="1">
      <c r="A987" s="472"/>
      <c r="B987" s="584"/>
      <c r="C987" s="583"/>
      <c r="D987" s="583"/>
      <c r="E987" s="222" t="s">
        <v>372</v>
      </c>
      <c r="F987" s="516">
        <f>D2505</f>
        <v>0.72299999999999998</v>
      </c>
      <c r="G987" s="223">
        <f>F987*F980</f>
        <v>35.571600000000004</v>
      </c>
      <c r="H987" s="224"/>
      <c r="I987" s="226">
        <f>G987</f>
        <v>35.571600000000004</v>
      </c>
      <c r="J987" s="178"/>
      <c r="K987" s="217"/>
      <c r="L987" s="464"/>
      <c r="M987" s="584"/>
      <c r="N987" s="583"/>
      <c r="O987" s="583"/>
      <c r="P987" s="222" t="s">
        <v>372</v>
      </c>
      <c r="Q987" s="516">
        <f>D2505</f>
        <v>0.72299999999999998</v>
      </c>
      <c r="R987" s="223">
        <f>Q987*Q980</f>
        <v>47.428799999999995</v>
      </c>
      <c r="S987" s="224"/>
      <c r="T987" s="226">
        <f>R987</f>
        <v>47.428799999999995</v>
      </c>
      <c r="U987" s="178"/>
      <c r="V987" s="132"/>
    </row>
    <row r="988" spans="1:22">
      <c r="A988" s="460"/>
      <c r="B988" s="584"/>
      <c r="C988" s="583"/>
      <c r="D988" s="583"/>
      <c r="E988" s="222" t="s">
        <v>373</v>
      </c>
      <c r="F988" s="527">
        <f>D2506</f>
        <v>1.3160000000000001</v>
      </c>
      <c r="G988" s="223">
        <f>F988*F980</f>
        <v>64.747200000000007</v>
      </c>
      <c r="H988" s="224"/>
      <c r="I988" s="226">
        <f>G988</f>
        <v>64.747200000000007</v>
      </c>
      <c r="J988" s="178"/>
      <c r="K988" s="217"/>
      <c r="L988" s="586" t="s">
        <v>369</v>
      </c>
      <c r="M988" s="584"/>
      <c r="N988" s="583"/>
      <c r="O988" s="583"/>
      <c r="P988" s="222" t="s">
        <v>373</v>
      </c>
      <c r="Q988" s="527">
        <f>D2506</f>
        <v>1.3160000000000001</v>
      </c>
      <c r="R988" s="223">
        <f>Q988*Q980</f>
        <v>86.329599999999999</v>
      </c>
      <c r="S988" s="224"/>
      <c r="T988" s="226">
        <f>R988</f>
        <v>86.329599999999999</v>
      </c>
      <c r="U988" s="178"/>
      <c r="V988" s="132"/>
    </row>
    <row r="989" spans="1:22" ht="13.5" thickBot="1">
      <c r="A989" s="472"/>
      <c r="B989" s="584"/>
      <c r="C989" s="583"/>
      <c r="D989" s="583"/>
      <c r="E989" s="232" t="s">
        <v>374</v>
      </c>
      <c r="F989" s="518">
        <f>D2507</f>
        <v>0.14899999999999999</v>
      </c>
      <c r="G989" s="233">
        <f>F989*F980</f>
        <v>7.3308</v>
      </c>
      <c r="H989" s="234"/>
      <c r="I989" s="237">
        <f>G989</f>
        <v>7.3308</v>
      </c>
      <c r="J989" s="236"/>
      <c r="K989" s="217"/>
      <c r="L989" s="586"/>
      <c r="M989" s="584"/>
      <c r="N989" s="583"/>
      <c r="O989" s="583"/>
      <c r="P989" s="232" t="s">
        <v>374</v>
      </c>
      <c r="Q989" s="518">
        <f>D2507</f>
        <v>0.14899999999999999</v>
      </c>
      <c r="R989" s="233">
        <f>Q989*Q980</f>
        <v>9.7743999999999982</v>
      </c>
      <c r="S989" s="234"/>
      <c r="T989" s="237">
        <f>R989</f>
        <v>9.7743999999999982</v>
      </c>
      <c r="U989" s="236"/>
      <c r="V989" s="132"/>
    </row>
    <row r="990" spans="1:22" ht="13.5" customHeight="1" thickBot="1">
      <c r="A990" s="574" t="s">
        <v>369</v>
      </c>
      <c r="B990" s="168"/>
      <c r="C990" s="164"/>
      <c r="D990" s="164"/>
      <c r="E990" s="165"/>
      <c r="F990" s="532" t="s">
        <v>384</v>
      </c>
      <c r="G990" s="332" t="s">
        <v>385</v>
      </c>
      <c r="H990" s="220" t="s">
        <v>386</v>
      </c>
      <c r="I990" s="219"/>
      <c r="J990" s="251"/>
      <c r="K990" s="217"/>
      <c r="L990" s="587"/>
      <c r="M990" s="168"/>
      <c r="N990" s="164"/>
      <c r="O990" s="164"/>
      <c r="P990" s="165"/>
      <c r="Q990" s="532" t="s">
        <v>384</v>
      </c>
      <c r="R990" s="332" t="s">
        <v>385</v>
      </c>
      <c r="S990" s="220" t="s">
        <v>386</v>
      </c>
      <c r="T990" s="219"/>
      <c r="U990" s="251"/>
      <c r="V990" s="132"/>
    </row>
    <row r="991" spans="1:22" ht="13.5" thickBot="1">
      <c r="A991" s="574"/>
      <c r="B991" s="247" t="s">
        <v>986</v>
      </c>
      <c r="C991" s="219"/>
      <c r="D991" s="219"/>
      <c r="E991" s="253"/>
      <c r="F991" s="521">
        <f>INDEX(Жильцы!$A$2:$AB$129,Квитанции_чистые!J981,HLOOKUP(Квитанции_чистые!$G$3,Лист1!$B$21:$M$22,2,FALSE))</f>
        <v>5437</v>
      </c>
      <c r="G991" s="248">
        <f>INDEX(Жильцы!$A$2:$AB$129,Квитанции_чистые!J981,(HLOOKUP(Квитанции_чистые!$G$3,Лист1!$B$17:$M$18,2,FALSE)))</f>
        <v>5654</v>
      </c>
      <c r="H991" s="249">
        <f>G991-F991</f>
        <v>217</v>
      </c>
      <c r="I991" s="242">
        <f>H991*B2499</f>
        <v>716.09999999999991</v>
      </c>
      <c r="J991" s="251"/>
      <c r="K991" s="217"/>
      <c r="L991" s="461"/>
      <c r="M991" s="247" t="s">
        <v>986</v>
      </c>
      <c r="N991" s="219"/>
      <c r="O991" s="219"/>
      <c r="P991" s="253"/>
      <c r="Q991" s="524">
        <f>INDEX(Жильцы!$A$2:$AB$129,Квитанции_чистые!U981,HLOOKUP(Квитанции_чистые!$G$3,Лист1!$B$21:$M$22,2,FALSE))</f>
        <v>61633</v>
      </c>
      <c r="R991" s="248">
        <f>INDEX(Жильцы!$A$2:$AB$129,Квитанции_чистые!U981,(HLOOKUP(Квитанции_чистые!$G$3,Лист1!$B$17:$M$18,2,FALSE)))</f>
        <v>62280</v>
      </c>
      <c r="S991" s="249">
        <f>R991-Q991</f>
        <v>647</v>
      </c>
      <c r="T991" s="242">
        <f>S991*B2499</f>
        <v>2135.1</v>
      </c>
      <c r="U991" s="167"/>
      <c r="V991" s="132"/>
    </row>
    <row r="992" spans="1:22">
      <c r="A992" s="573"/>
      <c r="B992" s="144"/>
      <c r="C992" s="132"/>
      <c r="D992" s="132"/>
      <c r="E992" s="132"/>
      <c r="F992" s="510"/>
      <c r="G992" s="560" t="s">
        <v>1007</v>
      </c>
      <c r="H992" s="255"/>
      <c r="I992" s="556">
        <f>Жильцы!N52</f>
        <v>0</v>
      </c>
      <c r="J992" s="255"/>
      <c r="K992" s="217"/>
      <c r="L992" s="460" t="s">
        <v>375</v>
      </c>
      <c r="M992" s="132"/>
      <c r="N992" s="132"/>
      <c r="O992" s="132"/>
      <c r="P992" s="132"/>
      <c r="Q992" s="510"/>
      <c r="R992" s="560" t="s">
        <v>1007</v>
      </c>
      <c r="S992" s="255"/>
      <c r="T992" s="556">
        <f>Жильцы!N54</f>
        <v>3029.2699999999995</v>
      </c>
      <c r="U992" s="255"/>
      <c r="V992" s="132"/>
    </row>
    <row r="993" spans="1:22" ht="13.5" thickBot="1">
      <c r="A993" s="460" t="s">
        <v>376</v>
      </c>
      <c r="B993" s="156"/>
      <c r="C993" s="132"/>
      <c r="D993" s="180" t="s">
        <v>377</v>
      </c>
      <c r="E993" s="183" t="str">
        <f>$E$18</f>
        <v>января</v>
      </c>
      <c r="F993" s="510" t="s">
        <v>1142</v>
      </c>
      <c r="G993" s="182" t="s">
        <v>347</v>
      </c>
      <c r="H993" s="167"/>
      <c r="I993" s="242">
        <f>SUM(I984:I992)</f>
        <v>2282.6279999999997</v>
      </c>
      <c r="J993" s="167"/>
      <c r="K993" s="217"/>
      <c r="L993" s="460" t="s">
        <v>376</v>
      </c>
      <c r="M993" s="132"/>
      <c r="N993" s="132"/>
      <c r="O993" s="180" t="s">
        <v>377</v>
      </c>
      <c r="P993" s="183" t="str">
        <f>$E$18</f>
        <v>января</v>
      </c>
      <c r="Q993" s="510" t="s">
        <v>1142</v>
      </c>
      <c r="R993" s="182" t="s">
        <v>347</v>
      </c>
      <c r="S993" s="167"/>
      <c r="T993" s="242">
        <f>SUM(T984:T992)</f>
        <v>7253.0739999999987</v>
      </c>
      <c r="U993" s="167"/>
      <c r="V993" s="132"/>
    </row>
    <row r="994" spans="1:22" ht="10.5" customHeight="1">
      <c r="A994" s="184"/>
      <c r="B994" s="190"/>
      <c r="C994" s="186"/>
      <c r="D994" s="259"/>
      <c r="E994" s="259"/>
      <c r="F994" s="522"/>
      <c r="G994" s="259"/>
      <c r="H994" s="259"/>
      <c r="I994" s="259"/>
      <c r="J994" s="259"/>
      <c r="K994" s="260"/>
      <c r="L994" s="184"/>
      <c r="M994" s="190"/>
      <c r="N994" s="186"/>
      <c r="O994" s="259"/>
      <c r="P994" s="259"/>
      <c r="Q994" s="522"/>
      <c r="R994" s="259"/>
      <c r="S994" s="259"/>
      <c r="T994" s="259"/>
      <c r="U994" s="259"/>
      <c r="V994" s="261"/>
    </row>
    <row r="995" spans="1:22" ht="21" customHeight="1">
      <c r="A995" s="460" t="s">
        <v>363</v>
      </c>
      <c r="B995" s="131"/>
      <c r="K995" s="576" t="s">
        <v>378</v>
      </c>
      <c r="L995" s="460" t="s">
        <v>363</v>
      </c>
      <c r="M995" s="131"/>
      <c r="V995" s="576" t="s">
        <v>378</v>
      </c>
    </row>
    <row r="996" spans="1:22">
      <c r="A996" s="460" t="s">
        <v>379</v>
      </c>
      <c r="B996" s="131"/>
      <c r="K996" s="577"/>
      <c r="L996" s="460" t="s">
        <v>379</v>
      </c>
      <c r="M996" s="131"/>
      <c r="V996" s="577"/>
    </row>
    <row r="997" spans="1:22" ht="6" hidden="1" customHeight="1">
      <c r="A997" s="460"/>
      <c r="B997" s="131"/>
      <c r="C997" s="132"/>
      <c r="D997" s="132"/>
      <c r="E997" s="132"/>
      <c r="F997" s="510"/>
      <c r="G997" s="132"/>
      <c r="H997" s="132"/>
      <c r="I997" s="132"/>
      <c r="J997" s="132"/>
      <c r="K997" s="577"/>
      <c r="L997" s="460"/>
      <c r="M997" s="131"/>
      <c r="N997" s="132"/>
      <c r="O997" s="132"/>
      <c r="P997" s="132"/>
      <c r="Q997" s="510"/>
      <c r="R997" s="132"/>
      <c r="S997" s="132"/>
      <c r="T997" s="132"/>
      <c r="U997" s="132"/>
      <c r="V997" s="577"/>
    </row>
    <row r="998" spans="1:22" ht="15.75" customHeight="1">
      <c r="A998" s="578"/>
      <c r="B998" s="578"/>
      <c r="C998" s="578"/>
      <c r="D998" s="133" t="s">
        <v>350</v>
      </c>
      <c r="E998" s="133"/>
      <c r="F998" s="511"/>
      <c r="G998" s="135" t="str">
        <f>$G$3</f>
        <v>декабрь</v>
      </c>
      <c r="H998" s="133" t="s">
        <v>967</v>
      </c>
      <c r="I998" s="132"/>
      <c r="J998" s="132"/>
      <c r="K998" s="577"/>
      <c r="L998" s="578"/>
      <c r="M998" s="578"/>
      <c r="N998" s="578"/>
      <c r="O998" s="133" t="s">
        <v>350</v>
      </c>
      <c r="P998" s="133"/>
      <c r="Q998" s="511"/>
      <c r="R998" s="135" t="str">
        <f>$G$3</f>
        <v>декабрь</v>
      </c>
      <c r="S998" s="133" t="s">
        <v>967</v>
      </c>
      <c r="T998" s="132"/>
      <c r="U998" s="132"/>
      <c r="V998" s="577"/>
    </row>
    <row r="999" spans="1:22" ht="3.75" customHeight="1">
      <c r="A999" s="578"/>
      <c r="B999" s="578"/>
      <c r="C999" s="578"/>
      <c r="D999" s="132"/>
      <c r="E999" s="132"/>
      <c r="F999" s="510"/>
      <c r="G999" s="132"/>
      <c r="H999" s="132"/>
      <c r="I999" s="132"/>
      <c r="J999" s="132"/>
      <c r="K999" s="577"/>
      <c r="L999" s="578"/>
      <c r="M999" s="578"/>
      <c r="N999" s="578"/>
      <c r="O999" s="132"/>
      <c r="P999" s="132"/>
      <c r="Q999" s="510"/>
      <c r="R999" s="132"/>
      <c r="S999" s="132"/>
      <c r="T999" s="132"/>
      <c r="U999" s="132"/>
      <c r="V999" s="577"/>
    </row>
    <row r="1000" spans="1:22" ht="12.75" customHeight="1">
      <c r="A1000" s="578"/>
      <c r="B1000" s="578"/>
      <c r="C1000" s="578"/>
      <c r="D1000" s="131" t="s">
        <v>327</v>
      </c>
      <c r="E1000" s="131"/>
      <c r="F1000" s="512">
        <f>F980</f>
        <v>49.2</v>
      </c>
      <c r="G1000" s="131" t="s">
        <v>328</v>
      </c>
      <c r="H1000" s="132" t="str">
        <f>H980</f>
        <v>Уза С.С.</v>
      </c>
      <c r="I1000" s="132"/>
      <c r="J1000" s="132"/>
      <c r="K1000" s="577"/>
      <c r="L1000" s="578"/>
      <c r="M1000" s="578"/>
      <c r="N1000" s="578"/>
      <c r="O1000" s="131" t="s">
        <v>327</v>
      </c>
      <c r="P1000" s="131"/>
      <c r="Q1000" s="512">
        <f>Q980</f>
        <v>65.599999999999994</v>
      </c>
      <c r="R1000" s="131" t="s">
        <v>328</v>
      </c>
      <c r="S1000" s="132" t="str">
        <f>S980</f>
        <v>Круглякова  М.П.</v>
      </c>
      <c r="T1000" s="132"/>
      <c r="U1000" s="132"/>
      <c r="V1000" s="577"/>
    </row>
    <row r="1001" spans="1:22" ht="12.75" customHeight="1">
      <c r="A1001" s="578"/>
      <c r="B1001" s="578"/>
      <c r="C1001" s="578"/>
      <c r="D1001" s="131" t="s">
        <v>329</v>
      </c>
      <c r="E1001" s="131"/>
      <c r="F1001" s="512">
        <f>F981</f>
        <v>4</v>
      </c>
      <c r="G1001" s="131" t="s">
        <v>330</v>
      </c>
      <c r="H1001" s="132" t="s">
        <v>331</v>
      </c>
      <c r="I1001" s="132"/>
      <c r="J1001" s="137">
        <f>J981</f>
        <v>51</v>
      </c>
      <c r="K1001" s="577"/>
      <c r="L1001" s="578"/>
      <c r="M1001" s="578"/>
      <c r="N1001" s="578"/>
      <c r="O1001" s="131" t="s">
        <v>329</v>
      </c>
      <c r="P1001" s="131"/>
      <c r="Q1001" s="512">
        <f>Q981</f>
        <v>4</v>
      </c>
      <c r="R1001" s="131" t="s">
        <v>330</v>
      </c>
      <c r="S1001" s="132" t="s">
        <v>331</v>
      </c>
      <c r="T1001" s="132"/>
      <c r="U1001" s="137">
        <f>U981</f>
        <v>53</v>
      </c>
      <c r="V1001" s="577"/>
    </row>
    <row r="1002" spans="1:22" ht="2.25" customHeight="1" thickBot="1">
      <c r="A1002" s="463"/>
      <c r="B1002" s="132"/>
      <c r="C1002" s="132"/>
      <c r="D1002" s="132"/>
      <c r="E1002" s="132"/>
      <c r="F1002" s="510"/>
      <c r="G1002" s="132"/>
      <c r="H1002" s="132"/>
      <c r="I1002" s="132"/>
      <c r="J1002" s="132"/>
      <c r="K1002" s="577"/>
      <c r="L1002" s="463"/>
      <c r="M1002" s="132"/>
      <c r="N1002" s="132"/>
      <c r="O1002" s="132"/>
      <c r="P1002" s="132"/>
      <c r="Q1002" s="510"/>
      <c r="R1002" s="132"/>
      <c r="S1002" s="132"/>
      <c r="T1002" s="132"/>
      <c r="U1002" s="132"/>
      <c r="V1002" s="577"/>
    </row>
    <row r="1003" spans="1:22" ht="24" customHeight="1" thickBot="1">
      <c r="A1003" s="574" t="s">
        <v>433</v>
      </c>
      <c r="B1003" s="138"/>
      <c r="C1003" s="219"/>
      <c r="D1003" s="541" t="s">
        <v>957</v>
      </c>
      <c r="E1003" s="140"/>
      <c r="F1003" s="513" t="s">
        <v>366</v>
      </c>
      <c r="G1003" s="141" t="s">
        <v>335</v>
      </c>
      <c r="H1003" s="220" t="s">
        <v>367</v>
      </c>
      <c r="I1003" s="569" t="s">
        <v>337</v>
      </c>
      <c r="J1003" s="570"/>
      <c r="K1003" s="577"/>
      <c r="L1003" s="585" t="s">
        <v>434</v>
      </c>
      <c r="M1003" s="138"/>
      <c r="N1003" s="219"/>
      <c r="O1003" s="541" t="s">
        <v>957</v>
      </c>
      <c r="P1003" s="140"/>
      <c r="Q1003" s="513" t="s">
        <v>366</v>
      </c>
      <c r="R1003" s="141" t="s">
        <v>335</v>
      </c>
      <c r="S1003" s="220" t="s">
        <v>367</v>
      </c>
      <c r="T1003" s="569" t="s">
        <v>337</v>
      </c>
      <c r="U1003" s="570"/>
      <c r="V1003" s="577"/>
    </row>
    <row r="1004" spans="1:22" ht="3" customHeight="1">
      <c r="A1004" s="574"/>
      <c r="B1004" s="221"/>
      <c r="C1004" s="144"/>
      <c r="D1004" s="144"/>
      <c r="E1004" s="145"/>
      <c r="F1004" s="514"/>
      <c r="G1004" s="146"/>
      <c r="H1004" s="146"/>
      <c r="I1004" s="144"/>
      <c r="J1004" s="147"/>
      <c r="K1004" s="577"/>
      <c r="L1004" s="585"/>
      <c r="M1004" s="221"/>
      <c r="N1004" s="144"/>
      <c r="O1004" s="144"/>
      <c r="P1004" s="145"/>
      <c r="Q1004" s="514"/>
      <c r="R1004" s="146"/>
      <c r="S1004" s="146"/>
      <c r="T1004" s="144"/>
      <c r="U1004" s="147"/>
      <c r="V1004" s="577"/>
    </row>
    <row r="1005" spans="1:22" ht="12.75" customHeight="1">
      <c r="A1005" s="574"/>
      <c r="B1005" s="221" t="s">
        <v>368</v>
      </c>
      <c r="C1005" s="156"/>
      <c r="D1005" s="156"/>
      <c r="E1005" s="150"/>
      <c r="F1005" s="151">
        <f>D2509</f>
        <v>29.5</v>
      </c>
      <c r="G1005" s="151">
        <f>F1005*F1000</f>
        <v>1451.4</v>
      </c>
      <c r="H1005" s="152"/>
      <c r="I1005" s="153">
        <f>G1005-H1005</f>
        <v>1451.4</v>
      </c>
      <c r="J1005" s="154"/>
      <c r="K1005" s="577"/>
      <c r="L1005" s="585"/>
      <c r="M1005" s="221" t="s">
        <v>368</v>
      </c>
      <c r="N1005" s="156"/>
      <c r="O1005" s="156"/>
      <c r="P1005" s="150"/>
      <c r="Q1005" s="151">
        <f>D2509</f>
        <v>29.5</v>
      </c>
      <c r="R1005" s="151">
        <f>Q1005*Q1000</f>
        <v>1935.1999999999998</v>
      </c>
      <c r="S1005" s="152"/>
      <c r="T1005" s="153">
        <f>R1005-S1005</f>
        <v>1935.1999999999998</v>
      </c>
      <c r="U1005" s="154"/>
      <c r="V1005" s="577"/>
    </row>
    <row r="1006" spans="1:22" ht="12.75" customHeight="1">
      <c r="A1006" s="472"/>
      <c r="B1006" s="582" t="s">
        <v>370</v>
      </c>
      <c r="C1006" s="583"/>
      <c r="D1006" s="583"/>
      <c r="E1006" s="222" t="s">
        <v>371</v>
      </c>
      <c r="F1006" s="516">
        <f>D2504</f>
        <v>0.152</v>
      </c>
      <c r="G1006" s="223">
        <f>F1006*F1000</f>
        <v>7.4784000000000006</v>
      </c>
      <c r="H1006" s="224"/>
      <c r="I1006" s="226">
        <f>G1006</f>
        <v>7.4784000000000006</v>
      </c>
      <c r="J1006" s="178"/>
      <c r="K1006" s="577"/>
      <c r="L1006" s="585"/>
      <c r="M1006" s="582" t="s">
        <v>370</v>
      </c>
      <c r="N1006" s="583"/>
      <c r="O1006" s="583"/>
      <c r="P1006" s="222" t="s">
        <v>371</v>
      </c>
      <c r="Q1006" s="516">
        <f>D2504</f>
        <v>0.152</v>
      </c>
      <c r="R1006" s="223">
        <f>Q1006*Q1000</f>
        <v>9.9711999999999996</v>
      </c>
      <c r="S1006" s="224"/>
      <c r="T1006" s="226">
        <f>R1006</f>
        <v>9.9711999999999996</v>
      </c>
      <c r="U1006" s="178"/>
      <c r="V1006" s="577"/>
    </row>
    <row r="1007" spans="1:22" ht="12.75" customHeight="1">
      <c r="A1007" s="472"/>
      <c r="B1007" s="584"/>
      <c r="C1007" s="583"/>
      <c r="D1007" s="583"/>
      <c r="E1007" s="222" t="s">
        <v>372</v>
      </c>
      <c r="F1007" s="516">
        <f>D2505</f>
        <v>0.72299999999999998</v>
      </c>
      <c r="G1007" s="223">
        <f>F1007*F1000</f>
        <v>35.571600000000004</v>
      </c>
      <c r="H1007" s="224"/>
      <c r="I1007" s="226">
        <f>G1007</f>
        <v>35.571600000000004</v>
      </c>
      <c r="J1007" s="178"/>
      <c r="K1007" s="577"/>
      <c r="L1007" s="464"/>
      <c r="M1007" s="584"/>
      <c r="N1007" s="583"/>
      <c r="O1007" s="583"/>
      <c r="P1007" s="222" t="s">
        <v>372</v>
      </c>
      <c r="Q1007" s="516">
        <f>D2505</f>
        <v>0.72299999999999998</v>
      </c>
      <c r="R1007" s="223">
        <f>Q1007*Q1000</f>
        <v>47.428799999999995</v>
      </c>
      <c r="S1007" s="224"/>
      <c r="T1007" s="226">
        <f>R1007</f>
        <v>47.428799999999995</v>
      </c>
      <c r="U1007" s="178"/>
      <c r="V1007" s="577"/>
    </row>
    <row r="1008" spans="1:22">
      <c r="A1008" s="460"/>
      <c r="B1008" s="584"/>
      <c r="C1008" s="583"/>
      <c r="D1008" s="583"/>
      <c r="E1008" s="222" t="s">
        <v>373</v>
      </c>
      <c r="F1008" s="527">
        <f>D2506</f>
        <v>1.3160000000000001</v>
      </c>
      <c r="G1008" s="223">
        <f>F1008*F1000</f>
        <v>64.747200000000007</v>
      </c>
      <c r="H1008" s="224"/>
      <c r="I1008" s="226">
        <f>G1008</f>
        <v>64.747200000000007</v>
      </c>
      <c r="J1008" s="178"/>
      <c r="K1008" s="577"/>
      <c r="L1008" s="586" t="s">
        <v>369</v>
      </c>
      <c r="M1008" s="584"/>
      <c r="N1008" s="583"/>
      <c r="O1008" s="583"/>
      <c r="P1008" s="222" t="s">
        <v>373</v>
      </c>
      <c r="Q1008" s="527">
        <f>D2506</f>
        <v>1.3160000000000001</v>
      </c>
      <c r="R1008" s="223">
        <f>Q1008*Q1000</f>
        <v>86.329599999999999</v>
      </c>
      <c r="S1008" s="224"/>
      <c r="T1008" s="226">
        <f>R1008</f>
        <v>86.329599999999999</v>
      </c>
      <c r="U1008" s="178"/>
      <c r="V1008" s="577"/>
    </row>
    <row r="1009" spans="1:22" ht="13.5" thickBot="1">
      <c r="A1009" s="573" t="s">
        <v>369</v>
      </c>
      <c r="B1009" s="584"/>
      <c r="C1009" s="583"/>
      <c r="D1009" s="583"/>
      <c r="E1009" s="232" t="s">
        <v>374</v>
      </c>
      <c r="F1009" s="518">
        <f>D2507</f>
        <v>0.14899999999999999</v>
      </c>
      <c r="G1009" s="233">
        <f>F1009*F1000</f>
        <v>7.3308</v>
      </c>
      <c r="H1009" s="234"/>
      <c r="I1009" s="237">
        <f>G1009</f>
        <v>7.3308</v>
      </c>
      <c r="J1009" s="236"/>
      <c r="K1009" s="577"/>
      <c r="L1009" s="586"/>
      <c r="M1009" s="584"/>
      <c r="N1009" s="583"/>
      <c r="O1009" s="583"/>
      <c r="P1009" s="232" t="s">
        <v>374</v>
      </c>
      <c r="Q1009" s="518">
        <f>D2507</f>
        <v>0.14899999999999999</v>
      </c>
      <c r="R1009" s="233">
        <f>Q1009*Q1000</f>
        <v>9.7743999999999982</v>
      </c>
      <c r="S1009" s="234"/>
      <c r="T1009" s="237">
        <f>R1009</f>
        <v>9.7743999999999982</v>
      </c>
      <c r="U1009" s="236"/>
      <c r="V1009" s="577"/>
    </row>
    <row r="1010" spans="1:22" ht="12.75" customHeight="1" thickBot="1">
      <c r="A1010" s="574"/>
      <c r="B1010" s="168"/>
      <c r="C1010" s="164"/>
      <c r="D1010" s="164"/>
      <c r="E1010" s="165"/>
      <c r="F1010" s="532" t="s">
        <v>384</v>
      </c>
      <c r="G1010" s="332" t="s">
        <v>385</v>
      </c>
      <c r="H1010" s="220" t="s">
        <v>386</v>
      </c>
      <c r="I1010" s="219"/>
      <c r="J1010" s="251"/>
      <c r="K1010" s="577"/>
      <c r="L1010" s="587"/>
      <c r="M1010" s="168"/>
      <c r="N1010" s="164"/>
      <c r="O1010" s="164"/>
      <c r="P1010" s="165"/>
      <c r="Q1010" s="532" t="s">
        <v>384</v>
      </c>
      <c r="R1010" s="332" t="s">
        <v>385</v>
      </c>
      <c r="S1010" s="220" t="s">
        <v>386</v>
      </c>
      <c r="T1010" s="219"/>
      <c r="U1010" s="251"/>
      <c r="V1010" s="577"/>
    </row>
    <row r="1011" spans="1:22" ht="13.5" thickBot="1">
      <c r="A1011" s="574"/>
      <c r="B1011" s="247" t="s">
        <v>986</v>
      </c>
      <c r="C1011" s="219"/>
      <c r="D1011" s="219"/>
      <c r="E1011" s="253"/>
      <c r="F1011" s="524">
        <f>F991</f>
        <v>5437</v>
      </c>
      <c r="G1011" s="282">
        <f>G991</f>
        <v>5654</v>
      </c>
      <c r="H1011" s="249">
        <f>H991</f>
        <v>217</v>
      </c>
      <c r="I1011" s="242">
        <f>I991</f>
        <v>716.09999999999991</v>
      </c>
      <c r="J1011" s="167"/>
      <c r="K1011" s="577"/>
      <c r="L1011" s="461"/>
      <c r="M1011" s="247" t="s">
        <v>986</v>
      </c>
      <c r="N1011" s="219"/>
      <c r="O1011" s="219"/>
      <c r="P1011" s="253"/>
      <c r="Q1011" s="524">
        <f>Q991</f>
        <v>61633</v>
      </c>
      <c r="R1011" s="248">
        <f>R991</f>
        <v>62280</v>
      </c>
      <c r="S1011" s="249">
        <f>S991</f>
        <v>647</v>
      </c>
      <c r="T1011" s="242">
        <f>T991</f>
        <v>2135.1</v>
      </c>
      <c r="U1011" s="167"/>
      <c r="V1011" s="577"/>
    </row>
    <row r="1012" spans="1:22">
      <c r="A1012" s="472"/>
      <c r="B1012" s="144"/>
      <c r="C1012" s="132"/>
      <c r="D1012" s="132"/>
      <c r="E1012" s="132"/>
      <c r="F1012" s="510"/>
      <c r="G1012" s="560" t="s">
        <v>1007</v>
      </c>
      <c r="H1012" s="255"/>
      <c r="I1012" s="556">
        <f>I992</f>
        <v>0</v>
      </c>
      <c r="J1012" s="255"/>
      <c r="K1012" s="577"/>
      <c r="L1012" s="460" t="s">
        <v>375</v>
      </c>
      <c r="M1012" s="132"/>
      <c r="N1012" s="132"/>
      <c r="O1012" s="132"/>
      <c r="P1012" s="132"/>
      <c r="Q1012" s="510"/>
      <c r="R1012" s="560" t="s">
        <v>1007</v>
      </c>
      <c r="S1012" s="255"/>
      <c r="T1012" s="556">
        <f>T992</f>
        <v>3029.2699999999995</v>
      </c>
      <c r="U1012" s="255"/>
      <c r="V1012" s="577"/>
    </row>
    <row r="1013" spans="1:22" ht="13.5" thickBot="1">
      <c r="A1013" s="460" t="s">
        <v>376</v>
      </c>
      <c r="B1013" s="132"/>
      <c r="C1013" s="132"/>
      <c r="D1013" s="180" t="s">
        <v>377</v>
      </c>
      <c r="E1013" s="183" t="str">
        <f>$E$18</f>
        <v>января</v>
      </c>
      <c r="F1013" s="510" t="s">
        <v>1142</v>
      </c>
      <c r="G1013" s="182" t="s">
        <v>347</v>
      </c>
      <c r="H1013" s="167"/>
      <c r="I1013" s="242">
        <f>SUM(I1004:I1012)</f>
        <v>2282.6279999999997</v>
      </c>
      <c r="J1013" s="167"/>
      <c r="K1013" s="299"/>
      <c r="L1013" s="460" t="s">
        <v>376</v>
      </c>
      <c r="M1013" s="132"/>
      <c r="N1013" s="132"/>
      <c r="O1013" s="180" t="s">
        <v>377</v>
      </c>
      <c r="P1013" s="183" t="str">
        <f>$E$18</f>
        <v>января</v>
      </c>
      <c r="Q1013" s="510" t="s">
        <v>1142</v>
      </c>
      <c r="R1013" s="182" t="s">
        <v>347</v>
      </c>
      <c r="S1013" s="167"/>
      <c r="T1013" s="242">
        <f>SUM(T1004:T1012)</f>
        <v>7253.0739999999987</v>
      </c>
      <c r="U1013" s="167"/>
      <c r="V1013" s="299"/>
    </row>
    <row r="1014" spans="1:22" s="261" customFormat="1" ht="12.75" customHeight="1">
      <c r="A1014" s="284"/>
      <c r="B1014" s="285"/>
      <c r="C1014" s="196"/>
      <c r="F1014" s="525"/>
      <c r="K1014" s="299"/>
      <c r="L1014" s="284"/>
      <c r="M1014" s="285"/>
      <c r="N1014" s="196"/>
      <c r="Q1014" s="525"/>
      <c r="V1014" s="299"/>
    </row>
    <row r="1015" spans="1:22">
      <c r="A1015" s="460" t="s">
        <v>363</v>
      </c>
      <c r="B1015" s="131"/>
      <c r="L1015" s="460" t="s">
        <v>363</v>
      </c>
      <c r="M1015" s="131"/>
    </row>
    <row r="1016" spans="1:22" ht="3" customHeight="1">
      <c r="A1016" s="460"/>
      <c r="B1016" s="131"/>
      <c r="C1016" s="132"/>
      <c r="D1016" s="132"/>
      <c r="E1016" s="132"/>
      <c r="F1016" s="510"/>
      <c r="G1016" s="132"/>
      <c r="H1016" s="132"/>
      <c r="I1016" s="132"/>
      <c r="J1016" s="132"/>
      <c r="K1016" s="217"/>
      <c r="L1016" s="460"/>
      <c r="M1016" s="131"/>
      <c r="N1016" s="132"/>
      <c r="O1016" s="132"/>
      <c r="P1016" s="132"/>
      <c r="Q1016" s="510"/>
      <c r="R1016" s="132"/>
      <c r="S1016" s="132"/>
      <c r="T1016" s="132"/>
      <c r="U1016" s="132"/>
      <c r="V1016" s="132"/>
    </row>
    <row r="1017" spans="1:22" ht="15.75" customHeight="1">
      <c r="A1017" s="578"/>
      <c r="B1017" s="578"/>
      <c r="C1017" s="578"/>
      <c r="D1017" s="133" t="s">
        <v>325</v>
      </c>
      <c r="E1017" s="133"/>
      <c r="F1017" s="511"/>
      <c r="G1017" s="135" t="str">
        <f>$G$3</f>
        <v>декабрь</v>
      </c>
      <c r="H1017" s="133" t="s">
        <v>967</v>
      </c>
      <c r="I1017" s="132"/>
      <c r="J1017" s="132"/>
      <c r="K1017" s="217"/>
      <c r="L1017" s="578"/>
      <c r="M1017" s="578"/>
      <c r="N1017" s="578"/>
      <c r="O1017" s="133" t="s">
        <v>325</v>
      </c>
      <c r="P1017" s="133"/>
      <c r="Q1017" s="511"/>
      <c r="R1017" s="135" t="str">
        <f>$G$3</f>
        <v>декабрь</v>
      </c>
      <c r="S1017" s="133" t="s">
        <v>967</v>
      </c>
      <c r="T1017" s="132"/>
      <c r="U1017" s="132"/>
      <c r="V1017" s="132"/>
    </row>
    <row r="1018" spans="1:22" ht="5.25" customHeight="1">
      <c r="A1018" s="578"/>
      <c r="B1018" s="578"/>
      <c r="C1018" s="578"/>
      <c r="D1018" s="132"/>
      <c r="E1018" s="132"/>
      <c r="F1018" s="510"/>
      <c r="G1018" s="132"/>
      <c r="H1018" s="132"/>
      <c r="I1018" s="132"/>
      <c r="J1018" s="132"/>
      <c r="K1018" s="217"/>
      <c r="L1018" s="578"/>
      <c r="M1018" s="578"/>
      <c r="N1018" s="578"/>
      <c r="O1018" s="132"/>
      <c r="P1018" s="132"/>
      <c r="Q1018" s="510"/>
      <c r="R1018" s="132"/>
      <c r="S1018" s="132"/>
      <c r="T1018" s="132"/>
      <c r="U1018" s="132"/>
      <c r="V1018" s="132"/>
    </row>
    <row r="1019" spans="1:22" ht="12.75" customHeight="1">
      <c r="A1019" s="578"/>
      <c r="B1019" s="578"/>
      <c r="C1019" s="578"/>
      <c r="D1019" s="131" t="s">
        <v>327</v>
      </c>
      <c r="E1019" s="131"/>
      <c r="F1019" s="512">
        <f>Жильцы!E55</f>
        <v>49.2</v>
      </c>
      <c r="G1019" s="131" t="s">
        <v>328</v>
      </c>
      <c r="H1019" s="132" t="str">
        <f>Жильцы!B55&amp;" "&amp;Жильцы!C55&amp;"."&amp;Жильцы!D55&amp;"."</f>
        <v>Лучинина А.Я.</v>
      </c>
      <c r="I1019" s="132"/>
      <c r="J1019" s="132"/>
      <c r="K1019" s="217"/>
      <c r="L1019" s="578"/>
      <c r="M1019" s="578"/>
      <c r="N1019" s="578"/>
      <c r="O1019" s="131" t="s">
        <v>327</v>
      </c>
      <c r="P1019" s="131"/>
      <c r="Q1019" s="512">
        <f>Жильцы!E57</f>
        <v>49.5</v>
      </c>
      <c r="R1019" s="131" t="s">
        <v>328</v>
      </c>
      <c r="S1019" s="132" t="str">
        <f>Жильцы!B57&amp;" "&amp;Жильцы!C57&amp;"."&amp;Жильцы!D57&amp;"."</f>
        <v>Коваленина Л.Г.</v>
      </c>
      <c r="T1019" s="132"/>
      <c r="U1019" s="132"/>
      <c r="V1019" s="132"/>
    </row>
    <row r="1020" spans="1:22" ht="13.5" customHeight="1" thickBot="1">
      <c r="A1020" s="578"/>
      <c r="B1020" s="578"/>
      <c r="C1020" s="578"/>
      <c r="D1020" s="131" t="s">
        <v>329</v>
      </c>
      <c r="E1020" s="131"/>
      <c r="F1020" s="512">
        <f>Жильцы!F55</f>
        <v>2</v>
      </c>
      <c r="G1020" s="131" t="s">
        <v>330</v>
      </c>
      <c r="H1020" s="132" t="s">
        <v>331</v>
      </c>
      <c r="I1020" s="132"/>
      <c r="J1020" s="137">
        <f>Жильцы!A55</f>
        <v>54</v>
      </c>
      <c r="K1020" s="217"/>
      <c r="L1020" s="578"/>
      <c r="M1020" s="578"/>
      <c r="N1020" s="578"/>
      <c r="O1020" s="131" t="s">
        <v>329</v>
      </c>
      <c r="P1020" s="131"/>
      <c r="Q1020" s="512">
        <f>Жильцы!F57</f>
        <v>1</v>
      </c>
      <c r="R1020" s="131" t="s">
        <v>330</v>
      </c>
      <c r="S1020" s="132" t="s">
        <v>331</v>
      </c>
      <c r="T1020" s="132"/>
      <c r="U1020" s="137">
        <f>Жильцы!A57</f>
        <v>56</v>
      </c>
      <c r="V1020" s="132"/>
    </row>
    <row r="1021" spans="1:22" ht="6" hidden="1" customHeight="1" thickBot="1">
      <c r="A1021" s="463"/>
      <c r="B1021" s="132"/>
      <c r="C1021" s="132"/>
      <c r="D1021" s="132"/>
      <c r="E1021" s="132"/>
      <c r="F1021" s="510"/>
      <c r="G1021" s="132"/>
      <c r="H1021" s="132"/>
      <c r="I1021" s="132"/>
      <c r="J1021" s="132"/>
      <c r="K1021" s="217"/>
      <c r="L1021" s="463"/>
      <c r="M1021" s="132"/>
      <c r="N1021" s="132"/>
      <c r="O1021" s="132"/>
      <c r="P1021" s="132"/>
      <c r="Q1021" s="510"/>
      <c r="R1021" s="132"/>
      <c r="S1021" s="132"/>
      <c r="T1021" s="132"/>
      <c r="U1021" s="132"/>
      <c r="V1021" s="132"/>
    </row>
    <row r="1022" spans="1:22" ht="24" customHeight="1" thickBot="1">
      <c r="A1022" s="574"/>
      <c r="B1022" s="138"/>
      <c r="C1022" s="219"/>
      <c r="D1022" s="541" t="s">
        <v>957</v>
      </c>
      <c r="E1022" s="140"/>
      <c r="F1022" s="513" t="s">
        <v>366</v>
      </c>
      <c r="G1022" s="141" t="s">
        <v>335</v>
      </c>
      <c r="H1022" s="220" t="s">
        <v>367</v>
      </c>
      <c r="I1022" s="569" t="s">
        <v>337</v>
      </c>
      <c r="J1022" s="570"/>
      <c r="K1022" s="217"/>
      <c r="L1022" s="585"/>
      <c r="M1022" s="138"/>
      <c r="N1022" s="219"/>
      <c r="O1022" s="541" t="s">
        <v>957</v>
      </c>
      <c r="P1022" s="140"/>
      <c r="Q1022" s="513" t="s">
        <v>366</v>
      </c>
      <c r="R1022" s="141" t="s">
        <v>335</v>
      </c>
      <c r="S1022" s="220" t="s">
        <v>367</v>
      </c>
      <c r="T1022" s="569" t="s">
        <v>337</v>
      </c>
      <c r="U1022" s="570"/>
      <c r="V1022" s="132"/>
    </row>
    <row r="1023" spans="1:22" ht="3" customHeight="1">
      <c r="A1023" s="574"/>
      <c r="B1023" s="221"/>
      <c r="C1023" s="144"/>
      <c r="D1023" s="144"/>
      <c r="E1023" s="145"/>
      <c r="F1023" s="514"/>
      <c r="G1023" s="146"/>
      <c r="H1023" s="146"/>
      <c r="I1023" s="144"/>
      <c r="J1023" s="147"/>
      <c r="K1023" s="217"/>
      <c r="L1023" s="585"/>
      <c r="M1023" s="221"/>
      <c r="N1023" s="144"/>
      <c r="O1023" s="144"/>
      <c r="P1023" s="145"/>
      <c r="Q1023" s="514"/>
      <c r="R1023" s="146"/>
      <c r="S1023" s="146"/>
      <c r="T1023" s="144"/>
      <c r="U1023" s="147"/>
      <c r="V1023" s="132"/>
    </row>
    <row r="1024" spans="1:22" ht="12.75" customHeight="1">
      <c r="A1024" s="574"/>
      <c r="B1024" s="221" t="s">
        <v>368</v>
      </c>
      <c r="C1024" s="156"/>
      <c r="D1024" s="156"/>
      <c r="E1024" s="150"/>
      <c r="F1024" s="151">
        <f>D2509</f>
        <v>29.5</v>
      </c>
      <c r="G1024" s="151">
        <f>F1024*F1019</f>
        <v>1451.4</v>
      </c>
      <c r="H1024" s="152"/>
      <c r="I1024" s="153">
        <f>G1024-H1024</f>
        <v>1451.4</v>
      </c>
      <c r="J1024" s="154"/>
      <c r="K1024" s="217"/>
      <c r="L1024" s="585"/>
      <c r="M1024" s="221" t="s">
        <v>368</v>
      </c>
      <c r="N1024" s="156"/>
      <c r="O1024" s="156"/>
      <c r="P1024" s="150"/>
      <c r="Q1024" s="151">
        <f>D2509</f>
        <v>29.5</v>
      </c>
      <c r="R1024" s="151">
        <f>Q1024*Q1019</f>
        <v>1460.25</v>
      </c>
      <c r="S1024" s="152"/>
      <c r="T1024" s="153">
        <f>R1024-S1024</f>
        <v>1460.25</v>
      </c>
      <c r="U1024" s="154"/>
      <c r="V1024" s="132"/>
    </row>
    <row r="1025" spans="1:22" ht="12.75" customHeight="1">
      <c r="A1025" s="472"/>
      <c r="B1025" s="582" t="s">
        <v>370</v>
      </c>
      <c r="C1025" s="583"/>
      <c r="D1025" s="583"/>
      <c r="E1025" s="222" t="s">
        <v>371</v>
      </c>
      <c r="F1025" s="516">
        <f>D2504</f>
        <v>0.152</v>
      </c>
      <c r="G1025" s="223">
        <f>F1025*F1019</f>
        <v>7.4784000000000006</v>
      </c>
      <c r="H1025" s="224"/>
      <c r="I1025" s="226">
        <f>G1025</f>
        <v>7.4784000000000006</v>
      </c>
      <c r="J1025" s="178"/>
      <c r="K1025" s="217"/>
      <c r="L1025" s="585"/>
      <c r="M1025" s="582" t="s">
        <v>370</v>
      </c>
      <c r="N1025" s="583"/>
      <c r="O1025" s="583"/>
      <c r="P1025" s="222" t="s">
        <v>371</v>
      </c>
      <c r="Q1025" s="516">
        <f>D2504</f>
        <v>0.152</v>
      </c>
      <c r="R1025" s="223">
        <f>Q1025*Q1019</f>
        <v>7.524</v>
      </c>
      <c r="S1025" s="224"/>
      <c r="T1025" s="226">
        <f>R1025</f>
        <v>7.524</v>
      </c>
      <c r="U1025" s="178"/>
      <c r="V1025" s="132"/>
    </row>
    <row r="1026" spans="1:22" ht="12.75" customHeight="1">
      <c r="A1026" s="472"/>
      <c r="B1026" s="584"/>
      <c r="C1026" s="583"/>
      <c r="D1026" s="583"/>
      <c r="E1026" s="222" t="s">
        <v>372</v>
      </c>
      <c r="F1026" s="516">
        <f>D2505</f>
        <v>0.72299999999999998</v>
      </c>
      <c r="G1026" s="223">
        <f>F1026*F1019</f>
        <v>35.571600000000004</v>
      </c>
      <c r="H1026" s="224"/>
      <c r="I1026" s="226">
        <f>G1026</f>
        <v>35.571600000000004</v>
      </c>
      <c r="J1026" s="178"/>
      <c r="K1026" s="217"/>
      <c r="L1026" s="464"/>
      <c r="M1026" s="584"/>
      <c r="N1026" s="583"/>
      <c r="O1026" s="583"/>
      <c r="P1026" s="222" t="s">
        <v>372</v>
      </c>
      <c r="Q1026" s="516">
        <f>D2505</f>
        <v>0.72299999999999998</v>
      </c>
      <c r="R1026" s="223">
        <f>Q1026*Q1019</f>
        <v>35.788499999999999</v>
      </c>
      <c r="S1026" s="224"/>
      <c r="T1026" s="226">
        <f>R1026</f>
        <v>35.788499999999999</v>
      </c>
      <c r="U1026" s="178"/>
      <c r="V1026" s="132"/>
    </row>
    <row r="1027" spans="1:22">
      <c r="A1027" s="460"/>
      <c r="B1027" s="584"/>
      <c r="C1027" s="583"/>
      <c r="D1027" s="583"/>
      <c r="E1027" s="222" t="s">
        <v>373</v>
      </c>
      <c r="F1027" s="527">
        <f>D2506</f>
        <v>1.3160000000000001</v>
      </c>
      <c r="G1027" s="223">
        <f>F1027*F1019</f>
        <v>64.747200000000007</v>
      </c>
      <c r="H1027" s="224"/>
      <c r="I1027" s="226">
        <f>G1027</f>
        <v>64.747200000000007</v>
      </c>
      <c r="J1027" s="178"/>
      <c r="K1027" s="217"/>
      <c r="L1027" s="586" t="s">
        <v>369</v>
      </c>
      <c r="M1027" s="584"/>
      <c r="N1027" s="583"/>
      <c r="O1027" s="583"/>
      <c r="P1027" s="222" t="s">
        <v>373</v>
      </c>
      <c r="Q1027" s="527">
        <f>D2506</f>
        <v>1.3160000000000001</v>
      </c>
      <c r="R1027" s="223">
        <f>Q1027*Q1019</f>
        <v>65.141999999999996</v>
      </c>
      <c r="S1027" s="224"/>
      <c r="T1027" s="226">
        <f>R1027</f>
        <v>65.141999999999996</v>
      </c>
      <c r="U1027" s="178"/>
      <c r="V1027" s="132"/>
    </row>
    <row r="1028" spans="1:22" ht="13.5" thickBot="1">
      <c r="A1028" s="573" t="s">
        <v>369</v>
      </c>
      <c r="B1028" s="584"/>
      <c r="C1028" s="583"/>
      <c r="D1028" s="583"/>
      <c r="E1028" s="232" t="s">
        <v>374</v>
      </c>
      <c r="F1028" s="518">
        <f>D2507</f>
        <v>0.14899999999999999</v>
      </c>
      <c r="G1028" s="233">
        <f>F1028*F1019</f>
        <v>7.3308</v>
      </c>
      <c r="H1028" s="234"/>
      <c r="I1028" s="237">
        <f>G1028</f>
        <v>7.3308</v>
      </c>
      <c r="J1028" s="236"/>
      <c r="K1028" s="217"/>
      <c r="L1028" s="586"/>
      <c r="M1028" s="584"/>
      <c r="N1028" s="583"/>
      <c r="O1028" s="583"/>
      <c r="P1028" s="232" t="s">
        <v>374</v>
      </c>
      <c r="Q1028" s="518">
        <f>D2507</f>
        <v>0.14899999999999999</v>
      </c>
      <c r="R1028" s="233">
        <f>Q1028*Q1019</f>
        <v>7.3754999999999997</v>
      </c>
      <c r="S1028" s="234"/>
      <c r="T1028" s="237">
        <f>R1028</f>
        <v>7.3754999999999997</v>
      </c>
      <c r="U1028" s="236"/>
      <c r="V1028" s="132"/>
    </row>
    <row r="1029" spans="1:22" ht="12" customHeight="1" thickBot="1">
      <c r="A1029" s="574"/>
      <c r="B1029" s="168"/>
      <c r="C1029" s="164"/>
      <c r="D1029" s="164"/>
      <c r="E1029" s="165"/>
      <c r="F1029" s="532" t="s">
        <v>384</v>
      </c>
      <c r="G1029" s="332" t="s">
        <v>385</v>
      </c>
      <c r="H1029" s="220" t="s">
        <v>386</v>
      </c>
      <c r="I1029" s="219"/>
      <c r="J1029" s="251"/>
      <c r="K1029" s="217"/>
      <c r="L1029" s="587"/>
      <c r="M1029" s="168"/>
      <c r="N1029" s="164"/>
      <c r="O1029" s="164"/>
      <c r="P1029" s="165"/>
      <c r="Q1029" s="532" t="s">
        <v>384</v>
      </c>
      <c r="R1029" s="332" t="s">
        <v>385</v>
      </c>
      <c r="S1029" s="220" t="s">
        <v>386</v>
      </c>
      <c r="T1029" s="219"/>
      <c r="U1029" s="251"/>
      <c r="V1029" s="132"/>
    </row>
    <row r="1030" spans="1:22" ht="13.5" thickBot="1">
      <c r="A1030" s="574"/>
      <c r="B1030" s="247" t="s">
        <v>986</v>
      </c>
      <c r="C1030" s="219"/>
      <c r="D1030" s="219"/>
      <c r="E1030" s="253"/>
      <c r="F1030" s="521">
        <f>INDEX(Жильцы!$A$2:$AB$129,Квитанции_чистые!J1020,HLOOKUP(Квитанции_чистые!$G$3,Лист1!$B$21:$M$22,2,FALSE))</f>
        <v>39342</v>
      </c>
      <c r="G1030" s="248">
        <f>INDEX(Жильцы!$A$2:$AB$129,Квитанции_чистые!J1020,(HLOOKUP(Квитанции_чистые!$G$3,Лист1!$B$17:$M$18,2,FALSE)))</f>
        <v>39469</v>
      </c>
      <c r="H1030" s="249">
        <f>G1030-F1030</f>
        <v>127</v>
      </c>
      <c r="I1030" s="242">
        <f>H1030*B2499</f>
        <v>419.09999999999997</v>
      </c>
      <c r="J1030" s="251"/>
      <c r="K1030" s="252"/>
      <c r="L1030" s="461"/>
      <c r="M1030" s="247" t="s">
        <v>986</v>
      </c>
      <c r="N1030" s="219"/>
      <c r="O1030" s="219"/>
      <c r="P1030" s="253"/>
      <c r="Q1030" s="524">
        <f>INDEX(Жильцы!$A$2:$AB$129,Квитанции_чистые!U1020,HLOOKUP(Квитанции_чистые!$G$3,Лист1!$B$21:$M$22,2,FALSE))</f>
        <v>24687</v>
      </c>
      <c r="R1030" s="248">
        <f>INDEX(Жильцы!$A$2:$AB$129,Квитанции_чистые!U1020,(HLOOKUP(Квитанции_чистые!$G$3,Лист1!$B$17:$M$18,2,FALSE)))</f>
        <v>24900</v>
      </c>
      <c r="S1030" s="249">
        <f>R1030-Q1030</f>
        <v>213</v>
      </c>
      <c r="T1030" s="242">
        <f>S1030*B2499</f>
        <v>702.9</v>
      </c>
      <c r="U1030" s="167"/>
      <c r="V1030" s="132"/>
    </row>
    <row r="1031" spans="1:22">
      <c r="A1031" s="472"/>
      <c r="B1031" s="144"/>
      <c r="C1031" s="132"/>
      <c r="D1031" s="132"/>
      <c r="E1031" s="132"/>
      <c r="F1031" s="510"/>
      <c r="G1031" s="560" t="s">
        <v>1007</v>
      </c>
      <c r="H1031" s="255"/>
      <c r="I1031" s="556">
        <f>Жильцы!N55</f>
        <v>29431.32</v>
      </c>
      <c r="J1031" s="255"/>
      <c r="K1031" s="217"/>
      <c r="L1031" s="460" t="s">
        <v>375</v>
      </c>
      <c r="M1031" s="132"/>
      <c r="N1031" s="132"/>
      <c r="O1031" s="132"/>
      <c r="P1031" s="132"/>
      <c r="Q1031" s="510"/>
      <c r="R1031" s="560" t="s">
        <v>1007</v>
      </c>
      <c r="S1031" s="255"/>
      <c r="T1031" s="556">
        <f>Жильцы!N57</f>
        <v>0</v>
      </c>
      <c r="U1031" s="255"/>
      <c r="V1031" s="132"/>
    </row>
    <row r="1032" spans="1:22" ht="13.5" thickBot="1">
      <c r="A1032" s="460" t="s">
        <v>376</v>
      </c>
      <c r="B1032" s="132"/>
      <c r="C1032" s="132"/>
      <c r="D1032" s="180" t="s">
        <v>377</v>
      </c>
      <c r="E1032" s="183" t="str">
        <f>$E$18</f>
        <v>января</v>
      </c>
      <c r="F1032" s="510" t="s">
        <v>1142</v>
      </c>
      <c r="G1032" s="182" t="s">
        <v>347</v>
      </c>
      <c r="H1032" s="167"/>
      <c r="I1032" s="242">
        <f>SUM(I1023:I1031)</f>
        <v>31416.948</v>
      </c>
      <c r="J1032" s="167"/>
      <c r="K1032" s="217"/>
      <c r="L1032" s="460" t="s">
        <v>376</v>
      </c>
      <c r="M1032" s="132"/>
      <c r="N1032" s="132"/>
      <c r="O1032" s="180" t="s">
        <v>377</v>
      </c>
      <c r="P1032" s="183" t="str">
        <f>$E$18</f>
        <v>января</v>
      </c>
      <c r="Q1032" s="510" t="s">
        <v>1142</v>
      </c>
      <c r="R1032" s="182" t="s">
        <v>347</v>
      </c>
      <c r="S1032" s="167"/>
      <c r="T1032" s="242">
        <f>SUM(T1023:T1031)</f>
        <v>2278.98</v>
      </c>
      <c r="U1032" s="167"/>
      <c r="V1032" s="132"/>
    </row>
    <row r="1033" spans="1:22" ht="12.75" customHeight="1">
      <c r="A1033" s="184"/>
      <c r="B1033" s="190"/>
      <c r="C1033" s="186"/>
      <c r="D1033" s="259"/>
      <c r="E1033" s="259"/>
      <c r="F1033" s="522"/>
      <c r="G1033" s="188"/>
      <c r="H1033" s="189"/>
      <c r="I1033" s="259"/>
      <c r="J1033" s="259"/>
      <c r="K1033" s="260"/>
      <c r="L1033" s="184"/>
      <c r="M1033" s="190"/>
      <c r="N1033" s="186"/>
      <c r="O1033" s="259"/>
      <c r="P1033" s="259"/>
      <c r="Q1033" s="522"/>
      <c r="R1033" s="259"/>
      <c r="S1033" s="259"/>
      <c r="T1033" s="259"/>
      <c r="U1033" s="259"/>
      <c r="V1033" s="261"/>
    </row>
    <row r="1034" spans="1:22" ht="24" customHeight="1">
      <c r="A1034" s="460" t="s">
        <v>363</v>
      </c>
      <c r="B1034" s="131"/>
      <c r="K1034" s="576" t="s">
        <v>378</v>
      </c>
      <c r="L1034" s="460" t="s">
        <v>363</v>
      </c>
      <c r="M1034" s="131"/>
      <c r="V1034" s="576" t="s">
        <v>378</v>
      </c>
    </row>
    <row r="1035" spans="1:22">
      <c r="A1035" s="460" t="s">
        <v>379</v>
      </c>
      <c r="B1035" s="131"/>
      <c r="K1035" s="577"/>
      <c r="L1035" s="460" t="s">
        <v>379</v>
      </c>
      <c r="M1035" s="131"/>
      <c r="V1035" s="577"/>
    </row>
    <row r="1036" spans="1:22" ht="2.25" customHeight="1">
      <c r="A1036" s="460"/>
      <c r="B1036" s="131"/>
      <c r="C1036" s="132"/>
      <c r="D1036" s="132"/>
      <c r="E1036" s="132"/>
      <c r="F1036" s="510"/>
      <c r="G1036" s="132"/>
      <c r="H1036" s="132"/>
      <c r="I1036" s="132"/>
      <c r="J1036" s="132"/>
      <c r="K1036" s="577"/>
      <c r="L1036" s="460"/>
      <c r="M1036" s="131"/>
      <c r="N1036" s="132"/>
      <c r="O1036" s="132"/>
      <c r="P1036" s="132"/>
      <c r="Q1036" s="510"/>
      <c r="R1036" s="132"/>
      <c r="S1036" s="132"/>
      <c r="T1036" s="132"/>
      <c r="U1036" s="132"/>
      <c r="V1036" s="577"/>
    </row>
    <row r="1037" spans="1:22" ht="15.75" customHeight="1">
      <c r="A1037" s="578"/>
      <c r="B1037" s="578"/>
      <c r="C1037" s="578"/>
      <c r="D1037" s="133" t="s">
        <v>350</v>
      </c>
      <c r="E1037" s="133"/>
      <c r="F1037" s="511"/>
      <c r="G1037" s="135" t="str">
        <f>$G$3</f>
        <v>декабрь</v>
      </c>
      <c r="H1037" s="133" t="s">
        <v>967</v>
      </c>
      <c r="I1037" s="132"/>
      <c r="J1037" s="132"/>
      <c r="K1037" s="577"/>
      <c r="L1037" s="578"/>
      <c r="M1037" s="578"/>
      <c r="N1037" s="578"/>
      <c r="O1037" s="133" t="s">
        <v>350</v>
      </c>
      <c r="P1037" s="133"/>
      <c r="Q1037" s="511"/>
      <c r="R1037" s="135" t="str">
        <f>$G$3</f>
        <v>декабрь</v>
      </c>
      <c r="S1037" s="133" t="s">
        <v>967</v>
      </c>
      <c r="T1037" s="132"/>
      <c r="U1037" s="132"/>
      <c r="V1037" s="577"/>
    </row>
    <row r="1038" spans="1:22" ht="3.75" customHeight="1">
      <c r="A1038" s="578"/>
      <c r="B1038" s="578"/>
      <c r="C1038" s="578"/>
      <c r="D1038" s="132"/>
      <c r="E1038" s="132"/>
      <c r="F1038" s="510"/>
      <c r="G1038" s="132"/>
      <c r="H1038" s="132"/>
      <c r="I1038" s="132"/>
      <c r="J1038" s="132"/>
      <c r="K1038" s="577"/>
      <c r="L1038" s="578"/>
      <c r="M1038" s="578"/>
      <c r="N1038" s="578"/>
      <c r="O1038" s="132"/>
      <c r="P1038" s="132"/>
      <c r="Q1038" s="510"/>
      <c r="R1038" s="132"/>
      <c r="S1038" s="132"/>
      <c r="T1038" s="132"/>
      <c r="U1038" s="132"/>
      <c r="V1038" s="577"/>
    </row>
    <row r="1039" spans="1:22" ht="12.75" customHeight="1">
      <c r="A1039" s="578"/>
      <c r="B1039" s="578"/>
      <c r="C1039" s="578"/>
      <c r="D1039" s="131" t="s">
        <v>327</v>
      </c>
      <c r="E1039" s="131"/>
      <c r="F1039" s="512">
        <f>F1019</f>
        <v>49.2</v>
      </c>
      <c r="G1039" s="131" t="s">
        <v>328</v>
      </c>
      <c r="H1039" s="132" t="str">
        <f>H1019</f>
        <v>Лучинина А.Я.</v>
      </c>
      <c r="I1039" s="132"/>
      <c r="J1039" s="132"/>
      <c r="K1039" s="577"/>
      <c r="L1039" s="578"/>
      <c r="M1039" s="578"/>
      <c r="N1039" s="578"/>
      <c r="O1039" s="131" t="s">
        <v>327</v>
      </c>
      <c r="P1039" s="131"/>
      <c r="Q1039" s="512">
        <f>Q1019</f>
        <v>49.5</v>
      </c>
      <c r="R1039" s="131" t="s">
        <v>328</v>
      </c>
      <c r="S1039" s="132" t="str">
        <f>S1019</f>
        <v>Коваленина Л.Г.</v>
      </c>
      <c r="T1039" s="132"/>
      <c r="U1039" s="132"/>
      <c r="V1039" s="577"/>
    </row>
    <row r="1040" spans="1:22" ht="12.75" customHeight="1">
      <c r="A1040" s="578"/>
      <c r="B1040" s="578"/>
      <c r="C1040" s="578"/>
      <c r="D1040" s="131" t="s">
        <v>329</v>
      </c>
      <c r="E1040" s="131"/>
      <c r="F1040" s="512">
        <f>F1020</f>
        <v>2</v>
      </c>
      <c r="G1040" s="131" t="s">
        <v>330</v>
      </c>
      <c r="H1040" s="132" t="s">
        <v>331</v>
      </c>
      <c r="I1040" s="132"/>
      <c r="J1040" s="137">
        <f>J1020</f>
        <v>54</v>
      </c>
      <c r="K1040" s="577"/>
      <c r="L1040" s="578"/>
      <c r="M1040" s="578"/>
      <c r="N1040" s="578"/>
      <c r="O1040" s="131" t="s">
        <v>329</v>
      </c>
      <c r="P1040" s="131"/>
      <c r="Q1040" s="512">
        <f>Q1020</f>
        <v>1</v>
      </c>
      <c r="R1040" s="131" t="s">
        <v>330</v>
      </c>
      <c r="S1040" s="132" t="s">
        <v>331</v>
      </c>
      <c r="T1040" s="132"/>
      <c r="U1040" s="137">
        <f>U1020</f>
        <v>56</v>
      </c>
      <c r="V1040" s="577"/>
    </row>
    <row r="1041" spans="1:22" ht="2.25" customHeight="1" thickBot="1">
      <c r="A1041" s="463"/>
      <c r="B1041" s="132"/>
      <c r="C1041" s="132"/>
      <c r="D1041" s="132"/>
      <c r="E1041" s="132"/>
      <c r="F1041" s="510"/>
      <c r="G1041" s="132"/>
      <c r="H1041" s="132"/>
      <c r="I1041" s="132"/>
      <c r="J1041" s="132"/>
      <c r="K1041" s="577"/>
      <c r="L1041" s="463"/>
      <c r="M1041" s="132"/>
      <c r="N1041" s="132"/>
      <c r="O1041" s="132"/>
      <c r="P1041" s="132"/>
      <c r="Q1041" s="510"/>
      <c r="R1041" s="132"/>
      <c r="S1041" s="132"/>
      <c r="T1041" s="132"/>
      <c r="U1041" s="132"/>
      <c r="V1041" s="577"/>
    </row>
    <row r="1042" spans="1:22" ht="24" customHeight="1" thickBot="1">
      <c r="A1042" s="574" t="s">
        <v>435</v>
      </c>
      <c r="B1042" s="138"/>
      <c r="C1042" s="219"/>
      <c r="D1042" s="541" t="s">
        <v>957</v>
      </c>
      <c r="E1042" s="140"/>
      <c r="F1042" s="513" t="s">
        <v>366</v>
      </c>
      <c r="G1042" s="141" t="s">
        <v>335</v>
      </c>
      <c r="H1042" s="220" t="s">
        <v>367</v>
      </c>
      <c r="I1042" s="569" t="s">
        <v>337</v>
      </c>
      <c r="J1042" s="570"/>
      <c r="K1042" s="577"/>
      <c r="L1042" s="585" t="s">
        <v>436</v>
      </c>
      <c r="M1042" s="138"/>
      <c r="N1042" s="219"/>
      <c r="O1042" s="541" t="s">
        <v>957</v>
      </c>
      <c r="P1042" s="140"/>
      <c r="Q1042" s="513" t="s">
        <v>366</v>
      </c>
      <c r="R1042" s="141" t="s">
        <v>335</v>
      </c>
      <c r="S1042" s="220" t="s">
        <v>367</v>
      </c>
      <c r="T1042" s="569" t="s">
        <v>337</v>
      </c>
      <c r="U1042" s="570"/>
      <c r="V1042" s="577"/>
    </row>
    <row r="1043" spans="1:22" ht="6" customHeight="1">
      <c r="A1043" s="574"/>
      <c r="B1043" s="221"/>
      <c r="C1043" s="144"/>
      <c r="D1043" s="144"/>
      <c r="E1043" s="145"/>
      <c r="F1043" s="514"/>
      <c r="G1043" s="146"/>
      <c r="H1043" s="146"/>
      <c r="I1043" s="144"/>
      <c r="J1043" s="147"/>
      <c r="K1043" s="577"/>
      <c r="L1043" s="585"/>
      <c r="M1043" s="221"/>
      <c r="N1043" s="144"/>
      <c r="O1043" s="144"/>
      <c r="P1043" s="145"/>
      <c r="Q1043" s="514"/>
      <c r="R1043" s="146"/>
      <c r="S1043" s="146"/>
      <c r="T1043" s="144"/>
      <c r="U1043" s="147"/>
      <c r="V1043" s="577"/>
    </row>
    <row r="1044" spans="1:22" ht="12.75" customHeight="1">
      <c r="A1044" s="574"/>
      <c r="B1044" s="221" t="s">
        <v>368</v>
      </c>
      <c r="C1044" s="156"/>
      <c r="D1044" s="156"/>
      <c r="E1044" s="150"/>
      <c r="F1044" s="151">
        <f>D2509</f>
        <v>29.5</v>
      </c>
      <c r="G1044" s="151">
        <f>F1044*F1039</f>
        <v>1451.4</v>
      </c>
      <c r="H1044" s="152"/>
      <c r="I1044" s="153">
        <f>G1044-H1044</f>
        <v>1451.4</v>
      </c>
      <c r="J1044" s="154"/>
      <c r="K1044" s="577"/>
      <c r="L1044" s="585"/>
      <c r="M1044" s="221" t="s">
        <v>368</v>
      </c>
      <c r="N1044" s="156"/>
      <c r="O1044" s="156"/>
      <c r="P1044" s="150"/>
      <c r="Q1044" s="151">
        <f>D2509</f>
        <v>29.5</v>
      </c>
      <c r="R1044" s="151">
        <f>Q1044*Q1039</f>
        <v>1460.25</v>
      </c>
      <c r="S1044" s="152"/>
      <c r="T1044" s="153">
        <f>R1044-S1044</f>
        <v>1460.25</v>
      </c>
      <c r="U1044" s="154"/>
      <c r="V1044" s="577"/>
    </row>
    <row r="1045" spans="1:22" ht="12.75" customHeight="1">
      <c r="A1045" s="472"/>
      <c r="B1045" s="582" t="s">
        <v>370</v>
      </c>
      <c r="C1045" s="583"/>
      <c r="D1045" s="583"/>
      <c r="E1045" s="222" t="s">
        <v>371</v>
      </c>
      <c r="F1045" s="516">
        <f>D2504</f>
        <v>0.152</v>
      </c>
      <c r="G1045" s="223">
        <f>F1045*F1039</f>
        <v>7.4784000000000006</v>
      </c>
      <c r="H1045" s="224"/>
      <c r="I1045" s="226">
        <f>G1045</f>
        <v>7.4784000000000006</v>
      </c>
      <c r="J1045" s="178"/>
      <c r="K1045" s="577"/>
      <c r="L1045" s="585"/>
      <c r="M1045" s="582" t="s">
        <v>370</v>
      </c>
      <c r="N1045" s="583"/>
      <c r="O1045" s="583"/>
      <c r="P1045" s="222" t="s">
        <v>371</v>
      </c>
      <c r="Q1045" s="516">
        <f>D2504</f>
        <v>0.152</v>
      </c>
      <c r="R1045" s="223">
        <f>Q1045*Q1039</f>
        <v>7.524</v>
      </c>
      <c r="S1045" s="224"/>
      <c r="T1045" s="226">
        <f>R1045</f>
        <v>7.524</v>
      </c>
      <c r="U1045" s="178"/>
      <c r="V1045" s="577"/>
    </row>
    <row r="1046" spans="1:22" ht="12.75" customHeight="1">
      <c r="A1046" s="472"/>
      <c r="B1046" s="584"/>
      <c r="C1046" s="583"/>
      <c r="D1046" s="583"/>
      <c r="E1046" s="222" t="s">
        <v>372</v>
      </c>
      <c r="F1046" s="516">
        <f>D2505</f>
        <v>0.72299999999999998</v>
      </c>
      <c r="G1046" s="223">
        <f>F1046*F1039</f>
        <v>35.571600000000004</v>
      </c>
      <c r="H1046" s="224"/>
      <c r="I1046" s="226">
        <f>G1046</f>
        <v>35.571600000000004</v>
      </c>
      <c r="J1046" s="178"/>
      <c r="K1046" s="577"/>
      <c r="L1046" s="464"/>
      <c r="M1046" s="584"/>
      <c r="N1046" s="583"/>
      <c r="O1046" s="583"/>
      <c r="P1046" s="222" t="s">
        <v>372</v>
      </c>
      <c r="Q1046" s="516">
        <f>D2505</f>
        <v>0.72299999999999998</v>
      </c>
      <c r="R1046" s="223">
        <f>Q1046*Q1039</f>
        <v>35.788499999999999</v>
      </c>
      <c r="S1046" s="224"/>
      <c r="T1046" s="226">
        <f>R1046</f>
        <v>35.788499999999999</v>
      </c>
      <c r="U1046" s="178"/>
      <c r="V1046" s="577"/>
    </row>
    <row r="1047" spans="1:22">
      <c r="A1047" s="460"/>
      <c r="B1047" s="584"/>
      <c r="C1047" s="583"/>
      <c r="D1047" s="583"/>
      <c r="E1047" s="222" t="s">
        <v>373</v>
      </c>
      <c r="F1047" s="527">
        <f>D2506</f>
        <v>1.3160000000000001</v>
      </c>
      <c r="G1047" s="223">
        <f>F1047*F1039</f>
        <v>64.747200000000007</v>
      </c>
      <c r="H1047" s="224"/>
      <c r="I1047" s="226">
        <f>G1047</f>
        <v>64.747200000000007</v>
      </c>
      <c r="J1047" s="178"/>
      <c r="K1047" s="577"/>
      <c r="L1047" s="586" t="s">
        <v>369</v>
      </c>
      <c r="M1047" s="584"/>
      <c r="N1047" s="583"/>
      <c r="O1047" s="583"/>
      <c r="P1047" s="222" t="s">
        <v>373</v>
      </c>
      <c r="Q1047" s="527">
        <f>D2506</f>
        <v>1.3160000000000001</v>
      </c>
      <c r="R1047" s="223">
        <f>Q1047*Q1039</f>
        <v>65.141999999999996</v>
      </c>
      <c r="S1047" s="224"/>
      <c r="T1047" s="226">
        <f>R1047</f>
        <v>65.141999999999996</v>
      </c>
      <c r="U1047" s="178"/>
      <c r="V1047" s="577"/>
    </row>
    <row r="1048" spans="1:22" ht="13.5" thickBot="1">
      <c r="A1048" s="573" t="s">
        <v>369</v>
      </c>
      <c r="B1048" s="584"/>
      <c r="C1048" s="583"/>
      <c r="D1048" s="583"/>
      <c r="E1048" s="232" t="s">
        <v>374</v>
      </c>
      <c r="F1048" s="518">
        <f>D2507</f>
        <v>0.14899999999999999</v>
      </c>
      <c r="G1048" s="233">
        <f>F1048*F1039</f>
        <v>7.3308</v>
      </c>
      <c r="H1048" s="234"/>
      <c r="I1048" s="237">
        <f>G1048</f>
        <v>7.3308</v>
      </c>
      <c r="J1048" s="236"/>
      <c r="K1048" s="577"/>
      <c r="L1048" s="586"/>
      <c r="M1048" s="584"/>
      <c r="N1048" s="583"/>
      <c r="O1048" s="583"/>
      <c r="P1048" s="232" t="s">
        <v>374</v>
      </c>
      <c r="Q1048" s="518">
        <f>D2507</f>
        <v>0.14899999999999999</v>
      </c>
      <c r="R1048" s="233">
        <f>Q1048*Q1039</f>
        <v>7.3754999999999997</v>
      </c>
      <c r="S1048" s="234"/>
      <c r="T1048" s="237">
        <f>R1048</f>
        <v>7.3754999999999997</v>
      </c>
      <c r="U1048" s="236"/>
      <c r="V1048" s="577"/>
    </row>
    <row r="1049" spans="1:22" ht="13.5" customHeight="1" thickBot="1">
      <c r="A1049" s="574"/>
      <c r="B1049" s="168"/>
      <c r="C1049" s="164"/>
      <c r="D1049" s="164"/>
      <c r="E1049" s="165"/>
      <c r="F1049" s="532" t="s">
        <v>384</v>
      </c>
      <c r="G1049" s="332" t="s">
        <v>385</v>
      </c>
      <c r="H1049" s="220" t="s">
        <v>386</v>
      </c>
      <c r="I1049" s="219"/>
      <c r="J1049" s="251"/>
      <c r="K1049" s="577"/>
      <c r="L1049" s="587"/>
      <c r="M1049" s="168"/>
      <c r="N1049" s="164"/>
      <c r="O1049" s="164"/>
      <c r="P1049" s="165"/>
      <c r="Q1049" s="532" t="s">
        <v>384</v>
      </c>
      <c r="R1049" s="332" t="s">
        <v>385</v>
      </c>
      <c r="S1049" s="220" t="s">
        <v>386</v>
      </c>
      <c r="T1049" s="219"/>
      <c r="U1049" s="251"/>
      <c r="V1049" s="577"/>
    </row>
    <row r="1050" spans="1:22" ht="13.5" thickBot="1">
      <c r="A1050" s="574"/>
      <c r="B1050" s="247" t="s">
        <v>986</v>
      </c>
      <c r="C1050" s="219"/>
      <c r="D1050" s="219"/>
      <c r="E1050" s="253"/>
      <c r="F1050" s="524">
        <f>F1030</f>
        <v>39342</v>
      </c>
      <c r="G1050" s="282">
        <f>G1030</f>
        <v>39469</v>
      </c>
      <c r="H1050" s="249">
        <f>H1030</f>
        <v>127</v>
      </c>
      <c r="I1050" s="242">
        <f>I1030</f>
        <v>419.09999999999997</v>
      </c>
      <c r="J1050" s="167"/>
      <c r="K1050" s="577"/>
      <c r="L1050" s="461"/>
      <c r="M1050" s="247" t="s">
        <v>986</v>
      </c>
      <c r="N1050" s="219"/>
      <c r="O1050" s="219"/>
      <c r="P1050" s="253"/>
      <c r="Q1050" s="524">
        <f>Q1030</f>
        <v>24687</v>
      </c>
      <c r="R1050" s="248">
        <f>R1030</f>
        <v>24900</v>
      </c>
      <c r="S1050" s="249">
        <f>S1030</f>
        <v>213</v>
      </c>
      <c r="T1050" s="242">
        <f>T1030</f>
        <v>702.9</v>
      </c>
      <c r="U1050" s="167"/>
      <c r="V1050" s="577"/>
    </row>
    <row r="1051" spans="1:22">
      <c r="A1051" s="472"/>
      <c r="B1051" s="144"/>
      <c r="C1051" s="132"/>
      <c r="D1051" s="132"/>
      <c r="E1051" s="132"/>
      <c r="F1051" s="510"/>
      <c r="G1051" s="560" t="s">
        <v>1007</v>
      </c>
      <c r="H1051" s="255"/>
      <c r="I1051" s="556">
        <f>I1031</f>
        <v>29431.32</v>
      </c>
      <c r="J1051" s="255"/>
      <c r="K1051" s="577"/>
      <c r="L1051" s="460" t="s">
        <v>375</v>
      </c>
      <c r="M1051" s="132"/>
      <c r="N1051" s="132"/>
      <c r="O1051" s="132"/>
      <c r="P1051" s="132"/>
      <c r="Q1051" s="510"/>
      <c r="R1051" s="560" t="s">
        <v>1007</v>
      </c>
      <c r="S1051" s="255"/>
      <c r="T1051" s="556">
        <f>T1031</f>
        <v>0</v>
      </c>
      <c r="U1051" s="255"/>
      <c r="V1051" s="577"/>
    </row>
    <row r="1052" spans="1:22" ht="13.5" thickBot="1">
      <c r="A1052" s="460" t="s">
        <v>376</v>
      </c>
      <c r="B1052" s="132"/>
      <c r="C1052" s="132"/>
      <c r="D1052" s="180" t="s">
        <v>377</v>
      </c>
      <c r="E1052" s="183" t="str">
        <f>$E$18</f>
        <v>января</v>
      </c>
      <c r="F1052" s="510" t="s">
        <v>1142</v>
      </c>
      <c r="G1052" s="182" t="s">
        <v>347</v>
      </c>
      <c r="H1052" s="167"/>
      <c r="I1052" s="242">
        <f>SUM(I1043:I1051)</f>
        <v>31416.948</v>
      </c>
      <c r="J1052" s="167"/>
      <c r="K1052" s="299"/>
      <c r="L1052" s="460" t="s">
        <v>376</v>
      </c>
      <c r="M1052" s="132"/>
      <c r="N1052" s="132"/>
      <c r="O1052" s="180" t="s">
        <v>377</v>
      </c>
      <c r="P1052" s="183" t="str">
        <f>$E$18</f>
        <v>января</v>
      </c>
      <c r="Q1052" s="510" t="s">
        <v>1142</v>
      </c>
      <c r="R1052" s="182" t="s">
        <v>347</v>
      </c>
      <c r="S1052" s="167"/>
      <c r="T1052" s="242">
        <f>SUM(T1043:T1051)</f>
        <v>2278.98</v>
      </c>
      <c r="U1052" s="167"/>
      <c r="V1052" s="299"/>
    </row>
    <row r="1053" spans="1:22" ht="13.5" thickBot="1">
      <c r="A1053" s="184"/>
      <c r="B1053" s="190"/>
      <c r="C1053" s="186"/>
      <c r="D1053" s="259"/>
      <c r="E1053" s="259"/>
      <c r="F1053" s="522"/>
      <c r="G1053" s="197"/>
      <c r="H1053" s="197"/>
      <c r="I1053" s="197"/>
      <c r="J1053" s="197"/>
      <c r="K1053" s="299"/>
      <c r="L1053" s="184"/>
      <c r="M1053" s="190"/>
      <c r="N1053" s="186"/>
      <c r="O1053" s="259"/>
      <c r="P1053" s="259"/>
      <c r="Q1053" s="522"/>
      <c r="R1053" s="197"/>
      <c r="S1053" s="197"/>
      <c r="T1053" s="197"/>
      <c r="U1053" s="197"/>
      <c r="V1053" s="299"/>
    </row>
    <row r="1054" spans="1:22" ht="21.75" customHeight="1" thickTop="1">
      <c r="A1054" s="460" t="s">
        <v>363</v>
      </c>
      <c r="B1054" s="131"/>
      <c r="L1054" s="460" t="s">
        <v>363</v>
      </c>
      <c r="M1054" s="131"/>
    </row>
    <row r="1055" spans="1:22" ht="2.25" customHeight="1">
      <c r="A1055" s="460"/>
      <c r="B1055" s="131"/>
      <c r="C1055" s="132"/>
      <c r="D1055" s="132"/>
      <c r="E1055" s="132"/>
      <c r="F1055" s="510"/>
      <c r="G1055" s="132"/>
      <c r="H1055" s="132"/>
      <c r="I1055" s="132"/>
      <c r="J1055" s="132"/>
      <c r="K1055" s="217"/>
      <c r="L1055" s="460"/>
      <c r="M1055" s="131"/>
      <c r="N1055" s="132"/>
      <c r="O1055" s="132"/>
      <c r="P1055" s="132"/>
      <c r="Q1055" s="510"/>
      <c r="R1055" s="132"/>
      <c r="S1055" s="132"/>
      <c r="T1055" s="132"/>
      <c r="U1055" s="132"/>
      <c r="V1055" s="132"/>
    </row>
    <row r="1056" spans="1:22" ht="15.75" customHeight="1">
      <c r="A1056" s="578"/>
      <c r="B1056" s="578"/>
      <c r="C1056" s="578"/>
      <c r="D1056" s="133" t="s">
        <v>325</v>
      </c>
      <c r="E1056" s="133"/>
      <c r="F1056" s="511"/>
      <c r="G1056" s="135" t="str">
        <f>$G$3</f>
        <v>декабрь</v>
      </c>
      <c r="H1056" s="133" t="s">
        <v>967</v>
      </c>
      <c r="I1056" s="132"/>
      <c r="J1056" s="132"/>
      <c r="K1056" s="217"/>
      <c r="L1056" s="578"/>
      <c r="M1056" s="578"/>
      <c r="N1056" s="578"/>
      <c r="O1056" s="133" t="s">
        <v>325</v>
      </c>
      <c r="P1056" s="133"/>
      <c r="Q1056" s="511"/>
      <c r="R1056" s="135" t="str">
        <f>$G$3</f>
        <v>декабрь</v>
      </c>
      <c r="S1056" s="133" t="s">
        <v>967</v>
      </c>
      <c r="T1056" s="132"/>
      <c r="U1056" s="132"/>
      <c r="V1056" s="132"/>
    </row>
    <row r="1057" spans="1:22" ht="3" customHeight="1">
      <c r="A1057" s="578"/>
      <c r="B1057" s="578"/>
      <c r="C1057" s="578"/>
      <c r="D1057" s="132"/>
      <c r="E1057" s="132"/>
      <c r="F1057" s="510"/>
      <c r="G1057" s="132"/>
      <c r="H1057" s="132"/>
      <c r="I1057" s="132"/>
      <c r="J1057" s="132"/>
      <c r="K1057" s="217"/>
      <c r="L1057" s="578"/>
      <c r="M1057" s="578"/>
      <c r="N1057" s="578"/>
      <c r="O1057" s="132"/>
      <c r="P1057" s="132"/>
      <c r="Q1057" s="510"/>
      <c r="R1057" s="132"/>
      <c r="S1057" s="132"/>
      <c r="T1057" s="132"/>
      <c r="U1057" s="132"/>
      <c r="V1057" s="132"/>
    </row>
    <row r="1058" spans="1:22" ht="12.75" customHeight="1">
      <c r="A1058" s="578"/>
      <c r="B1058" s="578"/>
      <c r="C1058" s="578"/>
      <c r="D1058" s="131" t="s">
        <v>327</v>
      </c>
      <c r="E1058" s="131"/>
      <c r="F1058" s="512">
        <f>Жильцы!E56</f>
        <v>49.2</v>
      </c>
      <c r="G1058" s="131" t="s">
        <v>328</v>
      </c>
      <c r="H1058" s="132" t="str">
        <f>Жильцы!B56&amp;" "&amp;Жильцы!C56&amp;"."&amp;Жильцы!D56&amp;"."</f>
        <v>Мейта Т.В.</v>
      </c>
      <c r="I1058" s="132"/>
      <c r="J1058" s="132"/>
      <c r="K1058" s="217"/>
      <c r="L1058" s="578"/>
      <c r="M1058" s="578"/>
      <c r="N1058" s="578"/>
      <c r="O1058" s="131" t="s">
        <v>327</v>
      </c>
      <c r="P1058" s="131"/>
      <c r="Q1058" s="512">
        <f>Жильцы!E58</f>
        <v>49.4</v>
      </c>
      <c r="R1058" s="131" t="s">
        <v>328</v>
      </c>
      <c r="S1058" s="132" t="str">
        <f>Жильцы!B58&amp;" "&amp;Жильцы!C58&amp;"."&amp;Жильцы!D58&amp;"."</f>
        <v>Заяц Т.В.</v>
      </c>
      <c r="T1058" s="132"/>
      <c r="U1058" s="132"/>
      <c r="V1058" s="132"/>
    </row>
    <row r="1059" spans="1:22" ht="12.75" customHeight="1">
      <c r="A1059" s="578"/>
      <c r="B1059" s="578"/>
      <c r="C1059" s="578"/>
      <c r="D1059" s="131" t="s">
        <v>329</v>
      </c>
      <c r="E1059" s="131"/>
      <c r="F1059" s="512">
        <f>Жильцы!F56</f>
        <v>0</v>
      </c>
      <c r="G1059" s="131" t="s">
        <v>330</v>
      </c>
      <c r="H1059" s="132" t="s">
        <v>331</v>
      </c>
      <c r="I1059" s="132"/>
      <c r="J1059" s="137">
        <f>Жильцы!A56</f>
        <v>55</v>
      </c>
      <c r="K1059" s="217"/>
      <c r="L1059" s="578"/>
      <c r="M1059" s="578"/>
      <c r="N1059" s="578"/>
      <c r="O1059" s="131" t="s">
        <v>329</v>
      </c>
      <c r="P1059" s="131"/>
      <c r="Q1059" s="512">
        <f>Жильцы!F58</f>
        <v>2</v>
      </c>
      <c r="R1059" s="131" t="s">
        <v>330</v>
      </c>
      <c r="S1059" s="132" t="s">
        <v>331</v>
      </c>
      <c r="T1059" s="132"/>
      <c r="U1059" s="137">
        <f>Жильцы!A58</f>
        <v>57</v>
      </c>
      <c r="V1059" s="132"/>
    </row>
    <row r="1060" spans="1:22" ht="2.25" customHeight="1" thickBot="1">
      <c r="A1060" s="463"/>
      <c r="B1060" s="132"/>
      <c r="C1060" s="132"/>
      <c r="D1060" s="132"/>
      <c r="E1060" s="132"/>
      <c r="F1060" s="510"/>
      <c r="G1060" s="132"/>
      <c r="H1060" s="132"/>
      <c r="I1060" s="132"/>
      <c r="J1060" s="132"/>
      <c r="K1060" s="217"/>
      <c r="L1060" s="463"/>
      <c r="M1060" s="132"/>
      <c r="N1060" s="132"/>
      <c r="O1060" s="132"/>
      <c r="P1060" s="132"/>
      <c r="Q1060" s="510"/>
      <c r="R1060" s="132"/>
      <c r="S1060" s="132"/>
      <c r="T1060" s="132"/>
      <c r="U1060" s="132"/>
      <c r="V1060" s="132"/>
    </row>
    <row r="1061" spans="1:22" ht="24" customHeight="1" thickBot="1">
      <c r="A1061" s="574"/>
      <c r="B1061" s="138"/>
      <c r="C1061" s="219"/>
      <c r="D1061" s="541" t="s">
        <v>957</v>
      </c>
      <c r="E1061" s="140"/>
      <c r="F1061" s="513" t="s">
        <v>366</v>
      </c>
      <c r="G1061" s="141" t="s">
        <v>335</v>
      </c>
      <c r="H1061" s="220" t="s">
        <v>367</v>
      </c>
      <c r="I1061" s="569" t="s">
        <v>337</v>
      </c>
      <c r="J1061" s="570"/>
      <c r="K1061" s="217"/>
      <c r="L1061" s="585"/>
      <c r="M1061" s="138"/>
      <c r="N1061" s="219"/>
      <c r="O1061" s="541" t="s">
        <v>957</v>
      </c>
      <c r="P1061" s="140"/>
      <c r="Q1061" s="513" t="s">
        <v>366</v>
      </c>
      <c r="R1061" s="141" t="s">
        <v>335</v>
      </c>
      <c r="S1061" s="220" t="s">
        <v>367</v>
      </c>
      <c r="T1061" s="569" t="s">
        <v>337</v>
      </c>
      <c r="U1061" s="570"/>
      <c r="V1061" s="132"/>
    </row>
    <row r="1062" spans="1:22" ht="3.75" customHeight="1">
      <c r="A1062" s="574"/>
      <c r="B1062" s="221"/>
      <c r="C1062" s="144"/>
      <c r="D1062" s="144"/>
      <c r="E1062" s="145"/>
      <c r="F1062" s="514"/>
      <c r="G1062" s="146"/>
      <c r="H1062" s="146"/>
      <c r="I1062" s="144"/>
      <c r="J1062" s="147"/>
      <c r="K1062" s="217"/>
      <c r="L1062" s="585"/>
      <c r="M1062" s="221"/>
      <c r="N1062" s="144"/>
      <c r="O1062" s="144"/>
      <c r="P1062" s="145"/>
      <c r="Q1062" s="514"/>
      <c r="R1062" s="146"/>
      <c r="S1062" s="146"/>
      <c r="T1062" s="144"/>
      <c r="U1062" s="147"/>
      <c r="V1062" s="132"/>
    </row>
    <row r="1063" spans="1:22" ht="12.75" customHeight="1">
      <c r="A1063" s="574"/>
      <c r="B1063" s="221" t="s">
        <v>368</v>
      </c>
      <c r="C1063" s="156"/>
      <c r="D1063" s="156"/>
      <c r="E1063" s="150"/>
      <c r="F1063" s="151">
        <f>D2509</f>
        <v>29.5</v>
      </c>
      <c r="G1063" s="151">
        <f>F1063*F1058</f>
        <v>1451.4</v>
      </c>
      <c r="H1063" s="152"/>
      <c r="I1063" s="153">
        <f>G1063-H1063</f>
        <v>1451.4</v>
      </c>
      <c r="J1063" s="154"/>
      <c r="K1063" s="217"/>
      <c r="L1063" s="585"/>
      <c r="M1063" s="221" t="s">
        <v>368</v>
      </c>
      <c r="N1063" s="156"/>
      <c r="O1063" s="156"/>
      <c r="P1063" s="150"/>
      <c r="Q1063" s="151">
        <f>D2509</f>
        <v>29.5</v>
      </c>
      <c r="R1063" s="151">
        <f>Q1063*Q1058</f>
        <v>1457.3</v>
      </c>
      <c r="S1063" s="152"/>
      <c r="T1063" s="153">
        <f>R1063-S1063</f>
        <v>1457.3</v>
      </c>
      <c r="U1063" s="154"/>
      <c r="V1063" s="132"/>
    </row>
    <row r="1064" spans="1:22" ht="12.75" customHeight="1">
      <c r="A1064" s="472"/>
      <c r="B1064" s="582" t="s">
        <v>370</v>
      </c>
      <c r="C1064" s="583"/>
      <c r="D1064" s="583"/>
      <c r="E1064" s="222" t="s">
        <v>371</v>
      </c>
      <c r="F1064" s="516">
        <f>D2504</f>
        <v>0.152</v>
      </c>
      <c r="G1064" s="223">
        <f>F1064*F1058</f>
        <v>7.4784000000000006</v>
      </c>
      <c r="H1064" s="224"/>
      <c r="I1064" s="226">
        <f>G1064</f>
        <v>7.4784000000000006</v>
      </c>
      <c r="J1064" s="178"/>
      <c r="K1064" s="217"/>
      <c r="L1064" s="585"/>
      <c r="M1064" s="582" t="s">
        <v>370</v>
      </c>
      <c r="N1064" s="583"/>
      <c r="O1064" s="583"/>
      <c r="P1064" s="222" t="s">
        <v>371</v>
      </c>
      <c r="Q1064" s="516">
        <f>D2504</f>
        <v>0.152</v>
      </c>
      <c r="R1064" s="223">
        <f>Q1064*Q1058</f>
        <v>7.5087999999999999</v>
      </c>
      <c r="S1064" s="224"/>
      <c r="T1064" s="226">
        <f>R1064</f>
        <v>7.5087999999999999</v>
      </c>
      <c r="U1064" s="178"/>
      <c r="V1064" s="132"/>
    </row>
    <row r="1065" spans="1:22" ht="12.75" customHeight="1">
      <c r="A1065" s="472"/>
      <c r="B1065" s="584"/>
      <c r="C1065" s="583"/>
      <c r="D1065" s="583"/>
      <c r="E1065" s="222" t="s">
        <v>372</v>
      </c>
      <c r="F1065" s="516">
        <f>D2505</f>
        <v>0.72299999999999998</v>
      </c>
      <c r="G1065" s="223">
        <f>F1065*F1058</f>
        <v>35.571600000000004</v>
      </c>
      <c r="H1065" s="224"/>
      <c r="I1065" s="226">
        <f>G1065</f>
        <v>35.571600000000004</v>
      </c>
      <c r="J1065" s="178"/>
      <c r="K1065" s="217"/>
      <c r="L1065" s="464"/>
      <c r="M1065" s="584"/>
      <c r="N1065" s="583"/>
      <c r="O1065" s="583"/>
      <c r="P1065" s="222" t="s">
        <v>372</v>
      </c>
      <c r="Q1065" s="516">
        <f>D2505</f>
        <v>0.72299999999999998</v>
      </c>
      <c r="R1065" s="223">
        <f>Q1065*Q1058</f>
        <v>35.716200000000001</v>
      </c>
      <c r="S1065" s="224"/>
      <c r="T1065" s="226">
        <f>R1065</f>
        <v>35.716200000000001</v>
      </c>
      <c r="U1065" s="178"/>
      <c r="V1065" s="132"/>
    </row>
    <row r="1066" spans="1:22">
      <c r="A1066" s="573" t="s">
        <v>369</v>
      </c>
      <c r="B1066" s="584"/>
      <c r="C1066" s="583"/>
      <c r="D1066" s="583"/>
      <c r="E1066" s="222" t="s">
        <v>373</v>
      </c>
      <c r="F1066" s="527">
        <f>D2506</f>
        <v>1.3160000000000001</v>
      </c>
      <c r="G1066" s="223">
        <f>F1066*F1058</f>
        <v>64.747200000000007</v>
      </c>
      <c r="H1066" s="224"/>
      <c r="I1066" s="226">
        <f>G1066</f>
        <v>64.747200000000007</v>
      </c>
      <c r="J1066" s="178"/>
      <c r="K1066" s="217"/>
      <c r="L1066" s="586" t="s">
        <v>369</v>
      </c>
      <c r="M1066" s="584"/>
      <c r="N1066" s="583"/>
      <c r="O1066" s="583"/>
      <c r="P1066" s="222" t="s">
        <v>373</v>
      </c>
      <c r="Q1066" s="527">
        <f>D2506</f>
        <v>1.3160000000000001</v>
      </c>
      <c r="R1066" s="223">
        <f>Q1066*Q1058</f>
        <v>65.010400000000004</v>
      </c>
      <c r="S1066" s="224"/>
      <c r="T1066" s="226">
        <f>R1066</f>
        <v>65.010400000000004</v>
      </c>
      <c r="U1066" s="178"/>
      <c r="V1066" s="132"/>
    </row>
    <row r="1067" spans="1:22" ht="13.5" thickBot="1">
      <c r="A1067" s="573"/>
      <c r="B1067" s="584"/>
      <c r="C1067" s="583"/>
      <c r="D1067" s="583"/>
      <c r="E1067" s="232" t="s">
        <v>374</v>
      </c>
      <c r="F1067" s="518">
        <f>D2507</f>
        <v>0.14899999999999999</v>
      </c>
      <c r="G1067" s="233">
        <f>F1067*F1058</f>
        <v>7.3308</v>
      </c>
      <c r="H1067" s="234"/>
      <c r="I1067" s="237">
        <f>G1067</f>
        <v>7.3308</v>
      </c>
      <c r="J1067" s="236"/>
      <c r="K1067" s="217"/>
      <c r="L1067" s="586"/>
      <c r="M1067" s="584"/>
      <c r="N1067" s="583"/>
      <c r="O1067" s="583"/>
      <c r="P1067" s="232" t="s">
        <v>374</v>
      </c>
      <c r="Q1067" s="518">
        <f>D2507</f>
        <v>0.14899999999999999</v>
      </c>
      <c r="R1067" s="233">
        <f>Q1067*Q1058</f>
        <v>7.3605999999999998</v>
      </c>
      <c r="S1067" s="234"/>
      <c r="T1067" s="237">
        <f>R1067</f>
        <v>7.3605999999999998</v>
      </c>
      <c r="U1067" s="236"/>
      <c r="V1067" s="132"/>
    </row>
    <row r="1068" spans="1:22" ht="13.5" customHeight="1" thickBot="1">
      <c r="A1068" s="574"/>
      <c r="B1068" s="168"/>
      <c r="C1068" s="164"/>
      <c r="D1068" s="164"/>
      <c r="E1068" s="165"/>
      <c r="F1068" s="532" t="s">
        <v>384</v>
      </c>
      <c r="G1068" s="332" t="s">
        <v>385</v>
      </c>
      <c r="H1068" s="220" t="s">
        <v>386</v>
      </c>
      <c r="I1068" s="219"/>
      <c r="J1068" s="251"/>
      <c r="K1068" s="217"/>
      <c r="L1068" s="587"/>
      <c r="M1068" s="168"/>
      <c r="N1068" s="164"/>
      <c r="O1068" s="164"/>
      <c r="P1068" s="165"/>
      <c r="Q1068" s="532" t="s">
        <v>384</v>
      </c>
      <c r="R1068" s="332" t="s">
        <v>385</v>
      </c>
      <c r="S1068" s="220" t="s">
        <v>386</v>
      </c>
      <c r="T1068" s="219"/>
      <c r="U1068" s="251"/>
      <c r="V1068" s="132"/>
    </row>
    <row r="1069" spans="1:22" ht="13.5" thickBot="1">
      <c r="A1069" s="479"/>
      <c r="B1069" s="247" t="s">
        <v>986</v>
      </c>
      <c r="C1069" s="219"/>
      <c r="D1069" s="219"/>
      <c r="E1069" s="253"/>
      <c r="F1069" s="521">
        <f>INDEX(Жильцы!$A$2:$AB$129,Квитанции_чистые!J1059,HLOOKUP(Квитанции_чистые!$G$3,Лист1!$B$21:$M$22,2,FALSE))</f>
        <v>29650</v>
      </c>
      <c r="G1069" s="248">
        <f>INDEX(Жильцы!$A$2:$AB$129,Квитанции_чистые!J1059,(HLOOKUP(Квитанции_чистые!$G$3,Лист1!$B$17:$M$18,2,FALSE)))</f>
        <v>29768</v>
      </c>
      <c r="H1069" s="249">
        <f>G1069-F1069</f>
        <v>118</v>
      </c>
      <c r="I1069" s="242">
        <f>H1069*B2499</f>
        <v>389.4</v>
      </c>
      <c r="J1069" s="251"/>
      <c r="K1069" s="217"/>
      <c r="L1069" s="461"/>
      <c r="M1069" s="247" t="s">
        <v>986</v>
      </c>
      <c r="N1069" s="219"/>
      <c r="O1069" s="219"/>
      <c r="P1069" s="253"/>
      <c r="Q1069" s="524">
        <f>INDEX(Жильцы!$A$2:$AB$129,Квитанции_чистые!U1059,HLOOKUP(Квитанции_чистые!$G$3,Лист1!$B$21:$M$22,2,FALSE))</f>
        <v>7374</v>
      </c>
      <c r="R1069" s="248">
        <f>INDEX(Жильцы!$A$2:$AB$129,Квитанции_чистые!U1059,(HLOOKUP(Квитанции_чистые!$G$3,Лист1!$B$17:$M$18,2,FALSE)))</f>
        <v>7524</v>
      </c>
      <c r="S1069" s="249">
        <f>R1069-Q1069</f>
        <v>150</v>
      </c>
      <c r="T1069" s="242">
        <f>S1069*B2499</f>
        <v>495</v>
      </c>
      <c r="U1069" s="167"/>
      <c r="V1069" s="132"/>
    </row>
    <row r="1070" spans="1:22">
      <c r="A1070" s="460" t="s">
        <v>375</v>
      </c>
      <c r="B1070" s="132"/>
      <c r="C1070" s="132"/>
      <c r="D1070" s="132"/>
      <c r="E1070" s="132"/>
      <c r="F1070" s="510"/>
      <c r="G1070" s="560" t="s">
        <v>1007</v>
      </c>
      <c r="H1070" s="255"/>
      <c r="I1070" s="556">
        <f>Жильцы!N56</f>
        <v>3366.9399999999996</v>
      </c>
      <c r="J1070" s="255"/>
      <c r="K1070" s="217"/>
      <c r="L1070" s="460" t="s">
        <v>375</v>
      </c>
      <c r="M1070" s="132"/>
      <c r="N1070" s="132"/>
      <c r="O1070" s="132"/>
      <c r="P1070" s="132"/>
      <c r="Q1070" s="510"/>
      <c r="R1070" s="560" t="s">
        <v>1007</v>
      </c>
      <c r="S1070" s="255"/>
      <c r="T1070" s="556">
        <f>Жильцы!N58</f>
        <v>-1.0000000000218279E-2</v>
      </c>
      <c r="U1070" s="255"/>
      <c r="V1070" s="132"/>
    </row>
    <row r="1071" spans="1:22" ht="13.5" thickBot="1">
      <c r="A1071" s="460" t="s">
        <v>376</v>
      </c>
      <c r="B1071" s="132"/>
      <c r="C1071" s="132"/>
      <c r="D1071" s="180" t="s">
        <v>377</v>
      </c>
      <c r="E1071" s="183" t="str">
        <f>$E$18</f>
        <v>января</v>
      </c>
      <c r="F1071" s="510" t="s">
        <v>1142</v>
      </c>
      <c r="G1071" s="182" t="s">
        <v>347</v>
      </c>
      <c r="H1071" s="167"/>
      <c r="I1071" s="242">
        <f>SUM(I1062:I1070)</f>
        <v>5322.8679999999995</v>
      </c>
      <c r="J1071" s="167"/>
      <c r="K1071" s="217"/>
      <c r="L1071" s="460" t="s">
        <v>376</v>
      </c>
      <c r="M1071" s="132"/>
      <c r="N1071" s="132"/>
      <c r="O1071" s="180" t="s">
        <v>377</v>
      </c>
      <c r="P1071" s="183" t="str">
        <f>$E$18</f>
        <v>января</v>
      </c>
      <c r="Q1071" s="510" t="s">
        <v>1142</v>
      </c>
      <c r="R1071" s="182" t="s">
        <v>347</v>
      </c>
      <c r="S1071" s="167"/>
      <c r="T1071" s="242">
        <f>SUM(T1062:T1070)</f>
        <v>2067.886</v>
      </c>
      <c r="U1071" s="167"/>
      <c r="V1071" s="132"/>
    </row>
    <row r="1072" spans="1:22" ht="10.5" customHeight="1">
      <c r="A1072" s="184"/>
      <c r="B1072" s="190"/>
      <c r="C1072" s="186"/>
      <c r="D1072" s="259"/>
      <c r="E1072" s="259"/>
      <c r="F1072" s="522"/>
      <c r="G1072" s="259"/>
      <c r="H1072" s="259"/>
      <c r="I1072" s="259"/>
      <c r="J1072" s="259"/>
      <c r="K1072" s="260"/>
      <c r="L1072" s="184"/>
      <c r="M1072" s="190"/>
      <c r="N1072" s="186"/>
      <c r="O1072" s="259"/>
      <c r="P1072" s="259"/>
      <c r="Q1072" s="522"/>
      <c r="R1072" s="259"/>
      <c r="S1072" s="259"/>
      <c r="T1072" s="259"/>
      <c r="U1072" s="259"/>
      <c r="V1072" s="261"/>
    </row>
    <row r="1073" spans="1:22" ht="22.5" customHeight="1">
      <c r="A1073" s="460" t="s">
        <v>363</v>
      </c>
      <c r="B1073" s="131"/>
      <c r="K1073" s="576" t="s">
        <v>378</v>
      </c>
      <c r="L1073" s="460" t="s">
        <v>363</v>
      </c>
      <c r="M1073" s="131"/>
      <c r="V1073" s="576" t="s">
        <v>378</v>
      </c>
    </row>
    <row r="1074" spans="1:22">
      <c r="A1074" s="460" t="s">
        <v>379</v>
      </c>
      <c r="B1074" s="131"/>
      <c r="K1074" s="577"/>
      <c r="L1074" s="460" t="s">
        <v>379</v>
      </c>
      <c r="M1074" s="131"/>
      <c r="V1074" s="577"/>
    </row>
    <row r="1075" spans="1:22" ht="1.5" customHeight="1">
      <c r="A1075" s="460"/>
      <c r="B1075" s="131"/>
      <c r="C1075" s="132"/>
      <c r="D1075" s="132"/>
      <c r="E1075" s="132"/>
      <c r="F1075" s="510"/>
      <c r="G1075" s="132"/>
      <c r="H1075" s="132"/>
      <c r="I1075" s="132"/>
      <c r="J1075" s="132"/>
      <c r="K1075" s="577"/>
      <c r="L1075" s="460"/>
      <c r="M1075" s="131"/>
      <c r="N1075" s="132"/>
      <c r="O1075" s="132"/>
      <c r="P1075" s="132"/>
      <c r="Q1075" s="510"/>
      <c r="R1075" s="132"/>
      <c r="S1075" s="132"/>
      <c r="T1075" s="132"/>
      <c r="U1075" s="132"/>
      <c r="V1075" s="577"/>
    </row>
    <row r="1076" spans="1:22" ht="15.75" customHeight="1">
      <c r="A1076" s="578"/>
      <c r="B1076" s="578"/>
      <c r="C1076" s="578"/>
      <c r="D1076" s="133" t="s">
        <v>350</v>
      </c>
      <c r="E1076" s="133"/>
      <c r="F1076" s="511"/>
      <c r="G1076" s="135" t="str">
        <f>$G$3</f>
        <v>декабрь</v>
      </c>
      <c r="H1076" s="133" t="s">
        <v>967</v>
      </c>
      <c r="I1076" s="132"/>
      <c r="J1076" s="132"/>
      <c r="K1076" s="577"/>
      <c r="L1076" s="578"/>
      <c r="M1076" s="578"/>
      <c r="N1076" s="578"/>
      <c r="O1076" s="133" t="s">
        <v>350</v>
      </c>
      <c r="P1076" s="133"/>
      <c r="Q1076" s="511"/>
      <c r="R1076" s="135" t="str">
        <f>$G$3</f>
        <v>декабрь</v>
      </c>
      <c r="S1076" s="133" t="s">
        <v>967</v>
      </c>
      <c r="T1076" s="132"/>
      <c r="U1076" s="132"/>
      <c r="V1076" s="577"/>
    </row>
    <row r="1077" spans="1:22" ht="3.75" customHeight="1">
      <c r="A1077" s="578"/>
      <c r="B1077" s="578"/>
      <c r="C1077" s="578"/>
      <c r="D1077" s="132"/>
      <c r="E1077" s="132"/>
      <c r="F1077" s="510"/>
      <c r="G1077" s="132"/>
      <c r="H1077" s="132"/>
      <c r="I1077" s="132"/>
      <c r="J1077" s="132"/>
      <c r="K1077" s="577"/>
      <c r="L1077" s="578"/>
      <c r="M1077" s="578"/>
      <c r="N1077" s="578"/>
      <c r="O1077" s="132"/>
      <c r="P1077" s="132"/>
      <c r="Q1077" s="510"/>
      <c r="R1077" s="132"/>
      <c r="S1077" s="132"/>
      <c r="T1077" s="132"/>
      <c r="U1077" s="132"/>
      <c r="V1077" s="577"/>
    </row>
    <row r="1078" spans="1:22" ht="12.75" customHeight="1">
      <c r="A1078" s="578"/>
      <c r="B1078" s="578"/>
      <c r="C1078" s="578"/>
      <c r="D1078" s="131" t="s">
        <v>327</v>
      </c>
      <c r="E1078" s="131"/>
      <c r="F1078" s="512">
        <f>F1058</f>
        <v>49.2</v>
      </c>
      <c r="G1078" s="131" t="s">
        <v>328</v>
      </c>
      <c r="H1078" s="132" t="str">
        <f>H1058</f>
        <v>Мейта Т.В.</v>
      </c>
      <c r="I1078" s="132"/>
      <c r="J1078" s="132"/>
      <c r="K1078" s="577"/>
      <c r="L1078" s="578"/>
      <c r="M1078" s="578"/>
      <c r="N1078" s="578"/>
      <c r="O1078" s="131" t="s">
        <v>327</v>
      </c>
      <c r="P1078" s="131"/>
      <c r="Q1078" s="512">
        <f>Q1058</f>
        <v>49.4</v>
      </c>
      <c r="R1078" s="131" t="s">
        <v>328</v>
      </c>
      <c r="S1078" s="132" t="str">
        <f>S1058</f>
        <v>Заяц Т.В.</v>
      </c>
      <c r="T1078" s="132"/>
      <c r="U1078" s="132"/>
      <c r="V1078" s="577"/>
    </row>
    <row r="1079" spans="1:22" ht="12.75" customHeight="1">
      <c r="A1079" s="578"/>
      <c r="B1079" s="578"/>
      <c r="C1079" s="578"/>
      <c r="D1079" s="131" t="s">
        <v>329</v>
      </c>
      <c r="E1079" s="131"/>
      <c r="F1079" s="512">
        <f>F1059</f>
        <v>0</v>
      </c>
      <c r="G1079" s="131" t="s">
        <v>330</v>
      </c>
      <c r="H1079" s="132" t="s">
        <v>331</v>
      </c>
      <c r="I1079" s="132"/>
      <c r="J1079" s="137">
        <f>J1059</f>
        <v>55</v>
      </c>
      <c r="K1079" s="577"/>
      <c r="L1079" s="578"/>
      <c r="M1079" s="578"/>
      <c r="N1079" s="578"/>
      <c r="O1079" s="131" t="s">
        <v>329</v>
      </c>
      <c r="P1079" s="131"/>
      <c r="Q1079" s="512">
        <f>Q1059</f>
        <v>2</v>
      </c>
      <c r="R1079" s="131" t="s">
        <v>330</v>
      </c>
      <c r="S1079" s="132" t="s">
        <v>331</v>
      </c>
      <c r="T1079" s="132"/>
      <c r="U1079" s="137">
        <f>U1059</f>
        <v>57</v>
      </c>
      <c r="V1079" s="577"/>
    </row>
    <row r="1080" spans="1:22" ht="2.25" customHeight="1" thickBot="1">
      <c r="A1080" s="463"/>
      <c r="B1080" s="132"/>
      <c r="C1080" s="132"/>
      <c r="D1080" s="132"/>
      <c r="E1080" s="132"/>
      <c r="F1080" s="510"/>
      <c r="G1080" s="132"/>
      <c r="H1080" s="132"/>
      <c r="I1080" s="132"/>
      <c r="J1080" s="132"/>
      <c r="K1080" s="577"/>
      <c r="L1080" s="463"/>
      <c r="M1080" s="132"/>
      <c r="N1080" s="132"/>
      <c r="O1080" s="132"/>
      <c r="P1080" s="132"/>
      <c r="Q1080" s="510"/>
      <c r="R1080" s="132"/>
      <c r="S1080" s="132"/>
      <c r="T1080" s="132"/>
      <c r="U1080" s="132"/>
      <c r="V1080" s="577"/>
    </row>
    <row r="1081" spans="1:22" ht="24" customHeight="1" thickBot="1">
      <c r="A1081" s="574" t="s">
        <v>437</v>
      </c>
      <c r="B1081" s="138"/>
      <c r="C1081" s="219"/>
      <c r="D1081" s="541" t="s">
        <v>957</v>
      </c>
      <c r="E1081" s="140"/>
      <c r="F1081" s="513" t="s">
        <v>366</v>
      </c>
      <c r="G1081" s="141" t="s">
        <v>335</v>
      </c>
      <c r="H1081" s="220" t="s">
        <v>367</v>
      </c>
      <c r="I1081" s="569" t="s">
        <v>337</v>
      </c>
      <c r="J1081" s="570"/>
      <c r="K1081" s="577"/>
      <c r="L1081" s="585" t="s">
        <v>438</v>
      </c>
      <c r="M1081" s="138"/>
      <c r="N1081" s="219"/>
      <c r="O1081" s="541" t="s">
        <v>957</v>
      </c>
      <c r="P1081" s="140"/>
      <c r="Q1081" s="513" t="s">
        <v>366</v>
      </c>
      <c r="R1081" s="141" t="s">
        <v>335</v>
      </c>
      <c r="S1081" s="220" t="s">
        <v>367</v>
      </c>
      <c r="T1081" s="569" t="s">
        <v>337</v>
      </c>
      <c r="U1081" s="570"/>
      <c r="V1081" s="577"/>
    </row>
    <row r="1082" spans="1:22" ht="3" customHeight="1">
      <c r="A1082" s="574"/>
      <c r="B1082" s="221"/>
      <c r="C1082" s="144"/>
      <c r="D1082" s="144"/>
      <c r="E1082" s="145"/>
      <c r="F1082" s="514"/>
      <c r="G1082" s="146"/>
      <c r="H1082" s="146"/>
      <c r="I1082" s="144"/>
      <c r="J1082" s="147"/>
      <c r="K1082" s="577"/>
      <c r="L1082" s="585"/>
      <c r="M1082" s="221"/>
      <c r="N1082" s="144"/>
      <c r="O1082" s="144"/>
      <c r="P1082" s="145"/>
      <c r="Q1082" s="514"/>
      <c r="R1082" s="146"/>
      <c r="S1082" s="146"/>
      <c r="T1082" s="144"/>
      <c r="U1082" s="147"/>
      <c r="V1082" s="577"/>
    </row>
    <row r="1083" spans="1:22" ht="12.75" customHeight="1">
      <c r="A1083" s="574"/>
      <c r="B1083" s="221" t="s">
        <v>368</v>
      </c>
      <c r="C1083" s="156"/>
      <c r="D1083" s="156"/>
      <c r="E1083" s="150"/>
      <c r="F1083" s="151">
        <f>D2509</f>
        <v>29.5</v>
      </c>
      <c r="G1083" s="151">
        <f>F1083*F1078</f>
        <v>1451.4</v>
      </c>
      <c r="H1083" s="152"/>
      <c r="I1083" s="153">
        <f>G1083-H1083</f>
        <v>1451.4</v>
      </c>
      <c r="J1083" s="154"/>
      <c r="K1083" s="577"/>
      <c r="L1083" s="585"/>
      <c r="M1083" s="221" t="s">
        <v>368</v>
      </c>
      <c r="N1083" s="156"/>
      <c r="O1083" s="156"/>
      <c r="P1083" s="150"/>
      <c r="Q1083" s="151">
        <f>D2509</f>
        <v>29.5</v>
      </c>
      <c r="R1083" s="151">
        <f>Q1083*Q1078</f>
        <v>1457.3</v>
      </c>
      <c r="S1083" s="152"/>
      <c r="T1083" s="153">
        <f>R1083-S1083</f>
        <v>1457.3</v>
      </c>
      <c r="U1083" s="154"/>
      <c r="V1083" s="577"/>
    </row>
    <row r="1084" spans="1:22" ht="12.75" customHeight="1">
      <c r="A1084" s="472"/>
      <c r="B1084" s="582" t="s">
        <v>370</v>
      </c>
      <c r="C1084" s="583"/>
      <c r="D1084" s="583"/>
      <c r="E1084" s="222" t="s">
        <v>371</v>
      </c>
      <c r="F1084" s="516">
        <f>D2504</f>
        <v>0.152</v>
      </c>
      <c r="G1084" s="223">
        <f>F1084*F1078</f>
        <v>7.4784000000000006</v>
      </c>
      <c r="H1084" s="224"/>
      <c r="I1084" s="226">
        <f>G1084</f>
        <v>7.4784000000000006</v>
      </c>
      <c r="J1084" s="178"/>
      <c r="K1084" s="577"/>
      <c r="L1084" s="585"/>
      <c r="M1084" s="582" t="s">
        <v>370</v>
      </c>
      <c r="N1084" s="583"/>
      <c r="O1084" s="583"/>
      <c r="P1084" s="222" t="s">
        <v>371</v>
      </c>
      <c r="Q1084" s="516">
        <f>D2504</f>
        <v>0.152</v>
      </c>
      <c r="R1084" s="223">
        <f>Q1084*Q1078</f>
        <v>7.5087999999999999</v>
      </c>
      <c r="S1084" s="224"/>
      <c r="T1084" s="226">
        <f>R1084</f>
        <v>7.5087999999999999</v>
      </c>
      <c r="U1084" s="178"/>
      <c r="V1084" s="577"/>
    </row>
    <row r="1085" spans="1:22" ht="12.75" customHeight="1">
      <c r="A1085" s="472"/>
      <c r="B1085" s="584"/>
      <c r="C1085" s="583"/>
      <c r="D1085" s="583"/>
      <c r="E1085" s="222" t="s">
        <v>372</v>
      </c>
      <c r="F1085" s="516">
        <f>D2505</f>
        <v>0.72299999999999998</v>
      </c>
      <c r="G1085" s="223">
        <f>F1085*F1078</f>
        <v>35.571600000000004</v>
      </c>
      <c r="H1085" s="224"/>
      <c r="I1085" s="226">
        <f>G1085</f>
        <v>35.571600000000004</v>
      </c>
      <c r="J1085" s="178"/>
      <c r="K1085" s="577"/>
      <c r="L1085" s="464"/>
      <c r="M1085" s="584"/>
      <c r="N1085" s="583"/>
      <c r="O1085" s="583"/>
      <c r="P1085" s="222" t="s">
        <v>372</v>
      </c>
      <c r="Q1085" s="516">
        <f>D2505</f>
        <v>0.72299999999999998</v>
      </c>
      <c r="R1085" s="223">
        <f>Q1085*Q1078</f>
        <v>35.716200000000001</v>
      </c>
      <c r="S1085" s="224"/>
      <c r="T1085" s="226">
        <f>R1085</f>
        <v>35.716200000000001</v>
      </c>
      <c r="U1085" s="178"/>
      <c r="V1085" s="577"/>
    </row>
    <row r="1086" spans="1:22">
      <c r="A1086" s="573" t="s">
        <v>369</v>
      </c>
      <c r="B1086" s="584"/>
      <c r="C1086" s="583"/>
      <c r="D1086" s="583"/>
      <c r="E1086" s="222" t="s">
        <v>373</v>
      </c>
      <c r="F1086" s="527">
        <f>D2506</f>
        <v>1.3160000000000001</v>
      </c>
      <c r="G1086" s="223">
        <f>F1086*F1078</f>
        <v>64.747200000000007</v>
      </c>
      <c r="H1086" s="224"/>
      <c r="I1086" s="226">
        <f>G1086</f>
        <v>64.747200000000007</v>
      </c>
      <c r="J1086" s="178"/>
      <c r="K1086" s="577"/>
      <c r="L1086" s="586" t="s">
        <v>369</v>
      </c>
      <c r="M1086" s="584"/>
      <c r="N1086" s="583"/>
      <c r="O1086" s="583"/>
      <c r="P1086" s="222" t="s">
        <v>373</v>
      </c>
      <c r="Q1086" s="527">
        <f>D2506</f>
        <v>1.3160000000000001</v>
      </c>
      <c r="R1086" s="223">
        <f>Q1086*Q1078</f>
        <v>65.010400000000004</v>
      </c>
      <c r="S1086" s="224"/>
      <c r="T1086" s="226">
        <f>R1086</f>
        <v>65.010400000000004</v>
      </c>
      <c r="U1086" s="178"/>
      <c r="V1086" s="577"/>
    </row>
    <row r="1087" spans="1:22" ht="13.5" thickBot="1">
      <c r="A1087" s="573"/>
      <c r="B1087" s="584"/>
      <c r="C1087" s="583"/>
      <c r="D1087" s="583"/>
      <c r="E1087" s="232" t="s">
        <v>374</v>
      </c>
      <c r="F1087" s="518">
        <f>D2507</f>
        <v>0.14899999999999999</v>
      </c>
      <c r="G1087" s="233">
        <f>F1087*F1078</f>
        <v>7.3308</v>
      </c>
      <c r="H1087" s="234"/>
      <c r="I1087" s="237">
        <f>G1087</f>
        <v>7.3308</v>
      </c>
      <c r="J1087" s="236"/>
      <c r="K1087" s="577"/>
      <c r="L1087" s="586"/>
      <c r="M1087" s="584"/>
      <c r="N1087" s="583"/>
      <c r="O1087" s="583"/>
      <c r="P1087" s="232" t="s">
        <v>374</v>
      </c>
      <c r="Q1087" s="518">
        <f>D2507</f>
        <v>0.14899999999999999</v>
      </c>
      <c r="R1087" s="233">
        <f>Q1087*Q1078</f>
        <v>7.3605999999999998</v>
      </c>
      <c r="S1087" s="234"/>
      <c r="T1087" s="237">
        <f>R1087</f>
        <v>7.3605999999999998</v>
      </c>
      <c r="U1087" s="236"/>
      <c r="V1087" s="577"/>
    </row>
    <row r="1088" spans="1:22" ht="13.5" customHeight="1" thickBot="1">
      <c r="A1088" s="574"/>
      <c r="B1088" s="168"/>
      <c r="C1088" s="164"/>
      <c r="D1088" s="164"/>
      <c r="E1088" s="165"/>
      <c r="F1088" s="532" t="s">
        <v>384</v>
      </c>
      <c r="G1088" s="332" t="s">
        <v>385</v>
      </c>
      <c r="H1088" s="220" t="s">
        <v>386</v>
      </c>
      <c r="I1088" s="219"/>
      <c r="J1088" s="251"/>
      <c r="K1088" s="577"/>
      <c r="L1088" s="587"/>
      <c r="M1088" s="168"/>
      <c r="N1088" s="164"/>
      <c r="O1088" s="164"/>
      <c r="P1088" s="165"/>
      <c r="Q1088" s="532" t="s">
        <v>384</v>
      </c>
      <c r="R1088" s="332" t="s">
        <v>385</v>
      </c>
      <c r="S1088" s="220" t="s">
        <v>386</v>
      </c>
      <c r="T1088" s="219"/>
      <c r="U1088" s="251"/>
      <c r="V1088" s="577"/>
    </row>
    <row r="1089" spans="1:22" ht="13.5" thickBot="1">
      <c r="A1089" s="479"/>
      <c r="B1089" s="247" t="s">
        <v>986</v>
      </c>
      <c r="C1089" s="219"/>
      <c r="D1089" s="219"/>
      <c r="E1089" s="253"/>
      <c r="F1089" s="524">
        <f>F1069</f>
        <v>29650</v>
      </c>
      <c r="G1089" s="282">
        <f>G1069</f>
        <v>29768</v>
      </c>
      <c r="H1089" s="249">
        <f>H1069</f>
        <v>118</v>
      </c>
      <c r="I1089" s="242">
        <f>I1069</f>
        <v>389.4</v>
      </c>
      <c r="J1089" s="167"/>
      <c r="K1089" s="577"/>
      <c r="L1089" s="461"/>
      <c r="M1089" s="247" t="s">
        <v>986</v>
      </c>
      <c r="N1089" s="219"/>
      <c r="O1089" s="219"/>
      <c r="P1089" s="253"/>
      <c r="Q1089" s="524">
        <f>Q1069</f>
        <v>7374</v>
      </c>
      <c r="R1089" s="248">
        <f>R1069</f>
        <v>7524</v>
      </c>
      <c r="S1089" s="249">
        <f>S1069</f>
        <v>150</v>
      </c>
      <c r="T1089" s="242">
        <f>T1069</f>
        <v>495</v>
      </c>
      <c r="U1089" s="167"/>
      <c r="V1089" s="577"/>
    </row>
    <row r="1090" spans="1:22">
      <c r="A1090" s="460" t="s">
        <v>375</v>
      </c>
      <c r="B1090" s="132"/>
      <c r="C1090" s="132"/>
      <c r="D1090" s="132"/>
      <c r="E1090" s="132"/>
      <c r="F1090" s="510"/>
      <c r="G1090" s="560" t="s">
        <v>1007</v>
      </c>
      <c r="H1090" s="255"/>
      <c r="I1090" s="556">
        <f>I1070</f>
        <v>3366.9399999999996</v>
      </c>
      <c r="J1090" s="255"/>
      <c r="K1090" s="577"/>
      <c r="L1090" s="460" t="s">
        <v>375</v>
      </c>
      <c r="M1090" s="132"/>
      <c r="N1090" s="132"/>
      <c r="O1090" s="132"/>
      <c r="P1090" s="132"/>
      <c r="Q1090" s="510"/>
      <c r="R1090" s="560" t="s">
        <v>1007</v>
      </c>
      <c r="S1090" s="255"/>
      <c r="T1090" s="556">
        <f>T1070</f>
        <v>-1.0000000000218279E-2</v>
      </c>
      <c r="U1090" s="255"/>
      <c r="V1090" s="577"/>
    </row>
    <row r="1091" spans="1:22" ht="13.5" thickBot="1">
      <c r="A1091" s="460" t="s">
        <v>376</v>
      </c>
      <c r="B1091" s="132"/>
      <c r="C1091" s="132"/>
      <c r="D1091" s="180" t="s">
        <v>377</v>
      </c>
      <c r="E1091" s="183" t="str">
        <f>$E$18</f>
        <v>января</v>
      </c>
      <c r="F1091" s="510" t="s">
        <v>1142</v>
      </c>
      <c r="G1091" s="182" t="s">
        <v>347</v>
      </c>
      <c r="H1091" s="167"/>
      <c r="I1091" s="242">
        <f>SUM(I1082:I1090)</f>
        <v>5322.8679999999995</v>
      </c>
      <c r="J1091" s="167"/>
      <c r="K1091" s="299"/>
      <c r="L1091" s="460" t="s">
        <v>376</v>
      </c>
      <c r="M1091" s="132"/>
      <c r="N1091" s="132"/>
      <c r="O1091" s="180" t="s">
        <v>377</v>
      </c>
      <c r="P1091" s="183" t="str">
        <f>$E$18</f>
        <v>января</v>
      </c>
      <c r="Q1091" s="510" t="s">
        <v>1142</v>
      </c>
      <c r="R1091" s="182" t="s">
        <v>347</v>
      </c>
      <c r="S1091" s="167"/>
      <c r="T1091" s="242">
        <f>SUM(T1082:T1090)</f>
        <v>2067.886</v>
      </c>
      <c r="U1091" s="167"/>
      <c r="V1091" s="299"/>
    </row>
    <row r="1092" spans="1:22" s="261" customFormat="1" ht="12.75" customHeight="1">
      <c r="A1092" s="284"/>
      <c r="B1092" s="285"/>
      <c r="C1092" s="196"/>
      <c r="F1092" s="525"/>
      <c r="K1092" s="299"/>
      <c r="L1092" s="284"/>
      <c r="M1092" s="285"/>
      <c r="N1092" s="196"/>
      <c r="Q1092" s="525"/>
      <c r="V1092" s="299"/>
    </row>
    <row r="1093" spans="1:22">
      <c r="A1093" s="460" t="s">
        <v>363</v>
      </c>
      <c r="B1093" s="131"/>
      <c r="L1093" s="460" t="s">
        <v>363</v>
      </c>
      <c r="M1093" s="131"/>
    </row>
    <row r="1094" spans="1:22" ht="1.5" customHeight="1">
      <c r="A1094" s="460"/>
      <c r="B1094" s="131"/>
      <c r="C1094" s="132"/>
      <c r="D1094" s="132"/>
      <c r="E1094" s="132"/>
      <c r="F1094" s="510"/>
      <c r="G1094" s="132"/>
      <c r="H1094" s="132"/>
      <c r="I1094" s="132"/>
      <c r="J1094" s="132"/>
      <c r="K1094" s="217"/>
      <c r="L1094" s="460"/>
      <c r="M1094" s="131"/>
      <c r="N1094" s="132"/>
      <c r="O1094" s="132"/>
      <c r="P1094" s="132"/>
      <c r="Q1094" s="510"/>
      <c r="R1094" s="132"/>
      <c r="S1094" s="132"/>
      <c r="T1094" s="132"/>
      <c r="U1094" s="132"/>
      <c r="V1094" s="132"/>
    </row>
    <row r="1095" spans="1:22" ht="15.75" customHeight="1">
      <c r="A1095" s="578"/>
      <c r="B1095" s="578"/>
      <c r="C1095" s="578"/>
      <c r="D1095" s="133" t="s">
        <v>325</v>
      </c>
      <c r="E1095" s="133"/>
      <c r="F1095" s="511"/>
      <c r="G1095" s="135" t="str">
        <f>$G$3</f>
        <v>декабрь</v>
      </c>
      <c r="H1095" s="133" t="s">
        <v>967</v>
      </c>
      <c r="I1095" s="132"/>
      <c r="J1095" s="132"/>
      <c r="K1095" s="217"/>
      <c r="L1095" s="578"/>
      <c r="M1095" s="578"/>
      <c r="N1095" s="578"/>
      <c r="O1095" s="133" t="s">
        <v>325</v>
      </c>
      <c r="P1095" s="133"/>
      <c r="Q1095" s="511"/>
      <c r="R1095" s="135" t="str">
        <f>$G$3</f>
        <v>декабрь</v>
      </c>
      <c r="S1095" s="133" t="s">
        <v>967</v>
      </c>
      <c r="T1095" s="132"/>
      <c r="U1095" s="132"/>
      <c r="V1095" s="132"/>
    </row>
    <row r="1096" spans="1:22" ht="5.25" customHeight="1">
      <c r="A1096" s="578"/>
      <c r="B1096" s="578"/>
      <c r="C1096" s="578"/>
      <c r="D1096" s="132"/>
      <c r="E1096" s="132"/>
      <c r="F1096" s="510"/>
      <c r="G1096" s="132"/>
      <c r="H1096" s="132"/>
      <c r="I1096" s="132"/>
      <c r="J1096" s="132"/>
      <c r="K1096" s="217"/>
      <c r="L1096" s="578"/>
      <c r="M1096" s="578"/>
      <c r="N1096" s="578"/>
      <c r="O1096" s="132"/>
      <c r="P1096" s="132"/>
      <c r="Q1096" s="510"/>
      <c r="R1096" s="132"/>
      <c r="S1096" s="132"/>
      <c r="T1096" s="132"/>
      <c r="U1096" s="132"/>
      <c r="V1096" s="132"/>
    </row>
    <row r="1097" spans="1:22" ht="12.75" customHeight="1">
      <c r="A1097" s="578"/>
      <c r="B1097" s="578"/>
      <c r="C1097" s="578"/>
      <c r="D1097" s="131" t="s">
        <v>327</v>
      </c>
      <c r="E1097" s="131"/>
      <c r="F1097" s="512">
        <f>Жильцы!E59</f>
        <v>49.1</v>
      </c>
      <c r="G1097" s="131" t="s">
        <v>328</v>
      </c>
      <c r="H1097" s="132" t="str">
        <f>Жильцы!B59&amp;" "&amp;Жильцы!C59&amp;"."&amp;Жильцы!D59&amp;"."</f>
        <v>Володарская Е.П.</v>
      </c>
      <c r="I1097" s="132"/>
      <c r="J1097" s="132"/>
      <c r="K1097" s="217"/>
      <c r="L1097" s="578"/>
      <c r="M1097" s="578"/>
      <c r="N1097" s="578"/>
      <c r="O1097" s="131" t="s">
        <v>327</v>
      </c>
      <c r="P1097" s="131"/>
      <c r="Q1097" s="512">
        <f>Жильцы!E61</f>
        <v>65.5</v>
      </c>
      <c r="R1097" s="131" t="s">
        <v>328</v>
      </c>
      <c r="S1097" s="132" t="str">
        <f>Жильцы!B61&amp;" "&amp;Жильцы!C61&amp;"."&amp;Жильцы!D61&amp;"."</f>
        <v>Гончаренко С.В.</v>
      </c>
      <c r="T1097" s="132"/>
      <c r="U1097" s="132"/>
      <c r="V1097" s="132"/>
    </row>
    <row r="1098" spans="1:22" ht="12.75" customHeight="1">
      <c r="A1098" s="578"/>
      <c r="B1098" s="578"/>
      <c r="C1098" s="578"/>
      <c r="D1098" s="131" t="s">
        <v>329</v>
      </c>
      <c r="E1098" s="131"/>
      <c r="F1098" s="512">
        <f>Жильцы!F59</f>
        <v>1</v>
      </c>
      <c r="G1098" s="131" t="s">
        <v>330</v>
      </c>
      <c r="H1098" s="132" t="s">
        <v>331</v>
      </c>
      <c r="I1098" s="132"/>
      <c r="J1098" s="137">
        <f>Жильцы!A59</f>
        <v>58</v>
      </c>
      <c r="K1098" s="217"/>
      <c r="L1098" s="578"/>
      <c r="M1098" s="578"/>
      <c r="N1098" s="578"/>
      <c r="O1098" s="131" t="s">
        <v>329</v>
      </c>
      <c r="P1098" s="131"/>
      <c r="Q1098" s="512">
        <f>Жильцы!F61</f>
        <v>3</v>
      </c>
      <c r="R1098" s="131" t="s">
        <v>330</v>
      </c>
      <c r="S1098" s="132" t="s">
        <v>331</v>
      </c>
      <c r="T1098" s="132"/>
      <c r="U1098" s="137">
        <f>Жильцы!A61</f>
        <v>60</v>
      </c>
      <c r="V1098" s="132"/>
    </row>
    <row r="1099" spans="1:22" ht="2.25" customHeight="1" thickBot="1">
      <c r="A1099" s="463"/>
      <c r="B1099" s="132"/>
      <c r="C1099" s="132"/>
      <c r="D1099" s="132"/>
      <c r="E1099" s="132"/>
      <c r="F1099" s="510"/>
      <c r="G1099" s="132"/>
      <c r="H1099" s="132"/>
      <c r="I1099" s="132"/>
      <c r="J1099" s="132"/>
      <c r="K1099" s="217"/>
      <c r="L1099" s="463"/>
      <c r="M1099" s="132"/>
      <c r="N1099" s="132"/>
      <c r="O1099" s="132"/>
      <c r="P1099" s="132"/>
      <c r="Q1099" s="510"/>
      <c r="R1099" s="132"/>
      <c r="S1099" s="132"/>
      <c r="T1099" s="132"/>
      <c r="U1099" s="132"/>
      <c r="V1099" s="132"/>
    </row>
    <row r="1100" spans="1:22" ht="24" customHeight="1" thickBot="1">
      <c r="A1100" s="574"/>
      <c r="B1100" s="138"/>
      <c r="C1100" s="219"/>
      <c r="D1100" s="541" t="s">
        <v>957</v>
      </c>
      <c r="E1100" s="140"/>
      <c r="F1100" s="513" t="s">
        <v>366</v>
      </c>
      <c r="G1100" s="141" t="s">
        <v>335</v>
      </c>
      <c r="H1100" s="220" t="s">
        <v>367</v>
      </c>
      <c r="I1100" s="569" t="s">
        <v>337</v>
      </c>
      <c r="J1100" s="570"/>
      <c r="K1100" s="217"/>
      <c r="L1100" s="585"/>
      <c r="M1100" s="138"/>
      <c r="N1100" s="219"/>
      <c r="O1100" s="541" t="s">
        <v>957</v>
      </c>
      <c r="P1100" s="140"/>
      <c r="Q1100" s="513" t="s">
        <v>366</v>
      </c>
      <c r="R1100" s="141" t="s">
        <v>335</v>
      </c>
      <c r="S1100" s="220" t="s">
        <v>367</v>
      </c>
      <c r="T1100" s="569" t="s">
        <v>337</v>
      </c>
      <c r="U1100" s="570"/>
      <c r="V1100" s="132"/>
    </row>
    <row r="1101" spans="1:22" ht="3" customHeight="1">
      <c r="A1101" s="574"/>
      <c r="B1101" s="221"/>
      <c r="C1101" s="144"/>
      <c r="D1101" s="144"/>
      <c r="E1101" s="145"/>
      <c r="F1101" s="514"/>
      <c r="G1101" s="146"/>
      <c r="H1101" s="146"/>
      <c r="I1101" s="144"/>
      <c r="J1101" s="147"/>
      <c r="K1101" s="217"/>
      <c r="L1101" s="585"/>
      <c r="M1101" s="221"/>
      <c r="N1101" s="144"/>
      <c r="O1101" s="144"/>
      <c r="P1101" s="145"/>
      <c r="Q1101" s="514"/>
      <c r="R1101" s="146"/>
      <c r="S1101" s="146"/>
      <c r="T1101" s="144"/>
      <c r="U1101" s="147"/>
      <c r="V1101" s="132"/>
    </row>
    <row r="1102" spans="1:22" ht="12.75" customHeight="1">
      <c r="A1102" s="574"/>
      <c r="B1102" s="221" t="s">
        <v>368</v>
      </c>
      <c r="C1102" s="156"/>
      <c r="D1102" s="156"/>
      <c r="E1102" s="150"/>
      <c r="F1102" s="151">
        <f>D2509</f>
        <v>29.5</v>
      </c>
      <c r="G1102" s="151">
        <f>F1102*F1097</f>
        <v>1448.45</v>
      </c>
      <c r="H1102" s="152"/>
      <c r="I1102" s="153">
        <f>G1102-H1102</f>
        <v>1448.45</v>
      </c>
      <c r="J1102" s="154"/>
      <c r="K1102" s="217"/>
      <c r="L1102" s="585"/>
      <c r="M1102" s="221" t="s">
        <v>368</v>
      </c>
      <c r="N1102" s="156"/>
      <c r="O1102" s="156"/>
      <c r="P1102" s="150"/>
      <c r="Q1102" s="151">
        <f>D2509</f>
        <v>29.5</v>
      </c>
      <c r="R1102" s="151">
        <f>Q1102*Q1097</f>
        <v>1932.25</v>
      </c>
      <c r="S1102" s="152"/>
      <c r="T1102" s="153">
        <f>R1102-S1102</f>
        <v>1932.25</v>
      </c>
      <c r="U1102" s="154"/>
      <c r="V1102" s="132"/>
    </row>
    <row r="1103" spans="1:22" ht="12.75" customHeight="1">
      <c r="A1103" s="472"/>
      <c r="B1103" s="582" t="s">
        <v>370</v>
      </c>
      <c r="C1103" s="583"/>
      <c r="D1103" s="583"/>
      <c r="E1103" s="222" t="s">
        <v>371</v>
      </c>
      <c r="F1103" s="516">
        <f>D2504</f>
        <v>0.152</v>
      </c>
      <c r="G1103" s="223">
        <f>F1103*F1097</f>
        <v>7.4631999999999996</v>
      </c>
      <c r="H1103" s="224"/>
      <c r="I1103" s="226">
        <f>G1103</f>
        <v>7.4631999999999996</v>
      </c>
      <c r="J1103" s="178"/>
      <c r="K1103" s="217"/>
      <c r="L1103" s="585"/>
      <c r="M1103" s="582" t="s">
        <v>370</v>
      </c>
      <c r="N1103" s="583"/>
      <c r="O1103" s="583"/>
      <c r="P1103" s="222" t="s">
        <v>371</v>
      </c>
      <c r="Q1103" s="516">
        <f>D2504</f>
        <v>0.152</v>
      </c>
      <c r="R1103" s="223">
        <f>Q1103*Q1097</f>
        <v>9.9559999999999995</v>
      </c>
      <c r="S1103" s="224"/>
      <c r="T1103" s="226">
        <f>R1103</f>
        <v>9.9559999999999995</v>
      </c>
      <c r="U1103" s="178"/>
      <c r="V1103" s="132"/>
    </row>
    <row r="1104" spans="1:22" ht="12.75" customHeight="1">
      <c r="A1104" s="472"/>
      <c r="B1104" s="584"/>
      <c r="C1104" s="583"/>
      <c r="D1104" s="583"/>
      <c r="E1104" s="222" t="s">
        <v>372</v>
      </c>
      <c r="F1104" s="516">
        <f>D2505</f>
        <v>0.72299999999999998</v>
      </c>
      <c r="G1104" s="223">
        <f>F1104*F1097</f>
        <v>35.499299999999998</v>
      </c>
      <c r="H1104" s="224"/>
      <c r="I1104" s="226">
        <f>G1104</f>
        <v>35.499299999999998</v>
      </c>
      <c r="J1104" s="178"/>
      <c r="K1104" s="217"/>
      <c r="L1104" s="464"/>
      <c r="M1104" s="584"/>
      <c r="N1104" s="583"/>
      <c r="O1104" s="583"/>
      <c r="P1104" s="222" t="s">
        <v>372</v>
      </c>
      <c r="Q1104" s="516">
        <f>D2505</f>
        <v>0.72299999999999998</v>
      </c>
      <c r="R1104" s="223">
        <f>Q1104*Q1097</f>
        <v>47.356499999999997</v>
      </c>
      <c r="S1104" s="224"/>
      <c r="T1104" s="226">
        <f>R1104</f>
        <v>47.356499999999997</v>
      </c>
      <c r="U1104" s="178"/>
      <c r="V1104" s="132"/>
    </row>
    <row r="1105" spans="1:22">
      <c r="A1105" s="573" t="s">
        <v>369</v>
      </c>
      <c r="B1105" s="584"/>
      <c r="C1105" s="583"/>
      <c r="D1105" s="583"/>
      <c r="E1105" s="222" t="s">
        <v>373</v>
      </c>
      <c r="F1105" s="527">
        <f>D2506</f>
        <v>1.3160000000000001</v>
      </c>
      <c r="G1105" s="223">
        <f>F1105*F1097</f>
        <v>64.615600000000001</v>
      </c>
      <c r="H1105" s="224"/>
      <c r="I1105" s="226">
        <f>G1105</f>
        <v>64.615600000000001</v>
      </c>
      <c r="J1105" s="178"/>
      <c r="K1105" s="217"/>
      <c r="L1105" s="586" t="s">
        <v>369</v>
      </c>
      <c r="M1105" s="584"/>
      <c r="N1105" s="583"/>
      <c r="O1105" s="583"/>
      <c r="P1105" s="222" t="s">
        <v>373</v>
      </c>
      <c r="Q1105" s="527">
        <f>D2506</f>
        <v>1.3160000000000001</v>
      </c>
      <c r="R1105" s="223">
        <f>Q1105*Q1097</f>
        <v>86.198000000000008</v>
      </c>
      <c r="S1105" s="224"/>
      <c r="T1105" s="226">
        <f>R1105</f>
        <v>86.198000000000008</v>
      </c>
      <c r="U1105" s="178"/>
      <c r="V1105" s="132"/>
    </row>
    <row r="1106" spans="1:22" ht="13.5" thickBot="1">
      <c r="A1106" s="573"/>
      <c r="B1106" s="584"/>
      <c r="C1106" s="583"/>
      <c r="D1106" s="583"/>
      <c r="E1106" s="232" t="s">
        <v>374</v>
      </c>
      <c r="F1106" s="518">
        <f>D2507</f>
        <v>0.14899999999999999</v>
      </c>
      <c r="G1106" s="233">
        <f>F1106*F1097</f>
        <v>7.3159000000000001</v>
      </c>
      <c r="H1106" s="234"/>
      <c r="I1106" s="237">
        <f>G1106</f>
        <v>7.3159000000000001</v>
      </c>
      <c r="J1106" s="236"/>
      <c r="K1106" s="217"/>
      <c r="L1106" s="586"/>
      <c r="M1106" s="584"/>
      <c r="N1106" s="583"/>
      <c r="O1106" s="583"/>
      <c r="P1106" s="232" t="s">
        <v>374</v>
      </c>
      <c r="Q1106" s="518">
        <f>D2507</f>
        <v>0.14899999999999999</v>
      </c>
      <c r="R1106" s="233">
        <f>Q1106*Q1097</f>
        <v>9.7594999999999992</v>
      </c>
      <c r="S1106" s="234"/>
      <c r="T1106" s="237">
        <f>R1106</f>
        <v>9.7594999999999992</v>
      </c>
      <c r="U1106" s="236"/>
      <c r="V1106" s="132"/>
    </row>
    <row r="1107" spans="1:22" ht="13.5" customHeight="1" thickBot="1">
      <c r="A1107" s="574"/>
      <c r="B1107" s="168"/>
      <c r="C1107" s="164"/>
      <c r="D1107" s="164"/>
      <c r="E1107" s="165"/>
      <c r="F1107" s="532" t="s">
        <v>384</v>
      </c>
      <c r="G1107" s="332" t="s">
        <v>385</v>
      </c>
      <c r="H1107" s="220" t="s">
        <v>386</v>
      </c>
      <c r="I1107" s="219"/>
      <c r="J1107" s="251"/>
      <c r="K1107" s="217"/>
      <c r="L1107" s="587"/>
      <c r="M1107" s="168"/>
      <c r="N1107" s="164"/>
      <c r="O1107" s="164"/>
      <c r="P1107" s="165"/>
      <c r="Q1107" s="532" t="s">
        <v>384</v>
      </c>
      <c r="R1107" s="332" t="s">
        <v>385</v>
      </c>
      <c r="S1107" s="220" t="s">
        <v>386</v>
      </c>
      <c r="T1107" s="219"/>
      <c r="U1107" s="251"/>
      <c r="V1107" s="132"/>
    </row>
    <row r="1108" spans="1:22" ht="13.5" thickBot="1">
      <c r="A1108" s="479"/>
      <c r="B1108" s="247" t="s">
        <v>986</v>
      </c>
      <c r="C1108" s="219"/>
      <c r="D1108" s="219"/>
      <c r="E1108" s="253"/>
      <c r="F1108" s="521">
        <f>INDEX(Жильцы!$A$2:$AB$129,Квитанции_чистые!J1098,HLOOKUP(Квитанции_чистые!$G$3,Лист1!$B$21:$M$22,2,FALSE))</f>
        <v>13871</v>
      </c>
      <c r="G1108" s="248">
        <f>INDEX(Жильцы!$A$2:$AB$129,Квитанции_чистые!J1098,(HLOOKUP(Квитанции_чистые!$G$3,Лист1!$B$17:$M$18,2,FALSE)))</f>
        <v>13969</v>
      </c>
      <c r="H1108" s="249">
        <f>G1108-F1108</f>
        <v>98</v>
      </c>
      <c r="I1108" s="242">
        <f>H1108*B2499</f>
        <v>323.39999999999998</v>
      </c>
      <c r="J1108" s="251"/>
      <c r="K1108" s="252"/>
      <c r="L1108" s="461"/>
      <c r="M1108" s="247" t="s">
        <v>986</v>
      </c>
      <c r="N1108" s="219"/>
      <c r="O1108" s="219"/>
      <c r="P1108" s="253"/>
      <c r="Q1108" s="524">
        <f>INDEX(Жильцы!$A$2:$AB$129,Квитанции_чистые!U1098,HLOOKUP(Квитанции_чистые!$G$3,Лист1!$B$21:$M$22,2,FALSE))</f>
        <v>38255</v>
      </c>
      <c r="R1108" s="248">
        <f>INDEX(Жильцы!$A$2:$AB$129,Квитанции_чистые!U1098,(HLOOKUP(Квитанции_чистые!$G$3,Лист1!$B$17:$M$18,2,FALSE)))</f>
        <v>38532</v>
      </c>
      <c r="S1108" s="249">
        <f>R1108-Q1108</f>
        <v>277</v>
      </c>
      <c r="T1108" s="242">
        <f>S1108*B2499</f>
        <v>914.09999999999991</v>
      </c>
      <c r="U1108" s="167"/>
      <c r="V1108" s="132"/>
    </row>
    <row r="1109" spans="1:22">
      <c r="A1109" s="460" t="s">
        <v>375</v>
      </c>
      <c r="B1109" s="132"/>
      <c r="C1109" s="132"/>
      <c r="D1109" s="132"/>
      <c r="E1109" s="132"/>
      <c r="F1109" s="510"/>
      <c r="G1109" s="560" t="s">
        <v>1007</v>
      </c>
      <c r="H1109" s="255"/>
      <c r="I1109" s="556">
        <f>Жильцы!N59</f>
        <v>9.9999999999909051E-3</v>
      </c>
      <c r="J1109" s="255"/>
      <c r="K1109" s="217"/>
      <c r="L1109" s="460" t="s">
        <v>375</v>
      </c>
      <c r="M1109" s="132"/>
      <c r="N1109" s="132"/>
      <c r="O1109" s="132"/>
      <c r="P1109" s="132"/>
      <c r="Q1109" s="510"/>
      <c r="R1109" s="560" t="s">
        <v>1007</v>
      </c>
      <c r="S1109" s="255"/>
      <c r="T1109" s="556">
        <f>Жильцы!N61</f>
        <v>0</v>
      </c>
      <c r="U1109" s="255"/>
      <c r="V1109" s="132"/>
    </row>
    <row r="1110" spans="1:22" ht="13.5" thickBot="1">
      <c r="A1110" s="460" t="s">
        <v>376</v>
      </c>
      <c r="B1110" s="132"/>
      <c r="C1110" s="132"/>
      <c r="D1110" s="180" t="s">
        <v>377</v>
      </c>
      <c r="E1110" s="183" t="str">
        <f>$E$18</f>
        <v>января</v>
      </c>
      <c r="F1110" s="510" t="s">
        <v>1142</v>
      </c>
      <c r="G1110" s="182" t="s">
        <v>347</v>
      </c>
      <c r="H1110" s="167"/>
      <c r="I1110" s="242">
        <f>SUM(I1101:I1109)</f>
        <v>1886.7540000000001</v>
      </c>
      <c r="J1110" s="167"/>
      <c r="K1110" s="217"/>
      <c r="L1110" s="460" t="s">
        <v>376</v>
      </c>
      <c r="M1110" s="132"/>
      <c r="N1110" s="132"/>
      <c r="O1110" s="180" t="s">
        <v>377</v>
      </c>
      <c r="P1110" s="183" t="str">
        <f>$E$18</f>
        <v>января</v>
      </c>
      <c r="Q1110" s="510" t="s">
        <v>1142</v>
      </c>
      <c r="R1110" s="182" t="s">
        <v>347</v>
      </c>
      <c r="S1110" s="167"/>
      <c r="T1110" s="242">
        <f>SUM(T1101:T1109)</f>
        <v>2999.62</v>
      </c>
      <c r="U1110" s="167"/>
      <c r="V1110" s="132"/>
    </row>
    <row r="1111" spans="1:22" ht="12.75" customHeight="1">
      <c r="A1111" s="184"/>
      <c r="B1111" s="190"/>
      <c r="C1111" s="186"/>
      <c r="D1111" s="259"/>
      <c r="E1111" s="259"/>
      <c r="F1111" s="522"/>
      <c r="G1111" s="188"/>
      <c r="H1111" s="189"/>
      <c r="I1111" s="259"/>
      <c r="J1111" s="259"/>
      <c r="K1111" s="260"/>
      <c r="L1111" s="184"/>
      <c r="M1111" s="190"/>
      <c r="N1111" s="186"/>
      <c r="O1111" s="259"/>
      <c r="P1111" s="259"/>
      <c r="Q1111" s="522"/>
      <c r="R1111" s="259"/>
      <c r="S1111" s="259"/>
      <c r="T1111" s="259"/>
      <c r="U1111" s="259"/>
      <c r="V1111" s="261"/>
    </row>
    <row r="1112" spans="1:22" ht="23.25" customHeight="1">
      <c r="A1112" s="460" t="s">
        <v>363</v>
      </c>
      <c r="B1112" s="131"/>
      <c r="K1112" s="576" t="s">
        <v>378</v>
      </c>
      <c r="L1112" s="460" t="s">
        <v>363</v>
      </c>
      <c r="M1112" s="131"/>
      <c r="V1112" s="576" t="s">
        <v>378</v>
      </c>
    </row>
    <row r="1113" spans="1:22">
      <c r="A1113" s="460" t="s">
        <v>379</v>
      </c>
      <c r="B1113" s="131"/>
      <c r="K1113" s="577"/>
      <c r="L1113" s="460" t="s">
        <v>379</v>
      </c>
      <c r="M1113" s="131"/>
      <c r="V1113" s="577"/>
    </row>
    <row r="1114" spans="1:22" ht="1.5" customHeight="1">
      <c r="A1114" s="460"/>
      <c r="B1114" s="131"/>
      <c r="C1114" s="132"/>
      <c r="D1114" s="132"/>
      <c r="E1114" s="132"/>
      <c r="F1114" s="510"/>
      <c r="G1114" s="132"/>
      <c r="H1114" s="132"/>
      <c r="I1114" s="132"/>
      <c r="J1114" s="132"/>
      <c r="K1114" s="577"/>
      <c r="L1114" s="460"/>
      <c r="M1114" s="131"/>
      <c r="N1114" s="132"/>
      <c r="O1114" s="132"/>
      <c r="P1114" s="132"/>
      <c r="Q1114" s="510"/>
      <c r="R1114" s="132"/>
      <c r="S1114" s="132"/>
      <c r="T1114" s="132"/>
      <c r="U1114" s="132"/>
      <c r="V1114" s="577"/>
    </row>
    <row r="1115" spans="1:22" ht="15.75" customHeight="1">
      <c r="A1115" s="578"/>
      <c r="B1115" s="578"/>
      <c r="C1115" s="578"/>
      <c r="D1115" s="133" t="s">
        <v>350</v>
      </c>
      <c r="E1115" s="133"/>
      <c r="F1115" s="511"/>
      <c r="G1115" s="135" t="str">
        <f>$G$3</f>
        <v>декабрь</v>
      </c>
      <c r="H1115" s="133" t="s">
        <v>967</v>
      </c>
      <c r="I1115" s="132"/>
      <c r="J1115" s="132"/>
      <c r="K1115" s="577"/>
      <c r="L1115" s="578"/>
      <c r="M1115" s="578"/>
      <c r="N1115" s="578"/>
      <c r="O1115" s="133" t="s">
        <v>350</v>
      </c>
      <c r="P1115" s="133"/>
      <c r="Q1115" s="511"/>
      <c r="R1115" s="135" t="str">
        <f>$G$3</f>
        <v>декабрь</v>
      </c>
      <c r="S1115" s="133" t="s">
        <v>967</v>
      </c>
      <c r="T1115" s="132"/>
      <c r="U1115" s="132"/>
      <c r="V1115" s="577"/>
    </row>
    <row r="1116" spans="1:22" ht="3.75" customHeight="1">
      <c r="A1116" s="578"/>
      <c r="B1116" s="578"/>
      <c r="C1116" s="578"/>
      <c r="D1116" s="132"/>
      <c r="E1116" s="132"/>
      <c r="F1116" s="510"/>
      <c r="G1116" s="132"/>
      <c r="H1116" s="132"/>
      <c r="I1116" s="132"/>
      <c r="J1116" s="132"/>
      <c r="K1116" s="577"/>
      <c r="L1116" s="578"/>
      <c r="M1116" s="578"/>
      <c r="N1116" s="578"/>
      <c r="O1116" s="132"/>
      <c r="P1116" s="132"/>
      <c r="Q1116" s="510"/>
      <c r="R1116" s="132"/>
      <c r="S1116" s="132"/>
      <c r="T1116" s="132"/>
      <c r="U1116" s="132"/>
      <c r="V1116" s="577"/>
    </row>
    <row r="1117" spans="1:22" ht="12.75" customHeight="1">
      <c r="A1117" s="578"/>
      <c r="B1117" s="578"/>
      <c r="C1117" s="578"/>
      <c r="D1117" s="131" t="s">
        <v>327</v>
      </c>
      <c r="E1117" s="131"/>
      <c r="F1117" s="512">
        <f>F1097</f>
        <v>49.1</v>
      </c>
      <c r="G1117" s="131" t="s">
        <v>328</v>
      </c>
      <c r="H1117" s="132" t="str">
        <f>H1097</f>
        <v>Володарская Е.П.</v>
      </c>
      <c r="I1117" s="132"/>
      <c r="J1117" s="132"/>
      <c r="K1117" s="577"/>
      <c r="L1117" s="578"/>
      <c r="M1117" s="578"/>
      <c r="N1117" s="578"/>
      <c r="O1117" s="131" t="s">
        <v>327</v>
      </c>
      <c r="P1117" s="131"/>
      <c r="Q1117" s="512">
        <f>Q1097</f>
        <v>65.5</v>
      </c>
      <c r="R1117" s="131" t="s">
        <v>328</v>
      </c>
      <c r="S1117" s="132" t="str">
        <f>S1097</f>
        <v>Гончаренко С.В.</v>
      </c>
      <c r="T1117" s="132"/>
      <c r="U1117" s="132"/>
      <c r="V1117" s="577"/>
    </row>
    <row r="1118" spans="1:22" ht="12.75" customHeight="1">
      <c r="A1118" s="578"/>
      <c r="B1118" s="578"/>
      <c r="C1118" s="578"/>
      <c r="D1118" s="131" t="s">
        <v>329</v>
      </c>
      <c r="E1118" s="131"/>
      <c r="F1118" s="512">
        <f>F1098</f>
        <v>1</v>
      </c>
      <c r="G1118" s="131" t="s">
        <v>330</v>
      </c>
      <c r="H1118" s="132" t="s">
        <v>331</v>
      </c>
      <c r="I1118" s="132"/>
      <c r="J1118" s="137">
        <f>J1098</f>
        <v>58</v>
      </c>
      <c r="K1118" s="577"/>
      <c r="L1118" s="578"/>
      <c r="M1118" s="578"/>
      <c r="N1118" s="578"/>
      <c r="O1118" s="131" t="s">
        <v>329</v>
      </c>
      <c r="P1118" s="131"/>
      <c r="Q1118" s="512">
        <f>Q1098</f>
        <v>3</v>
      </c>
      <c r="R1118" s="131" t="s">
        <v>330</v>
      </c>
      <c r="S1118" s="132" t="s">
        <v>331</v>
      </c>
      <c r="T1118" s="132"/>
      <c r="U1118" s="137">
        <f>U1098</f>
        <v>60</v>
      </c>
      <c r="V1118" s="577"/>
    </row>
    <row r="1119" spans="1:22" ht="2.25" customHeight="1" thickBot="1">
      <c r="A1119" s="463"/>
      <c r="B1119" s="132"/>
      <c r="C1119" s="132"/>
      <c r="D1119" s="132"/>
      <c r="E1119" s="132"/>
      <c r="F1119" s="510"/>
      <c r="G1119" s="132"/>
      <c r="H1119" s="132"/>
      <c r="I1119" s="132"/>
      <c r="J1119" s="132"/>
      <c r="K1119" s="577"/>
      <c r="L1119" s="463"/>
      <c r="M1119" s="132"/>
      <c r="N1119" s="132"/>
      <c r="O1119" s="132"/>
      <c r="P1119" s="132"/>
      <c r="Q1119" s="510"/>
      <c r="R1119" s="132"/>
      <c r="S1119" s="132"/>
      <c r="T1119" s="132"/>
      <c r="U1119" s="132"/>
      <c r="V1119" s="577"/>
    </row>
    <row r="1120" spans="1:22" ht="24" customHeight="1" thickBot="1">
      <c r="A1120" s="574" t="s">
        <v>439</v>
      </c>
      <c r="B1120" s="138"/>
      <c r="C1120" s="219"/>
      <c r="D1120" s="541" t="s">
        <v>957</v>
      </c>
      <c r="E1120" s="140"/>
      <c r="F1120" s="513" t="s">
        <v>366</v>
      </c>
      <c r="G1120" s="141" t="s">
        <v>335</v>
      </c>
      <c r="H1120" s="220" t="s">
        <v>367</v>
      </c>
      <c r="I1120" s="569" t="s">
        <v>337</v>
      </c>
      <c r="J1120" s="570"/>
      <c r="K1120" s="577"/>
      <c r="L1120" s="585" t="s">
        <v>440</v>
      </c>
      <c r="M1120" s="138"/>
      <c r="N1120" s="219"/>
      <c r="O1120" s="541" t="s">
        <v>957</v>
      </c>
      <c r="P1120" s="140"/>
      <c r="Q1120" s="513" t="s">
        <v>366</v>
      </c>
      <c r="R1120" s="141" t="s">
        <v>335</v>
      </c>
      <c r="S1120" s="220" t="s">
        <v>367</v>
      </c>
      <c r="T1120" s="569" t="s">
        <v>337</v>
      </c>
      <c r="U1120" s="570"/>
      <c r="V1120" s="577"/>
    </row>
    <row r="1121" spans="1:22" ht="6" customHeight="1">
      <c r="A1121" s="574"/>
      <c r="B1121" s="221"/>
      <c r="C1121" s="144"/>
      <c r="D1121" s="144"/>
      <c r="E1121" s="145"/>
      <c r="F1121" s="514"/>
      <c r="G1121" s="146"/>
      <c r="H1121" s="146"/>
      <c r="I1121" s="144"/>
      <c r="J1121" s="147"/>
      <c r="K1121" s="577"/>
      <c r="L1121" s="585"/>
      <c r="M1121" s="221"/>
      <c r="N1121" s="144"/>
      <c r="O1121" s="144"/>
      <c r="P1121" s="145"/>
      <c r="Q1121" s="514"/>
      <c r="R1121" s="146"/>
      <c r="S1121" s="146"/>
      <c r="T1121" s="144"/>
      <c r="U1121" s="147"/>
      <c r="V1121" s="577"/>
    </row>
    <row r="1122" spans="1:22" ht="12.75" customHeight="1">
      <c r="A1122" s="574"/>
      <c r="B1122" s="221" t="s">
        <v>368</v>
      </c>
      <c r="C1122" s="156"/>
      <c r="D1122" s="156"/>
      <c r="E1122" s="150"/>
      <c r="F1122" s="151">
        <f>D2509</f>
        <v>29.5</v>
      </c>
      <c r="G1122" s="151">
        <f>F1122*F1117</f>
        <v>1448.45</v>
      </c>
      <c r="H1122" s="192"/>
      <c r="I1122" s="153">
        <f>G1122-H1122</f>
        <v>1448.45</v>
      </c>
      <c r="J1122" s="154"/>
      <c r="K1122" s="577"/>
      <c r="L1122" s="585"/>
      <c r="M1122" s="221" t="s">
        <v>368</v>
      </c>
      <c r="N1122" s="156"/>
      <c r="O1122" s="156"/>
      <c r="P1122" s="150"/>
      <c r="Q1122" s="151">
        <f>D2509</f>
        <v>29.5</v>
      </c>
      <c r="R1122" s="151">
        <f>Q1122*Q1117</f>
        <v>1932.25</v>
      </c>
      <c r="S1122" s="192"/>
      <c r="T1122" s="153">
        <f>R1122-S1122</f>
        <v>1932.25</v>
      </c>
      <c r="U1122" s="154"/>
      <c r="V1122" s="577"/>
    </row>
    <row r="1123" spans="1:22" ht="12.75" customHeight="1">
      <c r="A1123" s="472"/>
      <c r="B1123" s="582" t="s">
        <v>370</v>
      </c>
      <c r="C1123" s="583"/>
      <c r="D1123" s="583"/>
      <c r="E1123" s="222" t="s">
        <v>371</v>
      </c>
      <c r="F1123" s="516">
        <f>D2504</f>
        <v>0.152</v>
      </c>
      <c r="G1123" s="223">
        <f>F1123*F1117</f>
        <v>7.4631999999999996</v>
      </c>
      <c r="H1123" s="262"/>
      <c r="I1123" s="226">
        <f>G1123</f>
        <v>7.4631999999999996</v>
      </c>
      <c r="J1123" s="178"/>
      <c r="K1123" s="577"/>
      <c r="L1123" s="585"/>
      <c r="M1123" s="582" t="s">
        <v>370</v>
      </c>
      <c r="N1123" s="583"/>
      <c r="O1123" s="583"/>
      <c r="P1123" s="222" t="s">
        <v>371</v>
      </c>
      <c r="Q1123" s="516">
        <f>D2504</f>
        <v>0.152</v>
      </c>
      <c r="R1123" s="223">
        <f>Q1123*Q1117</f>
        <v>9.9559999999999995</v>
      </c>
      <c r="S1123" s="262"/>
      <c r="T1123" s="226">
        <f>R1123</f>
        <v>9.9559999999999995</v>
      </c>
      <c r="U1123" s="178"/>
      <c r="V1123" s="577"/>
    </row>
    <row r="1124" spans="1:22" ht="12.75" customHeight="1">
      <c r="A1124" s="472"/>
      <c r="B1124" s="584"/>
      <c r="C1124" s="583"/>
      <c r="D1124" s="583"/>
      <c r="E1124" s="222" t="s">
        <v>372</v>
      </c>
      <c r="F1124" s="516">
        <f>D2505</f>
        <v>0.72299999999999998</v>
      </c>
      <c r="G1124" s="223">
        <f>F1124*F1117</f>
        <v>35.499299999999998</v>
      </c>
      <c r="H1124" s="262"/>
      <c r="I1124" s="226">
        <f>G1124</f>
        <v>35.499299999999998</v>
      </c>
      <c r="J1124" s="178"/>
      <c r="K1124" s="577"/>
      <c r="L1124" s="464"/>
      <c r="M1124" s="584"/>
      <c r="N1124" s="583"/>
      <c r="O1124" s="583"/>
      <c r="P1124" s="222" t="s">
        <v>372</v>
      </c>
      <c r="Q1124" s="516">
        <f>D2505</f>
        <v>0.72299999999999998</v>
      </c>
      <c r="R1124" s="223">
        <f>Q1124*Q1117</f>
        <v>47.356499999999997</v>
      </c>
      <c r="S1124" s="262"/>
      <c r="T1124" s="226">
        <f>R1124</f>
        <v>47.356499999999997</v>
      </c>
      <c r="U1124" s="178"/>
      <c r="V1124" s="577"/>
    </row>
    <row r="1125" spans="1:22">
      <c r="A1125" s="573" t="s">
        <v>369</v>
      </c>
      <c r="B1125" s="584"/>
      <c r="C1125" s="583"/>
      <c r="D1125" s="583"/>
      <c r="E1125" s="222" t="s">
        <v>373</v>
      </c>
      <c r="F1125" s="527">
        <f>D2506</f>
        <v>1.3160000000000001</v>
      </c>
      <c r="G1125" s="223">
        <f>F1125*F1117</f>
        <v>64.615600000000001</v>
      </c>
      <c r="H1125" s="262"/>
      <c r="I1125" s="226">
        <f>G1125</f>
        <v>64.615600000000001</v>
      </c>
      <c r="J1125" s="178"/>
      <c r="K1125" s="577"/>
      <c r="L1125" s="586" t="s">
        <v>369</v>
      </c>
      <c r="M1125" s="584"/>
      <c r="N1125" s="583"/>
      <c r="O1125" s="583"/>
      <c r="P1125" s="222" t="s">
        <v>373</v>
      </c>
      <c r="Q1125" s="527">
        <f>D2506</f>
        <v>1.3160000000000001</v>
      </c>
      <c r="R1125" s="223">
        <f>Q1125*Q1117</f>
        <v>86.198000000000008</v>
      </c>
      <c r="S1125" s="262"/>
      <c r="T1125" s="226">
        <f>R1125</f>
        <v>86.198000000000008</v>
      </c>
      <c r="U1125" s="178"/>
      <c r="V1125" s="577"/>
    </row>
    <row r="1126" spans="1:22" ht="13.5" thickBot="1">
      <c r="A1126" s="573"/>
      <c r="B1126" s="584"/>
      <c r="C1126" s="583"/>
      <c r="D1126" s="583"/>
      <c r="E1126" s="232" t="s">
        <v>374</v>
      </c>
      <c r="F1126" s="518">
        <f>D2507</f>
        <v>0.14899999999999999</v>
      </c>
      <c r="G1126" s="233">
        <f>F1126*F1117</f>
        <v>7.3159000000000001</v>
      </c>
      <c r="H1126" s="264"/>
      <c r="I1126" s="237">
        <f>G1126</f>
        <v>7.3159000000000001</v>
      </c>
      <c r="J1126" s="236"/>
      <c r="K1126" s="577"/>
      <c r="L1126" s="586"/>
      <c r="M1126" s="584"/>
      <c r="N1126" s="583"/>
      <c r="O1126" s="583"/>
      <c r="P1126" s="232" t="s">
        <v>374</v>
      </c>
      <c r="Q1126" s="518">
        <f>D2507</f>
        <v>0.14899999999999999</v>
      </c>
      <c r="R1126" s="233">
        <f>Q1126*Q1117</f>
        <v>9.7594999999999992</v>
      </c>
      <c r="S1126" s="264"/>
      <c r="T1126" s="237">
        <f>R1126</f>
        <v>9.7594999999999992</v>
      </c>
      <c r="U1126" s="236"/>
      <c r="V1126" s="577"/>
    </row>
    <row r="1127" spans="1:22" ht="12.75" customHeight="1" thickBot="1">
      <c r="A1127" s="574"/>
      <c r="B1127" s="168"/>
      <c r="C1127" s="164"/>
      <c r="D1127" s="164"/>
      <c r="E1127" s="165"/>
      <c r="F1127" s="532" t="s">
        <v>384</v>
      </c>
      <c r="G1127" s="332" t="s">
        <v>385</v>
      </c>
      <c r="H1127" s="220" t="s">
        <v>386</v>
      </c>
      <c r="I1127" s="219"/>
      <c r="J1127" s="251"/>
      <c r="K1127" s="577"/>
      <c r="L1127" s="587"/>
      <c r="M1127" s="168"/>
      <c r="N1127" s="164"/>
      <c r="O1127" s="164"/>
      <c r="P1127" s="165"/>
      <c r="Q1127" s="532" t="s">
        <v>384</v>
      </c>
      <c r="R1127" s="332" t="s">
        <v>385</v>
      </c>
      <c r="S1127" s="220" t="s">
        <v>386</v>
      </c>
      <c r="T1127" s="219"/>
      <c r="U1127" s="251"/>
      <c r="V1127" s="577"/>
    </row>
    <row r="1128" spans="1:22" ht="13.5" thickBot="1">
      <c r="A1128" s="479"/>
      <c r="B1128" s="247" t="s">
        <v>986</v>
      </c>
      <c r="C1128" s="219"/>
      <c r="D1128" s="219"/>
      <c r="E1128" s="253"/>
      <c r="F1128" s="524">
        <f>F1108</f>
        <v>13871</v>
      </c>
      <c r="G1128" s="282">
        <f>G1108</f>
        <v>13969</v>
      </c>
      <c r="H1128" s="249">
        <f>H1108</f>
        <v>98</v>
      </c>
      <c r="I1128" s="242">
        <f>I1108</f>
        <v>323.39999999999998</v>
      </c>
      <c r="J1128" s="167"/>
      <c r="K1128" s="577"/>
      <c r="L1128" s="461"/>
      <c r="M1128" s="247" t="s">
        <v>986</v>
      </c>
      <c r="N1128" s="219"/>
      <c r="O1128" s="219"/>
      <c r="P1128" s="253"/>
      <c r="Q1128" s="524">
        <f>Q1108</f>
        <v>38255</v>
      </c>
      <c r="R1128" s="248">
        <f>R1108</f>
        <v>38532</v>
      </c>
      <c r="S1128" s="249">
        <f>S1108</f>
        <v>277</v>
      </c>
      <c r="T1128" s="242">
        <f>T1108</f>
        <v>914.09999999999991</v>
      </c>
      <c r="U1128" s="167"/>
      <c r="V1128" s="577"/>
    </row>
    <row r="1129" spans="1:22">
      <c r="A1129" s="460" t="s">
        <v>375</v>
      </c>
      <c r="B1129" s="132"/>
      <c r="C1129" s="132"/>
      <c r="D1129" s="132"/>
      <c r="E1129" s="132"/>
      <c r="F1129" s="510"/>
      <c r="G1129" s="560" t="s">
        <v>1007</v>
      </c>
      <c r="H1129" s="255"/>
      <c r="I1129" s="556">
        <f>I1109</f>
        <v>9.9999999999909051E-3</v>
      </c>
      <c r="J1129" s="255"/>
      <c r="K1129" s="577"/>
      <c r="L1129" s="460" t="s">
        <v>375</v>
      </c>
      <c r="M1129" s="132"/>
      <c r="N1129" s="132"/>
      <c r="O1129" s="132"/>
      <c r="P1129" s="132"/>
      <c r="Q1129" s="510"/>
      <c r="R1129" s="560" t="s">
        <v>1007</v>
      </c>
      <c r="S1129" s="255"/>
      <c r="T1129" s="556">
        <f>T1109</f>
        <v>0</v>
      </c>
      <c r="U1129" s="255"/>
      <c r="V1129" s="577"/>
    </row>
    <row r="1130" spans="1:22" ht="13.5" thickBot="1">
      <c r="A1130" s="460" t="s">
        <v>376</v>
      </c>
      <c r="B1130" s="132"/>
      <c r="C1130" s="132"/>
      <c r="D1130" s="180" t="s">
        <v>377</v>
      </c>
      <c r="E1130" s="183" t="str">
        <f>$E$18</f>
        <v>января</v>
      </c>
      <c r="F1130" s="510" t="s">
        <v>1142</v>
      </c>
      <c r="G1130" s="182" t="s">
        <v>347</v>
      </c>
      <c r="H1130" s="167"/>
      <c r="I1130" s="242">
        <f>SUM(I1121:I1129)</f>
        <v>1886.7540000000001</v>
      </c>
      <c r="J1130" s="167"/>
      <c r="K1130" s="299"/>
      <c r="L1130" s="460" t="s">
        <v>376</v>
      </c>
      <c r="M1130" s="132"/>
      <c r="N1130" s="132"/>
      <c r="O1130" s="180" t="s">
        <v>377</v>
      </c>
      <c r="P1130" s="183" t="str">
        <f>$E$18</f>
        <v>января</v>
      </c>
      <c r="Q1130" s="510" t="s">
        <v>1142</v>
      </c>
      <c r="R1130" s="182" t="s">
        <v>347</v>
      </c>
      <c r="S1130" s="167"/>
      <c r="T1130" s="242">
        <f>SUM(T1121:T1129)</f>
        <v>2999.62</v>
      </c>
      <c r="U1130" s="167"/>
      <c r="V1130" s="299"/>
    </row>
    <row r="1131" spans="1:22" ht="13.5" thickBot="1">
      <c r="A1131" s="184"/>
      <c r="B1131" s="190"/>
      <c r="C1131" s="186"/>
      <c r="D1131" s="259"/>
      <c r="E1131" s="259"/>
      <c r="F1131" s="522"/>
      <c r="G1131" s="197"/>
      <c r="H1131" s="197"/>
      <c r="I1131" s="197"/>
      <c r="J1131" s="197"/>
      <c r="K1131" s="299"/>
      <c r="L1131" s="184"/>
      <c r="M1131" s="190"/>
      <c r="N1131" s="186"/>
      <c r="O1131" s="259"/>
      <c r="P1131" s="259"/>
      <c r="Q1131" s="522"/>
      <c r="R1131" s="197"/>
      <c r="S1131" s="197"/>
      <c r="T1131" s="197"/>
      <c r="U1131" s="197"/>
      <c r="V1131" s="299"/>
    </row>
    <row r="1132" spans="1:22" ht="22.5" customHeight="1" thickTop="1">
      <c r="A1132" s="460" t="s">
        <v>363</v>
      </c>
      <c r="B1132" s="131"/>
      <c r="L1132" s="460" t="s">
        <v>363</v>
      </c>
      <c r="M1132" s="131"/>
    </row>
    <row r="1133" spans="1:22" ht="1.5" customHeight="1">
      <c r="A1133" s="460"/>
      <c r="B1133" s="131"/>
      <c r="C1133" s="132"/>
      <c r="D1133" s="132"/>
      <c r="E1133" s="132"/>
      <c r="F1133" s="510"/>
      <c r="G1133" s="132"/>
      <c r="H1133" s="132"/>
      <c r="I1133" s="132"/>
      <c r="J1133" s="132"/>
      <c r="K1133" s="217"/>
      <c r="L1133" s="460"/>
      <c r="M1133" s="131"/>
      <c r="N1133" s="132"/>
      <c r="O1133" s="132"/>
      <c r="P1133" s="132"/>
      <c r="Q1133" s="510"/>
      <c r="R1133" s="132"/>
      <c r="S1133" s="132"/>
      <c r="T1133" s="132"/>
      <c r="U1133" s="132"/>
      <c r="V1133" s="132"/>
    </row>
    <row r="1134" spans="1:22" ht="15.75" customHeight="1">
      <c r="A1134" s="578"/>
      <c r="B1134" s="578"/>
      <c r="C1134" s="578"/>
      <c r="D1134" s="133" t="s">
        <v>325</v>
      </c>
      <c r="E1134" s="133"/>
      <c r="F1134" s="511"/>
      <c r="G1134" s="135" t="str">
        <f>$G$3</f>
        <v>декабрь</v>
      </c>
      <c r="H1134" s="133" t="s">
        <v>967</v>
      </c>
      <c r="I1134" s="132"/>
      <c r="J1134" s="132"/>
      <c r="K1134" s="217"/>
      <c r="L1134" s="578"/>
      <c r="M1134" s="578"/>
      <c r="N1134" s="578"/>
      <c r="O1134" s="133" t="s">
        <v>325</v>
      </c>
      <c r="P1134" s="133"/>
      <c r="Q1134" s="511"/>
      <c r="R1134" s="135" t="str">
        <f>$G$3</f>
        <v>декабрь</v>
      </c>
      <c r="S1134" s="133" t="s">
        <v>967</v>
      </c>
      <c r="T1134" s="132"/>
      <c r="U1134" s="132"/>
      <c r="V1134" s="132"/>
    </row>
    <row r="1135" spans="1:22" ht="3" customHeight="1">
      <c r="A1135" s="578"/>
      <c r="B1135" s="578"/>
      <c r="C1135" s="578"/>
      <c r="D1135" s="132"/>
      <c r="E1135" s="132"/>
      <c r="F1135" s="510"/>
      <c r="G1135" s="132"/>
      <c r="H1135" s="132"/>
      <c r="I1135" s="132"/>
      <c r="J1135" s="132"/>
      <c r="K1135" s="217"/>
      <c r="L1135" s="578"/>
      <c r="M1135" s="578"/>
      <c r="N1135" s="578"/>
      <c r="O1135" s="132"/>
      <c r="P1135" s="132"/>
      <c r="Q1135" s="510"/>
      <c r="R1135" s="132"/>
      <c r="S1135" s="132"/>
      <c r="T1135" s="132"/>
      <c r="U1135" s="132"/>
      <c r="V1135" s="132"/>
    </row>
    <row r="1136" spans="1:22" ht="12.75" customHeight="1">
      <c r="A1136" s="578"/>
      <c r="B1136" s="578"/>
      <c r="C1136" s="578"/>
      <c r="D1136" s="131" t="s">
        <v>327</v>
      </c>
      <c r="E1136" s="131"/>
      <c r="F1136" s="512">
        <f>Жильцы!E60</f>
        <v>49.2</v>
      </c>
      <c r="G1136" s="131" t="s">
        <v>328</v>
      </c>
      <c r="H1136" s="132" t="str">
        <f>Жильцы!B60&amp;" "&amp;Жильцы!C60&amp;"."&amp;Жильцы!D60&amp;"."</f>
        <v>Сыроваткина Л.Б.</v>
      </c>
      <c r="I1136" s="132"/>
      <c r="J1136" s="132"/>
      <c r="K1136" s="217"/>
      <c r="L1136" s="578"/>
      <c r="M1136" s="578"/>
      <c r="N1136" s="578"/>
      <c r="O1136" s="131" t="s">
        <v>327</v>
      </c>
      <c r="P1136" s="131"/>
      <c r="Q1136" s="512">
        <f>Жильцы!E62</f>
        <v>65.599999999999994</v>
      </c>
      <c r="R1136" s="131" t="s">
        <v>328</v>
      </c>
      <c r="S1136" s="132" t="str">
        <f>Жильцы!B62&amp;" "&amp;Жильцы!C62&amp;"."&amp;Жильцы!D62&amp;"."</f>
        <v>Копытова Т.Ф.</v>
      </c>
      <c r="T1136" s="132"/>
      <c r="U1136" s="132"/>
      <c r="V1136" s="132"/>
    </row>
    <row r="1137" spans="1:22" ht="12.75" customHeight="1">
      <c r="A1137" s="578"/>
      <c r="B1137" s="578"/>
      <c r="C1137" s="578"/>
      <c r="D1137" s="131" t="s">
        <v>329</v>
      </c>
      <c r="E1137" s="131"/>
      <c r="F1137" s="512">
        <f>Жильцы!F60</f>
        <v>1</v>
      </c>
      <c r="G1137" s="131" t="s">
        <v>330</v>
      </c>
      <c r="H1137" s="132" t="s">
        <v>331</v>
      </c>
      <c r="I1137" s="132"/>
      <c r="J1137" s="137">
        <f>Жильцы!A60</f>
        <v>59</v>
      </c>
      <c r="K1137" s="217"/>
      <c r="L1137" s="578"/>
      <c r="M1137" s="578"/>
      <c r="N1137" s="578"/>
      <c r="O1137" s="131" t="s">
        <v>329</v>
      </c>
      <c r="P1137" s="131"/>
      <c r="Q1137" s="512">
        <f>Жильцы!F62</f>
        <v>1</v>
      </c>
      <c r="R1137" s="131" t="s">
        <v>330</v>
      </c>
      <c r="S1137" s="132" t="s">
        <v>331</v>
      </c>
      <c r="T1137" s="132"/>
      <c r="U1137" s="137">
        <f>Жильцы!A62</f>
        <v>61</v>
      </c>
      <c r="V1137" s="132"/>
    </row>
    <row r="1138" spans="1:22" ht="2.25" customHeight="1" thickBot="1">
      <c r="A1138" s="463"/>
      <c r="B1138" s="132"/>
      <c r="C1138" s="132"/>
      <c r="D1138" s="132"/>
      <c r="E1138" s="132"/>
      <c r="F1138" s="510"/>
      <c r="G1138" s="132"/>
      <c r="H1138" s="132"/>
      <c r="I1138" s="132"/>
      <c r="J1138" s="132"/>
      <c r="K1138" s="217"/>
      <c r="L1138" s="463"/>
      <c r="M1138" s="132"/>
      <c r="N1138" s="132"/>
      <c r="O1138" s="132"/>
      <c r="P1138" s="132"/>
      <c r="Q1138" s="510"/>
      <c r="R1138" s="132"/>
      <c r="S1138" s="132"/>
      <c r="T1138" s="132"/>
      <c r="U1138" s="132"/>
      <c r="V1138" s="132"/>
    </row>
    <row r="1139" spans="1:22" ht="24" customHeight="1" thickBot="1">
      <c r="A1139" s="574"/>
      <c r="B1139" s="138"/>
      <c r="C1139" s="219"/>
      <c r="D1139" s="541" t="s">
        <v>957</v>
      </c>
      <c r="E1139" s="140"/>
      <c r="F1139" s="513" t="s">
        <v>366</v>
      </c>
      <c r="G1139" s="141" t="s">
        <v>335</v>
      </c>
      <c r="H1139" s="220" t="s">
        <v>367</v>
      </c>
      <c r="I1139" s="569" t="s">
        <v>337</v>
      </c>
      <c r="J1139" s="570"/>
      <c r="K1139" s="217"/>
      <c r="L1139" s="585"/>
      <c r="M1139" s="138"/>
      <c r="N1139" s="219"/>
      <c r="O1139" s="541" t="s">
        <v>957</v>
      </c>
      <c r="P1139" s="140"/>
      <c r="Q1139" s="513" t="s">
        <v>366</v>
      </c>
      <c r="R1139" s="141" t="s">
        <v>335</v>
      </c>
      <c r="S1139" s="220" t="s">
        <v>367</v>
      </c>
      <c r="T1139" s="569" t="s">
        <v>337</v>
      </c>
      <c r="U1139" s="570"/>
      <c r="V1139" s="132"/>
    </row>
    <row r="1140" spans="1:22" ht="3.75" hidden="1" customHeight="1">
      <c r="A1140" s="574"/>
      <c r="B1140" s="221"/>
      <c r="C1140" s="144"/>
      <c r="D1140" s="144"/>
      <c r="E1140" s="145"/>
      <c r="F1140" s="514"/>
      <c r="G1140" s="146"/>
      <c r="H1140" s="146"/>
      <c r="I1140" s="144"/>
      <c r="J1140" s="147"/>
      <c r="K1140" s="217"/>
      <c r="L1140" s="585"/>
      <c r="M1140" s="221"/>
      <c r="N1140" s="144"/>
      <c r="O1140" s="144"/>
      <c r="P1140" s="145"/>
      <c r="Q1140" s="514"/>
      <c r="R1140" s="146"/>
      <c r="S1140" s="146"/>
      <c r="T1140" s="144"/>
      <c r="U1140" s="147"/>
      <c r="V1140" s="132"/>
    </row>
    <row r="1141" spans="1:22" ht="12.75" customHeight="1">
      <c r="A1141" s="574"/>
      <c r="B1141" s="221" t="s">
        <v>368</v>
      </c>
      <c r="C1141" s="156"/>
      <c r="D1141" s="156"/>
      <c r="E1141" s="150"/>
      <c r="F1141" s="151">
        <f>D2509</f>
        <v>29.5</v>
      </c>
      <c r="G1141" s="151">
        <f>F1141*F1136</f>
        <v>1451.4</v>
      </c>
      <c r="H1141" s="152"/>
      <c r="I1141" s="153">
        <f>G1141-H1141</f>
        <v>1451.4</v>
      </c>
      <c r="J1141" s="154"/>
      <c r="K1141" s="217"/>
      <c r="L1141" s="585"/>
      <c r="M1141" s="221" t="s">
        <v>368</v>
      </c>
      <c r="N1141" s="156"/>
      <c r="O1141" s="156"/>
      <c r="P1141" s="150"/>
      <c r="Q1141" s="151">
        <f>D2509</f>
        <v>29.5</v>
      </c>
      <c r="R1141" s="151">
        <f>Q1141*Q1136</f>
        <v>1935.1999999999998</v>
      </c>
      <c r="S1141" s="152"/>
      <c r="T1141" s="153">
        <f>R1141-S1141</f>
        <v>1935.1999999999998</v>
      </c>
      <c r="U1141" s="154"/>
      <c r="V1141" s="132"/>
    </row>
    <row r="1142" spans="1:22" ht="12.75" customHeight="1">
      <c r="A1142" s="472"/>
      <c r="B1142" s="582" t="s">
        <v>370</v>
      </c>
      <c r="C1142" s="583"/>
      <c r="D1142" s="583"/>
      <c r="E1142" s="222" t="s">
        <v>371</v>
      </c>
      <c r="F1142" s="516">
        <f>D2504</f>
        <v>0.152</v>
      </c>
      <c r="G1142" s="223">
        <f>F1142*F1136</f>
        <v>7.4784000000000006</v>
      </c>
      <c r="H1142" s="224"/>
      <c r="I1142" s="226">
        <f>G1142</f>
        <v>7.4784000000000006</v>
      </c>
      <c r="J1142" s="178"/>
      <c r="K1142" s="217"/>
      <c r="L1142" s="585"/>
      <c r="M1142" s="582" t="s">
        <v>370</v>
      </c>
      <c r="N1142" s="583"/>
      <c r="O1142" s="583"/>
      <c r="P1142" s="222" t="s">
        <v>371</v>
      </c>
      <c r="Q1142" s="516">
        <f>D2504</f>
        <v>0.152</v>
      </c>
      <c r="R1142" s="223">
        <f>Q1142*Q1136</f>
        <v>9.9711999999999996</v>
      </c>
      <c r="S1142" s="224"/>
      <c r="T1142" s="226">
        <f>R1142</f>
        <v>9.9711999999999996</v>
      </c>
      <c r="U1142" s="178"/>
      <c r="V1142" s="132"/>
    </row>
    <row r="1143" spans="1:22" ht="12.75" customHeight="1">
      <c r="A1143" s="472"/>
      <c r="B1143" s="584"/>
      <c r="C1143" s="583"/>
      <c r="D1143" s="583"/>
      <c r="E1143" s="222" t="s">
        <v>372</v>
      </c>
      <c r="F1143" s="516">
        <f>D2505</f>
        <v>0.72299999999999998</v>
      </c>
      <c r="G1143" s="223">
        <f>F1143*F1136</f>
        <v>35.571600000000004</v>
      </c>
      <c r="H1143" s="224"/>
      <c r="I1143" s="226">
        <f>G1143</f>
        <v>35.571600000000004</v>
      </c>
      <c r="J1143" s="178"/>
      <c r="K1143" s="217"/>
      <c r="L1143" s="464"/>
      <c r="M1143" s="584"/>
      <c r="N1143" s="583"/>
      <c r="O1143" s="583"/>
      <c r="P1143" s="222" t="s">
        <v>372</v>
      </c>
      <c r="Q1143" s="516">
        <f>D2505</f>
        <v>0.72299999999999998</v>
      </c>
      <c r="R1143" s="223">
        <f>Q1143*Q1136</f>
        <v>47.428799999999995</v>
      </c>
      <c r="S1143" s="224"/>
      <c r="T1143" s="226">
        <f>R1143</f>
        <v>47.428799999999995</v>
      </c>
      <c r="U1143" s="178"/>
      <c r="V1143" s="132"/>
    </row>
    <row r="1144" spans="1:22">
      <c r="A1144" s="573" t="s">
        <v>369</v>
      </c>
      <c r="B1144" s="584"/>
      <c r="C1144" s="583"/>
      <c r="D1144" s="583"/>
      <c r="E1144" s="222" t="s">
        <v>373</v>
      </c>
      <c r="F1144" s="527">
        <f>D2506</f>
        <v>1.3160000000000001</v>
      </c>
      <c r="G1144" s="223">
        <f>F1144*F1136</f>
        <v>64.747200000000007</v>
      </c>
      <c r="H1144" s="224"/>
      <c r="I1144" s="226">
        <f>G1144</f>
        <v>64.747200000000007</v>
      </c>
      <c r="J1144" s="178"/>
      <c r="K1144" s="217"/>
      <c r="L1144" s="586" t="s">
        <v>369</v>
      </c>
      <c r="M1144" s="584"/>
      <c r="N1144" s="583"/>
      <c r="O1144" s="583"/>
      <c r="P1144" s="222" t="s">
        <v>373</v>
      </c>
      <c r="Q1144" s="527">
        <f>D2506</f>
        <v>1.3160000000000001</v>
      </c>
      <c r="R1144" s="223">
        <f>Q1144*Q1136</f>
        <v>86.329599999999999</v>
      </c>
      <c r="S1144" s="224"/>
      <c r="T1144" s="226">
        <f>R1144</f>
        <v>86.329599999999999</v>
      </c>
      <c r="U1144" s="178"/>
      <c r="V1144" s="132"/>
    </row>
    <row r="1145" spans="1:22" ht="13.5" thickBot="1">
      <c r="A1145" s="573"/>
      <c r="B1145" s="584"/>
      <c r="C1145" s="583"/>
      <c r="D1145" s="583"/>
      <c r="E1145" s="232" t="s">
        <v>374</v>
      </c>
      <c r="F1145" s="518">
        <f>D2507</f>
        <v>0.14899999999999999</v>
      </c>
      <c r="G1145" s="228">
        <f>F1145*F1136</f>
        <v>7.3308</v>
      </c>
      <c r="H1145" s="159"/>
      <c r="I1145" s="231">
        <f>G1145</f>
        <v>7.3308</v>
      </c>
      <c r="J1145" s="230"/>
      <c r="K1145" s="217"/>
      <c r="L1145" s="586"/>
      <c r="M1145" s="584"/>
      <c r="N1145" s="583"/>
      <c r="O1145" s="583"/>
      <c r="P1145" s="232" t="s">
        <v>374</v>
      </c>
      <c r="Q1145" s="518">
        <f>D2507</f>
        <v>0.14899999999999999</v>
      </c>
      <c r="R1145" s="228">
        <f>Q1145*Q1136</f>
        <v>9.7743999999999982</v>
      </c>
      <c r="S1145" s="159"/>
      <c r="T1145" s="231">
        <f>R1145</f>
        <v>9.7743999999999982</v>
      </c>
      <c r="U1145" s="230"/>
      <c r="V1145" s="132"/>
    </row>
    <row r="1146" spans="1:22" ht="12.75" customHeight="1" thickBot="1">
      <c r="A1146" s="574"/>
      <c r="B1146" s="168"/>
      <c r="C1146" s="164"/>
      <c r="D1146" s="164"/>
      <c r="E1146" s="165"/>
      <c r="F1146" s="532" t="s">
        <v>384</v>
      </c>
      <c r="G1146" s="332" t="s">
        <v>385</v>
      </c>
      <c r="H1146" s="220" t="s">
        <v>386</v>
      </c>
      <c r="I1146" s="219"/>
      <c r="J1146" s="251"/>
      <c r="K1146" s="217"/>
      <c r="L1146" s="587"/>
      <c r="M1146" s="168"/>
      <c r="N1146" s="164"/>
      <c r="O1146" s="164"/>
      <c r="P1146" s="165"/>
      <c r="Q1146" s="532" t="s">
        <v>384</v>
      </c>
      <c r="R1146" s="332" t="s">
        <v>385</v>
      </c>
      <c r="S1146" s="220" t="s">
        <v>386</v>
      </c>
      <c r="T1146" s="219"/>
      <c r="U1146" s="251"/>
      <c r="V1146" s="132"/>
    </row>
    <row r="1147" spans="1:22" ht="13.5" thickBot="1">
      <c r="A1147" s="479"/>
      <c r="B1147" s="247" t="s">
        <v>986</v>
      </c>
      <c r="C1147" s="219"/>
      <c r="D1147" s="219"/>
      <c r="E1147" s="253"/>
      <c r="F1147" s="521">
        <f>INDEX(Жильцы!$A$2:$AB$129,Квитанции_чистые!J1137,HLOOKUP(Квитанции_чистые!$G$3,Лист1!$B$21:$M$22,2,FALSE))</f>
        <v>33685</v>
      </c>
      <c r="G1147" s="248">
        <f>INDEX(Жильцы!$A$2:$AB$129,Квитанции_чистые!J1137,(HLOOKUP(Квитанции_чистые!$G$3,Лист1!$B$17:$M$18,2,FALSE)))</f>
        <v>33914</v>
      </c>
      <c r="H1147" s="249">
        <f>G1147-F1147</f>
        <v>229</v>
      </c>
      <c r="I1147" s="242">
        <f>H1147*B2499</f>
        <v>755.69999999999993</v>
      </c>
      <c r="J1147" s="251"/>
      <c r="K1147" s="217"/>
      <c r="L1147" s="461"/>
      <c r="M1147" s="247" t="s">
        <v>986</v>
      </c>
      <c r="N1147" s="219"/>
      <c r="O1147" s="219"/>
      <c r="P1147" s="253"/>
      <c r="Q1147" s="524">
        <f>INDEX(Жильцы!$A$2:$AB$129,Квитанции_чистые!U1137,HLOOKUP(Квитанции_чистые!$G$3,Лист1!$B$21:$M$22,2,FALSE))</f>
        <v>40282</v>
      </c>
      <c r="R1147" s="248">
        <f>INDEX(Жильцы!$A$2:$AB$129,Квитанции_чистые!U1137,(HLOOKUP(Квитанции_чистые!$G$3,Лист1!$B$17:$M$18,2,FALSE)))</f>
        <v>40470</v>
      </c>
      <c r="S1147" s="249">
        <f>R1147-Q1147</f>
        <v>188</v>
      </c>
      <c r="T1147" s="242">
        <f>S1147*B2499</f>
        <v>620.4</v>
      </c>
      <c r="U1147" s="167"/>
      <c r="V1147" s="132"/>
    </row>
    <row r="1148" spans="1:22">
      <c r="A1148" s="460" t="s">
        <v>375</v>
      </c>
      <c r="B1148" s="132"/>
      <c r="C1148" s="132"/>
      <c r="D1148" s="132"/>
      <c r="E1148" s="132"/>
      <c r="F1148" s="510"/>
      <c r="G1148" s="560" t="s">
        <v>1007</v>
      </c>
      <c r="H1148" s="255"/>
      <c r="I1148" s="556">
        <f>Жильцы!N60</f>
        <v>-21091.41</v>
      </c>
      <c r="J1148" s="255"/>
      <c r="K1148" s="217"/>
      <c r="L1148" s="460" t="s">
        <v>375</v>
      </c>
      <c r="M1148" s="132"/>
      <c r="N1148" s="132"/>
      <c r="O1148" s="132"/>
      <c r="P1148" s="132"/>
      <c r="Q1148" s="510"/>
      <c r="R1148" s="560" t="s">
        <v>1007</v>
      </c>
      <c r="S1148" s="255"/>
      <c r="T1148" s="556">
        <f>Жильцы!N62</f>
        <v>-97.860000000000127</v>
      </c>
      <c r="U1148" s="255"/>
      <c r="V1148" s="132"/>
    </row>
    <row r="1149" spans="1:22" ht="13.5" thickBot="1">
      <c r="A1149" s="460" t="s">
        <v>376</v>
      </c>
      <c r="B1149" s="132"/>
      <c r="C1149" s="132"/>
      <c r="D1149" s="180" t="s">
        <v>377</v>
      </c>
      <c r="E1149" s="183" t="str">
        <f>$E$18</f>
        <v>января</v>
      </c>
      <c r="F1149" s="510" t="s">
        <v>1142</v>
      </c>
      <c r="G1149" s="182" t="s">
        <v>347</v>
      </c>
      <c r="H1149" s="167"/>
      <c r="I1149" s="242">
        <f>SUM(I1140:I1148)</f>
        <v>-18769.182000000001</v>
      </c>
      <c r="J1149" s="167"/>
      <c r="K1149" s="217"/>
      <c r="L1149" s="460" t="s">
        <v>376</v>
      </c>
      <c r="M1149" s="132"/>
      <c r="N1149" s="132"/>
      <c r="O1149" s="180" t="s">
        <v>377</v>
      </c>
      <c r="P1149" s="183" t="str">
        <f>$E$18</f>
        <v>января</v>
      </c>
      <c r="Q1149" s="510" t="s">
        <v>1142</v>
      </c>
      <c r="R1149" s="182" t="s">
        <v>347</v>
      </c>
      <c r="S1149" s="167"/>
      <c r="T1149" s="242">
        <f>SUM(T1140:T1148)</f>
        <v>2611.2439999999992</v>
      </c>
      <c r="U1149" s="167"/>
      <c r="V1149" s="132"/>
    </row>
    <row r="1150" spans="1:22" ht="10.5" customHeight="1">
      <c r="A1150" s="184"/>
      <c r="B1150" s="190"/>
      <c r="C1150" s="186"/>
      <c r="D1150" s="259"/>
      <c r="E1150" s="259"/>
      <c r="F1150" s="522"/>
      <c r="G1150" s="259"/>
      <c r="H1150" s="259"/>
      <c r="I1150" s="259"/>
      <c r="J1150" s="259"/>
      <c r="K1150" s="260"/>
      <c r="L1150" s="184"/>
      <c r="M1150" s="190"/>
      <c r="N1150" s="186"/>
      <c r="O1150" s="259"/>
      <c r="P1150" s="259"/>
      <c r="Q1150" s="522"/>
      <c r="R1150" s="259"/>
      <c r="S1150" s="259"/>
      <c r="T1150" s="259"/>
      <c r="U1150" s="259"/>
      <c r="V1150" s="261"/>
    </row>
    <row r="1151" spans="1:22" ht="24.75" customHeight="1">
      <c r="A1151" s="460" t="s">
        <v>363</v>
      </c>
      <c r="B1151" s="131"/>
      <c r="K1151" s="576" t="s">
        <v>378</v>
      </c>
      <c r="L1151" s="460" t="s">
        <v>363</v>
      </c>
      <c r="M1151" s="131"/>
      <c r="V1151" s="576" t="s">
        <v>378</v>
      </c>
    </row>
    <row r="1152" spans="1:22">
      <c r="A1152" s="460" t="s">
        <v>379</v>
      </c>
      <c r="B1152" s="131"/>
      <c r="K1152" s="577"/>
      <c r="L1152" s="460" t="s">
        <v>379</v>
      </c>
      <c r="M1152" s="131"/>
      <c r="V1152" s="577"/>
    </row>
    <row r="1153" spans="1:22" ht="2.25" customHeight="1">
      <c r="A1153" s="460"/>
      <c r="B1153" s="131"/>
      <c r="C1153" s="132"/>
      <c r="D1153" s="132"/>
      <c r="E1153" s="132"/>
      <c r="F1153" s="510"/>
      <c r="G1153" s="132"/>
      <c r="H1153" s="132"/>
      <c r="I1153" s="132"/>
      <c r="J1153" s="132"/>
      <c r="K1153" s="577"/>
      <c r="L1153" s="460"/>
      <c r="M1153" s="131"/>
      <c r="N1153" s="132"/>
      <c r="O1153" s="132"/>
      <c r="P1153" s="132"/>
      <c r="Q1153" s="510"/>
      <c r="R1153" s="132"/>
      <c r="S1153" s="132"/>
      <c r="T1153" s="132"/>
      <c r="U1153" s="132"/>
      <c r="V1153" s="577"/>
    </row>
    <row r="1154" spans="1:22" ht="15.75" customHeight="1">
      <c r="A1154" s="578"/>
      <c r="B1154" s="578"/>
      <c r="C1154" s="578"/>
      <c r="D1154" s="133" t="s">
        <v>350</v>
      </c>
      <c r="E1154" s="133"/>
      <c r="F1154" s="511"/>
      <c r="G1154" s="135" t="str">
        <f>$G$3</f>
        <v>декабрь</v>
      </c>
      <c r="H1154" s="133" t="s">
        <v>967</v>
      </c>
      <c r="I1154" s="132"/>
      <c r="J1154" s="132"/>
      <c r="K1154" s="577"/>
      <c r="L1154" s="578"/>
      <c r="M1154" s="578"/>
      <c r="N1154" s="578"/>
      <c r="O1154" s="133" t="s">
        <v>350</v>
      </c>
      <c r="P1154" s="133"/>
      <c r="Q1154" s="511"/>
      <c r="R1154" s="135" t="str">
        <f>$G$3</f>
        <v>декабрь</v>
      </c>
      <c r="S1154" s="133" t="s">
        <v>967</v>
      </c>
      <c r="T1154" s="132"/>
      <c r="U1154" s="132"/>
      <c r="V1154" s="577"/>
    </row>
    <row r="1155" spans="1:22" ht="3.75" customHeight="1">
      <c r="A1155" s="578"/>
      <c r="B1155" s="578"/>
      <c r="C1155" s="578"/>
      <c r="D1155" s="132"/>
      <c r="E1155" s="132"/>
      <c r="F1155" s="510"/>
      <c r="G1155" s="132"/>
      <c r="H1155" s="132"/>
      <c r="I1155" s="132"/>
      <c r="J1155" s="132"/>
      <c r="K1155" s="577"/>
      <c r="L1155" s="578"/>
      <c r="M1155" s="578"/>
      <c r="N1155" s="578"/>
      <c r="O1155" s="132"/>
      <c r="P1155" s="132"/>
      <c r="Q1155" s="510"/>
      <c r="R1155" s="132"/>
      <c r="S1155" s="132"/>
      <c r="T1155" s="132"/>
      <c r="U1155" s="132"/>
      <c r="V1155" s="577"/>
    </row>
    <row r="1156" spans="1:22" ht="12.75" customHeight="1">
      <c r="A1156" s="578"/>
      <c r="B1156" s="578"/>
      <c r="C1156" s="578"/>
      <c r="D1156" s="131" t="s">
        <v>327</v>
      </c>
      <c r="E1156" s="131"/>
      <c r="F1156" s="512">
        <f>F1136</f>
        <v>49.2</v>
      </c>
      <c r="G1156" s="131" t="s">
        <v>328</v>
      </c>
      <c r="H1156" s="132" t="str">
        <f>H1136</f>
        <v>Сыроваткина Л.Б.</v>
      </c>
      <c r="I1156" s="132"/>
      <c r="J1156" s="132"/>
      <c r="K1156" s="577"/>
      <c r="L1156" s="578"/>
      <c r="M1156" s="578"/>
      <c r="N1156" s="578"/>
      <c r="O1156" s="131" t="s">
        <v>327</v>
      </c>
      <c r="P1156" s="131"/>
      <c r="Q1156" s="512">
        <f>Q1136</f>
        <v>65.599999999999994</v>
      </c>
      <c r="R1156" s="131" t="s">
        <v>328</v>
      </c>
      <c r="S1156" s="132" t="str">
        <f>S1136</f>
        <v>Копытова Т.Ф.</v>
      </c>
      <c r="T1156" s="132"/>
      <c r="U1156" s="132"/>
      <c r="V1156" s="577"/>
    </row>
    <row r="1157" spans="1:22" ht="12.75" customHeight="1">
      <c r="A1157" s="578"/>
      <c r="B1157" s="578"/>
      <c r="C1157" s="578"/>
      <c r="D1157" s="131" t="s">
        <v>329</v>
      </c>
      <c r="E1157" s="131"/>
      <c r="F1157" s="512">
        <f>F1137</f>
        <v>1</v>
      </c>
      <c r="G1157" s="131" t="s">
        <v>330</v>
      </c>
      <c r="H1157" s="132" t="s">
        <v>331</v>
      </c>
      <c r="I1157" s="132"/>
      <c r="J1157" s="137">
        <f>J1137</f>
        <v>59</v>
      </c>
      <c r="K1157" s="577"/>
      <c r="L1157" s="578"/>
      <c r="M1157" s="578"/>
      <c r="N1157" s="578"/>
      <c r="O1157" s="131" t="s">
        <v>329</v>
      </c>
      <c r="P1157" s="131"/>
      <c r="Q1157" s="512">
        <f>Q1137</f>
        <v>1</v>
      </c>
      <c r="R1157" s="131" t="s">
        <v>330</v>
      </c>
      <c r="S1157" s="132" t="s">
        <v>331</v>
      </c>
      <c r="T1157" s="132"/>
      <c r="U1157" s="137">
        <f>U1137</f>
        <v>61</v>
      </c>
      <c r="V1157" s="577"/>
    </row>
    <row r="1158" spans="1:22" ht="2.25" customHeight="1" thickBot="1">
      <c r="A1158" s="463"/>
      <c r="B1158" s="132"/>
      <c r="C1158" s="132"/>
      <c r="D1158" s="132"/>
      <c r="E1158" s="132"/>
      <c r="F1158" s="510"/>
      <c r="G1158" s="132"/>
      <c r="H1158" s="132"/>
      <c r="I1158" s="132"/>
      <c r="J1158" s="132"/>
      <c r="K1158" s="577"/>
      <c r="L1158" s="463"/>
      <c r="M1158" s="132"/>
      <c r="N1158" s="132"/>
      <c r="O1158" s="132"/>
      <c r="P1158" s="132"/>
      <c r="Q1158" s="510"/>
      <c r="R1158" s="132"/>
      <c r="S1158" s="132"/>
      <c r="T1158" s="132"/>
      <c r="U1158" s="132"/>
      <c r="V1158" s="577"/>
    </row>
    <row r="1159" spans="1:22" ht="24" customHeight="1" thickBot="1">
      <c r="A1159" s="574" t="s">
        <v>441</v>
      </c>
      <c r="B1159" s="138"/>
      <c r="C1159" s="219"/>
      <c r="D1159" s="541" t="s">
        <v>957</v>
      </c>
      <c r="E1159" s="140"/>
      <c r="F1159" s="513" t="s">
        <v>366</v>
      </c>
      <c r="G1159" s="141" t="s">
        <v>335</v>
      </c>
      <c r="H1159" s="220" t="s">
        <v>367</v>
      </c>
      <c r="I1159" s="569" t="s">
        <v>337</v>
      </c>
      <c r="J1159" s="570"/>
      <c r="K1159" s="577"/>
      <c r="L1159" s="585" t="s">
        <v>442</v>
      </c>
      <c r="M1159" s="138"/>
      <c r="N1159" s="219"/>
      <c r="O1159" s="541" t="s">
        <v>957</v>
      </c>
      <c r="P1159" s="140"/>
      <c r="Q1159" s="513" t="s">
        <v>366</v>
      </c>
      <c r="R1159" s="141" t="s">
        <v>335</v>
      </c>
      <c r="S1159" s="220" t="s">
        <v>367</v>
      </c>
      <c r="T1159" s="569" t="s">
        <v>337</v>
      </c>
      <c r="U1159" s="570"/>
      <c r="V1159" s="577"/>
    </row>
    <row r="1160" spans="1:22" ht="3" customHeight="1">
      <c r="A1160" s="574"/>
      <c r="B1160" s="221"/>
      <c r="C1160" s="144"/>
      <c r="D1160" s="144"/>
      <c r="E1160" s="145"/>
      <c r="F1160" s="514"/>
      <c r="G1160" s="146"/>
      <c r="H1160" s="146"/>
      <c r="I1160" s="144"/>
      <c r="J1160" s="147"/>
      <c r="K1160" s="577"/>
      <c r="L1160" s="585"/>
      <c r="M1160" s="221"/>
      <c r="N1160" s="144"/>
      <c r="O1160" s="144"/>
      <c r="P1160" s="145"/>
      <c r="Q1160" s="514"/>
      <c r="R1160" s="146"/>
      <c r="S1160" s="146"/>
      <c r="T1160" s="144"/>
      <c r="U1160" s="147"/>
      <c r="V1160" s="577"/>
    </row>
    <row r="1161" spans="1:22" ht="12.75" customHeight="1">
      <c r="A1161" s="574"/>
      <c r="B1161" s="221" t="s">
        <v>368</v>
      </c>
      <c r="C1161" s="156"/>
      <c r="D1161" s="156"/>
      <c r="E1161" s="150"/>
      <c r="F1161" s="151">
        <f>D2509</f>
        <v>29.5</v>
      </c>
      <c r="G1161" s="151">
        <f>F1161*F1156</f>
        <v>1451.4</v>
      </c>
      <c r="H1161" s="152"/>
      <c r="I1161" s="153">
        <f>G1161-H1161</f>
        <v>1451.4</v>
      </c>
      <c r="J1161" s="154"/>
      <c r="K1161" s="577"/>
      <c r="L1161" s="585"/>
      <c r="M1161" s="221" t="s">
        <v>368</v>
      </c>
      <c r="N1161" s="156"/>
      <c r="O1161" s="156"/>
      <c r="P1161" s="150"/>
      <c r="Q1161" s="151">
        <f>D2509</f>
        <v>29.5</v>
      </c>
      <c r="R1161" s="151">
        <f>Q1161*Q1156</f>
        <v>1935.1999999999998</v>
      </c>
      <c r="S1161" s="152"/>
      <c r="T1161" s="153">
        <f>R1161-S1161</f>
        <v>1935.1999999999998</v>
      </c>
      <c r="U1161" s="154"/>
      <c r="V1161" s="577"/>
    </row>
    <row r="1162" spans="1:22" ht="12.75" customHeight="1">
      <c r="A1162" s="472"/>
      <c r="B1162" s="582" t="s">
        <v>370</v>
      </c>
      <c r="C1162" s="583"/>
      <c r="D1162" s="583"/>
      <c r="E1162" s="222" t="s">
        <v>371</v>
      </c>
      <c r="F1162" s="516">
        <f>D2504</f>
        <v>0.152</v>
      </c>
      <c r="G1162" s="223">
        <f>F1162*F1156</f>
        <v>7.4784000000000006</v>
      </c>
      <c r="H1162" s="224"/>
      <c r="I1162" s="226">
        <f>G1162</f>
        <v>7.4784000000000006</v>
      </c>
      <c r="J1162" s="178"/>
      <c r="K1162" s="577"/>
      <c r="L1162" s="585"/>
      <c r="M1162" s="582" t="s">
        <v>370</v>
      </c>
      <c r="N1162" s="583"/>
      <c r="O1162" s="583"/>
      <c r="P1162" s="222" t="s">
        <v>371</v>
      </c>
      <c r="Q1162" s="516">
        <f>D2504</f>
        <v>0.152</v>
      </c>
      <c r="R1162" s="223">
        <f>Q1162*Q1156</f>
        <v>9.9711999999999996</v>
      </c>
      <c r="S1162" s="224"/>
      <c r="T1162" s="226">
        <f>R1162</f>
        <v>9.9711999999999996</v>
      </c>
      <c r="U1162" s="178"/>
      <c r="V1162" s="577"/>
    </row>
    <row r="1163" spans="1:22" ht="12.75" customHeight="1">
      <c r="A1163" s="472"/>
      <c r="B1163" s="584"/>
      <c r="C1163" s="583"/>
      <c r="D1163" s="583"/>
      <c r="E1163" s="222" t="s">
        <v>372</v>
      </c>
      <c r="F1163" s="516">
        <f>D2505</f>
        <v>0.72299999999999998</v>
      </c>
      <c r="G1163" s="223">
        <f>F1163*F1156</f>
        <v>35.571600000000004</v>
      </c>
      <c r="H1163" s="224"/>
      <c r="I1163" s="226">
        <f>G1163</f>
        <v>35.571600000000004</v>
      </c>
      <c r="J1163" s="178"/>
      <c r="K1163" s="577"/>
      <c r="L1163" s="464"/>
      <c r="M1163" s="584"/>
      <c r="N1163" s="583"/>
      <c r="O1163" s="583"/>
      <c r="P1163" s="222" t="s">
        <v>372</v>
      </c>
      <c r="Q1163" s="516">
        <f>D2505</f>
        <v>0.72299999999999998</v>
      </c>
      <c r="R1163" s="223">
        <f>Q1163*Q1156</f>
        <v>47.428799999999995</v>
      </c>
      <c r="S1163" s="224"/>
      <c r="T1163" s="226">
        <f>R1163</f>
        <v>47.428799999999995</v>
      </c>
      <c r="U1163" s="178"/>
      <c r="V1163" s="577"/>
    </row>
    <row r="1164" spans="1:22" ht="12.75" customHeight="1">
      <c r="A1164" s="573" t="s">
        <v>369</v>
      </c>
      <c r="B1164" s="584"/>
      <c r="C1164" s="583"/>
      <c r="D1164" s="583"/>
      <c r="E1164" s="222" t="s">
        <v>373</v>
      </c>
      <c r="F1164" s="527">
        <f>D2506</f>
        <v>1.3160000000000001</v>
      </c>
      <c r="G1164" s="223">
        <f>F1164*F1156</f>
        <v>64.747200000000007</v>
      </c>
      <c r="H1164" s="224"/>
      <c r="I1164" s="226">
        <f>G1164</f>
        <v>64.747200000000007</v>
      </c>
      <c r="J1164" s="178"/>
      <c r="K1164" s="577"/>
      <c r="L1164" s="586" t="s">
        <v>369</v>
      </c>
      <c r="M1164" s="584"/>
      <c r="N1164" s="583"/>
      <c r="O1164" s="583"/>
      <c r="P1164" s="222" t="s">
        <v>373</v>
      </c>
      <c r="Q1164" s="527">
        <f>D2506</f>
        <v>1.3160000000000001</v>
      </c>
      <c r="R1164" s="223">
        <f>Q1164*Q1156</f>
        <v>86.329599999999999</v>
      </c>
      <c r="S1164" s="224"/>
      <c r="T1164" s="226">
        <f>R1164</f>
        <v>86.329599999999999</v>
      </c>
      <c r="U1164" s="178"/>
      <c r="V1164" s="577"/>
    </row>
    <row r="1165" spans="1:22" ht="12.75" customHeight="1" thickBot="1">
      <c r="A1165" s="573"/>
      <c r="B1165" s="584"/>
      <c r="C1165" s="583"/>
      <c r="D1165" s="583"/>
      <c r="E1165" s="232" t="s">
        <v>374</v>
      </c>
      <c r="F1165" s="518">
        <f>D2507</f>
        <v>0.14899999999999999</v>
      </c>
      <c r="G1165" s="228">
        <f>F1165*F1156</f>
        <v>7.3308</v>
      </c>
      <c r="H1165" s="159"/>
      <c r="I1165" s="231">
        <f>G1165</f>
        <v>7.3308</v>
      </c>
      <c r="J1165" s="230"/>
      <c r="K1165" s="577"/>
      <c r="L1165" s="586"/>
      <c r="M1165" s="584"/>
      <c r="N1165" s="583"/>
      <c r="O1165" s="583"/>
      <c r="P1165" s="232" t="s">
        <v>374</v>
      </c>
      <c r="Q1165" s="518">
        <f>D2507</f>
        <v>0.14899999999999999</v>
      </c>
      <c r="R1165" s="228">
        <f>Q1165*Q1156</f>
        <v>9.7743999999999982</v>
      </c>
      <c r="S1165" s="159"/>
      <c r="T1165" s="231">
        <f>R1165</f>
        <v>9.7743999999999982</v>
      </c>
      <c r="U1165" s="230"/>
      <c r="V1165" s="577"/>
    </row>
    <row r="1166" spans="1:22" ht="15" customHeight="1" thickBot="1">
      <c r="A1166" s="574"/>
      <c r="B1166" s="168"/>
      <c r="C1166" s="164"/>
      <c r="D1166" s="164"/>
      <c r="E1166" s="165"/>
      <c r="F1166" s="532" t="s">
        <v>384</v>
      </c>
      <c r="G1166" s="332" t="s">
        <v>385</v>
      </c>
      <c r="H1166" s="220" t="s">
        <v>386</v>
      </c>
      <c r="I1166" s="219"/>
      <c r="J1166" s="251"/>
      <c r="K1166" s="577"/>
      <c r="L1166" s="587"/>
      <c r="M1166" s="168"/>
      <c r="N1166" s="164"/>
      <c r="O1166" s="164"/>
      <c r="P1166" s="165"/>
      <c r="Q1166" s="532" t="s">
        <v>384</v>
      </c>
      <c r="R1166" s="332" t="s">
        <v>385</v>
      </c>
      <c r="S1166" s="220" t="s">
        <v>386</v>
      </c>
      <c r="T1166" s="219"/>
      <c r="U1166" s="251"/>
      <c r="V1166" s="577"/>
    </row>
    <row r="1167" spans="1:22" ht="13.5" thickBot="1">
      <c r="A1167" s="479"/>
      <c r="B1167" s="247" t="s">
        <v>986</v>
      </c>
      <c r="C1167" s="219"/>
      <c r="D1167" s="219"/>
      <c r="E1167" s="253"/>
      <c r="F1167" s="524">
        <f>F1147</f>
        <v>33685</v>
      </c>
      <c r="G1167" s="282">
        <f>G1147</f>
        <v>33914</v>
      </c>
      <c r="H1167" s="249">
        <f>H1147</f>
        <v>229</v>
      </c>
      <c r="I1167" s="242">
        <f>I1147</f>
        <v>755.69999999999993</v>
      </c>
      <c r="J1167" s="167"/>
      <c r="K1167" s="577"/>
      <c r="L1167" s="461"/>
      <c r="M1167" s="247" t="s">
        <v>986</v>
      </c>
      <c r="N1167" s="219"/>
      <c r="O1167" s="219"/>
      <c r="P1167" s="253"/>
      <c r="Q1167" s="524">
        <f>Q1147</f>
        <v>40282</v>
      </c>
      <c r="R1167" s="248">
        <f>R1147</f>
        <v>40470</v>
      </c>
      <c r="S1167" s="249">
        <f>S1147</f>
        <v>188</v>
      </c>
      <c r="T1167" s="242">
        <f>T1147</f>
        <v>620.4</v>
      </c>
      <c r="U1167" s="167"/>
      <c r="V1167" s="577"/>
    </row>
    <row r="1168" spans="1:22">
      <c r="A1168" s="460" t="s">
        <v>375</v>
      </c>
      <c r="B1168" s="132"/>
      <c r="C1168" s="132"/>
      <c r="D1168" s="132"/>
      <c r="E1168" s="132"/>
      <c r="F1168" s="510"/>
      <c r="G1168" s="560" t="s">
        <v>1007</v>
      </c>
      <c r="H1168" s="255"/>
      <c r="I1168" s="556">
        <f>I1148</f>
        <v>-21091.41</v>
      </c>
      <c r="J1168" s="255"/>
      <c r="K1168" s="577"/>
      <c r="L1168" s="460" t="s">
        <v>375</v>
      </c>
      <c r="M1168" s="132"/>
      <c r="N1168" s="132"/>
      <c r="O1168" s="132"/>
      <c r="P1168" s="132"/>
      <c r="Q1168" s="510"/>
      <c r="R1168" s="560" t="s">
        <v>1007</v>
      </c>
      <c r="S1168" s="255"/>
      <c r="T1168" s="556">
        <f>T1148</f>
        <v>-97.860000000000127</v>
      </c>
      <c r="U1168" s="255"/>
      <c r="V1168" s="577"/>
    </row>
    <row r="1169" spans="1:22" ht="13.5" thickBot="1">
      <c r="A1169" s="460" t="s">
        <v>376</v>
      </c>
      <c r="B1169" s="132"/>
      <c r="C1169" s="132"/>
      <c r="D1169" s="180" t="s">
        <v>377</v>
      </c>
      <c r="E1169" s="183" t="str">
        <f>$E$18</f>
        <v>января</v>
      </c>
      <c r="F1169" s="510" t="s">
        <v>1142</v>
      </c>
      <c r="G1169" s="182" t="s">
        <v>347</v>
      </c>
      <c r="H1169" s="167"/>
      <c r="I1169" s="242">
        <f>SUM(I1160:I1168)</f>
        <v>-18769.182000000001</v>
      </c>
      <c r="J1169" s="167"/>
      <c r="K1169" s="299"/>
      <c r="L1169" s="460" t="s">
        <v>376</v>
      </c>
      <c r="M1169" s="132"/>
      <c r="N1169" s="132"/>
      <c r="O1169" s="180" t="s">
        <v>377</v>
      </c>
      <c r="P1169" s="183" t="str">
        <f>$E$18</f>
        <v>января</v>
      </c>
      <c r="Q1169" s="510" t="s">
        <v>1142</v>
      </c>
      <c r="R1169" s="182" t="s">
        <v>347</v>
      </c>
      <c r="S1169" s="167"/>
      <c r="T1169" s="242">
        <f>SUM(T1160:T1168)</f>
        <v>2611.2439999999992</v>
      </c>
      <c r="U1169" s="167"/>
      <c r="V1169" s="299"/>
    </row>
    <row r="1170" spans="1:22" s="261" customFormat="1" ht="13.5" customHeight="1">
      <c r="A1170" s="284"/>
      <c r="B1170" s="285"/>
      <c r="C1170" s="196"/>
      <c r="F1170" s="525"/>
      <c r="K1170" s="299"/>
      <c r="L1170" s="284"/>
      <c r="M1170" s="285"/>
      <c r="N1170" s="196"/>
      <c r="Q1170" s="525"/>
      <c r="V1170" s="299"/>
    </row>
    <row r="1171" spans="1:22">
      <c r="A1171" s="460" t="s">
        <v>363</v>
      </c>
      <c r="B1171" s="131"/>
      <c r="L1171" s="460" t="s">
        <v>363</v>
      </c>
      <c r="M1171" s="131"/>
    </row>
    <row r="1172" spans="1:22" ht="2.25" customHeight="1">
      <c r="A1172" s="460"/>
      <c r="B1172" s="131"/>
      <c r="C1172" s="132"/>
      <c r="D1172" s="132"/>
      <c r="E1172" s="132"/>
      <c r="F1172" s="510"/>
      <c r="G1172" s="132"/>
      <c r="H1172" s="132"/>
      <c r="I1172" s="132"/>
      <c r="J1172" s="132"/>
      <c r="K1172" s="217"/>
      <c r="L1172" s="460"/>
      <c r="M1172" s="131"/>
      <c r="N1172" s="132"/>
      <c r="O1172" s="132"/>
      <c r="P1172" s="132"/>
      <c r="Q1172" s="510"/>
      <c r="R1172" s="132"/>
      <c r="S1172" s="132"/>
      <c r="T1172" s="132"/>
      <c r="U1172" s="132"/>
      <c r="V1172" s="132"/>
    </row>
    <row r="1173" spans="1:22" ht="15.75" customHeight="1">
      <c r="A1173" s="578"/>
      <c r="B1173" s="578"/>
      <c r="C1173" s="578"/>
      <c r="D1173" s="133" t="s">
        <v>325</v>
      </c>
      <c r="E1173" s="133"/>
      <c r="F1173" s="511"/>
      <c r="G1173" s="135" t="str">
        <f>$G$3</f>
        <v>декабрь</v>
      </c>
      <c r="H1173" s="133" t="s">
        <v>967</v>
      </c>
      <c r="I1173" s="132"/>
      <c r="J1173" s="132"/>
      <c r="K1173" s="217"/>
      <c r="L1173" s="578"/>
      <c r="M1173" s="578"/>
      <c r="N1173" s="578"/>
      <c r="O1173" s="133" t="s">
        <v>325</v>
      </c>
      <c r="P1173" s="133"/>
      <c r="Q1173" s="511"/>
      <c r="R1173" s="135" t="str">
        <f>$G$3</f>
        <v>декабрь</v>
      </c>
      <c r="S1173" s="133" t="s">
        <v>967</v>
      </c>
      <c r="T1173" s="132"/>
      <c r="U1173" s="132"/>
      <c r="V1173" s="132"/>
    </row>
    <row r="1174" spans="1:22" ht="5.25" customHeight="1">
      <c r="A1174" s="578"/>
      <c r="B1174" s="578"/>
      <c r="C1174" s="578"/>
      <c r="D1174" s="132"/>
      <c r="E1174" s="132"/>
      <c r="F1174" s="510"/>
      <c r="G1174" s="132"/>
      <c r="H1174" s="132"/>
      <c r="I1174" s="132"/>
      <c r="J1174" s="132"/>
      <c r="K1174" s="217"/>
      <c r="L1174" s="578"/>
      <c r="M1174" s="578"/>
      <c r="N1174" s="578"/>
      <c r="O1174" s="132"/>
      <c r="P1174" s="132"/>
      <c r="Q1174" s="510"/>
      <c r="R1174" s="132"/>
      <c r="S1174" s="132"/>
      <c r="T1174" s="132"/>
      <c r="U1174" s="132"/>
      <c r="V1174" s="132"/>
    </row>
    <row r="1175" spans="1:22" ht="12.75" customHeight="1">
      <c r="A1175" s="578"/>
      <c r="B1175" s="578"/>
      <c r="C1175" s="578"/>
      <c r="D1175" s="131" t="s">
        <v>327</v>
      </c>
      <c r="E1175" s="131"/>
      <c r="F1175" s="512">
        <f>Жильцы!E63</f>
        <v>49.2</v>
      </c>
      <c r="G1175" s="131" t="s">
        <v>328</v>
      </c>
      <c r="H1175" s="132" t="str">
        <f>Жильцы!B63&amp;" "&amp;Жильцы!C63&amp;"."&amp;Жильцы!D63&amp;"."</f>
        <v>Оконешникова С.Б.</v>
      </c>
      <c r="I1175" s="132"/>
      <c r="J1175" s="132"/>
      <c r="K1175" s="217"/>
      <c r="L1175" s="578"/>
      <c r="M1175" s="578"/>
      <c r="N1175" s="578"/>
      <c r="O1175" s="131" t="s">
        <v>327</v>
      </c>
      <c r="P1175" s="131"/>
      <c r="Q1175" s="512">
        <f>Жильцы!E65</f>
        <v>49.5</v>
      </c>
      <c r="R1175" s="131" t="s">
        <v>328</v>
      </c>
      <c r="S1175" s="132" t="str">
        <f>Жильцы!B65&amp;" "&amp;Жильцы!C65&amp;"."&amp;Жильцы!D65&amp;"."</f>
        <v>Сиваков А.М.</v>
      </c>
      <c r="T1175" s="132"/>
      <c r="U1175" s="132"/>
      <c r="V1175" s="132"/>
    </row>
    <row r="1176" spans="1:22" ht="12.75" customHeight="1">
      <c r="A1176" s="578"/>
      <c r="B1176" s="578"/>
      <c r="C1176" s="578"/>
      <c r="D1176" s="131" t="s">
        <v>329</v>
      </c>
      <c r="E1176" s="131"/>
      <c r="F1176" s="512">
        <f>Жильцы!F63</f>
        <v>5</v>
      </c>
      <c r="G1176" s="131" t="s">
        <v>330</v>
      </c>
      <c r="H1176" s="132" t="s">
        <v>331</v>
      </c>
      <c r="I1176" s="132"/>
      <c r="J1176" s="137">
        <f>Жильцы!A63</f>
        <v>62</v>
      </c>
      <c r="K1176" s="217"/>
      <c r="L1176" s="578"/>
      <c r="M1176" s="578"/>
      <c r="N1176" s="578"/>
      <c r="O1176" s="131" t="s">
        <v>329</v>
      </c>
      <c r="P1176" s="131"/>
      <c r="Q1176" s="512">
        <f>Жильцы!F65</f>
        <v>2</v>
      </c>
      <c r="R1176" s="131" t="s">
        <v>330</v>
      </c>
      <c r="S1176" s="132" t="s">
        <v>331</v>
      </c>
      <c r="T1176" s="132"/>
      <c r="U1176" s="137">
        <f>Жильцы!A65</f>
        <v>64</v>
      </c>
      <c r="V1176" s="132"/>
    </row>
    <row r="1177" spans="1:22" ht="1.5" customHeight="1" thickBot="1">
      <c r="A1177" s="463"/>
      <c r="B1177" s="132"/>
      <c r="C1177" s="132"/>
      <c r="D1177" s="132"/>
      <c r="E1177" s="132"/>
      <c r="F1177" s="510"/>
      <c r="G1177" s="132"/>
      <c r="H1177" s="132"/>
      <c r="I1177" s="132"/>
      <c r="J1177" s="132"/>
      <c r="K1177" s="217"/>
      <c r="L1177" s="463"/>
      <c r="M1177" s="132"/>
      <c r="N1177" s="132"/>
      <c r="O1177" s="132"/>
      <c r="P1177" s="132"/>
      <c r="Q1177" s="510"/>
      <c r="R1177" s="132"/>
      <c r="S1177" s="132"/>
      <c r="T1177" s="132"/>
      <c r="U1177" s="132"/>
      <c r="V1177" s="132"/>
    </row>
    <row r="1178" spans="1:22" ht="24" customHeight="1" thickBot="1">
      <c r="A1178" s="574"/>
      <c r="B1178" s="138"/>
      <c r="C1178" s="219"/>
      <c r="D1178" s="541" t="s">
        <v>957</v>
      </c>
      <c r="E1178" s="140"/>
      <c r="F1178" s="513" t="s">
        <v>366</v>
      </c>
      <c r="G1178" s="141" t="s">
        <v>335</v>
      </c>
      <c r="H1178" s="220" t="s">
        <v>367</v>
      </c>
      <c r="I1178" s="569" t="s">
        <v>337</v>
      </c>
      <c r="J1178" s="570"/>
      <c r="K1178" s="217"/>
      <c r="L1178" s="585"/>
      <c r="M1178" s="138"/>
      <c r="N1178" s="219"/>
      <c r="O1178" s="541" t="s">
        <v>957</v>
      </c>
      <c r="P1178" s="140"/>
      <c r="Q1178" s="513" t="s">
        <v>366</v>
      </c>
      <c r="R1178" s="141" t="s">
        <v>335</v>
      </c>
      <c r="S1178" s="220" t="s">
        <v>367</v>
      </c>
      <c r="T1178" s="569" t="s">
        <v>337</v>
      </c>
      <c r="U1178" s="570"/>
      <c r="V1178" s="132"/>
    </row>
    <row r="1179" spans="1:22" ht="3" customHeight="1">
      <c r="A1179" s="574"/>
      <c r="B1179" s="221"/>
      <c r="C1179" s="144"/>
      <c r="D1179" s="144"/>
      <c r="E1179" s="145"/>
      <c r="F1179" s="514"/>
      <c r="G1179" s="146"/>
      <c r="H1179" s="146"/>
      <c r="I1179" s="144"/>
      <c r="J1179" s="147"/>
      <c r="K1179" s="217"/>
      <c r="L1179" s="585"/>
      <c r="M1179" s="221"/>
      <c r="N1179" s="144"/>
      <c r="O1179" s="144"/>
      <c r="P1179" s="145"/>
      <c r="Q1179" s="514"/>
      <c r="R1179" s="146"/>
      <c r="S1179" s="146"/>
      <c r="T1179" s="144"/>
      <c r="U1179" s="147"/>
      <c r="V1179" s="132"/>
    </row>
    <row r="1180" spans="1:22" ht="12.75" customHeight="1">
      <c r="A1180" s="574"/>
      <c r="B1180" s="221" t="s">
        <v>368</v>
      </c>
      <c r="C1180" s="156"/>
      <c r="D1180" s="156"/>
      <c r="E1180" s="150"/>
      <c r="F1180" s="151">
        <f>D2509</f>
        <v>29.5</v>
      </c>
      <c r="G1180" s="151">
        <f>F1180*F1175</f>
        <v>1451.4</v>
      </c>
      <c r="H1180" s="152"/>
      <c r="I1180" s="153">
        <f>G1180-H1180</f>
        <v>1451.4</v>
      </c>
      <c r="J1180" s="154"/>
      <c r="K1180" s="217"/>
      <c r="L1180" s="585"/>
      <c r="M1180" s="221" t="s">
        <v>368</v>
      </c>
      <c r="N1180" s="156"/>
      <c r="O1180" s="156"/>
      <c r="P1180" s="150"/>
      <c r="Q1180" s="151">
        <f>D2509</f>
        <v>29.5</v>
      </c>
      <c r="R1180" s="151">
        <f>Q1180*Q1175</f>
        <v>1460.25</v>
      </c>
      <c r="S1180" s="152"/>
      <c r="T1180" s="153">
        <f>R1180-S1180</f>
        <v>1460.25</v>
      </c>
      <c r="U1180" s="154"/>
      <c r="V1180" s="132"/>
    </row>
    <row r="1181" spans="1:22" ht="12.75" customHeight="1">
      <c r="A1181" s="472"/>
      <c r="B1181" s="582" t="s">
        <v>370</v>
      </c>
      <c r="C1181" s="583"/>
      <c r="D1181" s="583"/>
      <c r="E1181" s="222" t="s">
        <v>371</v>
      </c>
      <c r="F1181" s="516">
        <f>D2504</f>
        <v>0.152</v>
      </c>
      <c r="G1181" s="223">
        <f>F1181*F1175</f>
        <v>7.4784000000000006</v>
      </c>
      <c r="H1181" s="224"/>
      <c r="I1181" s="226">
        <f>G1181</f>
        <v>7.4784000000000006</v>
      </c>
      <c r="J1181" s="178"/>
      <c r="K1181" s="217"/>
      <c r="L1181" s="585"/>
      <c r="M1181" s="582" t="s">
        <v>370</v>
      </c>
      <c r="N1181" s="583"/>
      <c r="O1181" s="583"/>
      <c r="P1181" s="222" t="s">
        <v>371</v>
      </c>
      <c r="Q1181" s="516">
        <f>D2504</f>
        <v>0.152</v>
      </c>
      <c r="R1181" s="223">
        <f>Q1181*Q1175</f>
        <v>7.524</v>
      </c>
      <c r="S1181" s="224"/>
      <c r="T1181" s="226">
        <f>R1181</f>
        <v>7.524</v>
      </c>
      <c r="U1181" s="178"/>
      <c r="V1181" s="132"/>
    </row>
    <row r="1182" spans="1:22" ht="12.75" customHeight="1">
      <c r="A1182" s="472"/>
      <c r="B1182" s="584"/>
      <c r="C1182" s="583"/>
      <c r="D1182" s="583"/>
      <c r="E1182" s="222" t="s">
        <v>372</v>
      </c>
      <c r="F1182" s="516">
        <f>D2505</f>
        <v>0.72299999999999998</v>
      </c>
      <c r="G1182" s="223">
        <f>F1182*F1175</f>
        <v>35.571600000000004</v>
      </c>
      <c r="H1182" s="224"/>
      <c r="I1182" s="226">
        <f>G1182</f>
        <v>35.571600000000004</v>
      </c>
      <c r="J1182" s="178"/>
      <c r="K1182" s="217"/>
      <c r="L1182" s="464"/>
      <c r="M1182" s="584"/>
      <c r="N1182" s="583"/>
      <c r="O1182" s="583"/>
      <c r="P1182" s="222" t="s">
        <v>372</v>
      </c>
      <c r="Q1182" s="516">
        <f>D2505</f>
        <v>0.72299999999999998</v>
      </c>
      <c r="R1182" s="223">
        <f>Q1182*Q1175</f>
        <v>35.788499999999999</v>
      </c>
      <c r="S1182" s="224"/>
      <c r="T1182" s="226">
        <f>R1182</f>
        <v>35.788499999999999</v>
      </c>
      <c r="U1182" s="178"/>
      <c r="V1182" s="132"/>
    </row>
    <row r="1183" spans="1:22">
      <c r="A1183" s="573" t="s">
        <v>369</v>
      </c>
      <c r="B1183" s="584"/>
      <c r="C1183" s="583"/>
      <c r="D1183" s="583"/>
      <c r="E1183" s="222" t="s">
        <v>373</v>
      </c>
      <c r="F1183" s="527">
        <f>D2506</f>
        <v>1.3160000000000001</v>
      </c>
      <c r="G1183" s="223">
        <f>F1183*F1175</f>
        <v>64.747200000000007</v>
      </c>
      <c r="H1183" s="224"/>
      <c r="I1183" s="226">
        <f>G1183</f>
        <v>64.747200000000007</v>
      </c>
      <c r="J1183" s="178"/>
      <c r="K1183" s="217"/>
      <c r="L1183" s="586" t="s">
        <v>369</v>
      </c>
      <c r="M1183" s="584"/>
      <c r="N1183" s="583"/>
      <c r="O1183" s="583"/>
      <c r="P1183" s="222" t="s">
        <v>373</v>
      </c>
      <c r="Q1183" s="527">
        <f>D2506</f>
        <v>1.3160000000000001</v>
      </c>
      <c r="R1183" s="223">
        <f>Q1183*Q1175</f>
        <v>65.141999999999996</v>
      </c>
      <c r="S1183" s="224"/>
      <c r="T1183" s="226">
        <f>R1183</f>
        <v>65.141999999999996</v>
      </c>
      <c r="U1183" s="178"/>
      <c r="V1183" s="132"/>
    </row>
    <row r="1184" spans="1:22" ht="13.5" thickBot="1">
      <c r="A1184" s="573"/>
      <c r="B1184" s="584"/>
      <c r="C1184" s="583"/>
      <c r="D1184" s="583"/>
      <c r="E1184" s="232" t="s">
        <v>374</v>
      </c>
      <c r="F1184" s="518">
        <f>D2507</f>
        <v>0.14899999999999999</v>
      </c>
      <c r="G1184" s="233">
        <f>F1184*F1175</f>
        <v>7.3308</v>
      </c>
      <c r="H1184" s="234"/>
      <c r="I1184" s="237">
        <f>G1184</f>
        <v>7.3308</v>
      </c>
      <c r="J1184" s="236"/>
      <c r="K1184" s="217"/>
      <c r="L1184" s="586"/>
      <c r="M1184" s="584"/>
      <c r="N1184" s="583"/>
      <c r="O1184" s="583"/>
      <c r="P1184" s="232" t="s">
        <v>374</v>
      </c>
      <c r="Q1184" s="518">
        <f>D2507</f>
        <v>0.14899999999999999</v>
      </c>
      <c r="R1184" s="233">
        <f>Q1184*Q1175</f>
        <v>7.3754999999999997</v>
      </c>
      <c r="S1184" s="234"/>
      <c r="T1184" s="237">
        <f>R1184</f>
        <v>7.3754999999999997</v>
      </c>
      <c r="U1184" s="236"/>
      <c r="V1184" s="132"/>
    </row>
    <row r="1185" spans="1:22" ht="12" customHeight="1" thickBot="1">
      <c r="A1185" s="574"/>
      <c r="B1185" s="168"/>
      <c r="C1185" s="164"/>
      <c r="D1185" s="164"/>
      <c r="E1185" s="165"/>
      <c r="F1185" s="532" t="s">
        <v>384</v>
      </c>
      <c r="G1185" s="332" t="s">
        <v>385</v>
      </c>
      <c r="H1185" s="220" t="s">
        <v>386</v>
      </c>
      <c r="I1185" s="219"/>
      <c r="J1185" s="251"/>
      <c r="K1185" s="217"/>
      <c r="L1185" s="587"/>
      <c r="M1185" s="168"/>
      <c r="N1185" s="164"/>
      <c r="O1185" s="164"/>
      <c r="P1185" s="165"/>
      <c r="Q1185" s="532" t="s">
        <v>384</v>
      </c>
      <c r="R1185" s="332" t="s">
        <v>385</v>
      </c>
      <c r="S1185" s="220" t="s">
        <v>386</v>
      </c>
      <c r="T1185" s="219"/>
      <c r="U1185" s="251"/>
      <c r="V1185" s="132"/>
    </row>
    <row r="1186" spans="1:22" ht="13.5" thickBot="1">
      <c r="A1186" s="479"/>
      <c r="B1186" s="247" t="s">
        <v>986</v>
      </c>
      <c r="C1186" s="219"/>
      <c r="D1186" s="219"/>
      <c r="E1186" s="253"/>
      <c r="F1186" s="521">
        <f>INDEX(Жильцы!$A$2:$AB$129,Квитанции_чистые!J1176,HLOOKUP(Квитанции_чистые!$G$3,Лист1!$B$21:$M$22,2,FALSE))</f>
        <v>49885</v>
      </c>
      <c r="G1186" s="248">
        <f>INDEX(Жильцы!$A$2:$AB$129,Квитанции_чистые!J1176,(HLOOKUP(Квитанции_чистые!$G$3,Лист1!$B$17:$M$18,2,FALSE)))</f>
        <v>50171</v>
      </c>
      <c r="H1186" s="249">
        <f>G1186-F1186</f>
        <v>286</v>
      </c>
      <c r="I1186" s="242">
        <f>H1186*B2499</f>
        <v>943.8</v>
      </c>
      <c r="J1186" s="251"/>
      <c r="K1186" s="252"/>
      <c r="L1186" s="461"/>
      <c r="M1186" s="247" t="s">
        <v>986</v>
      </c>
      <c r="N1186" s="219"/>
      <c r="O1186" s="219"/>
      <c r="P1186" s="253"/>
      <c r="Q1186" s="524">
        <f>INDEX(Жильцы!$A$2:$AB$129,Квитанции_чистые!U1176,HLOOKUP(Квитанции_чистые!$G$3,Лист1!$B$21:$M$22,2,FALSE))</f>
        <v>22797</v>
      </c>
      <c r="R1186" s="248">
        <f>INDEX(Жильцы!$A$2:$AB$129,Квитанции_чистые!U1176,(HLOOKUP(Квитанции_чистые!$G$3,Лист1!$B$17:$M$18,2,FALSE)))</f>
        <v>23046</v>
      </c>
      <c r="S1186" s="249">
        <f>R1186-Q1186</f>
        <v>249</v>
      </c>
      <c r="T1186" s="242">
        <f>S1186*B2499</f>
        <v>821.69999999999993</v>
      </c>
      <c r="U1186" s="167"/>
      <c r="V1186" s="132"/>
    </row>
    <row r="1187" spans="1:22">
      <c r="A1187" s="460" t="s">
        <v>375</v>
      </c>
      <c r="B1187" s="132"/>
      <c r="C1187" s="132"/>
      <c r="D1187" s="132"/>
      <c r="E1187" s="132"/>
      <c r="F1187" s="510"/>
      <c r="G1187" s="560" t="s">
        <v>1007</v>
      </c>
      <c r="H1187" s="255"/>
      <c r="I1187" s="556">
        <f>Жильцы!N63</f>
        <v>12225.85</v>
      </c>
      <c r="J1187" s="255"/>
      <c r="K1187" s="217"/>
      <c r="L1187" s="460" t="s">
        <v>375</v>
      </c>
      <c r="M1187" s="132"/>
      <c r="N1187" s="132"/>
      <c r="O1187" s="132"/>
      <c r="P1187" s="132"/>
      <c r="Q1187" s="510"/>
      <c r="R1187" s="560" t="s">
        <v>1007</v>
      </c>
      <c r="S1187" s="255"/>
      <c r="T1187" s="556">
        <f>Жильцы!N65</f>
        <v>0</v>
      </c>
      <c r="U1187" s="255"/>
      <c r="V1187" s="132"/>
    </row>
    <row r="1188" spans="1:22" ht="13.5" thickBot="1">
      <c r="A1188" s="460" t="s">
        <v>376</v>
      </c>
      <c r="B1188" s="132"/>
      <c r="C1188" s="132"/>
      <c r="D1188" s="180" t="s">
        <v>377</v>
      </c>
      <c r="E1188" s="183" t="str">
        <f>$E$18</f>
        <v>января</v>
      </c>
      <c r="F1188" s="510" t="s">
        <v>1142</v>
      </c>
      <c r="G1188" s="182" t="s">
        <v>347</v>
      </c>
      <c r="H1188" s="167"/>
      <c r="I1188" s="242">
        <f>SUM(I1179:I1187)</f>
        <v>14736.178</v>
      </c>
      <c r="J1188" s="167"/>
      <c r="K1188" s="217"/>
      <c r="L1188" s="460" t="s">
        <v>376</v>
      </c>
      <c r="M1188" s="132"/>
      <c r="N1188" s="132"/>
      <c r="O1188" s="180" t="s">
        <v>377</v>
      </c>
      <c r="P1188" s="183" t="str">
        <f>$E$18</f>
        <v>января</v>
      </c>
      <c r="Q1188" s="510" t="s">
        <v>1142</v>
      </c>
      <c r="R1188" s="182" t="s">
        <v>347</v>
      </c>
      <c r="S1188" s="167"/>
      <c r="T1188" s="242">
        <f>SUM(T1179:T1187)</f>
        <v>2397.7800000000002</v>
      </c>
      <c r="U1188" s="167"/>
      <c r="V1188" s="132"/>
    </row>
    <row r="1189" spans="1:22" ht="12.75" customHeight="1">
      <c r="A1189" s="184"/>
      <c r="B1189" s="190"/>
      <c r="C1189" s="186"/>
      <c r="D1189" s="259"/>
      <c r="E1189" s="259"/>
      <c r="F1189" s="522"/>
      <c r="G1189" s="188"/>
      <c r="H1189" s="189"/>
      <c r="I1189" s="259"/>
      <c r="J1189" s="259"/>
      <c r="K1189" s="260"/>
      <c r="L1189" s="184"/>
      <c r="M1189" s="190"/>
      <c r="N1189" s="186"/>
      <c r="O1189" s="259"/>
      <c r="P1189" s="259"/>
      <c r="Q1189" s="522"/>
      <c r="R1189" s="259"/>
      <c r="S1189" s="259"/>
      <c r="T1189" s="259"/>
      <c r="U1189" s="259"/>
      <c r="V1189" s="261"/>
    </row>
    <row r="1190" spans="1:22" ht="24" customHeight="1">
      <c r="A1190" s="460" t="s">
        <v>363</v>
      </c>
      <c r="B1190" s="131"/>
      <c r="K1190" s="576" t="s">
        <v>378</v>
      </c>
      <c r="L1190" s="460" t="s">
        <v>363</v>
      </c>
      <c r="M1190" s="131"/>
      <c r="V1190" s="576" t="s">
        <v>378</v>
      </c>
    </row>
    <row r="1191" spans="1:22">
      <c r="A1191" s="460" t="s">
        <v>379</v>
      </c>
      <c r="B1191" s="131"/>
      <c r="K1191" s="577"/>
      <c r="L1191" s="460" t="s">
        <v>379</v>
      </c>
      <c r="M1191" s="131"/>
      <c r="V1191" s="577"/>
    </row>
    <row r="1192" spans="1:22" ht="1.5" customHeight="1">
      <c r="A1192" s="460"/>
      <c r="B1192" s="131"/>
      <c r="C1192" s="132"/>
      <c r="D1192" s="132"/>
      <c r="E1192" s="132"/>
      <c r="F1192" s="510"/>
      <c r="G1192" s="132"/>
      <c r="H1192" s="132"/>
      <c r="I1192" s="132"/>
      <c r="J1192" s="132"/>
      <c r="K1192" s="577"/>
      <c r="L1192" s="460"/>
      <c r="M1192" s="131"/>
      <c r="N1192" s="132"/>
      <c r="O1192" s="132"/>
      <c r="P1192" s="132"/>
      <c r="Q1192" s="510"/>
      <c r="R1192" s="132"/>
      <c r="S1192" s="132"/>
      <c r="T1192" s="132"/>
      <c r="U1192" s="132"/>
      <c r="V1192" s="577"/>
    </row>
    <row r="1193" spans="1:22" ht="15.75" customHeight="1">
      <c r="A1193" s="578"/>
      <c r="B1193" s="578"/>
      <c r="C1193" s="578"/>
      <c r="D1193" s="133" t="s">
        <v>350</v>
      </c>
      <c r="E1193" s="133"/>
      <c r="F1193" s="511"/>
      <c r="G1193" s="135" t="str">
        <f>$G$3</f>
        <v>декабрь</v>
      </c>
      <c r="H1193" s="133" t="s">
        <v>967</v>
      </c>
      <c r="I1193" s="132"/>
      <c r="J1193" s="132"/>
      <c r="K1193" s="577"/>
      <c r="L1193" s="578"/>
      <c r="M1193" s="578"/>
      <c r="N1193" s="578"/>
      <c r="O1193" s="133" t="s">
        <v>350</v>
      </c>
      <c r="P1193" s="133"/>
      <c r="Q1193" s="511"/>
      <c r="R1193" s="135" t="str">
        <f>$G$3</f>
        <v>декабрь</v>
      </c>
      <c r="S1193" s="133" t="s">
        <v>967</v>
      </c>
      <c r="T1193" s="132"/>
      <c r="U1193" s="132"/>
      <c r="V1193" s="577"/>
    </row>
    <row r="1194" spans="1:22" ht="3.75" customHeight="1">
      <c r="A1194" s="578"/>
      <c r="B1194" s="578"/>
      <c r="C1194" s="578"/>
      <c r="D1194" s="132"/>
      <c r="E1194" s="132"/>
      <c r="F1194" s="510"/>
      <c r="G1194" s="132"/>
      <c r="H1194" s="132"/>
      <c r="I1194" s="132"/>
      <c r="J1194" s="132"/>
      <c r="K1194" s="577"/>
      <c r="L1194" s="578"/>
      <c r="M1194" s="578"/>
      <c r="N1194" s="578"/>
      <c r="O1194" s="132"/>
      <c r="P1194" s="132"/>
      <c r="Q1194" s="510"/>
      <c r="R1194" s="132"/>
      <c r="S1194" s="132"/>
      <c r="T1194" s="132"/>
      <c r="U1194" s="132"/>
      <c r="V1194" s="577"/>
    </row>
    <row r="1195" spans="1:22" ht="12.75" customHeight="1">
      <c r="A1195" s="578"/>
      <c r="B1195" s="578"/>
      <c r="C1195" s="578"/>
      <c r="D1195" s="131" t="s">
        <v>327</v>
      </c>
      <c r="E1195" s="131"/>
      <c r="F1195" s="512">
        <f>F1175</f>
        <v>49.2</v>
      </c>
      <c r="G1195" s="131" t="s">
        <v>328</v>
      </c>
      <c r="H1195" s="132" t="str">
        <f>H1175</f>
        <v>Оконешникова С.Б.</v>
      </c>
      <c r="I1195" s="132"/>
      <c r="J1195" s="132"/>
      <c r="K1195" s="577"/>
      <c r="L1195" s="578"/>
      <c r="M1195" s="578"/>
      <c r="N1195" s="578"/>
      <c r="O1195" s="131" t="s">
        <v>327</v>
      </c>
      <c r="P1195" s="131"/>
      <c r="Q1195" s="512">
        <f>Q1175</f>
        <v>49.5</v>
      </c>
      <c r="R1195" s="131" t="s">
        <v>328</v>
      </c>
      <c r="S1195" s="132" t="str">
        <f>S1175</f>
        <v>Сиваков А.М.</v>
      </c>
      <c r="T1195" s="132"/>
      <c r="U1195" s="132"/>
      <c r="V1195" s="577"/>
    </row>
    <row r="1196" spans="1:22" ht="12.75" customHeight="1">
      <c r="A1196" s="578"/>
      <c r="B1196" s="578"/>
      <c r="C1196" s="578"/>
      <c r="D1196" s="131" t="s">
        <v>329</v>
      </c>
      <c r="E1196" s="131"/>
      <c r="F1196" s="512">
        <f>F1176</f>
        <v>5</v>
      </c>
      <c r="G1196" s="131" t="s">
        <v>330</v>
      </c>
      <c r="H1196" s="132" t="s">
        <v>331</v>
      </c>
      <c r="I1196" s="132"/>
      <c r="J1196" s="137">
        <f>J1176</f>
        <v>62</v>
      </c>
      <c r="K1196" s="577"/>
      <c r="L1196" s="578"/>
      <c r="M1196" s="578"/>
      <c r="N1196" s="578"/>
      <c r="O1196" s="131" t="s">
        <v>329</v>
      </c>
      <c r="P1196" s="131"/>
      <c r="Q1196" s="512">
        <f>Q1176</f>
        <v>2</v>
      </c>
      <c r="R1196" s="131" t="s">
        <v>330</v>
      </c>
      <c r="S1196" s="132" t="s">
        <v>331</v>
      </c>
      <c r="T1196" s="132"/>
      <c r="U1196" s="137">
        <f>U1176</f>
        <v>64</v>
      </c>
      <c r="V1196" s="577"/>
    </row>
    <row r="1197" spans="1:22" ht="1.5" customHeight="1" thickBot="1">
      <c r="A1197" s="463"/>
      <c r="B1197" s="132"/>
      <c r="C1197" s="132"/>
      <c r="D1197" s="132"/>
      <c r="E1197" s="132"/>
      <c r="F1197" s="510"/>
      <c r="G1197" s="132"/>
      <c r="H1197" s="132"/>
      <c r="I1197" s="132"/>
      <c r="J1197" s="132"/>
      <c r="K1197" s="577"/>
      <c r="L1197" s="463"/>
      <c r="M1197" s="132"/>
      <c r="N1197" s="132"/>
      <c r="O1197" s="132"/>
      <c r="P1197" s="132"/>
      <c r="Q1197" s="510"/>
      <c r="R1197" s="132"/>
      <c r="S1197" s="132"/>
      <c r="T1197" s="132"/>
      <c r="U1197" s="132"/>
      <c r="V1197" s="577"/>
    </row>
    <row r="1198" spans="1:22" ht="24" customHeight="1" thickBot="1">
      <c r="A1198" s="574" t="s">
        <v>443</v>
      </c>
      <c r="B1198" s="138"/>
      <c r="C1198" s="219"/>
      <c r="D1198" s="541" t="s">
        <v>957</v>
      </c>
      <c r="E1198" s="140"/>
      <c r="F1198" s="513" t="s">
        <v>366</v>
      </c>
      <c r="G1198" s="141" t="s">
        <v>335</v>
      </c>
      <c r="H1198" s="220" t="s">
        <v>367</v>
      </c>
      <c r="I1198" s="569" t="s">
        <v>337</v>
      </c>
      <c r="J1198" s="570"/>
      <c r="K1198" s="577"/>
      <c r="L1198" s="585" t="s">
        <v>444</v>
      </c>
      <c r="M1198" s="138"/>
      <c r="N1198" s="219"/>
      <c r="O1198" s="541" t="s">
        <v>957</v>
      </c>
      <c r="P1198" s="140"/>
      <c r="Q1198" s="513" t="s">
        <v>366</v>
      </c>
      <c r="R1198" s="141" t="s">
        <v>335</v>
      </c>
      <c r="S1198" s="220" t="s">
        <v>367</v>
      </c>
      <c r="T1198" s="569" t="s">
        <v>337</v>
      </c>
      <c r="U1198" s="570"/>
      <c r="V1198" s="577"/>
    </row>
    <row r="1199" spans="1:22" ht="1.5" customHeight="1">
      <c r="A1199" s="574"/>
      <c r="B1199" s="221"/>
      <c r="C1199" s="144"/>
      <c r="D1199" s="144"/>
      <c r="E1199" s="145"/>
      <c r="F1199" s="514"/>
      <c r="G1199" s="146"/>
      <c r="H1199" s="146"/>
      <c r="I1199" s="144"/>
      <c r="J1199" s="147"/>
      <c r="K1199" s="577"/>
      <c r="L1199" s="585"/>
      <c r="M1199" s="221"/>
      <c r="N1199" s="144"/>
      <c r="O1199" s="144"/>
      <c r="P1199" s="145"/>
      <c r="Q1199" s="514"/>
      <c r="R1199" s="146"/>
      <c r="S1199" s="146"/>
      <c r="T1199" s="144"/>
      <c r="U1199" s="147"/>
      <c r="V1199" s="577"/>
    </row>
    <row r="1200" spans="1:22" ht="12.75" customHeight="1">
      <c r="A1200" s="574"/>
      <c r="B1200" s="221" t="s">
        <v>368</v>
      </c>
      <c r="C1200" s="156"/>
      <c r="D1200" s="156"/>
      <c r="E1200" s="150"/>
      <c r="F1200" s="151">
        <f>D2509</f>
        <v>29.5</v>
      </c>
      <c r="G1200" s="151">
        <f>F1200*F1195</f>
        <v>1451.4</v>
      </c>
      <c r="H1200" s="192"/>
      <c r="I1200" s="153">
        <f>G1200-H1200</f>
        <v>1451.4</v>
      </c>
      <c r="J1200" s="154"/>
      <c r="K1200" s="577"/>
      <c r="L1200" s="585"/>
      <c r="M1200" s="221" t="s">
        <v>368</v>
      </c>
      <c r="N1200" s="156"/>
      <c r="O1200" s="156"/>
      <c r="P1200" s="150"/>
      <c r="Q1200" s="151">
        <f>D2509</f>
        <v>29.5</v>
      </c>
      <c r="R1200" s="151">
        <f>Q1200*Q1195</f>
        <v>1460.25</v>
      </c>
      <c r="S1200" s="192"/>
      <c r="T1200" s="153">
        <f>R1200-S1200</f>
        <v>1460.25</v>
      </c>
      <c r="U1200" s="154"/>
      <c r="V1200" s="577"/>
    </row>
    <row r="1201" spans="1:22" ht="12.75" customHeight="1">
      <c r="A1201" s="472"/>
      <c r="B1201" s="582" t="s">
        <v>370</v>
      </c>
      <c r="C1201" s="583"/>
      <c r="D1201" s="583"/>
      <c r="E1201" s="222" t="s">
        <v>371</v>
      </c>
      <c r="F1201" s="516">
        <f>D2504</f>
        <v>0.152</v>
      </c>
      <c r="G1201" s="223">
        <f>F1201*F1195</f>
        <v>7.4784000000000006</v>
      </c>
      <c r="H1201" s="262"/>
      <c r="I1201" s="226">
        <f>G1201</f>
        <v>7.4784000000000006</v>
      </c>
      <c r="J1201" s="178"/>
      <c r="K1201" s="577"/>
      <c r="L1201" s="585"/>
      <c r="M1201" s="582" t="s">
        <v>370</v>
      </c>
      <c r="N1201" s="583"/>
      <c r="O1201" s="583"/>
      <c r="P1201" s="222" t="s">
        <v>371</v>
      </c>
      <c r="Q1201" s="516">
        <f>D2504</f>
        <v>0.152</v>
      </c>
      <c r="R1201" s="223">
        <f>Q1201*Q1195</f>
        <v>7.524</v>
      </c>
      <c r="S1201" s="262"/>
      <c r="T1201" s="226">
        <f>R1201</f>
        <v>7.524</v>
      </c>
      <c r="U1201" s="178"/>
      <c r="V1201" s="577"/>
    </row>
    <row r="1202" spans="1:22" ht="12.75" customHeight="1">
      <c r="A1202" s="472"/>
      <c r="B1202" s="584"/>
      <c r="C1202" s="583"/>
      <c r="D1202" s="583"/>
      <c r="E1202" s="222" t="s">
        <v>372</v>
      </c>
      <c r="F1202" s="516">
        <f>D2505</f>
        <v>0.72299999999999998</v>
      </c>
      <c r="G1202" s="223">
        <f>F1202*F1195</f>
        <v>35.571600000000004</v>
      </c>
      <c r="H1202" s="262"/>
      <c r="I1202" s="226">
        <f>G1202</f>
        <v>35.571600000000004</v>
      </c>
      <c r="J1202" s="178"/>
      <c r="K1202" s="577"/>
      <c r="L1202" s="464"/>
      <c r="M1202" s="584"/>
      <c r="N1202" s="583"/>
      <c r="O1202" s="583"/>
      <c r="P1202" s="222" t="s">
        <v>372</v>
      </c>
      <c r="Q1202" s="516">
        <f>D2505</f>
        <v>0.72299999999999998</v>
      </c>
      <c r="R1202" s="223">
        <f>Q1202*Q1195</f>
        <v>35.788499999999999</v>
      </c>
      <c r="S1202" s="262"/>
      <c r="T1202" s="226">
        <f>R1202</f>
        <v>35.788499999999999</v>
      </c>
      <c r="U1202" s="178"/>
      <c r="V1202" s="577"/>
    </row>
    <row r="1203" spans="1:22">
      <c r="A1203" s="573" t="s">
        <v>369</v>
      </c>
      <c r="B1203" s="584"/>
      <c r="C1203" s="583"/>
      <c r="D1203" s="583"/>
      <c r="E1203" s="222" t="s">
        <v>373</v>
      </c>
      <c r="F1203" s="527">
        <f>D2506</f>
        <v>1.3160000000000001</v>
      </c>
      <c r="G1203" s="223">
        <f>F1203*F1195</f>
        <v>64.747200000000007</v>
      </c>
      <c r="H1203" s="262"/>
      <c r="I1203" s="226">
        <f>G1203</f>
        <v>64.747200000000007</v>
      </c>
      <c r="J1203" s="178"/>
      <c r="K1203" s="577"/>
      <c r="L1203" s="586" t="s">
        <v>369</v>
      </c>
      <c r="M1203" s="584"/>
      <c r="N1203" s="583"/>
      <c r="O1203" s="583"/>
      <c r="P1203" s="222" t="s">
        <v>373</v>
      </c>
      <c r="Q1203" s="527">
        <f>D2506</f>
        <v>1.3160000000000001</v>
      </c>
      <c r="R1203" s="223">
        <f>Q1203*Q1195</f>
        <v>65.141999999999996</v>
      </c>
      <c r="S1203" s="262"/>
      <c r="T1203" s="226">
        <f>R1203</f>
        <v>65.141999999999996</v>
      </c>
      <c r="U1203" s="178"/>
      <c r="V1203" s="577"/>
    </row>
    <row r="1204" spans="1:22" ht="13.5" thickBot="1">
      <c r="A1204" s="573"/>
      <c r="B1204" s="584"/>
      <c r="C1204" s="583"/>
      <c r="D1204" s="583"/>
      <c r="E1204" s="232" t="s">
        <v>374</v>
      </c>
      <c r="F1204" s="518">
        <f>D2507</f>
        <v>0.14899999999999999</v>
      </c>
      <c r="G1204" s="233">
        <f>F1204*F1195</f>
        <v>7.3308</v>
      </c>
      <c r="H1204" s="264"/>
      <c r="I1204" s="237">
        <f>G1204</f>
        <v>7.3308</v>
      </c>
      <c r="J1204" s="236"/>
      <c r="K1204" s="577"/>
      <c r="L1204" s="586"/>
      <c r="M1204" s="584"/>
      <c r="N1204" s="583"/>
      <c r="O1204" s="583"/>
      <c r="P1204" s="232" t="s">
        <v>374</v>
      </c>
      <c r="Q1204" s="518">
        <f>D2507</f>
        <v>0.14899999999999999</v>
      </c>
      <c r="R1204" s="233">
        <f>Q1204*Q1195</f>
        <v>7.3754999999999997</v>
      </c>
      <c r="S1204" s="264"/>
      <c r="T1204" s="237">
        <f>R1204</f>
        <v>7.3754999999999997</v>
      </c>
      <c r="U1204" s="236"/>
      <c r="V1204" s="577"/>
    </row>
    <row r="1205" spans="1:22" ht="12.75" customHeight="1" thickBot="1">
      <c r="A1205" s="574"/>
      <c r="B1205" s="168"/>
      <c r="C1205" s="164"/>
      <c r="D1205" s="164"/>
      <c r="E1205" s="165"/>
      <c r="F1205" s="532" t="s">
        <v>384</v>
      </c>
      <c r="G1205" s="332" t="s">
        <v>385</v>
      </c>
      <c r="H1205" s="220" t="s">
        <v>386</v>
      </c>
      <c r="I1205" s="219"/>
      <c r="J1205" s="251"/>
      <c r="K1205" s="577"/>
      <c r="L1205" s="587"/>
      <c r="M1205" s="168"/>
      <c r="N1205" s="164"/>
      <c r="O1205" s="164"/>
      <c r="P1205" s="165"/>
      <c r="Q1205" s="532" t="s">
        <v>384</v>
      </c>
      <c r="R1205" s="332" t="s">
        <v>385</v>
      </c>
      <c r="S1205" s="220" t="s">
        <v>386</v>
      </c>
      <c r="T1205" s="219"/>
      <c r="U1205" s="251"/>
      <c r="V1205" s="577"/>
    </row>
    <row r="1206" spans="1:22" ht="13.5" thickBot="1">
      <c r="A1206" s="479"/>
      <c r="B1206" s="247" t="s">
        <v>986</v>
      </c>
      <c r="C1206" s="219"/>
      <c r="D1206" s="219"/>
      <c r="E1206" s="253"/>
      <c r="F1206" s="524">
        <f>F1186</f>
        <v>49885</v>
      </c>
      <c r="G1206" s="282">
        <f>G1186</f>
        <v>50171</v>
      </c>
      <c r="H1206" s="249">
        <f>H1186</f>
        <v>286</v>
      </c>
      <c r="I1206" s="242">
        <f>I1186</f>
        <v>943.8</v>
      </c>
      <c r="J1206" s="167"/>
      <c r="K1206" s="577"/>
      <c r="L1206" s="461"/>
      <c r="M1206" s="247" t="s">
        <v>986</v>
      </c>
      <c r="N1206" s="219"/>
      <c r="O1206" s="219"/>
      <c r="P1206" s="253"/>
      <c r="Q1206" s="524">
        <f>Q1186</f>
        <v>22797</v>
      </c>
      <c r="R1206" s="248">
        <f>R1186</f>
        <v>23046</v>
      </c>
      <c r="S1206" s="249">
        <f>S1186</f>
        <v>249</v>
      </c>
      <c r="T1206" s="242">
        <f>T1186</f>
        <v>821.69999999999993</v>
      </c>
      <c r="U1206" s="167"/>
      <c r="V1206" s="577"/>
    </row>
    <row r="1207" spans="1:22">
      <c r="A1207" s="460" t="s">
        <v>375</v>
      </c>
      <c r="B1207" s="132"/>
      <c r="C1207" s="132"/>
      <c r="D1207" s="132"/>
      <c r="E1207" s="132"/>
      <c r="F1207" s="510"/>
      <c r="G1207" s="560" t="s">
        <v>1007</v>
      </c>
      <c r="H1207" s="255"/>
      <c r="I1207" s="556">
        <f>I1187</f>
        <v>12225.85</v>
      </c>
      <c r="J1207" s="255"/>
      <c r="K1207" s="577"/>
      <c r="L1207" s="460" t="s">
        <v>375</v>
      </c>
      <c r="M1207" s="132"/>
      <c r="N1207" s="132"/>
      <c r="O1207" s="132"/>
      <c r="P1207" s="132"/>
      <c r="Q1207" s="510"/>
      <c r="R1207" s="560" t="s">
        <v>1007</v>
      </c>
      <c r="S1207" s="255"/>
      <c r="T1207" s="556">
        <f>T1187</f>
        <v>0</v>
      </c>
      <c r="U1207" s="255"/>
      <c r="V1207" s="577"/>
    </row>
    <row r="1208" spans="1:22" ht="13.5" thickBot="1">
      <c r="A1208" s="460" t="s">
        <v>376</v>
      </c>
      <c r="B1208" s="132"/>
      <c r="C1208" s="132"/>
      <c r="D1208" s="180" t="s">
        <v>377</v>
      </c>
      <c r="E1208" s="183" t="str">
        <f>$E$18</f>
        <v>января</v>
      </c>
      <c r="F1208" s="510" t="s">
        <v>1142</v>
      </c>
      <c r="G1208" s="182" t="s">
        <v>347</v>
      </c>
      <c r="H1208" s="167"/>
      <c r="I1208" s="242">
        <f>SUM(I1199:I1207)</f>
        <v>14736.178</v>
      </c>
      <c r="J1208" s="167"/>
      <c r="K1208" s="299"/>
      <c r="L1208" s="460" t="s">
        <v>376</v>
      </c>
      <c r="M1208" s="132"/>
      <c r="N1208" s="132"/>
      <c r="O1208" s="180" t="s">
        <v>377</v>
      </c>
      <c r="P1208" s="183" t="str">
        <f>$E$18</f>
        <v>января</v>
      </c>
      <c r="Q1208" s="510" t="s">
        <v>1142</v>
      </c>
      <c r="R1208" s="182" t="s">
        <v>347</v>
      </c>
      <c r="S1208" s="167"/>
      <c r="T1208" s="242">
        <f>SUM(T1199:T1207)</f>
        <v>2397.7800000000002</v>
      </c>
      <c r="U1208" s="167"/>
      <c r="V1208" s="299"/>
    </row>
    <row r="1209" spans="1:22" ht="13.5" thickBot="1">
      <c r="A1209" s="184"/>
      <c r="B1209" s="190"/>
      <c r="C1209" s="186"/>
      <c r="D1209" s="259"/>
      <c r="E1209" s="259"/>
      <c r="F1209" s="522"/>
      <c r="G1209" s="197"/>
      <c r="H1209" s="197"/>
      <c r="I1209" s="197"/>
      <c r="J1209" s="197"/>
      <c r="K1209" s="299"/>
      <c r="L1209" s="184"/>
      <c r="M1209" s="190"/>
      <c r="N1209" s="186"/>
      <c r="O1209" s="259"/>
      <c r="P1209" s="259"/>
      <c r="Q1209" s="522"/>
      <c r="R1209" s="197"/>
      <c r="S1209" s="197"/>
      <c r="T1209" s="197"/>
      <c r="U1209" s="197"/>
      <c r="V1209" s="299"/>
    </row>
    <row r="1210" spans="1:22" ht="24" customHeight="1" thickTop="1">
      <c r="A1210" s="460" t="s">
        <v>363</v>
      </c>
      <c r="B1210" s="131"/>
      <c r="L1210" s="460" t="s">
        <v>363</v>
      </c>
      <c r="M1210" s="131"/>
    </row>
    <row r="1211" spans="1:22" ht="2.25" customHeight="1">
      <c r="A1211" s="460"/>
      <c r="B1211" s="131"/>
      <c r="C1211" s="132"/>
      <c r="D1211" s="132"/>
      <c r="E1211" s="132"/>
      <c r="F1211" s="510"/>
      <c r="G1211" s="132"/>
      <c r="H1211" s="132"/>
      <c r="I1211" s="132"/>
      <c r="J1211" s="132"/>
      <c r="K1211" s="217"/>
      <c r="L1211" s="460"/>
      <c r="M1211" s="131"/>
      <c r="N1211" s="132"/>
      <c r="O1211" s="132"/>
      <c r="P1211" s="132"/>
      <c r="Q1211" s="510"/>
      <c r="R1211" s="132"/>
      <c r="S1211" s="132"/>
      <c r="T1211" s="132"/>
      <c r="U1211" s="132"/>
      <c r="V1211" s="132"/>
    </row>
    <row r="1212" spans="1:22" ht="15.75" customHeight="1">
      <c r="A1212" s="578"/>
      <c r="B1212" s="578"/>
      <c r="C1212" s="578"/>
      <c r="D1212" s="133" t="s">
        <v>325</v>
      </c>
      <c r="E1212" s="133"/>
      <c r="F1212" s="511"/>
      <c r="G1212" s="135" t="str">
        <f>$G$3</f>
        <v>декабрь</v>
      </c>
      <c r="H1212" s="133" t="s">
        <v>967</v>
      </c>
      <c r="I1212" s="132"/>
      <c r="J1212" s="132"/>
      <c r="K1212" s="217"/>
      <c r="L1212" s="578"/>
      <c r="M1212" s="578"/>
      <c r="N1212" s="578"/>
      <c r="O1212" s="133" t="s">
        <v>325</v>
      </c>
      <c r="P1212" s="133"/>
      <c r="Q1212" s="511"/>
      <c r="R1212" s="135" t="str">
        <f>$G$3</f>
        <v>декабрь</v>
      </c>
      <c r="S1212" s="133" t="s">
        <v>967</v>
      </c>
      <c r="T1212" s="132"/>
      <c r="U1212" s="132"/>
      <c r="V1212" s="132"/>
    </row>
    <row r="1213" spans="1:22" ht="3" customHeight="1">
      <c r="A1213" s="578"/>
      <c r="B1213" s="578"/>
      <c r="C1213" s="578"/>
      <c r="D1213" s="132"/>
      <c r="E1213" s="132"/>
      <c r="F1213" s="510"/>
      <c r="G1213" s="132"/>
      <c r="H1213" s="132"/>
      <c r="I1213" s="132"/>
      <c r="J1213" s="132"/>
      <c r="K1213" s="217"/>
      <c r="L1213" s="578"/>
      <c r="M1213" s="578"/>
      <c r="N1213" s="578"/>
      <c r="O1213" s="132"/>
      <c r="P1213" s="132"/>
      <c r="Q1213" s="510"/>
      <c r="R1213" s="132"/>
      <c r="S1213" s="132"/>
      <c r="T1213" s="132"/>
      <c r="U1213" s="132"/>
      <c r="V1213" s="132"/>
    </row>
    <row r="1214" spans="1:22" ht="12.75" customHeight="1">
      <c r="A1214" s="578"/>
      <c r="B1214" s="578"/>
      <c r="C1214" s="578"/>
      <c r="D1214" s="131" t="s">
        <v>327</v>
      </c>
      <c r="E1214" s="131"/>
      <c r="F1214" s="512">
        <f>Жильцы!E64</f>
        <v>49.2</v>
      </c>
      <c r="G1214" s="131" t="s">
        <v>328</v>
      </c>
      <c r="H1214" s="132" t="str">
        <f>Жильцы!B64&amp;" "&amp;Жильцы!C64&amp;"."&amp;Жильцы!D64&amp;"."</f>
        <v>Зима Е.В.</v>
      </c>
      <c r="I1214" s="132"/>
      <c r="J1214" s="132"/>
      <c r="K1214" s="217"/>
      <c r="L1214" s="578"/>
      <c r="M1214" s="578"/>
      <c r="N1214" s="578"/>
      <c r="O1214" s="131" t="s">
        <v>327</v>
      </c>
      <c r="P1214" s="131"/>
      <c r="Q1214" s="512">
        <f>Жильцы!E66</f>
        <v>49.4</v>
      </c>
      <c r="R1214" s="131" t="s">
        <v>328</v>
      </c>
      <c r="S1214" s="132" t="str">
        <f>Жильцы!B66&amp;" "&amp;Жильцы!C66&amp;"."&amp;Жильцы!D66&amp;"."</f>
        <v>Фомин А.Б.</v>
      </c>
      <c r="T1214" s="132"/>
      <c r="U1214" s="132"/>
      <c r="V1214" s="132"/>
    </row>
    <row r="1215" spans="1:22" ht="12.75" customHeight="1">
      <c r="A1215" s="578"/>
      <c r="B1215" s="578"/>
      <c r="C1215" s="578"/>
      <c r="D1215" s="131" t="s">
        <v>329</v>
      </c>
      <c r="E1215" s="131"/>
      <c r="F1215" s="512">
        <f>Жильцы!F64</f>
        <v>4</v>
      </c>
      <c r="G1215" s="131" t="s">
        <v>330</v>
      </c>
      <c r="H1215" s="132" t="s">
        <v>331</v>
      </c>
      <c r="I1215" s="132"/>
      <c r="J1215" s="137">
        <f>Жильцы!A64</f>
        <v>63</v>
      </c>
      <c r="K1215" s="217"/>
      <c r="L1215" s="578"/>
      <c r="M1215" s="578"/>
      <c r="N1215" s="578"/>
      <c r="O1215" s="131" t="s">
        <v>329</v>
      </c>
      <c r="P1215" s="131"/>
      <c r="Q1215" s="512">
        <f>Жильцы!F66</f>
        <v>3</v>
      </c>
      <c r="R1215" s="131" t="s">
        <v>330</v>
      </c>
      <c r="S1215" s="132" t="s">
        <v>331</v>
      </c>
      <c r="T1215" s="132"/>
      <c r="U1215" s="137">
        <f>Жильцы!A66</f>
        <v>65</v>
      </c>
      <c r="V1215" s="132"/>
    </row>
    <row r="1216" spans="1:22" ht="2.25" customHeight="1" thickBot="1">
      <c r="A1216" s="463"/>
      <c r="B1216" s="132"/>
      <c r="C1216" s="132"/>
      <c r="D1216" s="132"/>
      <c r="E1216" s="132"/>
      <c r="F1216" s="510"/>
      <c r="G1216" s="132"/>
      <c r="H1216" s="132"/>
      <c r="I1216" s="132"/>
      <c r="J1216" s="132"/>
      <c r="K1216" s="217"/>
      <c r="L1216" s="463"/>
      <c r="M1216" s="132"/>
      <c r="N1216" s="132"/>
      <c r="O1216" s="132"/>
      <c r="P1216" s="132"/>
      <c r="Q1216" s="510"/>
      <c r="R1216" s="132"/>
      <c r="S1216" s="132"/>
      <c r="T1216" s="132"/>
      <c r="U1216" s="132"/>
      <c r="V1216" s="132"/>
    </row>
    <row r="1217" spans="1:22" ht="24" customHeight="1" thickBot="1">
      <c r="A1217" s="574"/>
      <c r="B1217" s="138"/>
      <c r="C1217" s="219"/>
      <c r="D1217" s="541" t="s">
        <v>957</v>
      </c>
      <c r="E1217" s="140"/>
      <c r="F1217" s="513" t="s">
        <v>366</v>
      </c>
      <c r="G1217" s="141" t="s">
        <v>335</v>
      </c>
      <c r="H1217" s="220" t="s">
        <v>367</v>
      </c>
      <c r="I1217" s="569" t="s">
        <v>337</v>
      </c>
      <c r="J1217" s="570"/>
      <c r="K1217" s="217"/>
      <c r="L1217" s="585"/>
      <c r="M1217" s="138"/>
      <c r="N1217" s="219"/>
      <c r="O1217" s="541" t="s">
        <v>957</v>
      </c>
      <c r="P1217" s="140"/>
      <c r="Q1217" s="513" t="s">
        <v>366</v>
      </c>
      <c r="R1217" s="141" t="s">
        <v>335</v>
      </c>
      <c r="S1217" s="220" t="s">
        <v>367</v>
      </c>
      <c r="T1217" s="569" t="s">
        <v>337</v>
      </c>
      <c r="U1217" s="570"/>
      <c r="V1217" s="132"/>
    </row>
    <row r="1218" spans="1:22" ht="2.25" customHeight="1">
      <c r="A1218" s="574"/>
      <c r="B1218" s="221"/>
      <c r="C1218" s="144"/>
      <c r="D1218" s="144"/>
      <c r="E1218" s="145"/>
      <c r="F1218" s="514"/>
      <c r="G1218" s="146"/>
      <c r="H1218" s="146"/>
      <c r="I1218" s="144"/>
      <c r="J1218" s="147"/>
      <c r="K1218" s="217"/>
      <c r="L1218" s="585"/>
      <c r="M1218" s="221"/>
      <c r="N1218" s="144"/>
      <c r="O1218" s="144"/>
      <c r="P1218" s="145"/>
      <c r="Q1218" s="514"/>
      <c r="R1218" s="146"/>
      <c r="S1218" s="146"/>
      <c r="T1218" s="144"/>
      <c r="U1218" s="147"/>
      <c r="V1218" s="132"/>
    </row>
    <row r="1219" spans="1:22" ht="12.75" customHeight="1">
      <c r="A1219" s="574"/>
      <c r="B1219" s="221" t="s">
        <v>368</v>
      </c>
      <c r="C1219" s="156"/>
      <c r="D1219" s="156"/>
      <c r="E1219" s="150"/>
      <c r="F1219" s="151">
        <f>D2509</f>
        <v>29.5</v>
      </c>
      <c r="G1219" s="151">
        <f>F1219*F1214</f>
        <v>1451.4</v>
      </c>
      <c r="H1219" s="192"/>
      <c r="I1219" s="153">
        <f>G1219-H1219</f>
        <v>1451.4</v>
      </c>
      <c r="J1219" s="154"/>
      <c r="K1219" s="217"/>
      <c r="L1219" s="585"/>
      <c r="M1219" s="221" t="s">
        <v>368</v>
      </c>
      <c r="N1219" s="156"/>
      <c r="O1219" s="156"/>
      <c r="P1219" s="150"/>
      <c r="Q1219" s="151">
        <f>D2509</f>
        <v>29.5</v>
      </c>
      <c r="R1219" s="151">
        <f>Q1219*Q1214</f>
        <v>1457.3</v>
      </c>
      <c r="S1219" s="192"/>
      <c r="T1219" s="153">
        <f>R1219-S1219</f>
        <v>1457.3</v>
      </c>
      <c r="U1219" s="154"/>
      <c r="V1219" s="132"/>
    </row>
    <row r="1220" spans="1:22" ht="13.5" customHeight="1">
      <c r="A1220" s="472"/>
      <c r="B1220" s="582" t="s">
        <v>370</v>
      </c>
      <c r="C1220" s="583"/>
      <c r="D1220" s="583"/>
      <c r="E1220" s="222" t="s">
        <v>371</v>
      </c>
      <c r="F1220" s="516">
        <f>D2504</f>
        <v>0.152</v>
      </c>
      <c r="G1220" s="223">
        <f>F1220*F1214</f>
        <v>7.4784000000000006</v>
      </c>
      <c r="H1220" s="262"/>
      <c r="I1220" s="226">
        <f>G1220</f>
        <v>7.4784000000000006</v>
      </c>
      <c r="J1220" s="178"/>
      <c r="K1220" s="217"/>
      <c r="L1220" s="585"/>
      <c r="M1220" s="582" t="s">
        <v>370</v>
      </c>
      <c r="N1220" s="583"/>
      <c r="O1220" s="583"/>
      <c r="P1220" s="222" t="s">
        <v>371</v>
      </c>
      <c r="Q1220" s="516">
        <f>D2504</f>
        <v>0.152</v>
      </c>
      <c r="R1220" s="223">
        <f>Q1220*Q1214</f>
        <v>7.5087999999999999</v>
      </c>
      <c r="S1220" s="262"/>
      <c r="T1220" s="226">
        <f>R1220</f>
        <v>7.5087999999999999</v>
      </c>
      <c r="U1220" s="178"/>
      <c r="V1220" s="132"/>
    </row>
    <row r="1221" spans="1:22" ht="13.5" customHeight="1">
      <c r="A1221" s="472"/>
      <c r="B1221" s="584"/>
      <c r="C1221" s="583"/>
      <c r="D1221" s="583"/>
      <c r="E1221" s="222" t="s">
        <v>372</v>
      </c>
      <c r="F1221" s="516">
        <f>D2505</f>
        <v>0.72299999999999998</v>
      </c>
      <c r="G1221" s="223">
        <f>F1221*F1214</f>
        <v>35.571600000000004</v>
      </c>
      <c r="H1221" s="262"/>
      <c r="I1221" s="226">
        <f>G1221</f>
        <v>35.571600000000004</v>
      </c>
      <c r="J1221" s="178"/>
      <c r="K1221" s="217"/>
      <c r="L1221" s="464"/>
      <c r="M1221" s="584"/>
      <c r="N1221" s="583"/>
      <c r="O1221" s="583"/>
      <c r="P1221" s="222" t="s">
        <v>372</v>
      </c>
      <c r="Q1221" s="516">
        <f>D2505</f>
        <v>0.72299999999999998</v>
      </c>
      <c r="R1221" s="223">
        <f>Q1221*Q1214</f>
        <v>35.716200000000001</v>
      </c>
      <c r="S1221" s="262"/>
      <c r="T1221" s="226">
        <f>R1221</f>
        <v>35.716200000000001</v>
      </c>
      <c r="U1221" s="178"/>
      <c r="V1221" s="132"/>
    </row>
    <row r="1222" spans="1:22" ht="13.5" customHeight="1">
      <c r="A1222" s="573" t="s">
        <v>369</v>
      </c>
      <c r="B1222" s="584"/>
      <c r="C1222" s="583"/>
      <c r="D1222" s="583"/>
      <c r="E1222" s="222" t="s">
        <v>373</v>
      </c>
      <c r="F1222" s="527">
        <f>D2506</f>
        <v>1.3160000000000001</v>
      </c>
      <c r="G1222" s="223">
        <f>F1222*F1214</f>
        <v>64.747200000000007</v>
      </c>
      <c r="H1222" s="262"/>
      <c r="I1222" s="226">
        <f>G1222</f>
        <v>64.747200000000007</v>
      </c>
      <c r="J1222" s="178"/>
      <c r="K1222" s="217"/>
      <c r="L1222" s="586" t="s">
        <v>369</v>
      </c>
      <c r="M1222" s="584"/>
      <c r="N1222" s="583"/>
      <c r="O1222" s="583"/>
      <c r="P1222" s="222" t="s">
        <v>373</v>
      </c>
      <c r="Q1222" s="527">
        <f>D2506</f>
        <v>1.3160000000000001</v>
      </c>
      <c r="R1222" s="223">
        <f>Q1222*Q1214</f>
        <v>65.010400000000004</v>
      </c>
      <c r="S1222" s="262"/>
      <c r="T1222" s="226">
        <f>R1222</f>
        <v>65.010400000000004</v>
      </c>
      <c r="U1222" s="178"/>
      <c r="V1222" s="132"/>
    </row>
    <row r="1223" spans="1:22" ht="13.5" customHeight="1" thickBot="1">
      <c r="A1223" s="573"/>
      <c r="B1223" s="584"/>
      <c r="C1223" s="583"/>
      <c r="D1223" s="583"/>
      <c r="E1223" s="232" t="s">
        <v>374</v>
      </c>
      <c r="F1223" s="518">
        <f>D2507</f>
        <v>0.14899999999999999</v>
      </c>
      <c r="G1223" s="233">
        <f>F1223*F1214</f>
        <v>7.3308</v>
      </c>
      <c r="H1223" s="264"/>
      <c r="I1223" s="237">
        <f>G1223</f>
        <v>7.3308</v>
      </c>
      <c r="J1223" s="236"/>
      <c r="K1223" s="217"/>
      <c r="L1223" s="586"/>
      <c r="M1223" s="584"/>
      <c r="N1223" s="583"/>
      <c r="O1223" s="583"/>
      <c r="P1223" s="232" t="s">
        <v>374</v>
      </c>
      <c r="Q1223" s="518">
        <f>D2507</f>
        <v>0.14899999999999999</v>
      </c>
      <c r="R1223" s="233">
        <f>Q1223*Q1214</f>
        <v>7.3605999999999998</v>
      </c>
      <c r="S1223" s="264"/>
      <c r="T1223" s="237">
        <f>R1223</f>
        <v>7.3605999999999998</v>
      </c>
      <c r="U1223" s="236"/>
      <c r="V1223" s="132"/>
    </row>
    <row r="1224" spans="1:22" ht="13.5" customHeight="1" thickBot="1">
      <c r="A1224" s="574"/>
      <c r="B1224" s="168"/>
      <c r="C1224" s="164"/>
      <c r="D1224" s="164"/>
      <c r="E1224" s="165"/>
      <c r="F1224" s="532" t="s">
        <v>384</v>
      </c>
      <c r="G1224" s="332" t="s">
        <v>385</v>
      </c>
      <c r="H1224" s="220" t="s">
        <v>386</v>
      </c>
      <c r="I1224" s="219"/>
      <c r="J1224" s="251"/>
      <c r="K1224" s="217"/>
      <c r="L1224" s="587"/>
      <c r="M1224" s="168"/>
      <c r="N1224" s="164"/>
      <c r="O1224" s="164"/>
      <c r="P1224" s="165"/>
      <c r="Q1224" s="532" t="s">
        <v>384</v>
      </c>
      <c r="R1224" s="332" t="s">
        <v>385</v>
      </c>
      <c r="S1224" s="220" t="s">
        <v>386</v>
      </c>
      <c r="T1224" s="219"/>
      <c r="U1224" s="251"/>
      <c r="V1224" s="132"/>
    </row>
    <row r="1225" spans="1:22" ht="13.5" thickBot="1">
      <c r="A1225" s="479"/>
      <c r="B1225" s="247" t="s">
        <v>986</v>
      </c>
      <c r="C1225" s="219"/>
      <c r="D1225" s="219"/>
      <c r="E1225" s="253"/>
      <c r="F1225" s="521">
        <f>INDEX(Жильцы!$A$2:$AB$129,Квитанции_чистые!J1215,HLOOKUP(Квитанции_чистые!$G$3,Лист1!$B$21:$M$22,2,FALSE))</f>
        <v>35228</v>
      </c>
      <c r="G1225" s="248">
        <f>INDEX(Жильцы!$A$2:$AB$129,Квитанции_чистые!J1215,(HLOOKUP(Квитанции_чистые!$G$3,Лист1!$B$17:$M$18,2,FALSE)))</f>
        <v>35438</v>
      </c>
      <c r="H1225" s="249">
        <f>G1225-F1225</f>
        <v>210</v>
      </c>
      <c r="I1225" s="242">
        <f>H1225*B2499</f>
        <v>693</v>
      </c>
      <c r="J1225" s="251"/>
      <c r="K1225" s="217"/>
      <c r="L1225" s="461"/>
      <c r="M1225" s="247" t="s">
        <v>986</v>
      </c>
      <c r="N1225" s="219"/>
      <c r="O1225" s="219"/>
      <c r="P1225" s="253"/>
      <c r="Q1225" s="524">
        <f>INDEX(Жильцы!$A$2:$AB$129,Квитанции_чистые!U1215,HLOOKUP(Квитанции_чистые!$G$3,Лист1!$B$21:$M$22,2,FALSE))</f>
        <v>36786</v>
      </c>
      <c r="R1225" s="248">
        <f>INDEX(Жильцы!$A$2:$AB$129,Квитанции_чистые!U1215,(HLOOKUP(Квитанции_чистые!$G$3,Лист1!$B$17:$M$18,2,FALSE)))</f>
        <v>37083</v>
      </c>
      <c r="S1225" s="249">
        <f>R1225-Q1225</f>
        <v>297</v>
      </c>
      <c r="T1225" s="242">
        <f>S1225*B2499</f>
        <v>980.09999999999991</v>
      </c>
      <c r="U1225" s="167"/>
      <c r="V1225" s="132"/>
    </row>
    <row r="1226" spans="1:22">
      <c r="A1226" s="460" t="s">
        <v>375</v>
      </c>
      <c r="B1226" s="132"/>
      <c r="C1226" s="132"/>
      <c r="D1226" s="132"/>
      <c r="E1226" s="132"/>
      <c r="F1226" s="510"/>
      <c r="G1226" s="560" t="s">
        <v>1007</v>
      </c>
      <c r="H1226" s="255"/>
      <c r="I1226" s="556">
        <f>Жильцы!N64</f>
        <v>2219.8299999999995</v>
      </c>
      <c r="J1226" s="255"/>
      <c r="K1226" s="217"/>
      <c r="L1226" s="460" t="s">
        <v>375</v>
      </c>
      <c r="M1226" s="132"/>
      <c r="N1226" s="132"/>
      <c r="O1226" s="132"/>
      <c r="P1226" s="132"/>
      <c r="Q1226" s="510"/>
      <c r="R1226" s="560" t="s">
        <v>1007</v>
      </c>
      <c r="S1226" s="255"/>
      <c r="T1226" s="556">
        <f>Жильцы!N66</f>
        <v>-1.0000000000218279E-2</v>
      </c>
      <c r="U1226" s="255"/>
      <c r="V1226" s="132"/>
    </row>
    <row r="1227" spans="1:22" ht="13.5" thickBot="1">
      <c r="A1227" s="460" t="s">
        <v>376</v>
      </c>
      <c r="B1227" s="132"/>
      <c r="C1227" s="132"/>
      <c r="D1227" s="180" t="s">
        <v>377</v>
      </c>
      <c r="E1227" s="183" t="str">
        <f>$E$18</f>
        <v>января</v>
      </c>
      <c r="F1227" s="510" t="s">
        <v>1142</v>
      </c>
      <c r="G1227" s="182" t="s">
        <v>347</v>
      </c>
      <c r="H1227" s="167"/>
      <c r="I1227" s="242">
        <f>SUM(I1218:I1226)</f>
        <v>4479.3580000000002</v>
      </c>
      <c r="J1227" s="167"/>
      <c r="K1227" s="217"/>
      <c r="L1227" s="460" t="s">
        <v>376</v>
      </c>
      <c r="M1227" s="132"/>
      <c r="N1227" s="132"/>
      <c r="O1227" s="180" t="s">
        <v>377</v>
      </c>
      <c r="P1227" s="183" t="str">
        <f>$E$18</f>
        <v>января</v>
      </c>
      <c r="Q1227" s="510" t="s">
        <v>1142</v>
      </c>
      <c r="R1227" s="182" t="s">
        <v>347</v>
      </c>
      <c r="S1227" s="167"/>
      <c r="T1227" s="242">
        <f>SUM(T1218:T1226)</f>
        <v>2552.9859999999999</v>
      </c>
      <c r="U1227" s="167"/>
      <c r="V1227" s="132"/>
    </row>
    <row r="1228" spans="1:22" ht="10.5" customHeight="1">
      <c r="A1228" s="184"/>
      <c r="B1228" s="190"/>
      <c r="C1228" s="186"/>
      <c r="D1228" s="259"/>
      <c r="E1228" s="259"/>
      <c r="F1228" s="522"/>
      <c r="G1228" s="259"/>
      <c r="H1228" s="259"/>
      <c r="I1228" s="259"/>
      <c r="J1228" s="259"/>
      <c r="K1228" s="260"/>
      <c r="L1228" s="184"/>
      <c r="M1228" s="190"/>
      <c r="N1228" s="186"/>
      <c r="O1228" s="259"/>
      <c r="P1228" s="259"/>
      <c r="Q1228" s="522"/>
      <c r="R1228" s="259"/>
      <c r="S1228" s="259"/>
      <c r="T1228" s="259"/>
      <c r="U1228" s="259"/>
      <c r="V1228" s="261"/>
    </row>
    <row r="1229" spans="1:22" ht="25.5" customHeight="1">
      <c r="A1229" s="460" t="s">
        <v>363</v>
      </c>
      <c r="B1229" s="131"/>
      <c r="K1229" s="576" t="s">
        <v>378</v>
      </c>
      <c r="L1229" s="460" t="s">
        <v>363</v>
      </c>
      <c r="M1229" s="131"/>
      <c r="V1229" s="576" t="s">
        <v>378</v>
      </c>
    </row>
    <row r="1230" spans="1:22">
      <c r="A1230" s="460" t="s">
        <v>379</v>
      </c>
      <c r="B1230" s="131"/>
      <c r="K1230" s="577"/>
      <c r="L1230" s="460" t="s">
        <v>379</v>
      </c>
      <c r="M1230" s="131"/>
      <c r="V1230" s="577"/>
    </row>
    <row r="1231" spans="1:22" ht="1.5" customHeight="1">
      <c r="A1231" s="460"/>
      <c r="B1231" s="131"/>
      <c r="C1231" s="132"/>
      <c r="D1231" s="132"/>
      <c r="E1231" s="132"/>
      <c r="F1231" s="510"/>
      <c r="G1231" s="132"/>
      <c r="H1231" s="132"/>
      <c r="I1231" s="132"/>
      <c r="J1231" s="132"/>
      <c r="K1231" s="577"/>
      <c r="L1231" s="460"/>
      <c r="M1231" s="131"/>
      <c r="N1231" s="132"/>
      <c r="O1231" s="132"/>
      <c r="P1231" s="132"/>
      <c r="Q1231" s="510"/>
      <c r="R1231" s="132"/>
      <c r="S1231" s="132"/>
      <c r="T1231" s="132"/>
      <c r="U1231" s="132"/>
      <c r="V1231" s="577"/>
    </row>
    <row r="1232" spans="1:22" ht="15.75" customHeight="1">
      <c r="A1232" s="578"/>
      <c r="B1232" s="578"/>
      <c r="C1232" s="578"/>
      <c r="D1232" s="133" t="s">
        <v>350</v>
      </c>
      <c r="E1232" s="133"/>
      <c r="F1232" s="511"/>
      <c r="G1232" s="135" t="str">
        <f>$G$3</f>
        <v>декабрь</v>
      </c>
      <c r="H1232" s="133" t="s">
        <v>967</v>
      </c>
      <c r="I1232" s="132"/>
      <c r="J1232" s="132"/>
      <c r="K1232" s="577"/>
      <c r="L1232" s="578"/>
      <c r="M1232" s="578"/>
      <c r="N1232" s="578"/>
      <c r="O1232" s="133" t="s">
        <v>350</v>
      </c>
      <c r="P1232" s="133"/>
      <c r="Q1232" s="511"/>
      <c r="R1232" s="135" t="str">
        <f>$G$3</f>
        <v>декабрь</v>
      </c>
      <c r="S1232" s="133" t="s">
        <v>967</v>
      </c>
      <c r="T1232" s="132"/>
      <c r="U1232" s="132"/>
      <c r="V1232" s="577"/>
    </row>
    <row r="1233" spans="1:22" ht="3.75" customHeight="1">
      <c r="A1233" s="578"/>
      <c r="B1233" s="578"/>
      <c r="C1233" s="578"/>
      <c r="D1233" s="132"/>
      <c r="E1233" s="132"/>
      <c r="F1233" s="510"/>
      <c r="G1233" s="132"/>
      <c r="H1233" s="132"/>
      <c r="I1233" s="132"/>
      <c r="J1233" s="132"/>
      <c r="K1233" s="577"/>
      <c r="L1233" s="578"/>
      <c r="M1233" s="578"/>
      <c r="N1233" s="578"/>
      <c r="O1233" s="132"/>
      <c r="P1233" s="132"/>
      <c r="Q1233" s="510"/>
      <c r="R1233" s="132"/>
      <c r="S1233" s="132"/>
      <c r="T1233" s="132"/>
      <c r="U1233" s="132"/>
      <c r="V1233" s="577"/>
    </row>
    <row r="1234" spans="1:22" ht="12.75" customHeight="1">
      <c r="A1234" s="578"/>
      <c r="B1234" s="578"/>
      <c r="C1234" s="578"/>
      <c r="D1234" s="131" t="s">
        <v>327</v>
      </c>
      <c r="E1234" s="131"/>
      <c r="F1234" s="512">
        <f>F1214</f>
        <v>49.2</v>
      </c>
      <c r="G1234" s="131" t="s">
        <v>328</v>
      </c>
      <c r="H1234" s="132" t="str">
        <f>H1214</f>
        <v>Зима Е.В.</v>
      </c>
      <c r="I1234" s="132"/>
      <c r="J1234" s="132"/>
      <c r="K1234" s="577"/>
      <c r="L1234" s="578"/>
      <c r="M1234" s="578"/>
      <c r="N1234" s="578"/>
      <c r="O1234" s="131" t="s">
        <v>327</v>
      </c>
      <c r="P1234" s="131"/>
      <c r="Q1234" s="512">
        <f>Q1214</f>
        <v>49.4</v>
      </c>
      <c r="R1234" s="131" t="s">
        <v>328</v>
      </c>
      <c r="S1234" s="132" t="str">
        <f>S1214</f>
        <v>Фомин А.Б.</v>
      </c>
      <c r="T1234" s="132"/>
      <c r="U1234" s="132"/>
      <c r="V1234" s="577"/>
    </row>
    <row r="1235" spans="1:22" ht="12.75" customHeight="1">
      <c r="A1235" s="578"/>
      <c r="B1235" s="578"/>
      <c r="C1235" s="578"/>
      <c r="D1235" s="131" t="s">
        <v>329</v>
      </c>
      <c r="E1235" s="131"/>
      <c r="F1235" s="512">
        <f>F1215</f>
        <v>4</v>
      </c>
      <c r="G1235" s="131" t="s">
        <v>330</v>
      </c>
      <c r="H1235" s="132" t="s">
        <v>331</v>
      </c>
      <c r="I1235" s="132"/>
      <c r="J1235" s="137">
        <f>J1215</f>
        <v>63</v>
      </c>
      <c r="K1235" s="577"/>
      <c r="L1235" s="578"/>
      <c r="M1235" s="578"/>
      <c r="N1235" s="578"/>
      <c r="O1235" s="131" t="s">
        <v>329</v>
      </c>
      <c r="P1235" s="131"/>
      <c r="Q1235" s="512">
        <f>Q1215</f>
        <v>3</v>
      </c>
      <c r="R1235" s="131" t="s">
        <v>330</v>
      </c>
      <c r="S1235" s="132" t="s">
        <v>331</v>
      </c>
      <c r="T1235" s="132"/>
      <c r="U1235" s="137">
        <f>U1215</f>
        <v>65</v>
      </c>
      <c r="V1235" s="577"/>
    </row>
    <row r="1236" spans="1:22" ht="2.25" customHeight="1" thickBot="1">
      <c r="A1236" s="463"/>
      <c r="B1236" s="132"/>
      <c r="C1236" s="132"/>
      <c r="D1236" s="132"/>
      <c r="E1236" s="132"/>
      <c r="F1236" s="510"/>
      <c r="G1236" s="132"/>
      <c r="H1236" s="132"/>
      <c r="I1236" s="132"/>
      <c r="J1236" s="132"/>
      <c r="K1236" s="577"/>
      <c r="L1236" s="463"/>
      <c r="M1236" s="132"/>
      <c r="N1236" s="132"/>
      <c r="O1236" s="132"/>
      <c r="P1236" s="132"/>
      <c r="Q1236" s="510"/>
      <c r="R1236" s="132"/>
      <c r="S1236" s="132"/>
      <c r="T1236" s="132"/>
      <c r="U1236" s="132"/>
      <c r="V1236" s="577"/>
    </row>
    <row r="1237" spans="1:22" ht="24" customHeight="1" thickBot="1">
      <c r="A1237" s="574" t="s">
        <v>445</v>
      </c>
      <c r="B1237" s="138"/>
      <c r="C1237" s="219"/>
      <c r="D1237" s="541" t="s">
        <v>957</v>
      </c>
      <c r="E1237" s="140"/>
      <c r="F1237" s="513" t="s">
        <v>366</v>
      </c>
      <c r="G1237" s="141" t="s">
        <v>335</v>
      </c>
      <c r="H1237" s="220" t="s">
        <v>367</v>
      </c>
      <c r="I1237" s="569" t="s">
        <v>337</v>
      </c>
      <c r="J1237" s="570"/>
      <c r="K1237" s="577"/>
      <c r="L1237" s="585" t="s">
        <v>446</v>
      </c>
      <c r="M1237" s="138"/>
      <c r="N1237" s="219"/>
      <c r="O1237" s="541" t="s">
        <v>957</v>
      </c>
      <c r="P1237" s="140"/>
      <c r="Q1237" s="513" t="s">
        <v>366</v>
      </c>
      <c r="R1237" s="141" t="s">
        <v>335</v>
      </c>
      <c r="S1237" s="220" t="s">
        <v>367</v>
      </c>
      <c r="T1237" s="569" t="s">
        <v>337</v>
      </c>
      <c r="U1237" s="570"/>
      <c r="V1237" s="577"/>
    </row>
    <row r="1238" spans="1:22" ht="3" customHeight="1">
      <c r="A1238" s="574"/>
      <c r="B1238" s="221"/>
      <c r="C1238" s="144"/>
      <c r="D1238" s="144"/>
      <c r="E1238" s="145"/>
      <c r="F1238" s="514"/>
      <c r="G1238" s="146"/>
      <c r="H1238" s="146"/>
      <c r="I1238" s="144"/>
      <c r="J1238" s="147"/>
      <c r="K1238" s="577"/>
      <c r="L1238" s="585"/>
      <c r="M1238" s="221"/>
      <c r="N1238" s="144"/>
      <c r="O1238" s="144"/>
      <c r="P1238" s="145"/>
      <c r="Q1238" s="514"/>
      <c r="R1238" s="146"/>
      <c r="S1238" s="146"/>
      <c r="T1238" s="144"/>
      <c r="U1238" s="147"/>
      <c r="V1238" s="577"/>
    </row>
    <row r="1239" spans="1:22" ht="12.75" customHeight="1">
      <c r="A1239" s="574"/>
      <c r="B1239" s="221" t="s">
        <v>368</v>
      </c>
      <c r="C1239" s="156"/>
      <c r="D1239" s="156"/>
      <c r="E1239" s="150"/>
      <c r="F1239" s="151">
        <f>D2509</f>
        <v>29.5</v>
      </c>
      <c r="G1239" s="151">
        <f>F1239*F1234</f>
        <v>1451.4</v>
      </c>
      <c r="H1239" s="192"/>
      <c r="I1239" s="153">
        <f>G1239-H1239</f>
        <v>1451.4</v>
      </c>
      <c r="J1239" s="154"/>
      <c r="K1239" s="577"/>
      <c r="L1239" s="585"/>
      <c r="M1239" s="221" t="s">
        <v>368</v>
      </c>
      <c r="N1239" s="156"/>
      <c r="O1239" s="156"/>
      <c r="P1239" s="150"/>
      <c r="Q1239" s="151">
        <f>D2509</f>
        <v>29.5</v>
      </c>
      <c r="R1239" s="151">
        <f>Q1239*Q1234</f>
        <v>1457.3</v>
      </c>
      <c r="S1239" s="192"/>
      <c r="T1239" s="153">
        <f>R1239-S1239</f>
        <v>1457.3</v>
      </c>
      <c r="U1239" s="154"/>
      <c r="V1239" s="577"/>
    </row>
    <row r="1240" spans="1:22" ht="12.75" customHeight="1">
      <c r="A1240" s="472"/>
      <c r="B1240" s="582" t="s">
        <v>370</v>
      </c>
      <c r="C1240" s="583"/>
      <c r="D1240" s="583"/>
      <c r="E1240" s="222" t="s">
        <v>371</v>
      </c>
      <c r="F1240" s="516">
        <f>D2504</f>
        <v>0.152</v>
      </c>
      <c r="G1240" s="223">
        <f>F1240*F1234</f>
        <v>7.4784000000000006</v>
      </c>
      <c r="H1240" s="262"/>
      <c r="I1240" s="226">
        <f>G1240</f>
        <v>7.4784000000000006</v>
      </c>
      <c r="J1240" s="178"/>
      <c r="K1240" s="577"/>
      <c r="L1240" s="585"/>
      <c r="M1240" s="582" t="s">
        <v>370</v>
      </c>
      <c r="N1240" s="583"/>
      <c r="O1240" s="583"/>
      <c r="P1240" s="222" t="s">
        <v>371</v>
      </c>
      <c r="Q1240" s="516">
        <f>D2504</f>
        <v>0.152</v>
      </c>
      <c r="R1240" s="223">
        <f>Q1240*Q1234</f>
        <v>7.5087999999999999</v>
      </c>
      <c r="S1240" s="262"/>
      <c r="T1240" s="226">
        <f>R1240</f>
        <v>7.5087999999999999</v>
      </c>
      <c r="U1240" s="178"/>
      <c r="V1240" s="577"/>
    </row>
    <row r="1241" spans="1:22" ht="12.75" customHeight="1">
      <c r="A1241" s="472"/>
      <c r="B1241" s="584"/>
      <c r="C1241" s="583"/>
      <c r="D1241" s="583"/>
      <c r="E1241" s="222" t="s">
        <v>372</v>
      </c>
      <c r="F1241" s="516">
        <f>D2505</f>
        <v>0.72299999999999998</v>
      </c>
      <c r="G1241" s="223">
        <f>F1241*F1234</f>
        <v>35.571600000000004</v>
      </c>
      <c r="H1241" s="262"/>
      <c r="I1241" s="226">
        <f>G1241</f>
        <v>35.571600000000004</v>
      </c>
      <c r="J1241" s="178"/>
      <c r="K1241" s="577"/>
      <c r="L1241" s="464"/>
      <c r="M1241" s="584"/>
      <c r="N1241" s="583"/>
      <c r="O1241" s="583"/>
      <c r="P1241" s="222" t="s">
        <v>372</v>
      </c>
      <c r="Q1241" s="516">
        <f>D2505</f>
        <v>0.72299999999999998</v>
      </c>
      <c r="R1241" s="223">
        <f>Q1241*Q1234</f>
        <v>35.716200000000001</v>
      </c>
      <c r="S1241" s="262"/>
      <c r="T1241" s="226">
        <f>R1241</f>
        <v>35.716200000000001</v>
      </c>
      <c r="U1241" s="178"/>
      <c r="V1241" s="577"/>
    </row>
    <row r="1242" spans="1:22">
      <c r="A1242" s="573" t="s">
        <v>369</v>
      </c>
      <c r="B1242" s="584"/>
      <c r="C1242" s="583"/>
      <c r="D1242" s="583"/>
      <c r="E1242" s="222" t="s">
        <v>373</v>
      </c>
      <c r="F1242" s="527">
        <f>D2506</f>
        <v>1.3160000000000001</v>
      </c>
      <c r="G1242" s="223">
        <f>F1242*F1234</f>
        <v>64.747200000000007</v>
      </c>
      <c r="H1242" s="262"/>
      <c r="I1242" s="226">
        <f>G1242</f>
        <v>64.747200000000007</v>
      </c>
      <c r="J1242" s="178"/>
      <c r="K1242" s="577"/>
      <c r="L1242" s="586" t="s">
        <v>369</v>
      </c>
      <c r="M1242" s="584"/>
      <c r="N1242" s="583"/>
      <c r="O1242" s="583"/>
      <c r="P1242" s="222" t="s">
        <v>373</v>
      </c>
      <c r="Q1242" s="527">
        <f>D2506</f>
        <v>1.3160000000000001</v>
      </c>
      <c r="R1242" s="223">
        <f>Q1242*Q1234</f>
        <v>65.010400000000004</v>
      </c>
      <c r="S1242" s="262"/>
      <c r="T1242" s="226">
        <f>R1242</f>
        <v>65.010400000000004</v>
      </c>
      <c r="U1242" s="178"/>
      <c r="V1242" s="577"/>
    </row>
    <row r="1243" spans="1:22" ht="13.5" thickBot="1">
      <c r="A1243" s="573"/>
      <c r="B1243" s="584"/>
      <c r="C1243" s="583"/>
      <c r="D1243" s="583"/>
      <c r="E1243" s="232" t="s">
        <v>374</v>
      </c>
      <c r="F1243" s="518">
        <f>D2507</f>
        <v>0.14899999999999999</v>
      </c>
      <c r="G1243" s="233">
        <f>F1243*F1234</f>
        <v>7.3308</v>
      </c>
      <c r="H1243" s="264"/>
      <c r="I1243" s="237">
        <f>G1243</f>
        <v>7.3308</v>
      </c>
      <c r="J1243" s="236"/>
      <c r="K1243" s="577"/>
      <c r="L1243" s="586"/>
      <c r="M1243" s="584"/>
      <c r="N1243" s="583"/>
      <c r="O1243" s="583"/>
      <c r="P1243" s="232" t="s">
        <v>374</v>
      </c>
      <c r="Q1243" s="518">
        <f>D2507</f>
        <v>0.14899999999999999</v>
      </c>
      <c r="R1243" s="233">
        <f>Q1243*Q1234</f>
        <v>7.3605999999999998</v>
      </c>
      <c r="S1243" s="264"/>
      <c r="T1243" s="237">
        <f>R1243</f>
        <v>7.3605999999999998</v>
      </c>
      <c r="U1243" s="236"/>
      <c r="V1243" s="577"/>
    </row>
    <row r="1244" spans="1:22" ht="10.5" customHeight="1" thickBot="1">
      <c r="A1244" s="574"/>
      <c r="B1244" s="168"/>
      <c r="C1244" s="164"/>
      <c r="D1244" s="164"/>
      <c r="E1244" s="165"/>
      <c r="F1244" s="532" t="s">
        <v>384</v>
      </c>
      <c r="G1244" s="332" t="s">
        <v>385</v>
      </c>
      <c r="H1244" s="220" t="s">
        <v>386</v>
      </c>
      <c r="I1244" s="219"/>
      <c r="J1244" s="251"/>
      <c r="K1244" s="577"/>
      <c r="L1244" s="587"/>
      <c r="M1244" s="168"/>
      <c r="N1244" s="164"/>
      <c r="O1244" s="164"/>
      <c r="P1244" s="165"/>
      <c r="Q1244" s="532" t="s">
        <v>384</v>
      </c>
      <c r="R1244" s="332" t="s">
        <v>385</v>
      </c>
      <c r="S1244" s="220" t="s">
        <v>386</v>
      </c>
      <c r="T1244" s="219"/>
      <c r="U1244" s="251"/>
      <c r="V1244" s="577"/>
    </row>
    <row r="1245" spans="1:22" ht="13.5" thickBot="1">
      <c r="A1245" s="479"/>
      <c r="B1245" s="247" t="s">
        <v>986</v>
      </c>
      <c r="C1245" s="219"/>
      <c r="D1245" s="219"/>
      <c r="E1245" s="253"/>
      <c r="F1245" s="524">
        <f>F1225</f>
        <v>35228</v>
      </c>
      <c r="G1245" s="282">
        <f>G1225</f>
        <v>35438</v>
      </c>
      <c r="H1245" s="249">
        <f>H1225</f>
        <v>210</v>
      </c>
      <c r="I1245" s="242">
        <f>I1225</f>
        <v>693</v>
      </c>
      <c r="J1245" s="167"/>
      <c r="K1245" s="577"/>
      <c r="L1245" s="461"/>
      <c r="M1245" s="247" t="s">
        <v>986</v>
      </c>
      <c r="N1245" s="219"/>
      <c r="O1245" s="219"/>
      <c r="P1245" s="253"/>
      <c r="Q1245" s="524">
        <f>Q1225</f>
        <v>36786</v>
      </c>
      <c r="R1245" s="248">
        <f>R1225</f>
        <v>37083</v>
      </c>
      <c r="S1245" s="249">
        <f>S1225</f>
        <v>297</v>
      </c>
      <c r="T1245" s="242">
        <f>T1225</f>
        <v>980.09999999999991</v>
      </c>
      <c r="U1245" s="167"/>
      <c r="V1245" s="577"/>
    </row>
    <row r="1246" spans="1:22">
      <c r="A1246" s="460" t="s">
        <v>375</v>
      </c>
      <c r="B1246" s="132"/>
      <c r="C1246" s="132"/>
      <c r="D1246" s="132"/>
      <c r="E1246" s="132"/>
      <c r="F1246" s="510"/>
      <c r="G1246" s="560" t="s">
        <v>1007</v>
      </c>
      <c r="H1246" s="255"/>
      <c r="I1246" s="556">
        <f>I1226</f>
        <v>2219.8299999999995</v>
      </c>
      <c r="J1246" s="255"/>
      <c r="K1246" s="577"/>
      <c r="L1246" s="460" t="s">
        <v>375</v>
      </c>
      <c r="M1246" s="132"/>
      <c r="N1246" s="132"/>
      <c r="O1246" s="132"/>
      <c r="P1246" s="132"/>
      <c r="Q1246" s="510"/>
      <c r="R1246" s="560" t="s">
        <v>1007</v>
      </c>
      <c r="S1246" s="255"/>
      <c r="T1246" s="556">
        <f>T1226</f>
        <v>-1.0000000000218279E-2</v>
      </c>
      <c r="U1246" s="255"/>
      <c r="V1246" s="577"/>
    </row>
    <row r="1247" spans="1:22" ht="13.5" thickBot="1">
      <c r="A1247" s="460" t="s">
        <v>376</v>
      </c>
      <c r="B1247" s="132"/>
      <c r="C1247" s="132"/>
      <c r="D1247" s="180" t="s">
        <v>377</v>
      </c>
      <c r="E1247" s="183" t="str">
        <f>$E$18</f>
        <v>января</v>
      </c>
      <c r="F1247" s="510" t="s">
        <v>1142</v>
      </c>
      <c r="G1247" s="182" t="s">
        <v>347</v>
      </c>
      <c r="H1247" s="167"/>
      <c r="I1247" s="242">
        <f>SUM(I1238:I1246)</f>
        <v>4479.3580000000002</v>
      </c>
      <c r="J1247" s="167"/>
      <c r="K1247" s="299"/>
      <c r="L1247" s="460" t="s">
        <v>376</v>
      </c>
      <c r="M1247" s="132"/>
      <c r="N1247" s="132"/>
      <c r="O1247" s="180" t="s">
        <v>377</v>
      </c>
      <c r="P1247" s="183" t="str">
        <f>$E$18</f>
        <v>января</v>
      </c>
      <c r="Q1247" s="510" t="s">
        <v>1142</v>
      </c>
      <c r="R1247" s="182" t="s">
        <v>347</v>
      </c>
      <c r="S1247" s="167"/>
      <c r="T1247" s="242">
        <f>SUM(T1238:T1246)</f>
        <v>2552.9859999999999</v>
      </c>
      <c r="U1247" s="167"/>
      <c r="V1247" s="299"/>
    </row>
    <row r="1248" spans="1:22" s="261" customFormat="1" ht="12.75" customHeight="1">
      <c r="A1248" s="284"/>
      <c r="B1248" s="285"/>
      <c r="C1248" s="196"/>
      <c r="F1248" s="525"/>
      <c r="K1248" s="299"/>
      <c r="L1248" s="284"/>
      <c r="M1248" s="285"/>
      <c r="N1248" s="196"/>
      <c r="Q1248" s="525"/>
      <c r="V1248" s="299"/>
    </row>
    <row r="1249" spans="1:22">
      <c r="A1249" s="460" t="s">
        <v>363</v>
      </c>
      <c r="B1249" s="131"/>
      <c r="L1249" s="460" t="s">
        <v>363</v>
      </c>
      <c r="M1249" s="131"/>
    </row>
    <row r="1250" spans="1:22" ht="2.25" customHeight="1">
      <c r="A1250" s="460"/>
      <c r="B1250" s="131"/>
      <c r="C1250" s="132"/>
      <c r="D1250" s="132"/>
      <c r="E1250" s="132"/>
      <c r="F1250" s="510"/>
      <c r="G1250" s="132"/>
      <c r="H1250" s="132"/>
      <c r="I1250" s="132"/>
      <c r="J1250" s="132"/>
      <c r="K1250" s="217"/>
      <c r="L1250" s="460"/>
      <c r="M1250" s="131"/>
      <c r="N1250" s="132"/>
      <c r="O1250" s="132"/>
      <c r="P1250" s="132"/>
      <c r="Q1250" s="510"/>
      <c r="R1250" s="132"/>
      <c r="S1250" s="132"/>
      <c r="T1250" s="132"/>
      <c r="U1250" s="132"/>
      <c r="V1250" s="132"/>
    </row>
    <row r="1251" spans="1:22" ht="15.75" customHeight="1">
      <c r="A1251" s="578"/>
      <c r="B1251" s="578"/>
      <c r="C1251" s="578"/>
      <c r="D1251" s="133" t="s">
        <v>325</v>
      </c>
      <c r="E1251" s="133"/>
      <c r="F1251" s="511"/>
      <c r="G1251" s="135" t="str">
        <f>$G$3</f>
        <v>декабрь</v>
      </c>
      <c r="H1251" s="133" t="s">
        <v>967</v>
      </c>
      <c r="I1251" s="132"/>
      <c r="J1251" s="132"/>
      <c r="K1251" s="217"/>
      <c r="L1251" s="578"/>
      <c r="M1251" s="578"/>
      <c r="N1251" s="578"/>
      <c r="O1251" s="133" t="s">
        <v>325</v>
      </c>
      <c r="P1251" s="133"/>
      <c r="Q1251" s="511"/>
      <c r="R1251" s="135" t="str">
        <f>$G$3</f>
        <v>декабрь</v>
      </c>
      <c r="S1251" s="133" t="s">
        <v>967</v>
      </c>
      <c r="T1251" s="132"/>
      <c r="U1251" s="132"/>
      <c r="V1251" s="132"/>
    </row>
    <row r="1252" spans="1:22" ht="5.25" customHeight="1">
      <c r="A1252" s="578"/>
      <c r="B1252" s="578"/>
      <c r="C1252" s="578"/>
      <c r="D1252" s="132"/>
      <c r="E1252" s="132"/>
      <c r="F1252" s="510"/>
      <c r="G1252" s="132"/>
      <c r="H1252" s="132"/>
      <c r="I1252" s="132"/>
      <c r="J1252" s="132"/>
      <c r="K1252" s="217"/>
      <c r="L1252" s="578"/>
      <c r="M1252" s="578"/>
      <c r="N1252" s="578"/>
      <c r="O1252" s="132"/>
      <c r="P1252" s="132"/>
      <c r="Q1252" s="510"/>
      <c r="R1252" s="132"/>
      <c r="S1252" s="132"/>
      <c r="T1252" s="132"/>
      <c r="U1252" s="132"/>
      <c r="V1252" s="132"/>
    </row>
    <row r="1253" spans="1:22" ht="12.75" customHeight="1">
      <c r="A1253" s="578"/>
      <c r="B1253" s="578"/>
      <c r="C1253" s="578"/>
      <c r="D1253" s="131" t="s">
        <v>327</v>
      </c>
      <c r="E1253" s="131"/>
      <c r="F1253" s="512">
        <f>Жильцы!E67</f>
        <v>61.1</v>
      </c>
      <c r="G1253" s="131" t="s">
        <v>328</v>
      </c>
      <c r="H1253" s="132" t="str">
        <f>Жильцы!B67&amp;" "&amp;Жильцы!C67&amp;"."&amp;Жильцы!D67&amp;"."</f>
        <v>Суглобов В.Н.</v>
      </c>
      <c r="I1253" s="132"/>
      <c r="J1253" s="132"/>
      <c r="K1253" s="217"/>
      <c r="L1253" s="578"/>
      <c r="M1253" s="578"/>
      <c r="N1253" s="578"/>
      <c r="O1253" s="131" t="s">
        <v>327</v>
      </c>
      <c r="P1253" s="131"/>
      <c r="Q1253" s="512">
        <f>Жильцы!E69</f>
        <v>65.599999999999994</v>
      </c>
      <c r="R1253" s="131" t="s">
        <v>328</v>
      </c>
      <c r="S1253" s="132" t="str">
        <f>Жильцы!B69&amp;" "&amp;Жильцы!C69&amp;"."&amp;Жильцы!D69&amp;"."</f>
        <v>Мамедова Т.С.</v>
      </c>
      <c r="T1253" s="132"/>
      <c r="U1253" s="132"/>
      <c r="V1253" s="132"/>
    </row>
    <row r="1254" spans="1:22" ht="12.75" customHeight="1">
      <c r="A1254" s="578"/>
      <c r="B1254" s="578"/>
      <c r="C1254" s="578"/>
      <c r="D1254" s="131" t="s">
        <v>329</v>
      </c>
      <c r="E1254" s="131"/>
      <c r="F1254" s="512">
        <f>Жильцы!F67</f>
        <v>0</v>
      </c>
      <c r="G1254" s="131" t="s">
        <v>330</v>
      </c>
      <c r="H1254" s="132" t="s">
        <v>331</v>
      </c>
      <c r="I1254" s="132"/>
      <c r="J1254" s="137">
        <f>Жильцы!A67</f>
        <v>66</v>
      </c>
      <c r="K1254" s="217"/>
      <c r="L1254" s="578"/>
      <c r="M1254" s="578"/>
      <c r="N1254" s="578"/>
      <c r="O1254" s="131" t="s">
        <v>329</v>
      </c>
      <c r="P1254" s="131"/>
      <c r="Q1254" s="512">
        <f>Жильцы!F69</f>
        <v>3</v>
      </c>
      <c r="R1254" s="131" t="s">
        <v>330</v>
      </c>
      <c r="S1254" s="132" t="s">
        <v>331</v>
      </c>
      <c r="T1254" s="132"/>
      <c r="U1254" s="137">
        <f>Жильцы!A69</f>
        <v>68</v>
      </c>
      <c r="V1254" s="132"/>
    </row>
    <row r="1255" spans="1:22" ht="2.25" customHeight="1" thickBot="1">
      <c r="A1255" s="463"/>
      <c r="B1255" s="132"/>
      <c r="C1255" s="132"/>
      <c r="D1255" s="132"/>
      <c r="E1255" s="132"/>
      <c r="F1255" s="510"/>
      <c r="G1255" s="132"/>
      <c r="H1255" s="132"/>
      <c r="I1255" s="132"/>
      <c r="J1255" s="132"/>
      <c r="K1255" s="217"/>
      <c r="L1255" s="463"/>
      <c r="M1255" s="132"/>
      <c r="N1255" s="132"/>
      <c r="O1255" s="132"/>
      <c r="P1255" s="132"/>
      <c r="Q1255" s="510"/>
      <c r="R1255" s="132"/>
      <c r="S1255" s="132"/>
      <c r="T1255" s="132"/>
      <c r="U1255" s="132"/>
      <c r="V1255" s="132"/>
    </row>
    <row r="1256" spans="1:22" ht="24" customHeight="1" thickBot="1">
      <c r="A1256" s="574"/>
      <c r="B1256" s="138"/>
      <c r="C1256" s="219"/>
      <c r="D1256" s="541" t="s">
        <v>957</v>
      </c>
      <c r="E1256" s="140"/>
      <c r="F1256" s="513" t="s">
        <v>366</v>
      </c>
      <c r="G1256" s="141" t="s">
        <v>335</v>
      </c>
      <c r="H1256" s="220" t="s">
        <v>367</v>
      </c>
      <c r="I1256" s="569" t="s">
        <v>337</v>
      </c>
      <c r="J1256" s="570"/>
      <c r="K1256" s="217"/>
      <c r="L1256" s="585"/>
      <c r="M1256" s="138"/>
      <c r="N1256" s="219"/>
      <c r="O1256" s="541" t="s">
        <v>957</v>
      </c>
      <c r="P1256" s="140"/>
      <c r="Q1256" s="513" t="s">
        <v>366</v>
      </c>
      <c r="R1256" s="141" t="s">
        <v>335</v>
      </c>
      <c r="S1256" s="220" t="s">
        <v>367</v>
      </c>
      <c r="T1256" s="569" t="s">
        <v>337</v>
      </c>
      <c r="U1256" s="570"/>
      <c r="V1256" s="132"/>
    </row>
    <row r="1257" spans="1:22" ht="3" customHeight="1">
      <c r="A1257" s="574"/>
      <c r="B1257" s="221"/>
      <c r="C1257" s="144"/>
      <c r="D1257" s="144"/>
      <c r="E1257" s="145"/>
      <c r="F1257" s="514"/>
      <c r="G1257" s="146"/>
      <c r="H1257" s="146"/>
      <c r="I1257" s="144"/>
      <c r="J1257" s="147"/>
      <c r="K1257" s="217"/>
      <c r="L1257" s="585"/>
      <c r="M1257" s="221"/>
      <c r="N1257" s="144"/>
      <c r="O1257" s="144"/>
      <c r="P1257" s="145"/>
      <c r="Q1257" s="514"/>
      <c r="R1257" s="146"/>
      <c r="S1257" s="146"/>
      <c r="T1257" s="144"/>
      <c r="U1257" s="147"/>
      <c r="V1257" s="132"/>
    </row>
    <row r="1258" spans="1:22" ht="12.75" customHeight="1">
      <c r="A1258" s="574"/>
      <c r="B1258" s="221" t="s">
        <v>368</v>
      </c>
      <c r="C1258" s="156"/>
      <c r="D1258" s="156"/>
      <c r="E1258" s="150"/>
      <c r="F1258" s="151">
        <f>D2509</f>
        <v>29.5</v>
      </c>
      <c r="G1258" s="151">
        <f>F1258*F1253</f>
        <v>1802.45</v>
      </c>
      <c r="H1258" s="152"/>
      <c r="I1258" s="153">
        <f>G1258-H1258</f>
        <v>1802.45</v>
      </c>
      <c r="J1258" s="154"/>
      <c r="K1258" s="217"/>
      <c r="L1258" s="585"/>
      <c r="M1258" s="221" t="s">
        <v>368</v>
      </c>
      <c r="N1258" s="156"/>
      <c r="O1258" s="156"/>
      <c r="P1258" s="150"/>
      <c r="Q1258" s="151">
        <f>D2509</f>
        <v>29.5</v>
      </c>
      <c r="R1258" s="151">
        <f>Q1258*Q1253</f>
        <v>1935.1999999999998</v>
      </c>
      <c r="S1258" s="152"/>
      <c r="T1258" s="153">
        <f>R1258-S1258</f>
        <v>1935.1999999999998</v>
      </c>
      <c r="U1258" s="154"/>
      <c r="V1258" s="132"/>
    </row>
    <row r="1259" spans="1:22" ht="12.75" customHeight="1">
      <c r="A1259" s="472"/>
      <c r="B1259" s="582" t="s">
        <v>370</v>
      </c>
      <c r="C1259" s="583"/>
      <c r="D1259" s="583"/>
      <c r="E1259" s="222" t="s">
        <v>371</v>
      </c>
      <c r="F1259" s="516">
        <f>D2504</f>
        <v>0.152</v>
      </c>
      <c r="G1259" s="223">
        <f>F1259*F1253</f>
        <v>9.2872000000000003</v>
      </c>
      <c r="H1259" s="224"/>
      <c r="I1259" s="226">
        <f>G1259</f>
        <v>9.2872000000000003</v>
      </c>
      <c r="J1259" s="178"/>
      <c r="K1259" s="217"/>
      <c r="L1259" s="585"/>
      <c r="M1259" s="582" t="s">
        <v>370</v>
      </c>
      <c r="N1259" s="583"/>
      <c r="O1259" s="583"/>
      <c r="P1259" s="222" t="s">
        <v>371</v>
      </c>
      <c r="Q1259" s="516">
        <f>D2504</f>
        <v>0.152</v>
      </c>
      <c r="R1259" s="223">
        <f>Q1259*Q1253</f>
        <v>9.9711999999999996</v>
      </c>
      <c r="S1259" s="224"/>
      <c r="T1259" s="226">
        <f>R1259</f>
        <v>9.9711999999999996</v>
      </c>
      <c r="U1259" s="178"/>
      <c r="V1259" s="132"/>
    </row>
    <row r="1260" spans="1:22" ht="12.75" customHeight="1">
      <c r="A1260" s="472"/>
      <c r="B1260" s="584"/>
      <c r="C1260" s="583"/>
      <c r="D1260" s="583"/>
      <c r="E1260" s="222" t="s">
        <v>372</v>
      </c>
      <c r="F1260" s="516">
        <f>D2505</f>
        <v>0.72299999999999998</v>
      </c>
      <c r="G1260" s="223">
        <f>F1260*F1253</f>
        <v>44.1753</v>
      </c>
      <c r="H1260" s="224"/>
      <c r="I1260" s="226">
        <f>G1260</f>
        <v>44.1753</v>
      </c>
      <c r="J1260" s="178"/>
      <c r="K1260" s="217"/>
      <c r="L1260" s="464"/>
      <c r="M1260" s="584"/>
      <c r="N1260" s="583"/>
      <c r="O1260" s="583"/>
      <c r="P1260" s="222" t="s">
        <v>372</v>
      </c>
      <c r="Q1260" s="516">
        <f>D2505</f>
        <v>0.72299999999999998</v>
      </c>
      <c r="R1260" s="223">
        <f>Q1260*Q1253</f>
        <v>47.428799999999995</v>
      </c>
      <c r="S1260" s="224"/>
      <c r="T1260" s="226">
        <f>R1260</f>
        <v>47.428799999999995</v>
      </c>
      <c r="U1260" s="178"/>
      <c r="V1260" s="132"/>
    </row>
    <row r="1261" spans="1:22">
      <c r="A1261" s="573" t="s">
        <v>369</v>
      </c>
      <c r="B1261" s="584"/>
      <c r="C1261" s="583"/>
      <c r="D1261" s="583"/>
      <c r="E1261" s="222" t="s">
        <v>373</v>
      </c>
      <c r="F1261" s="527">
        <f>D2506</f>
        <v>1.3160000000000001</v>
      </c>
      <c r="G1261" s="223">
        <f>F1261*F1253</f>
        <v>80.407600000000002</v>
      </c>
      <c r="H1261" s="224"/>
      <c r="I1261" s="226">
        <f>G1261</f>
        <v>80.407600000000002</v>
      </c>
      <c r="J1261" s="178"/>
      <c r="K1261" s="217"/>
      <c r="L1261" s="586" t="s">
        <v>369</v>
      </c>
      <c r="M1261" s="584"/>
      <c r="N1261" s="583"/>
      <c r="O1261" s="583"/>
      <c r="P1261" s="222" t="s">
        <v>373</v>
      </c>
      <c r="Q1261" s="527">
        <f>D2506</f>
        <v>1.3160000000000001</v>
      </c>
      <c r="R1261" s="223">
        <f>Q1261*Q1253</f>
        <v>86.329599999999999</v>
      </c>
      <c r="S1261" s="224"/>
      <c r="T1261" s="226">
        <f>R1261</f>
        <v>86.329599999999999</v>
      </c>
      <c r="U1261" s="178"/>
      <c r="V1261" s="132"/>
    </row>
    <row r="1262" spans="1:22" ht="13.5" thickBot="1">
      <c r="A1262" s="573"/>
      <c r="B1262" s="584"/>
      <c r="C1262" s="583"/>
      <c r="D1262" s="583"/>
      <c r="E1262" s="232" t="s">
        <v>374</v>
      </c>
      <c r="F1262" s="518">
        <f>D2507</f>
        <v>0.14899999999999999</v>
      </c>
      <c r="G1262" s="233">
        <f>F1262*F1253</f>
        <v>9.1038999999999994</v>
      </c>
      <c r="H1262" s="234"/>
      <c r="I1262" s="237">
        <f>G1262</f>
        <v>9.1038999999999994</v>
      </c>
      <c r="J1262" s="236"/>
      <c r="K1262" s="217"/>
      <c r="L1262" s="586"/>
      <c r="M1262" s="584"/>
      <c r="N1262" s="583"/>
      <c r="O1262" s="583"/>
      <c r="P1262" s="232" t="s">
        <v>374</v>
      </c>
      <c r="Q1262" s="518">
        <f>D2507</f>
        <v>0.14899999999999999</v>
      </c>
      <c r="R1262" s="233">
        <f>Q1262*Q1253</f>
        <v>9.7743999999999982</v>
      </c>
      <c r="S1262" s="234"/>
      <c r="T1262" s="237">
        <f>R1262</f>
        <v>9.7743999999999982</v>
      </c>
      <c r="U1262" s="236"/>
      <c r="V1262" s="132"/>
    </row>
    <row r="1263" spans="1:22" ht="15" customHeight="1" thickBot="1">
      <c r="A1263" s="574"/>
      <c r="B1263" s="168"/>
      <c r="C1263" s="164"/>
      <c r="D1263" s="164"/>
      <c r="E1263" s="165"/>
      <c r="F1263" s="532" t="s">
        <v>384</v>
      </c>
      <c r="G1263" s="332" t="s">
        <v>385</v>
      </c>
      <c r="H1263" s="220" t="s">
        <v>386</v>
      </c>
      <c r="I1263" s="219"/>
      <c r="J1263" s="251"/>
      <c r="K1263" s="217"/>
      <c r="L1263" s="587"/>
      <c r="M1263" s="168"/>
      <c r="N1263" s="164"/>
      <c r="O1263" s="164"/>
      <c r="P1263" s="165"/>
      <c r="Q1263" s="532" t="s">
        <v>384</v>
      </c>
      <c r="R1263" s="332" t="s">
        <v>385</v>
      </c>
      <c r="S1263" s="220" t="s">
        <v>386</v>
      </c>
      <c r="T1263" s="219"/>
      <c r="U1263" s="251"/>
      <c r="V1263" s="132"/>
    </row>
    <row r="1264" spans="1:22" ht="13.5" thickBot="1">
      <c r="A1264" s="479"/>
      <c r="B1264" s="247" t="s">
        <v>986</v>
      </c>
      <c r="C1264" s="219"/>
      <c r="D1264" s="219"/>
      <c r="E1264" s="253"/>
      <c r="F1264" s="521">
        <f>INDEX(Жильцы!$A$2:$AB$129,Квитанции_чистые!J1254,HLOOKUP(Квитанции_чистые!$G$3,Лист1!$B$21:$M$22,2,FALSE))</f>
        <v>44082</v>
      </c>
      <c r="G1264" s="248">
        <f>INDEX(Жильцы!$A$2:$AB$129,Квитанции_чистые!J1254,(HLOOKUP(Квитанции_чистые!$G$3,Лист1!$B$17:$M$18,2,FALSE)))</f>
        <v>44346</v>
      </c>
      <c r="H1264" s="249">
        <f>G1264-F1264</f>
        <v>264</v>
      </c>
      <c r="I1264" s="242">
        <f>H1264*B2499</f>
        <v>871.19999999999993</v>
      </c>
      <c r="J1264" s="251"/>
      <c r="K1264" s="252"/>
      <c r="L1264" s="461"/>
      <c r="M1264" s="247" t="s">
        <v>986</v>
      </c>
      <c r="N1264" s="219"/>
      <c r="O1264" s="219"/>
      <c r="P1264" s="253"/>
      <c r="Q1264" s="524">
        <f>INDEX(Жильцы!$A$2:$AB$129,Квитанции_чистые!U1254,HLOOKUP(Квитанции_чистые!$G$3,Лист1!$B$21:$M$22,2,FALSE))</f>
        <v>73509</v>
      </c>
      <c r="R1264" s="248">
        <f>INDEX(Жильцы!$A$2:$AB$129,Квитанции_чистые!U1254,(HLOOKUP(Квитанции_чистые!$G$3,Лист1!$B$17:$M$18,2,FALSE)))</f>
        <v>73856</v>
      </c>
      <c r="S1264" s="249">
        <f>R1264-Q1264</f>
        <v>347</v>
      </c>
      <c r="T1264" s="242">
        <f>S1264*B2499</f>
        <v>1145.0999999999999</v>
      </c>
      <c r="U1264" s="167"/>
      <c r="V1264" s="132"/>
    </row>
    <row r="1265" spans="1:22">
      <c r="A1265" s="460" t="s">
        <v>375</v>
      </c>
      <c r="B1265" s="132"/>
      <c r="C1265" s="132"/>
      <c r="D1265" s="132"/>
      <c r="E1265" s="132"/>
      <c r="F1265" s="510"/>
      <c r="G1265" s="560" t="s">
        <v>1007</v>
      </c>
      <c r="H1265" s="255"/>
      <c r="I1265" s="556">
        <f>Жильцы!N67</f>
        <v>1.0000000000218279E-2</v>
      </c>
      <c r="J1265" s="255"/>
      <c r="K1265" s="217"/>
      <c r="L1265" s="460" t="s">
        <v>375</v>
      </c>
      <c r="M1265" s="132"/>
      <c r="N1265" s="132"/>
      <c r="O1265" s="132"/>
      <c r="P1265" s="132"/>
      <c r="Q1265" s="510"/>
      <c r="R1265" s="560" t="s">
        <v>1007</v>
      </c>
      <c r="S1265" s="255"/>
      <c r="T1265" s="556">
        <f>Жильцы!N69</f>
        <v>9.9999999997635314E-3</v>
      </c>
      <c r="U1265" s="255"/>
      <c r="V1265" s="132"/>
    </row>
    <row r="1266" spans="1:22" ht="13.5" thickBot="1">
      <c r="A1266" s="460" t="s">
        <v>376</v>
      </c>
      <c r="B1266" s="132"/>
      <c r="C1266" s="132"/>
      <c r="D1266" s="180" t="s">
        <v>377</v>
      </c>
      <c r="E1266" s="183" t="str">
        <f>$E$18</f>
        <v>января</v>
      </c>
      <c r="F1266" s="510" t="s">
        <v>1142</v>
      </c>
      <c r="G1266" s="182" t="s">
        <v>347</v>
      </c>
      <c r="H1266" s="167"/>
      <c r="I1266" s="242">
        <f>SUM(I1257:I1265)</f>
        <v>2816.6340000000005</v>
      </c>
      <c r="J1266" s="167"/>
      <c r="K1266" s="217"/>
      <c r="L1266" s="460" t="s">
        <v>376</v>
      </c>
      <c r="M1266" s="132"/>
      <c r="N1266" s="132"/>
      <c r="O1266" s="180" t="s">
        <v>377</v>
      </c>
      <c r="P1266" s="183" t="str">
        <f>$E$18</f>
        <v>января</v>
      </c>
      <c r="Q1266" s="510" t="s">
        <v>1142</v>
      </c>
      <c r="R1266" s="182" t="s">
        <v>347</v>
      </c>
      <c r="S1266" s="167"/>
      <c r="T1266" s="242">
        <f>SUM(T1257:T1265)</f>
        <v>3233.8139999999989</v>
      </c>
      <c r="U1266" s="167"/>
      <c r="V1266" s="132"/>
    </row>
    <row r="1267" spans="1:22" ht="12.75" customHeight="1">
      <c r="A1267" s="184"/>
      <c r="B1267" s="190"/>
      <c r="C1267" s="186"/>
      <c r="D1267" s="259"/>
      <c r="E1267" s="259"/>
      <c r="F1267" s="522"/>
      <c r="G1267" s="188"/>
      <c r="H1267" s="189"/>
      <c r="I1267" s="259"/>
      <c r="J1267" s="259"/>
      <c r="K1267" s="260"/>
      <c r="L1267" s="184"/>
      <c r="M1267" s="190"/>
      <c r="N1267" s="186"/>
      <c r="O1267" s="259"/>
      <c r="P1267" s="259"/>
      <c r="Q1267" s="522"/>
      <c r="R1267" s="259"/>
      <c r="S1267" s="259"/>
      <c r="T1267" s="259"/>
      <c r="U1267" s="259"/>
      <c r="V1267" s="261"/>
    </row>
    <row r="1268" spans="1:22" ht="21.75" customHeight="1">
      <c r="A1268" s="460" t="s">
        <v>363</v>
      </c>
      <c r="B1268" s="131"/>
      <c r="K1268" s="576" t="s">
        <v>378</v>
      </c>
      <c r="L1268" s="460" t="s">
        <v>363</v>
      </c>
      <c r="M1268" s="131"/>
      <c r="V1268" s="576" t="s">
        <v>378</v>
      </c>
    </row>
    <row r="1269" spans="1:22">
      <c r="A1269" s="460" t="s">
        <v>379</v>
      </c>
      <c r="B1269" s="131"/>
      <c r="K1269" s="577"/>
      <c r="L1269" s="460" t="s">
        <v>379</v>
      </c>
      <c r="M1269" s="131"/>
      <c r="V1269" s="577"/>
    </row>
    <row r="1270" spans="1:22" ht="2.25" customHeight="1">
      <c r="A1270" s="460"/>
      <c r="B1270" s="131"/>
      <c r="C1270" s="132"/>
      <c r="D1270" s="132"/>
      <c r="E1270" s="132"/>
      <c r="F1270" s="510"/>
      <c r="G1270" s="132"/>
      <c r="H1270" s="132"/>
      <c r="I1270" s="132"/>
      <c r="J1270" s="132"/>
      <c r="K1270" s="577"/>
      <c r="L1270" s="460"/>
      <c r="M1270" s="131"/>
      <c r="N1270" s="132"/>
      <c r="O1270" s="132"/>
      <c r="P1270" s="132"/>
      <c r="Q1270" s="510"/>
      <c r="R1270" s="132"/>
      <c r="S1270" s="132"/>
      <c r="T1270" s="132"/>
      <c r="U1270" s="132"/>
      <c r="V1270" s="577"/>
    </row>
    <row r="1271" spans="1:22" ht="15.75" customHeight="1">
      <c r="A1271" s="578"/>
      <c r="B1271" s="578"/>
      <c r="C1271" s="578"/>
      <c r="D1271" s="133" t="s">
        <v>350</v>
      </c>
      <c r="E1271" s="133"/>
      <c r="F1271" s="511"/>
      <c r="G1271" s="135" t="str">
        <f>$G$3</f>
        <v>декабрь</v>
      </c>
      <c r="H1271" s="133" t="s">
        <v>967</v>
      </c>
      <c r="I1271" s="132"/>
      <c r="J1271" s="132"/>
      <c r="K1271" s="577"/>
      <c r="L1271" s="578"/>
      <c r="M1271" s="578"/>
      <c r="N1271" s="578"/>
      <c r="O1271" s="133" t="s">
        <v>350</v>
      </c>
      <c r="P1271" s="133"/>
      <c r="Q1271" s="511"/>
      <c r="R1271" s="135" t="str">
        <f>$G$3</f>
        <v>декабрь</v>
      </c>
      <c r="S1271" s="133" t="s">
        <v>967</v>
      </c>
      <c r="T1271" s="132"/>
      <c r="U1271" s="132"/>
      <c r="V1271" s="577"/>
    </row>
    <row r="1272" spans="1:22" ht="3.75" customHeight="1">
      <c r="A1272" s="578"/>
      <c r="B1272" s="578"/>
      <c r="C1272" s="578"/>
      <c r="D1272" s="132"/>
      <c r="E1272" s="132"/>
      <c r="F1272" s="510"/>
      <c r="G1272" s="132"/>
      <c r="H1272" s="132"/>
      <c r="I1272" s="132"/>
      <c r="J1272" s="132"/>
      <c r="K1272" s="577"/>
      <c r="L1272" s="578"/>
      <c r="M1272" s="578"/>
      <c r="N1272" s="578"/>
      <c r="O1272" s="132"/>
      <c r="P1272" s="132"/>
      <c r="Q1272" s="510"/>
      <c r="R1272" s="132"/>
      <c r="S1272" s="132"/>
      <c r="T1272" s="132"/>
      <c r="U1272" s="132"/>
      <c r="V1272" s="577"/>
    </row>
    <row r="1273" spans="1:22" ht="12.75" customHeight="1">
      <c r="A1273" s="578"/>
      <c r="B1273" s="578"/>
      <c r="C1273" s="578"/>
      <c r="D1273" s="131" t="s">
        <v>327</v>
      </c>
      <c r="E1273" s="131"/>
      <c r="F1273" s="512">
        <f>F1253</f>
        <v>61.1</v>
      </c>
      <c r="G1273" s="131" t="s">
        <v>328</v>
      </c>
      <c r="H1273" s="132" t="str">
        <f>H1253</f>
        <v>Суглобов В.Н.</v>
      </c>
      <c r="I1273" s="132"/>
      <c r="J1273" s="132"/>
      <c r="K1273" s="577"/>
      <c r="L1273" s="578"/>
      <c r="M1273" s="578"/>
      <c r="N1273" s="578"/>
      <c r="O1273" s="131" t="s">
        <v>327</v>
      </c>
      <c r="P1273" s="131"/>
      <c r="Q1273" s="512">
        <f>Q1253</f>
        <v>65.599999999999994</v>
      </c>
      <c r="R1273" s="131" t="s">
        <v>328</v>
      </c>
      <c r="S1273" s="132" t="str">
        <f>S1253</f>
        <v>Мамедова Т.С.</v>
      </c>
      <c r="T1273" s="132"/>
      <c r="U1273" s="132"/>
      <c r="V1273" s="577"/>
    </row>
    <row r="1274" spans="1:22" ht="12.75" customHeight="1">
      <c r="A1274" s="578"/>
      <c r="B1274" s="578"/>
      <c r="C1274" s="578"/>
      <c r="D1274" s="131" t="s">
        <v>329</v>
      </c>
      <c r="E1274" s="131"/>
      <c r="F1274" s="512">
        <f>F1254</f>
        <v>0</v>
      </c>
      <c r="G1274" s="131" t="s">
        <v>330</v>
      </c>
      <c r="H1274" s="132" t="s">
        <v>331</v>
      </c>
      <c r="I1274" s="132"/>
      <c r="J1274" s="137">
        <f>J1254</f>
        <v>66</v>
      </c>
      <c r="K1274" s="577"/>
      <c r="L1274" s="578"/>
      <c r="M1274" s="578"/>
      <c r="N1274" s="578"/>
      <c r="O1274" s="131" t="s">
        <v>329</v>
      </c>
      <c r="P1274" s="131"/>
      <c r="Q1274" s="512">
        <f>Q1254</f>
        <v>3</v>
      </c>
      <c r="R1274" s="131" t="s">
        <v>330</v>
      </c>
      <c r="S1274" s="132" t="s">
        <v>331</v>
      </c>
      <c r="T1274" s="132"/>
      <c r="U1274" s="137">
        <f>U1254</f>
        <v>68</v>
      </c>
      <c r="V1274" s="577"/>
    </row>
    <row r="1275" spans="1:22" ht="2.25" customHeight="1" thickBot="1">
      <c r="A1275" s="463"/>
      <c r="B1275" s="132"/>
      <c r="C1275" s="132"/>
      <c r="D1275" s="132"/>
      <c r="E1275" s="132"/>
      <c r="F1275" s="510"/>
      <c r="G1275" s="132"/>
      <c r="H1275" s="132"/>
      <c r="I1275" s="132"/>
      <c r="J1275" s="132"/>
      <c r="K1275" s="577"/>
      <c r="L1275" s="463"/>
      <c r="M1275" s="132"/>
      <c r="N1275" s="132"/>
      <c r="O1275" s="132"/>
      <c r="P1275" s="132"/>
      <c r="Q1275" s="510"/>
      <c r="R1275" s="132"/>
      <c r="S1275" s="132"/>
      <c r="T1275" s="132"/>
      <c r="U1275" s="132"/>
      <c r="V1275" s="577"/>
    </row>
    <row r="1276" spans="1:22" ht="24" customHeight="1" thickBot="1">
      <c r="A1276" s="574" t="s">
        <v>447</v>
      </c>
      <c r="B1276" s="138"/>
      <c r="C1276" s="219"/>
      <c r="D1276" s="541" t="s">
        <v>957</v>
      </c>
      <c r="E1276" s="140"/>
      <c r="F1276" s="513" t="s">
        <v>366</v>
      </c>
      <c r="G1276" s="141" t="s">
        <v>335</v>
      </c>
      <c r="H1276" s="220" t="s">
        <v>367</v>
      </c>
      <c r="I1276" s="569" t="s">
        <v>337</v>
      </c>
      <c r="J1276" s="570"/>
      <c r="K1276" s="577"/>
      <c r="L1276" s="585" t="s">
        <v>448</v>
      </c>
      <c r="M1276" s="138"/>
      <c r="N1276" s="219"/>
      <c r="O1276" s="541" t="s">
        <v>957</v>
      </c>
      <c r="P1276" s="140"/>
      <c r="Q1276" s="513" t="s">
        <v>366</v>
      </c>
      <c r="R1276" s="141" t="s">
        <v>335</v>
      </c>
      <c r="S1276" s="220" t="s">
        <v>367</v>
      </c>
      <c r="T1276" s="569" t="s">
        <v>337</v>
      </c>
      <c r="U1276" s="570"/>
      <c r="V1276" s="577"/>
    </row>
    <row r="1277" spans="1:22" ht="6" customHeight="1">
      <c r="A1277" s="574"/>
      <c r="B1277" s="221"/>
      <c r="C1277" s="144"/>
      <c r="D1277" s="144"/>
      <c r="E1277" s="145"/>
      <c r="F1277" s="514"/>
      <c r="G1277" s="146"/>
      <c r="H1277" s="146"/>
      <c r="I1277" s="144"/>
      <c r="J1277" s="147"/>
      <c r="K1277" s="577"/>
      <c r="L1277" s="585"/>
      <c r="M1277" s="221"/>
      <c r="N1277" s="144"/>
      <c r="O1277" s="144"/>
      <c r="P1277" s="145"/>
      <c r="Q1277" s="514"/>
      <c r="R1277" s="146"/>
      <c r="S1277" s="146"/>
      <c r="T1277" s="144"/>
      <c r="U1277" s="147"/>
      <c r="V1277" s="577"/>
    </row>
    <row r="1278" spans="1:22" ht="12.75" customHeight="1">
      <c r="A1278" s="574"/>
      <c r="B1278" s="221" t="s">
        <v>368</v>
      </c>
      <c r="C1278" s="156"/>
      <c r="D1278" s="156"/>
      <c r="E1278" s="150"/>
      <c r="F1278" s="151">
        <f>D2509</f>
        <v>29.5</v>
      </c>
      <c r="G1278" s="151">
        <f>F1278*F1273</f>
        <v>1802.45</v>
      </c>
      <c r="H1278" s="192"/>
      <c r="I1278" s="153">
        <f>G1278-H1278</f>
        <v>1802.45</v>
      </c>
      <c r="J1278" s="154"/>
      <c r="K1278" s="577"/>
      <c r="L1278" s="585"/>
      <c r="M1278" s="221" t="s">
        <v>368</v>
      </c>
      <c r="N1278" s="156"/>
      <c r="O1278" s="156"/>
      <c r="P1278" s="150"/>
      <c r="Q1278" s="151">
        <f>D2509</f>
        <v>29.5</v>
      </c>
      <c r="R1278" s="151">
        <f>Q1278*Q1273</f>
        <v>1935.1999999999998</v>
      </c>
      <c r="S1278" s="192"/>
      <c r="T1278" s="153">
        <f>R1278-S1278</f>
        <v>1935.1999999999998</v>
      </c>
      <c r="U1278" s="154"/>
      <c r="V1278" s="577"/>
    </row>
    <row r="1279" spans="1:22" ht="12.75" customHeight="1">
      <c r="A1279" s="472"/>
      <c r="B1279" s="582" t="s">
        <v>370</v>
      </c>
      <c r="C1279" s="583"/>
      <c r="D1279" s="583"/>
      <c r="E1279" s="222" t="s">
        <v>371</v>
      </c>
      <c r="F1279" s="516">
        <f>D2504</f>
        <v>0.152</v>
      </c>
      <c r="G1279" s="223">
        <f>F1279*F1273</f>
        <v>9.2872000000000003</v>
      </c>
      <c r="H1279" s="262"/>
      <c r="I1279" s="226">
        <f>G1279</f>
        <v>9.2872000000000003</v>
      </c>
      <c r="J1279" s="178"/>
      <c r="K1279" s="577"/>
      <c r="L1279" s="585"/>
      <c r="M1279" s="582" t="s">
        <v>370</v>
      </c>
      <c r="N1279" s="583"/>
      <c r="O1279" s="583"/>
      <c r="P1279" s="222" t="s">
        <v>371</v>
      </c>
      <c r="Q1279" s="516">
        <f>D2504</f>
        <v>0.152</v>
      </c>
      <c r="R1279" s="223">
        <f>Q1279*Q1273</f>
        <v>9.9711999999999996</v>
      </c>
      <c r="S1279" s="262"/>
      <c r="T1279" s="226">
        <f>R1279</f>
        <v>9.9711999999999996</v>
      </c>
      <c r="U1279" s="178"/>
      <c r="V1279" s="577"/>
    </row>
    <row r="1280" spans="1:22" ht="12.75" customHeight="1">
      <c r="A1280" s="472"/>
      <c r="B1280" s="584"/>
      <c r="C1280" s="583"/>
      <c r="D1280" s="583"/>
      <c r="E1280" s="222" t="s">
        <v>372</v>
      </c>
      <c r="F1280" s="516">
        <f>D2505</f>
        <v>0.72299999999999998</v>
      </c>
      <c r="G1280" s="223">
        <f>F1280*F1273</f>
        <v>44.1753</v>
      </c>
      <c r="H1280" s="262"/>
      <c r="I1280" s="226">
        <f>G1280</f>
        <v>44.1753</v>
      </c>
      <c r="J1280" s="178"/>
      <c r="K1280" s="577"/>
      <c r="L1280" s="464"/>
      <c r="M1280" s="584"/>
      <c r="N1280" s="583"/>
      <c r="O1280" s="583"/>
      <c r="P1280" s="222" t="s">
        <v>372</v>
      </c>
      <c r="Q1280" s="516">
        <f>D2505</f>
        <v>0.72299999999999998</v>
      </c>
      <c r="R1280" s="223">
        <f>Q1280*Q1273</f>
        <v>47.428799999999995</v>
      </c>
      <c r="S1280" s="262"/>
      <c r="T1280" s="226">
        <f>R1280</f>
        <v>47.428799999999995</v>
      </c>
      <c r="U1280" s="178"/>
      <c r="V1280" s="577"/>
    </row>
    <row r="1281" spans="1:22">
      <c r="A1281" s="573" t="s">
        <v>369</v>
      </c>
      <c r="B1281" s="584"/>
      <c r="C1281" s="583"/>
      <c r="D1281" s="583"/>
      <c r="E1281" s="222" t="s">
        <v>373</v>
      </c>
      <c r="F1281" s="527">
        <f>D2506</f>
        <v>1.3160000000000001</v>
      </c>
      <c r="G1281" s="223">
        <f>F1281*F1273</f>
        <v>80.407600000000002</v>
      </c>
      <c r="H1281" s="262"/>
      <c r="I1281" s="226">
        <f>G1281</f>
        <v>80.407600000000002</v>
      </c>
      <c r="J1281" s="178"/>
      <c r="K1281" s="577"/>
      <c r="L1281" s="586" t="s">
        <v>369</v>
      </c>
      <c r="M1281" s="584"/>
      <c r="N1281" s="583"/>
      <c r="O1281" s="583"/>
      <c r="P1281" s="222" t="s">
        <v>373</v>
      </c>
      <c r="Q1281" s="527">
        <f>D2506</f>
        <v>1.3160000000000001</v>
      </c>
      <c r="R1281" s="223">
        <f>Q1281*Q1273</f>
        <v>86.329599999999999</v>
      </c>
      <c r="S1281" s="262"/>
      <c r="T1281" s="226">
        <f>R1281</f>
        <v>86.329599999999999</v>
      </c>
      <c r="U1281" s="178"/>
      <c r="V1281" s="577"/>
    </row>
    <row r="1282" spans="1:22" ht="13.5" thickBot="1">
      <c r="A1282" s="573"/>
      <c r="B1282" s="584"/>
      <c r="C1282" s="583"/>
      <c r="D1282" s="583"/>
      <c r="E1282" s="232" t="s">
        <v>374</v>
      </c>
      <c r="F1282" s="518">
        <f>D2507</f>
        <v>0.14899999999999999</v>
      </c>
      <c r="G1282" s="233">
        <f>F1282*F1273</f>
        <v>9.1038999999999994</v>
      </c>
      <c r="H1282" s="264"/>
      <c r="I1282" s="237">
        <f>G1282</f>
        <v>9.1038999999999994</v>
      </c>
      <c r="J1282" s="236"/>
      <c r="K1282" s="577"/>
      <c r="L1282" s="586"/>
      <c r="M1282" s="584"/>
      <c r="N1282" s="583"/>
      <c r="O1282" s="583"/>
      <c r="P1282" s="232" t="s">
        <v>374</v>
      </c>
      <c r="Q1282" s="518">
        <f>D2507</f>
        <v>0.14899999999999999</v>
      </c>
      <c r="R1282" s="233">
        <f>Q1282*Q1273</f>
        <v>9.7743999999999982</v>
      </c>
      <c r="S1282" s="264"/>
      <c r="T1282" s="237">
        <f>R1282</f>
        <v>9.7743999999999982</v>
      </c>
      <c r="U1282" s="236"/>
      <c r="V1282" s="577"/>
    </row>
    <row r="1283" spans="1:22" ht="12.75" customHeight="1" thickBot="1">
      <c r="A1283" s="574"/>
      <c r="B1283" s="168"/>
      <c r="C1283" s="164"/>
      <c r="D1283" s="164"/>
      <c r="E1283" s="165"/>
      <c r="F1283" s="532" t="s">
        <v>384</v>
      </c>
      <c r="G1283" s="332" t="s">
        <v>385</v>
      </c>
      <c r="H1283" s="220" t="s">
        <v>386</v>
      </c>
      <c r="I1283" s="219"/>
      <c r="J1283" s="251"/>
      <c r="K1283" s="577"/>
      <c r="L1283" s="587"/>
      <c r="M1283" s="168"/>
      <c r="N1283" s="164"/>
      <c r="O1283" s="164"/>
      <c r="P1283" s="165"/>
      <c r="Q1283" s="532" t="s">
        <v>384</v>
      </c>
      <c r="R1283" s="332" t="s">
        <v>385</v>
      </c>
      <c r="S1283" s="220" t="s">
        <v>386</v>
      </c>
      <c r="T1283" s="219"/>
      <c r="U1283" s="251"/>
      <c r="V1283" s="577"/>
    </row>
    <row r="1284" spans="1:22" ht="13.5" thickBot="1">
      <c r="A1284" s="479"/>
      <c r="B1284" s="247" t="s">
        <v>986</v>
      </c>
      <c r="C1284" s="219"/>
      <c r="D1284" s="219"/>
      <c r="E1284" s="253"/>
      <c r="F1284" s="524">
        <f>F1264</f>
        <v>44082</v>
      </c>
      <c r="G1284" s="282">
        <f>G1264</f>
        <v>44346</v>
      </c>
      <c r="H1284" s="249">
        <f>H1264</f>
        <v>264</v>
      </c>
      <c r="I1284" s="242">
        <f>I1264</f>
        <v>871.19999999999993</v>
      </c>
      <c r="J1284" s="167"/>
      <c r="K1284" s="577"/>
      <c r="L1284" s="461"/>
      <c r="M1284" s="247" t="s">
        <v>986</v>
      </c>
      <c r="N1284" s="219"/>
      <c r="O1284" s="219"/>
      <c r="P1284" s="253"/>
      <c r="Q1284" s="524">
        <f>Q1264</f>
        <v>73509</v>
      </c>
      <c r="R1284" s="248">
        <f>R1264</f>
        <v>73856</v>
      </c>
      <c r="S1284" s="249">
        <f>S1264</f>
        <v>347</v>
      </c>
      <c r="T1284" s="242">
        <f>T1264</f>
        <v>1145.0999999999999</v>
      </c>
      <c r="U1284" s="167"/>
      <c r="V1284" s="577"/>
    </row>
    <row r="1285" spans="1:22">
      <c r="A1285" s="460" t="s">
        <v>375</v>
      </c>
      <c r="B1285" s="132"/>
      <c r="C1285" s="132"/>
      <c r="D1285" s="132"/>
      <c r="E1285" s="132"/>
      <c r="F1285" s="510"/>
      <c r="G1285" s="560" t="s">
        <v>1007</v>
      </c>
      <c r="H1285" s="255"/>
      <c r="I1285" s="556">
        <f>I1265</f>
        <v>1.0000000000218279E-2</v>
      </c>
      <c r="J1285" s="255"/>
      <c r="K1285" s="577"/>
      <c r="L1285" s="460" t="s">
        <v>375</v>
      </c>
      <c r="M1285" s="132"/>
      <c r="N1285" s="132"/>
      <c r="O1285" s="132"/>
      <c r="P1285" s="132"/>
      <c r="Q1285" s="510"/>
      <c r="R1285" s="560" t="s">
        <v>1007</v>
      </c>
      <c r="S1285" s="255"/>
      <c r="T1285" s="556">
        <f>T1265</f>
        <v>9.9999999997635314E-3</v>
      </c>
      <c r="U1285" s="255"/>
      <c r="V1285" s="577"/>
    </row>
    <row r="1286" spans="1:22" ht="13.5" thickBot="1">
      <c r="A1286" s="460" t="s">
        <v>376</v>
      </c>
      <c r="B1286" s="132"/>
      <c r="C1286" s="132"/>
      <c r="D1286" s="180" t="s">
        <v>377</v>
      </c>
      <c r="E1286" s="183" t="str">
        <f>$E$18</f>
        <v>января</v>
      </c>
      <c r="F1286" s="510" t="s">
        <v>1142</v>
      </c>
      <c r="G1286" s="182" t="s">
        <v>347</v>
      </c>
      <c r="H1286" s="167"/>
      <c r="I1286" s="242">
        <f>SUM(I1277:I1285)</f>
        <v>2816.6340000000005</v>
      </c>
      <c r="J1286" s="167"/>
      <c r="K1286" s="299"/>
      <c r="L1286" s="460" t="s">
        <v>376</v>
      </c>
      <c r="M1286" s="132"/>
      <c r="N1286" s="132"/>
      <c r="O1286" s="180" t="s">
        <v>377</v>
      </c>
      <c r="P1286" s="183" t="str">
        <f>$E$18</f>
        <v>января</v>
      </c>
      <c r="Q1286" s="510" t="s">
        <v>1142</v>
      </c>
      <c r="R1286" s="182" t="s">
        <v>347</v>
      </c>
      <c r="S1286" s="167"/>
      <c r="T1286" s="242">
        <f>SUM(T1277:T1285)</f>
        <v>3233.8139999999989</v>
      </c>
      <c r="U1286" s="167"/>
      <c r="V1286" s="299"/>
    </row>
    <row r="1287" spans="1:22" ht="13.5" thickBot="1">
      <c r="A1287" s="184"/>
      <c r="B1287" s="190"/>
      <c r="C1287" s="186"/>
      <c r="D1287" s="259"/>
      <c r="E1287" s="259"/>
      <c r="F1287" s="522"/>
      <c r="G1287" s="197"/>
      <c r="H1287" s="197"/>
      <c r="I1287" s="197"/>
      <c r="J1287" s="197"/>
      <c r="K1287" s="299"/>
      <c r="L1287" s="184"/>
      <c r="M1287" s="190"/>
      <c r="N1287" s="186"/>
      <c r="O1287" s="259"/>
      <c r="P1287" s="259"/>
      <c r="Q1287" s="522"/>
      <c r="R1287" s="197"/>
      <c r="S1287" s="197"/>
      <c r="T1287" s="197"/>
      <c r="U1287" s="197"/>
      <c r="V1287" s="299"/>
    </row>
    <row r="1288" spans="1:22" ht="22.5" customHeight="1" thickTop="1">
      <c r="A1288" s="460" t="s">
        <v>363</v>
      </c>
      <c r="B1288" s="131"/>
      <c r="L1288" s="460" t="s">
        <v>363</v>
      </c>
      <c r="M1288" s="131"/>
    </row>
    <row r="1289" spans="1:22" ht="2.25" customHeight="1">
      <c r="A1289" s="460"/>
      <c r="B1289" s="131"/>
      <c r="C1289" s="132"/>
      <c r="D1289" s="132"/>
      <c r="E1289" s="132"/>
      <c r="F1289" s="510"/>
      <c r="G1289" s="132"/>
      <c r="H1289" s="132"/>
      <c r="I1289" s="132"/>
      <c r="J1289" s="132"/>
      <c r="K1289" s="217"/>
      <c r="L1289" s="460"/>
      <c r="M1289" s="131"/>
      <c r="N1289" s="132"/>
      <c r="O1289" s="132"/>
      <c r="P1289" s="132"/>
      <c r="Q1289" s="510"/>
      <c r="R1289" s="132"/>
      <c r="S1289" s="132"/>
      <c r="T1289" s="132"/>
      <c r="U1289" s="132"/>
      <c r="V1289" s="132"/>
    </row>
    <row r="1290" spans="1:22" ht="15.75" customHeight="1">
      <c r="A1290" s="578"/>
      <c r="B1290" s="578"/>
      <c r="C1290" s="578"/>
      <c r="D1290" s="133" t="s">
        <v>325</v>
      </c>
      <c r="E1290" s="133"/>
      <c r="F1290" s="511"/>
      <c r="G1290" s="135" t="str">
        <f>$G$3</f>
        <v>декабрь</v>
      </c>
      <c r="H1290" s="133" t="s">
        <v>967</v>
      </c>
      <c r="I1290" s="132"/>
      <c r="J1290" s="132"/>
      <c r="K1290" s="217"/>
      <c r="L1290" s="578"/>
      <c r="M1290" s="578"/>
      <c r="N1290" s="578"/>
      <c r="O1290" s="133" t="s">
        <v>325</v>
      </c>
      <c r="P1290" s="133"/>
      <c r="Q1290" s="511"/>
      <c r="R1290" s="135" t="str">
        <f>$G$3</f>
        <v>декабрь</v>
      </c>
      <c r="S1290" s="133" t="s">
        <v>967</v>
      </c>
      <c r="T1290" s="132"/>
      <c r="U1290" s="132"/>
      <c r="V1290" s="132"/>
    </row>
    <row r="1291" spans="1:22" ht="3" customHeight="1">
      <c r="A1291" s="578"/>
      <c r="B1291" s="578"/>
      <c r="C1291" s="578"/>
      <c r="D1291" s="132"/>
      <c r="E1291" s="132"/>
      <c r="F1291" s="510"/>
      <c r="G1291" s="132"/>
      <c r="H1291" s="132"/>
      <c r="I1291" s="132"/>
      <c r="J1291" s="132"/>
      <c r="K1291" s="217"/>
      <c r="L1291" s="578"/>
      <c r="M1291" s="578"/>
      <c r="N1291" s="578"/>
      <c r="O1291" s="132"/>
      <c r="P1291" s="132"/>
      <c r="Q1291" s="510"/>
      <c r="R1291" s="132"/>
      <c r="S1291" s="132"/>
      <c r="T1291" s="132"/>
      <c r="U1291" s="132"/>
      <c r="V1291" s="132"/>
    </row>
    <row r="1292" spans="1:22" ht="12.75" customHeight="1">
      <c r="A1292" s="578"/>
      <c r="B1292" s="578"/>
      <c r="C1292" s="578"/>
      <c r="D1292" s="131" t="s">
        <v>327</v>
      </c>
      <c r="E1292" s="131"/>
      <c r="F1292" s="512">
        <f>Жильцы!E68</f>
        <v>49.2</v>
      </c>
      <c r="G1292" s="131" t="s">
        <v>328</v>
      </c>
      <c r="H1292" s="132" t="str">
        <f>Жильцы!B68&amp;" "&amp;Жильцы!C68&amp;"."&amp;Жильцы!D68&amp;"."</f>
        <v>Бабкин О.В.</v>
      </c>
      <c r="I1292" s="132"/>
      <c r="J1292" s="132"/>
      <c r="K1292" s="217"/>
      <c r="L1292" s="578"/>
      <c r="M1292" s="578"/>
      <c r="N1292" s="578"/>
      <c r="O1292" s="131" t="s">
        <v>327</v>
      </c>
      <c r="P1292" s="131"/>
      <c r="Q1292" s="512">
        <f>Жильцы!E70</f>
        <v>65.599999999999994</v>
      </c>
      <c r="R1292" s="131" t="s">
        <v>328</v>
      </c>
      <c r="S1292" s="132" t="str">
        <f>Жильцы!B70&amp;" "&amp;Жильцы!C70&amp;"."&amp;Жильцы!D70&amp;"."</f>
        <v>Кутьмин С.М.</v>
      </c>
      <c r="T1292" s="132"/>
      <c r="U1292" s="132"/>
      <c r="V1292" s="132"/>
    </row>
    <row r="1293" spans="1:22" ht="12.75" customHeight="1">
      <c r="A1293" s="578"/>
      <c r="B1293" s="578"/>
      <c r="C1293" s="578"/>
      <c r="D1293" s="131" t="s">
        <v>329</v>
      </c>
      <c r="E1293" s="131"/>
      <c r="F1293" s="512">
        <f>Жильцы!F68</f>
        <v>0</v>
      </c>
      <c r="G1293" s="131" t="s">
        <v>330</v>
      </c>
      <c r="H1293" s="132" t="s">
        <v>331</v>
      </c>
      <c r="I1293" s="132"/>
      <c r="J1293" s="137">
        <f>Жильцы!A68</f>
        <v>67</v>
      </c>
      <c r="K1293" s="217"/>
      <c r="L1293" s="578"/>
      <c r="M1293" s="578"/>
      <c r="N1293" s="578"/>
      <c r="O1293" s="131" t="s">
        <v>329</v>
      </c>
      <c r="P1293" s="131"/>
      <c r="Q1293" s="512">
        <f>Жильцы!F70</f>
        <v>3</v>
      </c>
      <c r="R1293" s="131" t="s">
        <v>330</v>
      </c>
      <c r="S1293" s="132" t="s">
        <v>331</v>
      </c>
      <c r="T1293" s="132"/>
      <c r="U1293" s="137">
        <f>Жильцы!A70</f>
        <v>69</v>
      </c>
      <c r="V1293" s="132"/>
    </row>
    <row r="1294" spans="1:22" ht="2.25" customHeight="1" thickBot="1">
      <c r="A1294" s="463"/>
      <c r="B1294" s="132"/>
      <c r="C1294" s="132"/>
      <c r="D1294" s="132"/>
      <c r="E1294" s="132"/>
      <c r="F1294" s="510"/>
      <c r="G1294" s="132"/>
      <c r="H1294" s="132"/>
      <c r="I1294" s="132"/>
      <c r="J1294" s="132"/>
      <c r="K1294" s="217"/>
      <c r="L1294" s="463"/>
      <c r="M1294" s="132"/>
      <c r="N1294" s="132"/>
      <c r="O1294" s="132"/>
      <c r="P1294" s="132"/>
      <c r="Q1294" s="510"/>
      <c r="R1294" s="132"/>
      <c r="S1294" s="132"/>
      <c r="T1294" s="132"/>
      <c r="U1294" s="132"/>
      <c r="V1294" s="132"/>
    </row>
    <row r="1295" spans="1:22" ht="24" customHeight="1" thickBot="1">
      <c r="A1295" s="574"/>
      <c r="B1295" s="138"/>
      <c r="C1295" s="219"/>
      <c r="D1295" s="541" t="s">
        <v>957</v>
      </c>
      <c r="E1295" s="140"/>
      <c r="F1295" s="513" t="s">
        <v>366</v>
      </c>
      <c r="G1295" s="141" t="s">
        <v>335</v>
      </c>
      <c r="H1295" s="220" t="s">
        <v>367</v>
      </c>
      <c r="I1295" s="569" t="s">
        <v>337</v>
      </c>
      <c r="J1295" s="570"/>
      <c r="K1295" s="217"/>
      <c r="L1295" s="585"/>
      <c r="M1295" s="138"/>
      <c r="N1295" s="219"/>
      <c r="O1295" s="541" t="s">
        <v>957</v>
      </c>
      <c r="P1295" s="140"/>
      <c r="Q1295" s="513" t="s">
        <v>366</v>
      </c>
      <c r="R1295" s="141" t="s">
        <v>335</v>
      </c>
      <c r="S1295" s="220" t="s">
        <v>367</v>
      </c>
      <c r="T1295" s="569" t="s">
        <v>337</v>
      </c>
      <c r="U1295" s="570"/>
      <c r="V1295" s="132"/>
    </row>
    <row r="1296" spans="1:22" ht="2.25" customHeight="1">
      <c r="A1296" s="574"/>
      <c r="B1296" s="221"/>
      <c r="C1296" s="144"/>
      <c r="D1296" s="144"/>
      <c r="E1296" s="145"/>
      <c r="F1296" s="514"/>
      <c r="G1296" s="146"/>
      <c r="H1296" s="146"/>
      <c r="I1296" s="144"/>
      <c r="J1296" s="147"/>
      <c r="K1296" s="217"/>
      <c r="L1296" s="585"/>
      <c r="M1296" s="221"/>
      <c r="N1296" s="144"/>
      <c r="O1296" s="144"/>
      <c r="P1296" s="145"/>
      <c r="Q1296" s="514"/>
      <c r="R1296" s="146"/>
      <c r="S1296" s="146"/>
      <c r="T1296" s="144"/>
      <c r="U1296" s="147"/>
      <c r="V1296" s="132"/>
    </row>
    <row r="1297" spans="1:22" ht="12.75" customHeight="1">
      <c r="A1297" s="574"/>
      <c r="B1297" s="221" t="s">
        <v>368</v>
      </c>
      <c r="C1297" s="156"/>
      <c r="D1297" s="156"/>
      <c r="E1297" s="150"/>
      <c r="F1297" s="151">
        <f>D2509</f>
        <v>29.5</v>
      </c>
      <c r="G1297" s="151">
        <f>F1297*F1292</f>
        <v>1451.4</v>
      </c>
      <c r="H1297" s="192"/>
      <c r="I1297" s="153">
        <f>G1297-H1297</f>
        <v>1451.4</v>
      </c>
      <c r="J1297" s="154"/>
      <c r="K1297" s="217"/>
      <c r="L1297" s="585"/>
      <c r="M1297" s="221" t="s">
        <v>368</v>
      </c>
      <c r="N1297" s="156"/>
      <c r="O1297" s="156"/>
      <c r="P1297" s="150"/>
      <c r="Q1297" s="151">
        <f>D2509</f>
        <v>29.5</v>
      </c>
      <c r="R1297" s="151">
        <f>Q1297*Q1292</f>
        <v>1935.1999999999998</v>
      </c>
      <c r="S1297" s="192"/>
      <c r="T1297" s="153">
        <f>R1297-S1297</f>
        <v>1935.1999999999998</v>
      </c>
      <c r="U1297" s="154"/>
      <c r="V1297" s="132"/>
    </row>
    <row r="1298" spans="1:22" ht="12.75" customHeight="1">
      <c r="A1298" s="472"/>
      <c r="B1298" s="582" t="s">
        <v>370</v>
      </c>
      <c r="C1298" s="583"/>
      <c r="D1298" s="583"/>
      <c r="E1298" s="222" t="s">
        <v>371</v>
      </c>
      <c r="F1298" s="516">
        <f>D2504</f>
        <v>0.152</v>
      </c>
      <c r="G1298" s="223">
        <f>F1298*F1292</f>
        <v>7.4784000000000006</v>
      </c>
      <c r="H1298" s="262"/>
      <c r="I1298" s="226">
        <f>G1298</f>
        <v>7.4784000000000006</v>
      </c>
      <c r="J1298" s="178"/>
      <c r="K1298" s="217"/>
      <c r="L1298" s="585"/>
      <c r="M1298" s="582" t="s">
        <v>370</v>
      </c>
      <c r="N1298" s="583"/>
      <c r="O1298" s="583"/>
      <c r="P1298" s="222" t="s">
        <v>371</v>
      </c>
      <c r="Q1298" s="516">
        <f>D2504</f>
        <v>0.152</v>
      </c>
      <c r="R1298" s="223">
        <f>Q1298*Q1292</f>
        <v>9.9711999999999996</v>
      </c>
      <c r="S1298" s="262"/>
      <c r="T1298" s="226">
        <f>R1298</f>
        <v>9.9711999999999996</v>
      </c>
      <c r="U1298" s="178"/>
      <c r="V1298" s="132"/>
    </row>
    <row r="1299" spans="1:22" ht="12.75" customHeight="1">
      <c r="A1299" s="472"/>
      <c r="B1299" s="584"/>
      <c r="C1299" s="583"/>
      <c r="D1299" s="583"/>
      <c r="E1299" s="222" t="s">
        <v>372</v>
      </c>
      <c r="F1299" s="516">
        <f>D2505</f>
        <v>0.72299999999999998</v>
      </c>
      <c r="G1299" s="223">
        <f>F1299*F1292</f>
        <v>35.571600000000004</v>
      </c>
      <c r="H1299" s="262"/>
      <c r="I1299" s="226">
        <f>G1299</f>
        <v>35.571600000000004</v>
      </c>
      <c r="J1299" s="178"/>
      <c r="K1299" s="217"/>
      <c r="L1299" s="464"/>
      <c r="M1299" s="584"/>
      <c r="N1299" s="583"/>
      <c r="O1299" s="583"/>
      <c r="P1299" s="222" t="s">
        <v>372</v>
      </c>
      <c r="Q1299" s="516">
        <f>D2505</f>
        <v>0.72299999999999998</v>
      </c>
      <c r="R1299" s="223">
        <f>Q1299*Q1292</f>
        <v>47.428799999999995</v>
      </c>
      <c r="S1299" s="262"/>
      <c r="T1299" s="226">
        <f>R1299</f>
        <v>47.428799999999995</v>
      </c>
      <c r="U1299" s="178"/>
      <c r="V1299" s="132"/>
    </row>
    <row r="1300" spans="1:22">
      <c r="A1300" s="573" t="s">
        <v>369</v>
      </c>
      <c r="B1300" s="584"/>
      <c r="C1300" s="583"/>
      <c r="D1300" s="583"/>
      <c r="E1300" s="222" t="s">
        <v>373</v>
      </c>
      <c r="F1300" s="527">
        <f>D2506</f>
        <v>1.3160000000000001</v>
      </c>
      <c r="G1300" s="223">
        <f>F1300*F1292</f>
        <v>64.747200000000007</v>
      </c>
      <c r="H1300" s="262"/>
      <c r="I1300" s="226">
        <f>G1300</f>
        <v>64.747200000000007</v>
      </c>
      <c r="J1300" s="178"/>
      <c r="K1300" s="217"/>
      <c r="L1300" s="586" t="s">
        <v>369</v>
      </c>
      <c r="M1300" s="584"/>
      <c r="N1300" s="583"/>
      <c r="O1300" s="583"/>
      <c r="P1300" s="222" t="s">
        <v>373</v>
      </c>
      <c r="Q1300" s="527">
        <f>D2506</f>
        <v>1.3160000000000001</v>
      </c>
      <c r="R1300" s="223">
        <f>Q1300*Q1292</f>
        <v>86.329599999999999</v>
      </c>
      <c r="S1300" s="262"/>
      <c r="T1300" s="226">
        <f>R1300</f>
        <v>86.329599999999999</v>
      </c>
      <c r="U1300" s="178"/>
      <c r="V1300" s="132"/>
    </row>
    <row r="1301" spans="1:22" ht="13.5" thickBot="1">
      <c r="A1301" s="573"/>
      <c r="B1301" s="584"/>
      <c r="C1301" s="583"/>
      <c r="D1301" s="583"/>
      <c r="E1301" s="232" t="s">
        <v>374</v>
      </c>
      <c r="F1301" s="518">
        <f>D2507</f>
        <v>0.14899999999999999</v>
      </c>
      <c r="G1301" s="233">
        <f>F1301*F1292</f>
        <v>7.3308</v>
      </c>
      <c r="H1301" s="264"/>
      <c r="I1301" s="237">
        <f>G1301</f>
        <v>7.3308</v>
      </c>
      <c r="J1301" s="236"/>
      <c r="K1301" s="217"/>
      <c r="L1301" s="586"/>
      <c r="M1301" s="584"/>
      <c r="N1301" s="583"/>
      <c r="O1301" s="583"/>
      <c r="P1301" s="232" t="s">
        <v>374</v>
      </c>
      <c r="Q1301" s="518">
        <f>D2507</f>
        <v>0.14899999999999999</v>
      </c>
      <c r="R1301" s="233">
        <f>Q1301*Q1292</f>
        <v>9.7743999999999982</v>
      </c>
      <c r="S1301" s="264"/>
      <c r="T1301" s="237">
        <f>R1301</f>
        <v>9.7743999999999982</v>
      </c>
      <c r="U1301" s="236"/>
      <c r="V1301" s="132"/>
    </row>
    <row r="1302" spans="1:22" ht="14.25" customHeight="1" thickBot="1">
      <c r="A1302" s="574"/>
      <c r="B1302" s="168"/>
      <c r="C1302" s="164"/>
      <c r="D1302" s="164"/>
      <c r="E1302" s="165"/>
      <c r="F1302" s="532" t="s">
        <v>384</v>
      </c>
      <c r="G1302" s="332" t="s">
        <v>385</v>
      </c>
      <c r="H1302" s="220" t="s">
        <v>386</v>
      </c>
      <c r="I1302" s="219"/>
      <c r="J1302" s="251"/>
      <c r="K1302" s="217"/>
      <c r="L1302" s="587"/>
      <c r="M1302" s="168"/>
      <c r="N1302" s="164"/>
      <c r="O1302" s="164"/>
      <c r="P1302" s="165"/>
      <c r="Q1302" s="532" t="s">
        <v>384</v>
      </c>
      <c r="R1302" s="332" t="s">
        <v>385</v>
      </c>
      <c r="S1302" s="220" t="s">
        <v>386</v>
      </c>
      <c r="T1302" s="219"/>
      <c r="U1302" s="251"/>
      <c r="V1302" s="132"/>
    </row>
    <row r="1303" spans="1:22" ht="13.5" thickBot="1">
      <c r="A1303" s="479"/>
      <c r="B1303" s="247" t="s">
        <v>986</v>
      </c>
      <c r="C1303" s="219"/>
      <c r="D1303" s="219"/>
      <c r="E1303" s="253"/>
      <c r="F1303" s="521">
        <f>INDEX(Жильцы!$A$2:$AB$129,Квитанции_чистые!J1293,HLOOKUP(Квитанции_чистые!$G$3,Лист1!$B$21:$M$22,2,FALSE))</f>
        <v>44920</v>
      </c>
      <c r="G1303" s="248">
        <f>INDEX(Жильцы!$A$2:$AB$129,Квитанции_чистые!J1293,(HLOOKUP(Квитанции_чистые!$G$3,Лист1!$B$17:$M$18,2,FALSE)))</f>
        <v>45100</v>
      </c>
      <c r="H1303" s="249">
        <f>G1303-F1303</f>
        <v>180</v>
      </c>
      <c r="I1303" s="242">
        <f>H1303*B2499</f>
        <v>594</v>
      </c>
      <c r="J1303" s="251"/>
      <c r="K1303" s="217"/>
      <c r="L1303" s="461"/>
      <c r="M1303" s="247" t="s">
        <v>986</v>
      </c>
      <c r="N1303" s="219"/>
      <c r="O1303" s="219"/>
      <c r="P1303" s="253"/>
      <c r="Q1303" s="524">
        <f>INDEX(Жильцы!$A$2:$AB$129,Квитанции_чистые!U1293,HLOOKUP(Квитанции_чистые!$G$3,Лист1!$B$21:$M$22,2,FALSE))</f>
        <v>39373</v>
      </c>
      <c r="R1303" s="248">
        <f>INDEX(Жильцы!$A$2:$AB$129,Квитанции_чистые!U1293,(HLOOKUP(Квитанции_чистые!$G$3,Лист1!$B$17:$M$18,2,FALSE)))</f>
        <v>39553</v>
      </c>
      <c r="S1303" s="249">
        <f>R1303-Q1303</f>
        <v>180</v>
      </c>
      <c r="T1303" s="242">
        <f>S1303*B2499</f>
        <v>594</v>
      </c>
      <c r="U1303" s="167"/>
      <c r="V1303" s="132"/>
    </row>
    <row r="1304" spans="1:22">
      <c r="A1304" s="460" t="s">
        <v>375</v>
      </c>
      <c r="B1304" s="132"/>
      <c r="C1304" s="132"/>
      <c r="D1304" s="132"/>
      <c r="E1304" s="132"/>
      <c r="F1304" s="510"/>
      <c r="G1304" s="560" t="s">
        <v>1007</v>
      </c>
      <c r="H1304" s="255"/>
      <c r="I1304" s="556">
        <f>Жильцы!N68</f>
        <v>0</v>
      </c>
      <c r="J1304" s="255"/>
      <c r="K1304" s="217"/>
      <c r="L1304" s="460" t="s">
        <v>375</v>
      </c>
      <c r="M1304" s="132"/>
      <c r="N1304" s="132"/>
      <c r="O1304" s="132"/>
      <c r="P1304" s="132"/>
      <c r="Q1304" s="510"/>
      <c r="R1304" s="560" t="s">
        <v>1007</v>
      </c>
      <c r="S1304" s="255"/>
      <c r="T1304" s="556">
        <f>Жильцы!N70</f>
        <v>1.0000000000218279E-2</v>
      </c>
      <c r="U1304" s="255"/>
      <c r="V1304" s="132"/>
    </row>
    <row r="1305" spans="1:22" ht="13.5" thickBot="1">
      <c r="A1305" s="460" t="s">
        <v>376</v>
      </c>
      <c r="B1305" s="132"/>
      <c r="C1305" s="132"/>
      <c r="D1305" s="180" t="s">
        <v>377</v>
      </c>
      <c r="E1305" s="183" t="str">
        <f>$E$18</f>
        <v>января</v>
      </c>
      <c r="F1305" s="510" t="s">
        <v>1142</v>
      </c>
      <c r="G1305" s="182" t="s">
        <v>347</v>
      </c>
      <c r="H1305" s="167"/>
      <c r="I1305" s="242">
        <f>SUM(I1296:I1304)</f>
        <v>2160.5280000000002</v>
      </c>
      <c r="J1305" s="167"/>
      <c r="K1305" s="217"/>
      <c r="L1305" s="460" t="s">
        <v>376</v>
      </c>
      <c r="M1305" s="132"/>
      <c r="N1305" s="132"/>
      <c r="O1305" s="180" t="s">
        <v>377</v>
      </c>
      <c r="P1305" s="183" t="str">
        <f>$E$18</f>
        <v>января</v>
      </c>
      <c r="Q1305" s="510" t="s">
        <v>1142</v>
      </c>
      <c r="R1305" s="182" t="s">
        <v>347</v>
      </c>
      <c r="S1305" s="167"/>
      <c r="T1305" s="242">
        <f>SUM(T1296:T1304)</f>
        <v>2682.7139999999995</v>
      </c>
      <c r="U1305" s="167"/>
      <c r="V1305" s="132"/>
    </row>
    <row r="1306" spans="1:22" ht="10.5" customHeight="1">
      <c r="A1306" s="184"/>
      <c r="B1306" s="190"/>
      <c r="C1306" s="186"/>
      <c r="D1306" s="259"/>
      <c r="E1306" s="259"/>
      <c r="F1306" s="522"/>
      <c r="G1306" s="259"/>
      <c r="H1306" s="259"/>
      <c r="I1306" s="259"/>
      <c r="J1306" s="259"/>
      <c r="K1306" s="260"/>
      <c r="L1306" s="184"/>
      <c r="M1306" s="190"/>
      <c r="N1306" s="186"/>
      <c r="O1306" s="259"/>
      <c r="P1306" s="259"/>
      <c r="Q1306" s="522"/>
      <c r="R1306" s="259"/>
      <c r="S1306" s="259"/>
      <c r="T1306" s="259"/>
      <c r="U1306" s="259"/>
      <c r="V1306" s="261"/>
    </row>
    <row r="1307" spans="1:22" ht="19.5" customHeight="1">
      <c r="A1307" s="460" t="s">
        <v>363</v>
      </c>
      <c r="B1307" s="131"/>
      <c r="K1307" s="576" t="s">
        <v>378</v>
      </c>
      <c r="L1307" s="460" t="s">
        <v>363</v>
      </c>
      <c r="M1307" s="131"/>
      <c r="V1307" s="576" t="s">
        <v>378</v>
      </c>
    </row>
    <row r="1308" spans="1:22">
      <c r="A1308" s="460" t="s">
        <v>379</v>
      </c>
      <c r="B1308" s="131"/>
      <c r="K1308" s="577"/>
      <c r="L1308" s="460" t="s">
        <v>379</v>
      </c>
      <c r="M1308" s="131"/>
      <c r="V1308" s="577"/>
    </row>
    <row r="1309" spans="1:22" ht="2.25" customHeight="1">
      <c r="A1309" s="460"/>
      <c r="B1309" s="131"/>
      <c r="C1309" s="132"/>
      <c r="D1309" s="132"/>
      <c r="E1309" s="132"/>
      <c r="F1309" s="510"/>
      <c r="G1309" s="132"/>
      <c r="H1309" s="132"/>
      <c r="I1309" s="132"/>
      <c r="J1309" s="132"/>
      <c r="K1309" s="577"/>
      <c r="L1309" s="460"/>
      <c r="M1309" s="131"/>
      <c r="N1309" s="132"/>
      <c r="O1309" s="132"/>
      <c r="P1309" s="132"/>
      <c r="Q1309" s="510"/>
      <c r="R1309" s="132"/>
      <c r="S1309" s="132"/>
      <c r="T1309" s="132"/>
      <c r="U1309" s="132"/>
      <c r="V1309" s="577"/>
    </row>
    <row r="1310" spans="1:22" ht="15.75" customHeight="1">
      <c r="A1310" s="578"/>
      <c r="B1310" s="578"/>
      <c r="C1310" s="578"/>
      <c r="D1310" s="133" t="s">
        <v>350</v>
      </c>
      <c r="E1310" s="133"/>
      <c r="F1310" s="511"/>
      <c r="G1310" s="135" t="str">
        <f>$G$3</f>
        <v>декабрь</v>
      </c>
      <c r="H1310" s="133" t="s">
        <v>967</v>
      </c>
      <c r="I1310" s="132"/>
      <c r="J1310" s="132"/>
      <c r="K1310" s="577"/>
      <c r="L1310" s="578"/>
      <c r="M1310" s="578"/>
      <c r="N1310" s="578"/>
      <c r="O1310" s="133" t="s">
        <v>350</v>
      </c>
      <c r="P1310" s="133"/>
      <c r="Q1310" s="511"/>
      <c r="R1310" s="135" t="str">
        <f>$G$3</f>
        <v>декабрь</v>
      </c>
      <c r="S1310" s="133" t="s">
        <v>967</v>
      </c>
      <c r="T1310" s="132"/>
      <c r="U1310" s="132"/>
      <c r="V1310" s="577"/>
    </row>
    <row r="1311" spans="1:22" ht="3.75" customHeight="1">
      <c r="A1311" s="578"/>
      <c r="B1311" s="578"/>
      <c r="C1311" s="578"/>
      <c r="D1311" s="132"/>
      <c r="E1311" s="132"/>
      <c r="F1311" s="510"/>
      <c r="G1311" s="132"/>
      <c r="H1311" s="132"/>
      <c r="I1311" s="132"/>
      <c r="J1311" s="132"/>
      <c r="K1311" s="577"/>
      <c r="L1311" s="578"/>
      <c r="M1311" s="578"/>
      <c r="N1311" s="578"/>
      <c r="O1311" s="132"/>
      <c r="P1311" s="132"/>
      <c r="Q1311" s="510"/>
      <c r="R1311" s="132"/>
      <c r="S1311" s="132"/>
      <c r="T1311" s="132"/>
      <c r="U1311" s="132"/>
      <c r="V1311" s="577"/>
    </row>
    <row r="1312" spans="1:22" ht="12.75" customHeight="1">
      <c r="A1312" s="578"/>
      <c r="B1312" s="578"/>
      <c r="C1312" s="578"/>
      <c r="D1312" s="131" t="s">
        <v>327</v>
      </c>
      <c r="E1312" s="131"/>
      <c r="F1312" s="512">
        <f>F1292</f>
        <v>49.2</v>
      </c>
      <c r="G1312" s="131" t="s">
        <v>328</v>
      </c>
      <c r="H1312" s="132" t="str">
        <f>H1292</f>
        <v>Бабкин О.В.</v>
      </c>
      <c r="I1312" s="132"/>
      <c r="J1312" s="132"/>
      <c r="K1312" s="577"/>
      <c r="L1312" s="578"/>
      <c r="M1312" s="578"/>
      <c r="N1312" s="578"/>
      <c r="O1312" s="131" t="s">
        <v>327</v>
      </c>
      <c r="P1312" s="131"/>
      <c r="Q1312" s="512">
        <f>Q1292</f>
        <v>65.599999999999994</v>
      </c>
      <c r="R1312" s="131" t="s">
        <v>328</v>
      </c>
      <c r="S1312" s="132" t="str">
        <f>S1292</f>
        <v>Кутьмин С.М.</v>
      </c>
      <c r="T1312" s="132"/>
      <c r="U1312" s="132"/>
      <c r="V1312" s="577"/>
    </row>
    <row r="1313" spans="1:22" ht="12.75" customHeight="1">
      <c r="A1313" s="578"/>
      <c r="B1313" s="578"/>
      <c r="C1313" s="578"/>
      <c r="D1313" s="131" t="s">
        <v>329</v>
      </c>
      <c r="E1313" s="131"/>
      <c r="F1313" s="512">
        <f>F1293</f>
        <v>0</v>
      </c>
      <c r="G1313" s="131" t="s">
        <v>330</v>
      </c>
      <c r="H1313" s="132" t="s">
        <v>331</v>
      </c>
      <c r="I1313" s="132"/>
      <c r="J1313" s="137">
        <f>J1293</f>
        <v>67</v>
      </c>
      <c r="K1313" s="577"/>
      <c r="L1313" s="578"/>
      <c r="M1313" s="578"/>
      <c r="N1313" s="578"/>
      <c r="O1313" s="131" t="s">
        <v>329</v>
      </c>
      <c r="P1313" s="131"/>
      <c r="Q1313" s="512">
        <f>Q1293</f>
        <v>3</v>
      </c>
      <c r="R1313" s="131" t="s">
        <v>330</v>
      </c>
      <c r="S1313" s="132" t="s">
        <v>331</v>
      </c>
      <c r="T1313" s="132"/>
      <c r="U1313" s="137">
        <f>U1293</f>
        <v>69</v>
      </c>
      <c r="V1313" s="577"/>
    </row>
    <row r="1314" spans="1:22" ht="2.25" customHeight="1" thickBot="1">
      <c r="A1314" s="463"/>
      <c r="B1314" s="132"/>
      <c r="C1314" s="132"/>
      <c r="D1314" s="132"/>
      <c r="E1314" s="132"/>
      <c r="F1314" s="510"/>
      <c r="G1314" s="132"/>
      <c r="H1314" s="132"/>
      <c r="I1314" s="132"/>
      <c r="J1314" s="132"/>
      <c r="K1314" s="577"/>
      <c r="L1314" s="463"/>
      <c r="M1314" s="132"/>
      <c r="N1314" s="132"/>
      <c r="O1314" s="132"/>
      <c r="P1314" s="132"/>
      <c r="Q1314" s="510"/>
      <c r="R1314" s="132"/>
      <c r="S1314" s="132"/>
      <c r="T1314" s="132"/>
      <c r="U1314" s="132"/>
      <c r="V1314" s="577"/>
    </row>
    <row r="1315" spans="1:22" ht="24" customHeight="1" thickBot="1">
      <c r="A1315" s="574" t="s">
        <v>449</v>
      </c>
      <c r="B1315" s="138"/>
      <c r="C1315" s="219"/>
      <c r="D1315" s="541" t="s">
        <v>957</v>
      </c>
      <c r="E1315" s="140"/>
      <c r="F1315" s="513" t="s">
        <v>366</v>
      </c>
      <c r="G1315" s="141" t="s">
        <v>335</v>
      </c>
      <c r="H1315" s="220" t="s">
        <v>367</v>
      </c>
      <c r="I1315" s="569" t="s">
        <v>337</v>
      </c>
      <c r="J1315" s="570"/>
      <c r="K1315" s="577"/>
      <c r="L1315" s="585" t="s">
        <v>450</v>
      </c>
      <c r="M1315" s="138"/>
      <c r="N1315" s="219"/>
      <c r="O1315" s="541" t="s">
        <v>957</v>
      </c>
      <c r="P1315" s="140"/>
      <c r="Q1315" s="513" t="s">
        <v>366</v>
      </c>
      <c r="R1315" s="141" t="s">
        <v>335</v>
      </c>
      <c r="S1315" s="220" t="s">
        <v>367</v>
      </c>
      <c r="T1315" s="569" t="s">
        <v>337</v>
      </c>
      <c r="U1315" s="570"/>
      <c r="V1315" s="577"/>
    </row>
    <row r="1316" spans="1:22" ht="3" customHeight="1">
      <c r="A1316" s="574"/>
      <c r="B1316" s="221"/>
      <c r="C1316" s="144"/>
      <c r="D1316" s="144"/>
      <c r="E1316" s="145"/>
      <c r="F1316" s="514"/>
      <c r="G1316" s="146"/>
      <c r="H1316" s="146"/>
      <c r="I1316" s="144"/>
      <c r="J1316" s="147"/>
      <c r="K1316" s="577"/>
      <c r="L1316" s="585"/>
      <c r="M1316" s="221"/>
      <c r="N1316" s="144"/>
      <c r="O1316" s="144"/>
      <c r="P1316" s="145"/>
      <c r="Q1316" s="514"/>
      <c r="R1316" s="146"/>
      <c r="S1316" s="146"/>
      <c r="T1316" s="144"/>
      <c r="U1316" s="147"/>
      <c r="V1316" s="577"/>
    </row>
    <row r="1317" spans="1:22" ht="12.75" customHeight="1">
      <c r="A1317" s="574"/>
      <c r="B1317" s="221" t="s">
        <v>368</v>
      </c>
      <c r="C1317" s="156"/>
      <c r="D1317" s="156"/>
      <c r="E1317" s="150"/>
      <c r="F1317" s="151">
        <f>D2509</f>
        <v>29.5</v>
      </c>
      <c r="G1317" s="151">
        <f>F1317*F1312</f>
        <v>1451.4</v>
      </c>
      <c r="H1317" s="192"/>
      <c r="I1317" s="153">
        <f>G1317-H1317</f>
        <v>1451.4</v>
      </c>
      <c r="J1317" s="154"/>
      <c r="K1317" s="577"/>
      <c r="L1317" s="585"/>
      <c r="M1317" s="221" t="s">
        <v>368</v>
      </c>
      <c r="N1317" s="156"/>
      <c r="O1317" s="156"/>
      <c r="P1317" s="150"/>
      <c r="Q1317" s="151">
        <f>D2509</f>
        <v>29.5</v>
      </c>
      <c r="R1317" s="151">
        <f>Q1317*Q1312</f>
        <v>1935.1999999999998</v>
      </c>
      <c r="S1317" s="192"/>
      <c r="T1317" s="153">
        <f>R1317-S1317</f>
        <v>1935.1999999999998</v>
      </c>
      <c r="U1317" s="154"/>
      <c r="V1317" s="577"/>
    </row>
    <row r="1318" spans="1:22" ht="12.75" customHeight="1">
      <c r="A1318" s="472"/>
      <c r="B1318" s="582" t="s">
        <v>370</v>
      </c>
      <c r="C1318" s="583"/>
      <c r="D1318" s="583"/>
      <c r="E1318" s="222" t="s">
        <v>371</v>
      </c>
      <c r="F1318" s="516">
        <f>D2504</f>
        <v>0.152</v>
      </c>
      <c r="G1318" s="223">
        <f>F1318*F1312</f>
        <v>7.4784000000000006</v>
      </c>
      <c r="H1318" s="262"/>
      <c r="I1318" s="226">
        <f>G1318</f>
        <v>7.4784000000000006</v>
      </c>
      <c r="J1318" s="178"/>
      <c r="K1318" s="577"/>
      <c r="L1318" s="585"/>
      <c r="M1318" s="582" t="s">
        <v>370</v>
      </c>
      <c r="N1318" s="583"/>
      <c r="O1318" s="583"/>
      <c r="P1318" s="222" t="s">
        <v>371</v>
      </c>
      <c r="Q1318" s="516">
        <f>D2504</f>
        <v>0.152</v>
      </c>
      <c r="R1318" s="223">
        <f>Q1318*Q1312</f>
        <v>9.9711999999999996</v>
      </c>
      <c r="S1318" s="262"/>
      <c r="T1318" s="226">
        <f>R1318</f>
        <v>9.9711999999999996</v>
      </c>
      <c r="U1318" s="178"/>
      <c r="V1318" s="577"/>
    </row>
    <row r="1319" spans="1:22" ht="12.75" customHeight="1">
      <c r="A1319" s="472"/>
      <c r="B1319" s="584"/>
      <c r="C1319" s="583"/>
      <c r="D1319" s="583"/>
      <c r="E1319" s="222" t="s">
        <v>372</v>
      </c>
      <c r="F1319" s="516">
        <f>D2505</f>
        <v>0.72299999999999998</v>
      </c>
      <c r="G1319" s="223">
        <f>F1319*F1312</f>
        <v>35.571600000000004</v>
      </c>
      <c r="H1319" s="262"/>
      <c r="I1319" s="226">
        <f>G1319</f>
        <v>35.571600000000004</v>
      </c>
      <c r="J1319" s="178"/>
      <c r="K1319" s="577"/>
      <c r="L1319" s="464"/>
      <c r="M1319" s="584"/>
      <c r="N1319" s="583"/>
      <c r="O1319" s="583"/>
      <c r="P1319" s="222" t="s">
        <v>372</v>
      </c>
      <c r="Q1319" s="516">
        <f>D2505</f>
        <v>0.72299999999999998</v>
      </c>
      <c r="R1319" s="223">
        <f>Q1319*Q1312</f>
        <v>47.428799999999995</v>
      </c>
      <c r="S1319" s="262"/>
      <c r="T1319" s="226">
        <f>R1319</f>
        <v>47.428799999999995</v>
      </c>
      <c r="U1319" s="178"/>
      <c r="V1319" s="577"/>
    </row>
    <row r="1320" spans="1:22">
      <c r="A1320" s="573" t="s">
        <v>369</v>
      </c>
      <c r="B1320" s="584"/>
      <c r="C1320" s="583"/>
      <c r="D1320" s="583"/>
      <c r="E1320" s="222" t="s">
        <v>373</v>
      </c>
      <c r="F1320" s="527">
        <f>D2506</f>
        <v>1.3160000000000001</v>
      </c>
      <c r="G1320" s="223">
        <f>F1320*F1312</f>
        <v>64.747200000000007</v>
      </c>
      <c r="H1320" s="262"/>
      <c r="I1320" s="226">
        <f>G1320</f>
        <v>64.747200000000007</v>
      </c>
      <c r="J1320" s="178"/>
      <c r="K1320" s="577"/>
      <c r="L1320" s="586" t="s">
        <v>369</v>
      </c>
      <c r="M1320" s="584"/>
      <c r="N1320" s="583"/>
      <c r="O1320" s="583"/>
      <c r="P1320" s="222" t="s">
        <v>373</v>
      </c>
      <c r="Q1320" s="527">
        <f>D2506</f>
        <v>1.3160000000000001</v>
      </c>
      <c r="R1320" s="223">
        <f>Q1320*Q1312</f>
        <v>86.329599999999999</v>
      </c>
      <c r="S1320" s="262"/>
      <c r="T1320" s="226">
        <f>R1320</f>
        <v>86.329599999999999</v>
      </c>
      <c r="U1320" s="178"/>
      <c r="V1320" s="577"/>
    </row>
    <row r="1321" spans="1:22" ht="13.5" thickBot="1">
      <c r="A1321" s="573"/>
      <c r="B1321" s="584"/>
      <c r="C1321" s="583"/>
      <c r="D1321" s="583"/>
      <c r="E1321" s="232" t="s">
        <v>374</v>
      </c>
      <c r="F1321" s="518">
        <f>D2507</f>
        <v>0.14899999999999999</v>
      </c>
      <c r="G1321" s="233">
        <f>F1321*F1312</f>
        <v>7.3308</v>
      </c>
      <c r="H1321" s="264"/>
      <c r="I1321" s="237">
        <f>G1321</f>
        <v>7.3308</v>
      </c>
      <c r="J1321" s="236"/>
      <c r="K1321" s="577"/>
      <c r="L1321" s="586"/>
      <c r="M1321" s="584"/>
      <c r="N1321" s="583"/>
      <c r="O1321" s="583"/>
      <c r="P1321" s="232" t="s">
        <v>374</v>
      </c>
      <c r="Q1321" s="518">
        <f>D2507</f>
        <v>0.14899999999999999</v>
      </c>
      <c r="R1321" s="233">
        <f>Q1321*Q1312</f>
        <v>9.7743999999999982</v>
      </c>
      <c r="S1321" s="264"/>
      <c r="T1321" s="237">
        <f>R1321</f>
        <v>9.7743999999999982</v>
      </c>
      <c r="U1321" s="236"/>
      <c r="V1321" s="577"/>
    </row>
    <row r="1322" spans="1:22" ht="10.5" customHeight="1" thickBot="1">
      <c r="A1322" s="574"/>
      <c r="B1322" s="168"/>
      <c r="C1322" s="164"/>
      <c r="D1322" s="164"/>
      <c r="E1322" s="165"/>
      <c r="F1322" s="532" t="s">
        <v>384</v>
      </c>
      <c r="G1322" s="332" t="s">
        <v>385</v>
      </c>
      <c r="H1322" s="220" t="s">
        <v>386</v>
      </c>
      <c r="I1322" s="219"/>
      <c r="J1322" s="251"/>
      <c r="K1322" s="577"/>
      <c r="L1322" s="587"/>
      <c r="M1322" s="168"/>
      <c r="N1322" s="164"/>
      <c r="O1322" s="164"/>
      <c r="P1322" s="165"/>
      <c r="Q1322" s="532" t="s">
        <v>384</v>
      </c>
      <c r="R1322" s="332" t="s">
        <v>385</v>
      </c>
      <c r="S1322" s="220" t="s">
        <v>386</v>
      </c>
      <c r="T1322" s="219"/>
      <c r="U1322" s="251"/>
      <c r="V1322" s="577"/>
    </row>
    <row r="1323" spans="1:22" ht="13.5" thickBot="1">
      <c r="A1323" s="479"/>
      <c r="B1323" s="247" t="s">
        <v>986</v>
      </c>
      <c r="C1323" s="219"/>
      <c r="D1323" s="219"/>
      <c r="E1323" s="253"/>
      <c r="F1323" s="524">
        <f>F1303</f>
        <v>44920</v>
      </c>
      <c r="G1323" s="282">
        <f>G1303</f>
        <v>45100</v>
      </c>
      <c r="H1323" s="249">
        <f>H1303</f>
        <v>180</v>
      </c>
      <c r="I1323" s="242">
        <f>I1303</f>
        <v>594</v>
      </c>
      <c r="J1323" s="167"/>
      <c r="K1323" s="577"/>
      <c r="L1323" s="461"/>
      <c r="M1323" s="247" t="s">
        <v>986</v>
      </c>
      <c r="N1323" s="219"/>
      <c r="O1323" s="219"/>
      <c r="P1323" s="253"/>
      <c r="Q1323" s="524">
        <f>Q1303</f>
        <v>39373</v>
      </c>
      <c r="R1323" s="248">
        <f>R1303</f>
        <v>39553</v>
      </c>
      <c r="S1323" s="249">
        <f>S1303</f>
        <v>180</v>
      </c>
      <c r="T1323" s="242">
        <f>T1303</f>
        <v>594</v>
      </c>
      <c r="U1323" s="167"/>
      <c r="V1323" s="577"/>
    </row>
    <row r="1324" spans="1:22">
      <c r="A1324" s="460" t="s">
        <v>375</v>
      </c>
      <c r="B1324" s="132"/>
      <c r="C1324" s="132"/>
      <c r="D1324" s="132"/>
      <c r="E1324" s="132"/>
      <c r="F1324" s="510"/>
      <c r="G1324" s="560" t="s">
        <v>1007</v>
      </c>
      <c r="H1324" s="255"/>
      <c r="I1324" s="556">
        <f>I1304</f>
        <v>0</v>
      </c>
      <c r="J1324" s="255"/>
      <c r="K1324" s="577"/>
      <c r="L1324" s="460" t="s">
        <v>375</v>
      </c>
      <c r="M1324" s="132"/>
      <c r="N1324" s="132"/>
      <c r="O1324" s="132"/>
      <c r="P1324" s="132"/>
      <c r="Q1324" s="510"/>
      <c r="R1324" s="560" t="s">
        <v>1007</v>
      </c>
      <c r="S1324" s="255"/>
      <c r="T1324" s="556">
        <f>T1304</f>
        <v>1.0000000000218279E-2</v>
      </c>
      <c r="U1324" s="255"/>
      <c r="V1324" s="577"/>
    </row>
    <row r="1325" spans="1:22" ht="13.5" thickBot="1">
      <c r="A1325" s="460" t="s">
        <v>376</v>
      </c>
      <c r="B1325" s="132"/>
      <c r="C1325" s="132"/>
      <c r="D1325" s="180" t="s">
        <v>377</v>
      </c>
      <c r="E1325" s="183" t="str">
        <f>$E$18</f>
        <v>января</v>
      </c>
      <c r="F1325" s="510" t="s">
        <v>1142</v>
      </c>
      <c r="G1325" s="182" t="s">
        <v>347</v>
      </c>
      <c r="H1325" s="167"/>
      <c r="I1325" s="242">
        <f>SUM(I1316:I1324)</f>
        <v>2160.5280000000002</v>
      </c>
      <c r="J1325" s="167"/>
      <c r="K1325" s="299"/>
      <c r="L1325" s="460" t="s">
        <v>376</v>
      </c>
      <c r="M1325" s="132"/>
      <c r="N1325" s="132"/>
      <c r="O1325" s="180" t="s">
        <v>377</v>
      </c>
      <c r="P1325" s="183" t="str">
        <f>$E$18</f>
        <v>января</v>
      </c>
      <c r="Q1325" s="510" t="s">
        <v>1142</v>
      </c>
      <c r="R1325" s="182" t="s">
        <v>347</v>
      </c>
      <c r="S1325" s="167"/>
      <c r="T1325" s="242">
        <f>SUM(T1316:T1324)</f>
        <v>2682.7139999999995</v>
      </c>
      <c r="U1325" s="167"/>
      <c r="V1325" s="299"/>
    </row>
    <row r="1326" spans="1:22" s="261" customFormat="1" ht="12" customHeight="1">
      <c r="A1326" s="284"/>
      <c r="B1326" s="285"/>
      <c r="C1326" s="196"/>
      <c r="F1326" s="525"/>
      <c r="K1326" s="299"/>
      <c r="L1326" s="284"/>
      <c r="M1326" s="285"/>
      <c r="N1326" s="196"/>
      <c r="Q1326" s="525"/>
      <c r="V1326" s="299"/>
    </row>
    <row r="1327" spans="1:22">
      <c r="A1327" s="460" t="s">
        <v>363</v>
      </c>
      <c r="B1327" s="131"/>
      <c r="L1327" s="460" t="s">
        <v>363</v>
      </c>
      <c r="M1327" s="131"/>
    </row>
    <row r="1328" spans="1:22" ht="2.25" customHeight="1">
      <c r="A1328" s="460"/>
      <c r="B1328" s="131"/>
      <c r="C1328" s="132"/>
      <c r="D1328" s="132"/>
      <c r="E1328" s="132"/>
      <c r="F1328" s="510"/>
      <c r="G1328" s="132"/>
      <c r="H1328" s="132"/>
      <c r="I1328" s="132"/>
      <c r="J1328" s="132"/>
      <c r="K1328" s="217"/>
      <c r="L1328" s="460"/>
      <c r="M1328" s="131"/>
      <c r="N1328" s="132"/>
      <c r="O1328" s="132"/>
      <c r="P1328" s="132"/>
      <c r="Q1328" s="510"/>
      <c r="R1328" s="132"/>
      <c r="S1328" s="132"/>
      <c r="T1328" s="132"/>
      <c r="U1328" s="132"/>
      <c r="V1328" s="132"/>
    </row>
    <row r="1329" spans="1:22" ht="15.75" customHeight="1">
      <c r="A1329" s="578"/>
      <c r="B1329" s="578"/>
      <c r="C1329" s="578"/>
      <c r="D1329" s="133" t="s">
        <v>325</v>
      </c>
      <c r="E1329" s="133"/>
      <c r="F1329" s="511"/>
      <c r="G1329" s="135" t="str">
        <f>$G$3</f>
        <v>декабрь</v>
      </c>
      <c r="H1329" s="133" t="s">
        <v>967</v>
      </c>
      <c r="I1329" s="132"/>
      <c r="J1329" s="132"/>
      <c r="K1329" s="217"/>
      <c r="L1329" s="578"/>
      <c r="M1329" s="578"/>
      <c r="N1329" s="578"/>
      <c r="O1329" s="133" t="s">
        <v>325</v>
      </c>
      <c r="P1329" s="133"/>
      <c r="Q1329" s="511"/>
      <c r="R1329" s="135" t="str">
        <f>$G$3</f>
        <v>декабрь</v>
      </c>
      <c r="S1329" s="133" t="s">
        <v>967</v>
      </c>
      <c r="T1329" s="132"/>
      <c r="U1329" s="132"/>
      <c r="V1329" s="132"/>
    </row>
    <row r="1330" spans="1:22" ht="1.5" customHeight="1">
      <c r="A1330" s="578"/>
      <c r="B1330" s="578"/>
      <c r="C1330" s="578"/>
      <c r="D1330" s="132"/>
      <c r="E1330" s="132"/>
      <c r="F1330" s="510"/>
      <c r="G1330" s="132"/>
      <c r="H1330" s="132"/>
      <c r="I1330" s="132"/>
      <c r="J1330" s="132"/>
      <c r="K1330" s="217"/>
      <c r="L1330" s="578"/>
      <c r="M1330" s="578"/>
      <c r="N1330" s="578"/>
      <c r="O1330" s="132"/>
      <c r="P1330" s="132"/>
      <c r="Q1330" s="510"/>
      <c r="R1330" s="132"/>
      <c r="S1330" s="132"/>
      <c r="T1330" s="132"/>
      <c r="U1330" s="132"/>
      <c r="V1330" s="132"/>
    </row>
    <row r="1331" spans="1:22" ht="12.75" customHeight="1">
      <c r="A1331" s="578"/>
      <c r="B1331" s="578"/>
      <c r="C1331" s="578"/>
      <c r="D1331" s="131" t="s">
        <v>327</v>
      </c>
      <c r="E1331" s="131"/>
      <c r="F1331" s="512">
        <f>Жильцы!E71</f>
        <v>49.4</v>
      </c>
      <c r="G1331" s="131" t="s">
        <v>328</v>
      </c>
      <c r="H1331" s="132" t="str">
        <f>Жильцы!B71&amp;" "&amp;Жильцы!C71&amp;"."&amp;Жильцы!D71&amp;"."</f>
        <v>Болозович А.А.</v>
      </c>
      <c r="I1331" s="132"/>
      <c r="J1331" s="132"/>
      <c r="K1331" s="217"/>
      <c r="L1331" s="578"/>
      <c r="M1331" s="578"/>
      <c r="N1331" s="578"/>
      <c r="O1331" s="131" t="s">
        <v>327</v>
      </c>
      <c r="P1331" s="131"/>
      <c r="Q1331" s="512">
        <f>Жильцы!E73</f>
        <v>49.5</v>
      </c>
      <c r="R1331" s="131" t="s">
        <v>328</v>
      </c>
      <c r="S1331" s="132" t="str">
        <f>Жильцы!B73&amp;" "&amp;Жильцы!C73&amp;"."&amp;Жильцы!D73&amp;"."</f>
        <v>Гуляев В.А.</v>
      </c>
      <c r="T1331" s="132"/>
      <c r="U1331" s="132"/>
      <c r="V1331" s="132"/>
    </row>
    <row r="1332" spans="1:22" ht="12.75" customHeight="1">
      <c r="A1332" s="578"/>
      <c r="B1332" s="578"/>
      <c r="C1332" s="578"/>
      <c r="D1332" s="131" t="s">
        <v>329</v>
      </c>
      <c r="E1332" s="131"/>
      <c r="F1332" s="512">
        <f>Жильцы!F71</f>
        <v>0</v>
      </c>
      <c r="G1332" s="131" t="s">
        <v>330</v>
      </c>
      <c r="H1332" s="132" t="s">
        <v>331</v>
      </c>
      <c r="I1332" s="132"/>
      <c r="J1332" s="137">
        <f>Жильцы!A71</f>
        <v>70</v>
      </c>
      <c r="K1332" s="217"/>
      <c r="L1332" s="578"/>
      <c r="M1332" s="578"/>
      <c r="N1332" s="578"/>
      <c r="O1332" s="131" t="s">
        <v>329</v>
      </c>
      <c r="P1332" s="131"/>
      <c r="Q1332" s="512">
        <f>Жильцы!F73</f>
        <v>6</v>
      </c>
      <c r="R1332" s="131" t="s">
        <v>330</v>
      </c>
      <c r="S1332" s="132" t="s">
        <v>331</v>
      </c>
      <c r="T1332" s="132"/>
      <c r="U1332" s="137">
        <f>Жильцы!A73</f>
        <v>72</v>
      </c>
      <c r="V1332" s="132"/>
    </row>
    <row r="1333" spans="1:22" ht="1.5" customHeight="1" thickBot="1">
      <c r="A1333" s="463"/>
      <c r="B1333" s="132"/>
      <c r="C1333" s="132"/>
      <c r="D1333" s="132"/>
      <c r="E1333" s="132"/>
      <c r="F1333" s="510"/>
      <c r="G1333" s="132"/>
      <c r="H1333" s="132"/>
      <c r="I1333" s="132"/>
      <c r="J1333" s="132"/>
      <c r="K1333" s="217"/>
      <c r="L1333" s="463"/>
      <c r="M1333" s="132"/>
      <c r="N1333" s="132"/>
      <c r="O1333" s="132"/>
      <c r="P1333" s="132"/>
      <c r="Q1333" s="510"/>
      <c r="R1333" s="132"/>
      <c r="S1333" s="132"/>
      <c r="T1333" s="132"/>
      <c r="U1333" s="132"/>
      <c r="V1333" s="132"/>
    </row>
    <row r="1334" spans="1:22" ht="24" customHeight="1" thickBot="1">
      <c r="A1334" s="574"/>
      <c r="B1334" s="138"/>
      <c r="C1334" s="219"/>
      <c r="D1334" s="541" t="s">
        <v>957</v>
      </c>
      <c r="E1334" s="140"/>
      <c r="F1334" s="513" t="s">
        <v>366</v>
      </c>
      <c r="G1334" s="141" t="s">
        <v>335</v>
      </c>
      <c r="H1334" s="220" t="s">
        <v>367</v>
      </c>
      <c r="I1334" s="569" t="s">
        <v>337</v>
      </c>
      <c r="J1334" s="570"/>
      <c r="K1334" s="217"/>
      <c r="L1334" s="585"/>
      <c r="M1334" s="138"/>
      <c r="N1334" s="219"/>
      <c r="O1334" s="541" t="s">
        <v>957</v>
      </c>
      <c r="P1334" s="140"/>
      <c r="Q1334" s="513" t="s">
        <v>366</v>
      </c>
      <c r="R1334" s="141" t="s">
        <v>335</v>
      </c>
      <c r="S1334" s="220" t="s">
        <v>367</v>
      </c>
      <c r="T1334" s="569" t="s">
        <v>337</v>
      </c>
      <c r="U1334" s="570"/>
      <c r="V1334" s="132"/>
    </row>
    <row r="1335" spans="1:22" ht="3" customHeight="1">
      <c r="A1335" s="574"/>
      <c r="B1335" s="221"/>
      <c r="C1335" s="144"/>
      <c r="D1335" s="144"/>
      <c r="E1335" s="145"/>
      <c r="F1335" s="514"/>
      <c r="G1335" s="146"/>
      <c r="H1335" s="146"/>
      <c r="I1335" s="144"/>
      <c r="J1335" s="147"/>
      <c r="K1335" s="217"/>
      <c r="L1335" s="585"/>
      <c r="M1335" s="221"/>
      <c r="N1335" s="144"/>
      <c r="O1335" s="144"/>
      <c r="P1335" s="145"/>
      <c r="Q1335" s="514"/>
      <c r="R1335" s="146"/>
      <c r="S1335" s="146"/>
      <c r="T1335" s="144"/>
      <c r="U1335" s="147"/>
      <c r="V1335" s="132"/>
    </row>
    <row r="1336" spans="1:22" ht="12.75" customHeight="1">
      <c r="A1336" s="574"/>
      <c r="B1336" s="221" t="s">
        <v>368</v>
      </c>
      <c r="C1336" s="156"/>
      <c r="D1336" s="156"/>
      <c r="E1336" s="150"/>
      <c r="F1336" s="151">
        <f>D2509</f>
        <v>29.5</v>
      </c>
      <c r="G1336" s="151">
        <f>F1336*F1331</f>
        <v>1457.3</v>
      </c>
      <c r="H1336" s="152"/>
      <c r="I1336" s="153">
        <f>G1336-H1336</f>
        <v>1457.3</v>
      </c>
      <c r="J1336" s="154"/>
      <c r="K1336" s="217"/>
      <c r="L1336" s="585"/>
      <c r="M1336" s="221" t="s">
        <v>368</v>
      </c>
      <c r="N1336" s="156"/>
      <c r="O1336" s="156"/>
      <c r="P1336" s="150"/>
      <c r="Q1336" s="151">
        <f>D2509</f>
        <v>29.5</v>
      </c>
      <c r="R1336" s="151">
        <f>Q1336*Q1331</f>
        <v>1460.25</v>
      </c>
      <c r="S1336" s="152"/>
      <c r="T1336" s="153">
        <f>R1336-S1336</f>
        <v>1460.25</v>
      </c>
      <c r="U1336" s="154"/>
      <c r="V1336" s="132"/>
    </row>
    <row r="1337" spans="1:22" ht="12.75" customHeight="1">
      <c r="A1337" s="472"/>
      <c r="B1337" s="582" t="s">
        <v>370</v>
      </c>
      <c r="C1337" s="583"/>
      <c r="D1337" s="583"/>
      <c r="E1337" s="222" t="s">
        <v>371</v>
      </c>
      <c r="F1337" s="516">
        <f>D2504</f>
        <v>0.152</v>
      </c>
      <c r="G1337" s="223">
        <f>F1337*F1331</f>
        <v>7.5087999999999999</v>
      </c>
      <c r="H1337" s="224"/>
      <c r="I1337" s="226">
        <f>G1337</f>
        <v>7.5087999999999999</v>
      </c>
      <c r="J1337" s="178"/>
      <c r="K1337" s="217"/>
      <c r="L1337" s="585"/>
      <c r="M1337" s="582" t="s">
        <v>370</v>
      </c>
      <c r="N1337" s="583"/>
      <c r="O1337" s="583"/>
      <c r="P1337" s="222" t="s">
        <v>371</v>
      </c>
      <c r="Q1337" s="516">
        <f>D2504</f>
        <v>0.152</v>
      </c>
      <c r="R1337" s="223">
        <f>Q1337*Q1331</f>
        <v>7.524</v>
      </c>
      <c r="S1337" s="224"/>
      <c r="T1337" s="226">
        <f>R1337</f>
        <v>7.524</v>
      </c>
      <c r="U1337" s="178"/>
      <c r="V1337" s="132"/>
    </row>
    <row r="1338" spans="1:22" ht="12.75" customHeight="1">
      <c r="A1338" s="472"/>
      <c r="B1338" s="584"/>
      <c r="C1338" s="583"/>
      <c r="D1338" s="583"/>
      <c r="E1338" s="222" t="s">
        <v>372</v>
      </c>
      <c r="F1338" s="516">
        <f>D2505</f>
        <v>0.72299999999999998</v>
      </c>
      <c r="G1338" s="223">
        <f>F1338*F1331</f>
        <v>35.716200000000001</v>
      </c>
      <c r="H1338" s="224"/>
      <c r="I1338" s="226">
        <f>G1338</f>
        <v>35.716200000000001</v>
      </c>
      <c r="J1338" s="178"/>
      <c r="K1338" s="217"/>
      <c r="L1338" s="464"/>
      <c r="M1338" s="584"/>
      <c r="N1338" s="583"/>
      <c r="O1338" s="583"/>
      <c r="P1338" s="222" t="s">
        <v>372</v>
      </c>
      <c r="Q1338" s="516">
        <f>D2505</f>
        <v>0.72299999999999998</v>
      </c>
      <c r="R1338" s="223">
        <f>Q1338*Q1331</f>
        <v>35.788499999999999</v>
      </c>
      <c r="S1338" s="224"/>
      <c r="T1338" s="226">
        <f>R1338</f>
        <v>35.788499999999999</v>
      </c>
      <c r="U1338" s="178"/>
      <c r="V1338" s="132"/>
    </row>
    <row r="1339" spans="1:22">
      <c r="A1339" s="573" t="s">
        <v>369</v>
      </c>
      <c r="B1339" s="584"/>
      <c r="C1339" s="583"/>
      <c r="D1339" s="583"/>
      <c r="E1339" s="222" t="s">
        <v>373</v>
      </c>
      <c r="F1339" s="527">
        <f>D2506</f>
        <v>1.3160000000000001</v>
      </c>
      <c r="G1339" s="223">
        <f>F1339*F1331</f>
        <v>65.010400000000004</v>
      </c>
      <c r="H1339" s="224"/>
      <c r="I1339" s="226">
        <f>G1339</f>
        <v>65.010400000000004</v>
      </c>
      <c r="J1339" s="178"/>
      <c r="K1339" s="217"/>
      <c r="L1339" s="586" t="s">
        <v>369</v>
      </c>
      <c r="M1339" s="584"/>
      <c r="N1339" s="583"/>
      <c r="O1339" s="583"/>
      <c r="P1339" s="222" t="s">
        <v>373</v>
      </c>
      <c r="Q1339" s="527">
        <f>D2506</f>
        <v>1.3160000000000001</v>
      </c>
      <c r="R1339" s="223">
        <f>Q1339*Q1331</f>
        <v>65.141999999999996</v>
      </c>
      <c r="S1339" s="224"/>
      <c r="T1339" s="226">
        <f>R1339</f>
        <v>65.141999999999996</v>
      </c>
      <c r="U1339" s="178"/>
      <c r="V1339" s="132"/>
    </row>
    <row r="1340" spans="1:22" ht="13.5" thickBot="1">
      <c r="A1340" s="573"/>
      <c r="B1340" s="584"/>
      <c r="C1340" s="583"/>
      <c r="D1340" s="583"/>
      <c r="E1340" s="232" t="s">
        <v>374</v>
      </c>
      <c r="F1340" s="518">
        <f>D2507</f>
        <v>0.14899999999999999</v>
      </c>
      <c r="G1340" s="233">
        <f>F1340*F1331</f>
        <v>7.3605999999999998</v>
      </c>
      <c r="H1340" s="234"/>
      <c r="I1340" s="237">
        <f>G1340</f>
        <v>7.3605999999999998</v>
      </c>
      <c r="J1340" s="236"/>
      <c r="K1340" s="217"/>
      <c r="L1340" s="586"/>
      <c r="M1340" s="584"/>
      <c r="N1340" s="583"/>
      <c r="O1340" s="583"/>
      <c r="P1340" s="232" t="s">
        <v>374</v>
      </c>
      <c r="Q1340" s="518">
        <f>D2507</f>
        <v>0.14899999999999999</v>
      </c>
      <c r="R1340" s="233">
        <f>Q1340*Q1331</f>
        <v>7.3754999999999997</v>
      </c>
      <c r="S1340" s="234"/>
      <c r="T1340" s="237">
        <f>R1340</f>
        <v>7.3754999999999997</v>
      </c>
      <c r="U1340" s="236"/>
      <c r="V1340" s="132"/>
    </row>
    <row r="1341" spans="1:22" ht="13.5" customHeight="1" thickBot="1">
      <c r="A1341" s="574"/>
      <c r="B1341" s="168"/>
      <c r="C1341" s="164"/>
      <c r="D1341" s="164"/>
      <c r="E1341" s="165"/>
      <c r="F1341" s="532" t="s">
        <v>384</v>
      </c>
      <c r="G1341" s="332" t="s">
        <v>385</v>
      </c>
      <c r="H1341" s="220" t="s">
        <v>386</v>
      </c>
      <c r="I1341" s="219"/>
      <c r="J1341" s="251"/>
      <c r="K1341" s="217"/>
      <c r="L1341" s="587"/>
      <c r="M1341" s="168"/>
      <c r="N1341" s="164"/>
      <c r="O1341" s="164"/>
      <c r="P1341" s="165"/>
      <c r="Q1341" s="532" t="s">
        <v>384</v>
      </c>
      <c r="R1341" s="332" t="s">
        <v>385</v>
      </c>
      <c r="S1341" s="220" t="s">
        <v>386</v>
      </c>
      <c r="T1341" s="219"/>
      <c r="U1341" s="251"/>
      <c r="V1341" s="132"/>
    </row>
    <row r="1342" spans="1:22" ht="13.5" thickBot="1">
      <c r="A1342" s="479"/>
      <c r="B1342" s="247" t="s">
        <v>986</v>
      </c>
      <c r="C1342" s="219"/>
      <c r="D1342" s="219"/>
      <c r="E1342" s="253"/>
      <c r="F1342" s="521">
        <f>INDEX(Жильцы!$A$2:$AB$129,Квитанции_чистые!J1332,HLOOKUP(Квитанции_чистые!$G$3,Лист1!$B$21:$M$22,2,FALSE))</f>
        <v>8952</v>
      </c>
      <c r="G1342" s="248">
        <f>INDEX(Жильцы!$A$2:$AB$129,Квитанции_чистые!J1332,(HLOOKUP(Квитанции_чистые!$G$3,Лист1!$B$17:$M$18,2,FALSE)))</f>
        <v>9081</v>
      </c>
      <c r="H1342" s="249">
        <f>G1342-F1342</f>
        <v>129</v>
      </c>
      <c r="I1342" s="242">
        <f>H1342*B2499</f>
        <v>425.7</v>
      </c>
      <c r="J1342" s="251"/>
      <c r="K1342" s="252"/>
      <c r="L1342" s="461"/>
      <c r="M1342" s="247" t="s">
        <v>986</v>
      </c>
      <c r="N1342" s="219"/>
      <c r="O1342" s="219"/>
      <c r="P1342" s="253"/>
      <c r="Q1342" s="524">
        <f>INDEX(Жильцы!$A$2:$AB$129,Квитанции_чистые!U1332,HLOOKUP(Квитанции_чистые!$G$3,Лист1!$B$21:$M$22,2,FALSE))</f>
        <v>29322</v>
      </c>
      <c r="R1342" s="248">
        <f>INDEX(Жильцы!$A$2:$AB$129,Квитанции_чистые!U1332,(HLOOKUP(Квитанции_чистые!$G$3,Лист1!$B$17:$M$18,2,FALSE)))</f>
        <v>29477</v>
      </c>
      <c r="S1342" s="249">
        <f>R1342-Q1342</f>
        <v>155</v>
      </c>
      <c r="T1342" s="242">
        <f>S1342*B2499</f>
        <v>511.5</v>
      </c>
      <c r="U1342" s="167"/>
      <c r="V1342" s="132"/>
    </row>
    <row r="1343" spans="1:22">
      <c r="A1343" s="460" t="s">
        <v>375</v>
      </c>
      <c r="B1343" s="132"/>
      <c r="C1343" s="132"/>
      <c r="D1343" s="132"/>
      <c r="E1343" s="132"/>
      <c r="F1343" s="510"/>
      <c r="G1343" s="560" t="s">
        <v>1007</v>
      </c>
      <c r="H1343" s="255"/>
      <c r="I1343" s="556">
        <f>Жильцы!N71</f>
        <v>-9.9999999999909051E-3</v>
      </c>
      <c r="J1343" s="255"/>
      <c r="K1343" s="217"/>
      <c r="L1343" s="460" t="s">
        <v>375</v>
      </c>
      <c r="M1343" s="132"/>
      <c r="N1343" s="132"/>
      <c r="O1343" s="132"/>
      <c r="P1343" s="132"/>
      <c r="Q1343" s="510"/>
      <c r="R1343" s="560" t="s">
        <v>1007</v>
      </c>
      <c r="S1343" s="255"/>
      <c r="T1343" s="556">
        <f>Жильцы!N73</f>
        <v>0</v>
      </c>
      <c r="U1343" s="255"/>
      <c r="V1343" s="132"/>
    </row>
    <row r="1344" spans="1:22" ht="13.5" thickBot="1">
      <c r="A1344" s="460" t="s">
        <v>376</v>
      </c>
      <c r="B1344" s="132"/>
      <c r="C1344" s="132"/>
      <c r="D1344" s="180" t="s">
        <v>377</v>
      </c>
      <c r="E1344" s="183" t="str">
        <f>$E$18</f>
        <v>января</v>
      </c>
      <c r="F1344" s="510" t="s">
        <v>1142</v>
      </c>
      <c r="G1344" s="182" t="s">
        <v>347</v>
      </c>
      <c r="H1344" s="167"/>
      <c r="I1344" s="242">
        <f>SUM(I1335:I1343)</f>
        <v>1998.5860000000002</v>
      </c>
      <c r="J1344" s="167"/>
      <c r="K1344" s="217"/>
      <c r="L1344" s="460" t="s">
        <v>376</v>
      </c>
      <c r="M1344" s="132"/>
      <c r="N1344" s="132"/>
      <c r="O1344" s="180" t="s">
        <v>377</v>
      </c>
      <c r="P1344" s="183" t="str">
        <f>$E$18</f>
        <v>января</v>
      </c>
      <c r="Q1344" s="510" t="s">
        <v>1142</v>
      </c>
      <c r="R1344" s="182" t="s">
        <v>347</v>
      </c>
      <c r="S1344" s="167"/>
      <c r="T1344" s="242">
        <f>SUM(T1335:T1343)</f>
        <v>2087.58</v>
      </c>
      <c r="U1344" s="167"/>
      <c r="V1344" s="132"/>
    </row>
    <row r="1345" spans="1:22" ht="12.75" customHeight="1">
      <c r="A1345" s="184"/>
      <c r="B1345" s="190"/>
      <c r="C1345" s="186"/>
      <c r="D1345" s="259"/>
      <c r="E1345" s="259"/>
      <c r="F1345" s="522"/>
      <c r="G1345" s="188"/>
      <c r="H1345" s="189"/>
      <c r="I1345" s="259"/>
      <c r="J1345" s="259"/>
      <c r="K1345" s="260"/>
      <c r="L1345" s="184"/>
      <c r="M1345" s="190"/>
      <c r="N1345" s="186"/>
      <c r="O1345" s="259"/>
      <c r="P1345" s="259"/>
      <c r="Q1345" s="522"/>
      <c r="R1345" s="259"/>
      <c r="S1345" s="259"/>
      <c r="T1345" s="259"/>
      <c r="U1345" s="259"/>
      <c r="V1345" s="261"/>
    </row>
    <row r="1346" spans="1:22" ht="20.25" customHeight="1">
      <c r="A1346" s="460" t="s">
        <v>363</v>
      </c>
      <c r="B1346" s="131"/>
      <c r="K1346" s="576" t="s">
        <v>378</v>
      </c>
      <c r="L1346" s="460" t="s">
        <v>363</v>
      </c>
      <c r="M1346" s="131"/>
      <c r="V1346" s="576" t="s">
        <v>378</v>
      </c>
    </row>
    <row r="1347" spans="1:22">
      <c r="A1347" s="460" t="s">
        <v>379</v>
      </c>
      <c r="B1347" s="131"/>
      <c r="K1347" s="577"/>
      <c r="L1347" s="460" t="s">
        <v>379</v>
      </c>
      <c r="M1347" s="131"/>
      <c r="V1347" s="577"/>
    </row>
    <row r="1348" spans="1:22" ht="1.5" customHeight="1">
      <c r="A1348" s="460"/>
      <c r="B1348" s="131"/>
      <c r="C1348" s="132"/>
      <c r="D1348" s="132"/>
      <c r="E1348" s="132"/>
      <c r="F1348" s="510"/>
      <c r="G1348" s="132"/>
      <c r="H1348" s="132"/>
      <c r="I1348" s="132"/>
      <c r="J1348" s="132"/>
      <c r="K1348" s="577"/>
      <c r="L1348" s="460"/>
      <c r="M1348" s="131"/>
      <c r="N1348" s="132"/>
      <c r="O1348" s="132"/>
      <c r="P1348" s="132"/>
      <c r="Q1348" s="510"/>
      <c r="R1348" s="132"/>
      <c r="S1348" s="132"/>
      <c r="T1348" s="132"/>
      <c r="U1348" s="132"/>
      <c r="V1348" s="577"/>
    </row>
    <row r="1349" spans="1:22" ht="15.75" customHeight="1">
      <c r="A1349" s="578"/>
      <c r="B1349" s="578"/>
      <c r="C1349" s="578"/>
      <c r="D1349" s="133" t="s">
        <v>350</v>
      </c>
      <c r="E1349" s="133"/>
      <c r="F1349" s="511"/>
      <c r="G1349" s="135" t="str">
        <f>$G$3</f>
        <v>декабрь</v>
      </c>
      <c r="H1349" s="133" t="s">
        <v>967</v>
      </c>
      <c r="I1349" s="132"/>
      <c r="J1349" s="132"/>
      <c r="K1349" s="577"/>
      <c r="L1349" s="578"/>
      <c r="M1349" s="578"/>
      <c r="N1349" s="578"/>
      <c r="O1349" s="133" t="s">
        <v>350</v>
      </c>
      <c r="P1349" s="133"/>
      <c r="Q1349" s="511"/>
      <c r="R1349" s="135" t="str">
        <f>$G$3</f>
        <v>декабрь</v>
      </c>
      <c r="S1349" s="133" t="s">
        <v>967</v>
      </c>
      <c r="T1349" s="132"/>
      <c r="U1349" s="132"/>
      <c r="V1349" s="577"/>
    </row>
    <row r="1350" spans="1:22" ht="2.25" customHeight="1">
      <c r="A1350" s="578"/>
      <c r="B1350" s="578"/>
      <c r="C1350" s="578"/>
      <c r="D1350" s="132"/>
      <c r="E1350" s="132"/>
      <c r="F1350" s="510"/>
      <c r="G1350" s="132"/>
      <c r="H1350" s="132"/>
      <c r="I1350" s="132"/>
      <c r="J1350" s="132"/>
      <c r="K1350" s="577"/>
      <c r="L1350" s="578"/>
      <c r="M1350" s="578"/>
      <c r="N1350" s="578"/>
      <c r="O1350" s="132"/>
      <c r="P1350" s="132"/>
      <c r="Q1350" s="510"/>
      <c r="R1350" s="132"/>
      <c r="S1350" s="132"/>
      <c r="T1350" s="132"/>
      <c r="U1350" s="132"/>
      <c r="V1350" s="577"/>
    </row>
    <row r="1351" spans="1:22" ht="12.75" customHeight="1">
      <c r="A1351" s="578"/>
      <c r="B1351" s="578"/>
      <c r="C1351" s="578"/>
      <c r="D1351" s="131" t="s">
        <v>327</v>
      </c>
      <c r="E1351" s="131"/>
      <c r="F1351" s="512">
        <f>F1331</f>
        <v>49.4</v>
      </c>
      <c r="G1351" s="131" t="s">
        <v>328</v>
      </c>
      <c r="H1351" s="132" t="str">
        <f>H1331</f>
        <v>Болозович А.А.</v>
      </c>
      <c r="I1351" s="132"/>
      <c r="J1351" s="132"/>
      <c r="K1351" s="577"/>
      <c r="L1351" s="578"/>
      <c r="M1351" s="578"/>
      <c r="N1351" s="578"/>
      <c r="O1351" s="131" t="s">
        <v>327</v>
      </c>
      <c r="P1351" s="131"/>
      <c r="Q1351" s="512">
        <f>Q1331</f>
        <v>49.5</v>
      </c>
      <c r="R1351" s="131" t="s">
        <v>328</v>
      </c>
      <c r="S1351" s="132" t="str">
        <f>S1331</f>
        <v>Гуляев В.А.</v>
      </c>
      <c r="T1351" s="132"/>
      <c r="U1351" s="132"/>
      <c r="V1351" s="577"/>
    </row>
    <row r="1352" spans="1:22" ht="12.75" customHeight="1">
      <c r="A1352" s="578"/>
      <c r="B1352" s="578"/>
      <c r="C1352" s="578"/>
      <c r="D1352" s="131" t="s">
        <v>329</v>
      </c>
      <c r="E1352" s="131"/>
      <c r="F1352" s="512">
        <f>F1332</f>
        <v>0</v>
      </c>
      <c r="G1352" s="131" t="s">
        <v>330</v>
      </c>
      <c r="H1352" s="132" t="s">
        <v>331</v>
      </c>
      <c r="I1352" s="132"/>
      <c r="J1352" s="137">
        <f>J1332</f>
        <v>70</v>
      </c>
      <c r="K1352" s="577"/>
      <c r="L1352" s="578"/>
      <c r="M1352" s="578"/>
      <c r="N1352" s="578"/>
      <c r="O1352" s="131" t="s">
        <v>329</v>
      </c>
      <c r="P1352" s="131"/>
      <c r="Q1352" s="512">
        <f>Q1332</f>
        <v>6</v>
      </c>
      <c r="R1352" s="131" t="s">
        <v>330</v>
      </c>
      <c r="S1352" s="132" t="s">
        <v>331</v>
      </c>
      <c r="T1352" s="132"/>
      <c r="U1352" s="137">
        <f>U1332</f>
        <v>72</v>
      </c>
      <c r="V1352" s="577"/>
    </row>
    <row r="1353" spans="1:22" ht="6" customHeight="1" thickBot="1">
      <c r="A1353" s="463"/>
      <c r="B1353" s="132"/>
      <c r="C1353" s="132"/>
      <c r="D1353" s="132"/>
      <c r="E1353" s="132"/>
      <c r="F1353" s="510"/>
      <c r="G1353" s="132"/>
      <c r="H1353" s="132"/>
      <c r="I1353" s="132"/>
      <c r="J1353" s="132"/>
      <c r="K1353" s="577"/>
      <c r="L1353" s="463"/>
      <c r="M1353" s="132"/>
      <c r="N1353" s="132"/>
      <c r="O1353" s="132"/>
      <c r="P1353" s="132"/>
      <c r="Q1353" s="510"/>
      <c r="R1353" s="132"/>
      <c r="S1353" s="132"/>
      <c r="T1353" s="132"/>
      <c r="U1353" s="132"/>
      <c r="V1353" s="577"/>
    </row>
    <row r="1354" spans="1:22" ht="24" customHeight="1" thickBot="1">
      <c r="A1354" s="574" t="s">
        <v>451</v>
      </c>
      <c r="B1354" s="138"/>
      <c r="C1354" s="219"/>
      <c r="D1354" s="541" t="s">
        <v>957</v>
      </c>
      <c r="E1354" s="140"/>
      <c r="F1354" s="513" t="s">
        <v>366</v>
      </c>
      <c r="G1354" s="141" t="s">
        <v>335</v>
      </c>
      <c r="H1354" s="220" t="s">
        <v>367</v>
      </c>
      <c r="I1354" s="569" t="s">
        <v>337</v>
      </c>
      <c r="J1354" s="570"/>
      <c r="K1354" s="577"/>
      <c r="L1354" s="585" t="s">
        <v>452</v>
      </c>
      <c r="M1354" s="138"/>
      <c r="N1354" s="219"/>
      <c r="O1354" s="541" t="s">
        <v>957</v>
      </c>
      <c r="P1354" s="140"/>
      <c r="Q1354" s="513" t="s">
        <v>366</v>
      </c>
      <c r="R1354" s="141" t="s">
        <v>335</v>
      </c>
      <c r="S1354" s="220" t="s">
        <v>367</v>
      </c>
      <c r="T1354" s="569" t="s">
        <v>337</v>
      </c>
      <c r="U1354" s="570"/>
      <c r="V1354" s="577"/>
    </row>
    <row r="1355" spans="1:22" ht="6" customHeight="1">
      <c r="A1355" s="574"/>
      <c r="B1355" s="221"/>
      <c r="C1355" s="144"/>
      <c r="D1355" s="144"/>
      <c r="E1355" s="145"/>
      <c r="F1355" s="514"/>
      <c r="G1355" s="146"/>
      <c r="H1355" s="146"/>
      <c r="I1355" s="144"/>
      <c r="J1355" s="147"/>
      <c r="K1355" s="577"/>
      <c r="L1355" s="585"/>
      <c r="M1355" s="221"/>
      <c r="N1355" s="144"/>
      <c r="O1355" s="144"/>
      <c r="P1355" s="145"/>
      <c r="Q1355" s="514"/>
      <c r="R1355" s="146"/>
      <c r="S1355" s="146"/>
      <c r="T1355" s="144"/>
      <c r="U1355" s="147"/>
      <c r="V1355" s="577"/>
    </row>
    <row r="1356" spans="1:22" ht="12.75" customHeight="1">
      <c r="A1356" s="574"/>
      <c r="B1356" s="221" t="s">
        <v>368</v>
      </c>
      <c r="C1356" s="156"/>
      <c r="D1356" s="156"/>
      <c r="E1356" s="150"/>
      <c r="F1356" s="151">
        <f>D2509</f>
        <v>29.5</v>
      </c>
      <c r="G1356" s="151">
        <f>F1356*F1351</f>
        <v>1457.3</v>
      </c>
      <c r="H1356" s="192"/>
      <c r="I1356" s="153">
        <f>G1356-H1356</f>
        <v>1457.3</v>
      </c>
      <c r="J1356" s="154"/>
      <c r="K1356" s="577"/>
      <c r="L1356" s="585"/>
      <c r="M1356" s="221" t="s">
        <v>368</v>
      </c>
      <c r="N1356" s="156"/>
      <c r="O1356" s="156"/>
      <c r="P1356" s="150"/>
      <c r="Q1356" s="151">
        <f>D2509</f>
        <v>29.5</v>
      </c>
      <c r="R1356" s="151">
        <f>Q1356*Q1351</f>
        <v>1460.25</v>
      </c>
      <c r="S1356" s="192"/>
      <c r="T1356" s="153">
        <f>R1356-S1356</f>
        <v>1460.25</v>
      </c>
      <c r="U1356" s="154"/>
      <c r="V1356" s="577"/>
    </row>
    <row r="1357" spans="1:22" ht="12.75" customHeight="1">
      <c r="A1357" s="472"/>
      <c r="B1357" s="582" t="s">
        <v>370</v>
      </c>
      <c r="C1357" s="583"/>
      <c r="D1357" s="583"/>
      <c r="E1357" s="222" t="s">
        <v>371</v>
      </c>
      <c r="F1357" s="516">
        <f>D2504</f>
        <v>0.152</v>
      </c>
      <c r="G1357" s="223">
        <f>F1357*F1351</f>
        <v>7.5087999999999999</v>
      </c>
      <c r="H1357" s="262"/>
      <c r="I1357" s="226">
        <f>G1357</f>
        <v>7.5087999999999999</v>
      </c>
      <c r="J1357" s="178"/>
      <c r="K1357" s="577"/>
      <c r="L1357" s="585"/>
      <c r="M1357" s="582" t="s">
        <v>370</v>
      </c>
      <c r="N1357" s="583"/>
      <c r="O1357" s="583"/>
      <c r="P1357" s="222" t="s">
        <v>371</v>
      </c>
      <c r="Q1357" s="516">
        <f>D2504</f>
        <v>0.152</v>
      </c>
      <c r="R1357" s="223">
        <f>Q1357*Q1351</f>
        <v>7.524</v>
      </c>
      <c r="S1357" s="262"/>
      <c r="T1357" s="226">
        <f>R1357</f>
        <v>7.524</v>
      </c>
      <c r="U1357" s="178"/>
      <c r="V1357" s="577"/>
    </row>
    <row r="1358" spans="1:22" ht="12.75" customHeight="1">
      <c r="A1358" s="472"/>
      <c r="B1358" s="584"/>
      <c r="C1358" s="583"/>
      <c r="D1358" s="583"/>
      <c r="E1358" s="222" t="s">
        <v>372</v>
      </c>
      <c r="F1358" s="516">
        <f>D2505</f>
        <v>0.72299999999999998</v>
      </c>
      <c r="G1358" s="223">
        <f>F1358*F1351</f>
        <v>35.716200000000001</v>
      </c>
      <c r="H1358" s="262"/>
      <c r="I1358" s="226">
        <f>G1358</f>
        <v>35.716200000000001</v>
      </c>
      <c r="J1358" s="178"/>
      <c r="K1358" s="577"/>
      <c r="L1358" s="464"/>
      <c r="M1358" s="584"/>
      <c r="N1358" s="583"/>
      <c r="O1358" s="583"/>
      <c r="P1358" s="222" t="s">
        <v>372</v>
      </c>
      <c r="Q1358" s="516">
        <f>D2505</f>
        <v>0.72299999999999998</v>
      </c>
      <c r="R1358" s="223">
        <f>Q1358*Q1351</f>
        <v>35.788499999999999</v>
      </c>
      <c r="S1358" s="262"/>
      <c r="T1358" s="226">
        <f>R1358</f>
        <v>35.788499999999999</v>
      </c>
      <c r="U1358" s="178"/>
      <c r="V1358" s="577"/>
    </row>
    <row r="1359" spans="1:22">
      <c r="A1359" s="573" t="s">
        <v>369</v>
      </c>
      <c r="B1359" s="584"/>
      <c r="C1359" s="583"/>
      <c r="D1359" s="583"/>
      <c r="E1359" s="222" t="s">
        <v>373</v>
      </c>
      <c r="F1359" s="527">
        <f>D2506</f>
        <v>1.3160000000000001</v>
      </c>
      <c r="G1359" s="223">
        <f>F1359*F1351</f>
        <v>65.010400000000004</v>
      </c>
      <c r="H1359" s="262"/>
      <c r="I1359" s="226">
        <f>G1359</f>
        <v>65.010400000000004</v>
      </c>
      <c r="J1359" s="178"/>
      <c r="K1359" s="577"/>
      <c r="L1359" s="586" t="s">
        <v>369</v>
      </c>
      <c r="M1359" s="584"/>
      <c r="N1359" s="583"/>
      <c r="O1359" s="583"/>
      <c r="P1359" s="222" t="s">
        <v>373</v>
      </c>
      <c r="Q1359" s="527">
        <f>D2506</f>
        <v>1.3160000000000001</v>
      </c>
      <c r="R1359" s="223">
        <f>Q1359*Q1351</f>
        <v>65.141999999999996</v>
      </c>
      <c r="S1359" s="262"/>
      <c r="T1359" s="226">
        <f>R1359</f>
        <v>65.141999999999996</v>
      </c>
      <c r="U1359" s="178"/>
      <c r="V1359" s="577"/>
    </row>
    <row r="1360" spans="1:22" ht="13.5" thickBot="1">
      <c r="A1360" s="573"/>
      <c r="B1360" s="584"/>
      <c r="C1360" s="583"/>
      <c r="D1360" s="583"/>
      <c r="E1360" s="232" t="s">
        <v>374</v>
      </c>
      <c r="F1360" s="518">
        <f>D2507</f>
        <v>0.14899999999999999</v>
      </c>
      <c r="G1360" s="233">
        <f>F1360*F1351</f>
        <v>7.3605999999999998</v>
      </c>
      <c r="H1360" s="264"/>
      <c r="I1360" s="237">
        <f>G1360</f>
        <v>7.3605999999999998</v>
      </c>
      <c r="J1360" s="236"/>
      <c r="K1360" s="577"/>
      <c r="L1360" s="586"/>
      <c r="M1360" s="584"/>
      <c r="N1360" s="583"/>
      <c r="O1360" s="583"/>
      <c r="P1360" s="232" t="s">
        <v>374</v>
      </c>
      <c r="Q1360" s="518">
        <f>D2507</f>
        <v>0.14899999999999999</v>
      </c>
      <c r="R1360" s="233">
        <f>Q1360*Q1351</f>
        <v>7.3754999999999997</v>
      </c>
      <c r="S1360" s="264"/>
      <c r="T1360" s="237">
        <f>R1360</f>
        <v>7.3754999999999997</v>
      </c>
      <c r="U1360" s="236"/>
      <c r="V1360" s="577"/>
    </row>
    <row r="1361" spans="1:22" ht="15" customHeight="1" thickBot="1">
      <c r="A1361" s="574"/>
      <c r="B1361" s="168"/>
      <c r="C1361" s="164"/>
      <c r="D1361" s="164"/>
      <c r="E1361" s="165"/>
      <c r="F1361" s="532" t="s">
        <v>384</v>
      </c>
      <c r="G1361" s="332" t="s">
        <v>385</v>
      </c>
      <c r="H1361" s="220" t="s">
        <v>386</v>
      </c>
      <c r="I1361" s="219"/>
      <c r="J1361" s="251"/>
      <c r="K1361" s="577"/>
      <c r="L1361" s="587"/>
      <c r="M1361" s="168"/>
      <c r="N1361" s="164"/>
      <c r="O1361" s="164"/>
      <c r="P1361" s="165"/>
      <c r="Q1361" s="532" t="s">
        <v>384</v>
      </c>
      <c r="R1361" s="332" t="s">
        <v>385</v>
      </c>
      <c r="S1361" s="220" t="s">
        <v>386</v>
      </c>
      <c r="T1361" s="219"/>
      <c r="U1361" s="251"/>
      <c r="V1361" s="577"/>
    </row>
    <row r="1362" spans="1:22" ht="13.5" thickBot="1">
      <c r="A1362" s="479"/>
      <c r="B1362" s="247" t="s">
        <v>986</v>
      </c>
      <c r="C1362" s="219"/>
      <c r="D1362" s="219"/>
      <c r="E1362" s="253"/>
      <c r="F1362" s="524">
        <f>F1342</f>
        <v>8952</v>
      </c>
      <c r="G1362" s="282">
        <f>G1342</f>
        <v>9081</v>
      </c>
      <c r="H1362" s="249">
        <f>H1342</f>
        <v>129</v>
      </c>
      <c r="I1362" s="242">
        <f>I1342</f>
        <v>425.7</v>
      </c>
      <c r="J1362" s="167"/>
      <c r="K1362" s="577"/>
      <c r="L1362" s="461"/>
      <c r="M1362" s="247" t="s">
        <v>986</v>
      </c>
      <c r="N1362" s="219"/>
      <c r="O1362" s="219"/>
      <c r="P1362" s="253"/>
      <c r="Q1362" s="524">
        <f>Q1342</f>
        <v>29322</v>
      </c>
      <c r="R1362" s="248">
        <f>R1342</f>
        <v>29477</v>
      </c>
      <c r="S1362" s="249">
        <f>S1342</f>
        <v>155</v>
      </c>
      <c r="T1362" s="242">
        <f>T1342</f>
        <v>511.5</v>
      </c>
      <c r="U1362" s="167"/>
      <c r="V1362" s="577"/>
    </row>
    <row r="1363" spans="1:22">
      <c r="A1363" s="460" t="s">
        <v>375</v>
      </c>
      <c r="B1363" s="132"/>
      <c r="C1363" s="132"/>
      <c r="D1363" s="132"/>
      <c r="E1363" s="132"/>
      <c r="F1363" s="510"/>
      <c r="G1363" s="560" t="s">
        <v>1007</v>
      </c>
      <c r="H1363" s="255"/>
      <c r="I1363" s="556">
        <f>I1343</f>
        <v>-9.9999999999909051E-3</v>
      </c>
      <c r="J1363" s="255"/>
      <c r="K1363" s="577"/>
      <c r="L1363" s="460" t="s">
        <v>375</v>
      </c>
      <c r="M1363" s="132"/>
      <c r="N1363" s="132"/>
      <c r="O1363" s="132"/>
      <c r="P1363" s="132"/>
      <c r="Q1363" s="510"/>
      <c r="R1363" s="560" t="s">
        <v>1007</v>
      </c>
      <c r="S1363" s="255"/>
      <c r="T1363" s="556">
        <f>T1343</f>
        <v>0</v>
      </c>
      <c r="U1363" s="255"/>
      <c r="V1363" s="577"/>
    </row>
    <row r="1364" spans="1:22" ht="13.5" thickBot="1">
      <c r="A1364" s="460" t="s">
        <v>376</v>
      </c>
      <c r="B1364" s="132"/>
      <c r="C1364" s="132"/>
      <c r="D1364" s="180" t="s">
        <v>377</v>
      </c>
      <c r="E1364" s="183" t="str">
        <f>$E$18</f>
        <v>января</v>
      </c>
      <c r="F1364" s="510" t="s">
        <v>1142</v>
      </c>
      <c r="G1364" s="182" t="s">
        <v>347</v>
      </c>
      <c r="H1364" s="167"/>
      <c r="I1364" s="242">
        <f>SUM(I1355:I1363)</f>
        <v>1998.5860000000002</v>
      </c>
      <c r="J1364" s="167"/>
      <c r="K1364" s="299"/>
      <c r="L1364" s="460" t="s">
        <v>376</v>
      </c>
      <c r="M1364" s="132"/>
      <c r="N1364" s="132"/>
      <c r="O1364" s="180" t="s">
        <v>377</v>
      </c>
      <c r="P1364" s="183" t="str">
        <f>$E$18</f>
        <v>января</v>
      </c>
      <c r="Q1364" s="510" t="s">
        <v>1142</v>
      </c>
      <c r="R1364" s="182" t="s">
        <v>347</v>
      </c>
      <c r="S1364" s="167"/>
      <c r="T1364" s="242">
        <f>SUM(T1355:T1363)</f>
        <v>2087.58</v>
      </c>
      <c r="U1364" s="167"/>
      <c r="V1364" s="299"/>
    </row>
    <row r="1365" spans="1:22" ht="13.5" thickBot="1">
      <c r="A1365" s="184"/>
      <c r="B1365" s="190"/>
      <c r="C1365" s="186"/>
      <c r="D1365" s="259"/>
      <c r="E1365" s="259"/>
      <c r="F1365" s="522"/>
      <c r="G1365" s="197"/>
      <c r="H1365" s="197"/>
      <c r="I1365" s="197"/>
      <c r="J1365" s="197"/>
      <c r="K1365" s="299"/>
      <c r="L1365" s="184"/>
      <c r="M1365" s="190"/>
      <c r="N1365" s="186"/>
      <c r="O1365" s="259"/>
      <c r="P1365" s="259"/>
      <c r="Q1365" s="522"/>
      <c r="R1365" s="197"/>
      <c r="S1365" s="197"/>
      <c r="T1365" s="197"/>
      <c r="U1365" s="197"/>
      <c r="V1365" s="299"/>
    </row>
    <row r="1366" spans="1:22" ht="24.75" customHeight="1" thickTop="1">
      <c r="A1366" s="460" t="s">
        <v>363</v>
      </c>
      <c r="B1366" s="131"/>
      <c r="L1366" s="460" t="s">
        <v>363</v>
      </c>
      <c r="M1366" s="131"/>
    </row>
    <row r="1367" spans="1:22" ht="7.5" hidden="1" customHeight="1">
      <c r="A1367" s="460"/>
      <c r="B1367" s="131"/>
      <c r="C1367" s="132"/>
      <c r="D1367" s="132"/>
      <c r="E1367" s="132"/>
      <c r="F1367" s="510"/>
      <c r="G1367" s="132"/>
      <c r="H1367" s="132"/>
      <c r="I1367" s="132"/>
      <c r="J1367" s="132"/>
      <c r="K1367" s="217"/>
      <c r="L1367" s="460"/>
      <c r="M1367" s="131"/>
      <c r="N1367" s="132"/>
      <c r="O1367" s="132"/>
      <c r="P1367" s="132"/>
      <c r="Q1367" s="510"/>
      <c r="R1367" s="132"/>
      <c r="S1367" s="132"/>
      <c r="T1367" s="132"/>
      <c r="U1367" s="132"/>
      <c r="V1367" s="132"/>
    </row>
    <row r="1368" spans="1:22" ht="15.75" customHeight="1">
      <c r="A1368" s="578"/>
      <c r="B1368" s="578"/>
      <c r="C1368" s="578"/>
      <c r="D1368" s="133" t="s">
        <v>325</v>
      </c>
      <c r="E1368" s="133"/>
      <c r="F1368" s="511"/>
      <c r="G1368" s="135" t="str">
        <f>$G$3</f>
        <v>декабрь</v>
      </c>
      <c r="H1368" s="133" t="s">
        <v>967</v>
      </c>
      <c r="I1368" s="132"/>
      <c r="J1368" s="132"/>
      <c r="K1368" s="217"/>
      <c r="L1368" s="578"/>
      <c r="M1368" s="578"/>
      <c r="N1368" s="578"/>
      <c r="O1368" s="133" t="s">
        <v>325</v>
      </c>
      <c r="P1368" s="133"/>
      <c r="Q1368" s="511"/>
      <c r="R1368" s="135" t="str">
        <f>$G$3</f>
        <v>декабрь</v>
      </c>
      <c r="S1368" s="133" t="s">
        <v>967</v>
      </c>
      <c r="T1368" s="132"/>
      <c r="U1368" s="132"/>
      <c r="V1368" s="132"/>
    </row>
    <row r="1369" spans="1:22" ht="3" customHeight="1">
      <c r="A1369" s="578"/>
      <c r="B1369" s="578"/>
      <c r="C1369" s="578"/>
      <c r="D1369" s="132"/>
      <c r="E1369" s="132"/>
      <c r="F1369" s="510"/>
      <c r="G1369" s="132"/>
      <c r="H1369" s="132"/>
      <c r="I1369" s="132"/>
      <c r="J1369" s="132"/>
      <c r="K1369" s="217"/>
      <c r="L1369" s="578"/>
      <c r="M1369" s="578"/>
      <c r="N1369" s="578"/>
      <c r="O1369" s="132"/>
      <c r="P1369" s="132"/>
      <c r="Q1369" s="510"/>
      <c r="R1369" s="132"/>
      <c r="S1369" s="132"/>
      <c r="T1369" s="132"/>
      <c r="U1369" s="132"/>
      <c r="V1369" s="132"/>
    </row>
    <row r="1370" spans="1:22" ht="12.75" customHeight="1">
      <c r="A1370" s="578"/>
      <c r="B1370" s="578"/>
      <c r="C1370" s="578"/>
      <c r="D1370" s="131" t="s">
        <v>327</v>
      </c>
      <c r="E1370" s="131"/>
      <c r="F1370" s="512">
        <f>Жильцы!E72</f>
        <v>49.2</v>
      </c>
      <c r="G1370" s="131" t="s">
        <v>328</v>
      </c>
      <c r="H1370" s="132" t="str">
        <f>Жильцы!B72&amp;" "&amp;Жильцы!C72&amp;"."&amp;Жильцы!D72&amp;"."</f>
        <v>Слободянюк A.А.</v>
      </c>
      <c r="I1370" s="132"/>
      <c r="J1370" s="132"/>
      <c r="K1370" s="217"/>
      <c r="L1370" s="578"/>
      <c r="M1370" s="578"/>
      <c r="N1370" s="578"/>
      <c r="O1370" s="131" t="s">
        <v>327</v>
      </c>
      <c r="P1370" s="131"/>
      <c r="Q1370" s="512">
        <f>Жильцы!E74</f>
        <v>49.4</v>
      </c>
      <c r="R1370" s="131" t="s">
        <v>328</v>
      </c>
      <c r="S1370" s="132" t="str">
        <f>Жильцы!B74&amp;" "&amp;Жильцы!C74&amp;"."&amp;Жильцы!D74&amp;"."</f>
        <v>Кириленко Л.М.</v>
      </c>
      <c r="T1370" s="132"/>
      <c r="U1370" s="132"/>
      <c r="V1370" s="132"/>
    </row>
    <row r="1371" spans="1:22" ht="12.75" customHeight="1">
      <c r="A1371" s="578"/>
      <c r="B1371" s="578"/>
      <c r="C1371" s="578"/>
      <c r="D1371" s="131" t="s">
        <v>329</v>
      </c>
      <c r="E1371" s="131"/>
      <c r="F1371" s="512">
        <f>Жильцы!F72</f>
        <v>1</v>
      </c>
      <c r="G1371" s="131" t="s">
        <v>330</v>
      </c>
      <c r="H1371" s="132" t="s">
        <v>331</v>
      </c>
      <c r="I1371" s="132"/>
      <c r="J1371" s="137">
        <f>Жильцы!A72</f>
        <v>71</v>
      </c>
      <c r="K1371" s="217"/>
      <c r="L1371" s="578"/>
      <c r="M1371" s="578"/>
      <c r="N1371" s="578"/>
      <c r="O1371" s="131" t="s">
        <v>329</v>
      </c>
      <c r="P1371" s="131"/>
      <c r="Q1371" s="512">
        <f>Жильцы!F74</f>
        <v>1</v>
      </c>
      <c r="R1371" s="131" t="s">
        <v>330</v>
      </c>
      <c r="S1371" s="132" t="s">
        <v>331</v>
      </c>
      <c r="T1371" s="132"/>
      <c r="U1371" s="137">
        <f>Жильцы!A74</f>
        <v>73</v>
      </c>
      <c r="V1371" s="132"/>
    </row>
    <row r="1372" spans="1:22" ht="2.25" customHeight="1" thickBot="1">
      <c r="A1372" s="463"/>
      <c r="B1372" s="132"/>
      <c r="C1372" s="132"/>
      <c r="D1372" s="132"/>
      <c r="E1372" s="132"/>
      <c r="F1372" s="510"/>
      <c r="G1372" s="132"/>
      <c r="H1372" s="132"/>
      <c r="I1372" s="132"/>
      <c r="J1372" s="132"/>
      <c r="K1372" s="217"/>
      <c r="L1372" s="463"/>
      <c r="M1372" s="132"/>
      <c r="N1372" s="132"/>
      <c r="O1372" s="132"/>
      <c r="P1372" s="132"/>
      <c r="Q1372" s="510"/>
      <c r="R1372" s="132"/>
      <c r="S1372" s="132"/>
      <c r="T1372" s="132"/>
      <c r="U1372" s="132"/>
      <c r="V1372" s="132"/>
    </row>
    <row r="1373" spans="1:22" ht="24" customHeight="1" thickBot="1">
      <c r="A1373" s="574"/>
      <c r="B1373" s="138"/>
      <c r="C1373" s="219"/>
      <c r="D1373" s="541" t="s">
        <v>957</v>
      </c>
      <c r="E1373" s="140"/>
      <c r="F1373" s="513" t="s">
        <v>366</v>
      </c>
      <c r="G1373" s="141" t="s">
        <v>335</v>
      </c>
      <c r="H1373" s="220" t="s">
        <v>367</v>
      </c>
      <c r="I1373" s="569" t="s">
        <v>337</v>
      </c>
      <c r="J1373" s="570"/>
      <c r="K1373" s="217"/>
      <c r="L1373" s="585"/>
      <c r="M1373" s="138"/>
      <c r="N1373" s="219"/>
      <c r="O1373" s="541" t="s">
        <v>957</v>
      </c>
      <c r="P1373" s="140"/>
      <c r="Q1373" s="513" t="s">
        <v>366</v>
      </c>
      <c r="R1373" s="141" t="s">
        <v>335</v>
      </c>
      <c r="S1373" s="220" t="s">
        <v>367</v>
      </c>
      <c r="T1373" s="569" t="s">
        <v>337</v>
      </c>
      <c r="U1373" s="570"/>
      <c r="V1373" s="132"/>
    </row>
    <row r="1374" spans="1:22" ht="3.75" customHeight="1">
      <c r="A1374" s="574"/>
      <c r="B1374" s="221"/>
      <c r="C1374" s="144"/>
      <c r="D1374" s="144"/>
      <c r="E1374" s="145"/>
      <c r="F1374" s="514"/>
      <c r="G1374" s="146"/>
      <c r="H1374" s="146"/>
      <c r="I1374" s="144"/>
      <c r="J1374" s="147"/>
      <c r="K1374" s="217"/>
      <c r="L1374" s="585"/>
      <c r="M1374" s="221"/>
      <c r="N1374" s="144"/>
      <c r="O1374" s="144"/>
      <c r="P1374" s="145"/>
      <c r="Q1374" s="514"/>
      <c r="R1374" s="146"/>
      <c r="S1374" s="146"/>
      <c r="T1374" s="144"/>
      <c r="U1374" s="147"/>
      <c r="V1374" s="132"/>
    </row>
    <row r="1375" spans="1:22" ht="12.75" customHeight="1">
      <c r="A1375" s="574"/>
      <c r="B1375" s="221" t="s">
        <v>368</v>
      </c>
      <c r="C1375" s="156"/>
      <c r="D1375" s="156"/>
      <c r="E1375" s="150"/>
      <c r="F1375" s="151">
        <f>D2509</f>
        <v>29.5</v>
      </c>
      <c r="G1375" s="151">
        <f>F1375*F1370</f>
        <v>1451.4</v>
      </c>
      <c r="H1375" s="192"/>
      <c r="I1375" s="153">
        <f>G1375-H1375</f>
        <v>1451.4</v>
      </c>
      <c r="J1375" s="154"/>
      <c r="K1375" s="217"/>
      <c r="L1375" s="585"/>
      <c r="M1375" s="221" t="s">
        <v>368</v>
      </c>
      <c r="N1375" s="156"/>
      <c r="O1375" s="156"/>
      <c r="P1375" s="150"/>
      <c r="Q1375" s="151">
        <f>D2509</f>
        <v>29.5</v>
      </c>
      <c r="R1375" s="151">
        <f>Q1375*Q1370</f>
        <v>1457.3</v>
      </c>
      <c r="S1375" s="192"/>
      <c r="T1375" s="153">
        <f>R1375-S1375</f>
        <v>1457.3</v>
      </c>
      <c r="U1375" s="154"/>
      <c r="V1375" s="132"/>
    </row>
    <row r="1376" spans="1:22" ht="12.75" customHeight="1">
      <c r="A1376" s="472"/>
      <c r="B1376" s="582" t="s">
        <v>370</v>
      </c>
      <c r="C1376" s="583"/>
      <c r="D1376" s="583"/>
      <c r="E1376" s="222" t="s">
        <v>371</v>
      </c>
      <c r="F1376" s="516">
        <f>D2504</f>
        <v>0.152</v>
      </c>
      <c r="G1376" s="223">
        <f>F1376*F1370</f>
        <v>7.4784000000000006</v>
      </c>
      <c r="H1376" s="262"/>
      <c r="I1376" s="226">
        <f>G1376</f>
        <v>7.4784000000000006</v>
      </c>
      <c r="J1376" s="178"/>
      <c r="K1376" s="217"/>
      <c r="L1376" s="585"/>
      <c r="M1376" s="582" t="s">
        <v>370</v>
      </c>
      <c r="N1376" s="583"/>
      <c r="O1376" s="583"/>
      <c r="P1376" s="222" t="s">
        <v>371</v>
      </c>
      <c r="Q1376" s="516">
        <f>D2504</f>
        <v>0.152</v>
      </c>
      <c r="R1376" s="223">
        <f>Q1376*Q1370</f>
        <v>7.5087999999999999</v>
      </c>
      <c r="S1376" s="262"/>
      <c r="T1376" s="226">
        <f>R1376</f>
        <v>7.5087999999999999</v>
      </c>
      <c r="U1376" s="178"/>
      <c r="V1376" s="132"/>
    </row>
    <row r="1377" spans="1:22" ht="12.75" customHeight="1">
      <c r="A1377" s="472"/>
      <c r="B1377" s="584"/>
      <c r="C1377" s="583"/>
      <c r="D1377" s="583"/>
      <c r="E1377" s="222" t="s">
        <v>372</v>
      </c>
      <c r="F1377" s="516">
        <f>D2505</f>
        <v>0.72299999999999998</v>
      </c>
      <c r="G1377" s="223">
        <f>F1377*F1370</f>
        <v>35.571600000000004</v>
      </c>
      <c r="H1377" s="262"/>
      <c r="I1377" s="226">
        <f>G1377</f>
        <v>35.571600000000004</v>
      </c>
      <c r="J1377" s="178"/>
      <c r="K1377" s="217"/>
      <c r="L1377" s="464"/>
      <c r="M1377" s="584"/>
      <c r="N1377" s="583"/>
      <c r="O1377" s="583"/>
      <c r="P1377" s="222" t="s">
        <v>372</v>
      </c>
      <c r="Q1377" s="516">
        <f>D2505</f>
        <v>0.72299999999999998</v>
      </c>
      <c r="R1377" s="223">
        <f>Q1377*Q1370</f>
        <v>35.716200000000001</v>
      </c>
      <c r="S1377" s="262"/>
      <c r="T1377" s="226">
        <f>R1377</f>
        <v>35.716200000000001</v>
      </c>
      <c r="U1377" s="178"/>
      <c r="V1377" s="132"/>
    </row>
    <row r="1378" spans="1:22">
      <c r="A1378" s="573" t="s">
        <v>369</v>
      </c>
      <c r="B1378" s="584"/>
      <c r="C1378" s="583"/>
      <c r="D1378" s="583"/>
      <c r="E1378" s="222" t="s">
        <v>373</v>
      </c>
      <c r="F1378" s="527">
        <f>D2506</f>
        <v>1.3160000000000001</v>
      </c>
      <c r="G1378" s="223">
        <f>F1378*F1370</f>
        <v>64.747200000000007</v>
      </c>
      <c r="H1378" s="262"/>
      <c r="I1378" s="226">
        <f>G1378</f>
        <v>64.747200000000007</v>
      </c>
      <c r="J1378" s="178"/>
      <c r="K1378" s="217"/>
      <c r="L1378" s="586" t="s">
        <v>369</v>
      </c>
      <c r="M1378" s="584"/>
      <c r="N1378" s="583"/>
      <c r="O1378" s="583"/>
      <c r="P1378" s="222" t="s">
        <v>373</v>
      </c>
      <c r="Q1378" s="527">
        <f>D2506</f>
        <v>1.3160000000000001</v>
      </c>
      <c r="R1378" s="223">
        <f>Q1378*Q1370</f>
        <v>65.010400000000004</v>
      </c>
      <c r="S1378" s="262"/>
      <c r="T1378" s="226">
        <f>R1378</f>
        <v>65.010400000000004</v>
      </c>
      <c r="U1378" s="178"/>
      <c r="V1378" s="132"/>
    </row>
    <row r="1379" spans="1:22" ht="13.5" thickBot="1">
      <c r="A1379" s="573"/>
      <c r="B1379" s="584"/>
      <c r="C1379" s="583"/>
      <c r="D1379" s="583"/>
      <c r="E1379" s="232" t="s">
        <v>374</v>
      </c>
      <c r="F1379" s="518">
        <f>D2507</f>
        <v>0.14899999999999999</v>
      </c>
      <c r="G1379" s="233">
        <f>F1379*F1370</f>
        <v>7.3308</v>
      </c>
      <c r="H1379" s="264"/>
      <c r="I1379" s="237">
        <f>G1379</f>
        <v>7.3308</v>
      </c>
      <c r="J1379" s="236"/>
      <c r="K1379" s="217"/>
      <c r="L1379" s="586"/>
      <c r="M1379" s="584"/>
      <c r="N1379" s="583"/>
      <c r="O1379" s="583"/>
      <c r="P1379" s="232" t="s">
        <v>374</v>
      </c>
      <c r="Q1379" s="518">
        <f>D2507</f>
        <v>0.14899999999999999</v>
      </c>
      <c r="R1379" s="233">
        <f>Q1379*Q1370</f>
        <v>7.3605999999999998</v>
      </c>
      <c r="S1379" s="264"/>
      <c r="T1379" s="237">
        <f>R1379</f>
        <v>7.3605999999999998</v>
      </c>
      <c r="U1379" s="236"/>
      <c r="V1379" s="132"/>
    </row>
    <row r="1380" spans="1:22" ht="13.5" customHeight="1" thickBot="1">
      <c r="A1380" s="574"/>
      <c r="B1380" s="168"/>
      <c r="C1380" s="164"/>
      <c r="D1380" s="164"/>
      <c r="E1380" s="165"/>
      <c r="F1380" s="532" t="s">
        <v>384</v>
      </c>
      <c r="G1380" s="332" t="s">
        <v>385</v>
      </c>
      <c r="H1380" s="220" t="s">
        <v>386</v>
      </c>
      <c r="I1380" s="219"/>
      <c r="J1380" s="251"/>
      <c r="K1380" s="217"/>
      <c r="L1380" s="587"/>
      <c r="M1380" s="168"/>
      <c r="N1380" s="164"/>
      <c r="O1380" s="164"/>
      <c r="P1380" s="165"/>
      <c r="Q1380" s="532" t="s">
        <v>384</v>
      </c>
      <c r="R1380" s="332" t="s">
        <v>385</v>
      </c>
      <c r="S1380" s="220" t="s">
        <v>386</v>
      </c>
      <c r="T1380" s="219"/>
      <c r="U1380" s="251"/>
      <c r="V1380" s="132"/>
    </row>
    <row r="1381" spans="1:22" ht="13.5" thickBot="1">
      <c r="A1381" s="479"/>
      <c r="B1381" s="247" t="s">
        <v>986</v>
      </c>
      <c r="C1381" s="219"/>
      <c r="D1381" s="219"/>
      <c r="E1381" s="253"/>
      <c r="F1381" s="521">
        <f>INDEX(Жильцы!$A$2:$AB$129,Квитанции_чистые!J1371,HLOOKUP(Квитанции_чистые!$G$3,Лист1!$B$21:$M$22,2,FALSE))</f>
        <v>64662</v>
      </c>
      <c r="G1381" s="248">
        <f>INDEX(Жильцы!$A$2:$AB$129,Квитанции_чистые!J1371,(HLOOKUP(Квитанции_чистые!$G$3,Лист1!$B$17:$M$18,2,FALSE)))</f>
        <v>64812</v>
      </c>
      <c r="H1381" s="249">
        <f>G1381-F1381</f>
        <v>150</v>
      </c>
      <c r="I1381" s="242">
        <f>H1381*B2499</f>
        <v>495</v>
      </c>
      <c r="J1381" s="251"/>
      <c r="K1381" s="217"/>
      <c r="L1381" s="461"/>
      <c r="M1381" s="247" t="s">
        <v>986</v>
      </c>
      <c r="N1381" s="219"/>
      <c r="O1381" s="219"/>
      <c r="P1381" s="253"/>
      <c r="Q1381" s="524">
        <f>INDEX(Жильцы!$A$2:$AB$129,Квитанции_чистые!U1371,HLOOKUP(Квитанции_чистые!$G$3,Лист1!$B$21:$M$22,2,FALSE))</f>
        <v>30028</v>
      </c>
      <c r="R1381" s="248">
        <f>INDEX(Жильцы!$A$2:$AB$129,Квитанции_чистые!U1371,(HLOOKUP(Квитанции_чистые!$G$3,Лист1!$B$17:$M$18,2,FALSE)))</f>
        <v>30205</v>
      </c>
      <c r="S1381" s="249">
        <f>R1381-Q1381</f>
        <v>177</v>
      </c>
      <c r="T1381" s="242">
        <f>S1381*B2499</f>
        <v>584.1</v>
      </c>
      <c r="U1381" s="167"/>
      <c r="V1381" s="132"/>
    </row>
    <row r="1382" spans="1:22">
      <c r="A1382" s="460" t="s">
        <v>375</v>
      </c>
      <c r="B1382" s="132"/>
      <c r="C1382" s="132"/>
      <c r="D1382" s="132"/>
      <c r="E1382" s="132"/>
      <c r="F1382" s="510"/>
      <c r="G1382" s="560" t="s">
        <v>1007</v>
      </c>
      <c r="H1382" s="255"/>
      <c r="I1382" s="556">
        <f>Жильцы!N72</f>
        <v>0</v>
      </c>
      <c r="J1382" s="255"/>
      <c r="K1382" s="217"/>
      <c r="L1382" s="460" t="s">
        <v>375</v>
      </c>
      <c r="M1382" s="132"/>
      <c r="N1382" s="132"/>
      <c r="O1382" s="132"/>
      <c r="P1382" s="132"/>
      <c r="Q1382" s="510"/>
      <c r="R1382" s="560" t="s">
        <v>1007</v>
      </c>
      <c r="S1382" s="255"/>
      <c r="T1382" s="556">
        <f>Жильцы!N74</f>
        <v>6270.8700000000008</v>
      </c>
      <c r="U1382" s="255"/>
      <c r="V1382" s="132"/>
    </row>
    <row r="1383" spans="1:22" ht="13.5" thickBot="1">
      <c r="A1383" s="460" t="s">
        <v>376</v>
      </c>
      <c r="B1383" s="132"/>
      <c r="C1383" s="132"/>
      <c r="D1383" s="180" t="s">
        <v>377</v>
      </c>
      <c r="E1383" s="183" t="str">
        <f>$E$18</f>
        <v>января</v>
      </c>
      <c r="F1383" s="510" t="s">
        <v>1142</v>
      </c>
      <c r="G1383" s="182" t="s">
        <v>347</v>
      </c>
      <c r="H1383" s="167"/>
      <c r="I1383" s="242">
        <f>SUM(I1374:I1382)</f>
        <v>2061.5280000000002</v>
      </c>
      <c r="J1383" s="167"/>
      <c r="K1383" s="217"/>
      <c r="L1383" s="460" t="s">
        <v>376</v>
      </c>
      <c r="M1383" s="132"/>
      <c r="N1383" s="132"/>
      <c r="O1383" s="180" t="s">
        <v>377</v>
      </c>
      <c r="P1383" s="183" t="str">
        <f>$E$18</f>
        <v>января</v>
      </c>
      <c r="Q1383" s="510" t="s">
        <v>1142</v>
      </c>
      <c r="R1383" s="182" t="s">
        <v>347</v>
      </c>
      <c r="S1383" s="167"/>
      <c r="T1383" s="242">
        <f>SUM(T1374:T1382)</f>
        <v>8427.8660000000018</v>
      </c>
      <c r="U1383" s="167"/>
      <c r="V1383" s="132"/>
    </row>
    <row r="1384" spans="1:22" ht="10.5" customHeight="1">
      <c r="A1384" s="184"/>
      <c r="B1384" s="190"/>
      <c r="C1384" s="186"/>
      <c r="D1384" s="259"/>
      <c r="E1384" s="259"/>
      <c r="F1384" s="522"/>
      <c r="G1384" s="259"/>
      <c r="H1384" s="259"/>
      <c r="I1384" s="259"/>
      <c r="J1384" s="259"/>
      <c r="K1384" s="260"/>
      <c r="L1384" s="184"/>
      <c r="M1384" s="190"/>
      <c r="N1384" s="186"/>
      <c r="O1384" s="259"/>
      <c r="P1384" s="259"/>
      <c r="Q1384" s="522"/>
      <c r="R1384" s="259"/>
      <c r="S1384" s="259"/>
      <c r="T1384" s="259"/>
      <c r="U1384" s="259"/>
      <c r="V1384" s="261"/>
    </row>
    <row r="1385" spans="1:22" ht="27" customHeight="1">
      <c r="A1385" s="460" t="s">
        <v>363</v>
      </c>
      <c r="B1385" s="131"/>
      <c r="K1385" s="576" t="s">
        <v>378</v>
      </c>
      <c r="L1385" s="460" t="s">
        <v>363</v>
      </c>
      <c r="M1385" s="131"/>
      <c r="V1385" s="576" t="s">
        <v>378</v>
      </c>
    </row>
    <row r="1386" spans="1:22">
      <c r="A1386" s="460" t="s">
        <v>379</v>
      </c>
      <c r="B1386" s="131"/>
      <c r="K1386" s="577"/>
      <c r="L1386" s="460" t="s">
        <v>379</v>
      </c>
      <c r="M1386" s="131"/>
      <c r="V1386" s="577"/>
    </row>
    <row r="1387" spans="1:22" ht="1.5" customHeight="1">
      <c r="A1387" s="460"/>
      <c r="B1387" s="131"/>
      <c r="C1387" s="132"/>
      <c r="D1387" s="132"/>
      <c r="E1387" s="132"/>
      <c r="F1387" s="510"/>
      <c r="G1387" s="132"/>
      <c r="H1387" s="132"/>
      <c r="I1387" s="132"/>
      <c r="J1387" s="132"/>
      <c r="K1387" s="577"/>
      <c r="L1387" s="460"/>
      <c r="M1387" s="131"/>
      <c r="N1387" s="132"/>
      <c r="O1387" s="132"/>
      <c r="P1387" s="132"/>
      <c r="Q1387" s="510"/>
      <c r="R1387" s="132"/>
      <c r="S1387" s="132"/>
      <c r="T1387" s="132"/>
      <c r="U1387" s="132"/>
      <c r="V1387" s="577"/>
    </row>
    <row r="1388" spans="1:22" ht="15.75" customHeight="1">
      <c r="A1388" s="578"/>
      <c r="B1388" s="578"/>
      <c r="C1388" s="578"/>
      <c r="D1388" s="133" t="s">
        <v>350</v>
      </c>
      <c r="E1388" s="133"/>
      <c r="F1388" s="511"/>
      <c r="G1388" s="135" t="str">
        <f>$G$3</f>
        <v>декабрь</v>
      </c>
      <c r="H1388" s="133" t="s">
        <v>967</v>
      </c>
      <c r="I1388" s="132"/>
      <c r="J1388" s="132"/>
      <c r="K1388" s="577"/>
      <c r="L1388" s="578"/>
      <c r="M1388" s="578"/>
      <c r="N1388" s="578"/>
      <c r="O1388" s="133" t="s">
        <v>350</v>
      </c>
      <c r="P1388" s="133"/>
      <c r="Q1388" s="511"/>
      <c r="R1388" s="135" t="str">
        <f>$G$3</f>
        <v>декабрь</v>
      </c>
      <c r="S1388" s="133" t="s">
        <v>967</v>
      </c>
      <c r="T1388" s="132"/>
      <c r="U1388" s="132"/>
      <c r="V1388" s="577"/>
    </row>
    <row r="1389" spans="1:22" ht="3.75" customHeight="1">
      <c r="A1389" s="578"/>
      <c r="B1389" s="578"/>
      <c r="C1389" s="578"/>
      <c r="D1389" s="132"/>
      <c r="E1389" s="132"/>
      <c r="F1389" s="510"/>
      <c r="G1389" s="132"/>
      <c r="H1389" s="132"/>
      <c r="I1389" s="132"/>
      <c r="J1389" s="132"/>
      <c r="K1389" s="577"/>
      <c r="L1389" s="578"/>
      <c r="M1389" s="578"/>
      <c r="N1389" s="578"/>
      <c r="O1389" s="132"/>
      <c r="P1389" s="132"/>
      <c r="Q1389" s="510"/>
      <c r="R1389" s="132"/>
      <c r="S1389" s="132"/>
      <c r="T1389" s="132"/>
      <c r="U1389" s="132"/>
      <c r="V1389" s="577"/>
    </row>
    <row r="1390" spans="1:22" ht="12.75" customHeight="1">
      <c r="A1390" s="578"/>
      <c r="B1390" s="578"/>
      <c r="C1390" s="578"/>
      <c r="D1390" s="131" t="s">
        <v>327</v>
      </c>
      <c r="E1390" s="131"/>
      <c r="F1390" s="512">
        <f>F1370</f>
        <v>49.2</v>
      </c>
      <c r="G1390" s="131" t="s">
        <v>328</v>
      </c>
      <c r="H1390" s="132" t="str">
        <f>H1370</f>
        <v>Слободянюк A.А.</v>
      </c>
      <c r="I1390" s="132"/>
      <c r="J1390" s="132"/>
      <c r="K1390" s="577"/>
      <c r="L1390" s="578"/>
      <c r="M1390" s="578"/>
      <c r="N1390" s="578"/>
      <c r="O1390" s="131" t="s">
        <v>327</v>
      </c>
      <c r="P1390" s="131"/>
      <c r="Q1390" s="512">
        <f>Q1370</f>
        <v>49.4</v>
      </c>
      <c r="R1390" s="131" t="s">
        <v>328</v>
      </c>
      <c r="S1390" s="132" t="str">
        <f>S1370</f>
        <v>Кириленко Л.М.</v>
      </c>
      <c r="T1390" s="132"/>
      <c r="U1390" s="132"/>
      <c r="V1390" s="577"/>
    </row>
    <row r="1391" spans="1:22" ht="12.75" customHeight="1">
      <c r="A1391" s="578"/>
      <c r="B1391" s="578"/>
      <c r="C1391" s="578"/>
      <c r="D1391" s="131" t="s">
        <v>329</v>
      </c>
      <c r="E1391" s="131"/>
      <c r="F1391" s="512">
        <f>F1371</f>
        <v>1</v>
      </c>
      <c r="G1391" s="131" t="s">
        <v>330</v>
      </c>
      <c r="H1391" s="132" t="s">
        <v>331</v>
      </c>
      <c r="I1391" s="132"/>
      <c r="J1391" s="137">
        <f>J1371</f>
        <v>71</v>
      </c>
      <c r="K1391" s="577"/>
      <c r="L1391" s="578"/>
      <c r="M1391" s="578"/>
      <c r="N1391" s="578"/>
      <c r="O1391" s="131" t="s">
        <v>329</v>
      </c>
      <c r="P1391" s="131"/>
      <c r="Q1391" s="512">
        <f>Q1371</f>
        <v>1</v>
      </c>
      <c r="R1391" s="131" t="s">
        <v>330</v>
      </c>
      <c r="S1391" s="132" t="s">
        <v>331</v>
      </c>
      <c r="T1391" s="132"/>
      <c r="U1391" s="137">
        <f>U1371</f>
        <v>73</v>
      </c>
      <c r="V1391" s="577"/>
    </row>
    <row r="1392" spans="1:22" ht="2.25" customHeight="1" thickBot="1">
      <c r="A1392" s="463"/>
      <c r="B1392" s="132"/>
      <c r="C1392" s="132"/>
      <c r="D1392" s="132"/>
      <c r="E1392" s="132"/>
      <c r="F1392" s="510"/>
      <c r="G1392" s="132"/>
      <c r="H1392" s="132"/>
      <c r="I1392" s="132"/>
      <c r="J1392" s="132"/>
      <c r="K1392" s="577"/>
      <c r="L1392" s="463"/>
      <c r="M1392" s="132"/>
      <c r="N1392" s="132"/>
      <c r="O1392" s="132"/>
      <c r="P1392" s="132"/>
      <c r="Q1392" s="510"/>
      <c r="R1392" s="132"/>
      <c r="S1392" s="132"/>
      <c r="T1392" s="132"/>
      <c r="U1392" s="132"/>
      <c r="V1392" s="577"/>
    </row>
    <row r="1393" spans="1:22" ht="24" customHeight="1" thickBot="1">
      <c r="A1393" s="574" t="s">
        <v>453</v>
      </c>
      <c r="B1393" s="138"/>
      <c r="C1393" s="219"/>
      <c r="D1393" s="541" t="s">
        <v>957</v>
      </c>
      <c r="E1393" s="140"/>
      <c r="F1393" s="513" t="s">
        <v>366</v>
      </c>
      <c r="G1393" s="141" t="s">
        <v>335</v>
      </c>
      <c r="H1393" s="220" t="s">
        <v>367</v>
      </c>
      <c r="I1393" s="569" t="s">
        <v>337</v>
      </c>
      <c r="J1393" s="570"/>
      <c r="K1393" s="577"/>
      <c r="L1393" s="585" t="s">
        <v>454</v>
      </c>
      <c r="M1393" s="138"/>
      <c r="N1393" s="219"/>
      <c r="O1393" s="541" t="s">
        <v>957</v>
      </c>
      <c r="P1393" s="140"/>
      <c r="Q1393" s="513" t="s">
        <v>366</v>
      </c>
      <c r="R1393" s="141" t="s">
        <v>335</v>
      </c>
      <c r="S1393" s="220" t="s">
        <v>367</v>
      </c>
      <c r="T1393" s="569" t="s">
        <v>337</v>
      </c>
      <c r="U1393" s="570"/>
      <c r="V1393" s="577"/>
    </row>
    <row r="1394" spans="1:22" ht="3" customHeight="1">
      <c r="A1394" s="574"/>
      <c r="B1394" s="221"/>
      <c r="C1394" s="144"/>
      <c r="D1394" s="144"/>
      <c r="E1394" s="145"/>
      <c r="F1394" s="514"/>
      <c r="G1394" s="146"/>
      <c r="H1394" s="146"/>
      <c r="I1394" s="144"/>
      <c r="J1394" s="147"/>
      <c r="K1394" s="577"/>
      <c r="L1394" s="585"/>
      <c r="M1394" s="221"/>
      <c r="N1394" s="144"/>
      <c r="O1394" s="144"/>
      <c r="P1394" s="145"/>
      <c r="Q1394" s="514"/>
      <c r="R1394" s="146"/>
      <c r="S1394" s="146"/>
      <c r="T1394" s="144"/>
      <c r="U1394" s="147"/>
      <c r="V1394" s="577"/>
    </row>
    <row r="1395" spans="1:22" ht="12.75" customHeight="1">
      <c r="A1395" s="574"/>
      <c r="B1395" s="221" t="s">
        <v>368</v>
      </c>
      <c r="C1395" s="156"/>
      <c r="D1395" s="156"/>
      <c r="E1395" s="150"/>
      <c r="F1395" s="151">
        <f>D2509</f>
        <v>29.5</v>
      </c>
      <c r="G1395" s="151">
        <f>F1395*F1390</f>
        <v>1451.4</v>
      </c>
      <c r="H1395" s="192"/>
      <c r="I1395" s="153">
        <f>G1395-H1395</f>
        <v>1451.4</v>
      </c>
      <c r="J1395" s="154"/>
      <c r="K1395" s="577"/>
      <c r="L1395" s="585"/>
      <c r="M1395" s="221" t="s">
        <v>368</v>
      </c>
      <c r="N1395" s="156"/>
      <c r="O1395" s="156"/>
      <c r="P1395" s="150"/>
      <c r="Q1395" s="151">
        <f>D2509</f>
        <v>29.5</v>
      </c>
      <c r="R1395" s="151">
        <f>Q1395*Q1390</f>
        <v>1457.3</v>
      </c>
      <c r="S1395" s="192"/>
      <c r="T1395" s="153">
        <f>R1395-S1395</f>
        <v>1457.3</v>
      </c>
      <c r="U1395" s="154"/>
      <c r="V1395" s="577"/>
    </row>
    <row r="1396" spans="1:22" ht="12.75" customHeight="1">
      <c r="A1396" s="472"/>
      <c r="B1396" s="582" t="s">
        <v>370</v>
      </c>
      <c r="C1396" s="583"/>
      <c r="D1396" s="583"/>
      <c r="E1396" s="222" t="s">
        <v>371</v>
      </c>
      <c r="F1396" s="516">
        <f>D2504</f>
        <v>0.152</v>
      </c>
      <c r="G1396" s="223">
        <f>F1396*F1390</f>
        <v>7.4784000000000006</v>
      </c>
      <c r="H1396" s="262"/>
      <c r="I1396" s="226">
        <f>G1396</f>
        <v>7.4784000000000006</v>
      </c>
      <c r="J1396" s="178"/>
      <c r="K1396" s="577"/>
      <c r="L1396" s="585"/>
      <c r="M1396" s="582" t="s">
        <v>370</v>
      </c>
      <c r="N1396" s="583"/>
      <c r="O1396" s="583"/>
      <c r="P1396" s="222" t="s">
        <v>371</v>
      </c>
      <c r="Q1396" s="516">
        <f>D2504</f>
        <v>0.152</v>
      </c>
      <c r="R1396" s="223">
        <f>Q1396*Q1390</f>
        <v>7.5087999999999999</v>
      </c>
      <c r="S1396" s="262"/>
      <c r="T1396" s="226">
        <f>R1396</f>
        <v>7.5087999999999999</v>
      </c>
      <c r="U1396" s="178"/>
      <c r="V1396" s="577"/>
    </row>
    <row r="1397" spans="1:22" ht="12.75" customHeight="1">
      <c r="A1397" s="472"/>
      <c r="B1397" s="584"/>
      <c r="C1397" s="583"/>
      <c r="D1397" s="583"/>
      <c r="E1397" s="222" t="s">
        <v>372</v>
      </c>
      <c r="F1397" s="516">
        <f>D2505</f>
        <v>0.72299999999999998</v>
      </c>
      <c r="G1397" s="223">
        <f>F1397*F1390</f>
        <v>35.571600000000004</v>
      </c>
      <c r="H1397" s="262"/>
      <c r="I1397" s="226">
        <f>G1397</f>
        <v>35.571600000000004</v>
      </c>
      <c r="J1397" s="178"/>
      <c r="K1397" s="577"/>
      <c r="L1397" s="464"/>
      <c r="M1397" s="584"/>
      <c r="N1397" s="583"/>
      <c r="O1397" s="583"/>
      <c r="P1397" s="222" t="s">
        <v>372</v>
      </c>
      <c r="Q1397" s="516">
        <f>D2505</f>
        <v>0.72299999999999998</v>
      </c>
      <c r="R1397" s="223">
        <f>Q1397*Q1390</f>
        <v>35.716200000000001</v>
      </c>
      <c r="S1397" s="262"/>
      <c r="T1397" s="226">
        <f>R1397</f>
        <v>35.716200000000001</v>
      </c>
      <c r="U1397" s="178"/>
      <c r="V1397" s="577"/>
    </row>
    <row r="1398" spans="1:22">
      <c r="A1398" s="573" t="s">
        <v>369</v>
      </c>
      <c r="B1398" s="584"/>
      <c r="C1398" s="583"/>
      <c r="D1398" s="583"/>
      <c r="E1398" s="222" t="s">
        <v>373</v>
      </c>
      <c r="F1398" s="527">
        <f>D2506</f>
        <v>1.3160000000000001</v>
      </c>
      <c r="G1398" s="223">
        <f>F1398*F1390</f>
        <v>64.747200000000007</v>
      </c>
      <c r="H1398" s="262"/>
      <c r="I1398" s="226">
        <f>G1398</f>
        <v>64.747200000000007</v>
      </c>
      <c r="J1398" s="178"/>
      <c r="K1398" s="577"/>
      <c r="L1398" s="586" t="s">
        <v>369</v>
      </c>
      <c r="M1398" s="584"/>
      <c r="N1398" s="583"/>
      <c r="O1398" s="583"/>
      <c r="P1398" s="222" t="s">
        <v>373</v>
      </c>
      <c r="Q1398" s="527">
        <f>D2506</f>
        <v>1.3160000000000001</v>
      </c>
      <c r="R1398" s="223">
        <f>Q1398*Q1390</f>
        <v>65.010400000000004</v>
      </c>
      <c r="S1398" s="262"/>
      <c r="T1398" s="226">
        <f>R1398</f>
        <v>65.010400000000004</v>
      </c>
      <c r="U1398" s="178"/>
      <c r="V1398" s="577"/>
    </row>
    <row r="1399" spans="1:22" ht="13.5" thickBot="1">
      <c r="A1399" s="573"/>
      <c r="B1399" s="584"/>
      <c r="C1399" s="583"/>
      <c r="D1399" s="583"/>
      <c r="E1399" s="232" t="s">
        <v>374</v>
      </c>
      <c r="F1399" s="518">
        <f>D2507</f>
        <v>0.14899999999999999</v>
      </c>
      <c r="G1399" s="233">
        <f>F1399*F1390</f>
        <v>7.3308</v>
      </c>
      <c r="H1399" s="264"/>
      <c r="I1399" s="237">
        <f>G1399</f>
        <v>7.3308</v>
      </c>
      <c r="J1399" s="236"/>
      <c r="K1399" s="577"/>
      <c r="L1399" s="586"/>
      <c r="M1399" s="584"/>
      <c r="N1399" s="583"/>
      <c r="O1399" s="583"/>
      <c r="P1399" s="232" t="s">
        <v>374</v>
      </c>
      <c r="Q1399" s="518">
        <f>D2507</f>
        <v>0.14899999999999999</v>
      </c>
      <c r="R1399" s="233">
        <f>Q1399*Q1390</f>
        <v>7.3605999999999998</v>
      </c>
      <c r="S1399" s="264"/>
      <c r="T1399" s="237">
        <f>R1399</f>
        <v>7.3605999999999998</v>
      </c>
      <c r="U1399" s="236"/>
      <c r="V1399" s="577"/>
    </row>
    <row r="1400" spans="1:22" ht="13.5" customHeight="1" thickBot="1">
      <c r="A1400" s="574"/>
      <c r="B1400" s="168"/>
      <c r="C1400" s="164"/>
      <c r="D1400" s="164"/>
      <c r="E1400" s="165"/>
      <c r="F1400" s="532" t="s">
        <v>384</v>
      </c>
      <c r="G1400" s="332" t="s">
        <v>385</v>
      </c>
      <c r="H1400" s="220" t="s">
        <v>386</v>
      </c>
      <c r="I1400" s="219"/>
      <c r="J1400" s="251"/>
      <c r="K1400" s="577"/>
      <c r="L1400" s="587"/>
      <c r="M1400" s="168"/>
      <c r="N1400" s="164"/>
      <c r="O1400" s="164"/>
      <c r="P1400" s="165"/>
      <c r="Q1400" s="532" t="s">
        <v>384</v>
      </c>
      <c r="R1400" s="332" t="s">
        <v>385</v>
      </c>
      <c r="S1400" s="220" t="s">
        <v>386</v>
      </c>
      <c r="T1400" s="219"/>
      <c r="U1400" s="251"/>
      <c r="V1400" s="577"/>
    </row>
    <row r="1401" spans="1:22" ht="13.5" thickBot="1">
      <c r="A1401" s="479"/>
      <c r="B1401" s="247" t="s">
        <v>986</v>
      </c>
      <c r="C1401" s="219"/>
      <c r="D1401" s="219"/>
      <c r="E1401" s="253"/>
      <c r="F1401" s="524">
        <f>F1381</f>
        <v>64662</v>
      </c>
      <c r="G1401" s="282">
        <f>G1381</f>
        <v>64812</v>
      </c>
      <c r="H1401" s="249">
        <f>H1381</f>
        <v>150</v>
      </c>
      <c r="I1401" s="242">
        <f>I1381</f>
        <v>495</v>
      </c>
      <c r="J1401" s="167"/>
      <c r="K1401" s="577"/>
      <c r="L1401" s="461"/>
      <c r="M1401" s="247" t="s">
        <v>986</v>
      </c>
      <c r="N1401" s="219"/>
      <c r="O1401" s="219"/>
      <c r="P1401" s="253"/>
      <c r="Q1401" s="524">
        <f>Q1381</f>
        <v>30028</v>
      </c>
      <c r="R1401" s="248">
        <f>R1381</f>
        <v>30205</v>
      </c>
      <c r="S1401" s="249">
        <f>S1381</f>
        <v>177</v>
      </c>
      <c r="T1401" s="242">
        <f>T1381</f>
        <v>584.1</v>
      </c>
      <c r="U1401" s="167"/>
      <c r="V1401" s="577"/>
    </row>
    <row r="1402" spans="1:22">
      <c r="A1402" s="460" t="s">
        <v>375</v>
      </c>
      <c r="B1402" s="132"/>
      <c r="C1402" s="132"/>
      <c r="D1402" s="132"/>
      <c r="E1402" s="132"/>
      <c r="F1402" s="510"/>
      <c r="G1402" s="560" t="s">
        <v>1007</v>
      </c>
      <c r="H1402" s="255"/>
      <c r="I1402" s="556">
        <f>I1382</f>
        <v>0</v>
      </c>
      <c r="J1402" s="255"/>
      <c r="K1402" s="577"/>
      <c r="L1402" s="460" t="s">
        <v>375</v>
      </c>
      <c r="M1402" s="132"/>
      <c r="N1402" s="132"/>
      <c r="O1402" s="132"/>
      <c r="P1402" s="132"/>
      <c r="Q1402" s="510"/>
      <c r="R1402" s="560" t="s">
        <v>1007</v>
      </c>
      <c r="S1402" s="255"/>
      <c r="T1402" s="556">
        <f>T1382</f>
        <v>6270.8700000000008</v>
      </c>
      <c r="U1402" s="255"/>
      <c r="V1402" s="577"/>
    </row>
    <row r="1403" spans="1:22" ht="13.5" thickBot="1">
      <c r="A1403" s="460" t="s">
        <v>376</v>
      </c>
      <c r="B1403" s="132"/>
      <c r="C1403" s="132"/>
      <c r="D1403" s="180" t="s">
        <v>377</v>
      </c>
      <c r="E1403" s="183" t="str">
        <f>$E$18</f>
        <v>января</v>
      </c>
      <c r="F1403" s="510" t="s">
        <v>1142</v>
      </c>
      <c r="G1403" s="182" t="s">
        <v>347</v>
      </c>
      <c r="H1403" s="167"/>
      <c r="I1403" s="242">
        <f>SUM(I1394:I1402)</f>
        <v>2061.5280000000002</v>
      </c>
      <c r="J1403" s="167"/>
      <c r="K1403" s="299"/>
      <c r="L1403" s="460" t="s">
        <v>376</v>
      </c>
      <c r="M1403" s="132"/>
      <c r="N1403" s="132"/>
      <c r="O1403" s="180" t="s">
        <v>377</v>
      </c>
      <c r="P1403" s="183" t="str">
        <f>$E$18</f>
        <v>января</v>
      </c>
      <c r="Q1403" s="510" t="s">
        <v>1142</v>
      </c>
      <c r="R1403" s="182" t="s">
        <v>347</v>
      </c>
      <c r="S1403" s="167"/>
      <c r="T1403" s="242">
        <f>SUM(T1394:T1402)</f>
        <v>8427.8660000000018</v>
      </c>
      <c r="U1403" s="167"/>
      <c r="V1403" s="299"/>
    </row>
    <row r="1404" spans="1:22" s="261" customFormat="1" ht="11.25" customHeight="1">
      <c r="A1404" s="284"/>
      <c r="B1404" s="285"/>
      <c r="C1404" s="196"/>
      <c r="F1404" s="525"/>
      <c r="K1404" s="299"/>
      <c r="L1404" s="284"/>
      <c r="M1404" s="285"/>
      <c r="N1404" s="196"/>
      <c r="Q1404" s="525"/>
      <c r="V1404" s="299"/>
    </row>
    <row r="1405" spans="1:22">
      <c r="A1405" s="460" t="s">
        <v>363</v>
      </c>
      <c r="B1405" s="131"/>
      <c r="L1405" s="460" t="s">
        <v>363</v>
      </c>
      <c r="M1405" s="131"/>
    </row>
    <row r="1406" spans="1:22" ht="1.5" customHeight="1">
      <c r="A1406" s="460"/>
      <c r="B1406" s="131"/>
      <c r="C1406" s="132"/>
      <c r="D1406" s="132"/>
      <c r="E1406" s="132"/>
      <c r="F1406" s="510"/>
      <c r="G1406" s="132"/>
      <c r="H1406" s="132"/>
      <c r="I1406" s="132"/>
      <c r="J1406" s="132"/>
      <c r="K1406" s="217"/>
      <c r="L1406" s="460"/>
      <c r="M1406" s="131"/>
      <c r="N1406" s="132"/>
      <c r="O1406" s="132"/>
      <c r="P1406" s="132"/>
      <c r="Q1406" s="510"/>
      <c r="R1406" s="132"/>
      <c r="S1406" s="132"/>
      <c r="T1406" s="132"/>
      <c r="U1406" s="132"/>
      <c r="V1406" s="132"/>
    </row>
    <row r="1407" spans="1:22" ht="15.75" customHeight="1">
      <c r="A1407" s="578"/>
      <c r="B1407" s="578"/>
      <c r="C1407" s="578"/>
      <c r="D1407" s="133" t="s">
        <v>325</v>
      </c>
      <c r="E1407" s="133"/>
      <c r="F1407" s="511"/>
      <c r="G1407" s="135" t="str">
        <f>$G$3</f>
        <v>декабрь</v>
      </c>
      <c r="H1407" s="133" t="s">
        <v>967</v>
      </c>
      <c r="I1407" s="132"/>
      <c r="J1407" s="132"/>
      <c r="K1407" s="217"/>
      <c r="L1407" s="578"/>
      <c r="M1407" s="578"/>
      <c r="N1407" s="578"/>
      <c r="O1407" s="133" t="s">
        <v>325</v>
      </c>
      <c r="P1407" s="133"/>
      <c r="Q1407" s="511"/>
      <c r="R1407" s="135" t="str">
        <f>$G$3</f>
        <v>декабрь</v>
      </c>
      <c r="S1407" s="133" t="s">
        <v>967</v>
      </c>
      <c r="T1407" s="132"/>
      <c r="U1407" s="132"/>
      <c r="V1407" s="132"/>
    </row>
    <row r="1408" spans="1:22" ht="3.75" customHeight="1">
      <c r="A1408" s="578"/>
      <c r="B1408" s="578"/>
      <c r="C1408" s="578"/>
      <c r="D1408" s="132"/>
      <c r="E1408" s="132"/>
      <c r="F1408" s="510"/>
      <c r="G1408" s="132"/>
      <c r="H1408" s="132"/>
      <c r="I1408" s="132"/>
      <c r="J1408" s="132"/>
      <c r="K1408" s="217"/>
      <c r="L1408" s="578"/>
      <c r="M1408" s="578"/>
      <c r="N1408" s="578"/>
      <c r="O1408" s="132"/>
      <c r="P1408" s="132"/>
      <c r="Q1408" s="510"/>
      <c r="R1408" s="132"/>
      <c r="S1408" s="132"/>
      <c r="T1408" s="132"/>
      <c r="U1408" s="132"/>
      <c r="V1408" s="132"/>
    </row>
    <row r="1409" spans="1:22" ht="12.75" customHeight="1">
      <c r="A1409" s="578"/>
      <c r="B1409" s="578"/>
      <c r="C1409" s="578"/>
      <c r="D1409" s="131" t="s">
        <v>327</v>
      </c>
      <c r="E1409" s="131"/>
      <c r="F1409" s="512">
        <f>Жильцы!E75</f>
        <v>49.1</v>
      </c>
      <c r="G1409" s="131" t="s">
        <v>328</v>
      </c>
      <c r="H1409" s="132" t="str">
        <f>Жильцы!B75&amp;" "&amp;Жильцы!C75&amp;"."&amp;Жильцы!D75&amp;"."</f>
        <v>Овчаренко В.И.</v>
      </c>
      <c r="I1409" s="132"/>
      <c r="J1409" s="132"/>
      <c r="K1409" s="217"/>
      <c r="L1409" s="578"/>
      <c r="M1409" s="578"/>
      <c r="N1409" s="578"/>
      <c r="O1409" s="131" t="s">
        <v>327</v>
      </c>
      <c r="P1409" s="131"/>
      <c r="Q1409" s="512">
        <f>Жильцы!E77</f>
        <v>65.599999999999994</v>
      </c>
      <c r="R1409" s="131" t="s">
        <v>328</v>
      </c>
      <c r="S1409" s="132" t="str">
        <f>Жильцы!B77&amp;" "&amp;Жильцы!C77&amp;"."&amp;Жильцы!D77&amp;"."</f>
        <v>Малюкевич А.В.</v>
      </c>
      <c r="T1409" s="132"/>
      <c r="U1409" s="132"/>
      <c r="V1409" s="132"/>
    </row>
    <row r="1410" spans="1:22" ht="12.75" customHeight="1">
      <c r="A1410" s="578"/>
      <c r="B1410" s="578"/>
      <c r="C1410" s="578"/>
      <c r="D1410" s="131" t="s">
        <v>329</v>
      </c>
      <c r="E1410" s="131"/>
      <c r="F1410" s="512">
        <f>Жильцы!F75</f>
        <v>2</v>
      </c>
      <c r="G1410" s="131" t="s">
        <v>330</v>
      </c>
      <c r="H1410" s="132" t="s">
        <v>331</v>
      </c>
      <c r="I1410" s="132"/>
      <c r="J1410" s="137">
        <f>Жильцы!A75</f>
        <v>74</v>
      </c>
      <c r="K1410" s="217"/>
      <c r="L1410" s="578"/>
      <c r="M1410" s="578"/>
      <c r="N1410" s="578"/>
      <c r="O1410" s="131" t="s">
        <v>329</v>
      </c>
      <c r="P1410" s="131"/>
      <c r="Q1410" s="512">
        <f>Жильцы!F77</f>
        <v>3</v>
      </c>
      <c r="R1410" s="131" t="s">
        <v>330</v>
      </c>
      <c r="S1410" s="132" t="s">
        <v>331</v>
      </c>
      <c r="T1410" s="132"/>
      <c r="U1410" s="137">
        <f>Жильцы!A77</f>
        <v>76</v>
      </c>
      <c r="V1410" s="132"/>
    </row>
    <row r="1411" spans="1:22" ht="1.5" customHeight="1" thickBot="1">
      <c r="A1411" s="463"/>
      <c r="B1411" s="132"/>
      <c r="C1411" s="132"/>
      <c r="D1411" s="132"/>
      <c r="E1411" s="132"/>
      <c r="F1411" s="510"/>
      <c r="G1411" s="132"/>
      <c r="H1411" s="132"/>
      <c r="I1411" s="132"/>
      <c r="J1411" s="132"/>
      <c r="K1411" s="217"/>
      <c r="L1411" s="463"/>
      <c r="M1411" s="132"/>
      <c r="N1411" s="132"/>
      <c r="O1411" s="132"/>
      <c r="P1411" s="132"/>
      <c r="Q1411" s="510"/>
      <c r="R1411" s="132"/>
      <c r="S1411" s="132"/>
      <c r="T1411" s="132"/>
      <c r="U1411" s="132"/>
      <c r="V1411" s="132"/>
    </row>
    <row r="1412" spans="1:22" ht="24" customHeight="1" thickBot="1">
      <c r="A1412" s="574"/>
      <c r="B1412" s="138"/>
      <c r="C1412" s="219"/>
      <c r="D1412" s="541" t="s">
        <v>957</v>
      </c>
      <c r="E1412" s="140"/>
      <c r="F1412" s="513" t="s">
        <v>366</v>
      </c>
      <c r="G1412" s="141" t="s">
        <v>335</v>
      </c>
      <c r="H1412" s="220" t="s">
        <v>367</v>
      </c>
      <c r="I1412" s="569" t="s">
        <v>337</v>
      </c>
      <c r="J1412" s="570"/>
      <c r="K1412" s="217"/>
      <c r="L1412" s="585"/>
      <c r="M1412" s="138"/>
      <c r="N1412" s="219"/>
      <c r="O1412" s="541" t="s">
        <v>957</v>
      </c>
      <c r="P1412" s="140"/>
      <c r="Q1412" s="513" t="s">
        <v>366</v>
      </c>
      <c r="R1412" s="141" t="s">
        <v>335</v>
      </c>
      <c r="S1412" s="220" t="s">
        <v>367</v>
      </c>
      <c r="T1412" s="569" t="s">
        <v>337</v>
      </c>
      <c r="U1412" s="570"/>
      <c r="V1412" s="132"/>
    </row>
    <row r="1413" spans="1:22" ht="3" customHeight="1">
      <c r="A1413" s="574"/>
      <c r="B1413" s="221"/>
      <c r="C1413" s="144"/>
      <c r="D1413" s="144"/>
      <c r="E1413" s="145"/>
      <c r="F1413" s="514"/>
      <c r="G1413" s="146"/>
      <c r="H1413" s="146"/>
      <c r="I1413" s="144"/>
      <c r="J1413" s="147"/>
      <c r="K1413" s="217"/>
      <c r="L1413" s="585"/>
      <c r="M1413" s="221"/>
      <c r="N1413" s="144"/>
      <c r="O1413" s="144"/>
      <c r="P1413" s="145"/>
      <c r="Q1413" s="514"/>
      <c r="R1413" s="146"/>
      <c r="S1413" s="146"/>
      <c r="T1413" s="144"/>
      <c r="U1413" s="147"/>
      <c r="V1413" s="132"/>
    </row>
    <row r="1414" spans="1:22" ht="12.75" customHeight="1">
      <c r="A1414" s="574"/>
      <c r="B1414" s="221" t="s">
        <v>368</v>
      </c>
      <c r="C1414" s="156"/>
      <c r="D1414" s="156"/>
      <c r="E1414" s="150"/>
      <c r="F1414" s="151">
        <f>D2509</f>
        <v>29.5</v>
      </c>
      <c r="G1414" s="151">
        <f>F1414*F1409</f>
        <v>1448.45</v>
      </c>
      <c r="H1414" s="152"/>
      <c r="I1414" s="153">
        <f>G1414-H1414</f>
        <v>1448.45</v>
      </c>
      <c r="J1414" s="154"/>
      <c r="K1414" s="217"/>
      <c r="L1414" s="585"/>
      <c r="M1414" s="221" t="s">
        <v>368</v>
      </c>
      <c r="N1414" s="156"/>
      <c r="O1414" s="156"/>
      <c r="P1414" s="150"/>
      <c r="Q1414" s="151">
        <f>D2509</f>
        <v>29.5</v>
      </c>
      <c r="R1414" s="151">
        <f>Q1414*Q1409</f>
        <v>1935.1999999999998</v>
      </c>
      <c r="S1414" s="152"/>
      <c r="T1414" s="153">
        <f>R1414-S1414</f>
        <v>1935.1999999999998</v>
      </c>
      <c r="U1414" s="154"/>
      <c r="V1414" s="132"/>
    </row>
    <row r="1415" spans="1:22" ht="12.75" customHeight="1">
      <c r="A1415" s="472"/>
      <c r="B1415" s="582" t="s">
        <v>370</v>
      </c>
      <c r="C1415" s="583"/>
      <c r="D1415" s="583"/>
      <c r="E1415" s="222" t="s">
        <v>371</v>
      </c>
      <c r="F1415" s="516">
        <f>D2504</f>
        <v>0.152</v>
      </c>
      <c r="G1415" s="223">
        <f>F1415*F1409</f>
        <v>7.4631999999999996</v>
      </c>
      <c r="H1415" s="224"/>
      <c r="I1415" s="226">
        <f>G1415</f>
        <v>7.4631999999999996</v>
      </c>
      <c r="J1415" s="178"/>
      <c r="K1415" s="217"/>
      <c r="L1415" s="585"/>
      <c r="M1415" s="582" t="s">
        <v>370</v>
      </c>
      <c r="N1415" s="583"/>
      <c r="O1415" s="583"/>
      <c r="P1415" s="222" t="s">
        <v>371</v>
      </c>
      <c r="Q1415" s="516">
        <f>D2504</f>
        <v>0.152</v>
      </c>
      <c r="R1415" s="223">
        <f>Q1415*Q1409</f>
        <v>9.9711999999999996</v>
      </c>
      <c r="S1415" s="224"/>
      <c r="T1415" s="226">
        <f>R1415</f>
        <v>9.9711999999999996</v>
      </c>
      <c r="U1415" s="178"/>
      <c r="V1415" s="132"/>
    </row>
    <row r="1416" spans="1:22" ht="12.75" customHeight="1">
      <c r="A1416" s="472"/>
      <c r="B1416" s="584"/>
      <c r="C1416" s="583"/>
      <c r="D1416" s="583"/>
      <c r="E1416" s="222" t="s">
        <v>372</v>
      </c>
      <c r="F1416" s="516">
        <f>D2505</f>
        <v>0.72299999999999998</v>
      </c>
      <c r="G1416" s="223">
        <f>F1416*F1409</f>
        <v>35.499299999999998</v>
      </c>
      <c r="H1416" s="224"/>
      <c r="I1416" s="226">
        <f>G1416</f>
        <v>35.499299999999998</v>
      </c>
      <c r="J1416" s="178"/>
      <c r="K1416" s="217"/>
      <c r="L1416" s="464"/>
      <c r="M1416" s="584"/>
      <c r="N1416" s="583"/>
      <c r="O1416" s="583"/>
      <c r="P1416" s="222" t="s">
        <v>372</v>
      </c>
      <c r="Q1416" s="516">
        <f>D2505</f>
        <v>0.72299999999999998</v>
      </c>
      <c r="R1416" s="223">
        <f>Q1416*Q1409</f>
        <v>47.428799999999995</v>
      </c>
      <c r="S1416" s="224"/>
      <c r="T1416" s="226">
        <f>R1416</f>
        <v>47.428799999999995</v>
      </c>
      <c r="U1416" s="178"/>
      <c r="V1416" s="132"/>
    </row>
    <row r="1417" spans="1:22">
      <c r="A1417" s="573" t="s">
        <v>369</v>
      </c>
      <c r="B1417" s="584"/>
      <c r="C1417" s="583"/>
      <c r="D1417" s="583"/>
      <c r="E1417" s="222" t="s">
        <v>373</v>
      </c>
      <c r="F1417" s="527">
        <f>D2506</f>
        <v>1.3160000000000001</v>
      </c>
      <c r="G1417" s="223">
        <f>F1417*F1409</f>
        <v>64.615600000000001</v>
      </c>
      <c r="H1417" s="224"/>
      <c r="I1417" s="226">
        <f>G1417</f>
        <v>64.615600000000001</v>
      </c>
      <c r="J1417" s="178"/>
      <c r="K1417" s="217"/>
      <c r="L1417" s="586" t="s">
        <v>369</v>
      </c>
      <c r="M1417" s="584"/>
      <c r="N1417" s="583"/>
      <c r="O1417" s="583"/>
      <c r="P1417" s="222" t="s">
        <v>373</v>
      </c>
      <c r="Q1417" s="527">
        <f>D2506</f>
        <v>1.3160000000000001</v>
      </c>
      <c r="R1417" s="223">
        <f>Q1417*Q1409</f>
        <v>86.329599999999999</v>
      </c>
      <c r="S1417" s="224"/>
      <c r="T1417" s="226">
        <f>R1417</f>
        <v>86.329599999999999</v>
      </c>
      <c r="U1417" s="178"/>
      <c r="V1417" s="132"/>
    </row>
    <row r="1418" spans="1:22" ht="13.5" thickBot="1">
      <c r="A1418" s="573"/>
      <c r="B1418" s="584"/>
      <c r="C1418" s="583"/>
      <c r="D1418" s="583"/>
      <c r="E1418" s="232" t="s">
        <v>374</v>
      </c>
      <c r="F1418" s="518">
        <f>D2507</f>
        <v>0.14899999999999999</v>
      </c>
      <c r="G1418" s="233">
        <f>F1418*F1409</f>
        <v>7.3159000000000001</v>
      </c>
      <c r="H1418" s="234"/>
      <c r="I1418" s="237">
        <f>G1418</f>
        <v>7.3159000000000001</v>
      </c>
      <c r="J1418" s="236"/>
      <c r="K1418" s="217"/>
      <c r="L1418" s="586"/>
      <c r="M1418" s="584"/>
      <c r="N1418" s="583"/>
      <c r="O1418" s="583"/>
      <c r="P1418" s="232" t="s">
        <v>374</v>
      </c>
      <c r="Q1418" s="518">
        <f>D2507</f>
        <v>0.14899999999999999</v>
      </c>
      <c r="R1418" s="233">
        <f>Q1418*Q1409</f>
        <v>9.7743999999999982</v>
      </c>
      <c r="S1418" s="234"/>
      <c r="T1418" s="237">
        <f>R1418</f>
        <v>9.7743999999999982</v>
      </c>
      <c r="U1418" s="236"/>
      <c r="V1418" s="132"/>
    </row>
    <row r="1419" spans="1:22" ht="11.25" customHeight="1" thickBot="1">
      <c r="A1419" s="574"/>
      <c r="B1419" s="168"/>
      <c r="C1419" s="164"/>
      <c r="D1419" s="164"/>
      <c r="E1419" s="165"/>
      <c r="F1419" s="532" t="s">
        <v>384</v>
      </c>
      <c r="G1419" s="332" t="s">
        <v>385</v>
      </c>
      <c r="H1419" s="220" t="s">
        <v>386</v>
      </c>
      <c r="I1419" s="219"/>
      <c r="J1419" s="251"/>
      <c r="K1419" s="217"/>
      <c r="L1419" s="587"/>
      <c r="M1419" s="168"/>
      <c r="N1419" s="164"/>
      <c r="O1419" s="164"/>
      <c r="P1419" s="165"/>
      <c r="Q1419" s="532" t="s">
        <v>384</v>
      </c>
      <c r="R1419" s="332" t="s">
        <v>385</v>
      </c>
      <c r="S1419" s="220" t="s">
        <v>386</v>
      </c>
      <c r="T1419" s="219"/>
      <c r="U1419" s="251"/>
      <c r="V1419" s="132"/>
    </row>
    <row r="1420" spans="1:22" ht="13.5" thickBot="1">
      <c r="A1420" s="479"/>
      <c r="B1420" s="247" t="s">
        <v>986</v>
      </c>
      <c r="C1420" s="219"/>
      <c r="D1420" s="219"/>
      <c r="E1420" s="253"/>
      <c r="F1420" s="521">
        <f>INDEX(Жильцы!$A$2:$AB$129,Квитанции_чистые!J1410,HLOOKUP(Квитанции_чистые!$G$3,Лист1!$B$21:$M$22,2,FALSE))</f>
        <v>31712</v>
      </c>
      <c r="G1420" s="248">
        <f>INDEX(Жильцы!$A$2:$AB$129,Квитанции_чистые!J1410,(HLOOKUP(Квитанции_чистые!$G$3,Лист1!$B$17:$M$18,2,FALSE)))</f>
        <v>31812</v>
      </c>
      <c r="H1420" s="249">
        <f>G1420-F1420</f>
        <v>100</v>
      </c>
      <c r="I1420" s="242">
        <f>H1420*B2499</f>
        <v>330</v>
      </c>
      <c r="J1420" s="251"/>
      <c r="K1420" s="252"/>
      <c r="L1420" s="461"/>
      <c r="M1420" s="247" t="s">
        <v>986</v>
      </c>
      <c r="N1420" s="219"/>
      <c r="O1420" s="219"/>
      <c r="P1420" s="253"/>
      <c r="Q1420" s="524">
        <f>INDEX(Жильцы!$A$2:$AB$129,Квитанции_чистые!U1410,HLOOKUP(Квитанции_чистые!$G$3,Лист1!$B$21:$M$22,2,FALSE))</f>
        <v>33830</v>
      </c>
      <c r="R1420" s="248">
        <f>INDEX(Жильцы!$A$2:$AB$129,Квитанции_чистые!U1410,(HLOOKUP(Квитанции_чистые!$G$3,Лист1!$B$17:$M$18,2,FALSE)))</f>
        <v>33940</v>
      </c>
      <c r="S1420" s="249">
        <f>R1420-Q1420</f>
        <v>110</v>
      </c>
      <c r="T1420" s="242">
        <f>S1420*B2499</f>
        <v>363</v>
      </c>
      <c r="U1420" s="167"/>
      <c r="V1420" s="132"/>
    </row>
    <row r="1421" spans="1:22">
      <c r="A1421" s="460" t="s">
        <v>375</v>
      </c>
      <c r="B1421" s="132"/>
      <c r="C1421" s="132"/>
      <c r="D1421" s="132"/>
      <c r="E1421" s="132"/>
      <c r="F1421" s="510"/>
      <c r="G1421" s="564" t="s">
        <v>1007</v>
      </c>
      <c r="H1421" s="147"/>
      <c r="I1421" s="353">
        <f>Жильцы!N75</f>
        <v>-47.25</v>
      </c>
      <c r="J1421" s="147"/>
      <c r="K1421" s="217"/>
      <c r="L1421" s="460" t="s">
        <v>375</v>
      </c>
      <c r="M1421" s="132"/>
      <c r="N1421" s="132"/>
      <c r="O1421" s="132"/>
      <c r="P1421" s="132"/>
      <c r="Q1421" s="510"/>
      <c r="R1421" s="564" t="s">
        <v>1007</v>
      </c>
      <c r="S1421" s="147"/>
      <c r="T1421" s="353">
        <f>Жильцы!N77</f>
        <v>1.0000000000218279E-2</v>
      </c>
      <c r="U1421" s="147"/>
      <c r="V1421" s="132"/>
    </row>
    <row r="1422" spans="1:22" ht="13.5" thickBot="1">
      <c r="A1422" s="460" t="s">
        <v>376</v>
      </c>
      <c r="B1422" s="132"/>
      <c r="C1422" s="132"/>
      <c r="D1422" s="180" t="s">
        <v>377</v>
      </c>
      <c r="E1422" s="183" t="str">
        <f>$E$18</f>
        <v>января</v>
      </c>
      <c r="F1422" s="510" t="s">
        <v>1142</v>
      </c>
      <c r="G1422" s="182" t="s">
        <v>347</v>
      </c>
      <c r="H1422" s="167"/>
      <c r="I1422" s="242">
        <f>SUM(I1413:I1421)</f>
        <v>1846.0940000000001</v>
      </c>
      <c r="J1422" s="167"/>
      <c r="K1422" s="217"/>
      <c r="L1422" s="460" t="s">
        <v>376</v>
      </c>
      <c r="M1422" s="132"/>
      <c r="N1422" s="132"/>
      <c r="O1422" s="180" t="s">
        <v>377</v>
      </c>
      <c r="P1422" s="183" t="str">
        <f>$E$18</f>
        <v>января</v>
      </c>
      <c r="Q1422" s="510" t="s">
        <v>1142</v>
      </c>
      <c r="R1422" s="182" t="s">
        <v>347</v>
      </c>
      <c r="S1422" s="167"/>
      <c r="T1422" s="242">
        <f>SUM(T1413:T1421)</f>
        <v>2451.7139999999995</v>
      </c>
      <c r="U1422" s="167"/>
      <c r="V1422" s="132"/>
    </row>
    <row r="1423" spans="1:22" ht="12.75" customHeight="1">
      <c r="A1423" s="184"/>
      <c r="B1423" s="190"/>
      <c r="C1423" s="186"/>
      <c r="D1423" s="259"/>
      <c r="E1423" s="259"/>
      <c r="F1423" s="522"/>
      <c r="G1423" s="188"/>
      <c r="H1423" s="189"/>
      <c r="I1423" s="259"/>
      <c r="J1423" s="259"/>
      <c r="K1423" s="260"/>
      <c r="L1423" s="184"/>
      <c r="M1423" s="190"/>
      <c r="N1423" s="186"/>
      <c r="O1423" s="259"/>
      <c r="P1423" s="259"/>
      <c r="Q1423" s="522"/>
      <c r="R1423" s="259"/>
      <c r="S1423" s="259"/>
      <c r="T1423" s="259"/>
      <c r="U1423" s="259"/>
      <c r="V1423" s="261"/>
    </row>
    <row r="1424" spans="1:22" ht="21" customHeight="1">
      <c r="A1424" s="460" t="s">
        <v>363</v>
      </c>
      <c r="B1424" s="131"/>
      <c r="K1424" s="576" t="s">
        <v>378</v>
      </c>
      <c r="L1424" s="460" t="s">
        <v>363</v>
      </c>
      <c r="M1424" s="131"/>
      <c r="V1424" s="576" t="s">
        <v>378</v>
      </c>
    </row>
    <row r="1425" spans="1:22">
      <c r="A1425" s="460" t="s">
        <v>379</v>
      </c>
      <c r="B1425" s="131"/>
      <c r="K1425" s="577"/>
      <c r="L1425" s="460" t="s">
        <v>379</v>
      </c>
      <c r="M1425" s="131"/>
      <c r="V1425" s="577"/>
    </row>
    <row r="1426" spans="1:22" ht="1.5" customHeight="1">
      <c r="A1426" s="460"/>
      <c r="B1426" s="131"/>
      <c r="C1426" s="132"/>
      <c r="D1426" s="132"/>
      <c r="E1426" s="132"/>
      <c r="F1426" s="510"/>
      <c r="G1426" s="132"/>
      <c r="H1426" s="132"/>
      <c r="I1426" s="132"/>
      <c r="J1426" s="132"/>
      <c r="K1426" s="577"/>
      <c r="L1426" s="460"/>
      <c r="M1426" s="131"/>
      <c r="N1426" s="132"/>
      <c r="O1426" s="132"/>
      <c r="P1426" s="132"/>
      <c r="Q1426" s="510"/>
      <c r="R1426" s="132"/>
      <c r="S1426" s="132"/>
      <c r="T1426" s="132"/>
      <c r="U1426" s="132"/>
      <c r="V1426" s="577"/>
    </row>
    <row r="1427" spans="1:22" ht="15.75" customHeight="1">
      <c r="A1427" s="578"/>
      <c r="B1427" s="578"/>
      <c r="C1427" s="578"/>
      <c r="D1427" s="133" t="s">
        <v>350</v>
      </c>
      <c r="E1427" s="133"/>
      <c r="F1427" s="511"/>
      <c r="G1427" s="135" t="str">
        <f>$G$3</f>
        <v>декабрь</v>
      </c>
      <c r="H1427" s="133" t="s">
        <v>967</v>
      </c>
      <c r="I1427" s="132"/>
      <c r="J1427" s="132"/>
      <c r="K1427" s="577"/>
      <c r="L1427" s="578"/>
      <c r="M1427" s="578"/>
      <c r="N1427" s="578"/>
      <c r="O1427" s="133" t="s">
        <v>350</v>
      </c>
      <c r="P1427" s="133"/>
      <c r="Q1427" s="511"/>
      <c r="R1427" s="135" t="str">
        <f>$G$3</f>
        <v>декабрь</v>
      </c>
      <c r="S1427" s="133" t="s">
        <v>967</v>
      </c>
      <c r="T1427" s="132"/>
      <c r="U1427" s="132"/>
      <c r="V1427" s="577"/>
    </row>
    <row r="1428" spans="1:22" ht="3.75" customHeight="1">
      <c r="A1428" s="578"/>
      <c r="B1428" s="578"/>
      <c r="C1428" s="578"/>
      <c r="D1428" s="132"/>
      <c r="E1428" s="132"/>
      <c r="F1428" s="510"/>
      <c r="G1428" s="132"/>
      <c r="H1428" s="132"/>
      <c r="I1428" s="132"/>
      <c r="J1428" s="132"/>
      <c r="K1428" s="577"/>
      <c r="L1428" s="578"/>
      <c r="M1428" s="578"/>
      <c r="N1428" s="578"/>
      <c r="O1428" s="132"/>
      <c r="P1428" s="132"/>
      <c r="Q1428" s="510"/>
      <c r="R1428" s="132"/>
      <c r="S1428" s="132"/>
      <c r="T1428" s="132"/>
      <c r="U1428" s="132"/>
      <c r="V1428" s="577"/>
    </row>
    <row r="1429" spans="1:22" ht="12.75" customHeight="1">
      <c r="A1429" s="578"/>
      <c r="B1429" s="578"/>
      <c r="C1429" s="578"/>
      <c r="D1429" s="131" t="s">
        <v>327</v>
      </c>
      <c r="E1429" s="131"/>
      <c r="F1429" s="512">
        <f>F1409</f>
        <v>49.1</v>
      </c>
      <c r="G1429" s="131" t="s">
        <v>328</v>
      </c>
      <c r="H1429" s="132" t="str">
        <f>H1409</f>
        <v>Овчаренко В.И.</v>
      </c>
      <c r="I1429" s="132"/>
      <c r="J1429" s="132"/>
      <c r="K1429" s="577"/>
      <c r="L1429" s="578"/>
      <c r="M1429" s="578"/>
      <c r="N1429" s="578"/>
      <c r="O1429" s="131" t="s">
        <v>327</v>
      </c>
      <c r="P1429" s="131"/>
      <c r="Q1429" s="512">
        <f>Q1409</f>
        <v>65.599999999999994</v>
      </c>
      <c r="R1429" s="131" t="s">
        <v>328</v>
      </c>
      <c r="S1429" s="132" t="str">
        <f>S1409</f>
        <v>Малюкевич А.В.</v>
      </c>
      <c r="T1429" s="132"/>
      <c r="U1429" s="132"/>
      <c r="V1429" s="577"/>
    </row>
    <row r="1430" spans="1:22" ht="12.75" customHeight="1">
      <c r="A1430" s="578"/>
      <c r="B1430" s="578"/>
      <c r="C1430" s="578"/>
      <c r="D1430" s="131" t="s">
        <v>329</v>
      </c>
      <c r="E1430" s="131"/>
      <c r="F1430" s="512">
        <f>F1410</f>
        <v>2</v>
      </c>
      <c r="G1430" s="131" t="s">
        <v>330</v>
      </c>
      <c r="H1430" s="132" t="s">
        <v>331</v>
      </c>
      <c r="I1430" s="132"/>
      <c r="J1430" s="137">
        <f>J1410</f>
        <v>74</v>
      </c>
      <c r="K1430" s="577"/>
      <c r="L1430" s="578"/>
      <c r="M1430" s="578"/>
      <c r="N1430" s="578"/>
      <c r="O1430" s="131" t="s">
        <v>329</v>
      </c>
      <c r="P1430" s="131"/>
      <c r="Q1430" s="512">
        <f>Q1410</f>
        <v>3</v>
      </c>
      <c r="R1430" s="131" t="s">
        <v>330</v>
      </c>
      <c r="S1430" s="132" t="s">
        <v>331</v>
      </c>
      <c r="T1430" s="132"/>
      <c r="U1430" s="137">
        <f>U1410</f>
        <v>76</v>
      </c>
      <c r="V1430" s="577"/>
    </row>
    <row r="1431" spans="1:22" ht="2.25" customHeight="1" thickBot="1">
      <c r="A1431" s="463"/>
      <c r="B1431" s="132"/>
      <c r="C1431" s="132"/>
      <c r="D1431" s="132"/>
      <c r="E1431" s="132"/>
      <c r="F1431" s="510"/>
      <c r="G1431" s="132"/>
      <c r="H1431" s="132"/>
      <c r="I1431" s="132"/>
      <c r="J1431" s="132"/>
      <c r="K1431" s="577"/>
      <c r="L1431" s="463"/>
      <c r="M1431" s="132"/>
      <c r="N1431" s="132"/>
      <c r="O1431" s="132"/>
      <c r="P1431" s="132"/>
      <c r="Q1431" s="510"/>
      <c r="R1431" s="132"/>
      <c r="S1431" s="132"/>
      <c r="T1431" s="132"/>
      <c r="U1431" s="132"/>
      <c r="V1431" s="577"/>
    </row>
    <row r="1432" spans="1:22" ht="24" customHeight="1" thickBot="1">
      <c r="A1432" s="574" t="s">
        <v>455</v>
      </c>
      <c r="B1432" s="138"/>
      <c r="C1432" s="219"/>
      <c r="D1432" s="541" t="s">
        <v>957</v>
      </c>
      <c r="E1432" s="140"/>
      <c r="F1432" s="513" t="s">
        <v>366</v>
      </c>
      <c r="G1432" s="141" t="s">
        <v>335</v>
      </c>
      <c r="H1432" s="220" t="s">
        <v>367</v>
      </c>
      <c r="I1432" s="569" t="s">
        <v>337</v>
      </c>
      <c r="J1432" s="570"/>
      <c r="K1432" s="577"/>
      <c r="L1432" s="585" t="s">
        <v>456</v>
      </c>
      <c r="M1432" s="138"/>
      <c r="N1432" s="219"/>
      <c r="O1432" s="541" t="s">
        <v>957</v>
      </c>
      <c r="P1432" s="140"/>
      <c r="Q1432" s="513" t="s">
        <v>366</v>
      </c>
      <c r="R1432" s="141" t="s">
        <v>335</v>
      </c>
      <c r="S1432" s="220" t="s">
        <v>367</v>
      </c>
      <c r="T1432" s="569" t="s">
        <v>337</v>
      </c>
      <c r="U1432" s="570"/>
      <c r="V1432" s="577"/>
    </row>
    <row r="1433" spans="1:22" ht="2.25" customHeight="1">
      <c r="A1433" s="574"/>
      <c r="B1433" s="221"/>
      <c r="C1433" s="144"/>
      <c r="D1433" s="144"/>
      <c r="E1433" s="145"/>
      <c r="F1433" s="514"/>
      <c r="G1433" s="146"/>
      <c r="H1433" s="146"/>
      <c r="I1433" s="144"/>
      <c r="J1433" s="147"/>
      <c r="K1433" s="577"/>
      <c r="L1433" s="585"/>
      <c r="M1433" s="221"/>
      <c r="N1433" s="144"/>
      <c r="O1433" s="144"/>
      <c r="P1433" s="145"/>
      <c r="Q1433" s="514"/>
      <c r="R1433" s="146"/>
      <c r="S1433" s="146"/>
      <c r="T1433" s="144"/>
      <c r="U1433" s="147"/>
      <c r="V1433" s="577"/>
    </row>
    <row r="1434" spans="1:22" ht="12.75" customHeight="1">
      <c r="A1434" s="574"/>
      <c r="B1434" s="221" t="s">
        <v>368</v>
      </c>
      <c r="C1434" s="156"/>
      <c r="D1434" s="156"/>
      <c r="E1434" s="150"/>
      <c r="F1434" s="151">
        <f>D2509</f>
        <v>29.5</v>
      </c>
      <c r="G1434" s="151">
        <f>F1434*F1429</f>
        <v>1448.45</v>
      </c>
      <c r="H1434" s="192"/>
      <c r="I1434" s="153">
        <f>G1434-H1434</f>
        <v>1448.45</v>
      </c>
      <c r="J1434" s="154"/>
      <c r="K1434" s="577"/>
      <c r="L1434" s="585"/>
      <c r="M1434" s="221" t="s">
        <v>368</v>
      </c>
      <c r="N1434" s="156"/>
      <c r="O1434" s="156"/>
      <c r="P1434" s="150"/>
      <c r="Q1434" s="151">
        <f>D2509</f>
        <v>29.5</v>
      </c>
      <c r="R1434" s="151">
        <f>Q1434*Q1429</f>
        <v>1935.1999999999998</v>
      </c>
      <c r="S1434" s="192"/>
      <c r="T1434" s="153">
        <f>R1434-S1434</f>
        <v>1935.1999999999998</v>
      </c>
      <c r="U1434" s="154"/>
      <c r="V1434" s="577"/>
    </row>
    <row r="1435" spans="1:22" ht="12.75" customHeight="1">
      <c r="A1435" s="472"/>
      <c r="B1435" s="582" t="s">
        <v>370</v>
      </c>
      <c r="C1435" s="583"/>
      <c r="D1435" s="583"/>
      <c r="E1435" s="222" t="s">
        <v>371</v>
      </c>
      <c r="F1435" s="516">
        <f>D2504</f>
        <v>0.152</v>
      </c>
      <c r="G1435" s="223">
        <f>F1435*F1429</f>
        <v>7.4631999999999996</v>
      </c>
      <c r="H1435" s="262"/>
      <c r="I1435" s="226">
        <f>G1435</f>
        <v>7.4631999999999996</v>
      </c>
      <c r="J1435" s="178"/>
      <c r="K1435" s="577"/>
      <c r="L1435" s="585"/>
      <c r="M1435" s="582" t="s">
        <v>370</v>
      </c>
      <c r="N1435" s="583"/>
      <c r="O1435" s="583"/>
      <c r="P1435" s="222" t="s">
        <v>371</v>
      </c>
      <c r="Q1435" s="516">
        <f>D2504</f>
        <v>0.152</v>
      </c>
      <c r="R1435" s="223">
        <f>Q1435*Q1429</f>
        <v>9.9711999999999996</v>
      </c>
      <c r="S1435" s="262"/>
      <c r="T1435" s="226">
        <f>R1435</f>
        <v>9.9711999999999996</v>
      </c>
      <c r="U1435" s="178"/>
      <c r="V1435" s="577"/>
    </row>
    <row r="1436" spans="1:22" ht="12.75" customHeight="1">
      <c r="A1436" s="472"/>
      <c r="B1436" s="584"/>
      <c r="C1436" s="583"/>
      <c r="D1436" s="583"/>
      <c r="E1436" s="222" t="s">
        <v>372</v>
      </c>
      <c r="F1436" s="516">
        <f>D2505</f>
        <v>0.72299999999999998</v>
      </c>
      <c r="G1436" s="223">
        <f>F1436*F1429</f>
        <v>35.499299999999998</v>
      </c>
      <c r="H1436" s="262"/>
      <c r="I1436" s="226">
        <f>G1436</f>
        <v>35.499299999999998</v>
      </c>
      <c r="J1436" s="178"/>
      <c r="K1436" s="577"/>
      <c r="L1436" s="464"/>
      <c r="M1436" s="584"/>
      <c r="N1436" s="583"/>
      <c r="O1436" s="583"/>
      <c r="P1436" s="222" t="s">
        <v>372</v>
      </c>
      <c r="Q1436" s="516">
        <f>D2505</f>
        <v>0.72299999999999998</v>
      </c>
      <c r="R1436" s="223">
        <f>Q1436*Q1429</f>
        <v>47.428799999999995</v>
      </c>
      <c r="S1436" s="262"/>
      <c r="T1436" s="226">
        <f>R1436</f>
        <v>47.428799999999995</v>
      </c>
      <c r="U1436" s="178"/>
      <c r="V1436" s="577"/>
    </row>
    <row r="1437" spans="1:22">
      <c r="A1437" s="573" t="s">
        <v>369</v>
      </c>
      <c r="B1437" s="584"/>
      <c r="C1437" s="583"/>
      <c r="D1437" s="583"/>
      <c r="E1437" s="222" t="s">
        <v>373</v>
      </c>
      <c r="F1437" s="527">
        <f>D2506</f>
        <v>1.3160000000000001</v>
      </c>
      <c r="G1437" s="223">
        <f>F1437*F1429</f>
        <v>64.615600000000001</v>
      </c>
      <c r="H1437" s="262"/>
      <c r="I1437" s="226">
        <f>G1437</f>
        <v>64.615600000000001</v>
      </c>
      <c r="J1437" s="178"/>
      <c r="K1437" s="577"/>
      <c r="L1437" s="586" t="s">
        <v>369</v>
      </c>
      <c r="M1437" s="584"/>
      <c r="N1437" s="583"/>
      <c r="O1437" s="583"/>
      <c r="P1437" s="222" t="s">
        <v>373</v>
      </c>
      <c r="Q1437" s="527">
        <f>D2506</f>
        <v>1.3160000000000001</v>
      </c>
      <c r="R1437" s="223">
        <f>Q1437*Q1429</f>
        <v>86.329599999999999</v>
      </c>
      <c r="S1437" s="262"/>
      <c r="T1437" s="226">
        <f>R1437</f>
        <v>86.329599999999999</v>
      </c>
      <c r="U1437" s="178"/>
      <c r="V1437" s="577"/>
    </row>
    <row r="1438" spans="1:22" ht="13.5" thickBot="1">
      <c r="A1438" s="573"/>
      <c r="B1438" s="584"/>
      <c r="C1438" s="583"/>
      <c r="D1438" s="583"/>
      <c r="E1438" s="232" t="s">
        <v>374</v>
      </c>
      <c r="F1438" s="518">
        <f>D2507</f>
        <v>0.14899999999999999</v>
      </c>
      <c r="G1438" s="233">
        <f>F1438*F1429</f>
        <v>7.3159000000000001</v>
      </c>
      <c r="H1438" s="264"/>
      <c r="I1438" s="237">
        <f>G1438</f>
        <v>7.3159000000000001</v>
      </c>
      <c r="J1438" s="236"/>
      <c r="K1438" s="577"/>
      <c r="L1438" s="586"/>
      <c r="M1438" s="584"/>
      <c r="N1438" s="583"/>
      <c r="O1438" s="583"/>
      <c r="P1438" s="232" t="s">
        <v>374</v>
      </c>
      <c r="Q1438" s="518">
        <f>D2507</f>
        <v>0.14899999999999999</v>
      </c>
      <c r="R1438" s="233">
        <f>Q1438*Q1429</f>
        <v>9.7743999999999982</v>
      </c>
      <c r="S1438" s="264"/>
      <c r="T1438" s="237">
        <f>R1438</f>
        <v>9.7743999999999982</v>
      </c>
      <c r="U1438" s="236"/>
      <c r="V1438" s="577"/>
    </row>
    <row r="1439" spans="1:22" ht="10.5" customHeight="1" thickBot="1">
      <c r="A1439" s="574"/>
      <c r="B1439" s="168"/>
      <c r="C1439" s="164"/>
      <c r="D1439" s="164"/>
      <c r="E1439" s="165"/>
      <c r="F1439" s="532" t="s">
        <v>384</v>
      </c>
      <c r="G1439" s="332" t="s">
        <v>385</v>
      </c>
      <c r="H1439" s="220" t="s">
        <v>386</v>
      </c>
      <c r="I1439" s="219"/>
      <c r="J1439" s="251"/>
      <c r="K1439" s="577"/>
      <c r="L1439" s="587"/>
      <c r="M1439" s="168"/>
      <c r="N1439" s="164"/>
      <c r="O1439" s="164"/>
      <c r="P1439" s="165"/>
      <c r="Q1439" s="532" t="s">
        <v>384</v>
      </c>
      <c r="R1439" s="332" t="s">
        <v>385</v>
      </c>
      <c r="S1439" s="220" t="s">
        <v>386</v>
      </c>
      <c r="T1439" s="219"/>
      <c r="U1439" s="251"/>
      <c r="V1439" s="577"/>
    </row>
    <row r="1440" spans="1:22" ht="13.5" thickBot="1">
      <c r="A1440" s="479"/>
      <c r="B1440" s="247" t="s">
        <v>986</v>
      </c>
      <c r="C1440" s="219"/>
      <c r="D1440" s="219"/>
      <c r="E1440" s="253"/>
      <c r="F1440" s="524">
        <f>F1420</f>
        <v>31712</v>
      </c>
      <c r="G1440" s="282">
        <f>G1420</f>
        <v>31812</v>
      </c>
      <c r="H1440" s="249">
        <f>H1420</f>
        <v>100</v>
      </c>
      <c r="I1440" s="242">
        <f>I1420</f>
        <v>330</v>
      </c>
      <c r="J1440" s="167"/>
      <c r="K1440" s="577"/>
      <c r="L1440" s="461"/>
      <c r="M1440" s="247" t="s">
        <v>986</v>
      </c>
      <c r="N1440" s="219"/>
      <c r="O1440" s="219"/>
      <c r="P1440" s="253"/>
      <c r="Q1440" s="524">
        <f>Q1420</f>
        <v>33830</v>
      </c>
      <c r="R1440" s="248">
        <f>R1420</f>
        <v>33940</v>
      </c>
      <c r="S1440" s="249">
        <f>S1420</f>
        <v>110</v>
      </c>
      <c r="T1440" s="242">
        <f>T1420</f>
        <v>363</v>
      </c>
      <c r="U1440" s="167"/>
      <c r="V1440" s="577"/>
    </row>
    <row r="1441" spans="1:22">
      <c r="A1441" s="460" t="s">
        <v>375</v>
      </c>
      <c r="B1441" s="132"/>
      <c r="C1441" s="132"/>
      <c r="D1441" s="132"/>
      <c r="E1441" s="132"/>
      <c r="F1441" s="510"/>
      <c r="G1441" s="560" t="s">
        <v>1007</v>
      </c>
      <c r="H1441" s="255"/>
      <c r="I1441" s="556">
        <f>I1421</f>
        <v>-47.25</v>
      </c>
      <c r="J1441" s="255"/>
      <c r="K1441" s="577"/>
      <c r="L1441" s="460" t="s">
        <v>375</v>
      </c>
      <c r="M1441" s="132"/>
      <c r="N1441" s="132"/>
      <c r="O1441" s="132"/>
      <c r="P1441" s="132"/>
      <c r="Q1441" s="510"/>
      <c r="R1441" s="560" t="s">
        <v>1007</v>
      </c>
      <c r="S1441" s="255"/>
      <c r="T1441" s="556">
        <f>T1421</f>
        <v>1.0000000000218279E-2</v>
      </c>
      <c r="U1441" s="255"/>
      <c r="V1441" s="577"/>
    </row>
    <row r="1442" spans="1:22" ht="13.5" thickBot="1">
      <c r="A1442" s="460" t="s">
        <v>376</v>
      </c>
      <c r="B1442" s="132"/>
      <c r="C1442" s="132"/>
      <c r="D1442" s="180" t="s">
        <v>377</v>
      </c>
      <c r="E1442" s="183" t="str">
        <f>$E$18</f>
        <v>января</v>
      </c>
      <c r="F1442" s="510" t="s">
        <v>1142</v>
      </c>
      <c r="G1442" s="182" t="s">
        <v>347</v>
      </c>
      <c r="H1442" s="167"/>
      <c r="I1442" s="242">
        <f>SUM(I1433:I1441)</f>
        <v>1846.0940000000001</v>
      </c>
      <c r="J1442" s="167"/>
      <c r="K1442" s="299"/>
      <c r="L1442" s="460" t="s">
        <v>376</v>
      </c>
      <c r="M1442" s="132"/>
      <c r="N1442" s="132"/>
      <c r="O1442" s="180" t="s">
        <v>377</v>
      </c>
      <c r="P1442" s="183" t="str">
        <f>$E$18</f>
        <v>января</v>
      </c>
      <c r="Q1442" s="510" t="s">
        <v>1142</v>
      </c>
      <c r="R1442" s="182" t="s">
        <v>347</v>
      </c>
      <c r="S1442" s="167"/>
      <c r="T1442" s="242">
        <f>SUM(T1433:T1441)</f>
        <v>2451.7139999999995</v>
      </c>
      <c r="U1442" s="167"/>
      <c r="V1442" s="299"/>
    </row>
    <row r="1443" spans="1:22" ht="13.5" thickBot="1">
      <c r="A1443" s="184"/>
      <c r="B1443" s="190"/>
      <c r="C1443" s="186"/>
      <c r="D1443" s="259"/>
      <c r="E1443" s="259"/>
      <c r="F1443" s="522"/>
      <c r="G1443" s="197"/>
      <c r="H1443" s="197"/>
      <c r="I1443" s="197"/>
      <c r="J1443" s="197"/>
      <c r="K1443" s="299"/>
      <c r="L1443" s="184"/>
      <c r="M1443" s="190"/>
      <c r="N1443" s="186"/>
      <c r="O1443" s="259"/>
      <c r="P1443" s="259"/>
      <c r="Q1443" s="522"/>
      <c r="R1443" s="197"/>
      <c r="S1443" s="197"/>
      <c r="T1443" s="197"/>
      <c r="U1443" s="197"/>
      <c r="V1443" s="299"/>
    </row>
    <row r="1444" spans="1:22" ht="25.5" customHeight="1" thickTop="1">
      <c r="A1444" s="460" t="s">
        <v>363</v>
      </c>
      <c r="B1444" s="131"/>
      <c r="L1444" s="460" t="s">
        <v>363</v>
      </c>
      <c r="M1444" s="131"/>
    </row>
    <row r="1445" spans="1:22" ht="1.5" customHeight="1">
      <c r="A1445" s="460"/>
      <c r="B1445" s="131"/>
      <c r="C1445" s="132"/>
      <c r="D1445" s="132"/>
      <c r="E1445" s="132"/>
      <c r="F1445" s="510"/>
      <c r="G1445" s="132"/>
      <c r="H1445" s="132"/>
      <c r="I1445" s="132"/>
      <c r="J1445" s="132"/>
      <c r="K1445" s="217"/>
      <c r="L1445" s="460"/>
      <c r="M1445" s="131"/>
      <c r="N1445" s="132"/>
      <c r="O1445" s="132"/>
      <c r="P1445" s="132"/>
      <c r="Q1445" s="510"/>
      <c r="R1445" s="132"/>
      <c r="S1445" s="132"/>
      <c r="T1445" s="132"/>
      <c r="U1445" s="132"/>
      <c r="V1445" s="132"/>
    </row>
    <row r="1446" spans="1:22" ht="15.75" customHeight="1">
      <c r="A1446" s="578"/>
      <c r="B1446" s="578"/>
      <c r="C1446" s="578"/>
      <c r="D1446" s="133" t="s">
        <v>325</v>
      </c>
      <c r="E1446" s="133"/>
      <c r="F1446" s="511"/>
      <c r="G1446" s="135" t="str">
        <f>$G$3</f>
        <v>декабрь</v>
      </c>
      <c r="H1446" s="133" t="s">
        <v>967</v>
      </c>
      <c r="I1446" s="132"/>
      <c r="J1446" s="132"/>
      <c r="K1446" s="217"/>
      <c r="L1446" s="578"/>
      <c r="M1446" s="578"/>
      <c r="N1446" s="578"/>
      <c r="O1446" s="133" t="s">
        <v>325</v>
      </c>
      <c r="P1446" s="133"/>
      <c r="Q1446" s="511"/>
      <c r="R1446" s="135" t="str">
        <f>$G$3</f>
        <v>декабрь</v>
      </c>
      <c r="S1446" s="133" t="s">
        <v>967</v>
      </c>
      <c r="T1446" s="132"/>
      <c r="U1446" s="132"/>
      <c r="V1446" s="132"/>
    </row>
    <row r="1447" spans="1:22" ht="3" customHeight="1">
      <c r="A1447" s="578"/>
      <c r="B1447" s="578"/>
      <c r="C1447" s="578"/>
      <c r="D1447" s="132"/>
      <c r="E1447" s="132"/>
      <c r="F1447" s="510"/>
      <c r="G1447" s="132"/>
      <c r="H1447" s="132"/>
      <c r="I1447" s="132"/>
      <c r="J1447" s="132"/>
      <c r="K1447" s="217"/>
      <c r="L1447" s="578"/>
      <c r="M1447" s="578"/>
      <c r="N1447" s="578"/>
      <c r="O1447" s="132"/>
      <c r="P1447" s="132"/>
      <c r="Q1447" s="510"/>
      <c r="R1447" s="132"/>
      <c r="S1447" s="132"/>
      <c r="T1447" s="132"/>
      <c r="U1447" s="132"/>
      <c r="V1447" s="132"/>
    </row>
    <row r="1448" spans="1:22" ht="12.75" customHeight="1">
      <c r="A1448" s="578"/>
      <c r="B1448" s="578"/>
      <c r="C1448" s="578"/>
      <c r="D1448" s="131" t="s">
        <v>327</v>
      </c>
      <c r="E1448" s="131"/>
      <c r="F1448" s="512">
        <f>Жильцы!E76</f>
        <v>49.2</v>
      </c>
      <c r="G1448" s="131" t="s">
        <v>328</v>
      </c>
      <c r="H1448" s="132" t="str">
        <f>Жильцы!B76&amp;" "&amp;Жильцы!C76&amp;"."&amp;Жильцы!D76&amp;"."</f>
        <v>Володченко Е.Г.</v>
      </c>
      <c r="I1448" s="132"/>
      <c r="J1448" s="132"/>
      <c r="K1448" s="217"/>
      <c r="L1448" s="578"/>
      <c r="M1448" s="578"/>
      <c r="N1448" s="578"/>
      <c r="O1448" s="131" t="s">
        <v>327</v>
      </c>
      <c r="P1448" s="131"/>
      <c r="Q1448" s="512">
        <f>Жильцы!E78</f>
        <v>65.599999999999994</v>
      </c>
      <c r="R1448" s="131" t="s">
        <v>328</v>
      </c>
      <c r="S1448" s="132" t="str">
        <f>Жильцы!B78&amp;" "&amp;Жильцы!C78&amp;"."&amp;Жильцы!D78&amp;"."</f>
        <v>Попов К.А.</v>
      </c>
      <c r="T1448" s="132"/>
      <c r="U1448" s="132"/>
      <c r="V1448" s="132"/>
    </row>
    <row r="1449" spans="1:22" ht="12.75" customHeight="1">
      <c r="A1449" s="578"/>
      <c r="B1449" s="578"/>
      <c r="C1449" s="578"/>
      <c r="D1449" s="131" t="s">
        <v>329</v>
      </c>
      <c r="E1449" s="131"/>
      <c r="F1449" s="512">
        <f>Жильцы!F76</f>
        <v>3</v>
      </c>
      <c r="G1449" s="131" t="s">
        <v>330</v>
      </c>
      <c r="H1449" s="132" t="s">
        <v>331</v>
      </c>
      <c r="I1449" s="132"/>
      <c r="J1449" s="137">
        <f>Жильцы!A76</f>
        <v>75</v>
      </c>
      <c r="K1449" s="217"/>
      <c r="L1449" s="578"/>
      <c r="M1449" s="578"/>
      <c r="N1449" s="578"/>
      <c r="O1449" s="131" t="s">
        <v>329</v>
      </c>
      <c r="P1449" s="131"/>
      <c r="Q1449" s="512">
        <f>Жильцы!F78</f>
        <v>3</v>
      </c>
      <c r="R1449" s="131" t="s">
        <v>330</v>
      </c>
      <c r="S1449" s="132" t="s">
        <v>331</v>
      </c>
      <c r="T1449" s="132"/>
      <c r="U1449" s="137">
        <f>Жильцы!A78</f>
        <v>77</v>
      </c>
      <c r="V1449" s="132"/>
    </row>
    <row r="1450" spans="1:22" ht="2.25" customHeight="1" thickBot="1">
      <c r="A1450" s="463"/>
      <c r="B1450" s="132"/>
      <c r="C1450" s="132"/>
      <c r="D1450" s="132"/>
      <c r="E1450" s="132"/>
      <c r="F1450" s="510"/>
      <c r="G1450" s="132"/>
      <c r="H1450" s="132"/>
      <c r="I1450" s="132"/>
      <c r="J1450" s="132"/>
      <c r="K1450" s="217"/>
      <c r="L1450" s="463"/>
      <c r="M1450" s="132"/>
      <c r="N1450" s="132"/>
      <c r="O1450" s="132"/>
      <c r="P1450" s="132"/>
      <c r="Q1450" s="510"/>
      <c r="R1450" s="132"/>
      <c r="S1450" s="132"/>
      <c r="T1450" s="132"/>
      <c r="U1450" s="132"/>
      <c r="V1450" s="132"/>
    </row>
    <row r="1451" spans="1:22" ht="24" customHeight="1" thickBot="1">
      <c r="A1451" s="574"/>
      <c r="B1451" s="138"/>
      <c r="C1451" s="219"/>
      <c r="D1451" s="541" t="s">
        <v>957</v>
      </c>
      <c r="E1451" s="140"/>
      <c r="F1451" s="513" t="s">
        <v>366</v>
      </c>
      <c r="G1451" s="141" t="s">
        <v>335</v>
      </c>
      <c r="H1451" s="220" t="s">
        <v>367</v>
      </c>
      <c r="I1451" s="569" t="s">
        <v>337</v>
      </c>
      <c r="J1451" s="570"/>
      <c r="K1451" s="217"/>
      <c r="L1451" s="585"/>
      <c r="M1451" s="138"/>
      <c r="N1451" s="219"/>
      <c r="O1451" s="541" t="s">
        <v>957</v>
      </c>
      <c r="P1451" s="140"/>
      <c r="Q1451" s="513" t="s">
        <v>366</v>
      </c>
      <c r="R1451" s="141" t="s">
        <v>335</v>
      </c>
      <c r="S1451" s="220" t="s">
        <v>367</v>
      </c>
      <c r="T1451" s="569" t="s">
        <v>337</v>
      </c>
      <c r="U1451" s="570"/>
      <c r="V1451" s="132"/>
    </row>
    <row r="1452" spans="1:22" ht="3.75" customHeight="1">
      <c r="A1452" s="574"/>
      <c r="B1452" s="221"/>
      <c r="C1452" s="144"/>
      <c r="D1452" s="144"/>
      <c r="E1452" s="145"/>
      <c r="F1452" s="514"/>
      <c r="G1452" s="146"/>
      <c r="H1452" s="146"/>
      <c r="I1452" s="144"/>
      <c r="J1452" s="147"/>
      <c r="K1452" s="217"/>
      <c r="L1452" s="585"/>
      <c r="M1452" s="221"/>
      <c r="N1452" s="144"/>
      <c r="O1452" s="144"/>
      <c r="P1452" s="145"/>
      <c r="Q1452" s="514"/>
      <c r="R1452" s="146"/>
      <c r="S1452" s="146"/>
      <c r="T1452" s="144"/>
      <c r="U1452" s="147"/>
      <c r="V1452" s="132"/>
    </row>
    <row r="1453" spans="1:22" ht="12.75" customHeight="1">
      <c r="A1453" s="574"/>
      <c r="B1453" s="221" t="s">
        <v>368</v>
      </c>
      <c r="C1453" s="156"/>
      <c r="D1453" s="156"/>
      <c r="E1453" s="150"/>
      <c r="F1453" s="151">
        <f>D2509</f>
        <v>29.5</v>
      </c>
      <c r="G1453" s="151">
        <f>F1453*F1448</f>
        <v>1451.4</v>
      </c>
      <c r="H1453" s="192"/>
      <c r="I1453" s="153">
        <f>G1453-H1453</f>
        <v>1451.4</v>
      </c>
      <c r="J1453" s="154"/>
      <c r="K1453" s="217"/>
      <c r="L1453" s="585"/>
      <c r="M1453" s="221" t="s">
        <v>368</v>
      </c>
      <c r="N1453" s="156"/>
      <c r="O1453" s="156"/>
      <c r="P1453" s="150"/>
      <c r="Q1453" s="151">
        <f>D2509</f>
        <v>29.5</v>
      </c>
      <c r="R1453" s="151">
        <f>Q1453*Q1448</f>
        <v>1935.1999999999998</v>
      </c>
      <c r="S1453" s="192"/>
      <c r="T1453" s="153">
        <f>R1453-S1453</f>
        <v>1935.1999999999998</v>
      </c>
      <c r="U1453" s="154"/>
      <c r="V1453" s="132"/>
    </row>
    <row r="1454" spans="1:22" ht="12.75" customHeight="1">
      <c r="A1454" s="472"/>
      <c r="B1454" s="582" t="s">
        <v>370</v>
      </c>
      <c r="C1454" s="583"/>
      <c r="D1454" s="583"/>
      <c r="E1454" s="222" t="s">
        <v>371</v>
      </c>
      <c r="F1454" s="516">
        <f>D2504</f>
        <v>0.152</v>
      </c>
      <c r="G1454" s="223">
        <f>F1454*F1448</f>
        <v>7.4784000000000006</v>
      </c>
      <c r="H1454" s="262"/>
      <c r="I1454" s="226">
        <f>G1454</f>
        <v>7.4784000000000006</v>
      </c>
      <c r="J1454" s="178"/>
      <c r="K1454" s="217"/>
      <c r="L1454" s="585"/>
      <c r="M1454" s="582" t="s">
        <v>370</v>
      </c>
      <c r="N1454" s="583"/>
      <c r="O1454" s="583"/>
      <c r="P1454" s="222" t="s">
        <v>371</v>
      </c>
      <c r="Q1454" s="516">
        <f>D2504</f>
        <v>0.152</v>
      </c>
      <c r="R1454" s="223">
        <f>Q1454*Q1448</f>
        <v>9.9711999999999996</v>
      </c>
      <c r="S1454" s="262"/>
      <c r="T1454" s="226">
        <f>R1454</f>
        <v>9.9711999999999996</v>
      </c>
      <c r="U1454" s="178"/>
      <c r="V1454" s="132"/>
    </row>
    <row r="1455" spans="1:22" ht="12.75" customHeight="1">
      <c r="A1455" s="472"/>
      <c r="B1455" s="584"/>
      <c r="C1455" s="583"/>
      <c r="D1455" s="583"/>
      <c r="E1455" s="222" t="s">
        <v>372</v>
      </c>
      <c r="F1455" s="516">
        <f>D2505</f>
        <v>0.72299999999999998</v>
      </c>
      <c r="G1455" s="223">
        <f>F1455*F1448</f>
        <v>35.571600000000004</v>
      </c>
      <c r="H1455" s="262"/>
      <c r="I1455" s="226">
        <f>G1455</f>
        <v>35.571600000000004</v>
      </c>
      <c r="J1455" s="178"/>
      <c r="K1455" s="217"/>
      <c r="L1455" s="464"/>
      <c r="M1455" s="584"/>
      <c r="N1455" s="583"/>
      <c r="O1455" s="583"/>
      <c r="P1455" s="222" t="s">
        <v>372</v>
      </c>
      <c r="Q1455" s="516">
        <f>D2505</f>
        <v>0.72299999999999998</v>
      </c>
      <c r="R1455" s="223">
        <f>Q1455*Q1448</f>
        <v>47.428799999999995</v>
      </c>
      <c r="S1455" s="262"/>
      <c r="T1455" s="226">
        <f>R1455</f>
        <v>47.428799999999995</v>
      </c>
      <c r="U1455" s="178"/>
      <c r="V1455" s="132"/>
    </row>
    <row r="1456" spans="1:22">
      <c r="A1456" s="573" t="s">
        <v>369</v>
      </c>
      <c r="B1456" s="584"/>
      <c r="C1456" s="583"/>
      <c r="D1456" s="583"/>
      <c r="E1456" s="222" t="s">
        <v>373</v>
      </c>
      <c r="F1456" s="527">
        <f>D2506</f>
        <v>1.3160000000000001</v>
      </c>
      <c r="G1456" s="223">
        <f>F1456*F1448</f>
        <v>64.747200000000007</v>
      </c>
      <c r="H1456" s="262"/>
      <c r="I1456" s="226">
        <f>G1456</f>
        <v>64.747200000000007</v>
      </c>
      <c r="J1456" s="178"/>
      <c r="K1456" s="217"/>
      <c r="L1456" s="586" t="s">
        <v>369</v>
      </c>
      <c r="M1456" s="584"/>
      <c r="N1456" s="583"/>
      <c r="O1456" s="583"/>
      <c r="P1456" s="222" t="s">
        <v>373</v>
      </c>
      <c r="Q1456" s="527">
        <f>D2506</f>
        <v>1.3160000000000001</v>
      </c>
      <c r="R1456" s="223">
        <f>Q1456*Q1448</f>
        <v>86.329599999999999</v>
      </c>
      <c r="S1456" s="262"/>
      <c r="T1456" s="226">
        <f>R1456</f>
        <v>86.329599999999999</v>
      </c>
      <c r="U1456" s="178"/>
      <c r="V1456" s="132"/>
    </row>
    <row r="1457" spans="1:22" ht="13.5" thickBot="1">
      <c r="A1457" s="573"/>
      <c r="B1457" s="584"/>
      <c r="C1457" s="583"/>
      <c r="D1457" s="583"/>
      <c r="E1457" s="232" t="s">
        <v>374</v>
      </c>
      <c r="F1457" s="518">
        <f>D2507</f>
        <v>0.14899999999999999</v>
      </c>
      <c r="G1457" s="233">
        <f>F1457*F1448</f>
        <v>7.3308</v>
      </c>
      <c r="H1457" s="264"/>
      <c r="I1457" s="237">
        <f>G1457</f>
        <v>7.3308</v>
      </c>
      <c r="J1457" s="236"/>
      <c r="K1457" s="217"/>
      <c r="L1457" s="586"/>
      <c r="M1457" s="584"/>
      <c r="N1457" s="583"/>
      <c r="O1457" s="583"/>
      <c r="P1457" s="232" t="s">
        <v>374</v>
      </c>
      <c r="Q1457" s="518">
        <f>D2507</f>
        <v>0.14899999999999999</v>
      </c>
      <c r="R1457" s="233">
        <f>Q1457*Q1448</f>
        <v>9.7743999999999982</v>
      </c>
      <c r="S1457" s="264"/>
      <c r="T1457" s="237">
        <f>R1457</f>
        <v>9.7743999999999982</v>
      </c>
      <c r="U1457" s="236"/>
      <c r="V1457" s="132"/>
    </row>
    <row r="1458" spans="1:22" ht="12.75" customHeight="1" thickBot="1">
      <c r="A1458" s="574"/>
      <c r="B1458" s="168"/>
      <c r="C1458" s="164"/>
      <c r="D1458" s="164"/>
      <c r="E1458" s="165"/>
      <c r="F1458" s="532" t="s">
        <v>384</v>
      </c>
      <c r="G1458" s="332" t="s">
        <v>385</v>
      </c>
      <c r="H1458" s="220" t="s">
        <v>386</v>
      </c>
      <c r="I1458" s="219"/>
      <c r="J1458" s="251"/>
      <c r="K1458" s="217"/>
      <c r="L1458" s="587"/>
      <c r="M1458" s="168"/>
      <c r="N1458" s="164"/>
      <c r="O1458" s="164"/>
      <c r="P1458" s="165"/>
      <c r="Q1458" s="532" t="s">
        <v>384</v>
      </c>
      <c r="R1458" s="332" t="s">
        <v>385</v>
      </c>
      <c r="S1458" s="220" t="s">
        <v>386</v>
      </c>
      <c r="T1458" s="219"/>
      <c r="U1458" s="251"/>
      <c r="V1458" s="132"/>
    </row>
    <row r="1459" spans="1:22" ht="13.5" thickBot="1">
      <c r="A1459" s="479"/>
      <c r="B1459" s="247" t="s">
        <v>986</v>
      </c>
      <c r="C1459" s="219"/>
      <c r="D1459" s="219"/>
      <c r="E1459" s="253"/>
      <c r="F1459" s="521">
        <f>INDEX(Жильцы!$A$2:$AB$129,Квитанции_чистые!J1449,HLOOKUP(Квитанции_чистые!$G$3,Лист1!$B$21:$M$22,2,FALSE))</f>
        <v>38785</v>
      </c>
      <c r="G1459" s="248">
        <f>INDEX(Жильцы!$A$2:$AB$129,Квитанции_чистые!J1449,(HLOOKUP(Квитанции_чистые!$G$3,Лист1!$B$17:$M$18,2,FALSE)))</f>
        <v>38912</v>
      </c>
      <c r="H1459" s="249">
        <f>G1459-F1459</f>
        <v>127</v>
      </c>
      <c r="I1459" s="242">
        <f>H1459*B2499</f>
        <v>419.09999999999997</v>
      </c>
      <c r="J1459" s="251"/>
      <c r="K1459" s="217"/>
      <c r="L1459" s="461"/>
      <c r="M1459" s="247" t="s">
        <v>986</v>
      </c>
      <c r="N1459" s="219"/>
      <c r="O1459" s="219"/>
      <c r="P1459" s="253"/>
      <c r="Q1459" s="524">
        <f>INDEX(Жильцы!$A$2:$AB$129,Квитанции_чистые!U1449,HLOOKUP(Квитанции_чистые!$G$3,Лист1!$B$21:$M$22,2,FALSE))</f>
        <v>72173</v>
      </c>
      <c r="R1459" s="248">
        <f>INDEX(Жильцы!$A$2:$AB$129,Квитанции_чистые!U1449,(HLOOKUP(Квитанции_чистые!$G$3,Лист1!$B$17:$M$18,2,FALSE)))</f>
        <v>72447</v>
      </c>
      <c r="S1459" s="249">
        <f>R1459-Q1459</f>
        <v>274</v>
      </c>
      <c r="T1459" s="242">
        <f>S1459*B2499</f>
        <v>904.19999999999993</v>
      </c>
      <c r="U1459" s="167"/>
      <c r="V1459" s="132"/>
    </row>
    <row r="1460" spans="1:22">
      <c r="A1460" s="460" t="s">
        <v>375</v>
      </c>
      <c r="B1460" s="132"/>
      <c r="C1460" s="132"/>
      <c r="D1460" s="132"/>
      <c r="E1460" s="132"/>
      <c r="F1460" s="510"/>
      <c r="G1460" s="560" t="s">
        <v>1007</v>
      </c>
      <c r="H1460" s="255"/>
      <c r="I1460" s="556">
        <f>Жильцы!N76</f>
        <v>0</v>
      </c>
      <c r="J1460" s="255"/>
      <c r="K1460" s="217"/>
      <c r="L1460" s="460" t="s">
        <v>375</v>
      </c>
      <c r="M1460" s="132"/>
      <c r="N1460" s="132"/>
      <c r="O1460" s="132"/>
      <c r="P1460" s="132"/>
      <c r="Q1460" s="510"/>
      <c r="R1460" s="560" t="s">
        <v>1007</v>
      </c>
      <c r="S1460" s="255"/>
      <c r="T1460" s="556">
        <f>Жильцы!N78</f>
        <v>9.9999999997635314E-3</v>
      </c>
      <c r="U1460" s="255"/>
      <c r="V1460" s="132"/>
    </row>
    <row r="1461" spans="1:22" ht="13.5" thickBot="1">
      <c r="A1461" s="460" t="s">
        <v>376</v>
      </c>
      <c r="B1461" s="132"/>
      <c r="C1461" s="132"/>
      <c r="D1461" s="180" t="s">
        <v>377</v>
      </c>
      <c r="E1461" s="183" t="str">
        <f>$E$18</f>
        <v>января</v>
      </c>
      <c r="F1461" s="510" t="s">
        <v>1142</v>
      </c>
      <c r="G1461" s="182" t="s">
        <v>347</v>
      </c>
      <c r="H1461" s="167"/>
      <c r="I1461" s="242">
        <f>SUM(I1452:I1460)</f>
        <v>1985.6279999999999</v>
      </c>
      <c r="J1461" s="167"/>
      <c r="K1461" s="217"/>
      <c r="L1461" s="460" t="s">
        <v>376</v>
      </c>
      <c r="M1461" s="132"/>
      <c r="N1461" s="132"/>
      <c r="O1461" s="180" t="s">
        <v>377</v>
      </c>
      <c r="P1461" s="183" t="str">
        <f>$E$18</f>
        <v>января</v>
      </c>
      <c r="Q1461" s="510" t="s">
        <v>1142</v>
      </c>
      <c r="R1461" s="182" t="s">
        <v>347</v>
      </c>
      <c r="S1461" s="167"/>
      <c r="T1461" s="242">
        <f>SUM(T1452:T1460)</f>
        <v>2992.9139999999989</v>
      </c>
      <c r="U1461" s="167"/>
      <c r="V1461" s="132"/>
    </row>
    <row r="1462" spans="1:22" ht="10.5" customHeight="1">
      <c r="A1462" s="184"/>
      <c r="B1462" s="190"/>
      <c r="C1462" s="186"/>
      <c r="D1462" s="259"/>
      <c r="E1462" s="259"/>
      <c r="F1462" s="522"/>
      <c r="G1462" s="259"/>
      <c r="H1462" s="259"/>
      <c r="I1462" s="259"/>
      <c r="J1462" s="259"/>
      <c r="K1462" s="260"/>
      <c r="L1462" s="184"/>
      <c r="M1462" s="190"/>
      <c r="N1462" s="186"/>
      <c r="O1462" s="259"/>
      <c r="P1462" s="259"/>
      <c r="Q1462" s="522"/>
      <c r="R1462" s="259"/>
      <c r="S1462" s="259"/>
      <c r="T1462" s="259"/>
      <c r="U1462" s="259"/>
      <c r="V1462" s="261"/>
    </row>
    <row r="1463" spans="1:22" ht="21.75" customHeight="1">
      <c r="A1463" s="460" t="s">
        <v>363</v>
      </c>
      <c r="B1463" s="131"/>
      <c r="K1463" s="576" t="s">
        <v>378</v>
      </c>
      <c r="L1463" s="460" t="s">
        <v>363</v>
      </c>
      <c r="M1463" s="131"/>
      <c r="V1463" s="576" t="s">
        <v>378</v>
      </c>
    </row>
    <row r="1464" spans="1:22">
      <c r="A1464" s="460" t="s">
        <v>379</v>
      </c>
      <c r="B1464" s="131"/>
      <c r="K1464" s="577"/>
      <c r="L1464" s="460" t="s">
        <v>379</v>
      </c>
      <c r="M1464" s="131"/>
      <c r="V1464" s="577"/>
    </row>
    <row r="1465" spans="1:22" ht="6" customHeight="1">
      <c r="A1465" s="460"/>
      <c r="B1465" s="131"/>
      <c r="C1465" s="132"/>
      <c r="D1465" s="132"/>
      <c r="E1465" s="132"/>
      <c r="F1465" s="510"/>
      <c r="G1465" s="132"/>
      <c r="H1465" s="132"/>
      <c r="I1465" s="132"/>
      <c r="J1465" s="132"/>
      <c r="K1465" s="577"/>
      <c r="L1465" s="460"/>
      <c r="M1465" s="131"/>
      <c r="N1465" s="132"/>
      <c r="O1465" s="132"/>
      <c r="P1465" s="132"/>
      <c r="Q1465" s="510"/>
      <c r="R1465" s="132"/>
      <c r="S1465" s="132"/>
      <c r="T1465" s="132"/>
      <c r="U1465" s="132"/>
      <c r="V1465" s="577"/>
    </row>
    <row r="1466" spans="1:22" ht="15.75" customHeight="1">
      <c r="A1466" s="578"/>
      <c r="B1466" s="578"/>
      <c r="C1466" s="578"/>
      <c r="D1466" s="133" t="s">
        <v>350</v>
      </c>
      <c r="E1466" s="133"/>
      <c r="F1466" s="511"/>
      <c r="G1466" s="135" t="str">
        <f>$G$3</f>
        <v>декабрь</v>
      </c>
      <c r="H1466" s="133" t="s">
        <v>967</v>
      </c>
      <c r="I1466" s="132"/>
      <c r="J1466" s="132"/>
      <c r="K1466" s="577"/>
      <c r="L1466" s="578"/>
      <c r="M1466" s="578"/>
      <c r="N1466" s="578"/>
      <c r="O1466" s="133" t="s">
        <v>350</v>
      </c>
      <c r="P1466" s="133"/>
      <c r="Q1466" s="511"/>
      <c r="R1466" s="135" t="str">
        <f>$G$3</f>
        <v>декабрь</v>
      </c>
      <c r="S1466" s="133" t="s">
        <v>967</v>
      </c>
      <c r="T1466" s="132"/>
      <c r="U1466" s="132"/>
      <c r="V1466" s="577"/>
    </row>
    <row r="1467" spans="1:22" ht="3.75" customHeight="1">
      <c r="A1467" s="578"/>
      <c r="B1467" s="578"/>
      <c r="C1467" s="578"/>
      <c r="D1467" s="132"/>
      <c r="E1467" s="132"/>
      <c r="F1467" s="510"/>
      <c r="G1467" s="132"/>
      <c r="H1467" s="132"/>
      <c r="I1467" s="132"/>
      <c r="J1467" s="132"/>
      <c r="K1467" s="577"/>
      <c r="L1467" s="578"/>
      <c r="M1467" s="578"/>
      <c r="N1467" s="578"/>
      <c r="O1467" s="132"/>
      <c r="P1467" s="132"/>
      <c r="Q1467" s="510"/>
      <c r="R1467" s="132"/>
      <c r="S1467" s="132"/>
      <c r="T1467" s="132"/>
      <c r="U1467" s="132"/>
      <c r="V1467" s="577"/>
    </row>
    <row r="1468" spans="1:22" ht="12.75" customHeight="1">
      <c r="A1468" s="578"/>
      <c r="B1468" s="578"/>
      <c r="C1468" s="578"/>
      <c r="D1468" s="131" t="s">
        <v>327</v>
      </c>
      <c r="E1468" s="131"/>
      <c r="F1468" s="512">
        <f>F1448</f>
        <v>49.2</v>
      </c>
      <c r="G1468" s="131" t="s">
        <v>328</v>
      </c>
      <c r="H1468" s="132" t="str">
        <f>H1448</f>
        <v>Володченко Е.Г.</v>
      </c>
      <c r="I1468" s="132"/>
      <c r="J1468" s="132"/>
      <c r="K1468" s="577"/>
      <c r="L1468" s="578"/>
      <c r="M1468" s="578"/>
      <c r="N1468" s="578"/>
      <c r="O1468" s="131" t="s">
        <v>327</v>
      </c>
      <c r="P1468" s="131"/>
      <c r="Q1468" s="512">
        <f>Q1448</f>
        <v>65.599999999999994</v>
      </c>
      <c r="R1468" s="131" t="s">
        <v>328</v>
      </c>
      <c r="S1468" s="132" t="str">
        <f>S1448</f>
        <v>Попов К.А.</v>
      </c>
      <c r="T1468" s="132"/>
      <c r="U1468" s="132"/>
      <c r="V1468" s="577"/>
    </row>
    <row r="1469" spans="1:22" ht="12.75" customHeight="1">
      <c r="A1469" s="578"/>
      <c r="B1469" s="578"/>
      <c r="C1469" s="578"/>
      <c r="D1469" s="131" t="s">
        <v>329</v>
      </c>
      <c r="E1469" s="131"/>
      <c r="F1469" s="512">
        <f>F1449</f>
        <v>3</v>
      </c>
      <c r="G1469" s="131" t="s">
        <v>330</v>
      </c>
      <c r="H1469" s="132" t="s">
        <v>331</v>
      </c>
      <c r="I1469" s="132"/>
      <c r="J1469" s="137">
        <f>J1449</f>
        <v>75</v>
      </c>
      <c r="K1469" s="577"/>
      <c r="L1469" s="578"/>
      <c r="M1469" s="578"/>
      <c r="N1469" s="578"/>
      <c r="O1469" s="131" t="s">
        <v>329</v>
      </c>
      <c r="P1469" s="131"/>
      <c r="Q1469" s="512">
        <f>Q1449</f>
        <v>3</v>
      </c>
      <c r="R1469" s="131" t="s">
        <v>330</v>
      </c>
      <c r="S1469" s="132" t="s">
        <v>331</v>
      </c>
      <c r="T1469" s="132"/>
      <c r="U1469" s="137">
        <f>U1449</f>
        <v>77</v>
      </c>
      <c r="V1469" s="577"/>
    </row>
    <row r="1470" spans="1:22" ht="2.25" customHeight="1" thickBot="1">
      <c r="A1470" s="463"/>
      <c r="B1470" s="132"/>
      <c r="C1470" s="132"/>
      <c r="D1470" s="132"/>
      <c r="E1470" s="132"/>
      <c r="F1470" s="510"/>
      <c r="G1470" s="132"/>
      <c r="H1470" s="132"/>
      <c r="I1470" s="132"/>
      <c r="J1470" s="132"/>
      <c r="K1470" s="577"/>
      <c r="L1470" s="463"/>
      <c r="M1470" s="132"/>
      <c r="N1470" s="132"/>
      <c r="O1470" s="132"/>
      <c r="P1470" s="132"/>
      <c r="Q1470" s="510"/>
      <c r="R1470" s="132"/>
      <c r="S1470" s="132"/>
      <c r="T1470" s="132"/>
      <c r="U1470" s="132"/>
      <c r="V1470" s="577"/>
    </row>
    <row r="1471" spans="1:22" ht="24" customHeight="1" thickBot="1">
      <c r="A1471" s="574" t="s">
        <v>457</v>
      </c>
      <c r="B1471" s="138"/>
      <c r="C1471" s="219"/>
      <c r="D1471" s="541" t="s">
        <v>957</v>
      </c>
      <c r="E1471" s="140"/>
      <c r="F1471" s="513" t="s">
        <v>366</v>
      </c>
      <c r="G1471" s="141" t="s">
        <v>335</v>
      </c>
      <c r="H1471" s="220" t="s">
        <v>367</v>
      </c>
      <c r="I1471" s="569" t="s">
        <v>337</v>
      </c>
      <c r="J1471" s="570"/>
      <c r="K1471" s="577"/>
      <c r="L1471" s="585" t="s">
        <v>458</v>
      </c>
      <c r="M1471" s="138"/>
      <c r="N1471" s="219"/>
      <c r="O1471" s="541" t="s">
        <v>957</v>
      </c>
      <c r="P1471" s="140"/>
      <c r="Q1471" s="513" t="s">
        <v>366</v>
      </c>
      <c r="R1471" s="141" t="s">
        <v>335</v>
      </c>
      <c r="S1471" s="220" t="s">
        <v>367</v>
      </c>
      <c r="T1471" s="569" t="s">
        <v>337</v>
      </c>
      <c r="U1471" s="570"/>
      <c r="V1471" s="577"/>
    </row>
    <row r="1472" spans="1:22" ht="3" customHeight="1">
      <c r="A1472" s="574"/>
      <c r="B1472" s="221"/>
      <c r="C1472" s="144"/>
      <c r="D1472" s="144"/>
      <c r="E1472" s="145"/>
      <c r="F1472" s="514"/>
      <c r="G1472" s="146"/>
      <c r="H1472" s="146"/>
      <c r="I1472" s="144"/>
      <c r="J1472" s="147"/>
      <c r="K1472" s="577"/>
      <c r="L1472" s="585"/>
      <c r="M1472" s="221"/>
      <c r="N1472" s="144"/>
      <c r="O1472" s="144"/>
      <c r="P1472" s="145"/>
      <c r="Q1472" s="514"/>
      <c r="R1472" s="146"/>
      <c r="S1472" s="146"/>
      <c r="T1472" s="144"/>
      <c r="U1472" s="147"/>
      <c r="V1472" s="577"/>
    </row>
    <row r="1473" spans="1:22" ht="12.75" customHeight="1">
      <c r="A1473" s="574"/>
      <c r="B1473" s="221" t="s">
        <v>368</v>
      </c>
      <c r="C1473" s="156"/>
      <c r="D1473" s="156"/>
      <c r="E1473" s="150"/>
      <c r="F1473" s="151">
        <f>D2509</f>
        <v>29.5</v>
      </c>
      <c r="G1473" s="151">
        <f>F1473*F1468</f>
        <v>1451.4</v>
      </c>
      <c r="H1473" s="192"/>
      <c r="I1473" s="153">
        <f>G1473-H1473</f>
        <v>1451.4</v>
      </c>
      <c r="J1473" s="154"/>
      <c r="K1473" s="577"/>
      <c r="L1473" s="585"/>
      <c r="M1473" s="221" t="s">
        <v>368</v>
      </c>
      <c r="N1473" s="156"/>
      <c r="O1473" s="156"/>
      <c r="P1473" s="150"/>
      <c r="Q1473" s="151">
        <f>D2509</f>
        <v>29.5</v>
      </c>
      <c r="R1473" s="151">
        <f>Q1473*Q1468</f>
        <v>1935.1999999999998</v>
      </c>
      <c r="S1473" s="192"/>
      <c r="T1473" s="153">
        <f>R1473-S1473</f>
        <v>1935.1999999999998</v>
      </c>
      <c r="U1473" s="154"/>
      <c r="V1473" s="577"/>
    </row>
    <row r="1474" spans="1:22" ht="12.75" customHeight="1">
      <c r="A1474" s="472"/>
      <c r="B1474" s="582" t="s">
        <v>370</v>
      </c>
      <c r="C1474" s="583"/>
      <c r="D1474" s="583"/>
      <c r="E1474" s="222" t="s">
        <v>371</v>
      </c>
      <c r="F1474" s="516">
        <f>D2504</f>
        <v>0.152</v>
      </c>
      <c r="G1474" s="223">
        <f>F1474*F1468</f>
        <v>7.4784000000000006</v>
      </c>
      <c r="H1474" s="262"/>
      <c r="I1474" s="226">
        <f>G1474</f>
        <v>7.4784000000000006</v>
      </c>
      <c r="J1474" s="178"/>
      <c r="K1474" s="577"/>
      <c r="L1474" s="585"/>
      <c r="M1474" s="582" t="s">
        <v>370</v>
      </c>
      <c r="N1474" s="583"/>
      <c r="O1474" s="583"/>
      <c r="P1474" s="222" t="s">
        <v>371</v>
      </c>
      <c r="Q1474" s="516">
        <f>D2504</f>
        <v>0.152</v>
      </c>
      <c r="R1474" s="223">
        <f>Q1474*Q1468</f>
        <v>9.9711999999999996</v>
      </c>
      <c r="S1474" s="262"/>
      <c r="T1474" s="226">
        <f>R1474</f>
        <v>9.9711999999999996</v>
      </c>
      <c r="U1474" s="178"/>
      <c r="V1474" s="577"/>
    </row>
    <row r="1475" spans="1:22" ht="12.75" customHeight="1">
      <c r="A1475" s="472"/>
      <c r="B1475" s="584"/>
      <c r="C1475" s="583"/>
      <c r="D1475" s="583"/>
      <c r="E1475" s="222" t="s">
        <v>372</v>
      </c>
      <c r="F1475" s="516">
        <f>D2505</f>
        <v>0.72299999999999998</v>
      </c>
      <c r="G1475" s="223">
        <f>F1475*F1468</f>
        <v>35.571600000000004</v>
      </c>
      <c r="H1475" s="262"/>
      <c r="I1475" s="226">
        <f>G1475</f>
        <v>35.571600000000004</v>
      </c>
      <c r="J1475" s="178"/>
      <c r="K1475" s="577"/>
      <c r="L1475" s="464"/>
      <c r="M1475" s="584"/>
      <c r="N1475" s="583"/>
      <c r="O1475" s="583"/>
      <c r="P1475" s="222" t="s">
        <v>372</v>
      </c>
      <c r="Q1475" s="516">
        <f>D2505</f>
        <v>0.72299999999999998</v>
      </c>
      <c r="R1475" s="223">
        <f>Q1475*Q1468</f>
        <v>47.428799999999995</v>
      </c>
      <c r="S1475" s="262"/>
      <c r="T1475" s="226">
        <f>R1475</f>
        <v>47.428799999999995</v>
      </c>
      <c r="U1475" s="178"/>
      <c r="V1475" s="577"/>
    </row>
    <row r="1476" spans="1:22">
      <c r="A1476" s="573" t="s">
        <v>369</v>
      </c>
      <c r="B1476" s="584"/>
      <c r="C1476" s="583"/>
      <c r="D1476" s="583"/>
      <c r="E1476" s="222" t="s">
        <v>373</v>
      </c>
      <c r="F1476" s="527">
        <f>D2506</f>
        <v>1.3160000000000001</v>
      </c>
      <c r="G1476" s="223">
        <f>F1476*F1468</f>
        <v>64.747200000000007</v>
      </c>
      <c r="H1476" s="262"/>
      <c r="I1476" s="226">
        <f>G1476</f>
        <v>64.747200000000007</v>
      </c>
      <c r="J1476" s="178"/>
      <c r="K1476" s="577"/>
      <c r="L1476" s="586" t="s">
        <v>369</v>
      </c>
      <c r="M1476" s="584"/>
      <c r="N1476" s="583"/>
      <c r="O1476" s="583"/>
      <c r="P1476" s="222" t="s">
        <v>373</v>
      </c>
      <c r="Q1476" s="527">
        <f>D2506</f>
        <v>1.3160000000000001</v>
      </c>
      <c r="R1476" s="223">
        <f>Q1476*Q1468</f>
        <v>86.329599999999999</v>
      </c>
      <c r="S1476" s="262"/>
      <c r="T1476" s="226">
        <f>R1476</f>
        <v>86.329599999999999</v>
      </c>
      <c r="U1476" s="178"/>
      <c r="V1476" s="577"/>
    </row>
    <row r="1477" spans="1:22" ht="13.5" thickBot="1">
      <c r="A1477" s="573"/>
      <c r="B1477" s="584"/>
      <c r="C1477" s="583"/>
      <c r="D1477" s="583"/>
      <c r="E1477" s="232" t="s">
        <v>374</v>
      </c>
      <c r="F1477" s="518">
        <f>D2507</f>
        <v>0.14899999999999999</v>
      </c>
      <c r="G1477" s="233">
        <f>F1477*F1468</f>
        <v>7.3308</v>
      </c>
      <c r="H1477" s="264"/>
      <c r="I1477" s="237">
        <f>G1477</f>
        <v>7.3308</v>
      </c>
      <c r="J1477" s="236"/>
      <c r="K1477" s="577"/>
      <c r="L1477" s="586"/>
      <c r="M1477" s="584"/>
      <c r="N1477" s="583"/>
      <c r="O1477" s="583"/>
      <c r="P1477" s="232" t="s">
        <v>374</v>
      </c>
      <c r="Q1477" s="518">
        <f>D2507</f>
        <v>0.14899999999999999</v>
      </c>
      <c r="R1477" s="233">
        <f>Q1477*Q1468</f>
        <v>9.7743999999999982</v>
      </c>
      <c r="S1477" s="264"/>
      <c r="T1477" s="237">
        <f>R1477</f>
        <v>9.7743999999999982</v>
      </c>
      <c r="U1477" s="236"/>
      <c r="V1477" s="577"/>
    </row>
    <row r="1478" spans="1:22" ht="12.75" customHeight="1" thickBot="1">
      <c r="A1478" s="574"/>
      <c r="B1478" s="168"/>
      <c r="C1478" s="164"/>
      <c r="D1478" s="164"/>
      <c r="E1478" s="165"/>
      <c r="F1478" s="532" t="s">
        <v>384</v>
      </c>
      <c r="G1478" s="332" t="s">
        <v>385</v>
      </c>
      <c r="H1478" s="220" t="s">
        <v>386</v>
      </c>
      <c r="I1478" s="219"/>
      <c r="J1478" s="251"/>
      <c r="K1478" s="577"/>
      <c r="L1478" s="587"/>
      <c r="M1478" s="168"/>
      <c r="N1478" s="164"/>
      <c r="O1478" s="164"/>
      <c r="P1478" s="165"/>
      <c r="Q1478" s="532" t="s">
        <v>384</v>
      </c>
      <c r="R1478" s="332" t="s">
        <v>385</v>
      </c>
      <c r="S1478" s="220" t="s">
        <v>386</v>
      </c>
      <c r="T1478" s="219"/>
      <c r="U1478" s="251"/>
      <c r="V1478" s="577"/>
    </row>
    <row r="1479" spans="1:22" ht="13.5" thickBot="1">
      <c r="A1479" s="479"/>
      <c r="B1479" s="247" t="s">
        <v>986</v>
      </c>
      <c r="C1479" s="219"/>
      <c r="D1479" s="219"/>
      <c r="E1479" s="253"/>
      <c r="F1479" s="524">
        <f>F1459</f>
        <v>38785</v>
      </c>
      <c r="G1479" s="282">
        <f>G1459</f>
        <v>38912</v>
      </c>
      <c r="H1479" s="249">
        <f>H1459</f>
        <v>127</v>
      </c>
      <c r="I1479" s="242">
        <f>I1459</f>
        <v>419.09999999999997</v>
      </c>
      <c r="J1479" s="167"/>
      <c r="K1479" s="577"/>
      <c r="L1479" s="461"/>
      <c r="M1479" s="247" t="s">
        <v>986</v>
      </c>
      <c r="N1479" s="219"/>
      <c r="O1479" s="219"/>
      <c r="P1479" s="253"/>
      <c r="Q1479" s="524">
        <f>Q1459</f>
        <v>72173</v>
      </c>
      <c r="R1479" s="248">
        <f>R1459</f>
        <v>72447</v>
      </c>
      <c r="S1479" s="249">
        <f>S1459</f>
        <v>274</v>
      </c>
      <c r="T1479" s="242">
        <f>T1459</f>
        <v>904.19999999999993</v>
      </c>
      <c r="U1479" s="167"/>
      <c r="V1479" s="577"/>
    </row>
    <row r="1480" spans="1:22">
      <c r="A1480" s="460" t="s">
        <v>375</v>
      </c>
      <c r="B1480" s="132"/>
      <c r="C1480" s="132"/>
      <c r="D1480" s="132"/>
      <c r="E1480" s="132"/>
      <c r="F1480" s="510"/>
      <c r="G1480" s="560" t="s">
        <v>1007</v>
      </c>
      <c r="H1480" s="255"/>
      <c r="I1480" s="556">
        <f>I1460</f>
        <v>0</v>
      </c>
      <c r="J1480" s="255"/>
      <c r="K1480" s="577"/>
      <c r="L1480" s="460" t="s">
        <v>375</v>
      </c>
      <c r="M1480" s="132"/>
      <c r="N1480" s="132"/>
      <c r="O1480" s="132"/>
      <c r="P1480" s="132"/>
      <c r="Q1480" s="510"/>
      <c r="R1480" s="560" t="s">
        <v>1007</v>
      </c>
      <c r="S1480" s="255"/>
      <c r="T1480" s="556">
        <f>T1460</f>
        <v>9.9999999997635314E-3</v>
      </c>
      <c r="U1480" s="255"/>
      <c r="V1480" s="577"/>
    </row>
    <row r="1481" spans="1:22" ht="13.5" thickBot="1">
      <c r="A1481" s="460" t="s">
        <v>376</v>
      </c>
      <c r="B1481" s="132"/>
      <c r="C1481" s="132"/>
      <c r="D1481" s="180" t="s">
        <v>377</v>
      </c>
      <c r="E1481" s="183" t="str">
        <f>$E$18</f>
        <v>января</v>
      </c>
      <c r="F1481" s="510" t="s">
        <v>1142</v>
      </c>
      <c r="G1481" s="182" t="s">
        <v>347</v>
      </c>
      <c r="H1481" s="167"/>
      <c r="I1481" s="242">
        <f>SUM(I1472:I1480)</f>
        <v>1985.6279999999999</v>
      </c>
      <c r="J1481" s="167"/>
      <c r="K1481" s="299"/>
      <c r="L1481" s="460" t="s">
        <v>376</v>
      </c>
      <c r="M1481" s="132"/>
      <c r="N1481" s="132"/>
      <c r="O1481" s="180" t="s">
        <v>377</v>
      </c>
      <c r="P1481" s="183" t="str">
        <f>$E$18</f>
        <v>января</v>
      </c>
      <c r="Q1481" s="510" t="s">
        <v>1142</v>
      </c>
      <c r="R1481" s="182" t="s">
        <v>347</v>
      </c>
      <c r="S1481" s="167"/>
      <c r="T1481" s="242">
        <f>SUM(T1472:T1480)</f>
        <v>2992.9139999999989</v>
      </c>
      <c r="U1481" s="167"/>
      <c r="V1481" s="299"/>
    </row>
    <row r="1482" spans="1:22" s="261" customFormat="1" ht="13.5" customHeight="1">
      <c r="A1482" s="284"/>
      <c r="B1482" s="285"/>
      <c r="C1482" s="196"/>
      <c r="F1482" s="525"/>
      <c r="K1482" s="299"/>
      <c r="L1482" s="284"/>
      <c r="M1482" s="285"/>
      <c r="N1482" s="196"/>
      <c r="Q1482" s="525"/>
      <c r="V1482" s="299"/>
    </row>
    <row r="1483" spans="1:22">
      <c r="A1483" s="460" t="s">
        <v>363</v>
      </c>
      <c r="B1483" s="131"/>
      <c r="L1483" s="460" t="s">
        <v>363</v>
      </c>
      <c r="M1483" s="131"/>
    </row>
    <row r="1484" spans="1:22" ht="3" customHeight="1">
      <c r="A1484" s="460"/>
      <c r="B1484" s="131"/>
      <c r="C1484" s="132"/>
      <c r="D1484" s="132"/>
      <c r="E1484" s="132"/>
      <c r="F1484" s="510"/>
      <c r="G1484" s="132"/>
      <c r="H1484" s="132"/>
      <c r="I1484" s="132"/>
      <c r="J1484" s="132"/>
      <c r="K1484" s="217"/>
      <c r="L1484" s="460"/>
      <c r="M1484" s="131"/>
      <c r="N1484" s="132"/>
      <c r="O1484" s="132"/>
      <c r="P1484" s="132"/>
      <c r="Q1484" s="510"/>
      <c r="R1484" s="132"/>
      <c r="S1484" s="132"/>
      <c r="T1484" s="132"/>
      <c r="U1484" s="132"/>
      <c r="V1484" s="132"/>
    </row>
    <row r="1485" spans="1:22" ht="15.75" customHeight="1">
      <c r="A1485" s="578"/>
      <c r="B1485" s="578"/>
      <c r="C1485" s="578"/>
      <c r="D1485" s="133" t="s">
        <v>325</v>
      </c>
      <c r="E1485" s="133"/>
      <c r="F1485" s="511"/>
      <c r="G1485" s="135" t="str">
        <f>$G$3</f>
        <v>декабрь</v>
      </c>
      <c r="H1485" s="133" t="s">
        <v>967</v>
      </c>
      <c r="I1485" s="132"/>
      <c r="J1485" s="132"/>
      <c r="K1485" s="217"/>
      <c r="L1485" s="578"/>
      <c r="M1485" s="578"/>
      <c r="N1485" s="578"/>
      <c r="O1485" s="133" t="s">
        <v>325</v>
      </c>
      <c r="P1485" s="133"/>
      <c r="Q1485" s="511"/>
      <c r="R1485" s="135" t="str">
        <f>$G$3</f>
        <v>декабрь</v>
      </c>
      <c r="S1485" s="133" t="s">
        <v>967</v>
      </c>
      <c r="T1485" s="132"/>
      <c r="U1485" s="132"/>
      <c r="V1485" s="132"/>
    </row>
    <row r="1486" spans="1:22" ht="5.25" customHeight="1">
      <c r="A1486" s="578"/>
      <c r="B1486" s="578"/>
      <c r="C1486" s="578"/>
      <c r="D1486" s="132"/>
      <c r="E1486" s="132"/>
      <c r="F1486" s="510"/>
      <c r="G1486" s="132"/>
      <c r="H1486" s="132"/>
      <c r="I1486" s="132"/>
      <c r="J1486" s="132"/>
      <c r="K1486" s="217"/>
      <c r="L1486" s="578"/>
      <c r="M1486" s="578"/>
      <c r="N1486" s="578"/>
      <c r="O1486" s="132"/>
      <c r="P1486" s="132"/>
      <c r="Q1486" s="510"/>
      <c r="R1486" s="132"/>
      <c r="S1486" s="132"/>
      <c r="T1486" s="132"/>
      <c r="U1486" s="132"/>
      <c r="V1486" s="132"/>
    </row>
    <row r="1487" spans="1:22" ht="12.75" customHeight="1">
      <c r="A1487" s="578"/>
      <c r="B1487" s="578"/>
      <c r="C1487" s="578"/>
      <c r="D1487" s="131" t="s">
        <v>327</v>
      </c>
      <c r="E1487" s="131"/>
      <c r="F1487" s="512">
        <f>Жильцы!E79</f>
        <v>49.2</v>
      </c>
      <c r="G1487" s="131" t="s">
        <v>328</v>
      </c>
      <c r="H1487" s="132" t="str">
        <f>Жильцы!B79&amp;" "&amp;Жильцы!C79&amp;"."&amp;Жильцы!D79&amp;"."</f>
        <v>Рогачев В.С.</v>
      </c>
      <c r="I1487" s="132"/>
      <c r="J1487" s="132"/>
      <c r="K1487" s="217"/>
      <c r="L1487" s="578"/>
      <c r="M1487" s="578"/>
      <c r="N1487" s="578"/>
      <c r="O1487" s="131" t="s">
        <v>327</v>
      </c>
      <c r="P1487" s="131"/>
      <c r="Q1487" s="512">
        <f>Жильцы!E81</f>
        <v>49.5</v>
      </c>
      <c r="R1487" s="131" t="s">
        <v>328</v>
      </c>
      <c r="S1487" s="132" t="str">
        <f>Жильцы!B81&amp;" "&amp;Жильцы!C81&amp;"."&amp;Жильцы!D81&amp;"."</f>
        <v>Аксенов В.В.</v>
      </c>
      <c r="T1487" s="132"/>
      <c r="U1487" s="132"/>
      <c r="V1487" s="132"/>
    </row>
    <row r="1488" spans="1:22" ht="12.75" customHeight="1" thickBot="1">
      <c r="A1488" s="578"/>
      <c r="B1488" s="578"/>
      <c r="C1488" s="578"/>
      <c r="D1488" s="131" t="s">
        <v>329</v>
      </c>
      <c r="E1488" s="131"/>
      <c r="F1488" s="512">
        <f>Жильцы!F79</f>
        <v>3</v>
      </c>
      <c r="G1488" s="131" t="s">
        <v>330</v>
      </c>
      <c r="H1488" s="132" t="s">
        <v>331</v>
      </c>
      <c r="I1488" s="132"/>
      <c r="J1488" s="137">
        <f>Жильцы!A79</f>
        <v>78</v>
      </c>
      <c r="K1488" s="217"/>
      <c r="L1488" s="578"/>
      <c r="M1488" s="578"/>
      <c r="N1488" s="578"/>
      <c r="O1488" s="131" t="s">
        <v>329</v>
      </c>
      <c r="P1488" s="131"/>
      <c r="Q1488" s="512">
        <f>Жильцы!F81</f>
        <v>4</v>
      </c>
      <c r="R1488" s="131" t="s">
        <v>330</v>
      </c>
      <c r="S1488" s="132" t="s">
        <v>331</v>
      </c>
      <c r="T1488" s="132"/>
      <c r="U1488" s="137">
        <f>Жильцы!A81</f>
        <v>80</v>
      </c>
      <c r="V1488" s="132"/>
    </row>
    <row r="1489" spans="1:22" ht="0.75" customHeight="1" thickBot="1">
      <c r="A1489" s="463"/>
      <c r="B1489" s="132"/>
      <c r="C1489" s="132"/>
      <c r="D1489" s="132"/>
      <c r="E1489" s="132"/>
      <c r="F1489" s="510"/>
      <c r="G1489" s="132"/>
      <c r="H1489" s="132"/>
      <c r="I1489" s="132"/>
      <c r="J1489" s="132"/>
      <c r="K1489" s="217"/>
      <c r="L1489" s="463"/>
      <c r="M1489" s="132"/>
      <c r="N1489" s="132"/>
      <c r="O1489" s="132"/>
      <c r="P1489" s="132"/>
      <c r="Q1489" s="510"/>
      <c r="R1489" s="132"/>
      <c r="S1489" s="132"/>
      <c r="T1489" s="132"/>
      <c r="U1489" s="132"/>
      <c r="V1489" s="132"/>
    </row>
    <row r="1490" spans="1:22" ht="24" customHeight="1" thickBot="1">
      <c r="A1490" s="574"/>
      <c r="B1490" s="138"/>
      <c r="C1490" s="219"/>
      <c r="D1490" s="541" t="s">
        <v>957</v>
      </c>
      <c r="E1490" s="140"/>
      <c r="F1490" s="513" t="s">
        <v>366</v>
      </c>
      <c r="G1490" s="141" t="s">
        <v>335</v>
      </c>
      <c r="H1490" s="220" t="s">
        <v>367</v>
      </c>
      <c r="I1490" s="569" t="s">
        <v>337</v>
      </c>
      <c r="J1490" s="570"/>
      <c r="K1490" s="217"/>
      <c r="L1490" s="585"/>
      <c r="M1490" s="138"/>
      <c r="N1490" s="219"/>
      <c r="O1490" s="541" t="s">
        <v>957</v>
      </c>
      <c r="P1490" s="140"/>
      <c r="Q1490" s="513" t="s">
        <v>366</v>
      </c>
      <c r="R1490" s="141" t="s">
        <v>335</v>
      </c>
      <c r="S1490" s="220" t="s">
        <v>367</v>
      </c>
      <c r="T1490" s="569" t="s">
        <v>337</v>
      </c>
      <c r="U1490" s="570"/>
      <c r="V1490" s="132"/>
    </row>
    <row r="1491" spans="1:22" ht="3" customHeight="1">
      <c r="A1491" s="574"/>
      <c r="B1491" s="221"/>
      <c r="C1491" s="144"/>
      <c r="D1491" s="144"/>
      <c r="E1491" s="145"/>
      <c r="F1491" s="514"/>
      <c r="G1491" s="146"/>
      <c r="H1491" s="146"/>
      <c r="I1491" s="144"/>
      <c r="J1491" s="147"/>
      <c r="K1491" s="217"/>
      <c r="L1491" s="585"/>
      <c r="M1491" s="221"/>
      <c r="N1491" s="144"/>
      <c r="O1491" s="144"/>
      <c r="P1491" s="145"/>
      <c r="Q1491" s="514"/>
      <c r="R1491" s="146"/>
      <c r="S1491" s="146"/>
      <c r="T1491" s="144"/>
      <c r="U1491" s="147"/>
      <c r="V1491" s="132"/>
    </row>
    <row r="1492" spans="1:22" ht="12.75" customHeight="1">
      <c r="A1492" s="574"/>
      <c r="B1492" s="221" t="s">
        <v>368</v>
      </c>
      <c r="C1492" s="156"/>
      <c r="D1492" s="156"/>
      <c r="E1492" s="150"/>
      <c r="F1492" s="151">
        <f>D2509</f>
        <v>29.5</v>
      </c>
      <c r="G1492" s="151">
        <f>F1492*F1487</f>
        <v>1451.4</v>
      </c>
      <c r="H1492" s="152"/>
      <c r="I1492" s="153">
        <f>G1492-H1492</f>
        <v>1451.4</v>
      </c>
      <c r="J1492" s="154"/>
      <c r="K1492" s="217"/>
      <c r="L1492" s="585"/>
      <c r="M1492" s="221" t="s">
        <v>368</v>
      </c>
      <c r="N1492" s="156"/>
      <c r="O1492" s="156"/>
      <c r="P1492" s="150"/>
      <c r="Q1492" s="151">
        <f>D2509</f>
        <v>29.5</v>
      </c>
      <c r="R1492" s="151">
        <f>Q1492*Q1487</f>
        <v>1460.25</v>
      </c>
      <c r="S1492" s="152"/>
      <c r="T1492" s="153">
        <f>R1492-S1492</f>
        <v>1460.25</v>
      </c>
      <c r="U1492" s="154"/>
      <c r="V1492" s="132"/>
    </row>
    <row r="1493" spans="1:22" ht="12.75" customHeight="1">
      <c r="A1493" s="472"/>
      <c r="B1493" s="582" t="s">
        <v>370</v>
      </c>
      <c r="C1493" s="583"/>
      <c r="D1493" s="583"/>
      <c r="E1493" s="222" t="s">
        <v>371</v>
      </c>
      <c r="F1493" s="516">
        <f>D2504</f>
        <v>0.152</v>
      </c>
      <c r="G1493" s="223">
        <f>F1493*F1487</f>
        <v>7.4784000000000006</v>
      </c>
      <c r="H1493" s="224"/>
      <c r="I1493" s="226">
        <f>G1493</f>
        <v>7.4784000000000006</v>
      </c>
      <c r="J1493" s="178"/>
      <c r="K1493" s="217"/>
      <c r="L1493" s="585"/>
      <c r="M1493" s="582" t="s">
        <v>370</v>
      </c>
      <c r="N1493" s="583"/>
      <c r="O1493" s="583"/>
      <c r="P1493" s="222" t="s">
        <v>371</v>
      </c>
      <c r="Q1493" s="516">
        <f>D2504</f>
        <v>0.152</v>
      </c>
      <c r="R1493" s="223">
        <f>Q1493*Q1487</f>
        <v>7.524</v>
      </c>
      <c r="S1493" s="224"/>
      <c r="T1493" s="226">
        <f>R1493</f>
        <v>7.524</v>
      </c>
      <c r="U1493" s="178"/>
      <c r="V1493" s="132"/>
    </row>
    <row r="1494" spans="1:22" ht="12.75" customHeight="1">
      <c r="A1494" s="472"/>
      <c r="B1494" s="584"/>
      <c r="C1494" s="583"/>
      <c r="D1494" s="583"/>
      <c r="E1494" s="222" t="s">
        <v>372</v>
      </c>
      <c r="F1494" s="516">
        <f>D2505</f>
        <v>0.72299999999999998</v>
      </c>
      <c r="G1494" s="223">
        <f>F1494*F1487</f>
        <v>35.571600000000004</v>
      </c>
      <c r="H1494" s="224"/>
      <c r="I1494" s="226">
        <f>G1494</f>
        <v>35.571600000000004</v>
      </c>
      <c r="J1494" s="178"/>
      <c r="K1494" s="217"/>
      <c r="L1494" s="464"/>
      <c r="M1494" s="584"/>
      <c r="N1494" s="583"/>
      <c r="O1494" s="583"/>
      <c r="P1494" s="222" t="s">
        <v>372</v>
      </c>
      <c r="Q1494" s="516">
        <f>D2505</f>
        <v>0.72299999999999998</v>
      </c>
      <c r="R1494" s="223">
        <f>Q1494*Q1487</f>
        <v>35.788499999999999</v>
      </c>
      <c r="S1494" s="224"/>
      <c r="T1494" s="226">
        <f>R1494</f>
        <v>35.788499999999999</v>
      </c>
      <c r="U1494" s="178"/>
      <c r="V1494" s="132"/>
    </row>
    <row r="1495" spans="1:22">
      <c r="A1495" s="573" t="s">
        <v>369</v>
      </c>
      <c r="B1495" s="584"/>
      <c r="C1495" s="583"/>
      <c r="D1495" s="583"/>
      <c r="E1495" s="222" t="s">
        <v>373</v>
      </c>
      <c r="F1495" s="527">
        <f>D2506</f>
        <v>1.3160000000000001</v>
      </c>
      <c r="G1495" s="223">
        <f>F1495*F1487</f>
        <v>64.747200000000007</v>
      </c>
      <c r="H1495" s="224"/>
      <c r="I1495" s="226">
        <f>G1495</f>
        <v>64.747200000000007</v>
      </c>
      <c r="J1495" s="178"/>
      <c r="K1495" s="217"/>
      <c r="L1495" s="586" t="s">
        <v>369</v>
      </c>
      <c r="M1495" s="584"/>
      <c r="N1495" s="583"/>
      <c r="O1495" s="583"/>
      <c r="P1495" s="222" t="s">
        <v>373</v>
      </c>
      <c r="Q1495" s="527">
        <f>D2506</f>
        <v>1.3160000000000001</v>
      </c>
      <c r="R1495" s="223">
        <f>Q1495*Q1487</f>
        <v>65.141999999999996</v>
      </c>
      <c r="S1495" s="224"/>
      <c r="T1495" s="226">
        <f>R1495</f>
        <v>65.141999999999996</v>
      </c>
      <c r="U1495" s="178"/>
      <c r="V1495" s="132"/>
    </row>
    <row r="1496" spans="1:22" ht="13.5" thickBot="1">
      <c r="A1496" s="573"/>
      <c r="B1496" s="584"/>
      <c r="C1496" s="583"/>
      <c r="D1496" s="583"/>
      <c r="E1496" s="232" t="s">
        <v>374</v>
      </c>
      <c r="F1496" s="518">
        <f>D2507</f>
        <v>0.14899999999999999</v>
      </c>
      <c r="G1496" s="233">
        <f>F1496*F1487</f>
        <v>7.3308</v>
      </c>
      <c r="H1496" s="234"/>
      <c r="I1496" s="237">
        <f>G1496</f>
        <v>7.3308</v>
      </c>
      <c r="J1496" s="236"/>
      <c r="K1496" s="217"/>
      <c r="L1496" s="586"/>
      <c r="M1496" s="584"/>
      <c r="N1496" s="583"/>
      <c r="O1496" s="583"/>
      <c r="P1496" s="232" t="s">
        <v>374</v>
      </c>
      <c r="Q1496" s="518">
        <f>D2507</f>
        <v>0.14899999999999999</v>
      </c>
      <c r="R1496" s="233">
        <f>Q1496*Q1487</f>
        <v>7.3754999999999997</v>
      </c>
      <c r="S1496" s="234"/>
      <c r="T1496" s="237">
        <f>R1496</f>
        <v>7.3754999999999997</v>
      </c>
      <c r="U1496" s="236"/>
      <c r="V1496" s="132"/>
    </row>
    <row r="1497" spans="1:22" ht="12" customHeight="1" thickBot="1">
      <c r="A1497" s="574"/>
      <c r="B1497" s="168"/>
      <c r="C1497" s="164"/>
      <c r="D1497" s="164"/>
      <c r="E1497" s="165"/>
      <c r="F1497" s="532" t="s">
        <v>384</v>
      </c>
      <c r="G1497" s="332" t="s">
        <v>385</v>
      </c>
      <c r="H1497" s="220" t="s">
        <v>386</v>
      </c>
      <c r="I1497" s="219"/>
      <c r="J1497" s="251"/>
      <c r="K1497" s="217"/>
      <c r="L1497" s="587"/>
      <c r="M1497" s="168"/>
      <c r="N1497" s="164"/>
      <c r="O1497" s="164"/>
      <c r="P1497" s="165"/>
      <c r="Q1497" s="532" t="s">
        <v>384</v>
      </c>
      <c r="R1497" s="332" t="s">
        <v>385</v>
      </c>
      <c r="S1497" s="220" t="s">
        <v>386</v>
      </c>
      <c r="T1497" s="219"/>
      <c r="U1497" s="251"/>
      <c r="V1497" s="132"/>
    </row>
    <row r="1498" spans="1:22" ht="13.5" thickBot="1">
      <c r="A1498" s="479"/>
      <c r="B1498" s="247" t="s">
        <v>986</v>
      </c>
      <c r="C1498" s="219"/>
      <c r="D1498" s="219"/>
      <c r="E1498" s="253"/>
      <c r="F1498" s="521">
        <f>INDEX(Жильцы!$A$2:$AB$129,Квитанции_чистые!J1488,HLOOKUP(Квитанции_чистые!$G$3,Лист1!$B$21:$M$22,2,FALSE))</f>
        <v>56396</v>
      </c>
      <c r="G1498" s="248">
        <f>INDEX(Жильцы!$A$2:$AB$129,Квитанции_чистые!J1488,(HLOOKUP(Квитанции_чистые!$G$3,Лист1!$B$17:$M$18,2,FALSE)))</f>
        <v>56617</v>
      </c>
      <c r="H1498" s="249">
        <f>G1498-F1498</f>
        <v>221</v>
      </c>
      <c r="I1498" s="242">
        <f>H1498*B2499</f>
        <v>729.3</v>
      </c>
      <c r="J1498" s="251"/>
      <c r="K1498" s="252"/>
      <c r="L1498" s="461"/>
      <c r="M1498" s="247" t="s">
        <v>986</v>
      </c>
      <c r="N1498" s="219"/>
      <c r="O1498" s="219"/>
      <c r="P1498" s="253"/>
      <c r="Q1498" s="524">
        <f>INDEX(Жильцы!$A$2:$AB$129,Квитанции_чистые!U1488,HLOOKUP(Квитанции_чистые!$G$3,Лист1!$B$21:$M$22,2,FALSE))</f>
        <v>61324</v>
      </c>
      <c r="R1498" s="248">
        <f>INDEX(Жильцы!$A$2:$AB$129,Квитанции_чистые!U1488,(HLOOKUP(Квитанции_чистые!$G$3,Лист1!$B$17:$M$18,2,FALSE)))</f>
        <v>61590</v>
      </c>
      <c r="S1498" s="249">
        <f>R1498-Q1498</f>
        <v>266</v>
      </c>
      <c r="T1498" s="242">
        <f>S1498*B2499</f>
        <v>877.8</v>
      </c>
      <c r="U1498" s="167"/>
      <c r="V1498" s="132"/>
    </row>
    <row r="1499" spans="1:22">
      <c r="A1499" s="460" t="s">
        <v>375</v>
      </c>
      <c r="B1499" s="132"/>
      <c r="C1499" s="132"/>
      <c r="D1499" s="132"/>
      <c r="E1499" s="132"/>
      <c r="F1499" s="510"/>
      <c r="G1499" s="560" t="s">
        <v>1007</v>
      </c>
      <c r="H1499" s="255"/>
      <c r="I1499" s="556">
        <f>Жильцы!N79</f>
        <v>0</v>
      </c>
      <c r="J1499" s="255"/>
      <c r="K1499" s="217"/>
      <c r="L1499" s="460" t="s">
        <v>375</v>
      </c>
      <c r="M1499" s="132"/>
      <c r="N1499" s="132"/>
      <c r="O1499" s="132"/>
      <c r="P1499" s="132"/>
      <c r="Q1499" s="510"/>
      <c r="R1499" s="560" t="s">
        <v>1007</v>
      </c>
      <c r="S1499" s="255"/>
      <c r="T1499" s="556">
        <f>Жильцы!N81</f>
        <v>0</v>
      </c>
      <c r="U1499" s="255"/>
      <c r="V1499" s="132"/>
    </row>
    <row r="1500" spans="1:22" ht="13.5" thickBot="1">
      <c r="A1500" s="460" t="s">
        <v>376</v>
      </c>
      <c r="B1500" s="132"/>
      <c r="C1500" s="132"/>
      <c r="D1500" s="180" t="s">
        <v>377</v>
      </c>
      <c r="E1500" s="183" t="str">
        <f>$E$18</f>
        <v>января</v>
      </c>
      <c r="F1500" s="510" t="s">
        <v>1142</v>
      </c>
      <c r="G1500" s="182" t="s">
        <v>347</v>
      </c>
      <c r="H1500" s="167"/>
      <c r="I1500" s="242">
        <f>SUM(I1491:I1499)</f>
        <v>2295.828</v>
      </c>
      <c r="J1500" s="167"/>
      <c r="K1500" s="217"/>
      <c r="L1500" s="460" t="s">
        <v>376</v>
      </c>
      <c r="M1500" s="132"/>
      <c r="N1500" s="132"/>
      <c r="O1500" s="180" t="s">
        <v>377</v>
      </c>
      <c r="P1500" s="183" t="str">
        <f>$E$18</f>
        <v>января</v>
      </c>
      <c r="Q1500" s="510" t="s">
        <v>1142</v>
      </c>
      <c r="R1500" s="182" t="s">
        <v>347</v>
      </c>
      <c r="S1500" s="167"/>
      <c r="T1500" s="242">
        <f>SUM(T1491:T1499)</f>
        <v>2453.88</v>
      </c>
      <c r="U1500" s="167"/>
      <c r="V1500" s="132"/>
    </row>
    <row r="1501" spans="1:22" ht="12.75" customHeight="1">
      <c r="A1501" s="184"/>
      <c r="B1501" s="190"/>
      <c r="C1501" s="186"/>
      <c r="D1501" s="259"/>
      <c r="E1501" s="259"/>
      <c r="F1501" s="522"/>
      <c r="G1501" s="188"/>
      <c r="H1501" s="189"/>
      <c r="I1501" s="259"/>
      <c r="J1501" s="259"/>
      <c r="K1501" s="260"/>
      <c r="L1501" s="184"/>
      <c r="M1501" s="190"/>
      <c r="N1501" s="186"/>
      <c r="O1501" s="259"/>
      <c r="P1501" s="259"/>
      <c r="Q1501" s="522"/>
      <c r="R1501" s="259"/>
      <c r="S1501" s="259"/>
      <c r="T1501" s="259"/>
      <c r="U1501" s="259"/>
      <c r="V1501" s="261"/>
    </row>
    <row r="1502" spans="1:22" ht="28.5" customHeight="1">
      <c r="A1502" s="460" t="s">
        <v>363</v>
      </c>
      <c r="B1502" s="131"/>
      <c r="K1502" s="576" t="s">
        <v>378</v>
      </c>
      <c r="L1502" s="460" t="s">
        <v>363</v>
      </c>
      <c r="M1502" s="131"/>
      <c r="V1502" s="576" t="s">
        <v>378</v>
      </c>
    </row>
    <row r="1503" spans="1:22">
      <c r="A1503" s="460" t="s">
        <v>379</v>
      </c>
      <c r="B1503" s="131"/>
      <c r="K1503" s="577"/>
      <c r="L1503" s="460" t="s">
        <v>379</v>
      </c>
      <c r="M1503" s="131"/>
      <c r="V1503" s="577"/>
    </row>
    <row r="1504" spans="1:22" ht="2.25" customHeight="1">
      <c r="A1504" s="460"/>
      <c r="B1504" s="131"/>
      <c r="C1504" s="132"/>
      <c r="D1504" s="132"/>
      <c r="E1504" s="132"/>
      <c r="F1504" s="510"/>
      <c r="G1504" s="132"/>
      <c r="H1504" s="132"/>
      <c r="I1504" s="132"/>
      <c r="J1504" s="132"/>
      <c r="K1504" s="577"/>
      <c r="L1504" s="460"/>
      <c r="M1504" s="131"/>
      <c r="N1504" s="132"/>
      <c r="O1504" s="132"/>
      <c r="P1504" s="132"/>
      <c r="Q1504" s="510"/>
      <c r="R1504" s="132"/>
      <c r="S1504" s="132"/>
      <c r="T1504" s="132"/>
      <c r="U1504" s="132"/>
      <c r="V1504" s="577"/>
    </row>
    <row r="1505" spans="1:22" ht="15.75" customHeight="1">
      <c r="A1505" s="578"/>
      <c r="B1505" s="578"/>
      <c r="C1505" s="578"/>
      <c r="D1505" s="133" t="s">
        <v>350</v>
      </c>
      <c r="E1505" s="133"/>
      <c r="F1505" s="511"/>
      <c r="G1505" s="135" t="str">
        <f>$G$3</f>
        <v>декабрь</v>
      </c>
      <c r="H1505" s="133" t="s">
        <v>967</v>
      </c>
      <c r="I1505" s="132"/>
      <c r="J1505" s="132"/>
      <c r="K1505" s="577"/>
      <c r="L1505" s="578"/>
      <c r="M1505" s="578"/>
      <c r="N1505" s="578"/>
      <c r="O1505" s="133" t="s">
        <v>350</v>
      </c>
      <c r="P1505" s="133"/>
      <c r="Q1505" s="511"/>
      <c r="R1505" s="135" t="str">
        <f>$G$3</f>
        <v>декабрь</v>
      </c>
      <c r="S1505" s="133" t="s">
        <v>967</v>
      </c>
      <c r="T1505" s="132"/>
      <c r="U1505" s="132"/>
      <c r="V1505" s="577"/>
    </row>
    <row r="1506" spans="1:22" ht="3.75" customHeight="1">
      <c r="A1506" s="578"/>
      <c r="B1506" s="578"/>
      <c r="C1506" s="578"/>
      <c r="D1506" s="132"/>
      <c r="E1506" s="132"/>
      <c r="F1506" s="510"/>
      <c r="G1506" s="132"/>
      <c r="H1506" s="132"/>
      <c r="I1506" s="132"/>
      <c r="J1506" s="132"/>
      <c r="K1506" s="577"/>
      <c r="L1506" s="578"/>
      <c r="M1506" s="578"/>
      <c r="N1506" s="578"/>
      <c r="O1506" s="132"/>
      <c r="P1506" s="132"/>
      <c r="Q1506" s="510"/>
      <c r="R1506" s="132"/>
      <c r="S1506" s="132"/>
      <c r="T1506" s="132"/>
      <c r="U1506" s="132"/>
      <c r="V1506" s="577"/>
    </row>
    <row r="1507" spans="1:22" ht="12.75" customHeight="1">
      <c r="A1507" s="578"/>
      <c r="B1507" s="578"/>
      <c r="C1507" s="578"/>
      <c r="D1507" s="131" t="s">
        <v>327</v>
      </c>
      <c r="E1507" s="131"/>
      <c r="F1507" s="512">
        <f>F1487</f>
        <v>49.2</v>
      </c>
      <c r="G1507" s="131" t="s">
        <v>328</v>
      </c>
      <c r="H1507" s="132" t="str">
        <f>H1487</f>
        <v>Рогачев В.С.</v>
      </c>
      <c r="I1507" s="132"/>
      <c r="J1507" s="132"/>
      <c r="K1507" s="577"/>
      <c r="L1507" s="578"/>
      <c r="M1507" s="578"/>
      <c r="N1507" s="578"/>
      <c r="O1507" s="131" t="s">
        <v>327</v>
      </c>
      <c r="P1507" s="131"/>
      <c r="Q1507" s="512">
        <f>Q1487</f>
        <v>49.5</v>
      </c>
      <c r="R1507" s="131" t="s">
        <v>328</v>
      </c>
      <c r="S1507" s="132" t="str">
        <f>S1487</f>
        <v>Аксенов В.В.</v>
      </c>
      <c r="T1507" s="132"/>
      <c r="U1507" s="132"/>
      <c r="V1507" s="577"/>
    </row>
    <row r="1508" spans="1:22" ht="12.75" customHeight="1">
      <c r="A1508" s="578"/>
      <c r="B1508" s="578"/>
      <c r="C1508" s="578"/>
      <c r="D1508" s="131" t="s">
        <v>329</v>
      </c>
      <c r="E1508" s="131"/>
      <c r="F1508" s="512">
        <f>F1488</f>
        <v>3</v>
      </c>
      <c r="G1508" s="131" t="s">
        <v>330</v>
      </c>
      <c r="H1508" s="132" t="s">
        <v>331</v>
      </c>
      <c r="I1508" s="132"/>
      <c r="J1508" s="137">
        <f>J1488</f>
        <v>78</v>
      </c>
      <c r="K1508" s="577"/>
      <c r="L1508" s="578"/>
      <c r="M1508" s="578"/>
      <c r="N1508" s="578"/>
      <c r="O1508" s="131" t="s">
        <v>329</v>
      </c>
      <c r="P1508" s="131"/>
      <c r="Q1508" s="512">
        <f>Q1488</f>
        <v>4</v>
      </c>
      <c r="R1508" s="131" t="s">
        <v>330</v>
      </c>
      <c r="S1508" s="132" t="s">
        <v>331</v>
      </c>
      <c r="T1508" s="132"/>
      <c r="U1508" s="137">
        <f>U1488</f>
        <v>80</v>
      </c>
      <c r="V1508" s="577"/>
    </row>
    <row r="1509" spans="1:22" ht="1.5" customHeight="1" thickBot="1">
      <c r="A1509" s="463"/>
      <c r="B1509" s="132"/>
      <c r="C1509" s="132"/>
      <c r="D1509" s="132"/>
      <c r="E1509" s="132"/>
      <c r="F1509" s="510"/>
      <c r="G1509" s="132"/>
      <c r="H1509" s="132"/>
      <c r="I1509" s="132"/>
      <c r="J1509" s="132"/>
      <c r="K1509" s="577"/>
      <c r="L1509" s="463"/>
      <c r="M1509" s="132"/>
      <c r="N1509" s="132"/>
      <c r="O1509" s="132"/>
      <c r="P1509" s="132"/>
      <c r="Q1509" s="510"/>
      <c r="R1509" s="132"/>
      <c r="S1509" s="132"/>
      <c r="T1509" s="132"/>
      <c r="U1509" s="132"/>
      <c r="V1509" s="577"/>
    </row>
    <row r="1510" spans="1:22" ht="24" customHeight="1" thickBot="1">
      <c r="A1510" s="574" t="s">
        <v>459</v>
      </c>
      <c r="B1510" s="138"/>
      <c r="C1510" s="219"/>
      <c r="D1510" s="541" t="s">
        <v>957</v>
      </c>
      <c r="E1510" s="140"/>
      <c r="F1510" s="513" t="s">
        <v>366</v>
      </c>
      <c r="G1510" s="141" t="s">
        <v>335</v>
      </c>
      <c r="H1510" s="220" t="s">
        <v>367</v>
      </c>
      <c r="I1510" s="569" t="s">
        <v>337</v>
      </c>
      <c r="J1510" s="570"/>
      <c r="K1510" s="577"/>
      <c r="L1510" s="585" t="s">
        <v>460</v>
      </c>
      <c r="M1510" s="138"/>
      <c r="N1510" s="219"/>
      <c r="O1510" s="541" t="s">
        <v>957</v>
      </c>
      <c r="P1510" s="140"/>
      <c r="Q1510" s="513" t="s">
        <v>366</v>
      </c>
      <c r="R1510" s="141" t="s">
        <v>335</v>
      </c>
      <c r="S1510" s="220" t="s">
        <v>367</v>
      </c>
      <c r="T1510" s="569" t="s">
        <v>337</v>
      </c>
      <c r="U1510" s="570"/>
      <c r="V1510" s="577"/>
    </row>
    <row r="1511" spans="1:22" ht="2.25" customHeight="1">
      <c r="A1511" s="574"/>
      <c r="B1511" s="221"/>
      <c r="C1511" s="144"/>
      <c r="D1511" s="144"/>
      <c r="E1511" s="145"/>
      <c r="F1511" s="514"/>
      <c r="G1511" s="146"/>
      <c r="H1511" s="146"/>
      <c r="I1511" s="144"/>
      <c r="J1511" s="147"/>
      <c r="K1511" s="577"/>
      <c r="L1511" s="585"/>
      <c r="M1511" s="221"/>
      <c r="N1511" s="144"/>
      <c r="O1511" s="144"/>
      <c r="P1511" s="145"/>
      <c r="Q1511" s="514"/>
      <c r="R1511" s="146"/>
      <c r="S1511" s="146"/>
      <c r="T1511" s="144"/>
      <c r="U1511" s="147"/>
      <c r="V1511" s="577"/>
    </row>
    <row r="1512" spans="1:22" ht="12.75" customHeight="1">
      <c r="A1512" s="574"/>
      <c r="B1512" s="221" t="s">
        <v>368</v>
      </c>
      <c r="C1512" s="156"/>
      <c r="D1512" s="156"/>
      <c r="E1512" s="150"/>
      <c r="F1512" s="151">
        <f>D2509</f>
        <v>29.5</v>
      </c>
      <c r="G1512" s="151">
        <f>F1512*F1507</f>
        <v>1451.4</v>
      </c>
      <c r="H1512" s="192"/>
      <c r="I1512" s="153">
        <f>G1512-H1512</f>
        <v>1451.4</v>
      </c>
      <c r="J1512" s="154"/>
      <c r="K1512" s="577"/>
      <c r="L1512" s="585"/>
      <c r="M1512" s="221" t="s">
        <v>368</v>
      </c>
      <c r="N1512" s="156"/>
      <c r="O1512" s="156"/>
      <c r="P1512" s="150"/>
      <c r="Q1512" s="151">
        <f>D2509</f>
        <v>29.5</v>
      </c>
      <c r="R1512" s="151">
        <f>Q1512*Q1507</f>
        <v>1460.25</v>
      </c>
      <c r="S1512" s="192"/>
      <c r="T1512" s="153">
        <f>R1512-S1512</f>
        <v>1460.25</v>
      </c>
      <c r="U1512" s="154"/>
      <c r="V1512" s="577"/>
    </row>
    <row r="1513" spans="1:22" ht="12.75" customHeight="1">
      <c r="A1513" s="472"/>
      <c r="B1513" s="582" t="s">
        <v>370</v>
      </c>
      <c r="C1513" s="583"/>
      <c r="D1513" s="583"/>
      <c r="E1513" s="222" t="s">
        <v>371</v>
      </c>
      <c r="F1513" s="516">
        <f>D2504</f>
        <v>0.152</v>
      </c>
      <c r="G1513" s="223">
        <f>F1513*F1507</f>
        <v>7.4784000000000006</v>
      </c>
      <c r="H1513" s="262"/>
      <c r="I1513" s="226">
        <f>G1513</f>
        <v>7.4784000000000006</v>
      </c>
      <c r="J1513" s="178"/>
      <c r="K1513" s="577"/>
      <c r="L1513" s="585"/>
      <c r="M1513" s="582" t="s">
        <v>370</v>
      </c>
      <c r="N1513" s="583"/>
      <c r="O1513" s="583"/>
      <c r="P1513" s="222" t="s">
        <v>371</v>
      </c>
      <c r="Q1513" s="516">
        <f>D2504</f>
        <v>0.152</v>
      </c>
      <c r="R1513" s="223">
        <f>Q1513*Q1507</f>
        <v>7.524</v>
      </c>
      <c r="S1513" s="262"/>
      <c r="T1513" s="226">
        <f>R1513</f>
        <v>7.524</v>
      </c>
      <c r="U1513" s="178"/>
      <c r="V1513" s="577"/>
    </row>
    <row r="1514" spans="1:22" ht="12.75" customHeight="1">
      <c r="A1514" s="472"/>
      <c r="B1514" s="584"/>
      <c r="C1514" s="583"/>
      <c r="D1514" s="583"/>
      <c r="E1514" s="222" t="s">
        <v>372</v>
      </c>
      <c r="F1514" s="516">
        <f>D2505</f>
        <v>0.72299999999999998</v>
      </c>
      <c r="G1514" s="223">
        <f>F1514*F1507</f>
        <v>35.571600000000004</v>
      </c>
      <c r="H1514" s="262"/>
      <c r="I1514" s="226">
        <f>G1514</f>
        <v>35.571600000000004</v>
      </c>
      <c r="J1514" s="178"/>
      <c r="K1514" s="577"/>
      <c r="L1514" s="464"/>
      <c r="M1514" s="584"/>
      <c r="N1514" s="583"/>
      <c r="O1514" s="583"/>
      <c r="P1514" s="222" t="s">
        <v>372</v>
      </c>
      <c r="Q1514" s="516">
        <f>D2505</f>
        <v>0.72299999999999998</v>
      </c>
      <c r="R1514" s="223">
        <f>Q1514*Q1507</f>
        <v>35.788499999999999</v>
      </c>
      <c r="S1514" s="262"/>
      <c r="T1514" s="226">
        <f>R1514</f>
        <v>35.788499999999999</v>
      </c>
      <c r="U1514" s="178"/>
      <c r="V1514" s="577"/>
    </row>
    <row r="1515" spans="1:22">
      <c r="A1515" s="573" t="s">
        <v>369</v>
      </c>
      <c r="B1515" s="584"/>
      <c r="C1515" s="583"/>
      <c r="D1515" s="583"/>
      <c r="E1515" s="222" t="s">
        <v>373</v>
      </c>
      <c r="F1515" s="527">
        <f>D2506</f>
        <v>1.3160000000000001</v>
      </c>
      <c r="G1515" s="223">
        <f>F1515*F1507</f>
        <v>64.747200000000007</v>
      </c>
      <c r="H1515" s="262"/>
      <c r="I1515" s="226">
        <f>G1515</f>
        <v>64.747200000000007</v>
      </c>
      <c r="J1515" s="178"/>
      <c r="K1515" s="577"/>
      <c r="L1515" s="586" t="s">
        <v>369</v>
      </c>
      <c r="M1515" s="584"/>
      <c r="N1515" s="583"/>
      <c r="O1515" s="583"/>
      <c r="P1515" s="222" t="s">
        <v>373</v>
      </c>
      <c r="Q1515" s="527">
        <f>D2506</f>
        <v>1.3160000000000001</v>
      </c>
      <c r="R1515" s="223">
        <f>Q1515*Q1507</f>
        <v>65.141999999999996</v>
      </c>
      <c r="S1515" s="262"/>
      <c r="T1515" s="226">
        <f>R1515</f>
        <v>65.141999999999996</v>
      </c>
      <c r="U1515" s="178"/>
      <c r="V1515" s="577"/>
    </row>
    <row r="1516" spans="1:22" ht="13.5" thickBot="1">
      <c r="A1516" s="573"/>
      <c r="B1516" s="584"/>
      <c r="C1516" s="583"/>
      <c r="D1516" s="583"/>
      <c r="E1516" s="232" t="s">
        <v>374</v>
      </c>
      <c r="F1516" s="518">
        <f>D2507</f>
        <v>0.14899999999999999</v>
      </c>
      <c r="G1516" s="233">
        <f>F1516*F1507</f>
        <v>7.3308</v>
      </c>
      <c r="H1516" s="264"/>
      <c r="I1516" s="237">
        <f>G1516</f>
        <v>7.3308</v>
      </c>
      <c r="J1516" s="236"/>
      <c r="K1516" s="577"/>
      <c r="L1516" s="586"/>
      <c r="M1516" s="584"/>
      <c r="N1516" s="583"/>
      <c r="O1516" s="583"/>
      <c r="P1516" s="232" t="s">
        <v>374</v>
      </c>
      <c r="Q1516" s="518">
        <f>D2507</f>
        <v>0.14899999999999999</v>
      </c>
      <c r="R1516" s="233">
        <f>Q1516*Q1507</f>
        <v>7.3754999999999997</v>
      </c>
      <c r="S1516" s="264"/>
      <c r="T1516" s="237">
        <f>R1516</f>
        <v>7.3754999999999997</v>
      </c>
      <c r="U1516" s="236"/>
      <c r="V1516" s="577"/>
    </row>
    <row r="1517" spans="1:22" ht="11.25" customHeight="1" thickBot="1">
      <c r="A1517" s="574"/>
      <c r="B1517" s="168"/>
      <c r="C1517" s="164"/>
      <c r="D1517" s="164"/>
      <c r="E1517" s="165"/>
      <c r="F1517" s="532" t="s">
        <v>384</v>
      </c>
      <c r="G1517" s="332" t="s">
        <v>385</v>
      </c>
      <c r="H1517" s="220" t="s">
        <v>386</v>
      </c>
      <c r="I1517" s="219"/>
      <c r="J1517" s="251"/>
      <c r="K1517" s="577"/>
      <c r="L1517" s="587"/>
      <c r="M1517" s="168"/>
      <c r="N1517" s="164"/>
      <c r="O1517" s="164"/>
      <c r="P1517" s="165"/>
      <c r="Q1517" s="532" t="s">
        <v>384</v>
      </c>
      <c r="R1517" s="332" t="s">
        <v>385</v>
      </c>
      <c r="S1517" s="220" t="s">
        <v>386</v>
      </c>
      <c r="T1517" s="219"/>
      <c r="U1517" s="251"/>
      <c r="V1517" s="577"/>
    </row>
    <row r="1518" spans="1:22" ht="13.5" thickBot="1">
      <c r="A1518" s="479"/>
      <c r="B1518" s="247" t="s">
        <v>986</v>
      </c>
      <c r="C1518" s="219"/>
      <c r="D1518" s="219"/>
      <c r="E1518" s="253"/>
      <c r="F1518" s="524">
        <f>F1498</f>
        <v>56396</v>
      </c>
      <c r="G1518" s="282">
        <f>G1498</f>
        <v>56617</v>
      </c>
      <c r="H1518" s="249">
        <f>H1498</f>
        <v>221</v>
      </c>
      <c r="I1518" s="242">
        <f>I1498</f>
        <v>729.3</v>
      </c>
      <c r="J1518" s="167"/>
      <c r="K1518" s="577"/>
      <c r="L1518" s="461"/>
      <c r="M1518" s="247" t="s">
        <v>986</v>
      </c>
      <c r="N1518" s="219"/>
      <c r="O1518" s="219"/>
      <c r="P1518" s="253"/>
      <c r="Q1518" s="524">
        <f>Q1498</f>
        <v>61324</v>
      </c>
      <c r="R1518" s="248">
        <f>R1498</f>
        <v>61590</v>
      </c>
      <c r="S1518" s="249">
        <f>S1498</f>
        <v>266</v>
      </c>
      <c r="T1518" s="242">
        <f>T1498</f>
        <v>877.8</v>
      </c>
      <c r="U1518" s="167"/>
      <c r="V1518" s="577"/>
    </row>
    <row r="1519" spans="1:22">
      <c r="A1519" s="460" t="s">
        <v>375</v>
      </c>
      <c r="B1519" s="132"/>
      <c r="C1519" s="132"/>
      <c r="D1519" s="132"/>
      <c r="E1519" s="132"/>
      <c r="F1519" s="510"/>
      <c r="G1519" s="560" t="s">
        <v>1007</v>
      </c>
      <c r="H1519" s="255"/>
      <c r="I1519" s="556">
        <f>I1499</f>
        <v>0</v>
      </c>
      <c r="J1519" s="255"/>
      <c r="K1519" s="577"/>
      <c r="L1519" s="460" t="s">
        <v>375</v>
      </c>
      <c r="M1519" s="132"/>
      <c r="N1519" s="132"/>
      <c r="O1519" s="132"/>
      <c r="P1519" s="132"/>
      <c r="Q1519" s="510"/>
      <c r="R1519" s="560" t="s">
        <v>1007</v>
      </c>
      <c r="S1519" s="255"/>
      <c r="T1519" s="556">
        <f>T1499</f>
        <v>0</v>
      </c>
      <c r="U1519" s="255"/>
      <c r="V1519" s="577"/>
    </row>
    <row r="1520" spans="1:22" ht="13.5" thickBot="1">
      <c r="A1520" s="460" t="s">
        <v>376</v>
      </c>
      <c r="B1520" s="132"/>
      <c r="C1520" s="132"/>
      <c r="D1520" s="180" t="s">
        <v>377</v>
      </c>
      <c r="E1520" s="183" t="str">
        <f>$E$18</f>
        <v>января</v>
      </c>
      <c r="F1520" s="510" t="s">
        <v>1142</v>
      </c>
      <c r="G1520" s="182" t="s">
        <v>347</v>
      </c>
      <c r="H1520" s="167"/>
      <c r="I1520" s="242">
        <f>SUM(I1511:I1519)</f>
        <v>2295.828</v>
      </c>
      <c r="J1520" s="167"/>
      <c r="K1520" s="299"/>
      <c r="L1520" s="460" t="s">
        <v>376</v>
      </c>
      <c r="M1520" s="132"/>
      <c r="N1520" s="132"/>
      <c r="O1520" s="180" t="s">
        <v>377</v>
      </c>
      <c r="P1520" s="183" t="str">
        <f>$E$18</f>
        <v>января</v>
      </c>
      <c r="Q1520" s="510" t="s">
        <v>1142</v>
      </c>
      <c r="R1520" s="182" t="s">
        <v>347</v>
      </c>
      <c r="S1520" s="167"/>
      <c r="T1520" s="242">
        <f>SUM(T1511:T1519)</f>
        <v>2453.88</v>
      </c>
      <c r="U1520" s="167"/>
      <c r="V1520" s="299"/>
    </row>
    <row r="1521" spans="1:22" ht="13.5" thickBot="1">
      <c r="A1521" s="184"/>
      <c r="B1521" s="190"/>
      <c r="C1521" s="186"/>
      <c r="D1521" s="259"/>
      <c r="E1521" s="259"/>
      <c r="F1521" s="522"/>
      <c r="G1521" s="197"/>
      <c r="H1521" s="197"/>
      <c r="I1521" s="197"/>
      <c r="J1521" s="197"/>
      <c r="K1521" s="299"/>
      <c r="L1521" s="184"/>
      <c r="M1521" s="190"/>
      <c r="N1521" s="186"/>
      <c r="O1521" s="259"/>
      <c r="P1521" s="259"/>
      <c r="Q1521" s="522"/>
      <c r="R1521" s="197"/>
      <c r="S1521" s="197"/>
      <c r="T1521" s="197"/>
      <c r="U1521" s="197"/>
      <c r="V1521" s="299"/>
    </row>
    <row r="1522" spans="1:22" ht="24" customHeight="1" thickTop="1">
      <c r="A1522" s="460" t="s">
        <v>363</v>
      </c>
      <c r="B1522" s="131"/>
      <c r="L1522" s="460" t="s">
        <v>363</v>
      </c>
      <c r="M1522" s="131"/>
    </row>
    <row r="1523" spans="1:22" ht="2.25" customHeight="1">
      <c r="A1523" s="460"/>
      <c r="B1523" s="131"/>
      <c r="C1523" s="132"/>
      <c r="D1523" s="132"/>
      <c r="E1523" s="132"/>
      <c r="F1523" s="510"/>
      <c r="G1523" s="132"/>
      <c r="H1523" s="132"/>
      <c r="I1523" s="132"/>
      <c r="J1523" s="132"/>
      <c r="K1523" s="217"/>
      <c r="L1523" s="460"/>
      <c r="M1523" s="131"/>
      <c r="N1523" s="132"/>
      <c r="O1523" s="132"/>
      <c r="P1523" s="132"/>
      <c r="Q1523" s="510"/>
      <c r="R1523" s="132"/>
      <c r="S1523" s="132"/>
      <c r="T1523" s="132"/>
      <c r="U1523" s="132"/>
      <c r="V1523" s="132"/>
    </row>
    <row r="1524" spans="1:22" ht="15.75" customHeight="1">
      <c r="A1524" s="578"/>
      <c r="B1524" s="578"/>
      <c r="C1524" s="578"/>
      <c r="D1524" s="133" t="s">
        <v>325</v>
      </c>
      <c r="E1524" s="133"/>
      <c r="F1524" s="511"/>
      <c r="G1524" s="135" t="str">
        <f>$G$3</f>
        <v>декабрь</v>
      </c>
      <c r="H1524" s="133" t="s">
        <v>967</v>
      </c>
      <c r="I1524" s="132"/>
      <c r="J1524" s="132"/>
      <c r="K1524" s="217"/>
      <c r="L1524" s="578"/>
      <c r="M1524" s="578"/>
      <c r="N1524" s="578"/>
      <c r="O1524" s="133" t="s">
        <v>325</v>
      </c>
      <c r="P1524" s="133"/>
      <c r="Q1524" s="511"/>
      <c r="R1524" s="135" t="str">
        <f>$G$3</f>
        <v>декабрь</v>
      </c>
      <c r="S1524" s="133" t="s">
        <v>967</v>
      </c>
      <c r="T1524" s="132"/>
      <c r="U1524" s="132"/>
      <c r="V1524" s="132"/>
    </row>
    <row r="1525" spans="1:22" ht="3" customHeight="1">
      <c r="A1525" s="578"/>
      <c r="B1525" s="578"/>
      <c r="C1525" s="578"/>
      <c r="D1525" s="132"/>
      <c r="E1525" s="132"/>
      <c r="F1525" s="510"/>
      <c r="G1525" s="132"/>
      <c r="H1525" s="132"/>
      <c r="I1525" s="132"/>
      <c r="J1525" s="132"/>
      <c r="K1525" s="217"/>
      <c r="L1525" s="578"/>
      <c r="M1525" s="578"/>
      <c r="N1525" s="578"/>
      <c r="O1525" s="132"/>
      <c r="P1525" s="132"/>
      <c r="Q1525" s="510"/>
      <c r="R1525" s="132"/>
      <c r="S1525" s="132" t="s">
        <v>461</v>
      </c>
      <c r="T1525" s="132"/>
      <c r="U1525" s="132"/>
      <c r="V1525" s="132"/>
    </row>
    <row r="1526" spans="1:22" ht="12.75" customHeight="1">
      <c r="A1526" s="578"/>
      <c r="B1526" s="578"/>
      <c r="C1526" s="578"/>
      <c r="D1526" s="131" t="s">
        <v>327</v>
      </c>
      <c r="E1526" s="131"/>
      <c r="F1526" s="512">
        <f>Жильцы!E80</f>
        <v>49.2</v>
      </c>
      <c r="G1526" s="131" t="s">
        <v>328</v>
      </c>
      <c r="H1526" s="132" t="str">
        <f>Жильцы!B80&amp;" "&amp;Жильцы!C80&amp;"."&amp;Жильцы!D80&amp;"."</f>
        <v>Иванов В.И.</v>
      </c>
      <c r="I1526" s="132"/>
      <c r="J1526" s="132"/>
      <c r="K1526" s="217"/>
      <c r="L1526" s="578"/>
      <c r="M1526" s="578"/>
      <c r="N1526" s="578"/>
      <c r="O1526" s="131" t="s">
        <v>327</v>
      </c>
      <c r="P1526" s="131"/>
      <c r="Q1526" s="512">
        <f>Жильцы!E82</f>
        <v>49.4</v>
      </c>
      <c r="R1526" s="131" t="s">
        <v>328</v>
      </c>
      <c r="S1526" s="132" t="s">
        <v>462</v>
      </c>
      <c r="T1526" s="132"/>
      <c r="U1526" s="132"/>
      <c r="V1526" s="132"/>
    </row>
    <row r="1527" spans="1:22" ht="12.75" customHeight="1">
      <c r="A1527" s="578"/>
      <c r="B1527" s="578"/>
      <c r="C1527" s="578"/>
      <c r="D1527" s="131" t="s">
        <v>329</v>
      </c>
      <c r="E1527" s="131"/>
      <c r="F1527" s="512">
        <f>Жильцы!F80</f>
        <v>3</v>
      </c>
      <c r="G1527" s="131" t="s">
        <v>330</v>
      </c>
      <c r="H1527" s="132" t="s">
        <v>331</v>
      </c>
      <c r="I1527" s="132"/>
      <c r="J1527" s="137">
        <f>Жильцы!A80</f>
        <v>79</v>
      </c>
      <c r="K1527" s="217"/>
      <c r="L1527" s="578"/>
      <c r="M1527" s="578"/>
      <c r="N1527" s="578"/>
      <c r="O1527" s="131" t="s">
        <v>329</v>
      </c>
      <c r="P1527" s="131"/>
      <c r="Q1527" s="512">
        <f>Жильцы!F82</f>
        <v>1</v>
      </c>
      <c r="R1527" s="131" t="s">
        <v>330</v>
      </c>
      <c r="S1527" s="132" t="s">
        <v>331</v>
      </c>
      <c r="T1527" s="132"/>
      <c r="U1527" s="137">
        <f>Жильцы!A82</f>
        <v>81</v>
      </c>
      <c r="V1527" s="132"/>
    </row>
    <row r="1528" spans="1:22" ht="2.25" customHeight="1" thickBot="1">
      <c r="A1528" s="463"/>
      <c r="B1528" s="132"/>
      <c r="C1528" s="132"/>
      <c r="D1528" s="132"/>
      <c r="E1528" s="132"/>
      <c r="F1528" s="510"/>
      <c r="G1528" s="132"/>
      <c r="H1528" s="132"/>
      <c r="I1528" s="132"/>
      <c r="J1528" s="132"/>
      <c r="K1528" s="217"/>
      <c r="L1528" s="463"/>
      <c r="M1528" s="132"/>
      <c r="N1528" s="132"/>
      <c r="O1528" s="132"/>
      <c r="P1528" s="132"/>
      <c r="Q1528" s="510"/>
      <c r="R1528" s="132"/>
      <c r="S1528" s="132"/>
      <c r="T1528" s="132"/>
      <c r="U1528" s="132"/>
      <c r="V1528" s="132"/>
    </row>
    <row r="1529" spans="1:22" ht="24" customHeight="1" thickBot="1">
      <c r="A1529" s="574"/>
      <c r="B1529" s="138"/>
      <c r="C1529" s="219"/>
      <c r="D1529" s="541" t="s">
        <v>957</v>
      </c>
      <c r="E1529" s="140"/>
      <c r="F1529" s="513" t="s">
        <v>366</v>
      </c>
      <c r="G1529" s="141" t="s">
        <v>335</v>
      </c>
      <c r="H1529" s="220" t="s">
        <v>367</v>
      </c>
      <c r="I1529" s="569" t="s">
        <v>337</v>
      </c>
      <c r="J1529" s="570"/>
      <c r="K1529" s="217"/>
      <c r="L1529" s="585"/>
      <c r="M1529" s="138"/>
      <c r="N1529" s="219"/>
      <c r="O1529" s="541" t="s">
        <v>957</v>
      </c>
      <c r="P1529" s="140"/>
      <c r="Q1529" s="513" t="s">
        <v>366</v>
      </c>
      <c r="R1529" s="141" t="s">
        <v>335</v>
      </c>
      <c r="S1529" s="220" t="s">
        <v>367</v>
      </c>
      <c r="T1529" s="569" t="s">
        <v>337</v>
      </c>
      <c r="U1529" s="570"/>
      <c r="V1529" s="132"/>
    </row>
    <row r="1530" spans="1:22" ht="3.75" customHeight="1">
      <c r="A1530" s="574"/>
      <c r="B1530" s="221"/>
      <c r="C1530" s="144"/>
      <c r="D1530" s="144"/>
      <c r="E1530" s="145"/>
      <c r="F1530" s="514"/>
      <c r="G1530" s="146"/>
      <c r="H1530" s="146"/>
      <c r="I1530" s="144"/>
      <c r="J1530" s="147"/>
      <c r="K1530" s="217"/>
      <c r="L1530" s="585"/>
      <c r="M1530" s="221"/>
      <c r="N1530" s="144"/>
      <c r="O1530" s="144"/>
      <c r="P1530" s="145"/>
      <c r="Q1530" s="514"/>
      <c r="R1530" s="146"/>
      <c r="S1530" s="146"/>
      <c r="T1530" s="144"/>
      <c r="U1530" s="147"/>
      <c r="V1530" s="132"/>
    </row>
    <row r="1531" spans="1:22" ht="12.75" customHeight="1">
      <c r="A1531" s="574"/>
      <c r="B1531" s="221" t="s">
        <v>368</v>
      </c>
      <c r="C1531" s="156"/>
      <c r="D1531" s="156"/>
      <c r="E1531" s="150"/>
      <c r="F1531" s="151">
        <f>D2509</f>
        <v>29.5</v>
      </c>
      <c r="G1531" s="151">
        <f>F1531*F1526</f>
        <v>1451.4</v>
      </c>
      <c r="H1531" s="192"/>
      <c r="I1531" s="153">
        <f>G1531-H1531</f>
        <v>1451.4</v>
      </c>
      <c r="J1531" s="154"/>
      <c r="K1531" s="217"/>
      <c r="L1531" s="585"/>
      <c r="M1531" s="221" t="s">
        <v>368</v>
      </c>
      <c r="N1531" s="156"/>
      <c r="O1531" s="156"/>
      <c r="P1531" s="150"/>
      <c r="Q1531" s="151">
        <f>D2509</f>
        <v>29.5</v>
      </c>
      <c r="R1531" s="151">
        <f>Q1531*Q1526</f>
        <v>1457.3</v>
      </c>
      <c r="S1531" s="192"/>
      <c r="T1531" s="153">
        <f>R1531-S1531</f>
        <v>1457.3</v>
      </c>
      <c r="U1531" s="154"/>
      <c r="V1531" s="132"/>
    </row>
    <row r="1532" spans="1:22" ht="12.75" customHeight="1">
      <c r="A1532" s="472"/>
      <c r="B1532" s="582" t="s">
        <v>370</v>
      </c>
      <c r="C1532" s="583"/>
      <c r="D1532" s="583"/>
      <c r="E1532" s="222" t="s">
        <v>371</v>
      </c>
      <c r="F1532" s="516">
        <f>D2504</f>
        <v>0.152</v>
      </c>
      <c r="G1532" s="223">
        <f>F1532*F1526</f>
        <v>7.4784000000000006</v>
      </c>
      <c r="H1532" s="262"/>
      <c r="I1532" s="226">
        <f>G1532</f>
        <v>7.4784000000000006</v>
      </c>
      <c r="J1532" s="178"/>
      <c r="K1532" s="217"/>
      <c r="L1532" s="585"/>
      <c r="M1532" s="582" t="s">
        <v>370</v>
      </c>
      <c r="N1532" s="583"/>
      <c r="O1532" s="583"/>
      <c r="P1532" s="222" t="s">
        <v>371</v>
      </c>
      <c r="Q1532" s="516">
        <f>D2504</f>
        <v>0.152</v>
      </c>
      <c r="R1532" s="223">
        <f>Q1532*Q1526</f>
        <v>7.5087999999999999</v>
      </c>
      <c r="S1532" s="262"/>
      <c r="T1532" s="226">
        <f>R1532</f>
        <v>7.5087999999999999</v>
      </c>
      <c r="U1532" s="178"/>
      <c r="V1532" s="132"/>
    </row>
    <row r="1533" spans="1:22" ht="12.75" customHeight="1">
      <c r="A1533" s="472"/>
      <c r="B1533" s="584"/>
      <c r="C1533" s="583"/>
      <c r="D1533" s="583"/>
      <c r="E1533" s="222" t="s">
        <v>372</v>
      </c>
      <c r="F1533" s="516">
        <f>D2505</f>
        <v>0.72299999999999998</v>
      </c>
      <c r="G1533" s="223">
        <f>F1533*F1526</f>
        <v>35.571600000000004</v>
      </c>
      <c r="H1533" s="262"/>
      <c r="I1533" s="226">
        <f>G1533</f>
        <v>35.571600000000004</v>
      </c>
      <c r="J1533" s="178"/>
      <c r="K1533" s="217"/>
      <c r="L1533" s="464"/>
      <c r="M1533" s="584"/>
      <c r="N1533" s="583"/>
      <c r="O1533" s="583"/>
      <c r="P1533" s="222" t="s">
        <v>372</v>
      </c>
      <c r="Q1533" s="516">
        <f>D2505</f>
        <v>0.72299999999999998</v>
      </c>
      <c r="R1533" s="223">
        <f>Q1533*Q1526</f>
        <v>35.716200000000001</v>
      </c>
      <c r="S1533" s="262"/>
      <c r="T1533" s="226">
        <f>R1533</f>
        <v>35.716200000000001</v>
      </c>
      <c r="U1533" s="178"/>
      <c r="V1533" s="132"/>
    </row>
    <row r="1534" spans="1:22">
      <c r="A1534" s="573" t="s">
        <v>369</v>
      </c>
      <c r="B1534" s="584"/>
      <c r="C1534" s="583"/>
      <c r="D1534" s="583"/>
      <c r="E1534" s="222" t="s">
        <v>373</v>
      </c>
      <c r="F1534" s="527">
        <f>D2506</f>
        <v>1.3160000000000001</v>
      </c>
      <c r="G1534" s="223">
        <f>F1534*F1526</f>
        <v>64.747200000000007</v>
      </c>
      <c r="H1534" s="262"/>
      <c r="I1534" s="226">
        <f>G1534</f>
        <v>64.747200000000007</v>
      </c>
      <c r="J1534" s="178"/>
      <c r="K1534" s="217"/>
      <c r="L1534" s="586" t="s">
        <v>369</v>
      </c>
      <c r="M1534" s="584"/>
      <c r="N1534" s="583"/>
      <c r="O1534" s="583"/>
      <c r="P1534" s="222" t="s">
        <v>373</v>
      </c>
      <c r="Q1534" s="527">
        <f>D2506</f>
        <v>1.3160000000000001</v>
      </c>
      <c r="R1534" s="223">
        <f>Q1534*Q1526</f>
        <v>65.010400000000004</v>
      </c>
      <c r="S1534" s="262"/>
      <c r="T1534" s="226">
        <f>R1534</f>
        <v>65.010400000000004</v>
      </c>
      <c r="U1534" s="178"/>
      <c r="V1534" s="132"/>
    </row>
    <row r="1535" spans="1:22" ht="13.5" thickBot="1">
      <c r="A1535" s="573"/>
      <c r="B1535" s="584"/>
      <c r="C1535" s="583"/>
      <c r="D1535" s="583"/>
      <c r="E1535" s="232" t="s">
        <v>374</v>
      </c>
      <c r="F1535" s="518">
        <f>D2507</f>
        <v>0.14899999999999999</v>
      </c>
      <c r="G1535" s="233">
        <f>F1535*F1526</f>
        <v>7.3308</v>
      </c>
      <c r="H1535" s="264"/>
      <c r="I1535" s="237">
        <f>G1535</f>
        <v>7.3308</v>
      </c>
      <c r="J1535" s="236"/>
      <c r="K1535" s="217"/>
      <c r="L1535" s="586"/>
      <c r="M1535" s="584"/>
      <c r="N1535" s="583"/>
      <c r="O1535" s="583"/>
      <c r="P1535" s="232" t="s">
        <v>374</v>
      </c>
      <c r="Q1535" s="518">
        <f>D2507</f>
        <v>0.14899999999999999</v>
      </c>
      <c r="R1535" s="233">
        <f>Q1535*Q1526</f>
        <v>7.3605999999999998</v>
      </c>
      <c r="S1535" s="264"/>
      <c r="T1535" s="237">
        <f>R1535</f>
        <v>7.3605999999999998</v>
      </c>
      <c r="U1535" s="236"/>
      <c r="V1535" s="132"/>
    </row>
    <row r="1536" spans="1:22" ht="13.5" customHeight="1" thickBot="1">
      <c r="A1536" s="574"/>
      <c r="B1536" s="168"/>
      <c r="C1536" s="164"/>
      <c r="D1536" s="164"/>
      <c r="E1536" s="165"/>
      <c r="F1536" s="532" t="s">
        <v>384</v>
      </c>
      <c r="G1536" s="332" t="s">
        <v>385</v>
      </c>
      <c r="H1536" s="220" t="s">
        <v>386</v>
      </c>
      <c r="I1536" s="219"/>
      <c r="J1536" s="251"/>
      <c r="K1536" s="217"/>
      <c r="L1536" s="587"/>
      <c r="M1536" s="168"/>
      <c r="N1536" s="164"/>
      <c r="O1536" s="164"/>
      <c r="P1536" s="165"/>
      <c r="Q1536" s="532" t="s">
        <v>384</v>
      </c>
      <c r="R1536" s="332" t="s">
        <v>385</v>
      </c>
      <c r="S1536" s="220" t="s">
        <v>386</v>
      </c>
      <c r="T1536" s="219"/>
      <c r="U1536" s="251"/>
      <c r="V1536" s="132"/>
    </row>
    <row r="1537" spans="1:22" ht="13.5" thickBot="1">
      <c r="A1537" s="479"/>
      <c r="B1537" s="247" t="s">
        <v>986</v>
      </c>
      <c r="C1537" s="219"/>
      <c r="D1537" s="219"/>
      <c r="E1537" s="253"/>
      <c r="F1537" s="521">
        <f>INDEX(Жильцы!$A$2:$AB$129,Квитанции_чистые!J1527,HLOOKUP(Квитанции_чистые!$G$3,Лист1!$B$21:$M$22,2,FALSE))</f>
        <v>52956</v>
      </c>
      <c r="G1537" s="248">
        <f>INDEX(Жильцы!$A$2:$AB$129,Квитанции_чистые!J1527,(HLOOKUP(Квитанции_чистые!$G$3,Лист1!$B$17:$M$18,2,FALSE)))</f>
        <v>53090</v>
      </c>
      <c r="H1537" s="249">
        <f>G1537-F1537</f>
        <v>134</v>
      </c>
      <c r="I1537" s="242">
        <f>H1537*B2499</f>
        <v>442.2</v>
      </c>
      <c r="J1537" s="251"/>
      <c r="K1537" s="217"/>
      <c r="L1537" s="461"/>
      <c r="M1537" s="247" t="s">
        <v>986</v>
      </c>
      <c r="N1537" s="219"/>
      <c r="O1537" s="219"/>
      <c r="P1537" s="253"/>
      <c r="Q1537" s="524">
        <f>INDEX(Жильцы!$A$2:$AB$129,Квитанции_чистые!U1527,HLOOKUP(Квитанции_чистые!$G$3,Лист1!$B$21:$M$22,2,FALSE))</f>
        <v>49689</v>
      </c>
      <c r="R1537" s="248">
        <f>INDEX(Жильцы!$A$2:$AB$129,Квитанции_чистые!U1527,(HLOOKUP(Квитанции_чистые!$G$3,Лист1!$B$17:$M$18,2,FALSE)))</f>
        <v>49803</v>
      </c>
      <c r="S1537" s="249">
        <f>R1537-Q1537</f>
        <v>114</v>
      </c>
      <c r="T1537" s="242">
        <f>S1537*B2499</f>
        <v>376.2</v>
      </c>
      <c r="U1537" s="167"/>
      <c r="V1537" s="132"/>
    </row>
    <row r="1538" spans="1:22">
      <c r="A1538" s="460" t="s">
        <v>375</v>
      </c>
      <c r="B1538" s="132"/>
      <c r="C1538" s="132"/>
      <c r="D1538" s="132"/>
      <c r="E1538" s="132"/>
      <c r="F1538" s="510"/>
      <c r="G1538" s="560" t="s">
        <v>1007</v>
      </c>
      <c r="H1538" s="255"/>
      <c r="I1538" s="556">
        <f>Жильцы!N80</f>
        <v>0</v>
      </c>
      <c r="J1538" s="255"/>
      <c r="K1538" s="217"/>
      <c r="L1538" s="460" t="s">
        <v>375</v>
      </c>
      <c r="M1538" s="132"/>
      <c r="N1538" s="132"/>
      <c r="O1538" s="132"/>
      <c r="P1538" s="132"/>
      <c r="Q1538" s="510"/>
      <c r="R1538" s="560" t="s">
        <v>1007</v>
      </c>
      <c r="S1538" s="255"/>
      <c r="T1538" s="556">
        <f>Жильцы!N82</f>
        <v>7539.3099999999995</v>
      </c>
      <c r="U1538" s="255"/>
      <c r="V1538" s="132"/>
    </row>
    <row r="1539" spans="1:22" ht="13.5" thickBot="1">
      <c r="A1539" s="460" t="s">
        <v>376</v>
      </c>
      <c r="B1539" s="132"/>
      <c r="C1539" s="132"/>
      <c r="D1539" s="180" t="s">
        <v>377</v>
      </c>
      <c r="E1539" s="183" t="str">
        <f>$E$18</f>
        <v>января</v>
      </c>
      <c r="F1539" s="510" t="s">
        <v>1142</v>
      </c>
      <c r="G1539" s="182" t="s">
        <v>347</v>
      </c>
      <c r="H1539" s="167"/>
      <c r="I1539" s="242">
        <f>SUM(I1530:I1538)</f>
        <v>2008.7280000000001</v>
      </c>
      <c r="J1539" s="167"/>
      <c r="K1539" s="217"/>
      <c r="L1539" s="460" t="s">
        <v>376</v>
      </c>
      <c r="M1539" s="132"/>
      <c r="N1539" s="132"/>
      <c r="O1539" s="180" t="s">
        <v>377</v>
      </c>
      <c r="P1539" s="183" t="str">
        <f>$E$18</f>
        <v>января</v>
      </c>
      <c r="Q1539" s="510" t="s">
        <v>1142</v>
      </c>
      <c r="R1539" s="182" t="s">
        <v>347</v>
      </c>
      <c r="S1539" s="167"/>
      <c r="T1539" s="242">
        <f>SUM(T1530:T1538)</f>
        <v>9488.405999999999</v>
      </c>
      <c r="U1539" s="167"/>
      <c r="V1539" s="132"/>
    </row>
    <row r="1540" spans="1:22" ht="10.5" customHeight="1">
      <c r="A1540" s="184"/>
      <c r="B1540" s="190"/>
      <c r="C1540" s="186"/>
      <c r="D1540" s="259"/>
      <c r="E1540" s="259"/>
      <c r="F1540" s="522"/>
      <c r="G1540" s="259"/>
      <c r="H1540" s="259"/>
      <c r="I1540" s="259"/>
      <c r="J1540" s="259"/>
      <c r="K1540" s="260"/>
      <c r="L1540" s="184"/>
      <c r="M1540" s="190"/>
      <c r="N1540" s="186"/>
      <c r="O1540" s="259"/>
      <c r="P1540" s="259"/>
      <c r="Q1540" s="522"/>
      <c r="R1540" s="259"/>
      <c r="S1540" s="259"/>
      <c r="T1540" s="259"/>
      <c r="U1540" s="259"/>
      <c r="V1540" s="261"/>
    </row>
    <row r="1541" spans="1:22" ht="22.5" customHeight="1">
      <c r="A1541" s="460" t="s">
        <v>363</v>
      </c>
      <c r="B1541" s="131"/>
      <c r="K1541" s="576" t="s">
        <v>378</v>
      </c>
      <c r="L1541" s="460" t="s">
        <v>363</v>
      </c>
      <c r="M1541" s="131"/>
      <c r="V1541" s="576" t="s">
        <v>378</v>
      </c>
    </row>
    <row r="1542" spans="1:22">
      <c r="A1542" s="460" t="s">
        <v>379</v>
      </c>
      <c r="B1542" s="131"/>
      <c r="K1542" s="577"/>
      <c r="L1542" s="460" t="s">
        <v>379</v>
      </c>
      <c r="M1542" s="131"/>
      <c r="V1542" s="577"/>
    </row>
    <row r="1543" spans="1:22" ht="2.25" customHeight="1">
      <c r="A1543" s="460"/>
      <c r="B1543" s="131"/>
      <c r="C1543" s="132"/>
      <c r="D1543" s="132"/>
      <c r="E1543" s="132"/>
      <c r="F1543" s="510"/>
      <c r="G1543" s="132"/>
      <c r="H1543" s="132"/>
      <c r="I1543" s="132"/>
      <c r="J1543" s="132"/>
      <c r="K1543" s="577"/>
      <c r="L1543" s="460"/>
      <c r="M1543" s="131"/>
      <c r="N1543" s="132"/>
      <c r="O1543" s="132"/>
      <c r="P1543" s="132"/>
      <c r="Q1543" s="510"/>
      <c r="R1543" s="132"/>
      <c r="S1543" s="132"/>
      <c r="T1543" s="132"/>
      <c r="U1543" s="132"/>
      <c r="V1543" s="577"/>
    </row>
    <row r="1544" spans="1:22" ht="15.75" customHeight="1">
      <c r="A1544" s="578"/>
      <c r="B1544" s="578"/>
      <c r="C1544" s="578"/>
      <c r="D1544" s="133" t="s">
        <v>350</v>
      </c>
      <c r="E1544" s="133"/>
      <c r="F1544" s="511"/>
      <c r="G1544" s="135" t="str">
        <f>$G$3</f>
        <v>декабрь</v>
      </c>
      <c r="H1544" s="133" t="s">
        <v>967</v>
      </c>
      <c r="I1544" s="132"/>
      <c r="J1544" s="132"/>
      <c r="K1544" s="577"/>
      <c r="L1544" s="578"/>
      <c r="M1544" s="578"/>
      <c r="N1544" s="578"/>
      <c r="O1544" s="133" t="s">
        <v>350</v>
      </c>
      <c r="P1544" s="133"/>
      <c r="Q1544" s="511"/>
      <c r="R1544" s="135" t="str">
        <f>$G$3</f>
        <v>декабрь</v>
      </c>
      <c r="S1544" s="133" t="s">
        <v>967</v>
      </c>
      <c r="T1544" s="132"/>
      <c r="U1544" s="132"/>
      <c r="V1544" s="577"/>
    </row>
    <row r="1545" spans="1:22" ht="3.75" customHeight="1">
      <c r="A1545" s="578"/>
      <c r="B1545" s="578"/>
      <c r="C1545" s="578"/>
      <c r="D1545" s="132"/>
      <c r="E1545" s="132"/>
      <c r="F1545" s="510"/>
      <c r="G1545" s="132"/>
      <c r="H1545" s="132"/>
      <c r="I1545" s="132"/>
      <c r="J1545" s="132"/>
      <c r="K1545" s="577"/>
      <c r="L1545" s="578"/>
      <c r="M1545" s="578"/>
      <c r="N1545" s="578"/>
      <c r="O1545" s="132"/>
      <c r="P1545" s="132"/>
      <c r="Q1545" s="510"/>
      <c r="R1545" s="132"/>
      <c r="S1545" s="132"/>
      <c r="T1545" s="132"/>
      <c r="U1545" s="132"/>
      <c r="V1545" s="577"/>
    </row>
    <row r="1546" spans="1:22" ht="12.75" customHeight="1">
      <c r="A1546" s="578"/>
      <c r="B1546" s="578"/>
      <c r="C1546" s="578"/>
      <c r="D1546" s="131" t="s">
        <v>327</v>
      </c>
      <c r="E1546" s="131"/>
      <c r="F1546" s="512">
        <f>F1526</f>
        <v>49.2</v>
      </c>
      <c r="G1546" s="131" t="s">
        <v>328</v>
      </c>
      <c r="H1546" s="132" t="str">
        <f>H1526</f>
        <v>Иванов В.И.</v>
      </c>
      <c r="I1546" s="132"/>
      <c r="J1546" s="132"/>
      <c r="K1546" s="577"/>
      <c r="L1546" s="578"/>
      <c r="M1546" s="578"/>
      <c r="N1546" s="578"/>
      <c r="O1546" s="131" t="s">
        <v>327</v>
      </c>
      <c r="P1546" s="131"/>
      <c r="Q1546" s="512">
        <f>Q1526</f>
        <v>49.4</v>
      </c>
      <c r="R1546" s="131" t="s">
        <v>328</v>
      </c>
      <c r="S1546" s="132" t="s">
        <v>462</v>
      </c>
      <c r="T1546" s="132"/>
      <c r="U1546" s="132"/>
      <c r="V1546" s="577"/>
    </row>
    <row r="1547" spans="1:22" ht="12.75" customHeight="1">
      <c r="A1547" s="578"/>
      <c r="B1547" s="578"/>
      <c r="C1547" s="578"/>
      <c r="D1547" s="131" t="s">
        <v>329</v>
      </c>
      <c r="E1547" s="131"/>
      <c r="F1547" s="512">
        <f>F1527</f>
        <v>3</v>
      </c>
      <c r="G1547" s="131" t="s">
        <v>330</v>
      </c>
      <c r="H1547" s="132" t="s">
        <v>331</v>
      </c>
      <c r="I1547" s="132"/>
      <c r="J1547" s="137">
        <f>J1527</f>
        <v>79</v>
      </c>
      <c r="K1547" s="577"/>
      <c r="L1547" s="578"/>
      <c r="M1547" s="578"/>
      <c r="N1547" s="578"/>
      <c r="O1547" s="131" t="s">
        <v>329</v>
      </c>
      <c r="P1547" s="131"/>
      <c r="Q1547" s="512">
        <f>Q1527</f>
        <v>1</v>
      </c>
      <c r="R1547" s="131" t="s">
        <v>330</v>
      </c>
      <c r="S1547" s="132" t="s">
        <v>331</v>
      </c>
      <c r="T1547" s="132"/>
      <c r="U1547" s="137">
        <f>U1527</f>
        <v>81</v>
      </c>
      <c r="V1547" s="577"/>
    </row>
    <row r="1548" spans="1:22" ht="2.25" customHeight="1" thickBot="1">
      <c r="A1548" s="463"/>
      <c r="B1548" s="132"/>
      <c r="C1548" s="132"/>
      <c r="D1548" s="132"/>
      <c r="E1548" s="132"/>
      <c r="F1548" s="510"/>
      <c r="G1548" s="132"/>
      <c r="H1548" s="132"/>
      <c r="I1548" s="132"/>
      <c r="J1548" s="132"/>
      <c r="K1548" s="577"/>
      <c r="L1548" s="463"/>
      <c r="M1548" s="132"/>
      <c r="N1548" s="132"/>
      <c r="O1548" s="132"/>
      <c r="P1548" s="132"/>
      <c r="Q1548" s="510"/>
      <c r="R1548" s="132"/>
      <c r="S1548" s="132"/>
      <c r="T1548" s="132"/>
      <c r="U1548" s="132"/>
      <c r="V1548" s="577"/>
    </row>
    <row r="1549" spans="1:22" ht="24" customHeight="1" thickBot="1">
      <c r="A1549" s="574" t="s">
        <v>463</v>
      </c>
      <c r="B1549" s="138"/>
      <c r="C1549" s="219"/>
      <c r="D1549" s="541" t="s">
        <v>957</v>
      </c>
      <c r="E1549" s="140"/>
      <c r="F1549" s="513" t="s">
        <v>366</v>
      </c>
      <c r="G1549" s="141" t="s">
        <v>335</v>
      </c>
      <c r="H1549" s="220" t="s">
        <v>367</v>
      </c>
      <c r="I1549" s="569" t="s">
        <v>337</v>
      </c>
      <c r="J1549" s="570"/>
      <c r="K1549" s="577"/>
      <c r="L1549" s="585" t="s">
        <v>464</v>
      </c>
      <c r="M1549" s="138"/>
      <c r="N1549" s="219"/>
      <c r="O1549" s="541" t="s">
        <v>957</v>
      </c>
      <c r="P1549" s="140"/>
      <c r="Q1549" s="513" t="s">
        <v>366</v>
      </c>
      <c r="R1549" s="141" t="s">
        <v>335</v>
      </c>
      <c r="S1549" s="220" t="s">
        <v>367</v>
      </c>
      <c r="T1549" s="569" t="s">
        <v>337</v>
      </c>
      <c r="U1549" s="570"/>
      <c r="V1549" s="577"/>
    </row>
    <row r="1550" spans="1:22" ht="3" customHeight="1">
      <c r="A1550" s="574"/>
      <c r="B1550" s="221"/>
      <c r="C1550" s="144"/>
      <c r="D1550" s="144"/>
      <c r="E1550" s="145"/>
      <c r="F1550" s="514"/>
      <c r="G1550" s="146"/>
      <c r="H1550" s="146"/>
      <c r="I1550" s="144"/>
      <c r="J1550" s="147"/>
      <c r="K1550" s="577"/>
      <c r="L1550" s="585"/>
      <c r="M1550" s="221"/>
      <c r="N1550" s="144"/>
      <c r="O1550" s="144"/>
      <c r="P1550" s="145"/>
      <c r="Q1550" s="514"/>
      <c r="R1550" s="146"/>
      <c r="S1550" s="146"/>
      <c r="T1550" s="144"/>
      <c r="U1550" s="147"/>
      <c r="V1550" s="577"/>
    </row>
    <row r="1551" spans="1:22" ht="12.75" customHeight="1">
      <c r="A1551" s="574"/>
      <c r="B1551" s="221" t="s">
        <v>368</v>
      </c>
      <c r="C1551" s="156"/>
      <c r="D1551" s="156"/>
      <c r="E1551" s="150"/>
      <c r="F1551" s="151">
        <f>D2509</f>
        <v>29.5</v>
      </c>
      <c r="G1551" s="151">
        <f>F1551*F1546</f>
        <v>1451.4</v>
      </c>
      <c r="H1551" s="192"/>
      <c r="I1551" s="153">
        <f>G1551-H1551</f>
        <v>1451.4</v>
      </c>
      <c r="J1551" s="154"/>
      <c r="K1551" s="577"/>
      <c r="L1551" s="585"/>
      <c r="M1551" s="221" t="s">
        <v>368</v>
      </c>
      <c r="N1551" s="156"/>
      <c r="O1551" s="156"/>
      <c r="P1551" s="150"/>
      <c r="Q1551" s="151">
        <f>D2509</f>
        <v>29.5</v>
      </c>
      <c r="R1551" s="151">
        <f>Q1551*Q1546</f>
        <v>1457.3</v>
      </c>
      <c r="S1551" s="192"/>
      <c r="T1551" s="153">
        <f>R1551-S1551</f>
        <v>1457.3</v>
      </c>
      <c r="U1551" s="154"/>
      <c r="V1551" s="577"/>
    </row>
    <row r="1552" spans="1:22" ht="13.5" customHeight="1">
      <c r="A1552" s="472"/>
      <c r="B1552" s="582" t="s">
        <v>370</v>
      </c>
      <c r="C1552" s="583"/>
      <c r="D1552" s="583"/>
      <c r="E1552" s="222" t="s">
        <v>371</v>
      </c>
      <c r="F1552" s="516">
        <f>D2504</f>
        <v>0.152</v>
      </c>
      <c r="G1552" s="223">
        <f>F1552*F1546</f>
        <v>7.4784000000000006</v>
      </c>
      <c r="H1552" s="262"/>
      <c r="I1552" s="226">
        <f>G1552</f>
        <v>7.4784000000000006</v>
      </c>
      <c r="J1552" s="178"/>
      <c r="K1552" s="577"/>
      <c r="L1552" s="585"/>
      <c r="M1552" s="582" t="s">
        <v>370</v>
      </c>
      <c r="N1552" s="583"/>
      <c r="O1552" s="583"/>
      <c r="P1552" s="222" t="s">
        <v>371</v>
      </c>
      <c r="Q1552" s="516">
        <f>D2504</f>
        <v>0.152</v>
      </c>
      <c r="R1552" s="223">
        <f>Q1552*Q1546</f>
        <v>7.5087999999999999</v>
      </c>
      <c r="S1552" s="262"/>
      <c r="T1552" s="226">
        <f>R1552</f>
        <v>7.5087999999999999</v>
      </c>
      <c r="U1552" s="178"/>
      <c r="V1552" s="577"/>
    </row>
    <row r="1553" spans="1:22" ht="13.5" customHeight="1">
      <c r="A1553" s="472"/>
      <c r="B1553" s="584"/>
      <c r="C1553" s="583"/>
      <c r="D1553" s="583"/>
      <c r="E1553" s="222" t="s">
        <v>372</v>
      </c>
      <c r="F1553" s="516">
        <f>D2505</f>
        <v>0.72299999999999998</v>
      </c>
      <c r="G1553" s="223">
        <f>F1553*F1546</f>
        <v>35.571600000000004</v>
      </c>
      <c r="H1553" s="262"/>
      <c r="I1553" s="226">
        <f>G1553</f>
        <v>35.571600000000004</v>
      </c>
      <c r="J1553" s="178"/>
      <c r="K1553" s="577"/>
      <c r="L1553" s="464"/>
      <c r="M1553" s="584"/>
      <c r="N1553" s="583"/>
      <c r="O1553" s="583"/>
      <c r="P1553" s="222" t="s">
        <v>372</v>
      </c>
      <c r="Q1553" s="516">
        <f>D2505</f>
        <v>0.72299999999999998</v>
      </c>
      <c r="R1553" s="223">
        <f>Q1553*Q1546</f>
        <v>35.716200000000001</v>
      </c>
      <c r="S1553" s="262"/>
      <c r="T1553" s="226">
        <f>R1553</f>
        <v>35.716200000000001</v>
      </c>
      <c r="U1553" s="178"/>
      <c r="V1553" s="577"/>
    </row>
    <row r="1554" spans="1:22" ht="13.5" customHeight="1">
      <c r="A1554" s="573" t="s">
        <v>369</v>
      </c>
      <c r="B1554" s="584"/>
      <c r="C1554" s="583"/>
      <c r="D1554" s="583"/>
      <c r="E1554" s="222" t="s">
        <v>373</v>
      </c>
      <c r="F1554" s="527">
        <f>D2506</f>
        <v>1.3160000000000001</v>
      </c>
      <c r="G1554" s="223">
        <f>F1554*F1546</f>
        <v>64.747200000000007</v>
      </c>
      <c r="H1554" s="262"/>
      <c r="I1554" s="226">
        <f>G1554</f>
        <v>64.747200000000007</v>
      </c>
      <c r="J1554" s="178"/>
      <c r="K1554" s="577"/>
      <c r="L1554" s="586" t="s">
        <v>369</v>
      </c>
      <c r="M1554" s="584"/>
      <c r="N1554" s="583"/>
      <c r="O1554" s="583"/>
      <c r="P1554" s="222" t="s">
        <v>373</v>
      </c>
      <c r="Q1554" s="527">
        <f>D2506</f>
        <v>1.3160000000000001</v>
      </c>
      <c r="R1554" s="223">
        <f>Q1554*Q1546</f>
        <v>65.010400000000004</v>
      </c>
      <c r="S1554" s="262"/>
      <c r="T1554" s="226">
        <f>R1554</f>
        <v>65.010400000000004</v>
      </c>
      <c r="U1554" s="178"/>
      <c r="V1554" s="577"/>
    </row>
    <row r="1555" spans="1:22" ht="13.5" customHeight="1" thickBot="1">
      <c r="A1555" s="573"/>
      <c r="B1555" s="584"/>
      <c r="C1555" s="583"/>
      <c r="D1555" s="583"/>
      <c r="E1555" s="232" t="s">
        <v>374</v>
      </c>
      <c r="F1555" s="518">
        <f>D2507</f>
        <v>0.14899999999999999</v>
      </c>
      <c r="G1555" s="233">
        <f>F1555*F1546</f>
        <v>7.3308</v>
      </c>
      <c r="H1555" s="264"/>
      <c r="I1555" s="237">
        <f>G1555</f>
        <v>7.3308</v>
      </c>
      <c r="J1555" s="236"/>
      <c r="K1555" s="577"/>
      <c r="L1555" s="586"/>
      <c r="M1555" s="584"/>
      <c r="N1555" s="583"/>
      <c r="O1555" s="583"/>
      <c r="P1555" s="232" t="s">
        <v>374</v>
      </c>
      <c r="Q1555" s="518">
        <f>D2507</f>
        <v>0.14899999999999999</v>
      </c>
      <c r="R1555" s="233">
        <f>Q1555*Q1546</f>
        <v>7.3605999999999998</v>
      </c>
      <c r="S1555" s="264"/>
      <c r="T1555" s="237">
        <f>R1555</f>
        <v>7.3605999999999998</v>
      </c>
      <c r="U1555" s="236"/>
      <c r="V1555" s="577"/>
    </row>
    <row r="1556" spans="1:22" ht="10.5" customHeight="1" thickBot="1">
      <c r="A1556" s="574"/>
      <c r="B1556" s="168"/>
      <c r="C1556" s="164"/>
      <c r="D1556" s="164"/>
      <c r="E1556" s="165"/>
      <c r="F1556" s="532" t="s">
        <v>384</v>
      </c>
      <c r="G1556" s="332" t="s">
        <v>385</v>
      </c>
      <c r="H1556" s="220" t="s">
        <v>386</v>
      </c>
      <c r="I1556" s="219"/>
      <c r="J1556" s="251"/>
      <c r="K1556" s="577"/>
      <c r="L1556" s="587"/>
      <c r="M1556" s="168"/>
      <c r="N1556" s="164"/>
      <c r="O1556" s="164"/>
      <c r="P1556" s="165"/>
      <c r="Q1556" s="532" t="s">
        <v>384</v>
      </c>
      <c r="R1556" s="332" t="s">
        <v>385</v>
      </c>
      <c r="S1556" s="220" t="s">
        <v>386</v>
      </c>
      <c r="T1556" s="219"/>
      <c r="U1556" s="251"/>
      <c r="V1556" s="577"/>
    </row>
    <row r="1557" spans="1:22" ht="13.5" thickBot="1">
      <c r="A1557" s="479"/>
      <c r="B1557" s="247" t="s">
        <v>986</v>
      </c>
      <c r="C1557" s="219"/>
      <c r="D1557" s="219"/>
      <c r="E1557" s="253"/>
      <c r="F1557" s="524">
        <f>F1537</f>
        <v>52956</v>
      </c>
      <c r="G1557" s="282">
        <f>G1537</f>
        <v>53090</v>
      </c>
      <c r="H1557" s="249">
        <f>H1537</f>
        <v>134</v>
      </c>
      <c r="I1557" s="242">
        <f>I1537</f>
        <v>442.2</v>
      </c>
      <c r="J1557" s="167"/>
      <c r="K1557" s="577"/>
      <c r="L1557" s="461"/>
      <c r="M1557" s="247" t="s">
        <v>986</v>
      </c>
      <c r="N1557" s="219"/>
      <c r="O1557" s="219"/>
      <c r="P1557" s="253"/>
      <c r="Q1557" s="524">
        <f>Q1537</f>
        <v>49689</v>
      </c>
      <c r="R1557" s="248">
        <f>R1537</f>
        <v>49803</v>
      </c>
      <c r="S1557" s="249">
        <f>S1537</f>
        <v>114</v>
      </c>
      <c r="T1557" s="242">
        <f>T1537</f>
        <v>376.2</v>
      </c>
      <c r="U1557" s="167"/>
      <c r="V1557" s="577"/>
    </row>
    <row r="1558" spans="1:22">
      <c r="A1558" s="460" t="s">
        <v>375</v>
      </c>
      <c r="B1558" s="132"/>
      <c r="C1558" s="132"/>
      <c r="D1558" s="132"/>
      <c r="E1558" s="132"/>
      <c r="F1558" s="510"/>
      <c r="G1558" s="560" t="s">
        <v>1007</v>
      </c>
      <c r="H1558" s="255"/>
      <c r="I1558" s="556">
        <f>I1538</f>
        <v>0</v>
      </c>
      <c r="J1558" s="255"/>
      <c r="K1558" s="577"/>
      <c r="L1558" s="460" t="s">
        <v>375</v>
      </c>
      <c r="M1558" s="132"/>
      <c r="N1558" s="132"/>
      <c r="O1558" s="132"/>
      <c r="P1558" s="132"/>
      <c r="Q1558" s="510"/>
      <c r="R1558" s="560" t="s">
        <v>1007</v>
      </c>
      <c r="S1558" s="255"/>
      <c r="T1558" s="556">
        <f>T1538</f>
        <v>7539.3099999999995</v>
      </c>
      <c r="U1558" s="255"/>
      <c r="V1558" s="577"/>
    </row>
    <row r="1559" spans="1:22" ht="13.5" thickBot="1">
      <c r="A1559" s="460" t="s">
        <v>376</v>
      </c>
      <c r="B1559" s="132"/>
      <c r="C1559" s="132"/>
      <c r="D1559" s="180" t="s">
        <v>377</v>
      </c>
      <c r="E1559" s="183" t="str">
        <f>$E$18</f>
        <v>января</v>
      </c>
      <c r="F1559" s="510" t="s">
        <v>1142</v>
      </c>
      <c r="G1559" s="182" t="s">
        <v>347</v>
      </c>
      <c r="H1559" s="167"/>
      <c r="I1559" s="242">
        <f>SUM(I1550:I1558)</f>
        <v>2008.7280000000001</v>
      </c>
      <c r="J1559" s="167"/>
      <c r="K1559" s="299"/>
      <c r="L1559" s="460" t="s">
        <v>376</v>
      </c>
      <c r="M1559" s="132"/>
      <c r="N1559" s="132"/>
      <c r="O1559" s="180" t="s">
        <v>377</v>
      </c>
      <c r="P1559" s="183" t="str">
        <f>$E$18</f>
        <v>января</v>
      </c>
      <c r="Q1559" s="510" t="s">
        <v>1142</v>
      </c>
      <c r="R1559" s="182" t="s">
        <v>347</v>
      </c>
      <c r="S1559" s="167"/>
      <c r="T1559" s="242">
        <f>SUM(T1550:T1558)</f>
        <v>9488.405999999999</v>
      </c>
      <c r="U1559" s="167"/>
      <c r="V1559" s="299"/>
    </row>
    <row r="1560" spans="1:22" s="261" customFormat="1" ht="13.5" customHeight="1">
      <c r="A1560" s="284"/>
      <c r="B1560" s="285"/>
      <c r="C1560" s="196"/>
      <c r="F1560" s="525"/>
      <c r="K1560" s="299"/>
      <c r="L1560" s="284"/>
      <c r="M1560" s="285"/>
      <c r="N1560" s="196"/>
      <c r="Q1560" s="525"/>
      <c r="V1560" s="299"/>
    </row>
    <row r="1561" spans="1:22">
      <c r="A1561" s="460" t="s">
        <v>363</v>
      </c>
      <c r="B1561" s="131"/>
      <c r="L1561" s="460" t="s">
        <v>363</v>
      </c>
      <c r="M1561" s="131"/>
    </row>
    <row r="1562" spans="1:22" ht="4.5" customHeight="1">
      <c r="A1562" s="460"/>
      <c r="B1562" s="131"/>
      <c r="C1562" s="132"/>
      <c r="D1562" s="132"/>
      <c r="E1562" s="132"/>
      <c r="F1562" s="510"/>
      <c r="G1562" s="132"/>
      <c r="H1562" s="132"/>
      <c r="I1562" s="132"/>
      <c r="J1562" s="132"/>
      <c r="K1562" s="217"/>
      <c r="L1562" s="460"/>
      <c r="M1562" s="131"/>
      <c r="N1562" s="132"/>
      <c r="O1562" s="132"/>
      <c r="P1562" s="132"/>
      <c r="Q1562" s="510"/>
      <c r="R1562" s="132"/>
      <c r="S1562" s="132"/>
      <c r="T1562" s="132"/>
      <c r="U1562" s="132"/>
      <c r="V1562" s="132"/>
    </row>
    <row r="1563" spans="1:22" ht="15.75" customHeight="1">
      <c r="A1563" s="578"/>
      <c r="B1563" s="578"/>
      <c r="C1563" s="578"/>
      <c r="D1563" s="133" t="s">
        <v>325</v>
      </c>
      <c r="E1563" s="133"/>
      <c r="F1563" s="511"/>
      <c r="G1563" s="135" t="str">
        <f>$G$3</f>
        <v>декабрь</v>
      </c>
      <c r="H1563" s="133" t="s">
        <v>967</v>
      </c>
      <c r="I1563" s="132"/>
      <c r="J1563" s="132"/>
      <c r="K1563" s="217"/>
      <c r="L1563" s="578"/>
      <c r="M1563" s="578"/>
      <c r="N1563" s="578"/>
      <c r="O1563" s="133" t="s">
        <v>325</v>
      </c>
      <c r="P1563" s="133"/>
      <c r="Q1563" s="511"/>
      <c r="R1563" s="135" t="str">
        <f>$G$3</f>
        <v>декабрь</v>
      </c>
      <c r="S1563" s="133" t="s">
        <v>967</v>
      </c>
      <c r="T1563" s="132"/>
      <c r="U1563" s="132"/>
      <c r="V1563" s="132"/>
    </row>
    <row r="1564" spans="1:22" ht="2.25" customHeight="1">
      <c r="A1564" s="578"/>
      <c r="B1564" s="578"/>
      <c r="C1564" s="578"/>
      <c r="D1564" s="132"/>
      <c r="E1564" s="132"/>
      <c r="F1564" s="510"/>
      <c r="G1564" s="132"/>
      <c r="H1564" s="132"/>
      <c r="I1564" s="132"/>
      <c r="J1564" s="132"/>
      <c r="K1564" s="217"/>
      <c r="L1564" s="578"/>
      <c r="M1564" s="578"/>
      <c r="N1564" s="578"/>
      <c r="O1564" s="132"/>
      <c r="P1564" s="132"/>
      <c r="Q1564" s="510"/>
      <c r="R1564" s="132"/>
      <c r="S1564" s="132"/>
      <c r="T1564" s="132"/>
      <c r="U1564" s="132"/>
      <c r="V1564" s="132"/>
    </row>
    <row r="1565" spans="1:22" ht="12.75" customHeight="1">
      <c r="A1565" s="578"/>
      <c r="B1565" s="578"/>
      <c r="C1565" s="578"/>
      <c r="D1565" s="131" t="s">
        <v>327</v>
      </c>
      <c r="E1565" s="131"/>
      <c r="F1565" s="512">
        <f>Жильцы!E83</f>
        <v>49.1</v>
      </c>
      <c r="G1565" s="131" t="s">
        <v>328</v>
      </c>
      <c r="H1565" s="132" t="str">
        <f>Жильцы!B83&amp;" "&amp;Жильцы!C83&amp;"."&amp;Жильцы!D83&amp;"."</f>
        <v>Астафьев А.П.</v>
      </c>
      <c r="I1565" s="132"/>
      <c r="J1565" s="132"/>
      <c r="K1565" s="217"/>
      <c r="L1565" s="578"/>
      <c r="M1565" s="578"/>
      <c r="N1565" s="578"/>
      <c r="O1565" s="131" t="s">
        <v>327</v>
      </c>
      <c r="P1565" s="131"/>
      <c r="Q1565" s="512">
        <f>Жильцы!E85</f>
        <v>65.599999999999994</v>
      </c>
      <c r="R1565" s="131" t="s">
        <v>328</v>
      </c>
      <c r="S1565" s="132" t="str">
        <f>Жильцы!B85&amp;" "&amp;Жильцы!C85&amp;"."&amp;Жильцы!D85&amp;"."</f>
        <v>Берегов В.Н.</v>
      </c>
      <c r="T1565" s="132"/>
      <c r="U1565" s="132"/>
      <c r="V1565" s="132"/>
    </row>
    <row r="1566" spans="1:22" ht="12.75" customHeight="1">
      <c r="A1566" s="578"/>
      <c r="B1566" s="578"/>
      <c r="C1566" s="578"/>
      <c r="D1566" s="131" t="s">
        <v>329</v>
      </c>
      <c r="E1566" s="131"/>
      <c r="F1566" s="512">
        <f>Жильцы!F83</f>
        <v>2</v>
      </c>
      <c r="G1566" s="131" t="s">
        <v>330</v>
      </c>
      <c r="H1566" s="132" t="s">
        <v>331</v>
      </c>
      <c r="I1566" s="132"/>
      <c r="J1566" s="137">
        <f>Жильцы!A83</f>
        <v>82</v>
      </c>
      <c r="K1566" s="217"/>
      <c r="L1566" s="578"/>
      <c r="M1566" s="578"/>
      <c r="N1566" s="578"/>
      <c r="O1566" s="131" t="s">
        <v>329</v>
      </c>
      <c r="P1566" s="131"/>
      <c r="Q1566" s="512">
        <f>Жильцы!F85</f>
        <v>3</v>
      </c>
      <c r="R1566" s="131" t="s">
        <v>330</v>
      </c>
      <c r="S1566" s="132" t="s">
        <v>331</v>
      </c>
      <c r="T1566" s="132"/>
      <c r="U1566" s="137">
        <f>Жильцы!A85</f>
        <v>84</v>
      </c>
      <c r="V1566" s="132"/>
    </row>
    <row r="1567" spans="1:22" ht="2.25" customHeight="1" thickBot="1">
      <c r="A1567" s="463"/>
      <c r="B1567" s="132"/>
      <c r="C1567" s="132"/>
      <c r="D1567" s="132"/>
      <c r="E1567" s="132"/>
      <c r="F1567" s="510"/>
      <c r="G1567" s="132"/>
      <c r="H1567" s="132"/>
      <c r="I1567" s="132"/>
      <c r="J1567" s="132"/>
      <c r="K1567" s="217"/>
      <c r="L1567" s="463"/>
      <c r="M1567" s="132"/>
      <c r="N1567" s="132"/>
      <c r="O1567" s="132"/>
      <c r="P1567" s="132"/>
      <c r="Q1567" s="510"/>
      <c r="R1567" s="132"/>
      <c r="S1567" s="132"/>
      <c r="T1567" s="132"/>
      <c r="U1567" s="132"/>
      <c r="V1567" s="132"/>
    </row>
    <row r="1568" spans="1:22" ht="24" customHeight="1" thickBot="1">
      <c r="A1568" s="574"/>
      <c r="B1568" s="138"/>
      <c r="C1568" s="219"/>
      <c r="D1568" s="541" t="s">
        <v>957</v>
      </c>
      <c r="E1568" s="140"/>
      <c r="F1568" s="513" t="s">
        <v>366</v>
      </c>
      <c r="G1568" s="141" t="s">
        <v>335</v>
      </c>
      <c r="H1568" s="220" t="s">
        <v>367</v>
      </c>
      <c r="I1568" s="569" t="s">
        <v>337</v>
      </c>
      <c r="J1568" s="570"/>
      <c r="K1568" s="217"/>
      <c r="L1568" s="585"/>
      <c r="M1568" s="138"/>
      <c r="N1568" s="219"/>
      <c r="O1568" s="541" t="s">
        <v>957</v>
      </c>
      <c r="P1568" s="140"/>
      <c r="Q1568" s="513" t="s">
        <v>366</v>
      </c>
      <c r="R1568" s="141" t="s">
        <v>335</v>
      </c>
      <c r="S1568" s="220" t="s">
        <v>367</v>
      </c>
      <c r="T1568" s="569" t="s">
        <v>337</v>
      </c>
      <c r="U1568" s="570"/>
      <c r="V1568" s="132"/>
    </row>
    <row r="1569" spans="1:22" ht="3" customHeight="1">
      <c r="A1569" s="574"/>
      <c r="B1569" s="221"/>
      <c r="C1569" s="144"/>
      <c r="D1569" s="144"/>
      <c r="E1569" s="145"/>
      <c r="F1569" s="514"/>
      <c r="G1569" s="146"/>
      <c r="H1569" s="146"/>
      <c r="I1569" s="144"/>
      <c r="J1569" s="147"/>
      <c r="K1569" s="217"/>
      <c r="L1569" s="585"/>
      <c r="M1569" s="221"/>
      <c r="N1569" s="144"/>
      <c r="O1569" s="144"/>
      <c r="P1569" s="145"/>
      <c r="Q1569" s="514"/>
      <c r="R1569" s="146"/>
      <c r="S1569" s="146"/>
      <c r="T1569" s="144"/>
      <c r="U1569" s="147"/>
      <c r="V1569" s="132"/>
    </row>
    <row r="1570" spans="1:22" ht="12.75" customHeight="1">
      <c r="A1570" s="574"/>
      <c r="B1570" s="221" t="s">
        <v>368</v>
      </c>
      <c r="C1570" s="156"/>
      <c r="D1570" s="156"/>
      <c r="E1570" s="150"/>
      <c r="F1570" s="151">
        <f>D2509</f>
        <v>29.5</v>
      </c>
      <c r="G1570" s="151">
        <f>F1570*F1565</f>
        <v>1448.45</v>
      </c>
      <c r="H1570" s="152"/>
      <c r="I1570" s="153">
        <f>G1570-H1570</f>
        <v>1448.45</v>
      </c>
      <c r="J1570" s="154"/>
      <c r="K1570" s="217"/>
      <c r="L1570" s="585"/>
      <c r="M1570" s="221" t="s">
        <v>368</v>
      </c>
      <c r="N1570" s="156"/>
      <c r="O1570" s="156"/>
      <c r="P1570" s="150"/>
      <c r="Q1570" s="151">
        <f>D2509</f>
        <v>29.5</v>
      </c>
      <c r="R1570" s="151">
        <f>Q1570*Q1565</f>
        <v>1935.1999999999998</v>
      </c>
      <c r="S1570" s="152"/>
      <c r="T1570" s="153">
        <f>R1570-S1570</f>
        <v>1935.1999999999998</v>
      </c>
      <c r="U1570" s="154"/>
      <c r="V1570" s="132"/>
    </row>
    <row r="1571" spans="1:22" ht="12.75" customHeight="1">
      <c r="A1571" s="472"/>
      <c r="B1571" s="582" t="s">
        <v>370</v>
      </c>
      <c r="C1571" s="583"/>
      <c r="D1571" s="583"/>
      <c r="E1571" s="222" t="s">
        <v>371</v>
      </c>
      <c r="F1571" s="516">
        <f>D2504</f>
        <v>0.152</v>
      </c>
      <c r="G1571" s="223">
        <f>F1571*F1565</f>
        <v>7.4631999999999996</v>
      </c>
      <c r="H1571" s="224"/>
      <c r="I1571" s="226">
        <f>G1571</f>
        <v>7.4631999999999996</v>
      </c>
      <c r="J1571" s="178"/>
      <c r="K1571" s="217"/>
      <c r="L1571" s="585"/>
      <c r="M1571" s="582" t="s">
        <v>370</v>
      </c>
      <c r="N1571" s="583"/>
      <c r="O1571" s="583"/>
      <c r="P1571" s="222" t="s">
        <v>371</v>
      </c>
      <c r="Q1571" s="516">
        <f>D2504</f>
        <v>0.152</v>
      </c>
      <c r="R1571" s="223">
        <f>Q1571*Q1565</f>
        <v>9.9711999999999996</v>
      </c>
      <c r="S1571" s="224"/>
      <c r="T1571" s="226">
        <f>R1571</f>
        <v>9.9711999999999996</v>
      </c>
      <c r="U1571" s="178"/>
      <c r="V1571" s="132"/>
    </row>
    <row r="1572" spans="1:22" ht="12.75" customHeight="1">
      <c r="A1572" s="472"/>
      <c r="B1572" s="584"/>
      <c r="C1572" s="583"/>
      <c r="D1572" s="583"/>
      <c r="E1572" s="222" t="s">
        <v>372</v>
      </c>
      <c r="F1572" s="516">
        <f>D2505</f>
        <v>0.72299999999999998</v>
      </c>
      <c r="G1572" s="223">
        <f>F1572*F1565</f>
        <v>35.499299999999998</v>
      </c>
      <c r="H1572" s="224"/>
      <c r="I1572" s="226">
        <f>G1572</f>
        <v>35.499299999999998</v>
      </c>
      <c r="J1572" s="178"/>
      <c r="K1572" s="217"/>
      <c r="L1572" s="464"/>
      <c r="M1572" s="584"/>
      <c r="N1572" s="583"/>
      <c r="O1572" s="583"/>
      <c r="P1572" s="222" t="s">
        <v>372</v>
      </c>
      <c r="Q1572" s="516">
        <f>D2505</f>
        <v>0.72299999999999998</v>
      </c>
      <c r="R1572" s="223">
        <f>Q1572*Q1565</f>
        <v>47.428799999999995</v>
      </c>
      <c r="S1572" s="224"/>
      <c r="T1572" s="226">
        <f>R1572</f>
        <v>47.428799999999995</v>
      </c>
      <c r="U1572" s="178"/>
      <c r="V1572" s="132"/>
    </row>
    <row r="1573" spans="1:22">
      <c r="A1573" s="573" t="s">
        <v>369</v>
      </c>
      <c r="B1573" s="584"/>
      <c r="C1573" s="583"/>
      <c r="D1573" s="583"/>
      <c r="E1573" s="222" t="s">
        <v>373</v>
      </c>
      <c r="F1573" s="527">
        <f>D2506</f>
        <v>1.3160000000000001</v>
      </c>
      <c r="G1573" s="223">
        <f>F1573*F1565</f>
        <v>64.615600000000001</v>
      </c>
      <c r="H1573" s="224"/>
      <c r="I1573" s="226">
        <f>G1573</f>
        <v>64.615600000000001</v>
      </c>
      <c r="J1573" s="178"/>
      <c r="K1573" s="217"/>
      <c r="L1573" s="586" t="s">
        <v>369</v>
      </c>
      <c r="M1573" s="584"/>
      <c r="N1573" s="583"/>
      <c r="O1573" s="583"/>
      <c r="P1573" s="222" t="s">
        <v>373</v>
      </c>
      <c r="Q1573" s="527">
        <f>D2506</f>
        <v>1.3160000000000001</v>
      </c>
      <c r="R1573" s="223">
        <f>Q1573*Q1565</f>
        <v>86.329599999999999</v>
      </c>
      <c r="S1573" s="224"/>
      <c r="T1573" s="226">
        <f>R1573</f>
        <v>86.329599999999999</v>
      </c>
      <c r="U1573" s="178"/>
      <c r="V1573" s="132"/>
    </row>
    <row r="1574" spans="1:22" ht="13.5" thickBot="1">
      <c r="A1574" s="573"/>
      <c r="B1574" s="584"/>
      <c r="C1574" s="583"/>
      <c r="D1574" s="583"/>
      <c r="E1574" s="232" t="s">
        <v>374</v>
      </c>
      <c r="F1574" s="518">
        <f>D2507</f>
        <v>0.14899999999999999</v>
      </c>
      <c r="G1574" s="233">
        <f>F1574*F1565</f>
        <v>7.3159000000000001</v>
      </c>
      <c r="H1574" s="234"/>
      <c r="I1574" s="237">
        <f>G1574</f>
        <v>7.3159000000000001</v>
      </c>
      <c r="J1574" s="236"/>
      <c r="K1574" s="217"/>
      <c r="L1574" s="586"/>
      <c r="M1574" s="584"/>
      <c r="N1574" s="583"/>
      <c r="O1574" s="583"/>
      <c r="P1574" s="232" t="s">
        <v>374</v>
      </c>
      <c r="Q1574" s="518">
        <f>D2507</f>
        <v>0.14899999999999999</v>
      </c>
      <c r="R1574" s="233">
        <f>Q1574*Q1565</f>
        <v>9.7743999999999982</v>
      </c>
      <c r="S1574" s="234"/>
      <c r="T1574" s="237">
        <f>R1574</f>
        <v>9.7743999999999982</v>
      </c>
      <c r="U1574" s="236"/>
      <c r="V1574" s="132"/>
    </row>
    <row r="1575" spans="1:22" ht="14.25" customHeight="1" thickBot="1">
      <c r="A1575" s="574"/>
      <c r="B1575" s="168"/>
      <c r="C1575" s="164"/>
      <c r="D1575" s="164"/>
      <c r="E1575" s="165"/>
      <c r="F1575" s="532" t="s">
        <v>384</v>
      </c>
      <c r="G1575" s="332" t="s">
        <v>385</v>
      </c>
      <c r="H1575" s="220" t="s">
        <v>386</v>
      </c>
      <c r="I1575" s="219"/>
      <c r="J1575" s="251"/>
      <c r="K1575" s="217"/>
      <c r="L1575" s="587"/>
      <c r="M1575" s="168"/>
      <c r="N1575" s="164"/>
      <c r="O1575" s="164"/>
      <c r="P1575" s="165"/>
      <c r="Q1575" s="532" t="s">
        <v>384</v>
      </c>
      <c r="R1575" s="332" t="s">
        <v>385</v>
      </c>
      <c r="S1575" s="220" t="s">
        <v>386</v>
      </c>
      <c r="T1575" s="219"/>
      <c r="U1575" s="251"/>
      <c r="V1575" s="132"/>
    </row>
    <row r="1576" spans="1:22" ht="13.5" thickBot="1">
      <c r="A1576" s="479"/>
      <c r="B1576" s="247" t="s">
        <v>986</v>
      </c>
      <c r="C1576" s="219"/>
      <c r="D1576" s="219"/>
      <c r="E1576" s="253"/>
      <c r="F1576" s="521">
        <f>INDEX(Жильцы!$A$2:$AB$129,Квитанции_чистые!J1566,HLOOKUP(Квитанции_чистые!$G$3,Лист1!$B$21:$M$22,2,FALSE))</f>
        <v>36117</v>
      </c>
      <c r="G1576" s="248">
        <f>INDEX(Жильцы!$A$2:$AB$129,Квитанции_чистые!J1566,(HLOOKUP(Квитанции_чистые!$G$3,Лист1!$B$17:$M$18,2,FALSE)))</f>
        <v>36300</v>
      </c>
      <c r="H1576" s="249">
        <f>G1576-F1576</f>
        <v>183</v>
      </c>
      <c r="I1576" s="242">
        <f>H1576*B2499</f>
        <v>603.9</v>
      </c>
      <c r="J1576" s="251"/>
      <c r="K1576" s="252"/>
      <c r="L1576" s="461"/>
      <c r="M1576" s="247" t="s">
        <v>986</v>
      </c>
      <c r="N1576" s="219"/>
      <c r="O1576" s="219"/>
      <c r="P1576" s="253"/>
      <c r="Q1576" s="524">
        <f>INDEX(Жильцы!$A$2:$AB$129,Квитанции_чистые!U1566,HLOOKUP(Квитанции_чистые!$G$3,Лист1!$B$21:$M$22,2,FALSE))</f>
        <v>71013</v>
      </c>
      <c r="R1576" s="248">
        <f>INDEX(Жильцы!$A$2:$AB$129,Квитанции_чистые!U1566,(HLOOKUP(Квитанции_чистые!$G$3,Лист1!$B$17:$M$18,2,FALSE)))</f>
        <v>71306</v>
      </c>
      <c r="S1576" s="249">
        <f>R1576-Q1576</f>
        <v>293</v>
      </c>
      <c r="T1576" s="242">
        <f>S1576*B2499</f>
        <v>966.9</v>
      </c>
      <c r="U1576" s="167"/>
      <c r="V1576" s="132"/>
    </row>
    <row r="1577" spans="1:22">
      <c r="A1577" s="460" t="s">
        <v>375</v>
      </c>
      <c r="B1577" s="132"/>
      <c r="C1577" s="132"/>
      <c r="D1577" s="132"/>
      <c r="E1577" s="132"/>
      <c r="F1577" s="510"/>
      <c r="G1577" s="560" t="s">
        <v>1007</v>
      </c>
      <c r="H1577" s="255"/>
      <c r="I1577" s="556">
        <f>Жильцы!N83</f>
        <v>1.0000000000218279E-2</v>
      </c>
      <c r="J1577" s="255"/>
      <c r="K1577" s="217"/>
      <c r="L1577" s="460" t="s">
        <v>375</v>
      </c>
      <c r="M1577" s="132"/>
      <c r="N1577" s="132"/>
      <c r="O1577" s="132"/>
      <c r="P1577" s="132"/>
      <c r="Q1577" s="510"/>
      <c r="R1577" s="560" t="s">
        <v>1007</v>
      </c>
      <c r="S1577" s="255"/>
      <c r="T1577" s="556">
        <f>Жильцы!N85</f>
        <v>1.0000000000218279E-2</v>
      </c>
      <c r="U1577" s="255"/>
      <c r="V1577" s="132"/>
    </row>
    <row r="1578" spans="1:22" ht="13.5" thickBot="1">
      <c r="A1578" s="460" t="s">
        <v>376</v>
      </c>
      <c r="B1578" s="132"/>
      <c r="C1578" s="132"/>
      <c r="D1578" s="180" t="s">
        <v>377</v>
      </c>
      <c r="E1578" s="183" t="str">
        <f>$E$18</f>
        <v>января</v>
      </c>
      <c r="F1578" s="510" t="s">
        <v>1142</v>
      </c>
      <c r="G1578" s="182" t="s">
        <v>347</v>
      </c>
      <c r="H1578" s="167"/>
      <c r="I1578" s="242">
        <f>SUM(I1569:I1577)</f>
        <v>2167.2540000000004</v>
      </c>
      <c r="J1578" s="167"/>
      <c r="K1578" s="217"/>
      <c r="L1578" s="460" t="s">
        <v>376</v>
      </c>
      <c r="M1578" s="132"/>
      <c r="N1578" s="132"/>
      <c r="O1578" s="180" t="s">
        <v>377</v>
      </c>
      <c r="P1578" s="183" t="str">
        <f>$E$18</f>
        <v>января</v>
      </c>
      <c r="Q1578" s="510" t="s">
        <v>1142</v>
      </c>
      <c r="R1578" s="182" t="s">
        <v>347</v>
      </c>
      <c r="S1578" s="167"/>
      <c r="T1578" s="242">
        <f>SUM(T1569:T1577)</f>
        <v>3055.6139999999996</v>
      </c>
      <c r="U1578" s="167"/>
      <c r="V1578" s="132"/>
    </row>
    <row r="1579" spans="1:22" ht="12.75" customHeight="1">
      <c r="A1579" s="184"/>
      <c r="B1579" s="190"/>
      <c r="C1579" s="186"/>
      <c r="D1579" s="259"/>
      <c r="E1579" s="259"/>
      <c r="F1579" s="522"/>
      <c r="G1579" s="188"/>
      <c r="H1579" s="189"/>
      <c r="I1579" s="259"/>
      <c r="J1579" s="259"/>
      <c r="K1579" s="260"/>
      <c r="L1579" s="184"/>
      <c r="M1579" s="190"/>
      <c r="N1579" s="186"/>
      <c r="O1579" s="259"/>
      <c r="P1579" s="259"/>
      <c r="Q1579" s="522"/>
      <c r="R1579" s="259"/>
      <c r="S1579" s="259"/>
      <c r="T1579" s="259"/>
      <c r="U1579" s="259"/>
      <c r="V1579" s="261"/>
    </row>
    <row r="1580" spans="1:22" ht="21.75" customHeight="1">
      <c r="A1580" s="460" t="s">
        <v>363</v>
      </c>
      <c r="B1580" s="131"/>
      <c r="K1580" s="576" t="s">
        <v>378</v>
      </c>
      <c r="L1580" s="460" t="s">
        <v>363</v>
      </c>
      <c r="M1580" s="131"/>
      <c r="V1580" s="576" t="s">
        <v>378</v>
      </c>
    </row>
    <row r="1581" spans="1:22">
      <c r="A1581" s="460" t="s">
        <v>379</v>
      </c>
      <c r="B1581" s="131"/>
      <c r="K1581" s="577"/>
      <c r="L1581" s="460" t="s">
        <v>379</v>
      </c>
      <c r="M1581" s="131"/>
      <c r="V1581" s="577"/>
    </row>
    <row r="1582" spans="1:22" ht="2.25" customHeight="1">
      <c r="A1582" s="460"/>
      <c r="B1582" s="131"/>
      <c r="C1582" s="132"/>
      <c r="D1582" s="132"/>
      <c r="E1582" s="132"/>
      <c r="F1582" s="510"/>
      <c r="G1582" s="132"/>
      <c r="H1582" s="132"/>
      <c r="I1582" s="132"/>
      <c r="J1582" s="132"/>
      <c r="K1582" s="577"/>
      <c r="L1582" s="460"/>
      <c r="M1582" s="131"/>
      <c r="N1582" s="132"/>
      <c r="O1582" s="132"/>
      <c r="P1582" s="132"/>
      <c r="Q1582" s="510"/>
      <c r="R1582" s="132"/>
      <c r="S1582" s="132"/>
      <c r="T1582" s="132"/>
      <c r="U1582" s="132"/>
      <c r="V1582" s="577"/>
    </row>
    <row r="1583" spans="1:22" ht="15.75" customHeight="1">
      <c r="A1583" s="578"/>
      <c r="B1583" s="578"/>
      <c r="C1583" s="578"/>
      <c r="D1583" s="133" t="s">
        <v>350</v>
      </c>
      <c r="E1583" s="133"/>
      <c r="F1583" s="511"/>
      <c r="G1583" s="135" t="str">
        <f>$G$3</f>
        <v>декабрь</v>
      </c>
      <c r="H1583" s="133" t="s">
        <v>967</v>
      </c>
      <c r="I1583" s="132"/>
      <c r="J1583" s="132"/>
      <c r="K1583" s="577"/>
      <c r="L1583" s="578"/>
      <c r="M1583" s="578"/>
      <c r="N1583" s="578"/>
      <c r="O1583" s="133" t="s">
        <v>350</v>
      </c>
      <c r="P1583" s="133"/>
      <c r="Q1583" s="511"/>
      <c r="R1583" s="135" t="str">
        <f>$G$3</f>
        <v>декабрь</v>
      </c>
      <c r="S1583" s="133" t="s">
        <v>967</v>
      </c>
      <c r="T1583" s="132"/>
      <c r="U1583" s="132"/>
      <c r="V1583" s="577"/>
    </row>
    <row r="1584" spans="1:22" ht="3.75" customHeight="1">
      <c r="A1584" s="578"/>
      <c r="B1584" s="578"/>
      <c r="C1584" s="578"/>
      <c r="D1584" s="132"/>
      <c r="E1584" s="132"/>
      <c r="F1584" s="510"/>
      <c r="G1584" s="132"/>
      <c r="H1584" s="132"/>
      <c r="I1584" s="132"/>
      <c r="J1584" s="132"/>
      <c r="K1584" s="577"/>
      <c r="L1584" s="578"/>
      <c r="M1584" s="578"/>
      <c r="N1584" s="578"/>
      <c r="O1584" s="132"/>
      <c r="P1584" s="132"/>
      <c r="Q1584" s="510"/>
      <c r="R1584" s="132"/>
      <c r="S1584" s="132"/>
      <c r="T1584" s="132"/>
      <c r="U1584" s="132"/>
      <c r="V1584" s="577"/>
    </row>
    <row r="1585" spans="1:22" ht="12.75" customHeight="1">
      <c r="A1585" s="578"/>
      <c r="B1585" s="578"/>
      <c r="C1585" s="578"/>
      <c r="D1585" s="131" t="s">
        <v>327</v>
      </c>
      <c r="E1585" s="131"/>
      <c r="F1585" s="512">
        <f>F1565</f>
        <v>49.1</v>
      </c>
      <c r="G1585" s="131" t="s">
        <v>328</v>
      </c>
      <c r="H1585" s="132" t="str">
        <f>H1565</f>
        <v>Астафьев А.П.</v>
      </c>
      <c r="I1585" s="132"/>
      <c r="J1585" s="132"/>
      <c r="K1585" s="577"/>
      <c r="L1585" s="578"/>
      <c r="M1585" s="578"/>
      <c r="N1585" s="578"/>
      <c r="O1585" s="131" t="s">
        <v>327</v>
      </c>
      <c r="P1585" s="131"/>
      <c r="Q1585" s="512">
        <f>Q1565</f>
        <v>65.599999999999994</v>
      </c>
      <c r="R1585" s="131" t="s">
        <v>328</v>
      </c>
      <c r="S1585" s="132" t="str">
        <f>S1565</f>
        <v>Берегов В.Н.</v>
      </c>
      <c r="T1585" s="132"/>
      <c r="U1585" s="132"/>
      <c r="V1585" s="577"/>
    </row>
    <row r="1586" spans="1:22" ht="12.75" customHeight="1">
      <c r="A1586" s="578"/>
      <c r="B1586" s="578"/>
      <c r="C1586" s="578"/>
      <c r="D1586" s="131" t="s">
        <v>329</v>
      </c>
      <c r="E1586" s="131"/>
      <c r="F1586" s="512">
        <f>F1566</f>
        <v>2</v>
      </c>
      <c r="G1586" s="131" t="s">
        <v>330</v>
      </c>
      <c r="H1586" s="132" t="s">
        <v>331</v>
      </c>
      <c r="I1586" s="132"/>
      <c r="J1586" s="137">
        <f>J1566</f>
        <v>82</v>
      </c>
      <c r="K1586" s="577"/>
      <c r="L1586" s="578"/>
      <c r="M1586" s="578"/>
      <c r="N1586" s="578"/>
      <c r="O1586" s="131" t="s">
        <v>329</v>
      </c>
      <c r="P1586" s="131"/>
      <c r="Q1586" s="512">
        <f>Q1566</f>
        <v>3</v>
      </c>
      <c r="R1586" s="131" t="s">
        <v>330</v>
      </c>
      <c r="S1586" s="132" t="s">
        <v>331</v>
      </c>
      <c r="T1586" s="132"/>
      <c r="U1586" s="137">
        <f>U1566</f>
        <v>84</v>
      </c>
      <c r="V1586" s="577"/>
    </row>
    <row r="1587" spans="1:22" ht="2.25" customHeight="1" thickBot="1">
      <c r="A1587" s="463"/>
      <c r="B1587" s="132"/>
      <c r="C1587" s="132"/>
      <c r="D1587" s="132"/>
      <c r="E1587" s="132"/>
      <c r="F1587" s="510"/>
      <c r="G1587" s="132"/>
      <c r="H1587" s="132"/>
      <c r="I1587" s="132"/>
      <c r="J1587" s="132"/>
      <c r="K1587" s="577"/>
      <c r="L1587" s="463"/>
      <c r="M1587" s="132"/>
      <c r="N1587" s="132"/>
      <c r="O1587" s="132"/>
      <c r="P1587" s="132"/>
      <c r="Q1587" s="510"/>
      <c r="R1587" s="132"/>
      <c r="S1587" s="132"/>
      <c r="T1587" s="132"/>
      <c r="U1587" s="132"/>
      <c r="V1587" s="577"/>
    </row>
    <row r="1588" spans="1:22" ht="24" customHeight="1" thickBot="1">
      <c r="A1588" s="574" t="s">
        <v>465</v>
      </c>
      <c r="B1588" s="138"/>
      <c r="C1588" s="219"/>
      <c r="D1588" s="541" t="s">
        <v>957</v>
      </c>
      <c r="E1588" s="140"/>
      <c r="F1588" s="513" t="s">
        <v>366</v>
      </c>
      <c r="G1588" s="141" t="s">
        <v>335</v>
      </c>
      <c r="H1588" s="220" t="s">
        <v>367</v>
      </c>
      <c r="I1588" s="569" t="s">
        <v>337</v>
      </c>
      <c r="J1588" s="570"/>
      <c r="K1588" s="577"/>
      <c r="L1588" s="585" t="s">
        <v>466</v>
      </c>
      <c r="M1588" s="138"/>
      <c r="N1588" s="219"/>
      <c r="O1588" s="541" t="s">
        <v>957</v>
      </c>
      <c r="P1588" s="140"/>
      <c r="Q1588" s="513" t="s">
        <v>366</v>
      </c>
      <c r="R1588" s="141" t="s">
        <v>335</v>
      </c>
      <c r="S1588" s="220" t="s">
        <v>367</v>
      </c>
      <c r="T1588" s="569" t="s">
        <v>337</v>
      </c>
      <c r="U1588" s="570"/>
      <c r="V1588" s="577"/>
    </row>
    <row r="1589" spans="1:22" ht="1.5" customHeight="1">
      <c r="A1589" s="574"/>
      <c r="B1589" s="221"/>
      <c r="C1589" s="144"/>
      <c r="D1589" s="144"/>
      <c r="E1589" s="145"/>
      <c r="F1589" s="514"/>
      <c r="G1589" s="146"/>
      <c r="H1589" s="146"/>
      <c r="I1589" s="144"/>
      <c r="J1589" s="147"/>
      <c r="K1589" s="577"/>
      <c r="L1589" s="585"/>
      <c r="M1589" s="221"/>
      <c r="N1589" s="144"/>
      <c r="O1589" s="144"/>
      <c r="P1589" s="145"/>
      <c r="Q1589" s="514"/>
      <c r="R1589" s="146"/>
      <c r="S1589" s="146"/>
      <c r="T1589" s="144"/>
      <c r="U1589" s="147"/>
      <c r="V1589" s="577"/>
    </row>
    <row r="1590" spans="1:22" ht="12.75" customHeight="1">
      <c r="A1590" s="574"/>
      <c r="B1590" s="221" t="s">
        <v>368</v>
      </c>
      <c r="C1590" s="156"/>
      <c r="D1590" s="156"/>
      <c r="E1590" s="150"/>
      <c r="F1590" s="151">
        <f>D2509</f>
        <v>29.5</v>
      </c>
      <c r="G1590" s="151">
        <f>F1590*F1585</f>
        <v>1448.45</v>
      </c>
      <c r="H1590" s="192"/>
      <c r="I1590" s="153">
        <f>G1590-H1590</f>
        <v>1448.45</v>
      </c>
      <c r="J1590" s="154"/>
      <c r="K1590" s="577"/>
      <c r="L1590" s="585"/>
      <c r="M1590" s="221" t="s">
        <v>368</v>
      </c>
      <c r="N1590" s="156"/>
      <c r="O1590" s="156"/>
      <c r="P1590" s="150"/>
      <c r="Q1590" s="151">
        <f>D2509</f>
        <v>29.5</v>
      </c>
      <c r="R1590" s="151">
        <f>Q1590*Q1585</f>
        <v>1935.1999999999998</v>
      </c>
      <c r="S1590" s="192"/>
      <c r="T1590" s="153">
        <f>R1590-S1590</f>
        <v>1935.1999999999998</v>
      </c>
      <c r="U1590" s="154"/>
      <c r="V1590" s="577"/>
    </row>
    <row r="1591" spans="1:22" ht="12.75" customHeight="1">
      <c r="A1591" s="472"/>
      <c r="B1591" s="582" t="s">
        <v>370</v>
      </c>
      <c r="C1591" s="583"/>
      <c r="D1591" s="583"/>
      <c r="E1591" s="222" t="s">
        <v>371</v>
      </c>
      <c r="F1591" s="516">
        <f>D2504</f>
        <v>0.152</v>
      </c>
      <c r="G1591" s="223">
        <f>F1591*F1585</f>
        <v>7.4631999999999996</v>
      </c>
      <c r="H1591" s="262"/>
      <c r="I1591" s="226">
        <f>G1591</f>
        <v>7.4631999999999996</v>
      </c>
      <c r="J1591" s="178"/>
      <c r="K1591" s="577"/>
      <c r="L1591" s="585"/>
      <c r="M1591" s="582" t="s">
        <v>370</v>
      </c>
      <c r="N1591" s="583"/>
      <c r="O1591" s="583"/>
      <c r="P1591" s="222" t="s">
        <v>371</v>
      </c>
      <c r="Q1591" s="516">
        <f>D2504</f>
        <v>0.152</v>
      </c>
      <c r="R1591" s="223">
        <f>Q1591*Q1585</f>
        <v>9.9711999999999996</v>
      </c>
      <c r="S1591" s="262"/>
      <c r="T1591" s="226">
        <f>R1591</f>
        <v>9.9711999999999996</v>
      </c>
      <c r="U1591" s="178"/>
      <c r="V1591" s="577"/>
    </row>
    <row r="1592" spans="1:22" ht="12.75" customHeight="1">
      <c r="A1592" s="472"/>
      <c r="B1592" s="584"/>
      <c r="C1592" s="583"/>
      <c r="D1592" s="583"/>
      <c r="E1592" s="222" t="s">
        <v>372</v>
      </c>
      <c r="F1592" s="516">
        <f>D2505</f>
        <v>0.72299999999999998</v>
      </c>
      <c r="G1592" s="223">
        <f>F1592*F1585</f>
        <v>35.499299999999998</v>
      </c>
      <c r="H1592" s="262"/>
      <c r="I1592" s="226">
        <f>G1592</f>
        <v>35.499299999999998</v>
      </c>
      <c r="J1592" s="178"/>
      <c r="K1592" s="577"/>
      <c r="L1592" s="464"/>
      <c r="M1592" s="584"/>
      <c r="N1592" s="583"/>
      <c r="O1592" s="583"/>
      <c r="P1592" s="222" t="s">
        <v>372</v>
      </c>
      <c r="Q1592" s="516">
        <f>D2505</f>
        <v>0.72299999999999998</v>
      </c>
      <c r="R1592" s="223">
        <f>Q1592*Q1585</f>
        <v>47.428799999999995</v>
      </c>
      <c r="S1592" s="262"/>
      <c r="T1592" s="226">
        <f>R1592</f>
        <v>47.428799999999995</v>
      </c>
      <c r="U1592" s="178"/>
      <c r="V1592" s="577"/>
    </row>
    <row r="1593" spans="1:22">
      <c r="A1593" s="573" t="s">
        <v>369</v>
      </c>
      <c r="B1593" s="584"/>
      <c r="C1593" s="583"/>
      <c r="D1593" s="583"/>
      <c r="E1593" s="222" t="s">
        <v>373</v>
      </c>
      <c r="F1593" s="527">
        <f>D2506</f>
        <v>1.3160000000000001</v>
      </c>
      <c r="G1593" s="223">
        <f>F1593*F1585</f>
        <v>64.615600000000001</v>
      </c>
      <c r="H1593" s="262"/>
      <c r="I1593" s="226">
        <f>G1593</f>
        <v>64.615600000000001</v>
      </c>
      <c r="J1593" s="178"/>
      <c r="K1593" s="577"/>
      <c r="L1593" s="586" t="s">
        <v>369</v>
      </c>
      <c r="M1593" s="584"/>
      <c r="N1593" s="583"/>
      <c r="O1593" s="583"/>
      <c r="P1593" s="222" t="s">
        <v>373</v>
      </c>
      <c r="Q1593" s="527">
        <f>D2506</f>
        <v>1.3160000000000001</v>
      </c>
      <c r="R1593" s="223">
        <f>Q1593*Q1585</f>
        <v>86.329599999999999</v>
      </c>
      <c r="S1593" s="262"/>
      <c r="T1593" s="226">
        <f>R1593</f>
        <v>86.329599999999999</v>
      </c>
      <c r="U1593" s="178"/>
      <c r="V1593" s="577"/>
    </row>
    <row r="1594" spans="1:22" ht="13.5" thickBot="1">
      <c r="A1594" s="573"/>
      <c r="B1594" s="584"/>
      <c r="C1594" s="583"/>
      <c r="D1594" s="583"/>
      <c r="E1594" s="232" t="s">
        <v>374</v>
      </c>
      <c r="F1594" s="518">
        <f>D2507</f>
        <v>0.14899999999999999</v>
      </c>
      <c r="G1594" s="233">
        <f>F1594*F1585</f>
        <v>7.3159000000000001</v>
      </c>
      <c r="H1594" s="264"/>
      <c r="I1594" s="237">
        <f>G1594</f>
        <v>7.3159000000000001</v>
      </c>
      <c r="J1594" s="236"/>
      <c r="K1594" s="577"/>
      <c r="L1594" s="586"/>
      <c r="M1594" s="584"/>
      <c r="N1594" s="583"/>
      <c r="O1594" s="583"/>
      <c r="P1594" s="232" t="s">
        <v>374</v>
      </c>
      <c r="Q1594" s="518">
        <f>D2507</f>
        <v>0.14899999999999999</v>
      </c>
      <c r="R1594" s="233">
        <f>Q1594*Q1585</f>
        <v>9.7743999999999982</v>
      </c>
      <c r="S1594" s="264"/>
      <c r="T1594" s="237">
        <f>R1594</f>
        <v>9.7743999999999982</v>
      </c>
      <c r="U1594" s="236"/>
      <c r="V1594" s="577"/>
    </row>
    <row r="1595" spans="1:22" ht="14.25" customHeight="1" thickBot="1">
      <c r="A1595" s="574"/>
      <c r="B1595" s="168"/>
      <c r="C1595" s="164"/>
      <c r="D1595" s="164"/>
      <c r="E1595" s="165"/>
      <c r="F1595" s="532" t="s">
        <v>384</v>
      </c>
      <c r="G1595" s="332" t="s">
        <v>385</v>
      </c>
      <c r="H1595" s="220" t="s">
        <v>386</v>
      </c>
      <c r="I1595" s="219"/>
      <c r="J1595" s="251"/>
      <c r="K1595" s="577"/>
      <c r="L1595" s="587"/>
      <c r="M1595" s="168"/>
      <c r="N1595" s="164"/>
      <c r="O1595" s="164"/>
      <c r="P1595" s="165"/>
      <c r="Q1595" s="532" t="s">
        <v>384</v>
      </c>
      <c r="R1595" s="332" t="s">
        <v>385</v>
      </c>
      <c r="S1595" s="220" t="s">
        <v>386</v>
      </c>
      <c r="T1595" s="219"/>
      <c r="U1595" s="251"/>
      <c r="V1595" s="577"/>
    </row>
    <row r="1596" spans="1:22" ht="13.5" thickBot="1">
      <c r="A1596" s="479"/>
      <c r="B1596" s="247" t="s">
        <v>986</v>
      </c>
      <c r="C1596" s="219"/>
      <c r="D1596" s="219"/>
      <c r="E1596" s="253"/>
      <c r="F1596" s="524">
        <f>F1576</f>
        <v>36117</v>
      </c>
      <c r="G1596" s="282">
        <f>G1576</f>
        <v>36300</v>
      </c>
      <c r="H1596" s="249">
        <f>H1576</f>
        <v>183</v>
      </c>
      <c r="I1596" s="242">
        <f>I1576</f>
        <v>603.9</v>
      </c>
      <c r="J1596" s="167"/>
      <c r="K1596" s="577"/>
      <c r="L1596" s="461"/>
      <c r="M1596" s="247" t="s">
        <v>986</v>
      </c>
      <c r="N1596" s="219"/>
      <c r="O1596" s="219"/>
      <c r="P1596" s="253"/>
      <c r="Q1596" s="524">
        <f>Q1576</f>
        <v>71013</v>
      </c>
      <c r="R1596" s="248">
        <f>R1576</f>
        <v>71306</v>
      </c>
      <c r="S1596" s="249">
        <f>S1576</f>
        <v>293</v>
      </c>
      <c r="T1596" s="242">
        <f>T1576</f>
        <v>966.9</v>
      </c>
      <c r="U1596" s="167"/>
      <c r="V1596" s="577"/>
    </row>
    <row r="1597" spans="1:22">
      <c r="A1597" s="460" t="s">
        <v>375</v>
      </c>
      <c r="B1597" s="132"/>
      <c r="C1597" s="132"/>
      <c r="D1597" s="132"/>
      <c r="E1597" s="132"/>
      <c r="F1597" s="510"/>
      <c r="G1597" s="560" t="s">
        <v>1007</v>
      </c>
      <c r="H1597" s="255"/>
      <c r="I1597" s="556">
        <f>I1577</f>
        <v>1.0000000000218279E-2</v>
      </c>
      <c r="J1597" s="255"/>
      <c r="K1597" s="577"/>
      <c r="L1597" s="460" t="s">
        <v>375</v>
      </c>
      <c r="M1597" s="132"/>
      <c r="N1597" s="132"/>
      <c r="O1597" s="132"/>
      <c r="P1597" s="132"/>
      <c r="Q1597" s="510"/>
      <c r="R1597" s="560" t="s">
        <v>1007</v>
      </c>
      <c r="S1597" s="255"/>
      <c r="T1597" s="556">
        <f>T1577</f>
        <v>1.0000000000218279E-2</v>
      </c>
      <c r="U1597" s="255"/>
      <c r="V1597" s="577"/>
    </row>
    <row r="1598" spans="1:22" ht="13.5" thickBot="1">
      <c r="A1598" s="460" t="s">
        <v>376</v>
      </c>
      <c r="B1598" s="132"/>
      <c r="C1598" s="132"/>
      <c r="D1598" s="180" t="s">
        <v>377</v>
      </c>
      <c r="E1598" s="183" t="str">
        <f>$E$18</f>
        <v>января</v>
      </c>
      <c r="F1598" s="510" t="s">
        <v>1142</v>
      </c>
      <c r="G1598" s="182" t="s">
        <v>347</v>
      </c>
      <c r="H1598" s="167"/>
      <c r="I1598" s="242">
        <f>SUM(I1589:I1597)</f>
        <v>2167.2540000000004</v>
      </c>
      <c r="J1598" s="167"/>
      <c r="K1598" s="299"/>
      <c r="L1598" s="460" t="s">
        <v>376</v>
      </c>
      <c r="M1598" s="132"/>
      <c r="N1598" s="132"/>
      <c r="O1598" s="180" t="s">
        <v>377</v>
      </c>
      <c r="P1598" s="183" t="str">
        <f>$E$18</f>
        <v>января</v>
      </c>
      <c r="Q1598" s="510" t="s">
        <v>1142</v>
      </c>
      <c r="R1598" s="182" t="s">
        <v>347</v>
      </c>
      <c r="S1598" s="167"/>
      <c r="T1598" s="242">
        <f>SUM(T1589:T1597)</f>
        <v>3055.6139999999996</v>
      </c>
      <c r="U1598" s="167"/>
      <c r="V1598" s="299"/>
    </row>
    <row r="1599" spans="1:22" ht="13.5" thickBot="1">
      <c r="A1599" s="184"/>
      <c r="B1599" s="190"/>
      <c r="C1599" s="186"/>
      <c r="D1599" s="259"/>
      <c r="E1599" s="259"/>
      <c r="F1599" s="522"/>
      <c r="G1599" s="197"/>
      <c r="H1599" s="197"/>
      <c r="I1599" s="197"/>
      <c r="J1599" s="197"/>
      <c r="K1599" s="299"/>
      <c r="L1599" s="184"/>
      <c r="M1599" s="190"/>
      <c r="N1599" s="186"/>
      <c r="O1599" s="259"/>
      <c r="P1599" s="259"/>
      <c r="Q1599" s="522"/>
      <c r="R1599" s="197"/>
      <c r="S1599" s="197"/>
      <c r="T1599" s="197"/>
      <c r="U1599" s="197"/>
      <c r="V1599" s="299"/>
    </row>
    <row r="1600" spans="1:22" ht="21.75" customHeight="1" thickTop="1">
      <c r="A1600" s="460" t="s">
        <v>363</v>
      </c>
      <c r="B1600" s="131"/>
      <c r="L1600" s="460" t="s">
        <v>363</v>
      </c>
      <c r="M1600" s="131"/>
    </row>
    <row r="1601" spans="1:22" ht="2.25" customHeight="1">
      <c r="A1601" s="460"/>
      <c r="B1601" s="131"/>
      <c r="C1601" s="132"/>
      <c r="D1601" s="132"/>
      <c r="E1601" s="132"/>
      <c r="F1601" s="510"/>
      <c r="G1601" s="132"/>
      <c r="H1601" s="132"/>
      <c r="I1601" s="132"/>
      <c r="J1601" s="132"/>
      <c r="K1601" s="217"/>
      <c r="L1601" s="460"/>
      <c r="M1601" s="131"/>
      <c r="N1601" s="132"/>
      <c r="O1601" s="132"/>
      <c r="P1601" s="132"/>
      <c r="Q1601" s="510"/>
      <c r="R1601" s="132"/>
      <c r="S1601" s="132"/>
      <c r="T1601" s="132"/>
      <c r="U1601" s="132"/>
      <c r="V1601" s="132"/>
    </row>
    <row r="1602" spans="1:22" ht="15.75" customHeight="1">
      <c r="A1602" s="578"/>
      <c r="B1602" s="578"/>
      <c r="C1602" s="578"/>
      <c r="D1602" s="133" t="s">
        <v>325</v>
      </c>
      <c r="E1602" s="133"/>
      <c r="F1602" s="511"/>
      <c r="G1602" s="135" t="str">
        <f>$G$3</f>
        <v>декабрь</v>
      </c>
      <c r="H1602" s="133" t="s">
        <v>967</v>
      </c>
      <c r="I1602" s="132"/>
      <c r="J1602" s="132"/>
      <c r="K1602" s="217"/>
      <c r="L1602" s="578"/>
      <c r="M1602" s="578"/>
      <c r="N1602" s="578"/>
      <c r="O1602" s="133" t="s">
        <v>325</v>
      </c>
      <c r="P1602" s="133"/>
      <c r="Q1602" s="511"/>
      <c r="R1602" s="135" t="str">
        <f>$G$3</f>
        <v>декабрь</v>
      </c>
      <c r="S1602" s="133" t="s">
        <v>967</v>
      </c>
      <c r="T1602" s="132"/>
      <c r="U1602" s="132"/>
      <c r="V1602" s="132"/>
    </row>
    <row r="1603" spans="1:22" ht="3" customHeight="1">
      <c r="A1603" s="578"/>
      <c r="B1603" s="578"/>
      <c r="C1603" s="578"/>
      <c r="D1603" s="132"/>
      <c r="E1603" s="132"/>
      <c r="F1603" s="510"/>
      <c r="G1603" s="132"/>
      <c r="H1603" s="132"/>
      <c r="I1603" s="132"/>
      <c r="J1603" s="132"/>
      <c r="K1603" s="217"/>
      <c r="L1603" s="578"/>
      <c r="M1603" s="578"/>
      <c r="N1603" s="578"/>
      <c r="O1603" s="132"/>
      <c r="P1603" s="132"/>
      <c r="Q1603" s="510"/>
      <c r="R1603" s="132"/>
      <c r="S1603" s="132"/>
      <c r="T1603" s="132"/>
      <c r="U1603" s="132"/>
      <c r="V1603" s="132"/>
    </row>
    <row r="1604" spans="1:22" ht="12.75" customHeight="1">
      <c r="A1604" s="578"/>
      <c r="B1604" s="578"/>
      <c r="C1604" s="578"/>
      <c r="D1604" s="131" t="s">
        <v>327</v>
      </c>
      <c r="E1604" s="131"/>
      <c r="F1604" s="512">
        <f>Жильцы!E84</f>
        <v>49.3</v>
      </c>
      <c r="G1604" s="131" t="s">
        <v>328</v>
      </c>
      <c r="H1604" s="132" t="str">
        <f>Жильцы!B84&amp;" "&amp;Жильцы!C84&amp;"."&amp;Жильцы!D84&amp;"."</f>
        <v>Линник Л.В.</v>
      </c>
      <c r="I1604" s="132"/>
      <c r="J1604" s="132"/>
      <c r="K1604" s="217"/>
      <c r="L1604" s="578"/>
      <c r="M1604" s="578"/>
      <c r="N1604" s="578"/>
      <c r="O1604" s="131" t="s">
        <v>327</v>
      </c>
      <c r="P1604" s="131"/>
      <c r="Q1604" s="512">
        <f>Жильцы!E86</f>
        <v>65.599999999999994</v>
      </c>
      <c r="R1604" s="131" t="s">
        <v>328</v>
      </c>
      <c r="S1604" s="132" t="str">
        <f>Жильцы!B86&amp;" "&amp;Жильцы!C86&amp;"."&amp;Жильцы!D86&amp;"."</f>
        <v>Сараджан Г.А.</v>
      </c>
      <c r="T1604" s="132"/>
      <c r="U1604" s="132"/>
      <c r="V1604" s="132"/>
    </row>
    <row r="1605" spans="1:22" ht="12.75" customHeight="1">
      <c r="A1605" s="578"/>
      <c r="B1605" s="578"/>
      <c r="C1605" s="578"/>
      <c r="D1605" s="131" t="s">
        <v>329</v>
      </c>
      <c r="E1605" s="131"/>
      <c r="F1605" s="512">
        <f>Жильцы!F84</f>
        <v>1</v>
      </c>
      <c r="G1605" s="131" t="s">
        <v>330</v>
      </c>
      <c r="H1605" s="132" t="s">
        <v>331</v>
      </c>
      <c r="I1605" s="132"/>
      <c r="J1605" s="137">
        <f>Жильцы!A84</f>
        <v>83</v>
      </c>
      <c r="K1605" s="217"/>
      <c r="L1605" s="578"/>
      <c r="M1605" s="578"/>
      <c r="N1605" s="578"/>
      <c r="O1605" s="131" t="s">
        <v>329</v>
      </c>
      <c r="P1605" s="131"/>
      <c r="Q1605" s="512">
        <f>Жильцы!F86</f>
        <v>2</v>
      </c>
      <c r="R1605" s="131" t="s">
        <v>330</v>
      </c>
      <c r="S1605" s="132" t="s">
        <v>331</v>
      </c>
      <c r="T1605" s="132"/>
      <c r="U1605" s="137">
        <f>Жильцы!A86</f>
        <v>85</v>
      </c>
      <c r="V1605" s="132"/>
    </row>
    <row r="1606" spans="1:22" ht="2.25" customHeight="1" thickBot="1">
      <c r="A1606" s="463"/>
      <c r="B1606" s="132"/>
      <c r="C1606" s="132"/>
      <c r="D1606" s="132"/>
      <c r="E1606" s="132"/>
      <c r="F1606" s="510"/>
      <c r="G1606" s="132"/>
      <c r="H1606" s="132"/>
      <c r="I1606" s="132"/>
      <c r="J1606" s="132"/>
      <c r="K1606" s="217"/>
      <c r="L1606" s="463"/>
      <c r="M1606" s="132"/>
      <c r="N1606" s="132"/>
      <c r="O1606" s="132"/>
      <c r="P1606" s="132"/>
      <c r="Q1606" s="510"/>
      <c r="R1606" s="132"/>
      <c r="S1606" s="132"/>
      <c r="T1606" s="132"/>
      <c r="U1606" s="132"/>
      <c r="V1606" s="132"/>
    </row>
    <row r="1607" spans="1:22" ht="24" customHeight="1" thickBot="1">
      <c r="A1607" s="574"/>
      <c r="B1607" s="138"/>
      <c r="C1607" s="219"/>
      <c r="D1607" s="541" t="s">
        <v>957</v>
      </c>
      <c r="E1607" s="140"/>
      <c r="F1607" s="513" t="s">
        <v>366</v>
      </c>
      <c r="G1607" s="141" t="s">
        <v>335</v>
      </c>
      <c r="H1607" s="220" t="s">
        <v>367</v>
      </c>
      <c r="I1607" s="569" t="s">
        <v>337</v>
      </c>
      <c r="J1607" s="570"/>
      <c r="K1607" s="217"/>
      <c r="L1607" s="585"/>
      <c r="M1607" s="138"/>
      <c r="N1607" s="219"/>
      <c r="O1607" s="541" t="s">
        <v>957</v>
      </c>
      <c r="P1607" s="140"/>
      <c r="Q1607" s="513" t="s">
        <v>366</v>
      </c>
      <c r="R1607" s="141" t="s">
        <v>335</v>
      </c>
      <c r="S1607" s="220" t="s">
        <v>367</v>
      </c>
      <c r="T1607" s="569" t="s">
        <v>337</v>
      </c>
      <c r="U1607" s="570"/>
      <c r="V1607" s="132"/>
    </row>
    <row r="1608" spans="1:22" ht="2.25" customHeight="1">
      <c r="A1608" s="574"/>
      <c r="B1608" s="221"/>
      <c r="C1608" s="144"/>
      <c r="D1608" s="144"/>
      <c r="E1608" s="145"/>
      <c r="F1608" s="514"/>
      <c r="G1608" s="146"/>
      <c r="H1608" s="146"/>
      <c r="I1608" s="144"/>
      <c r="J1608" s="147"/>
      <c r="K1608" s="217"/>
      <c r="L1608" s="585"/>
      <c r="M1608" s="221"/>
      <c r="N1608" s="144"/>
      <c r="O1608" s="144"/>
      <c r="P1608" s="145"/>
      <c r="Q1608" s="514"/>
      <c r="R1608" s="146"/>
      <c r="S1608" s="146"/>
      <c r="T1608" s="144"/>
      <c r="U1608" s="147"/>
      <c r="V1608" s="132"/>
    </row>
    <row r="1609" spans="1:22" ht="12.75" customHeight="1">
      <c r="A1609" s="574"/>
      <c r="B1609" s="221" t="s">
        <v>368</v>
      </c>
      <c r="C1609" s="156"/>
      <c r="D1609" s="156"/>
      <c r="E1609" s="150"/>
      <c r="F1609" s="151">
        <f>D2509</f>
        <v>29.5</v>
      </c>
      <c r="G1609" s="151">
        <f>F1609*F1604</f>
        <v>1454.35</v>
      </c>
      <c r="H1609" s="192"/>
      <c r="I1609" s="153">
        <f>G1609-H1609</f>
        <v>1454.35</v>
      </c>
      <c r="J1609" s="154"/>
      <c r="K1609" s="217"/>
      <c r="L1609" s="585"/>
      <c r="M1609" s="221" t="s">
        <v>368</v>
      </c>
      <c r="N1609" s="156"/>
      <c r="O1609" s="156"/>
      <c r="P1609" s="150"/>
      <c r="Q1609" s="151">
        <f>D2509</f>
        <v>29.5</v>
      </c>
      <c r="R1609" s="151">
        <f>Q1609*Q1604</f>
        <v>1935.1999999999998</v>
      </c>
      <c r="S1609" s="192"/>
      <c r="T1609" s="153">
        <f>R1609-S1609</f>
        <v>1935.1999999999998</v>
      </c>
      <c r="U1609" s="154"/>
      <c r="V1609" s="132"/>
    </row>
    <row r="1610" spans="1:22" ht="12.75" customHeight="1">
      <c r="A1610" s="472"/>
      <c r="B1610" s="582" t="s">
        <v>370</v>
      </c>
      <c r="C1610" s="583"/>
      <c r="D1610" s="583"/>
      <c r="E1610" s="222" t="s">
        <v>371</v>
      </c>
      <c r="F1610" s="516">
        <f>D2504</f>
        <v>0.152</v>
      </c>
      <c r="G1610" s="223">
        <f>F1610*F1604</f>
        <v>7.4935999999999998</v>
      </c>
      <c r="H1610" s="262"/>
      <c r="I1610" s="226">
        <f>G1610</f>
        <v>7.4935999999999998</v>
      </c>
      <c r="J1610" s="178"/>
      <c r="K1610" s="217"/>
      <c r="L1610" s="585"/>
      <c r="M1610" s="582" t="s">
        <v>370</v>
      </c>
      <c r="N1610" s="583"/>
      <c r="O1610" s="583"/>
      <c r="P1610" s="222" t="s">
        <v>371</v>
      </c>
      <c r="Q1610" s="516">
        <f>D2504</f>
        <v>0.152</v>
      </c>
      <c r="R1610" s="223">
        <f>Q1610*Q1604</f>
        <v>9.9711999999999996</v>
      </c>
      <c r="S1610" s="262"/>
      <c r="T1610" s="226">
        <f>R1610</f>
        <v>9.9711999999999996</v>
      </c>
      <c r="U1610" s="178"/>
      <c r="V1610" s="132"/>
    </row>
    <row r="1611" spans="1:22" ht="12.75" customHeight="1">
      <c r="A1611" s="472"/>
      <c r="B1611" s="584"/>
      <c r="C1611" s="583"/>
      <c r="D1611" s="583"/>
      <c r="E1611" s="222" t="s">
        <v>372</v>
      </c>
      <c r="F1611" s="516">
        <f>D2505</f>
        <v>0.72299999999999998</v>
      </c>
      <c r="G1611" s="223">
        <f>F1611*F1604</f>
        <v>35.643899999999995</v>
      </c>
      <c r="H1611" s="262"/>
      <c r="I1611" s="226">
        <f>G1611</f>
        <v>35.643899999999995</v>
      </c>
      <c r="J1611" s="178"/>
      <c r="K1611" s="217"/>
      <c r="L1611" s="464"/>
      <c r="M1611" s="584"/>
      <c r="N1611" s="583"/>
      <c r="O1611" s="583"/>
      <c r="P1611" s="222" t="s">
        <v>372</v>
      </c>
      <c r="Q1611" s="516">
        <f>D2505</f>
        <v>0.72299999999999998</v>
      </c>
      <c r="R1611" s="223">
        <f>Q1611*Q1604</f>
        <v>47.428799999999995</v>
      </c>
      <c r="S1611" s="262"/>
      <c r="T1611" s="226">
        <f>R1611</f>
        <v>47.428799999999995</v>
      </c>
      <c r="U1611" s="178"/>
      <c r="V1611" s="132"/>
    </row>
    <row r="1612" spans="1:22">
      <c r="A1612" s="573" t="s">
        <v>369</v>
      </c>
      <c r="B1612" s="584"/>
      <c r="C1612" s="583"/>
      <c r="D1612" s="583"/>
      <c r="E1612" s="222" t="s">
        <v>373</v>
      </c>
      <c r="F1612" s="527">
        <f>D2506</f>
        <v>1.3160000000000001</v>
      </c>
      <c r="G1612" s="223">
        <f>F1612*F1604</f>
        <v>64.878799999999998</v>
      </c>
      <c r="H1612" s="262"/>
      <c r="I1612" s="226">
        <f>G1612</f>
        <v>64.878799999999998</v>
      </c>
      <c r="J1612" s="178"/>
      <c r="K1612" s="217"/>
      <c r="L1612" s="586" t="s">
        <v>369</v>
      </c>
      <c r="M1612" s="584"/>
      <c r="N1612" s="583"/>
      <c r="O1612" s="583"/>
      <c r="P1612" s="222" t="s">
        <v>373</v>
      </c>
      <c r="Q1612" s="527">
        <f>D2506</f>
        <v>1.3160000000000001</v>
      </c>
      <c r="R1612" s="223">
        <f>Q1612*Q1604</f>
        <v>86.329599999999999</v>
      </c>
      <c r="S1612" s="262"/>
      <c r="T1612" s="226">
        <f>R1612</f>
        <v>86.329599999999999</v>
      </c>
      <c r="U1612" s="178"/>
      <c r="V1612" s="132"/>
    </row>
    <row r="1613" spans="1:22" ht="13.5" thickBot="1">
      <c r="A1613" s="573"/>
      <c r="B1613" s="584"/>
      <c r="C1613" s="583"/>
      <c r="D1613" s="583"/>
      <c r="E1613" s="232" t="s">
        <v>374</v>
      </c>
      <c r="F1613" s="518">
        <f>D2507</f>
        <v>0.14899999999999999</v>
      </c>
      <c r="G1613" s="233">
        <f>F1613*F1604</f>
        <v>7.345699999999999</v>
      </c>
      <c r="H1613" s="264"/>
      <c r="I1613" s="237">
        <f>G1613</f>
        <v>7.345699999999999</v>
      </c>
      <c r="J1613" s="236"/>
      <c r="K1613" s="217"/>
      <c r="L1613" s="586"/>
      <c r="M1613" s="584"/>
      <c r="N1613" s="583"/>
      <c r="O1613" s="583"/>
      <c r="P1613" s="232" t="s">
        <v>374</v>
      </c>
      <c r="Q1613" s="518">
        <f>D2507</f>
        <v>0.14899999999999999</v>
      </c>
      <c r="R1613" s="233">
        <f>Q1613*Q1604</f>
        <v>9.7743999999999982</v>
      </c>
      <c r="S1613" s="264"/>
      <c r="T1613" s="237">
        <f>R1613</f>
        <v>9.7743999999999982</v>
      </c>
      <c r="U1613" s="236"/>
      <c r="V1613" s="132"/>
    </row>
    <row r="1614" spans="1:22" ht="15" customHeight="1" thickBot="1">
      <c r="A1614" s="574"/>
      <c r="B1614" s="168"/>
      <c r="C1614" s="164"/>
      <c r="D1614" s="164"/>
      <c r="E1614" s="165"/>
      <c r="F1614" s="532" t="s">
        <v>384</v>
      </c>
      <c r="G1614" s="332" t="s">
        <v>385</v>
      </c>
      <c r="H1614" s="220" t="s">
        <v>386</v>
      </c>
      <c r="I1614" s="219"/>
      <c r="J1614" s="251"/>
      <c r="K1614" s="217"/>
      <c r="L1614" s="587"/>
      <c r="M1614" s="168"/>
      <c r="N1614" s="164"/>
      <c r="O1614" s="164"/>
      <c r="P1614" s="165"/>
      <c r="Q1614" s="532" t="s">
        <v>384</v>
      </c>
      <c r="R1614" s="332" t="s">
        <v>385</v>
      </c>
      <c r="S1614" s="220" t="s">
        <v>386</v>
      </c>
      <c r="T1614" s="219"/>
      <c r="U1614" s="251"/>
      <c r="V1614" s="132"/>
    </row>
    <row r="1615" spans="1:22" ht="13.5" thickBot="1">
      <c r="A1615" s="479"/>
      <c r="B1615" s="247" t="s">
        <v>986</v>
      </c>
      <c r="C1615" s="219"/>
      <c r="D1615" s="219"/>
      <c r="E1615" s="253"/>
      <c r="F1615" s="521">
        <f>INDEX(Жильцы!$A$2:$AB$129,Квитанции_чистые!J1605,HLOOKUP(Квитанции_чистые!$G$3,Лист1!$B$21:$M$22,2,FALSE))</f>
        <v>8756</v>
      </c>
      <c r="G1615" s="248">
        <f>INDEX(Жильцы!$A$2:$AB$129,Квитанции_чистые!J1605,(HLOOKUP(Квитанции_чистые!$G$3,Лист1!$B$17:$M$18,2,FALSE)))</f>
        <v>8824</v>
      </c>
      <c r="H1615" s="249">
        <f>G1615-F1615</f>
        <v>68</v>
      </c>
      <c r="I1615" s="242">
        <f>H1615*B2499</f>
        <v>224.39999999999998</v>
      </c>
      <c r="J1615" s="251"/>
      <c r="K1615" s="217"/>
      <c r="L1615" s="461"/>
      <c r="M1615" s="247" t="s">
        <v>986</v>
      </c>
      <c r="N1615" s="219"/>
      <c r="O1615" s="219"/>
      <c r="P1615" s="253"/>
      <c r="Q1615" s="524">
        <f>INDEX(Жильцы!$A$2:$AB$129,Квитанции_чистые!U1605,HLOOKUP(Квитанции_чистые!$G$3,Лист1!$B$21:$M$22,2,FALSE))</f>
        <v>67566</v>
      </c>
      <c r="R1615" s="248">
        <f>INDEX(Жильцы!$A$2:$AB$129,Квитанции_чистые!U1605,(HLOOKUP(Квитанции_чистые!$G$3,Лист1!$B$17:$M$18,2,FALSE)))</f>
        <v>67887</v>
      </c>
      <c r="S1615" s="249">
        <f>R1615-Q1615</f>
        <v>321</v>
      </c>
      <c r="T1615" s="242">
        <f>S1615*B2499</f>
        <v>1059.3</v>
      </c>
      <c r="U1615" s="167"/>
      <c r="V1615" s="132"/>
    </row>
    <row r="1616" spans="1:22">
      <c r="A1616" s="460" t="s">
        <v>375</v>
      </c>
      <c r="B1616" s="132"/>
      <c r="C1616" s="132"/>
      <c r="D1616" s="132"/>
      <c r="E1616" s="132"/>
      <c r="F1616" s="510"/>
      <c r="G1616" s="560" t="s">
        <v>1007</v>
      </c>
      <c r="H1616" s="255"/>
      <c r="I1616" s="556">
        <f>Жильцы!N84</f>
        <v>-9029.86</v>
      </c>
      <c r="J1616" s="255"/>
      <c r="K1616" s="217"/>
      <c r="L1616" s="460" t="s">
        <v>375</v>
      </c>
      <c r="M1616" s="132"/>
      <c r="N1616" s="132"/>
      <c r="O1616" s="132"/>
      <c r="P1616" s="132"/>
      <c r="Q1616" s="510"/>
      <c r="R1616" s="560" t="s">
        <v>1007</v>
      </c>
      <c r="S1616" s="255"/>
      <c r="T1616" s="556">
        <f>Жильцы!N86</f>
        <v>1.0000000000218279E-2</v>
      </c>
      <c r="U1616" s="255"/>
      <c r="V1616" s="132"/>
    </row>
    <row r="1617" spans="1:22" ht="13.5" thickBot="1">
      <c r="A1617" s="460" t="s">
        <v>376</v>
      </c>
      <c r="B1617" s="132"/>
      <c r="C1617" s="132"/>
      <c r="D1617" s="180" t="s">
        <v>377</v>
      </c>
      <c r="E1617" s="183" t="str">
        <f>$E$18</f>
        <v>января</v>
      </c>
      <c r="F1617" s="510" t="s">
        <v>1142</v>
      </c>
      <c r="G1617" s="182" t="s">
        <v>347</v>
      </c>
      <c r="H1617" s="167"/>
      <c r="I1617" s="242">
        <f>SUM(I1608:I1616)</f>
        <v>-7235.7480000000005</v>
      </c>
      <c r="J1617" s="167"/>
      <c r="K1617" s="217"/>
      <c r="L1617" s="460" t="s">
        <v>376</v>
      </c>
      <c r="M1617" s="132"/>
      <c r="N1617" s="132"/>
      <c r="O1617" s="180" t="s">
        <v>377</v>
      </c>
      <c r="P1617" s="183" t="str">
        <f>$E$18</f>
        <v>января</v>
      </c>
      <c r="Q1617" s="510" t="s">
        <v>1142</v>
      </c>
      <c r="R1617" s="182" t="s">
        <v>347</v>
      </c>
      <c r="S1617" s="167"/>
      <c r="T1617" s="242">
        <f>SUM(T1608:T1616)</f>
        <v>3148.0139999999992</v>
      </c>
      <c r="U1617" s="167"/>
      <c r="V1617" s="132"/>
    </row>
    <row r="1618" spans="1:22" ht="10.5" customHeight="1">
      <c r="A1618" s="184"/>
      <c r="B1618" s="190"/>
      <c r="C1618" s="186"/>
      <c r="D1618" s="259"/>
      <c r="E1618" s="259"/>
      <c r="F1618" s="522"/>
      <c r="G1618" s="259"/>
      <c r="H1618" s="259"/>
      <c r="I1618" s="259"/>
      <c r="J1618" s="259"/>
      <c r="K1618" s="260"/>
      <c r="L1618" s="184"/>
      <c r="M1618" s="190"/>
      <c r="N1618" s="186"/>
      <c r="O1618" s="259"/>
      <c r="P1618" s="259"/>
      <c r="Q1618" s="522"/>
      <c r="R1618" s="259"/>
      <c r="S1618" s="259"/>
      <c r="T1618" s="259"/>
      <c r="U1618" s="259"/>
      <c r="V1618" s="261"/>
    </row>
    <row r="1619" spans="1:22" ht="22.5" customHeight="1">
      <c r="A1619" s="460" t="s">
        <v>363</v>
      </c>
      <c r="B1619" s="131"/>
      <c r="K1619" s="576" t="s">
        <v>378</v>
      </c>
      <c r="L1619" s="460" t="s">
        <v>363</v>
      </c>
      <c r="M1619" s="131"/>
      <c r="V1619" s="576" t="s">
        <v>378</v>
      </c>
    </row>
    <row r="1620" spans="1:22">
      <c r="A1620" s="460" t="s">
        <v>379</v>
      </c>
      <c r="B1620" s="131"/>
      <c r="K1620" s="577"/>
      <c r="L1620" s="460" t="s">
        <v>379</v>
      </c>
      <c r="M1620" s="131"/>
      <c r="V1620" s="577"/>
    </row>
    <row r="1621" spans="1:22" ht="1.5" customHeight="1">
      <c r="A1621" s="460"/>
      <c r="B1621" s="131"/>
      <c r="C1621" s="132"/>
      <c r="D1621" s="132"/>
      <c r="E1621" s="132"/>
      <c r="F1621" s="510"/>
      <c r="G1621" s="132"/>
      <c r="H1621" s="132"/>
      <c r="I1621" s="132"/>
      <c r="J1621" s="132"/>
      <c r="K1621" s="577"/>
      <c r="L1621" s="460"/>
      <c r="M1621" s="131"/>
      <c r="N1621" s="132"/>
      <c r="O1621" s="132"/>
      <c r="P1621" s="132"/>
      <c r="Q1621" s="510"/>
      <c r="R1621" s="132"/>
      <c r="S1621" s="132"/>
      <c r="T1621" s="132"/>
      <c r="U1621" s="132"/>
      <c r="V1621" s="577"/>
    </row>
    <row r="1622" spans="1:22" ht="15.75" customHeight="1">
      <c r="A1622" s="578"/>
      <c r="B1622" s="578"/>
      <c r="C1622" s="578"/>
      <c r="D1622" s="133" t="s">
        <v>350</v>
      </c>
      <c r="E1622" s="133"/>
      <c r="F1622" s="511"/>
      <c r="G1622" s="135" t="str">
        <f>$G$3</f>
        <v>декабрь</v>
      </c>
      <c r="H1622" s="133" t="s">
        <v>967</v>
      </c>
      <c r="I1622" s="132"/>
      <c r="J1622" s="132"/>
      <c r="K1622" s="577"/>
      <c r="L1622" s="592"/>
      <c r="M1622" s="592"/>
      <c r="N1622" s="592"/>
      <c r="O1622" s="133" t="s">
        <v>350</v>
      </c>
      <c r="P1622" s="133"/>
      <c r="Q1622" s="511"/>
      <c r="R1622" s="135" t="str">
        <f>$G$3</f>
        <v>декабрь</v>
      </c>
      <c r="S1622" s="133" t="s">
        <v>967</v>
      </c>
      <c r="T1622" s="132"/>
      <c r="U1622" s="132"/>
      <c r="V1622" s="577"/>
    </row>
    <row r="1623" spans="1:22" ht="3.75" customHeight="1">
      <c r="A1623" s="578"/>
      <c r="B1623" s="578"/>
      <c r="C1623" s="578"/>
      <c r="D1623" s="132"/>
      <c r="E1623" s="132"/>
      <c r="F1623" s="510"/>
      <c r="G1623" s="132"/>
      <c r="H1623" s="132"/>
      <c r="I1623" s="132"/>
      <c r="J1623" s="132"/>
      <c r="K1623" s="577"/>
      <c r="L1623" s="592"/>
      <c r="M1623" s="592"/>
      <c r="N1623" s="592"/>
      <c r="O1623" s="132"/>
      <c r="P1623" s="132"/>
      <c r="Q1623" s="510"/>
      <c r="R1623" s="132"/>
      <c r="S1623" s="132"/>
      <c r="T1623" s="132"/>
      <c r="U1623" s="132"/>
      <c r="V1623" s="577"/>
    </row>
    <row r="1624" spans="1:22" ht="12.75" customHeight="1">
      <c r="A1624" s="578"/>
      <c r="B1624" s="578"/>
      <c r="C1624" s="578"/>
      <c r="D1624" s="131" t="s">
        <v>327</v>
      </c>
      <c r="E1624" s="131"/>
      <c r="F1624" s="512">
        <f>F1604</f>
        <v>49.3</v>
      </c>
      <c r="G1624" s="131" t="s">
        <v>328</v>
      </c>
      <c r="H1624" s="132" t="str">
        <f>H1604</f>
        <v>Линник Л.В.</v>
      </c>
      <c r="I1624" s="132"/>
      <c r="J1624" s="132"/>
      <c r="K1624" s="577"/>
      <c r="L1624" s="592"/>
      <c r="M1624" s="592"/>
      <c r="N1624" s="592"/>
      <c r="O1624" s="131" t="s">
        <v>327</v>
      </c>
      <c r="P1624" s="131"/>
      <c r="Q1624" s="512">
        <f>Q1604</f>
        <v>65.599999999999994</v>
      </c>
      <c r="R1624" s="131" t="s">
        <v>328</v>
      </c>
      <c r="S1624" s="132" t="str">
        <f>S1604</f>
        <v>Сараджан Г.А.</v>
      </c>
      <c r="T1624" s="132"/>
      <c r="U1624" s="132"/>
      <c r="V1624" s="577"/>
    </row>
    <row r="1625" spans="1:22" ht="12.75" customHeight="1">
      <c r="A1625" s="578"/>
      <c r="B1625" s="578"/>
      <c r="C1625" s="578"/>
      <c r="D1625" s="131" t="s">
        <v>329</v>
      </c>
      <c r="E1625" s="131"/>
      <c r="F1625" s="512">
        <f>F1605</f>
        <v>1</v>
      </c>
      <c r="G1625" s="131" t="s">
        <v>330</v>
      </c>
      <c r="H1625" s="132" t="s">
        <v>331</v>
      </c>
      <c r="I1625" s="132"/>
      <c r="J1625" s="137">
        <f>J1605</f>
        <v>83</v>
      </c>
      <c r="K1625" s="577"/>
      <c r="L1625" s="592"/>
      <c r="M1625" s="592"/>
      <c r="N1625" s="592"/>
      <c r="O1625" s="131" t="s">
        <v>329</v>
      </c>
      <c r="P1625" s="131"/>
      <c r="Q1625" s="512">
        <f>Q1605</f>
        <v>2</v>
      </c>
      <c r="R1625" s="131" t="s">
        <v>330</v>
      </c>
      <c r="S1625" s="132" t="s">
        <v>331</v>
      </c>
      <c r="T1625" s="132"/>
      <c r="U1625" s="137">
        <f>U1605</f>
        <v>85</v>
      </c>
      <c r="V1625" s="577"/>
    </row>
    <row r="1626" spans="1:22" ht="2.25" customHeight="1" thickBot="1">
      <c r="A1626" s="463"/>
      <c r="B1626" s="132"/>
      <c r="C1626" s="132"/>
      <c r="D1626" s="132"/>
      <c r="E1626" s="132"/>
      <c r="F1626" s="510"/>
      <c r="G1626" s="132"/>
      <c r="H1626" s="132"/>
      <c r="I1626" s="132"/>
      <c r="J1626" s="132"/>
      <c r="K1626" s="577"/>
      <c r="L1626" s="463"/>
      <c r="M1626" s="132"/>
      <c r="N1626" s="132"/>
      <c r="O1626" s="132"/>
      <c r="P1626" s="132"/>
      <c r="Q1626" s="510"/>
      <c r="R1626" s="132"/>
      <c r="S1626" s="132"/>
      <c r="T1626" s="132"/>
      <c r="U1626" s="132"/>
      <c r="V1626" s="577"/>
    </row>
    <row r="1627" spans="1:22" ht="24" customHeight="1" thickBot="1">
      <c r="A1627" s="574" t="s">
        <v>467</v>
      </c>
      <c r="B1627" s="138"/>
      <c r="C1627" s="219"/>
      <c r="D1627" s="541" t="s">
        <v>957</v>
      </c>
      <c r="E1627" s="140"/>
      <c r="F1627" s="513" t="s">
        <v>366</v>
      </c>
      <c r="G1627" s="141" t="s">
        <v>335</v>
      </c>
      <c r="H1627" s="220" t="s">
        <v>367</v>
      </c>
      <c r="I1627" s="569" t="s">
        <v>337</v>
      </c>
      <c r="J1627" s="570"/>
      <c r="K1627" s="577"/>
      <c r="L1627" s="585" t="s">
        <v>468</v>
      </c>
      <c r="M1627" s="138"/>
      <c r="N1627" s="219"/>
      <c r="O1627" s="541" t="s">
        <v>957</v>
      </c>
      <c r="P1627" s="140"/>
      <c r="Q1627" s="513" t="s">
        <v>366</v>
      </c>
      <c r="R1627" s="141" t="s">
        <v>335</v>
      </c>
      <c r="S1627" s="220" t="s">
        <v>367</v>
      </c>
      <c r="T1627" s="569" t="s">
        <v>337</v>
      </c>
      <c r="U1627" s="570"/>
      <c r="V1627" s="577"/>
    </row>
    <row r="1628" spans="1:22" ht="3" customHeight="1">
      <c r="A1628" s="574"/>
      <c r="B1628" s="221"/>
      <c r="C1628" s="144"/>
      <c r="D1628" s="144"/>
      <c r="E1628" s="145"/>
      <c r="F1628" s="514"/>
      <c r="G1628" s="146"/>
      <c r="H1628" s="146"/>
      <c r="I1628" s="144"/>
      <c r="J1628" s="147"/>
      <c r="K1628" s="577"/>
      <c r="L1628" s="585"/>
      <c r="M1628" s="221"/>
      <c r="N1628" s="144"/>
      <c r="O1628" s="144"/>
      <c r="P1628" s="145"/>
      <c r="Q1628" s="514"/>
      <c r="R1628" s="146"/>
      <c r="S1628" s="146"/>
      <c r="T1628" s="144"/>
      <c r="U1628" s="147"/>
      <c r="V1628" s="577"/>
    </row>
    <row r="1629" spans="1:22" ht="12.75" customHeight="1">
      <c r="A1629" s="574"/>
      <c r="B1629" s="221" t="s">
        <v>368</v>
      </c>
      <c r="C1629" s="156"/>
      <c r="D1629" s="156"/>
      <c r="E1629" s="150"/>
      <c r="F1629" s="151">
        <f>D2509</f>
        <v>29.5</v>
      </c>
      <c r="G1629" s="151">
        <f>F1629*F1624</f>
        <v>1454.35</v>
      </c>
      <c r="H1629" s="192"/>
      <c r="I1629" s="153">
        <f>G1629-H1629</f>
        <v>1454.35</v>
      </c>
      <c r="J1629" s="154"/>
      <c r="K1629" s="577"/>
      <c r="L1629" s="585"/>
      <c r="M1629" s="221" t="s">
        <v>368</v>
      </c>
      <c r="N1629" s="156"/>
      <c r="O1629" s="156"/>
      <c r="P1629" s="150"/>
      <c r="Q1629" s="151">
        <f>D2509</f>
        <v>29.5</v>
      </c>
      <c r="R1629" s="151">
        <f>Q1629*Q1624</f>
        <v>1935.1999999999998</v>
      </c>
      <c r="S1629" s="192"/>
      <c r="T1629" s="153">
        <f>R1629-S1629</f>
        <v>1935.1999999999998</v>
      </c>
      <c r="U1629" s="154"/>
      <c r="V1629" s="577"/>
    </row>
    <row r="1630" spans="1:22" ht="12.75" customHeight="1">
      <c r="A1630" s="472"/>
      <c r="B1630" s="582" t="s">
        <v>370</v>
      </c>
      <c r="C1630" s="583"/>
      <c r="D1630" s="583"/>
      <c r="E1630" s="222" t="s">
        <v>371</v>
      </c>
      <c r="F1630" s="516">
        <f>D2504</f>
        <v>0.152</v>
      </c>
      <c r="G1630" s="223">
        <f>F1630*F1624</f>
        <v>7.4935999999999998</v>
      </c>
      <c r="H1630" s="262"/>
      <c r="I1630" s="226">
        <f>G1630</f>
        <v>7.4935999999999998</v>
      </c>
      <c r="J1630" s="178"/>
      <c r="K1630" s="577"/>
      <c r="L1630" s="585"/>
      <c r="M1630" s="582" t="s">
        <v>370</v>
      </c>
      <c r="N1630" s="583"/>
      <c r="O1630" s="583"/>
      <c r="P1630" s="222" t="s">
        <v>371</v>
      </c>
      <c r="Q1630" s="516">
        <f>D2504</f>
        <v>0.152</v>
      </c>
      <c r="R1630" s="223">
        <f>Q1630*Q1624</f>
        <v>9.9711999999999996</v>
      </c>
      <c r="S1630" s="262"/>
      <c r="T1630" s="226">
        <f>R1630</f>
        <v>9.9711999999999996</v>
      </c>
      <c r="U1630" s="178"/>
      <c r="V1630" s="577"/>
    </row>
    <row r="1631" spans="1:22" ht="12.75" customHeight="1">
      <c r="A1631" s="472"/>
      <c r="B1631" s="584"/>
      <c r="C1631" s="583"/>
      <c r="D1631" s="583"/>
      <c r="E1631" s="222" t="s">
        <v>372</v>
      </c>
      <c r="F1631" s="516">
        <f>D2505</f>
        <v>0.72299999999999998</v>
      </c>
      <c r="G1631" s="223">
        <f>F1631*F1624</f>
        <v>35.643899999999995</v>
      </c>
      <c r="H1631" s="262"/>
      <c r="I1631" s="226">
        <f>G1631</f>
        <v>35.643899999999995</v>
      </c>
      <c r="J1631" s="178"/>
      <c r="K1631" s="577"/>
      <c r="L1631" s="464"/>
      <c r="M1631" s="584"/>
      <c r="N1631" s="583"/>
      <c r="O1631" s="583"/>
      <c r="P1631" s="222" t="s">
        <v>372</v>
      </c>
      <c r="Q1631" s="516">
        <f>D2505</f>
        <v>0.72299999999999998</v>
      </c>
      <c r="R1631" s="223">
        <f>Q1631*Q1624</f>
        <v>47.428799999999995</v>
      </c>
      <c r="S1631" s="262"/>
      <c r="T1631" s="226">
        <f>R1631</f>
        <v>47.428799999999995</v>
      </c>
      <c r="U1631" s="178"/>
      <c r="V1631" s="577"/>
    </row>
    <row r="1632" spans="1:22">
      <c r="A1632" s="573" t="s">
        <v>369</v>
      </c>
      <c r="B1632" s="584"/>
      <c r="C1632" s="583"/>
      <c r="D1632" s="583"/>
      <c r="E1632" s="222" t="s">
        <v>373</v>
      </c>
      <c r="F1632" s="527">
        <f>D2506</f>
        <v>1.3160000000000001</v>
      </c>
      <c r="G1632" s="223">
        <f>F1632*F1624</f>
        <v>64.878799999999998</v>
      </c>
      <c r="H1632" s="262"/>
      <c r="I1632" s="226">
        <f>G1632</f>
        <v>64.878799999999998</v>
      </c>
      <c r="J1632" s="178"/>
      <c r="K1632" s="577"/>
      <c r="L1632" s="586" t="s">
        <v>369</v>
      </c>
      <c r="M1632" s="584"/>
      <c r="N1632" s="583"/>
      <c r="O1632" s="583"/>
      <c r="P1632" s="222" t="s">
        <v>373</v>
      </c>
      <c r="Q1632" s="527">
        <f>D2506</f>
        <v>1.3160000000000001</v>
      </c>
      <c r="R1632" s="223">
        <f>Q1632*Q1624</f>
        <v>86.329599999999999</v>
      </c>
      <c r="S1632" s="262"/>
      <c r="T1632" s="226">
        <f>R1632</f>
        <v>86.329599999999999</v>
      </c>
      <c r="U1632" s="178"/>
      <c r="V1632" s="577"/>
    </row>
    <row r="1633" spans="1:22" ht="13.5" thickBot="1">
      <c r="A1633" s="573"/>
      <c r="B1633" s="584"/>
      <c r="C1633" s="583"/>
      <c r="D1633" s="583"/>
      <c r="E1633" s="232" t="s">
        <v>374</v>
      </c>
      <c r="F1633" s="518">
        <f>D2507</f>
        <v>0.14899999999999999</v>
      </c>
      <c r="G1633" s="233">
        <f>F1633*F1624</f>
        <v>7.345699999999999</v>
      </c>
      <c r="H1633" s="264"/>
      <c r="I1633" s="237">
        <f>G1633</f>
        <v>7.345699999999999</v>
      </c>
      <c r="J1633" s="236"/>
      <c r="K1633" s="577"/>
      <c r="L1633" s="586"/>
      <c r="M1633" s="584"/>
      <c r="N1633" s="583"/>
      <c r="O1633" s="583"/>
      <c r="P1633" s="232" t="s">
        <v>374</v>
      </c>
      <c r="Q1633" s="518">
        <f>D2507</f>
        <v>0.14899999999999999</v>
      </c>
      <c r="R1633" s="233">
        <f>Q1633*Q1624</f>
        <v>9.7743999999999982</v>
      </c>
      <c r="S1633" s="264"/>
      <c r="T1633" s="237">
        <f>R1633</f>
        <v>9.7743999999999982</v>
      </c>
      <c r="U1633" s="236"/>
      <c r="V1633" s="577"/>
    </row>
    <row r="1634" spans="1:22" ht="13.5" customHeight="1" thickBot="1">
      <c r="A1634" s="574"/>
      <c r="B1634" s="168"/>
      <c r="C1634" s="164"/>
      <c r="D1634" s="164"/>
      <c r="E1634" s="165"/>
      <c r="F1634" s="532" t="s">
        <v>384</v>
      </c>
      <c r="G1634" s="332" t="s">
        <v>385</v>
      </c>
      <c r="H1634" s="220" t="s">
        <v>386</v>
      </c>
      <c r="I1634" s="219"/>
      <c r="J1634" s="251"/>
      <c r="K1634" s="577"/>
      <c r="L1634" s="587"/>
      <c r="M1634" s="168"/>
      <c r="N1634" s="164"/>
      <c r="O1634" s="164"/>
      <c r="P1634" s="165"/>
      <c r="Q1634" s="532" t="s">
        <v>384</v>
      </c>
      <c r="R1634" s="332" t="s">
        <v>385</v>
      </c>
      <c r="S1634" s="220" t="s">
        <v>386</v>
      </c>
      <c r="T1634" s="219"/>
      <c r="U1634" s="251"/>
      <c r="V1634" s="577"/>
    </row>
    <row r="1635" spans="1:22" ht="13.5" thickBot="1">
      <c r="A1635" s="479"/>
      <c r="B1635" s="247" t="s">
        <v>986</v>
      </c>
      <c r="C1635" s="219"/>
      <c r="D1635" s="219"/>
      <c r="E1635" s="253"/>
      <c r="F1635" s="524">
        <f>F1615</f>
        <v>8756</v>
      </c>
      <c r="G1635" s="282">
        <f>G1615</f>
        <v>8824</v>
      </c>
      <c r="H1635" s="249">
        <f>H1615</f>
        <v>68</v>
      </c>
      <c r="I1635" s="242">
        <f>I1615</f>
        <v>224.39999999999998</v>
      </c>
      <c r="J1635" s="167"/>
      <c r="K1635" s="577"/>
      <c r="L1635" s="461"/>
      <c r="M1635" s="247" t="s">
        <v>986</v>
      </c>
      <c r="N1635" s="219"/>
      <c r="O1635" s="219"/>
      <c r="P1635" s="253"/>
      <c r="Q1635" s="524">
        <f>Q1615</f>
        <v>67566</v>
      </c>
      <c r="R1635" s="248">
        <f>R1615</f>
        <v>67887</v>
      </c>
      <c r="S1635" s="249">
        <f>S1615</f>
        <v>321</v>
      </c>
      <c r="T1635" s="242">
        <f>T1615</f>
        <v>1059.3</v>
      </c>
      <c r="U1635" s="167"/>
      <c r="V1635" s="577"/>
    </row>
    <row r="1636" spans="1:22">
      <c r="A1636" s="460" t="s">
        <v>375</v>
      </c>
      <c r="B1636" s="132"/>
      <c r="C1636" s="132"/>
      <c r="D1636" s="132"/>
      <c r="E1636" s="132"/>
      <c r="F1636" s="510"/>
      <c r="G1636" s="560" t="s">
        <v>1007</v>
      </c>
      <c r="H1636" s="255"/>
      <c r="I1636" s="556">
        <f>I1616</f>
        <v>-9029.86</v>
      </c>
      <c r="J1636" s="255"/>
      <c r="K1636" s="577"/>
      <c r="L1636" s="460" t="s">
        <v>375</v>
      </c>
      <c r="M1636" s="132"/>
      <c r="N1636" s="132"/>
      <c r="O1636" s="132"/>
      <c r="P1636" s="132"/>
      <c r="Q1636" s="510"/>
      <c r="R1636" s="560" t="s">
        <v>1007</v>
      </c>
      <c r="S1636" s="255"/>
      <c r="T1636" s="556">
        <f>T1616</f>
        <v>1.0000000000218279E-2</v>
      </c>
      <c r="U1636" s="255"/>
      <c r="V1636" s="577"/>
    </row>
    <row r="1637" spans="1:22" ht="13.5" thickBot="1">
      <c r="A1637" s="460" t="s">
        <v>376</v>
      </c>
      <c r="B1637" s="132"/>
      <c r="C1637" s="132"/>
      <c r="D1637" s="180" t="s">
        <v>377</v>
      </c>
      <c r="E1637" s="183" t="str">
        <f>$E$18</f>
        <v>января</v>
      </c>
      <c r="F1637" s="510" t="s">
        <v>1142</v>
      </c>
      <c r="G1637" s="182" t="s">
        <v>347</v>
      </c>
      <c r="H1637" s="167"/>
      <c r="I1637" s="242">
        <f>SUM(I1628:I1636)</f>
        <v>-7235.7480000000005</v>
      </c>
      <c r="J1637" s="167"/>
      <c r="K1637" s="299"/>
      <c r="L1637" s="460" t="s">
        <v>376</v>
      </c>
      <c r="M1637" s="132"/>
      <c r="N1637" s="132"/>
      <c r="O1637" s="180" t="s">
        <v>377</v>
      </c>
      <c r="P1637" s="183" t="str">
        <f>$E$18</f>
        <v>января</v>
      </c>
      <c r="Q1637" s="510" t="s">
        <v>1142</v>
      </c>
      <c r="R1637" s="182" t="s">
        <v>347</v>
      </c>
      <c r="S1637" s="167"/>
      <c r="T1637" s="242">
        <f>SUM(T1628:T1636)</f>
        <v>3148.0139999999992</v>
      </c>
      <c r="U1637" s="167"/>
      <c r="V1637" s="299"/>
    </row>
    <row r="1638" spans="1:22" s="261" customFormat="1" ht="14.25" customHeight="1">
      <c r="A1638" s="284"/>
      <c r="B1638" s="285"/>
      <c r="C1638" s="196"/>
      <c r="F1638" s="525"/>
      <c r="K1638" s="299"/>
      <c r="L1638" s="284"/>
      <c r="M1638" s="285"/>
      <c r="N1638" s="196"/>
      <c r="Q1638" s="525"/>
      <c r="V1638" s="299"/>
    </row>
    <row r="1639" spans="1:22">
      <c r="A1639" s="460" t="s">
        <v>363</v>
      </c>
      <c r="B1639" s="131"/>
      <c r="L1639" s="460" t="s">
        <v>363</v>
      </c>
      <c r="M1639" s="131"/>
    </row>
    <row r="1640" spans="1:22" ht="3" customHeight="1">
      <c r="A1640" s="460"/>
      <c r="B1640" s="131"/>
      <c r="C1640" s="132"/>
      <c r="D1640" s="132"/>
      <c r="E1640" s="132"/>
      <c r="F1640" s="510"/>
      <c r="G1640" s="132"/>
      <c r="H1640" s="132"/>
      <c r="I1640" s="132"/>
      <c r="J1640" s="132"/>
      <c r="K1640" s="217"/>
      <c r="L1640" s="460"/>
      <c r="M1640" s="131"/>
      <c r="N1640" s="132"/>
      <c r="O1640" s="132"/>
      <c r="P1640" s="132"/>
      <c r="Q1640" s="510"/>
      <c r="R1640" s="132"/>
      <c r="S1640" s="132"/>
      <c r="T1640" s="132"/>
      <c r="U1640" s="132"/>
      <c r="V1640" s="132"/>
    </row>
    <row r="1641" spans="1:22" ht="15.75" customHeight="1">
      <c r="A1641" s="578"/>
      <c r="B1641" s="578"/>
      <c r="C1641" s="578"/>
      <c r="D1641" s="133" t="s">
        <v>325</v>
      </c>
      <c r="E1641" s="133"/>
      <c r="F1641" s="511"/>
      <c r="G1641" s="135" t="str">
        <f>$G$3</f>
        <v>декабрь</v>
      </c>
      <c r="H1641" s="133" t="s">
        <v>967</v>
      </c>
      <c r="I1641" s="132"/>
      <c r="J1641" s="132"/>
      <c r="K1641" s="217"/>
      <c r="L1641" s="578"/>
      <c r="M1641" s="578"/>
      <c r="N1641" s="578"/>
      <c r="O1641" s="133" t="s">
        <v>325</v>
      </c>
      <c r="P1641" s="133"/>
      <c r="Q1641" s="511"/>
      <c r="R1641" s="135" t="str">
        <f>$G$3</f>
        <v>декабрь</v>
      </c>
      <c r="S1641" s="133" t="s">
        <v>967</v>
      </c>
      <c r="T1641" s="132"/>
      <c r="U1641" s="132"/>
      <c r="V1641" s="132"/>
    </row>
    <row r="1642" spans="1:22" ht="5.25" customHeight="1">
      <c r="A1642" s="578"/>
      <c r="B1642" s="578"/>
      <c r="C1642" s="578"/>
      <c r="D1642" s="132"/>
      <c r="E1642" s="132"/>
      <c r="F1642" s="510"/>
      <c r="G1642" s="132"/>
      <c r="H1642" s="132"/>
      <c r="I1642" s="132"/>
      <c r="J1642" s="132"/>
      <c r="K1642" s="217"/>
      <c r="L1642" s="578"/>
      <c r="M1642" s="578"/>
      <c r="N1642" s="578"/>
      <c r="O1642" s="132"/>
      <c r="P1642" s="132"/>
      <c r="Q1642" s="510"/>
      <c r="R1642" s="132"/>
      <c r="S1642" s="132"/>
      <c r="T1642" s="132"/>
      <c r="U1642" s="132"/>
      <c r="V1642" s="132"/>
    </row>
    <row r="1643" spans="1:22" ht="12.75" customHeight="1">
      <c r="A1643" s="578"/>
      <c r="B1643" s="578"/>
      <c r="C1643" s="578"/>
      <c r="D1643" s="131" t="s">
        <v>327</v>
      </c>
      <c r="E1643" s="131"/>
      <c r="F1643" s="512">
        <f>Жильцы!E87</f>
        <v>49.2</v>
      </c>
      <c r="G1643" s="131" t="s">
        <v>328</v>
      </c>
      <c r="H1643" s="132" t="str">
        <f>Жильцы!B87&amp;" "&amp;Жильцы!C87&amp;"."&amp;Жильцы!D87&amp;"."</f>
        <v>Соколов В.А.</v>
      </c>
      <c r="I1643" s="132"/>
      <c r="J1643" s="132"/>
      <c r="K1643" s="217"/>
      <c r="L1643" s="578"/>
      <c r="M1643" s="578"/>
      <c r="N1643" s="578"/>
      <c r="O1643" s="131" t="s">
        <v>327</v>
      </c>
      <c r="P1643" s="131"/>
      <c r="Q1643" s="512">
        <f>Жильцы!E89</f>
        <v>49.5</v>
      </c>
      <c r="R1643" s="131" t="s">
        <v>328</v>
      </c>
      <c r="S1643" s="132" t="str">
        <f>Жильцы!B89&amp;" "&amp;Жильцы!C89&amp;"."&amp;Жильцы!D89&amp;"."</f>
        <v>Краева Ю.Н.</v>
      </c>
      <c r="T1643" s="132"/>
      <c r="U1643" s="132"/>
      <c r="V1643" s="132"/>
    </row>
    <row r="1644" spans="1:22" ht="12.75" customHeight="1">
      <c r="A1644" s="578"/>
      <c r="B1644" s="578"/>
      <c r="C1644" s="578"/>
      <c r="D1644" s="131" t="s">
        <v>329</v>
      </c>
      <c r="E1644" s="131"/>
      <c r="F1644" s="512">
        <f>Жильцы!F87</f>
        <v>1</v>
      </c>
      <c r="G1644" s="131" t="s">
        <v>330</v>
      </c>
      <c r="H1644" s="132" t="s">
        <v>331</v>
      </c>
      <c r="I1644" s="132"/>
      <c r="J1644" s="137">
        <f>Жильцы!A87</f>
        <v>86</v>
      </c>
      <c r="K1644" s="217"/>
      <c r="L1644" s="578"/>
      <c r="M1644" s="578"/>
      <c r="N1644" s="578"/>
      <c r="O1644" s="131" t="s">
        <v>329</v>
      </c>
      <c r="P1644" s="131"/>
      <c r="Q1644" s="512">
        <f>Жильцы!F89</f>
        <v>1</v>
      </c>
      <c r="R1644" s="131" t="s">
        <v>330</v>
      </c>
      <c r="S1644" s="132" t="s">
        <v>331</v>
      </c>
      <c r="T1644" s="132"/>
      <c r="U1644" s="137">
        <f>Жильцы!A89</f>
        <v>88</v>
      </c>
      <c r="V1644" s="132"/>
    </row>
    <row r="1645" spans="1:22" ht="1.5" customHeight="1" thickBot="1">
      <c r="A1645" s="463"/>
      <c r="B1645" s="132"/>
      <c r="C1645" s="132"/>
      <c r="D1645" s="132"/>
      <c r="E1645" s="132"/>
      <c r="F1645" s="510"/>
      <c r="G1645" s="132"/>
      <c r="H1645" s="132"/>
      <c r="I1645" s="132"/>
      <c r="J1645" s="132"/>
      <c r="K1645" s="217"/>
      <c r="L1645" s="463"/>
      <c r="M1645" s="132"/>
      <c r="N1645" s="132"/>
      <c r="O1645" s="132"/>
      <c r="P1645" s="132"/>
      <c r="Q1645" s="510"/>
      <c r="R1645" s="132"/>
      <c r="S1645" s="132"/>
      <c r="T1645" s="132"/>
      <c r="U1645" s="132"/>
      <c r="V1645" s="132"/>
    </row>
    <row r="1646" spans="1:22" ht="24" customHeight="1" thickBot="1">
      <c r="A1646" s="574"/>
      <c r="B1646" s="138"/>
      <c r="C1646" s="219"/>
      <c r="D1646" s="541" t="s">
        <v>957</v>
      </c>
      <c r="E1646" s="140"/>
      <c r="F1646" s="513" t="s">
        <v>366</v>
      </c>
      <c r="G1646" s="141" t="s">
        <v>335</v>
      </c>
      <c r="H1646" s="220" t="s">
        <v>367</v>
      </c>
      <c r="I1646" s="569" t="s">
        <v>337</v>
      </c>
      <c r="J1646" s="570"/>
      <c r="K1646" s="217"/>
      <c r="L1646" s="585"/>
      <c r="M1646" s="138"/>
      <c r="N1646" s="219"/>
      <c r="O1646" s="541" t="s">
        <v>957</v>
      </c>
      <c r="P1646" s="140"/>
      <c r="Q1646" s="513" t="s">
        <v>366</v>
      </c>
      <c r="R1646" s="141" t="s">
        <v>335</v>
      </c>
      <c r="S1646" s="220" t="s">
        <v>367</v>
      </c>
      <c r="T1646" s="569" t="s">
        <v>337</v>
      </c>
      <c r="U1646" s="570"/>
      <c r="V1646" s="132"/>
    </row>
    <row r="1647" spans="1:22" ht="3" customHeight="1">
      <c r="A1647" s="574"/>
      <c r="B1647" s="221"/>
      <c r="C1647" s="144"/>
      <c r="D1647" s="144"/>
      <c r="E1647" s="145"/>
      <c r="F1647" s="514"/>
      <c r="G1647" s="146"/>
      <c r="H1647" s="146"/>
      <c r="I1647" s="144"/>
      <c r="J1647" s="147"/>
      <c r="K1647" s="217"/>
      <c r="L1647" s="585"/>
      <c r="M1647" s="221"/>
      <c r="N1647" s="144"/>
      <c r="O1647" s="144"/>
      <c r="P1647" s="145"/>
      <c r="Q1647" s="514"/>
      <c r="R1647" s="146"/>
      <c r="S1647" s="146"/>
      <c r="T1647" s="144"/>
      <c r="U1647" s="147"/>
      <c r="V1647" s="132"/>
    </row>
    <row r="1648" spans="1:22" ht="12.75" customHeight="1">
      <c r="A1648" s="574"/>
      <c r="B1648" s="221" t="s">
        <v>368</v>
      </c>
      <c r="C1648" s="156"/>
      <c r="D1648" s="156"/>
      <c r="E1648" s="150"/>
      <c r="F1648" s="151">
        <f>D2509</f>
        <v>29.5</v>
      </c>
      <c r="G1648" s="151">
        <f>F1648*F1643</f>
        <v>1451.4</v>
      </c>
      <c r="H1648" s="152"/>
      <c r="I1648" s="153">
        <f>G1648-H1648</f>
        <v>1451.4</v>
      </c>
      <c r="J1648" s="154"/>
      <c r="K1648" s="217"/>
      <c r="L1648" s="585"/>
      <c r="M1648" s="221" t="s">
        <v>368</v>
      </c>
      <c r="N1648" s="156"/>
      <c r="O1648" s="156"/>
      <c r="P1648" s="150"/>
      <c r="Q1648" s="151">
        <f>D2509</f>
        <v>29.5</v>
      </c>
      <c r="R1648" s="151">
        <f>Q1648*Q1643</f>
        <v>1460.25</v>
      </c>
      <c r="S1648" s="152"/>
      <c r="T1648" s="153">
        <f>R1648-S1648</f>
        <v>1460.25</v>
      </c>
      <c r="U1648" s="154"/>
      <c r="V1648" s="132"/>
    </row>
    <row r="1649" spans="1:22" ht="12.75" customHeight="1">
      <c r="A1649" s="472"/>
      <c r="B1649" s="582" t="s">
        <v>370</v>
      </c>
      <c r="C1649" s="583"/>
      <c r="D1649" s="583"/>
      <c r="E1649" s="222" t="s">
        <v>371</v>
      </c>
      <c r="F1649" s="516">
        <f>D2504</f>
        <v>0.152</v>
      </c>
      <c r="G1649" s="223">
        <f>F1649*F1643</f>
        <v>7.4784000000000006</v>
      </c>
      <c r="H1649" s="224"/>
      <c r="I1649" s="226">
        <f>G1649</f>
        <v>7.4784000000000006</v>
      </c>
      <c r="J1649" s="178"/>
      <c r="K1649" s="217"/>
      <c r="L1649" s="585"/>
      <c r="M1649" s="582" t="s">
        <v>370</v>
      </c>
      <c r="N1649" s="583"/>
      <c r="O1649" s="583"/>
      <c r="P1649" s="222" t="s">
        <v>371</v>
      </c>
      <c r="Q1649" s="516">
        <f>D2504</f>
        <v>0.152</v>
      </c>
      <c r="R1649" s="223">
        <f>Q1649*Q1643</f>
        <v>7.524</v>
      </c>
      <c r="S1649" s="224"/>
      <c r="T1649" s="226">
        <f>R1649</f>
        <v>7.524</v>
      </c>
      <c r="U1649" s="178"/>
      <c r="V1649" s="132"/>
    </row>
    <row r="1650" spans="1:22" ht="12.75" customHeight="1">
      <c r="A1650" s="472"/>
      <c r="B1650" s="584"/>
      <c r="C1650" s="583"/>
      <c r="D1650" s="583"/>
      <c r="E1650" s="222" t="s">
        <v>372</v>
      </c>
      <c r="F1650" s="516">
        <f>D2505</f>
        <v>0.72299999999999998</v>
      </c>
      <c r="G1650" s="223">
        <f>F1650*F1643</f>
        <v>35.571600000000004</v>
      </c>
      <c r="H1650" s="224"/>
      <c r="I1650" s="226">
        <f>G1650</f>
        <v>35.571600000000004</v>
      </c>
      <c r="J1650" s="178"/>
      <c r="K1650" s="217"/>
      <c r="L1650" s="464"/>
      <c r="M1650" s="584"/>
      <c r="N1650" s="583"/>
      <c r="O1650" s="583"/>
      <c r="P1650" s="222" t="s">
        <v>372</v>
      </c>
      <c r="Q1650" s="516">
        <f>D2505</f>
        <v>0.72299999999999998</v>
      </c>
      <c r="R1650" s="223">
        <f>Q1650*Q1643</f>
        <v>35.788499999999999</v>
      </c>
      <c r="S1650" s="224"/>
      <c r="T1650" s="226">
        <f>R1650</f>
        <v>35.788499999999999</v>
      </c>
      <c r="U1650" s="178"/>
      <c r="V1650" s="132"/>
    </row>
    <row r="1651" spans="1:22">
      <c r="A1651" s="573" t="s">
        <v>369</v>
      </c>
      <c r="B1651" s="584"/>
      <c r="C1651" s="583"/>
      <c r="D1651" s="583"/>
      <c r="E1651" s="222" t="s">
        <v>373</v>
      </c>
      <c r="F1651" s="527">
        <f>D2506</f>
        <v>1.3160000000000001</v>
      </c>
      <c r="G1651" s="223">
        <f>F1651*F1643</f>
        <v>64.747200000000007</v>
      </c>
      <c r="H1651" s="224"/>
      <c r="I1651" s="226">
        <f>G1651</f>
        <v>64.747200000000007</v>
      </c>
      <c r="J1651" s="178"/>
      <c r="K1651" s="217"/>
      <c r="L1651" s="586" t="s">
        <v>369</v>
      </c>
      <c r="M1651" s="584"/>
      <c r="N1651" s="583"/>
      <c r="O1651" s="583"/>
      <c r="P1651" s="222" t="s">
        <v>373</v>
      </c>
      <c r="Q1651" s="527">
        <f>D2506</f>
        <v>1.3160000000000001</v>
      </c>
      <c r="R1651" s="223">
        <f>Q1651*Q1643</f>
        <v>65.141999999999996</v>
      </c>
      <c r="S1651" s="224"/>
      <c r="T1651" s="226">
        <f>R1651</f>
        <v>65.141999999999996</v>
      </c>
      <c r="U1651" s="178"/>
      <c r="V1651" s="132"/>
    </row>
    <row r="1652" spans="1:22" ht="13.5" thickBot="1">
      <c r="A1652" s="573"/>
      <c r="B1652" s="584"/>
      <c r="C1652" s="583"/>
      <c r="D1652" s="583"/>
      <c r="E1652" s="232" t="s">
        <v>374</v>
      </c>
      <c r="F1652" s="518">
        <f>D2507</f>
        <v>0.14899999999999999</v>
      </c>
      <c r="G1652" s="233">
        <f>F1652*F1643</f>
        <v>7.3308</v>
      </c>
      <c r="H1652" s="234"/>
      <c r="I1652" s="237">
        <f>G1652</f>
        <v>7.3308</v>
      </c>
      <c r="J1652" s="236"/>
      <c r="K1652" s="217"/>
      <c r="L1652" s="586"/>
      <c r="M1652" s="584"/>
      <c r="N1652" s="583"/>
      <c r="O1652" s="583"/>
      <c r="P1652" s="232" t="s">
        <v>374</v>
      </c>
      <c r="Q1652" s="518">
        <f>D2507</f>
        <v>0.14899999999999999</v>
      </c>
      <c r="R1652" s="233">
        <f>Q1652*Q1643</f>
        <v>7.3754999999999997</v>
      </c>
      <c r="S1652" s="234"/>
      <c r="T1652" s="237">
        <f>R1652</f>
        <v>7.3754999999999997</v>
      </c>
      <c r="U1652" s="236"/>
      <c r="V1652" s="132"/>
    </row>
    <row r="1653" spans="1:22" ht="15" customHeight="1" thickBot="1">
      <c r="A1653" s="574"/>
      <c r="B1653" s="168"/>
      <c r="C1653" s="164"/>
      <c r="D1653" s="164"/>
      <c r="E1653" s="165"/>
      <c r="F1653" s="532" t="s">
        <v>384</v>
      </c>
      <c r="G1653" s="332" t="s">
        <v>385</v>
      </c>
      <c r="H1653" s="220" t="s">
        <v>386</v>
      </c>
      <c r="I1653" s="219"/>
      <c r="J1653" s="251"/>
      <c r="K1653" s="217"/>
      <c r="L1653" s="587"/>
      <c r="M1653" s="168"/>
      <c r="N1653" s="164"/>
      <c r="O1653" s="164"/>
      <c r="P1653" s="165"/>
      <c r="Q1653" s="532" t="s">
        <v>384</v>
      </c>
      <c r="R1653" s="332" t="s">
        <v>385</v>
      </c>
      <c r="S1653" s="220" t="s">
        <v>386</v>
      </c>
      <c r="T1653" s="219"/>
      <c r="U1653" s="251"/>
      <c r="V1653" s="132"/>
    </row>
    <row r="1654" spans="1:22" ht="13.5" thickBot="1">
      <c r="A1654" s="479"/>
      <c r="B1654" s="247" t="s">
        <v>986</v>
      </c>
      <c r="C1654" s="219"/>
      <c r="D1654" s="219"/>
      <c r="E1654" s="253"/>
      <c r="F1654" s="521">
        <f>INDEX(Жильцы!$A$2:$AB$129,Квитанции_чистые!J1644,HLOOKUP(Квитанции_чистые!$G$3,Лист1!$B$21:$M$22,2,FALSE))</f>
        <v>34383</v>
      </c>
      <c r="G1654" s="248">
        <f>INDEX(Жильцы!$A$2:$AB$129,Квитанции_чистые!J1644,(HLOOKUP(Квитанции_чистые!$G$3,Лист1!$B$17:$M$18,2,FALSE)))</f>
        <v>34497</v>
      </c>
      <c r="H1654" s="249">
        <f>G1654-F1654</f>
        <v>114</v>
      </c>
      <c r="I1654" s="242">
        <f>H1654*B2499</f>
        <v>376.2</v>
      </c>
      <c r="J1654" s="251"/>
      <c r="K1654" s="252"/>
      <c r="L1654" s="461"/>
      <c r="M1654" s="254" t="s">
        <v>987</v>
      </c>
      <c r="N1654" s="288"/>
      <c r="O1654" s="288"/>
      <c r="P1654" s="289"/>
      <c r="Q1654" s="528">
        <f>INDEX(Жильцы!A142:AB143,1,HLOOKUP($G$3,Лист1!$B$21:$M$22,2,FALSE))</f>
        <v>6810</v>
      </c>
      <c r="R1654" s="290">
        <f>INDEX(Жильцы!A142:AB143,1,HLOOKUP($G$3,Лист1!$B$17:$M$18,2,FALSE))</f>
        <v>6815</v>
      </c>
      <c r="S1654" s="291">
        <f>R1654-Q1654</f>
        <v>5</v>
      </c>
      <c r="T1654" s="298">
        <f>S1654*C2501</f>
        <v>7.1999999999999993</v>
      </c>
      <c r="U1654" s="255"/>
      <c r="V1654" s="132"/>
    </row>
    <row r="1655" spans="1:22" ht="13.5" thickBot="1">
      <c r="A1655" s="460" t="s">
        <v>375</v>
      </c>
      <c r="B1655" s="132"/>
      <c r="C1655" s="132"/>
      <c r="D1655" s="132"/>
      <c r="E1655" s="132"/>
      <c r="F1655" s="510"/>
      <c r="G1655" s="560" t="s">
        <v>1007</v>
      </c>
      <c r="H1655" s="255"/>
      <c r="I1655" s="556">
        <f>Жильцы!N87</f>
        <v>-1053.04</v>
      </c>
      <c r="J1655" s="255"/>
      <c r="K1655" s="217"/>
      <c r="L1655" s="460" t="s">
        <v>375</v>
      </c>
      <c r="M1655" s="168" t="s">
        <v>988</v>
      </c>
      <c r="N1655" s="164"/>
      <c r="O1655" s="164"/>
      <c r="P1655" s="336"/>
      <c r="Q1655" s="529">
        <f>INDEX(Жильцы!A142:AB143,2,HLOOKUP($G$3,Лист1!$B$21:$M$22,2,FALSE))</f>
        <v>21090</v>
      </c>
      <c r="R1655" s="264">
        <f>INDEX(Жильцы!A142:AB143,2,HLOOKUP($G$3,Лист1!$B$17:$M$18,2,FALSE))</f>
        <v>21150</v>
      </c>
      <c r="S1655" s="236">
        <f>R1655-Q1655</f>
        <v>60</v>
      </c>
      <c r="T1655" s="298">
        <f>S1655*C2502</f>
        <v>228</v>
      </c>
      <c r="U1655" s="236"/>
      <c r="V1655" s="132"/>
    </row>
    <row r="1656" spans="1:22" ht="13.5" thickBot="1">
      <c r="A1656" s="460" t="s">
        <v>376</v>
      </c>
      <c r="B1656" s="132"/>
      <c r="C1656" s="132"/>
      <c r="D1656" s="180" t="s">
        <v>377</v>
      </c>
      <c r="E1656" s="183" t="str">
        <f>$E$18</f>
        <v>января</v>
      </c>
      <c r="F1656" s="510" t="s">
        <v>1142</v>
      </c>
      <c r="G1656" s="182" t="s">
        <v>347</v>
      </c>
      <c r="H1656" s="167"/>
      <c r="I1656" s="242">
        <f>SUM(I1647:I1655)</f>
        <v>889.6880000000001</v>
      </c>
      <c r="J1656" s="167"/>
      <c r="K1656" s="217"/>
      <c r="L1656" s="460" t="s">
        <v>376</v>
      </c>
      <c r="M1656" s="132"/>
      <c r="N1656" s="132"/>
      <c r="O1656" s="180" t="s">
        <v>377</v>
      </c>
      <c r="P1656" s="183" t="str">
        <f>$E$18</f>
        <v>января</v>
      </c>
      <c r="Q1656" s="510" t="s">
        <v>1142</v>
      </c>
      <c r="R1656" s="562" t="s">
        <v>1007</v>
      </c>
      <c r="S1656" s="154"/>
      <c r="T1656" s="558">
        <f>Жильцы!N89</f>
        <v>4873.96</v>
      </c>
      <c r="U1656" s="154"/>
      <c r="V1656" s="132"/>
    </row>
    <row r="1657" spans="1:22" ht="12.75" customHeight="1" thickBot="1">
      <c r="A1657" s="184"/>
      <c r="B1657" s="190"/>
      <c r="C1657" s="186"/>
      <c r="D1657" s="259"/>
      <c r="E1657" s="259"/>
      <c r="F1657" s="522"/>
      <c r="G1657" s="188"/>
      <c r="H1657" s="189"/>
      <c r="I1657" s="259"/>
      <c r="J1657" s="259"/>
      <c r="K1657" s="260"/>
      <c r="L1657" s="184"/>
      <c r="M1657" s="190"/>
      <c r="N1657" s="186"/>
      <c r="O1657" s="259"/>
      <c r="P1657" s="259"/>
      <c r="Q1657" s="522"/>
      <c r="R1657" s="182" t="s">
        <v>347</v>
      </c>
      <c r="S1657" s="167"/>
      <c r="T1657" s="242">
        <f>SUM(T1648:T1656)</f>
        <v>6685.24</v>
      </c>
      <c r="U1657" s="167"/>
      <c r="V1657" s="261"/>
    </row>
    <row r="1658" spans="1:22" ht="17.25" customHeight="1">
      <c r="A1658" s="460" t="s">
        <v>363</v>
      </c>
      <c r="B1658" s="131"/>
      <c r="K1658" s="576" t="s">
        <v>378</v>
      </c>
      <c r="L1658" s="460" t="s">
        <v>363</v>
      </c>
      <c r="M1658" s="131"/>
      <c r="V1658" s="576" t="s">
        <v>378</v>
      </c>
    </row>
    <row r="1659" spans="1:22">
      <c r="A1659" s="460" t="s">
        <v>379</v>
      </c>
      <c r="B1659" s="131"/>
      <c r="K1659" s="577"/>
      <c r="L1659" s="460" t="s">
        <v>379</v>
      </c>
      <c r="M1659" s="131"/>
      <c r="V1659" s="577"/>
    </row>
    <row r="1660" spans="1:22" ht="3" customHeight="1">
      <c r="A1660" s="460"/>
      <c r="B1660" s="131"/>
      <c r="C1660" s="132"/>
      <c r="D1660" s="132"/>
      <c r="E1660" s="132"/>
      <c r="F1660" s="510"/>
      <c r="G1660" s="132"/>
      <c r="H1660" s="132"/>
      <c r="I1660" s="132"/>
      <c r="J1660" s="132"/>
      <c r="K1660" s="577"/>
      <c r="L1660" s="460"/>
      <c r="M1660" s="131"/>
      <c r="N1660" s="132"/>
      <c r="O1660" s="132"/>
      <c r="P1660" s="132"/>
      <c r="Q1660" s="510"/>
      <c r="R1660" s="132"/>
      <c r="S1660" s="132"/>
      <c r="T1660" s="132"/>
      <c r="U1660" s="132"/>
      <c r="V1660" s="577"/>
    </row>
    <row r="1661" spans="1:22" ht="15.75" customHeight="1">
      <c r="A1661" s="578"/>
      <c r="B1661" s="578"/>
      <c r="C1661" s="578"/>
      <c r="D1661" s="133" t="s">
        <v>350</v>
      </c>
      <c r="E1661" s="133"/>
      <c r="F1661" s="511"/>
      <c r="G1661" s="135" t="str">
        <f>$G$3</f>
        <v>декабрь</v>
      </c>
      <c r="H1661" s="133" t="s">
        <v>967</v>
      </c>
      <c r="I1661" s="132"/>
      <c r="J1661" s="132"/>
      <c r="K1661" s="577"/>
      <c r="L1661" s="578"/>
      <c r="M1661" s="578"/>
      <c r="N1661" s="578"/>
      <c r="O1661" s="133" t="s">
        <v>350</v>
      </c>
      <c r="P1661" s="133"/>
      <c r="Q1661" s="511"/>
      <c r="R1661" s="135" t="str">
        <f>$G$3</f>
        <v>декабрь</v>
      </c>
      <c r="S1661" s="133" t="s">
        <v>967</v>
      </c>
      <c r="T1661" s="132"/>
      <c r="U1661" s="132"/>
      <c r="V1661" s="577"/>
    </row>
    <row r="1662" spans="1:22" ht="3.75" customHeight="1">
      <c r="A1662" s="578"/>
      <c r="B1662" s="578"/>
      <c r="C1662" s="578"/>
      <c r="D1662" s="132"/>
      <c r="E1662" s="132"/>
      <c r="F1662" s="510"/>
      <c r="G1662" s="132"/>
      <c r="H1662" s="132"/>
      <c r="I1662" s="132"/>
      <c r="J1662" s="132"/>
      <c r="K1662" s="577"/>
      <c r="L1662" s="578"/>
      <c r="M1662" s="578"/>
      <c r="N1662" s="578"/>
      <c r="O1662" s="132"/>
      <c r="P1662" s="132"/>
      <c r="Q1662" s="510"/>
      <c r="R1662" s="132"/>
      <c r="S1662" s="132"/>
      <c r="T1662" s="132"/>
      <c r="U1662" s="132"/>
      <c r="V1662" s="577"/>
    </row>
    <row r="1663" spans="1:22" ht="12.75" customHeight="1">
      <c r="A1663" s="578"/>
      <c r="B1663" s="578"/>
      <c r="C1663" s="578"/>
      <c r="D1663" s="131" t="s">
        <v>327</v>
      </c>
      <c r="E1663" s="131"/>
      <c r="F1663" s="512">
        <f>F1643</f>
        <v>49.2</v>
      </c>
      <c r="G1663" s="131" t="s">
        <v>328</v>
      </c>
      <c r="H1663" s="132" t="str">
        <f>H1643</f>
        <v>Соколов В.А.</v>
      </c>
      <c r="I1663" s="132"/>
      <c r="J1663" s="132"/>
      <c r="K1663" s="577"/>
      <c r="L1663" s="578"/>
      <c r="M1663" s="578"/>
      <c r="N1663" s="578"/>
      <c r="O1663" s="131" t="s">
        <v>327</v>
      </c>
      <c r="P1663" s="131"/>
      <c r="Q1663" s="512">
        <f>Q1643</f>
        <v>49.5</v>
      </c>
      <c r="R1663" s="131" t="s">
        <v>328</v>
      </c>
      <c r="S1663" s="132" t="str">
        <f>S1643</f>
        <v>Краева Ю.Н.</v>
      </c>
      <c r="T1663" s="132"/>
      <c r="U1663" s="132"/>
      <c r="V1663" s="577"/>
    </row>
    <row r="1664" spans="1:22" ht="12.75" customHeight="1">
      <c r="A1664" s="578"/>
      <c r="B1664" s="578"/>
      <c r="C1664" s="578"/>
      <c r="D1664" s="131" t="s">
        <v>329</v>
      </c>
      <c r="E1664" s="131"/>
      <c r="F1664" s="512">
        <f>F1644</f>
        <v>1</v>
      </c>
      <c r="G1664" s="131" t="s">
        <v>330</v>
      </c>
      <c r="H1664" s="132" t="s">
        <v>331</v>
      </c>
      <c r="I1664" s="132"/>
      <c r="J1664" s="137">
        <f>J1644</f>
        <v>86</v>
      </c>
      <c r="K1664" s="577"/>
      <c r="L1664" s="578"/>
      <c r="M1664" s="578"/>
      <c r="N1664" s="578"/>
      <c r="O1664" s="131" t="s">
        <v>329</v>
      </c>
      <c r="P1664" s="131"/>
      <c r="Q1664" s="512">
        <f>Q1644</f>
        <v>1</v>
      </c>
      <c r="R1664" s="131" t="s">
        <v>330</v>
      </c>
      <c r="S1664" s="132" t="s">
        <v>331</v>
      </c>
      <c r="T1664" s="132"/>
      <c r="U1664" s="137">
        <f>U1644</f>
        <v>88</v>
      </c>
      <c r="V1664" s="577"/>
    </row>
    <row r="1665" spans="1:22" ht="6" customHeight="1" thickBot="1">
      <c r="A1665" s="463"/>
      <c r="B1665" s="132"/>
      <c r="C1665" s="132"/>
      <c r="D1665" s="132"/>
      <c r="E1665" s="132"/>
      <c r="F1665" s="510"/>
      <c r="G1665" s="132"/>
      <c r="H1665" s="132"/>
      <c r="I1665" s="132"/>
      <c r="J1665" s="132"/>
      <c r="K1665" s="577"/>
      <c r="L1665" s="463"/>
      <c r="M1665" s="132"/>
      <c r="N1665" s="132"/>
      <c r="O1665" s="132"/>
      <c r="P1665" s="132"/>
      <c r="Q1665" s="510"/>
      <c r="R1665" s="132"/>
      <c r="S1665" s="132"/>
      <c r="T1665" s="132"/>
      <c r="U1665" s="132"/>
      <c r="V1665" s="577"/>
    </row>
    <row r="1666" spans="1:22" ht="24" customHeight="1" thickBot="1">
      <c r="A1666" s="574" t="s">
        <v>469</v>
      </c>
      <c r="B1666" s="138"/>
      <c r="C1666" s="219"/>
      <c r="D1666" s="541" t="s">
        <v>957</v>
      </c>
      <c r="E1666" s="140"/>
      <c r="F1666" s="513" t="s">
        <v>366</v>
      </c>
      <c r="G1666" s="141" t="s">
        <v>335</v>
      </c>
      <c r="H1666" s="220" t="s">
        <v>367</v>
      </c>
      <c r="I1666" s="569" t="s">
        <v>337</v>
      </c>
      <c r="J1666" s="570"/>
      <c r="K1666" s="577"/>
      <c r="L1666" s="585" t="s">
        <v>470</v>
      </c>
      <c r="M1666" s="138"/>
      <c r="N1666" s="219"/>
      <c r="O1666" s="541" t="s">
        <v>957</v>
      </c>
      <c r="P1666" s="140"/>
      <c r="Q1666" s="513" t="s">
        <v>366</v>
      </c>
      <c r="R1666" s="141" t="s">
        <v>335</v>
      </c>
      <c r="S1666" s="220" t="s">
        <v>367</v>
      </c>
      <c r="T1666" s="569" t="s">
        <v>337</v>
      </c>
      <c r="U1666" s="570"/>
      <c r="V1666" s="577"/>
    </row>
    <row r="1667" spans="1:22" ht="6" customHeight="1">
      <c r="A1667" s="574"/>
      <c r="B1667" s="221"/>
      <c r="C1667" s="144"/>
      <c r="D1667" s="144"/>
      <c r="E1667" s="145"/>
      <c r="F1667" s="514"/>
      <c r="G1667" s="146"/>
      <c r="H1667" s="146"/>
      <c r="I1667" s="144"/>
      <c r="J1667" s="147"/>
      <c r="K1667" s="577"/>
      <c r="L1667" s="585"/>
      <c r="M1667" s="221"/>
      <c r="N1667" s="144"/>
      <c r="O1667" s="144"/>
      <c r="P1667" s="145"/>
      <c r="Q1667" s="514"/>
      <c r="R1667" s="146"/>
      <c r="S1667" s="146"/>
      <c r="T1667" s="144"/>
      <c r="U1667" s="147"/>
      <c r="V1667" s="577"/>
    </row>
    <row r="1668" spans="1:22" ht="12.75" customHeight="1">
      <c r="A1668" s="574"/>
      <c r="B1668" s="221" t="s">
        <v>368</v>
      </c>
      <c r="C1668" s="156"/>
      <c r="D1668" s="156"/>
      <c r="E1668" s="150"/>
      <c r="F1668" s="151">
        <f>D2509</f>
        <v>29.5</v>
      </c>
      <c r="G1668" s="151">
        <f>F1668*F1663</f>
        <v>1451.4</v>
      </c>
      <c r="H1668" s="192"/>
      <c r="I1668" s="153">
        <f>G1668-H1668</f>
        <v>1451.4</v>
      </c>
      <c r="J1668" s="154"/>
      <c r="K1668" s="577"/>
      <c r="L1668" s="585"/>
      <c r="M1668" s="221" t="s">
        <v>368</v>
      </c>
      <c r="N1668" s="156"/>
      <c r="O1668" s="156"/>
      <c r="P1668" s="150"/>
      <c r="Q1668" s="151">
        <f>D2509</f>
        <v>29.5</v>
      </c>
      <c r="R1668" s="151">
        <f>Q1668*Q1663</f>
        <v>1460.25</v>
      </c>
      <c r="S1668" s="192"/>
      <c r="T1668" s="153">
        <f>R1668-S1668</f>
        <v>1460.25</v>
      </c>
      <c r="U1668" s="154"/>
      <c r="V1668" s="577"/>
    </row>
    <row r="1669" spans="1:22" ht="12.75" customHeight="1">
      <c r="A1669" s="472"/>
      <c r="B1669" s="582" t="s">
        <v>370</v>
      </c>
      <c r="C1669" s="583"/>
      <c r="D1669" s="583"/>
      <c r="E1669" s="222" t="s">
        <v>371</v>
      </c>
      <c r="F1669" s="516">
        <f>D2504</f>
        <v>0.152</v>
      </c>
      <c r="G1669" s="223">
        <f>F1669*F1663</f>
        <v>7.4784000000000006</v>
      </c>
      <c r="H1669" s="262"/>
      <c r="I1669" s="226">
        <f>G1669</f>
        <v>7.4784000000000006</v>
      </c>
      <c r="J1669" s="178"/>
      <c r="K1669" s="577"/>
      <c r="L1669" s="585"/>
      <c r="M1669" s="582" t="s">
        <v>370</v>
      </c>
      <c r="N1669" s="583"/>
      <c r="O1669" s="583"/>
      <c r="P1669" s="222" t="s">
        <v>371</v>
      </c>
      <c r="Q1669" s="516">
        <f>D2504</f>
        <v>0.152</v>
      </c>
      <c r="R1669" s="223">
        <f>Q1669*Q1663</f>
        <v>7.524</v>
      </c>
      <c r="S1669" s="262"/>
      <c r="T1669" s="226">
        <f>R1669</f>
        <v>7.524</v>
      </c>
      <c r="U1669" s="178"/>
      <c r="V1669" s="577"/>
    </row>
    <row r="1670" spans="1:22" ht="12.75" customHeight="1">
      <c r="A1670" s="472"/>
      <c r="B1670" s="584"/>
      <c r="C1670" s="583"/>
      <c r="D1670" s="583"/>
      <c r="E1670" s="222" t="s">
        <v>372</v>
      </c>
      <c r="F1670" s="516">
        <f>D2505</f>
        <v>0.72299999999999998</v>
      </c>
      <c r="G1670" s="223">
        <f>F1670*F1663</f>
        <v>35.571600000000004</v>
      </c>
      <c r="H1670" s="262"/>
      <c r="I1670" s="226">
        <f>G1670</f>
        <v>35.571600000000004</v>
      </c>
      <c r="J1670" s="178"/>
      <c r="K1670" s="577"/>
      <c r="L1670" s="464"/>
      <c r="M1670" s="584"/>
      <c r="N1670" s="583"/>
      <c r="O1670" s="583"/>
      <c r="P1670" s="222" t="s">
        <v>372</v>
      </c>
      <c r="Q1670" s="516">
        <f>D2505</f>
        <v>0.72299999999999998</v>
      </c>
      <c r="R1670" s="223">
        <f>Q1670*Q1663</f>
        <v>35.788499999999999</v>
      </c>
      <c r="S1670" s="262"/>
      <c r="T1670" s="226">
        <f>R1670</f>
        <v>35.788499999999999</v>
      </c>
      <c r="U1670" s="178"/>
      <c r="V1670" s="577"/>
    </row>
    <row r="1671" spans="1:22">
      <c r="A1671" s="573" t="s">
        <v>369</v>
      </c>
      <c r="B1671" s="584"/>
      <c r="C1671" s="583"/>
      <c r="D1671" s="583"/>
      <c r="E1671" s="222" t="s">
        <v>373</v>
      </c>
      <c r="F1671" s="527">
        <f>D2506</f>
        <v>1.3160000000000001</v>
      </c>
      <c r="G1671" s="223">
        <f>F1671*F1663</f>
        <v>64.747200000000007</v>
      </c>
      <c r="H1671" s="262"/>
      <c r="I1671" s="226">
        <f>G1671</f>
        <v>64.747200000000007</v>
      </c>
      <c r="J1671" s="178"/>
      <c r="K1671" s="577"/>
      <c r="L1671" s="586" t="s">
        <v>369</v>
      </c>
      <c r="M1671" s="584"/>
      <c r="N1671" s="583"/>
      <c r="O1671" s="583"/>
      <c r="P1671" s="222" t="s">
        <v>373</v>
      </c>
      <c r="Q1671" s="527">
        <f>D2506</f>
        <v>1.3160000000000001</v>
      </c>
      <c r="R1671" s="223">
        <f>Q1671*Q1663</f>
        <v>65.141999999999996</v>
      </c>
      <c r="S1671" s="262"/>
      <c r="T1671" s="226">
        <f>R1671</f>
        <v>65.141999999999996</v>
      </c>
      <c r="U1671" s="178"/>
      <c r="V1671" s="577"/>
    </row>
    <row r="1672" spans="1:22" ht="13.5" thickBot="1">
      <c r="A1672" s="573"/>
      <c r="B1672" s="584"/>
      <c r="C1672" s="583"/>
      <c r="D1672" s="583"/>
      <c r="E1672" s="232" t="s">
        <v>374</v>
      </c>
      <c r="F1672" s="518">
        <f>D2507</f>
        <v>0.14899999999999999</v>
      </c>
      <c r="G1672" s="233">
        <f>F1672*F1663</f>
        <v>7.3308</v>
      </c>
      <c r="H1672" s="264"/>
      <c r="I1672" s="237">
        <f>G1672</f>
        <v>7.3308</v>
      </c>
      <c r="J1672" s="236"/>
      <c r="K1672" s="577"/>
      <c r="L1672" s="586"/>
      <c r="M1672" s="584"/>
      <c r="N1672" s="583"/>
      <c r="O1672" s="583"/>
      <c r="P1672" s="232" t="s">
        <v>374</v>
      </c>
      <c r="Q1672" s="518">
        <f>D2507</f>
        <v>0.14899999999999999</v>
      </c>
      <c r="R1672" s="233">
        <f>Q1672*Q1663</f>
        <v>7.3754999999999997</v>
      </c>
      <c r="S1672" s="264"/>
      <c r="T1672" s="237">
        <f>R1672</f>
        <v>7.3754999999999997</v>
      </c>
      <c r="U1672" s="236"/>
      <c r="V1672" s="577"/>
    </row>
    <row r="1673" spans="1:22" ht="12.75" customHeight="1" thickBot="1">
      <c r="A1673" s="574"/>
      <c r="B1673" s="168"/>
      <c r="C1673" s="164"/>
      <c r="D1673" s="164"/>
      <c r="E1673" s="165"/>
      <c r="F1673" s="532" t="s">
        <v>384</v>
      </c>
      <c r="G1673" s="332" t="s">
        <v>385</v>
      </c>
      <c r="H1673" s="220" t="s">
        <v>386</v>
      </c>
      <c r="I1673" s="219"/>
      <c r="J1673" s="251"/>
      <c r="K1673" s="577"/>
      <c r="L1673" s="587"/>
      <c r="M1673" s="168"/>
      <c r="N1673" s="164"/>
      <c r="O1673" s="164"/>
      <c r="P1673" s="165"/>
      <c r="Q1673" s="532" t="s">
        <v>384</v>
      </c>
      <c r="R1673" s="332" t="s">
        <v>385</v>
      </c>
      <c r="S1673" s="220" t="s">
        <v>386</v>
      </c>
      <c r="T1673" s="219"/>
      <c r="U1673" s="251"/>
      <c r="V1673" s="577"/>
    </row>
    <row r="1674" spans="1:22" ht="13.5" thickBot="1">
      <c r="A1674" s="479"/>
      <c r="B1674" s="247" t="s">
        <v>986</v>
      </c>
      <c r="C1674" s="219"/>
      <c r="D1674" s="219"/>
      <c r="E1674" s="253"/>
      <c r="F1674" s="524">
        <f>F1654</f>
        <v>34383</v>
      </c>
      <c r="G1674" s="282">
        <f>G1654</f>
        <v>34497</v>
      </c>
      <c r="H1674" s="249">
        <f>H1654</f>
        <v>114</v>
      </c>
      <c r="I1674" s="242">
        <f>I1654</f>
        <v>376.2</v>
      </c>
      <c r="J1674" s="167"/>
      <c r="K1674" s="577"/>
      <c r="L1674" s="461"/>
      <c r="M1674" s="254" t="s">
        <v>987</v>
      </c>
      <c r="N1674" s="288"/>
      <c r="O1674" s="288"/>
      <c r="P1674" s="289"/>
      <c r="Q1674" s="533">
        <f t="shared" ref="Q1674:T1675" si="0">Q1654</f>
        <v>6810</v>
      </c>
      <c r="R1674" s="290">
        <f t="shared" si="0"/>
        <v>6815</v>
      </c>
      <c r="S1674" s="291">
        <f t="shared" si="0"/>
        <v>5</v>
      </c>
      <c r="T1674" s="298">
        <f t="shared" si="0"/>
        <v>7.1999999999999993</v>
      </c>
      <c r="U1674" s="255"/>
      <c r="V1674" s="577"/>
    </row>
    <row r="1675" spans="1:22" ht="13.5" thickBot="1">
      <c r="A1675" s="460" t="s">
        <v>375</v>
      </c>
      <c r="B1675" s="132"/>
      <c r="C1675" s="132"/>
      <c r="D1675" s="132"/>
      <c r="E1675" s="132"/>
      <c r="F1675" s="510"/>
      <c r="G1675" s="560" t="s">
        <v>1007</v>
      </c>
      <c r="H1675" s="255"/>
      <c r="I1675" s="556">
        <f>I1655</f>
        <v>-1053.04</v>
      </c>
      <c r="J1675" s="255"/>
      <c r="K1675" s="577"/>
      <c r="L1675" s="460" t="s">
        <v>375</v>
      </c>
      <c r="M1675" s="168" t="s">
        <v>988</v>
      </c>
      <c r="N1675" s="164"/>
      <c r="O1675" s="164"/>
      <c r="P1675" s="336"/>
      <c r="Q1675" s="534">
        <f t="shared" si="0"/>
        <v>21090</v>
      </c>
      <c r="R1675" s="264">
        <f t="shared" si="0"/>
        <v>21150</v>
      </c>
      <c r="S1675" s="264">
        <f t="shared" si="0"/>
        <v>60</v>
      </c>
      <c r="T1675" s="337">
        <f>T1655</f>
        <v>228</v>
      </c>
      <c r="U1675" s="236"/>
      <c r="V1675" s="577"/>
    </row>
    <row r="1676" spans="1:22" ht="13.5" thickBot="1">
      <c r="A1676" s="460" t="s">
        <v>376</v>
      </c>
      <c r="B1676" s="132"/>
      <c r="C1676" s="132"/>
      <c r="D1676" s="180" t="s">
        <v>377</v>
      </c>
      <c r="E1676" s="183" t="str">
        <f>$E$18</f>
        <v>января</v>
      </c>
      <c r="F1676" s="510" t="s">
        <v>1142</v>
      </c>
      <c r="G1676" s="182" t="s">
        <v>347</v>
      </c>
      <c r="H1676" s="167"/>
      <c r="I1676" s="242">
        <f>SUM(I1667:I1675)</f>
        <v>889.6880000000001</v>
      </c>
      <c r="J1676" s="167"/>
      <c r="K1676" s="299"/>
      <c r="L1676" s="460" t="s">
        <v>376</v>
      </c>
      <c r="M1676" s="132"/>
      <c r="N1676" s="132"/>
      <c r="O1676" s="180" t="s">
        <v>377</v>
      </c>
      <c r="P1676" s="183" t="str">
        <f>$E$18</f>
        <v>января</v>
      </c>
      <c r="Q1676" s="510" t="s">
        <v>1142</v>
      </c>
      <c r="R1676" s="562" t="s">
        <v>1007</v>
      </c>
      <c r="S1676" s="154"/>
      <c r="T1676" s="558">
        <f>T1656</f>
        <v>4873.96</v>
      </c>
      <c r="U1676" s="154"/>
      <c r="V1676" s="299"/>
    </row>
    <row r="1677" spans="1:22" ht="13.5" thickBot="1">
      <c r="A1677" s="184"/>
      <c r="B1677" s="190"/>
      <c r="C1677" s="186"/>
      <c r="D1677" s="259"/>
      <c r="E1677" s="259"/>
      <c r="F1677" s="522"/>
      <c r="G1677" s="197"/>
      <c r="H1677" s="197"/>
      <c r="I1677" s="197"/>
      <c r="J1677" s="197"/>
      <c r="K1677" s="299"/>
      <c r="L1677" s="284"/>
      <c r="M1677" s="285"/>
      <c r="N1677" s="196"/>
      <c r="O1677" s="261"/>
      <c r="P1677" s="261"/>
      <c r="Q1677" s="522"/>
      <c r="R1677" s="182" t="s">
        <v>347</v>
      </c>
      <c r="S1677" s="167"/>
      <c r="T1677" s="242">
        <f>SUM(T1668:T1676)</f>
        <v>6685.24</v>
      </c>
      <c r="U1677" s="167"/>
      <c r="V1677" s="299"/>
    </row>
    <row r="1678" spans="1:22" ht="20.25" customHeight="1" thickTop="1">
      <c r="A1678" s="460" t="s">
        <v>363</v>
      </c>
      <c r="B1678" s="131"/>
      <c r="L1678" s="460" t="s">
        <v>363</v>
      </c>
      <c r="M1678" s="131"/>
    </row>
    <row r="1679" spans="1:22" ht="2.25" customHeight="1">
      <c r="A1679" s="460"/>
      <c r="B1679" s="131"/>
      <c r="C1679" s="132"/>
      <c r="D1679" s="132"/>
      <c r="E1679" s="132"/>
      <c r="F1679" s="510"/>
      <c r="G1679" s="132"/>
      <c r="H1679" s="132"/>
      <c r="I1679" s="132"/>
      <c r="J1679" s="132"/>
      <c r="K1679" s="217"/>
      <c r="L1679" s="460"/>
      <c r="M1679" s="131"/>
      <c r="N1679" s="132"/>
      <c r="O1679" s="132"/>
      <c r="P1679" s="132"/>
      <c r="Q1679" s="510"/>
      <c r="R1679" s="132"/>
      <c r="S1679" s="132"/>
      <c r="T1679" s="132"/>
      <c r="U1679" s="132"/>
      <c r="V1679" s="132"/>
    </row>
    <row r="1680" spans="1:22" ht="15.75" customHeight="1">
      <c r="A1680" s="578"/>
      <c r="B1680" s="578"/>
      <c r="C1680" s="578"/>
      <c r="D1680" s="133" t="s">
        <v>325</v>
      </c>
      <c r="E1680" s="133"/>
      <c r="F1680" s="511"/>
      <c r="G1680" s="135" t="str">
        <f>$G$3</f>
        <v>декабрь</v>
      </c>
      <c r="H1680" s="133" t="s">
        <v>967</v>
      </c>
      <c r="I1680" s="132"/>
      <c r="J1680" s="132"/>
      <c r="K1680" s="217"/>
      <c r="L1680" s="578"/>
      <c r="M1680" s="578"/>
      <c r="N1680" s="578"/>
      <c r="O1680" s="133" t="s">
        <v>325</v>
      </c>
      <c r="P1680" s="133"/>
      <c r="Q1680" s="511"/>
      <c r="R1680" s="135" t="str">
        <f>$G$3</f>
        <v>декабрь</v>
      </c>
      <c r="S1680" s="133" t="s">
        <v>967</v>
      </c>
      <c r="T1680" s="132"/>
      <c r="U1680" s="132"/>
      <c r="V1680" s="132"/>
    </row>
    <row r="1681" spans="1:22" ht="3" customHeight="1">
      <c r="A1681" s="578"/>
      <c r="B1681" s="578"/>
      <c r="C1681" s="578"/>
      <c r="D1681" s="132"/>
      <c r="E1681" s="132"/>
      <c r="F1681" s="510"/>
      <c r="G1681" s="132"/>
      <c r="H1681" s="132"/>
      <c r="I1681" s="132"/>
      <c r="J1681" s="132"/>
      <c r="K1681" s="217"/>
      <c r="L1681" s="578"/>
      <c r="M1681" s="578"/>
      <c r="N1681" s="578"/>
      <c r="O1681" s="132"/>
      <c r="P1681" s="132"/>
      <c r="Q1681" s="510"/>
      <c r="R1681" s="132"/>
      <c r="S1681" s="132"/>
      <c r="T1681" s="132"/>
      <c r="U1681" s="132"/>
      <c r="V1681" s="132"/>
    </row>
    <row r="1682" spans="1:22" ht="12.75" customHeight="1">
      <c r="A1682" s="578"/>
      <c r="B1682" s="578"/>
      <c r="C1682" s="578"/>
      <c r="D1682" s="131" t="s">
        <v>327</v>
      </c>
      <c r="E1682" s="131"/>
      <c r="F1682" s="512">
        <f>Жильцы!E88</f>
        <v>49.2</v>
      </c>
      <c r="G1682" s="131" t="s">
        <v>328</v>
      </c>
      <c r="H1682" s="132" t="str">
        <f>Жильцы!B88&amp;" "&amp;Жильцы!C88&amp;"."&amp;Жильцы!D88&amp;"."</f>
        <v>Кобызев Е.В.</v>
      </c>
      <c r="I1682" s="132"/>
      <c r="J1682" s="132"/>
      <c r="K1682" s="217"/>
      <c r="L1682" s="578"/>
      <c r="M1682" s="578"/>
      <c r="N1682" s="578"/>
      <c r="O1682" s="131" t="s">
        <v>327</v>
      </c>
      <c r="P1682" s="131"/>
      <c r="Q1682" s="512">
        <f>Жильцы!E90</f>
        <v>49.4</v>
      </c>
      <c r="R1682" s="131" t="s">
        <v>328</v>
      </c>
      <c r="S1682" s="132" t="str">
        <f>Жильцы!B90&amp;" "&amp;Жильцы!C90&amp;"."&amp;Жильцы!D90&amp;"."</f>
        <v>Омельяненко В.Н.</v>
      </c>
      <c r="T1682" s="132"/>
      <c r="U1682" s="132"/>
      <c r="V1682" s="132"/>
    </row>
    <row r="1683" spans="1:22" ht="12.75" customHeight="1">
      <c r="A1683" s="578"/>
      <c r="B1683" s="578"/>
      <c r="C1683" s="578"/>
      <c r="D1683" s="131" t="s">
        <v>329</v>
      </c>
      <c r="E1683" s="131"/>
      <c r="F1683" s="512">
        <f>Жильцы!F88</f>
        <v>2</v>
      </c>
      <c r="G1683" s="131" t="s">
        <v>330</v>
      </c>
      <c r="H1683" s="132" t="s">
        <v>331</v>
      </c>
      <c r="I1683" s="132"/>
      <c r="J1683" s="137">
        <f>Жильцы!A88</f>
        <v>87</v>
      </c>
      <c r="K1683" s="217"/>
      <c r="L1683" s="578"/>
      <c r="M1683" s="578"/>
      <c r="N1683" s="578"/>
      <c r="O1683" s="131" t="s">
        <v>329</v>
      </c>
      <c r="P1683" s="131"/>
      <c r="Q1683" s="512">
        <f>Жильцы!F90</f>
        <v>2</v>
      </c>
      <c r="R1683" s="131" t="s">
        <v>330</v>
      </c>
      <c r="S1683" s="132" t="s">
        <v>331</v>
      </c>
      <c r="T1683" s="132"/>
      <c r="U1683" s="137">
        <f>Жильцы!A90</f>
        <v>89</v>
      </c>
      <c r="V1683" s="132"/>
    </row>
    <row r="1684" spans="1:22" ht="2.25" customHeight="1" thickBot="1">
      <c r="A1684" s="463"/>
      <c r="B1684" s="132"/>
      <c r="C1684" s="132"/>
      <c r="D1684" s="132"/>
      <c r="E1684" s="132"/>
      <c r="F1684" s="510"/>
      <c r="G1684" s="132"/>
      <c r="H1684" s="132"/>
      <c r="I1684" s="132"/>
      <c r="J1684" s="132"/>
      <c r="K1684" s="217"/>
      <c r="L1684" s="463"/>
      <c r="M1684" s="132"/>
      <c r="N1684" s="132"/>
      <c r="O1684" s="132"/>
      <c r="P1684" s="132"/>
      <c r="Q1684" s="510"/>
      <c r="R1684" s="132"/>
      <c r="S1684" s="132"/>
      <c r="T1684" s="132"/>
      <c r="U1684" s="132"/>
      <c r="V1684" s="132"/>
    </row>
    <row r="1685" spans="1:22" ht="24" customHeight="1" thickBot="1">
      <c r="A1685" s="574"/>
      <c r="B1685" s="138"/>
      <c r="C1685" s="219"/>
      <c r="D1685" s="541" t="s">
        <v>957</v>
      </c>
      <c r="E1685" s="140"/>
      <c r="F1685" s="513" t="s">
        <v>366</v>
      </c>
      <c r="G1685" s="141" t="s">
        <v>335</v>
      </c>
      <c r="H1685" s="220" t="s">
        <v>367</v>
      </c>
      <c r="I1685" s="569" t="s">
        <v>337</v>
      </c>
      <c r="J1685" s="570"/>
      <c r="K1685" s="217"/>
      <c r="L1685" s="585"/>
      <c r="M1685" s="138"/>
      <c r="N1685" s="219"/>
      <c r="O1685" s="541" t="s">
        <v>957</v>
      </c>
      <c r="P1685" s="140"/>
      <c r="Q1685" s="513" t="s">
        <v>366</v>
      </c>
      <c r="R1685" s="141" t="s">
        <v>335</v>
      </c>
      <c r="S1685" s="220" t="s">
        <v>367</v>
      </c>
      <c r="T1685" s="569" t="s">
        <v>337</v>
      </c>
      <c r="U1685" s="570"/>
      <c r="V1685" s="132"/>
    </row>
    <row r="1686" spans="1:22" ht="3" customHeight="1">
      <c r="A1686" s="574"/>
      <c r="B1686" s="221"/>
      <c r="C1686" s="144"/>
      <c r="D1686" s="144"/>
      <c r="E1686" s="145"/>
      <c r="F1686" s="514"/>
      <c r="G1686" s="146"/>
      <c r="H1686" s="146"/>
      <c r="I1686" s="144"/>
      <c r="J1686" s="147"/>
      <c r="K1686" s="217"/>
      <c r="L1686" s="585"/>
      <c r="M1686" s="221"/>
      <c r="N1686" s="144"/>
      <c r="O1686" s="144"/>
      <c r="P1686" s="145"/>
      <c r="Q1686" s="514"/>
      <c r="R1686" s="146"/>
      <c r="S1686" s="146"/>
      <c r="T1686" s="144"/>
      <c r="U1686" s="147"/>
      <c r="V1686" s="132"/>
    </row>
    <row r="1687" spans="1:22" ht="12.75" customHeight="1">
      <c r="A1687" s="574"/>
      <c r="B1687" s="221" t="s">
        <v>368</v>
      </c>
      <c r="C1687" s="156"/>
      <c r="D1687" s="156"/>
      <c r="E1687" s="150"/>
      <c r="F1687" s="151">
        <f>D2509</f>
        <v>29.5</v>
      </c>
      <c r="G1687" s="151">
        <f>F1687*F1682</f>
        <v>1451.4</v>
      </c>
      <c r="H1687" s="152"/>
      <c r="I1687" s="153">
        <f>G1687-H1687</f>
        <v>1451.4</v>
      </c>
      <c r="J1687" s="154"/>
      <c r="K1687" s="217"/>
      <c r="L1687" s="585"/>
      <c r="M1687" s="221" t="s">
        <v>368</v>
      </c>
      <c r="N1687" s="156"/>
      <c r="O1687" s="156"/>
      <c r="P1687" s="150"/>
      <c r="Q1687" s="151">
        <f>D2509</f>
        <v>29.5</v>
      </c>
      <c r="R1687" s="151">
        <f>Q1687*Q1682</f>
        <v>1457.3</v>
      </c>
      <c r="S1687" s="152"/>
      <c r="T1687" s="153">
        <f>R1687-S1687</f>
        <v>1457.3</v>
      </c>
      <c r="U1687" s="154"/>
      <c r="V1687" s="132"/>
    </row>
    <row r="1688" spans="1:22" ht="12.75" customHeight="1">
      <c r="A1688" s="472"/>
      <c r="B1688" s="582" t="s">
        <v>370</v>
      </c>
      <c r="C1688" s="583"/>
      <c r="D1688" s="583"/>
      <c r="E1688" s="222" t="s">
        <v>371</v>
      </c>
      <c r="F1688" s="516">
        <f>D2504</f>
        <v>0.152</v>
      </c>
      <c r="G1688" s="223">
        <f>F1688*F1682</f>
        <v>7.4784000000000006</v>
      </c>
      <c r="H1688" s="224"/>
      <c r="I1688" s="226">
        <f>G1688</f>
        <v>7.4784000000000006</v>
      </c>
      <c r="J1688" s="178"/>
      <c r="K1688" s="217"/>
      <c r="L1688" s="585"/>
      <c r="M1688" s="582" t="s">
        <v>370</v>
      </c>
      <c r="N1688" s="583"/>
      <c r="O1688" s="583"/>
      <c r="P1688" s="222" t="s">
        <v>371</v>
      </c>
      <c r="Q1688" s="516">
        <f>D2504</f>
        <v>0.152</v>
      </c>
      <c r="R1688" s="223">
        <f>Q1688*Q1682</f>
        <v>7.5087999999999999</v>
      </c>
      <c r="S1688" s="224"/>
      <c r="T1688" s="226">
        <f>R1688</f>
        <v>7.5087999999999999</v>
      </c>
      <c r="U1688" s="178"/>
      <c r="V1688" s="132"/>
    </row>
    <row r="1689" spans="1:22" ht="12.75" customHeight="1">
      <c r="A1689" s="472"/>
      <c r="B1689" s="584"/>
      <c r="C1689" s="583"/>
      <c r="D1689" s="583"/>
      <c r="E1689" s="222" t="s">
        <v>372</v>
      </c>
      <c r="F1689" s="516">
        <f>D2505</f>
        <v>0.72299999999999998</v>
      </c>
      <c r="G1689" s="223">
        <f>F1689*F1682</f>
        <v>35.571600000000004</v>
      </c>
      <c r="H1689" s="224"/>
      <c r="I1689" s="226">
        <f>G1689</f>
        <v>35.571600000000004</v>
      </c>
      <c r="J1689" s="178"/>
      <c r="K1689" s="217"/>
      <c r="L1689" s="464"/>
      <c r="M1689" s="584"/>
      <c r="N1689" s="583"/>
      <c r="O1689" s="583"/>
      <c r="P1689" s="222" t="s">
        <v>372</v>
      </c>
      <c r="Q1689" s="516">
        <f>D2505</f>
        <v>0.72299999999999998</v>
      </c>
      <c r="R1689" s="223">
        <f>Q1689*Q1682</f>
        <v>35.716200000000001</v>
      </c>
      <c r="S1689" s="224"/>
      <c r="T1689" s="226">
        <f>R1689</f>
        <v>35.716200000000001</v>
      </c>
      <c r="U1689" s="178"/>
      <c r="V1689" s="132"/>
    </row>
    <row r="1690" spans="1:22">
      <c r="A1690" s="573" t="s">
        <v>369</v>
      </c>
      <c r="B1690" s="584"/>
      <c r="C1690" s="583"/>
      <c r="D1690" s="583"/>
      <c r="E1690" s="222" t="s">
        <v>373</v>
      </c>
      <c r="F1690" s="527">
        <f>D2506</f>
        <v>1.3160000000000001</v>
      </c>
      <c r="G1690" s="223">
        <f>F1690*F1682</f>
        <v>64.747200000000007</v>
      </c>
      <c r="H1690" s="224"/>
      <c r="I1690" s="226">
        <f>G1690</f>
        <v>64.747200000000007</v>
      </c>
      <c r="J1690" s="178"/>
      <c r="K1690" s="217"/>
      <c r="L1690" s="586" t="s">
        <v>369</v>
      </c>
      <c r="M1690" s="584"/>
      <c r="N1690" s="583"/>
      <c r="O1690" s="583"/>
      <c r="P1690" s="222" t="s">
        <v>373</v>
      </c>
      <c r="Q1690" s="527">
        <f>D2506</f>
        <v>1.3160000000000001</v>
      </c>
      <c r="R1690" s="223">
        <f>Q1690*Q1682</f>
        <v>65.010400000000004</v>
      </c>
      <c r="S1690" s="224"/>
      <c r="T1690" s="226">
        <f>R1690</f>
        <v>65.010400000000004</v>
      </c>
      <c r="U1690" s="178"/>
      <c r="V1690" s="132"/>
    </row>
    <row r="1691" spans="1:22" ht="13.5" thickBot="1">
      <c r="A1691" s="573"/>
      <c r="B1691" s="584"/>
      <c r="C1691" s="583"/>
      <c r="D1691" s="583"/>
      <c r="E1691" s="232" t="s">
        <v>374</v>
      </c>
      <c r="F1691" s="518">
        <f>D2507</f>
        <v>0.14899999999999999</v>
      </c>
      <c r="G1691" s="233">
        <f>F1691*F1682</f>
        <v>7.3308</v>
      </c>
      <c r="H1691" s="234"/>
      <c r="I1691" s="237">
        <f>G1691</f>
        <v>7.3308</v>
      </c>
      <c r="J1691" s="236"/>
      <c r="K1691" s="217"/>
      <c r="L1691" s="586"/>
      <c r="M1691" s="584"/>
      <c r="N1691" s="583"/>
      <c r="O1691" s="583"/>
      <c r="P1691" s="232" t="s">
        <v>374</v>
      </c>
      <c r="Q1691" s="518">
        <f>D2507</f>
        <v>0.14899999999999999</v>
      </c>
      <c r="R1691" s="233">
        <f>Q1691*Q1682</f>
        <v>7.3605999999999998</v>
      </c>
      <c r="S1691" s="234"/>
      <c r="T1691" s="237">
        <f>R1691</f>
        <v>7.3605999999999998</v>
      </c>
      <c r="U1691" s="236"/>
      <c r="V1691" s="132"/>
    </row>
    <row r="1692" spans="1:22" ht="12.75" customHeight="1" thickBot="1">
      <c r="A1692" s="574"/>
      <c r="B1692" s="168"/>
      <c r="C1692" s="164"/>
      <c r="D1692" s="164"/>
      <c r="E1692" s="165"/>
      <c r="F1692" s="532" t="s">
        <v>384</v>
      </c>
      <c r="G1692" s="332" t="s">
        <v>385</v>
      </c>
      <c r="H1692" s="220" t="s">
        <v>386</v>
      </c>
      <c r="I1692" s="219"/>
      <c r="J1692" s="251"/>
      <c r="K1692" s="217"/>
      <c r="L1692" s="587"/>
      <c r="M1692" s="168"/>
      <c r="N1692" s="164"/>
      <c r="O1692" s="164"/>
      <c r="P1692" s="165"/>
      <c r="Q1692" s="532" t="s">
        <v>384</v>
      </c>
      <c r="R1692" s="332" t="s">
        <v>385</v>
      </c>
      <c r="S1692" s="220" t="s">
        <v>386</v>
      </c>
      <c r="T1692" s="219"/>
      <c r="U1692" s="251"/>
      <c r="V1692" s="132"/>
    </row>
    <row r="1693" spans="1:22" ht="13.5" thickBot="1">
      <c r="A1693" s="479"/>
      <c r="B1693" s="247" t="s">
        <v>986</v>
      </c>
      <c r="C1693" s="219"/>
      <c r="D1693" s="219"/>
      <c r="E1693" s="253"/>
      <c r="F1693" s="521">
        <f>INDEX(Жильцы!$A$2:$AB$129,Квитанции_чистые!J1683,HLOOKUP(Квитанции_чистые!$G$3,Лист1!$B$21:$M$22,2,FALSE))</f>
        <v>45258</v>
      </c>
      <c r="G1693" s="248">
        <f>INDEX(Жильцы!$A$2:$AB$129,Квитанции_чистые!J1683,(HLOOKUP(Квитанции_чистые!$G$3,Лист1!$B$17:$M$18,2,FALSE)))</f>
        <v>45452</v>
      </c>
      <c r="H1693" s="249">
        <f>G1693-F1693</f>
        <v>194</v>
      </c>
      <c r="I1693" s="242">
        <f>H1693*B2499</f>
        <v>640.19999999999993</v>
      </c>
      <c r="J1693" s="251"/>
      <c r="K1693" s="217"/>
      <c r="L1693" s="461"/>
      <c r="M1693" s="254" t="s">
        <v>987</v>
      </c>
      <c r="N1693" s="288"/>
      <c r="O1693" s="288"/>
      <c r="P1693" s="289"/>
      <c r="Q1693" s="528">
        <f>INDEX(Жильцы!A138:AB139,1,HLOOKUP($G$3,Лист1!$B$21:$M$22,2,FALSE))</f>
        <v>7625</v>
      </c>
      <c r="R1693" s="290">
        <f>INDEX(Жильцы!A138:AB139,1,HLOOKUP($G$3,Лист1!$B$17:$M$18,2,FALSE))</f>
        <v>7665</v>
      </c>
      <c r="S1693" s="291">
        <f>R1693-Q1693</f>
        <v>40</v>
      </c>
      <c r="T1693" s="298">
        <f>S1693*C2501</f>
        <v>57.599999999999994</v>
      </c>
      <c r="U1693" s="255"/>
      <c r="V1693" s="132"/>
    </row>
    <row r="1694" spans="1:22" ht="13.5" thickBot="1">
      <c r="A1694" s="460" t="s">
        <v>375</v>
      </c>
      <c r="B1694" s="132"/>
      <c r="C1694" s="132"/>
      <c r="D1694" s="132"/>
      <c r="E1694" s="132"/>
      <c r="F1694" s="510"/>
      <c r="G1694" s="560" t="s">
        <v>1007</v>
      </c>
      <c r="H1694" s="255"/>
      <c r="I1694" s="556">
        <f>Жильцы!N88</f>
        <v>0</v>
      </c>
      <c r="J1694" s="255"/>
      <c r="K1694" s="217"/>
      <c r="L1694" s="460" t="s">
        <v>375</v>
      </c>
      <c r="M1694" s="168" t="s">
        <v>988</v>
      </c>
      <c r="N1694" s="164"/>
      <c r="O1694" s="164"/>
      <c r="P1694" s="293"/>
      <c r="Q1694" s="529">
        <f>INDEX(Жильцы!A138:AB139,2,HLOOKUP($G$3,Лист1!$B$21:$M$22,2,FALSE))</f>
        <v>13920</v>
      </c>
      <c r="R1694" s="264">
        <f>INDEX(Жильцы!A138:AB139,2,HLOOKUP($G$3,Лист1!$B$17:$M$18,2,FALSE))</f>
        <v>14001</v>
      </c>
      <c r="S1694" s="264">
        <f>R1694-Q1694</f>
        <v>81</v>
      </c>
      <c r="T1694" s="337">
        <f>S1694*C2502</f>
        <v>307.8</v>
      </c>
      <c r="U1694" s="236"/>
      <c r="V1694" s="132"/>
    </row>
    <row r="1695" spans="1:22" ht="12.75" customHeight="1" thickBot="1">
      <c r="A1695" s="460" t="s">
        <v>376</v>
      </c>
      <c r="B1695" s="132"/>
      <c r="C1695" s="132"/>
      <c r="D1695" s="180" t="s">
        <v>377</v>
      </c>
      <c r="E1695" s="183" t="str">
        <f>$E$18</f>
        <v>января</v>
      </c>
      <c r="F1695" s="510" t="s">
        <v>1142</v>
      </c>
      <c r="G1695" s="182" t="s">
        <v>347</v>
      </c>
      <c r="H1695" s="167"/>
      <c r="I1695" s="242">
        <f>SUM(I1686:I1694)</f>
        <v>2206.7280000000001</v>
      </c>
      <c r="J1695" s="167"/>
      <c r="K1695" s="217"/>
      <c r="L1695" s="460" t="s">
        <v>376</v>
      </c>
      <c r="M1695" s="132"/>
      <c r="N1695" s="132"/>
      <c r="O1695" s="180" t="s">
        <v>377</v>
      </c>
      <c r="P1695" s="183" t="str">
        <f>$E$18</f>
        <v>января</v>
      </c>
      <c r="Q1695" s="510" t="s">
        <v>1142</v>
      </c>
      <c r="R1695" s="562" t="s">
        <v>1007</v>
      </c>
      <c r="S1695" s="154"/>
      <c r="T1695" s="558">
        <f>Жильцы!N90</f>
        <v>3957.2200000000003</v>
      </c>
      <c r="U1695" s="154"/>
      <c r="V1695" s="132"/>
    </row>
    <row r="1696" spans="1:22" ht="13.5" customHeight="1" thickBot="1">
      <c r="A1696" s="184"/>
      <c r="B1696" s="190"/>
      <c r="C1696" s="186"/>
      <c r="D1696" s="259"/>
      <c r="E1696" s="259"/>
      <c r="F1696" s="522"/>
      <c r="G1696" s="259"/>
      <c r="H1696" s="259"/>
      <c r="I1696" s="259"/>
      <c r="J1696" s="259"/>
      <c r="K1696" s="260"/>
      <c r="L1696" s="184"/>
      <c r="M1696" s="190"/>
      <c r="N1696" s="186"/>
      <c r="O1696" s="259"/>
      <c r="P1696" s="259"/>
      <c r="Q1696" s="522"/>
      <c r="R1696" s="182" t="s">
        <v>347</v>
      </c>
      <c r="S1696" s="167"/>
      <c r="T1696" s="242">
        <f>SUM(T1687:T1695)</f>
        <v>5895.5160000000005</v>
      </c>
      <c r="U1696" s="167"/>
      <c r="V1696" s="261"/>
    </row>
    <row r="1697" spans="1:22" ht="18" customHeight="1">
      <c r="A1697" s="460" t="s">
        <v>363</v>
      </c>
      <c r="B1697" s="131"/>
      <c r="K1697" s="576" t="s">
        <v>378</v>
      </c>
      <c r="L1697" s="460" t="s">
        <v>363</v>
      </c>
      <c r="M1697" s="131"/>
      <c r="V1697" s="576" t="s">
        <v>378</v>
      </c>
    </row>
    <row r="1698" spans="1:22">
      <c r="A1698" s="460" t="s">
        <v>379</v>
      </c>
      <c r="B1698" s="131"/>
      <c r="K1698" s="577"/>
      <c r="L1698" s="460" t="s">
        <v>379</v>
      </c>
      <c r="M1698" s="131"/>
      <c r="V1698" s="577"/>
    </row>
    <row r="1699" spans="1:22" ht="1.5" customHeight="1">
      <c r="A1699" s="460"/>
      <c r="B1699" s="131"/>
      <c r="C1699" s="132"/>
      <c r="D1699" s="132"/>
      <c r="E1699" s="132"/>
      <c r="F1699" s="510"/>
      <c r="G1699" s="132"/>
      <c r="H1699" s="132"/>
      <c r="I1699" s="132"/>
      <c r="J1699" s="132"/>
      <c r="K1699" s="577"/>
      <c r="L1699" s="460"/>
      <c r="M1699" s="131"/>
      <c r="N1699" s="132"/>
      <c r="O1699" s="132"/>
      <c r="P1699" s="132"/>
      <c r="Q1699" s="510"/>
      <c r="R1699" s="132"/>
      <c r="S1699" s="132"/>
      <c r="T1699" s="132"/>
      <c r="U1699" s="132"/>
      <c r="V1699" s="577"/>
    </row>
    <row r="1700" spans="1:22" ht="15.75" customHeight="1">
      <c r="A1700" s="578"/>
      <c r="B1700" s="578"/>
      <c r="C1700" s="578"/>
      <c r="D1700" s="133" t="s">
        <v>350</v>
      </c>
      <c r="E1700" s="133"/>
      <c r="F1700" s="511"/>
      <c r="G1700" s="135" t="str">
        <f>$G$3</f>
        <v>декабрь</v>
      </c>
      <c r="H1700" s="133" t="s">
        <v>967</v>
      </c>
      <c r="I1700" s="132"/>
      <c r="J1700" s="132"/>
      <c r="K1700" s="577"/>
      <c r="L1700" s="578"/>
      <c r="M1700" s="578"/>
      <c r="N1700" s="578"/>
      <c r="O1700" s="133" t="s">
        <v>350</v>
      </c>
      <c r="P1700" s="133"/>
      <c r="Q1700" s="511"/>
      <c r="R1700" s="135" t="str">
        <f>$G$3</f>
        <v>декабрь</v>
      </c>
      <c r="S1700" s="133" t="s">
        <v>967</v>
      </c>
      <c r="T1700" s="132"/>
      <c r="U1700" s="132"/>
      <c r="V1700" s="577"/>
    </row>
    <row r="1701" spans="1:22" ht="2.25" customHeight="1">
      <c r="A1701" s="578"/>
      <c r="B1701" s="578"/>
      <c r="C1701" s="578"/>
      <c r="D1701" s="132"/>
      <c r="E1701" s="132"/>
      <c r="F1701" s="510"/>
      <c r="G1701" s="132"/>
      <c r="H1701" s="132"/>
      <c r="I1701" s="132"/>
      <c r="J1701" s="132"/>
      <c r="K1701" s="577"/>
      <c r="L1701" s="578"/>
      <c r="M1701" s="578"/>
      <c r="N1701" s="578"/>
      <c r="O1701" s="132"/>
      <c r="P1701" s="132"/>
      <c r="Q1701" s="510"/>
      <c r="R1701" s="132"/>
      <c r="S1701" s="132"/>
      <c r="T1701" s="132"/>
      <c r="U1701" s="132"/>
      <c r="V1701" s="577"/>
    </row>
    <row r="1702" spans="1:22" ht="12.75" customHeight="1">
      <c r="A1702" s="578"/>
      <c r="B1702" s="578"/>
      <c r="C1702" s="578"/>
      <c r="D1702" s="131" t="s">
        <v>327</v>
      </c>
      <c r="E1702" s="131"/>
      <c r="F1702" s="512">
        <f>F1682</f>
        <v>49.2</v>
      </c>
      <c r="G1702" s="131" t="s">
        <v>328</v>
      </c>
      <c r="H1702" s="132" t="str">
        <f>H1682</f>
        <v>Кобызев Е.В.</v>
      </c>
      <c r="I1702" s="132"/>
      <c r="J1702" s="132"/>
      <c r="K1702" s="577"/>
      <c r="L1702" s="578"/>
      <c r="M1702" s="578"/>
      <c r="N1702" s="578"/>
      <c r="O1702" s="131" t="s">
        <v>327</v>
      </c>
      <c r="P1702" s="131"/>
      <c r="Q1702" s="512">
        <f>Q1682</f>
        <v>49.4</v>
      </c>
      <c r="R1702" s="131" t="s">
        <v>328</v>
      </c>
      <c r="S1702" s="132" t="str">
        <f>S1682</f>
        <v>Омельяненко В.Н.</v>
      </c>
      <c r="T1702" s="132"/>
      <c r="U1702" s="132"/>
      <c r="V1702" s="577"/>
    </row>
    <row r="1703" spans="1:22" ht="12.75" customHeight="1">
      <c r="A1703" s="578"/>
      <c r="B1703" s="578"/>
      <c r="C1703" s="578"/>
      <c r="D1703" s="131" t="s">
        <v>329</v>
      </c>
      <c r="E1703" s="131"/>
      <c r="F1703" s="512">
        <f>F1683</f>
        <v>2</v>
      </c>
      <c r="G1703" s="131" t="s">
        <v>330</v>
      </c>
      <c r="H1703" s="132" t="s">
        <v>331</v>
      </c>
      <c r="I1703" s="132"/>
      <c r="J1703" s="137">
        <f>J1683</f>
        <v>87</v>
      </c>
      <c r="K1703" s="577"/>
      <c r="L1703" s="578"/>
      <c r="M1703" s="578"/>
      <c r="N1703" s="578"/>
      <c r="O1703" s="131" t="s">
        <v>329</v>
      </c>
      <c r="P1703" s="131"/>
      <c r="Q1703" s="512">
        <f>Q1683</f>
        <v>2</v>
      </c>
      <c r="R1703" s="131" t="s">
        <v>330</v>
      </c>
      <c r="S1703" s="132" t="s">
        <v>331</v>
      </c>
      <c r="T1703" s="132"/>
      <c r="U1703" s="137">
        <f>U1683</f>
        <v>89</v>
      </c>
      <c r="V1703" s="577"/>
    </row>
    <row r="1704" spans="1:22" ht="2.25" customHeight="1" thickBot="1">
      <c r="A1704" s="463"/>
      <c r="B1704" s="132"/>
      <c r="C1704" s="132"/>
      <c r="D1704" s="132"/>
      <c r="E1704" s="132"/>
      <c r="F1704" s="510"/>
      <c r="G1704" s="132"/>
      <c r="H1704" s="132"/>
      <c r="I1704" s="132"/>
      <c r="J1704" s="132"/>
      <c r="K1704" s="577"/>
      <c r="L1704" s="463"/>
      <c r="M1704" s="132"/>
      <c r="N1704" s="132"/>
      <c r="O1704" s="132"/>
      <c r="P1704" s="132"/>
      <c r="Q1704" s="510"/>
      <c r="R1704" s="132"/>
      <c r="S1704" s="132"/>
      <c r="T1704" s="132"/>
      <c r="U1704" s="132"/>
      <c r="V1704" s="577"/>
    </row>
    <row r="1705" spans="1:22" ht="24" customHeight="1" thickBot="1">
      <c r="A1705" s="574" t="s">
        <v>471</v>
      </c>
      <c r="B1705" s="138"/>
      <c r="C1705" s="219"/>
      <c r="D1705" s="541" t="s">
        <v>957</v>
      </c>
      <c r="E1705" s="140"/>
      <c r="F1705" s="513" t="s">
        <v>366</v>
      </c>
      <c r="G1705" s="141" t="s">
        <v>335</v>
      </c>
      <c r="H1705" s="220" t="s">
        <v>367</v>
      </c>
      <c r="I1705" s="569" t="s">
        <v>337</v>
      </c>
      <c r="J1705" s="570"/>
      <c r="K1705" s="577"/>
      <c r="L1705" s="585" t="s">
        <v>472</v>
      </c>
      <c r="M1705" s="138"/>
      <c r="N1705" s="219"/>
      <c r="O1705" s="541" t="s">
        <v>957</v>
      </c>
      <c r="P1705" s="140"/>
      <c r="Q1705" s="513" t="s">
        <v>366</v>
      </c>
      <c r="R1705" s="141" t="s">
        <v>335</v>
      </c>
      <c r="S1705" s="220" t="s">
        <v>367</v>
      </c>
      <c r="T1705" s="569" t="s">
        <v>337</v>
      </c>
      <c r="U1705" s="570"/>
      <c r="V1705" s="577"/>
    </row>
    <row r="1706" spans="1:22" ht="3" customHeight="1">
      <c r="A1706" s="574"/>
      <c r="B1706" s="221"/>
      <c r="C1706" s="144"/>
      <c r="D1706" s="144"/>
      <c r="E1706" s="145"/>
      <c r="F1706" s="514"/>
      <c r="G1706" s="146"/>
      <c r="H1706" s="146"/>
      <c r="I1706" s="144"/>
      <c r="J1706" s="147"/>
      <c r="K1706" s="577"/>
      <c r="L1706" s="585"/>
      <c r="M1706" s="221"/>
      <c r="N1706" s="144"/>
      <c r="O1706" s="144"/>
      <c r="P1706" s="145"/>
      <c r="Q1706" s="514"/>
      <c r="R1706" s="146"/>
      <c r="S1706" s="146"/>
      <c r="T1706" s="144"/>
      <c r="U1706" s="147"/>
      <c r="V1706" s="577"/>
    </row>
    <row r="1707" spans="1:22" ht="12.75" customHeight="1">
      <c r="A1707" s="574"/>
      <c r="B1707" s="221" t="s">
        <v>368</v>
      </c>
      <c r="C1707" s="156"/>
      <c r="D1707" s="156"/>
      <c r="E1707" s="150"/>
      <c r="F1707" s="151">
        <f>D2509</f>
        <v>29.5</v>
      </c>
      <c r="G1707" s="151">
        <f>F1707*F1702</f>
        <v>1451.4</v>
      </c>
      <c r="H1707" s="192"/>
      <c r="I1707" s="153">
        <f>G1707-H1707</f>
        <v>1451.4</v>
      </c>
      <c r="J1707" s="154"/>
      <c r="K1707" s="577"/>
      <c r="L1707" s="585"/>
      <c r="M1707" s="221" t="s">
        <v>368</v>
      </c>
      <c r="N1707" s="156"/>
      <c r="O1707" s="156"/>
      <c r="P1707" s="150"/>
      <c r="Q1707" s="151">
        <f>D2509</f>
        <v>29.5</v>
      </c>
      <c r="R1707" s="151">
        <f>Q1707*Q1702</f>
        <v>1457.3</v>
      </c>
      <c r="S1707" s="192"/>
      <c r="T1707" s="153">
        <f>R1707-S1707</f>
        <v>1457.3</v>
      </c>
      <c r="U1707" s="154"/>
      <c r="V1707" s="577"/>
    </row>
    <row r="1708" spans="1:22" ht="12.75" customHeight="1">
      <c r="A1708" s="472"/>
      <c r="B1708" s="582" t="s">
        <v>370</v>
      </c>
      <c r="C1708" s="583"/>
      <c r="D1708" s="583"/>
      <c r="E1708" s="222" t="s">
        <v>371</v>
      </c>
      <c r="F1708" s="516">
        <f>D2504</f>
        <v>0.152</v>
      </c>
      <c r="G1708" s="223">
        <f>F1708*F1702</f>
        <v>7.4784000000000006</v>
      </c>
      <c r="H1708" s="262"/>
      <c r="I1708" s="226">
        <f>G1708</f>
        <v>7.4784000000000006</v>
      </c>
      <c r="J1708" s="178"/>
      <c r="K1708" s="577"/>
      <c r="L1708" s="585"/>
      <c r="M1708" s="582" t="s">
        <v>370</v>
      </c>
      <c r="N1708" s="583"/>
      <c r="O1708" s="583"/>
      <c r="P1708" s="222" t="s">
        <v>371</v>
      </c>
      <c r="Q1708" s="516">
        <f>D2504</f>
        <v>0.152</v>
      </c>
      <c r="R1708" s="223">
        <f>Q1708*Q1702</f>
        <v>7.5087999999999999</v>
      </c>
      <c r="S1708" s="262"/>
      <c r="T1708" s="226">
        <f>R1708</f>
        <v>7.5087999999999999</v>
      </c>
      <c r="U1708" s="178"/>
      <c r="V1708" s="577"/>
    </row>
    <row r="1709" spans="1:22" ht="12.75" customHeight="1">
      <c r="A1709" s="472"/>
      <c r="B1709" s="584"/>
      <c r="C1709" s="583"/>
      <c r="D1709" s="583"/>
      <c r="E1709" s="222" t="s">
        <v>372</v>
      </c>
      <c r="F1709" s="516">
        <f>D2505</f>
        <v>0.72299999999999998</v>
      </c>
      <c r="G1709" s="223">
        <f>F1709*F1702</f>
        <v>35.571600000000004</v>
      </c>
      <c r="H1709" s="262"/>
      <c r="I1709" s="226">
        <f>G1709</f>
        <v>35.571600000000004</v>
      </c>
      <c r="J1709" s="178"/>
      <c r="K1709" s="577"/>
      <c r="L1709" s="464"/>
      <c r="M1709" s="584"/>
      <c r="N1709" s="583"/>
      <c r="O1709" s="583"/>
      <c r="P1709" s="222" t="s">
        <v>372</v>
      </c>
      <c r="Q1709" s="516">
        <f>D2505</f>
        <v>0.72299999999999998</v>
      </c>
      <c r="R1709" s="223">
        <f>Q1709*Q1702</f>
        <v>35.716200000000001</v>
      </c>
      <c r="S1709" s="262"/>
      <c r="T1709" s="226">
        <f>R1709</f>
        <v>35.716200000000001</v>
      </c>
      <c r="U1709" s="178"/>
      <c r="V1709" s="577"/>
    </row>
    <row r="1710" spans="1:22">
      <c r="A1710" s="573" t="s">
        <v>369</v>
      </c>
      <c r="B1710" s="584"/>
      <c r="C1710" s="583"/>
      <c r="D1710" s="583"/>
      <c r="E1710" s="222" t="s">
        <v>373</v>
      </c>
      <c r="F1710" s="527">
        <f>D2506</f>
        <v>1.3160000000000001</v>
      </c>
      <c r="G1710" s="223">
        <f>F1710*F1702</f>
        <v>64.747200000000007</v>
      </c>
      <c r="H1710" s="262"/>
      <c r="I1710" s="226">
        <f>G1710</f>
        <v>64.747200000000007</v>
      </c>
      <c r="J1710" s="178"/>
      <c r="K1710" s="577"/>
      <c r="L1710" s="586" t="s">
        <v>369</v>
      </c>
      <c r="M1710" s="584"/>
      <c r="N1710" s="583"/>
      <c r="O1710" s="583"/>
      <c r="P1710" s="222" t="s">
        <v>373</v>
      </c>
      <c r="Q1710" s="527">
        <f>D2506</f>
        <v>1.3160000000000001</v>
      </c>
      <c r="R1710" s="223">
        <f>Q1710*Q1702</f>
        <v>65.010400000000004</v>
      </c>
      <c r="S1710" s="262"/>
      <c r="T1710" s="226">
        <f>R1710</f>
        <v>65.010400000000004</v>
      </c>
      <c r="U1710" s="178"/>
      <c r="V1710" s="577"/>
    </row>
    <row r="1711" spans="1:22" ht="13.5" thickBot="1">
      <c r="A1711" s="573"/>
      <c r="B1711" s="584"/>
      <c r="C1711" s="583"/>
      <c r="D1711" s="583"/>
      <c r="E1711" s="232" t="s">
        <v>374</v>
      </c>
      <c r="F1711" s="518">
        <f>D2507</f>
        <v>0.14899999999999999</v>
      </c>
      <c r="G1711" s="233">
        <f>F1711*F1702</f>
        <v>7.3308</v>
      </c>
      <c r="H1711" s="264"/>
      <c r="I1711" s="237">
        <f>G1711</f>
        <v>7.3308</v>
      </c>
      <c r="J1711" s="236"/>
      <c r="K1711" s="577"/>
      <c r="L1711" s="586"/>
      <c r="M1711" s="584"/>
      <c r="N1711" s="583"/>
      <c r="O1711" s="583"/>
      <c r="P1711" s="232" t="s">
        <v>374</v>
      </c>
      <c r="Q1711" s="518">
        <f>D2507</f>
        <v>0.14899999999999999</v>
      </c>
      <c r="R1711" s="233">
        <f>Q1711*Q1702</f>
        <v>7.3605999999999998</v>
      </c>
      <c r="S1711" s="264"/>
      <c r="T1711" s="237">
        <f>R1711</f>
        <v>7.3605999999999998</v>
      </c>
      <c r="U1711" s="236"/>
      <c r="V1711" s="577"/>
    </row>
    <row r="1712" spans="1:22" ht="13.5" customHeight="1" thickBot="1">
      <c r="A1712" s="574"/>
      <c r="B1712" s="168"/>
      <c r="C1712" s="164"/>
      <c r="D1712" s="164"/>
      <c r="E1712" s="165"/>
      <c r="F1712" s="532" t="s">
        <v>384</v>
      </c>
      <c r="G1712" s="332" t="s">
        <v>385</v>
      </c>
      <c r="H1712" s="220" t="s">
        <v>386</v>
      </c>
      <c r="I1712" s="219"/>
      <c r="J1712" s="251"/>
      <c r="K1712" s="577"/>
      <c r="L1712" s="587"/>
      <c r="M1712" s="168"/>
      <c r="N1712" s="164"/>
      <c r="O1712" s="164"/>
      <c r="P1712" s="165"/>
      <c r="Q1712" s="532" t="s">
        <v>384</v>
      </c>
      <c r="R1712" s="332" t="s">
        <v>385</v>
      </c>
      <c r="S1712" s="220" t="s">
        <v>386</v>
      </c>
      <c r="T1712" s="219"/>
      <c r="U1712" s="251"/>
      <c r="V1712" s="577"/>
    </row>
    <row r="1713" spans="1:22" ht="13.5" thickBot="1">
      <c r="A1713" s="479"/>
      <c r="B1713" s="247" t="s">
        <v>986</v>
      </c>
      <c r="C1713" s="219"/>
      <c r="D1713" s="219"/>
      <c r="E1713" s="253"/>
      <c r="F1713" s="524">
        <f>F1693</f>
        <v>45258</v>
      </c>
      <c r="G1713" s="282">
        <f>G1693</f>
        <v>45452</v>
      </c>
      <c r="H1713" s="249">
        <f>H1693</f>
        <v>194</v>
      </c>
      <c r="I1713" s="242">
        <f>I1693</f>
        <v>640.19999999999993</v>
      </c>
      <c r="J1713" s="167"/>
      <c r="K1713" s="577"/>
      <c r="L1713" s="461"/>
      <c r="M1713" s="254" t="s">
        <v>987</v>
      </c>
      <c r="N1713" s="288"/>
      <c r="O1713" s="288"/>
      <c r="P1713" s="289"/>
      <c r="Q1713" s="528">
        <f>Q1693</f>
        <v>7625</v>
      </c>
      <c r="R1713" s="290">
        <f>R1693</f>
        <v>7665</v>
      </c>
      <c r="S1713" s="291">
        <f>R1713-Q1713</f>
        <v>40</v>
      </c>
      <c r="T1713" s="298">
        <f>T1693</f>
        <v>57.599999999999994</v>
      </c>
      <c r="U1713" s="255"/>
      <c r="V1713" s="577"/>
    </row>
    <row r="1714" spans="1:22" ht="13.5" thickBot="1">
      <c r="A1714" s="460" t="s">
        <v>375</v>
      </c>
      <c r="B1714" s="132"/>
      <c r="C1714" s="132"/>
      <c r="D1714" s="132"/>
      <c r="E1714" s="132"/>
      <c r="F1714" s="510"/>
      <c r="G1714" s="560" t="s">
        <v>1007</v>
      </c>
      <c r="H1714" s="255"/>
      <c r="I1714" s="556">
        <f>I1694</f>
        <v>0</v>
      </c>
      <c r="J1714" s="255"/>
      <c r="K1714" s="577"/>
      <c r="L1714" s="460" t="s">
        <v>375</v>
      </c>
      <c r="M1714" s="168" t="s">
        <v>988</v>
      </c>
      <c r="N1714" s="164"/>
      <c r="O1714" s="164"/>
      <c r="P1714" s="293"/>
      <c r="Q1714" s="529">
        <f>Q1694</f>
        <v>13920</v>
      </c>
      <c r="R1714" s="264">
        <f>R1694</f>
        <v>14001</v>
      </c>
      <c r="S1714" s="264">
        <f>R1714-Q1714</f>
        <v>81</v>
      </c>
      <c r="T1714" s="337">
        <f>T1694</f>
        <v>307.8</v>
      </c>
      <c r="U1714" s="236"/>
      <c r="V1714" s="577"/>
    </row>
    <row r="1715" spans="1:22" ht="13.5" thickBot="1">
      <c r="A1715" s="460" t="s">
        <v>376</v>
      </c>
      <c r="B1715" s="132"/>
      <c r="C1715" s="132"/>
      <c r="D1715" s="180" t="s">
        <v>377</v>
      </c>
      <c r="E1715" s="183" t="str">
        <f>$E$18</f>
        <v>января</v>
      </c>
      <c r="F1715" s="510" t="s">
        <v>1142</v>
      </c>
      <c r="G1715" s="182" t="s">
        <v>347</v>
      </c>
      <c r="H1715" s="167"/>
      <c r="I1715" s="242">
        <f>SUM(I1706:I1714)</f>
        <v>2206.7280000000001</v>
      </c>
      <c r="J1715" s="167"/>
      <c r="K1715" s="299"/>
      <c r="L1715" s="460" t="s">
        <v>376</v>
      </c>
      <c r="M1715" s="132"/>
      <c r="N1715" s="132"/>
      <c r="O1715" s="180" t="s">
        <v>377</v>
      </c>
      <c r="P1715" s="183" t="str">
        <f>$E$18</f>
        <v>января</v>
      </c>
      <c r="Q1715" s="510" t="s">
        <v>1142</v>
      </c>
      <c r="R1715" s="562" t="s">
        <v>1007</v>
      </c>
      <c r="S1715" s="154"/>
      <c r="T1715" s="558">
        <f>T1695</f>
        <v>3957.2200000000003</v>
      </c>
      <c r="U1715" s="154"/>
      <c r="V1715" s="299"/>
    </row>
    <row r="1716" spans="1:22" s="261" customFormat="1" ht="13.5" customHeight="1" thickBot="1">
      <c r="A1716" s="284"/>
      <c r="B1716" s="285"/>
      <c r="C1716" s="196"/>
      <c r="F1716" s="525"/>
      <c r="K1716" s="299"/>
      <c r="L1716" s="284"/>
      <c r="M1716" s="285"/>
      <c r="N1716" s="196"/>
      <c r="Q1716" s="525"/>
      <c r="R1716" s="182" t="s">
        <v>347</v>
      </c>
      <c r="S1716" s="167"/>
      <c r="T1716" s="242">
        <f>SUM(T1707:T1715)</f>
        <v>5895.5160000000005</v>
      </c>
      <c r="U1716" s="236"/>
      <c r="V1716" s="299"/>
    </row>
    <row r="1717" spans="1:22">
      <c r="A1717" s="460" t="s">
        <v>363</v>
      </c>
      <c r="B1717" s="131"/>
      <c r="L1717" s="460" t="s">
        <v>363</v>
      </c>
      <c r="M1717" s="131"/>
    </row>
    <row r="1718" spans="1:22" ht="4.5" hidden="1" customHeight="1">
      <c r="A1718" s="460"/>
      <c r="B1718" s="131"/>
      <c r="C1718" s="132"/>
      <c r="D1718" s="132"/>
      <c r="E1718" s="132"/>
      <c r="F1718" s="510"/>
      <c r="G1718" s="132"/>
      <c r="H1718" s="132"/>
      <c r="I1718" s="132"/>
      <c r="J1718" s="132"/>
      <c r="K1718" s="217"/>
      <c r="L1718" s="460"/>
      <c r="M1718" s="131"/>
      <c r="N1718" s="132"/>
      <c r="O1718" s="132"/>
      <c r="P1718" s="132"/>
      <c r="Q1718" s="510"/>
      <c r="R1718" s="132"/>
      <c r="S1718" s="132"/>
      <c r="T1718" s="132"/>
      <c r="U1718" s="132"/>
      <c r="V1718" s="132"/>
    </row>
    <row r="1719" spans="1:22" ht="15.75" customHeight="1">
      <c r="A1719" s="578"/>
      <c r="B1719" s="578"/>
      <c r="C1719" s="578"/>
      <c r="D1719" s="133" t="s">
        <v>325</v>
      </c>
      <c r="E1719" s="133"/>
      <c r="F1719" s="511"/>
      <c r="G1719" s="135" t="str">
        <f>$G$3</f>
        <v>декабрь</v>
      </c>
      <c r="H1719" s="133" t="s">
        <v>967</v>
      </c>
      <c r="I1719" s="132"/>
      <c r="J1719" s="132"/>
      <c r="K1719" s="217"/>
      <c r="L1719" s="578"/>
      <c r="M1719" s="578"/>
      <c r="N1719" s="578"/>
      <c r="O1719" s="133" t="s">
        <v>325</v>
      </c>
      <c r="P1719" s="133"/>
      <c r="Q1719" s="511"/>
      <c r="R1719" s="135" t="str">
        <f>$G$3</f>
        <v>декабрь</v>
      </c>
      <c r="S1719" s="133" t="s">
        <v>967</v>
      </c>
      <c r="T1719" s="132"/>
      <c r="U1719" s="132"/>
      <c r="V1719" s="132"/>
    </row>
    <row r="1720" spans="1:22" ht="1.5" customHeight="1">
      <c r="A1720" s="578"/>
      <c r="B1720" s="578"/>
      <c r="C1720" s="578"/>
      <c r="D1720" s="132"/>
      <c r="E1720" s="132"/>
      <c r="F1720" s="510"/>
      <c r="G1720" s="132"/>
      <c r="H1720" s="132"/>
      <c r="I1720" s="132"/>
      <c r="J1720" s="132"/>
      <c r="K1720" s="217"/>
      <c r="L1720" s="578"/>
      <c r="M1720" s="578"/>
      <c r="N1720" s="578"/>
      <c r="O1720" s="132"/>
      <c r="P1720" s="132"/>
      <c r="Q1720" s="510"/>
      <c r="R1720" s="132"/>
      <c r="S1720" s="132"/>
      <c r="T1720" s="132"/>
      <c r="U1720" s="132"/>
      <c r="V1720" s="132"/>
    </row>
    <row r="1721" spans="1:22" ht="12.75" customHeight="1">
      <c r="A1721" s="578"/>
      <c r="B1721" s="578"/>
      <c r="C1721" s="578"/>
      <c r="D1721" s="131" t="s">
        <v>327</v>
      </c>
      <c r="E1721" s="131"/>
      <c r="F1721" s="512">
        <f>Жильцы!E91</f>
        <v>53.4</v>
      </c>
      <c r="G1721" s="131" t="s">
        <v>328</v>
      </c>
      <c r="H1721" s="132" t="str">
        <f>Жильцы!B91&amp;" "&amp;Жильцы!C91&amp;"."&amp;Жильцы!D91&amp;"."</f>
        <v>Галинский Г.Е.</v>
      </c>
      <c r="I1721" s="132"/>
      <c r="J1721" s="132"/>
      <c r="K1721" s="217"/>
      <c r="L1721" s="578"/>
      <c r="M1721" s="578"/>
      <c r="N1721" s="578"/>
      <c r="O1721" s="131" t="s">
        <v>327</v>
      </c>
      <c r="P1721" s="131"/>
      <c r="Q1721" s="512">
        <f>Жильцы!E93</f>
        <v>65.599999999999994</v>
      </c>
      <c r="R1721" s="131" t="s">
        <v>328</v>
      </c>
      <c r="S1721" s="132" t="str">
        <f>Жильцы!B93&amp;" "&amp;Жильцы!C93&amp;"."&amp;Жильцы!D93&amp;"."</f>
        <v>Хан Л.Б.</v>
      </c>
      <c r="T1721" s="132"/>
      <c r="U1721" s="132"/>
      <c r="V1721" s="132"/>
    </row>
    <row r="1722" spans="1:22" ht="13.5" customHeight="1" thickBot="1">
      <c r="A1722" s="578"/>
      <c r="B1722" s="578"/>
      <c r="C1722" s="578"/>
      <c r="D1722" s="131" t="s">
        <v>329</v>
      </c>
      <c r="E1722" s="131"/>
      <c r="F1722" s="512">
        <f>Жильцы!F91</f>
        <v>2</v>
      </c>
      <c r="G1722" s="131" t="s">
        <v>330</v>
      </c>
      <c r="H1722" s="132" t="s">
        <v>331</v>
      </c>
      <c r="I1722" s="132"/>
      <c r="J1722" s="137">
        <f>Жильцы!A91</f>
        <v>90</v>
      </c>
      <c r="K1722" s="217"/>
      <c r="L1722" s="578"/>
      <c r="M1722" s="578"/>
      <c r="N1722" s="578"/>
      <c r="O1722" s="131" t="s">
        <v>329</v>
      </c>
      <c r="P1722" s="131"/>
      <c r="Q1722" s="512">
        <f>Жильцы!F93</f>
        <v>5</v>
      </c>
      <c r="R1722" s="131" t="s">
        <v>330</v>
      </c>
      <c r="S1722" s="132" t="s">
        <v>331</v>
      </c>
      <c r="T1722" s="132"/>
      <c r="U1722" s="137">
        <f>Жильцы!A93</f>
        <v>92</v>
      </c>
      <c r="V1722" s="132"/>
    </row>
    <row r="1723" spans="1:22" ht="6" hidden="1" customHeight="1" thickBot="1">
      <c r="A1723" s="463"/>
      <c r="B1723" s="132"/>
      <c r="C1723" s="132"/>
      <c r="D1723" s="132"/>
      <c r="E1723" s="132"/>
      <c r="F1723" s="510"/>
      <c r="G1723" s="132"/>
      <c r="H1723" s="132"/>
      <c r="I1723" s="132"/>
      <c r="J1723" s="132"/>
      <c r="K1723" s="217"/>
      <c r="L1723" s="463"/>
      <c r="M1723" s="132"/>
      <c r="N1723" s="132"/>
      <c r="O1723" s="132"/>
      <c r="P1723" s="132"/>
      <c r="Q1723" s="510"/>
      <c r="R1723" s="132"/>
      <c r="S1723" s="132"/>
      <c r="T1723" s="132"/>
      <c r="U1723" s="132"/>
      <c r="V1723" s="132"/>
    </row>
    <row r="1724" spans="1:22" ht="24" customHeight="1" thickBot="1">
      <c r="A1724" s="574"/>
      <c r="B1724" s="138"/>
      <c r="C1724" s="219"/>
      <c r="D1724" s="541" t="s">
        <v>957</v>
      </c>
      <c r="E1724" s="140"/>
      <c r="F1724" s="513" t="s">
        <v>366</v>
      </c>
      <c r="G1724" s="141" t="s">
        <v>335</v>
      </c>
      <c r="H1724" s="220" t="s">
        <v>367</v>
      </c>
      <c r="I1724" s="569" t="s">
        <v>337</v>
      </c>
      <c r="J1724" s="570"/>
      <c r="K1724" s="217"/>
      <c r="L1724" s="585"/>
      <c r="M1724" s="138"/>
      <c r="N1724" s="219"/>
      <c r="O1724" s="541" t="s">
        <v>957</v>
      </c>
      <c r="P1724" s="140"/>
      <c r="Q1724" s="513" t="s">
        <v>366</v>
      </c>
      <c r="R1724" s="141" t="s">
        <v>335</v>
      </c>
      <c r="S1724" s="220" t="s">
        <v>367</v>
      </c>
      <c r="T1724" s="569" t="s">
        <v>337</v>
      </c>
      <c r="U1724" s="570"/>
      <c r="V1724" s="132"/>
    </row>
    <row r="1725" spans="1:22" ht="2.25" customHeight="1">
      <c r="A1725" s="574"/>
      <c r="B1725" s="221"/>
      <c r="C1725" s="144"/>
      <c r="D1725" s="144"/>
      <c r="E1725" s="145"/>
      <c r="F1725" s="514"/>
      <c r="G1725" s="146"/>
      <c r="H1725" s="146"/>
      <c r="I1725" s="144"/>
      <c r="J1725" s="147"/>
      <c r="K1725" s="217"/>
      <c r="L1725" s="585"/>
      <c r="M1725" s="221"/>
      <c r="N1725" s="144"/>
      <c r="O1725" s="144"/>
      <c r="P1725" s="145"/>
      <c r="Q1725" s="514"/>
      <c r="R1725" s="146"/>
      <c r="S1725" s="146"/>
      <c r="T1725" s="144"/>
      <c r="U1725" s="147"/>
      <c r="V1725" s="132"/>
    </row>
    <row r="1726" spans="1:22" ht="12.75" customHeight="1">
      <c r="A1726" s="574"/>
      <c r="B1726" s="221" t="s">
        <v>368</v>
      </c>
      <c r="C1726" s="156"/>
      <c r="D1726" s="156"/>
      <c r="E1726" s="150"/>
      <c r="F1726" s="151">
        <f>D2509</f>
        <v>29.5</v>
      </c>
      <c r="G1726" s="151">
        <f>F1726*F1721</f>
        <v>1575.3</v>
      </c>
      <c r="H1726" s="152"/>
      <c r="I1726" s="153">
        <f>G1726-H1726</f>
        <v>1575.3</v>
      </c>
      <c r="J1726" s="154"/>
      <c r="K1726" s="217"/>
      <c r="L1726" s="585"/>
      <c r="M1726" s="221" t="s">
        <v>368</v>
      </c>
      <c r="N1726" s="156"/>
      <c r="O1726" s="156"/>
      <c r="P1726" s="150"/>
      <c r="Q1726" s="151">
        <f>D2509</f>
        <v>29.5</v>
      </c>
      <c r="R1726" s="151">
        <f>Q1726*Q1721</f>
        <v>1935.1999999999998</v>
      </c>
      <c r="S1726" s="152"/>
      <c r="T1726" s="153">
        <f>R1726-S1726</f>
        <v>1935.1999999999998</v>
      </c>
      <c r="U1726" s="154"/>
      <c r="V1726" s="132"/>
    </row>
    <row r="1727" spans="1:22" ht="12.75" customHeight="1">
      <c r="A1727" s="472"/>
      <c r="B1727" s="582" t="s">
        <v>370</v>
      </c>
      <c r="C1727" s="583"/>
      <c r="D1727" s="583"/>
      <c r="E1727" s="222" t="s">
        <v>371</v>
      </c>
      <c r="F1727" s="516">
        <f>D2504</f>
        <v>0.152</v>
      </c>
      <c r="G1727" s="223">
        <f>F1727*F1721</f>
        <v>8.1167999999999996</v>
      </c>
      <c r="H1727" s="224"/>
      <c r="I1727" s="226">
        <f>G1727</f>
        <v>8.1167999999999996</v>
      </c>
      <c r="J1727" s="178"/>
      <c r="K1727" s="217"/>
      <c r="L1727" s="585"/>
      <c r="M1727" s="582" t="s">
        <v>370</v>
      </c>
      <c r="N1727" s="583"/>
      <c r="O1727" s="583"/>
      <c r="P1727" s="222" t="s">
        <v>371</v>
      </c>
      <c r="Q1727" s="516">
        <f>D2504</f>
        <v>0.152</v>
      </c>
      <c r="R1727" s="223">
        <f>Q1727*Q1721</f>
        <v>9.9711999999999996</v>
      </c>
      <c r="S1727" s="224"/>
      <c r="T1727" s="226">
        <f>R1727</f>
        <v>9.9711999999999996</v>
      </c>
      <c r="U1727" s="178"/>
      <c r="V1727" s="132"/>
    </row>
    <row r="1728" spans="1:22" ht="12.75" customHeight="1">
      <c r="A1728" s="472"/>
      <c r="B1728" s="584"/>
      <c r="C1728" s="583"/>
      <c r="D1728" s="583"/>
      <c r="E1728" s="222" t="s">
        <v>372</v>
      </c>
      <c r="F1728" s="516">
        <f>D2505</f>
        <v>0.72299999999999998</v>
      </c>
      <c r="G1728" s="223">
        <f>F1728*F1721</f>
        <v>38.608199999999997</v>
      </c>
      <c r="H1728" s="224"/>
      <c r="I1728" s="226">
        <f>G1728</f>
        <v>38.608199999999997</v>
      </c>
      <c r="J1728" s="178"/>
      <c r="K1728" s="217"/>
      <c r="L1728" s="464"/>
      <c r="M1728" s="584"/>
      <c r="N1728" s="583"/>
      <c r="O1728" s="583"/>
      <c r="P1728" s="222" t="s">
        <v>372</v>
      </c>
      <c r="Q1728" s="516">
        <f>D2505</f>
        <v>0.72299999999999998</v>
      </c>
      <c r="R1728" s="223">
        <f>Q1728*Q1721</f>
        <v>47.428799999999995</v>
      </c>
      <c r="S1728" s="224"/>
      <c r="T1728" s="226">
        <f>R1728</f>
        <v>47.428799999999995</v>
      </c>
      <c r="U1728" s="178"/>
      <c r="V1728" s="132"/>
    </row>
    <row r="1729" spans="1:22">
      <c r="A1729" s="573" t="s">
        <v>369</v>
      </c>
      <c r="B1729" s="584"/>
      <c r="C1729" s="583"/>
      <c r="D1729" s="583"/>
      <c r="E1729" s="222" t="s">
        <v>373</v>
      </c>
      <c r="F1729" s="527">
        <f>D2506</f>
        <v>1.3160000000000001</v>
      </c>
      <c r="G1729" s="223">
        <f>F1729*F1721</f>
        <v>70.2744</v>
      </c>
      <c r="H1729" s="224"/>
      <c r="I1729" s="226">
        <f>G1729</f>
        <v>70.2744</v>
      </c>
      <c r="J1729" s="178"/>
      <c r="K1729" s="217"/>
      <c r="L1729" s="586" t="s">
        <v>369</v>
      </c>
      <c r="M1729" s="584"/>
      <c r="N1729" s="583"/>
      <c r="O1729" s="583"/>
      <c r="P1729" s="222" t="s">
        <v>373</v>
      </c>
      <c r="Q1729" s="527">
        <f>D2506</f>
        <v>1.3160000000000001</v>
      </c>
      <c r="R1729" s="223">
        <f>Q1729*Q1721</f>
        <v>86.329599999999999</v>
      </c>
      <c r="S1729" s="224"/>
      <c r="T1729" s="226">
        <f>R1729</f>
        <v>86.329599999999999</v>
      </c>
      <c r="U1729" s="178"/>
      <c r="V1729" s="132"/>
    </row>
    <row r="1730" spans="1:22" ht="13.5" thickBot="1">
      <c r="A1730" s="573"/>
      <c r="B1730" s="584"/>
      <c r="C1730" s="583"/>
      <c r="D1730" s="583"/>
      <c r="E1730" s="232" t="s">
        <v>374</v>
      </c>
      <c r="F1730" s="518">
        <f>D2507</f>
        <v>0.14899999999999999</v>
      </c>
      <c r="G1730" s="233">
        <f>F1730*F1721</f>
        <v>7.956599999999999</v>
      </c>
      <c r="H1730" s="234"/>
      <c r="I1730" s="237">
        <f>G1730</f>
        <v>7.956599999999999</v>
      </c>
      <c r="J1730" s="236"/>
      <c r="K1730" s="217"/>
      <c r="L1730" s="586"/>
      <c r="M1730" s="584"/>
      <c r="N1730" s="583"/>
      <c r="O1730" s="583"/>
      <c r="P1730" s="232" t="s">
        <v>374</v>
      </c>
      <c r="Q1730" s="518">
        <f>D2507</f>
        <v>0.14899999999999999</v>
      </c>
      <c r="R1730" s="233">
        <f>Q1730*Q1721</f>
        <v>9.7743999999999982</v>
      </c>
      <c r="S1730" s="234"/>
      <c r="T1730" s="237">
        <f>R1730</f>
        <v>9.7743999999999982</v>
      </c>
      <c r="U1730" s="236"/>
      <c r="V1730" s="132"/>
    </row>
    <row r="1731" spans="1:22" ht="14.25" customHeight="1" thickBot="1">
      <c r="A1731" s="574"/>
      <c r="B1731" s="168"/>
      <c r="C1731" s="164"/>
      <c r="D1731" s="164"/>
      <c r="E1731" s="165"/>
      <c r="F1731" s="532" t="s">
        <v>384</v>
      </c>
      <c r="G1731" s="332" t="s">
        <v>385</v>
      </c>
      <c r="H1731" s="220" t="s">
        <v>386</v>
      </c>
      <c r="I1731" s="219"/>
      <c r="J1731" s="251"/>
      <c r="K1731" s="217"/>
      <c r="L1731" s="587"/>
      <c r="M1731" s="168"/>
      <c r="N1731" s="164"/>
      <c r="O1731" s="164"/>
      <c r="P1731" s="165"/>
      <c r="Q1731" s="532" t="s">
        <v>384</v>
      </c>
      <c r="R1731" s="332" t="s">
        <v>385</v>
      </c>
      <c r="S1731" s="220" t="s">
        <v>386</v>
      </c>
      <c r="T1731" s="219"/>
      <c r="U1731" s="251"/>
      <c r="V1731" s="132"/>
    </row>
    <row r="1732" spans="1:22" ht="13.5" thickBot="1">
      <c r="A1732" s="479"/>
      <c r="B1732" s="247" t="s">
        <v>986</v>
      </c>
      <c r="C1732" s="219"/>
      <c r="D1732" s="219"/>
      <c r="E1732" s="253"/>
      <c r="F1732" s="521">
        <f>INDEX(Жильцы!$A$2:$AB$129,Квитанции_чистые!J1722,HLOOKUP(Квитанции_чистые!$G$3,Лист1!$B$21:$M$22,2,FALSE))</f>
        <v>51283</v>
      </c>
      <c r="G1732" s="248">
        <f>INDEX(Жильцы!$A$2:$AB$129,Квитанции_чистые!J1722,(HLOOKUP(Квитанции_чистые!$G$3,Лист1!$B$17:$M$18,2,FALSE)))</f>
        <v>51530</v>
      </c>
      <c r="H1732" s="249">
        <f>G1732-F1732</f>
        <v>247</v>
      </c>
      <c r="I1732" s="242">
        <f>H1732*B2499</f>
        <v>815.09999999999991</v>
      </c>
      <c r="J1732" s="251"/>
      <c r="K1732" s="252"/>
      <c r="L1732" s="461"/>
      <c r="M1732" s="247" t="s">
        <v>986</v>
      </c>
      <c r="N1732" s="219"/>
      <c r="O1732" s="219"/>
      <c r="P1732" s="253"/>
      <c r="Q1732" s="524">
        <f>INDEX(Жильцы!$A$2:$AB$129,Квитанции_чистые!U1722,HLOOKUP(Квитанции_чистые!$G$3,Лист1!$B$21:$M$22,2,FALSE))</f>
        <v>59913</v>
      </c>
      <c r="R1732" s="248">
        <f>INDEX(Жильцы!$A$2:$AB$129,Квитанции_чистые!U1722,(HLOOKUP(Квитанции_чистые!$G$3,Лист1!$B$17:$M$18,2,FALSE)))</f>
        <v>60346</v>
      </c>
      <c r="S1732" s="249">
        <f>R1732-Q1732</f>
        <v>433</v>
      </c>
      <c r="T1732" s="242">
        <f>S1732*B2499</f>
        <v>1428.8999999999999</v>
      </c>
      <c r="U1732" s="167"/>
      <c r="V1732" s="132"/>
    </row>
    <row r="1733" spans="1:22">
      <c r="A1733" s="460" t="s">
        <v>375</v>
      </c>
      <c r="B1733" s="132"/>
      <c r="C1733" s="132"/>
      <c r="D1733" s="132"/>
      <c r="E1733" s="132"/>
      <c r="F1733" s="510"/>
      <c r="G1733" s="560" t="s">
        <v>1007</v>
      </c>
      <c r="H1733" s="255"/>
      <c r="I1733" s="556">
        <f>Жильцы!N91</f>
        <v>-1.0000000000218279E-2</v>
      </c>
      <c r="J1733" s="255"/>
      <c r="K1733" s="217"/>
      <c r="L1733" s="460" t="s">
        <v>375</v>
      </c>
      <c r="M1733" s="132"/>
      <c r="N1733" s="132"/>
      <c r="O1733" s="132"/>
      <c r="P1733" s="132"/>
      <c r="Q1733" s="510"/>
      <c r="R1733" s="560" t="s">
        <v>1007</v>
      </c>
      <c r="S1733" s="255"/>
      <c r="T1733" s="556">
        <f>Жильцы!N93</f>
        <v>1.0000000000218279E-2</v>
      </c>
      <c r="U1733" s="255"/>
      <c r="V1733" s="132"/>
    </row>
    <row r="1734" spans="1:22" ht="13.5" thickBot="1">
      <c r="A1734" s="460" t="s">
        <v>376</v>
      </c>
      <c r="B1734" s="132"/>
      <c r="C1734" s="132"/>
      <c r="D1734" s="180" t="s">
        <v>377</v>
      </c>
      <c r="E1734" s="183" t="str">
        <f>$E$18</f>
        <v>января</v>
      </c>
      <c r="F1734" s="510" t="s">
        <v>1142</v>
      </c>
      <c r="G1734" s="182" t="s">
        <v>347</v>
      </c>
      <c r="H1734" s="167"/>
      <c r="I1734" s="242">
        <f>SUM(I1725:I1733)</f>
        <v>2515.3459999999995</v>
      </c>
      <c r="J1734" s="167"/>
      <c r="K1734" s="217"/>
      <c r="L1734" s="460" t="s">
        <v>376</v>
      </c>
      <c r="M1734" s="132"/>
      <c r="N1734" s="132"/>
      <c r="O1734" s="180" t="s">
        <v>377</v>
      </c>
      <c r="P1734" s="183" t="str">
        <f>$E$18</f>
        <v>января</v>
      </c>
      <c r="Q1734" s="510" t="s">
        <v>1142</v>
      </c>
      <c r="R1734" s="182" t="s">
        <v>347</v>
      </c>
      <c r="S1734" s="167"/>
      <c r="T1734" s="242">
        <f>SUM(T1725:T1733)</f>
        <v>3517.6139999999996</v>
      </c>
      <c r="U1734" s="167"/>
      <c r="V1734" s="132"/>
    </row>
    <row r="1735" spans="1:22" ht="12.75" customHeight="1">
      <c r="A1735" s="184"/>
      <c r="B1735" s="190"/>
      <c r="C1735" s="186"/>
      <c r="D1735" s="259"/>
      <c r="E1735" s="259"/>
      <c r="F1735" s="522"/>
      <c r="G1735" s="188"/>
      <c r="H1735" s="189"/>
      <c r="I1735" s="259"/>
      <c r="J1735" s="259"/>
      <c r="K1735" s="260"/>
      <c r="L1735" s="184"/>
      <c r="M1735" s="190"/>
      <c r="N1735" s="186"/>
      <c r="O1735" s="259"/>
      <c r="P1735" s="259"/>
      <c r="Q1735" s="522"/>
      <c r="R1735" s="259"/>
      <c r="S1735" s="259"/>
      <c r="T1735" s="259"/>
      <c r="U1735" s="259"/>
      <c r="V1735" s="261"/>
    </row>
    <row r="1736" spans="1:22" ht="25.5" customHeight="1">
      <c r="A1736" s="460" t="s">
        <v>363</v>
      </c>
      <c r="B1736" s="131"/>
      <c r="K1736" s="576" t="s">
        <v>378</v>
      </c>
      <c r="L1736" s="460" t="s">
        <v>363</v>
      </c>
      <c r="M1736" s="131"/>
      <c r="V1736" s="576" t="s">
        <v>378</v>
      </c>
    </row>
    <row r="1737" spans="1:22">
      <c r="A1737" s="460" t="s">
        <v>379</v>
      </c>
      <c r="B1737" s="131"/>
      <c r="K1737" s="577"/>
      <c r="L1737" s="460" t="s">
        <v>379</v>
      </c>
      <c r="M1737" s="131"/>
      <c r="V1737" s="577"/>
    </row>
    <row r="1738" spans="1:22" ht="2.25" customHeight="1">
      <c r="A1738" s="460"/>
      <c r="B1738" s="131"/>
      <c r="C1738" s="132"/>
      <c r="D1738" s="132"/>
      <c r="E1738" s="132"/>
      <c r="F1738" s="510"/>
      <c r="G1738" s="132"/>
      <c r="H1738" s="132"/>
      <c r="I1738" s="132"/>
      <c r="J1738" s="132"/>
      <c r="K1738" s="577"/>
      <c r="L1738" s="460"/>
      <c r="M1738" s="131"/>
      <c r="N1738" s="132"/>
      <c r="O1738" s="132"/>
      <c r="P1738" s="132"/>
      <c r="Q1738" s="510"/>
      <c r="R1738" s="132"/>
      <c r="S1738" s="132"/>
      <c r="T1738" s="132"/>
      <c r="U1738" s="132"/>
      <c r="V1738" s="577"/>
    </row>
    <row r="1739" spans="1:22" ht="15.75" customHeight="1">
      <c r="A1739" s="578"/>
      <c r="B1739" s="578"/>
      <c r="C1739" s="578"/>
      <c r="D1739" s="133" t="s">
        <v>350</v>
      </c>
      <c r="E1739" s="133"/>
      <c r="F1739" s="511"/>
      <c r="G1739" s="135" t="str">
        <f>$G$3</f>
        <v>декабрь</v>
      </c>
      <c r="H1739" s="133" t="s">
        <v>967</v>
      </c>
      <c r="I1739" s="132"/>
      <c r="J1739" s="132"/>
      <c r="K1739" s="577"/>
      <c r="L1739" s="578"/>
      <c r="M1739" s="578"/>
      <c r="N1739" s="578"/>
      <c r="O1739" s="133" t="s">
        <v>350</v>
      </c>
      <c r="P1739" s="133"/>
      <c r="Q1739" s="511"/>
      <c r="R1739" s="135" t="str">
        <f>$G$3</f>
        <v>декабрь</v>
      </c>
      <c r="S1739" s="133" t="s">
        <v>967</v>
      </c>
      <c r="T1739" s="132"/>
      <c r="U1739" s="132"/>
      <c r="V1739" s="577"/>
    </row>
    <row r="1740" spans="1:22" ht="3.75" customHeight="1">
      <c r="A1740" s="578"/>
      <c r="B1740" s="578"/>
      <c r="C1740" s="578"/>
      <c r="D1740" s="132"/>
      <c r="E1740" s="132"/>
      <c r="F1740" s="510"/>
      <c r="G1740" s="132"/>
      <c r="H1740" s="132"/>
      <c r="I1740" s="132"/>
      <c r="J1740" s="132"/>
      <c r="K1740" s="577"/>
      <c r="L1740" s="578"/>
      <c r="M1740" s="578"/>
      <c r="N1740" s="578"/>
      <c r="O1740" s="132"/>
      <c r="P1740" s="132"/>
      <c r="Q1740" s="510"/>
      <c r="R1740" s="132"/>
      <c r="S1740" s="132"/>
      <c r="T1740" s="132"/>
      <c r="U1740" s="132"/>
      <c r="V1740" s="577"/>
    </row>
    <row r="1741" spans="1:22" ht="12.75" customHeight="1">
      <c r="A1741" s="578"/>
      <c r="B1741" s="578"/>
      <c r="C1741" s="578"/>
      <c r="D1741" s="131" t="s">
        <v>327</v>
      </c>
      <c r="E1741" s="131"/>
      <c r="F1741" s="512">
        <f>F1721</f>
        <v>53.4</v>
      </c>
      <c r="G1741" s="131" t="s">
        <v>328</v>
      </c>
      <c r="H1741" s="132" t="str">
        <f>H1721</f>
        <v>Галинский Г.Е.</v>
      </c>
      <c r="I1741" s="132"/>
      <c r="J1741" s="132"/>
      <c r="K1741" s="577"/>
      <c r="L1741" s="578"/>
      <c r="M1741" s="578"/>
      <c r="N1741" s="578"/>
      <c r="O1741" s="131" t="s">
        <v>327</v>
      </c>
      <c r="P1741" s="131"/>
      <c r="Q1741" s="512">
        <f>Q1721</f>
        <v>65.599999999999994</v>
      </c>
      <c r="R1741" s="131" t="s">
        <v>328</v>
      </c>
      <c r="S1741" s="132" t="str">
        <f>S1721</f>
        <v>Хан Л.Б.</v>
      </c>
      <c r="T1741" s="132"/>
      <c r="U1741" s="132"/>
      <c r="V1741" s="577"/>
    </row>
    <row r="1742" spans="1:22" ht="12.75" customHeight="1">
      <c r="A1742" s="578"/>
      <c r="B1742" s="578"/>
      <c r="C1742" s="578"/>
      <c r="D1742" s="131" t="s">
        <v>329</v>
      </c>
      <c r="E1742" s="131"/>
      <c r="F1742" s="512">
        <f>F1722</f>
        <v>2</v>
      </c>
      <c r="G1742" s="131" t="s">
        <v>330</v>
      </c>
      <c r="H1742" s="132" t="s">
        <v>331</v>
      </c>
      <c r="I1742" s="132"/>
      <c r="J1742" s="137">
        <f>J1722</f>
        <v>90</v>
      </c>
      <c r="K1742" s="577"/>
      <c r="L1742" s="578"/>
      <c r="M1742" s="578"/>
      <c r="N1742" s="578"/>
      <c r="O1742" s="131" t="s">
        <v>329</v>
      </c>
      <c r="P1742" s="131"/>
      <c r="Q1742" s="512">
        <f>Q1722</f>
        <v>5</v>
      </c>
      <c r="R1742" s="131" t="s">
        <v>330</v>
      </c>
      <c r="S1742" s="132" t="s">
        <v>331</v>
      </c>
      <c r="T1742" s="132"/>
      <c r="U1742" s="137">
        <f>U1722</f>
        <v>92</v>
      </c>
      <c r="V1742" s="577"/>
    </row>
    <row r="1743" spans="1:22" ht="2.25" customHeight="1" thickBot="1">
      <c r="A1743" s="463"/>
      <c r="B1743" s="132"/>
      <c r="C1743" s="132"/>
      <c r="D1743" s="132"/>
      <c r="E1743" s="132"/>
      <c r="F1743" s="510"/>
      <c r="G1743" s="132"/>
      <c r="H1743" s="132"/>
      <c r="I1743" s="132"/>
      <c r="J1743" s="132"/>
      <c r="K1743" s="577"/>
      <c r="L1743" s="463"/>
      <c r="M1743" s="132"/>
      <c r="N1743" s="132"/>
      <c r="O1743" s="132"/>
      <c r="P1743" s="132"/>
      <c r="Q1743" s="510"/>
      <c r="R1743" s="132"/>
      <c r="S1743" s="132"/>
      <c r="T1743" s="132"/>
      <c r="U1743" s="132"/>
      <c r="V1743" s="577"/>
    </row>
    <row r="1744" spans="1:22" ht="24" customHeight="1" thickBot="1">
      <c r="A1744" s="574" t="s">
        <v>473</v>
      </c>
      <c r="B1744" s="138"/>
      <c r="C1744" s="219"/>
      <c r="D1744" s="541" t="s">
        <v>957</v>
      </c>
      <c r="E1744" s="140"/>
      <c r="F1744" s="513" t="s">
        <v>366</v>
      </c>
      <c r="G1744" s="141" t="s">
        <v>335</v>
      </c>
      <c r="H1744" s="220" t="s">
        <v>367</v>
      </c>
      <c r="I1744" s="569" t="s">
        <v>337</v>
      </c>
      <c r="J1744" s="570"/>
      <c r="K1744" s="577"/>
      <c r="L1744" s="585" t="s">
        <v>474</v>
      </c>
      <c r="M1744" s="138"/>
      <c r="N1744" s="219"/>
      <c r="O1744" s="541" t="s">
        <v>957</v>
      </c>
      <c r="P1744" s="140"/>
      <c r="Q1744" s="513" t="s">
        <v>366</v>
      </c>
      <c r="R1744" s="141" t="s">
        <v>335</v>
      </c>
      <c r="S1744" s="220" t="s">
        <v>367</v>
      </c>
      <c r="T1744" s="569" t="s">
        <v>337</v>
      </c>
      <c r="U1744" s="570"/>
      <c r="V1744" s="577"/>
    </row>
    <row r="1745" spans="1:22" ht="6" customHeight="1">
      <c r="A1745" s="574"/>
      <c r="B1745" s="221"/>
      <c r="C1745" s="144"/>
      <c r="D1745" s="144"/>
      <c r="E1745" s="145"/>
      <c r="F1745" s="514"/>
      <c r="G1745" s="146"/>
      <c r="H1745" s="146"/>
      <c r="I1745" s="144"/>
      <c r="J1745" s="147"/>
      <c r="K1745" s="577"/>
      <c r="L1745" s="585"/>
      <c r="M1745" s="221"/>
      <c r="N1745" s="144"/>
      <c r="O1745" s="144"/>
      <c r="P1745" s="145"/>
      <c r="Q1745" s="514"/>
      <c r="R1745" s="146"/>
      <c r="S1745" s="146"/>
      <c r="T1745" s="144"/>
      <c r="U1745" s="147"/>
      <c r="V1745" s="577"/>
    </row>
    <row r="1746" spans="1:22" ht="12.75" customHeight="1">
      <c r="A1746" s="574"/>
      <c r="B1746" s="221" t="s">
        <v>368</v>
      </c>
      <c r="C1746" s="156"/>
      <c r="D1746" s="156"/>
      <c r="E1746" s="150"/>
      <c r="F1746" s="151">
        <f>D2509</f>
        <v>29.5</v>
      </c>
      <c r="G1746" s="151">
        <f>F1746*F1741</f>
        <v>1575.3</v>
      </c>
      <c r="H1746" s="192"/>
      <c r="I1746" s="153">
        <f>G1746-H1746</f>
        <v>1575.3</v>
      </c>
      <c r="J1746" s="154"/>
      <c r="K1746" s="577"/>
      <c r="L1746" s="585"/>
      <c r="M1746" s="221" t="s">
        <v>368</v>
      </c>
      <c r="N1746" s="156"/>
      <c r="O1746" s="156"/>
      <c r="P1746" s="150"/>
      <c r="Q1746" s="151">
        <f>D2509</f>
        <v>29.5</v>
      </c>
      <c r="R1746" s="151">
        <f>Q1746*Q1741</f>
        <v>1935.1999999999998</v>
      </c>
      <c r="S1746" s="192"/>
      <c r="T1746" s="153">
        <f>R1746-S1746</f>
        <v>1935.1999999999998</v>
      </c>
      <c r="U1746" s="154"/>
      <c r="V1746" s="577"/>
    </row>
    <row r="1747" spans="1:22" ht="12.75" customHeight="1">
      <c r="A1747" s="472"/>
      <c r="B1747" s="582" t="s">
        <v>370</v>
      </c>
      <c r="C1747" s="583"/>
      <c r="D1747" s="583"/>
      <c r="E1747" s="222" t="s">
        <v>371</v>
      </c>
      <c r="F1747" s="516">
        <f>D2504</f>
        <v>0.152</v>
      </c>
      <c r="G1747" s="223">
        <f>F1747*F1741</f>
        <v>8.1167999999999996</v>
      </c>
      <c r="H1747" s="262"/>
      <c r="I1747" s="226">
        <f>G1747</f>
        <v>8.1167999999999996</v>
      </c>
      <c r="J1747" s="178"/>
      <c r="K1747" s="577"/>
      <c r="L1747" s="585"/>
      <c r="M1747" s="582" t="s">
        <v>370</v>
      </c>
      <c r="N1747" s="583"/>
      <c r="O1747" s="583"/>
      <c r="P1747" s="222" t="s">
        <v>371</v>
      </c>
      <c r="Q1747" s="516">
        <f>D2504</f>
        <v>0.152</v>
      </c>
      <c r="R1747" s="223">
        <f>Q1747*Q1741</f>
        <v>9.9711999999999996</v>
      </c>
      <c r="S1747" s="262"/>
      <c r="T1747" s="226">
        <f>R1747</f>
        <v>9.9711999999999996</v>
      </c>
      <c r="U1747" s="178"/>
      <c r="V1747" s="577"/>
    </row>
    <row r="1748" spans="1:22" ht="12.75" customHeight="1">
      <c r="A1748" s="472"/>
      <c r="B1748" s="584"/>
      <c r="C1748" s="583"/>
      <c r="D1748" s="583"/>
      <c r="E1748" s="222" t="s">
        <v>372</v>
      </c>
      <c r="F1748" s="516">
        <f>D2505</f>
        <v>0.72299999999999998</v>
      </c>
      <c r="G1748" s="223">
        <f>F1748*F1741</f>
        <v>38.608199999999997</v>
      </c>
      <c r="H1748" s="262"/>
      <c r="I1748" s="226">
        <f>G1748</f>
        <v>38.608199999999997</v>
      </c>
      <c r="J1748" s="178"/>
      <c r="K1748" s="577"/>
      <c r="L1748" s="464"/>
      <c r="M1748" s="584"/>
      <c r="N1748" s="583"/>
      <c r="O1748" s="583"/>
      <c r="P1748" s="222" t="s">
        <v>372</v>
      </c>
      <c r="Q1748" s="516">
        <f>D2505</f>
        <v>0.72299999999999998</v>
      </c>
      <c r="R1748" s="223">
        <f>Q1748*Q1741</f>
        <v>47.428799999999995</v>
      </c>
      <c r="S1748" s="262"/>
      <c r="T1748" s="226">
        <f>R1748</f>
        <v>47.428799999999995</v>
      </c>
      <c r="U1748" s="178"/>
      <c r="V1748" s="577"/>
    </row>
    <row r="1749" spans="1:22">
      <c r="A1749" s="573" t="s">
        <v>369</v>
      </c>
      <c r="B1749" s="584"/>
      <c r="C1749" s="583"/>
      <c r="D1749" s="583"/>
      <c r="E1749" s="222" t="s">
        <v>373</v>
      </c>
      <c r="F1749" s="527">
        <f>D2506</f>
        <v>1.3160000000000001</v>
      </c>
      <c r="G1749" s="223">
        <f>F1749*F1741</f>
        <v>70.2744</v>
      </c>
      <c r="H1749" s="262"/>
      <c r="I1749" s="226">
        <f>G1749</f>
        <v>70.2744</v>
      </c>
      <c r="J1749" s="178"/>
      <c r="K1749" s="577"/>
      <c r="L1749" s="586" t="s">
        <v>369</v>
      </c>
      <c r="M1749" s="584"/>
      <c r="N1749" s="583"/>
      <c r="O1749" s="583"/>
      <c r="P1749" s="222" t="s">
        <v>373</v>
      </c>
      <c r="Q1749" s="527">
        <f>D2506</f>
        <v>1.3160000000000001</v>
      </c>
      <c r="R1749" s="223">
        <f>Q1749*Q1741</f>
        <v>86.329599999999999</v>
      </c>
      <c r="S1749" s="262"/>
      <c r="T1749" s="226">
        <f>R1749</f>
        <v>86.329599999999999</v>
      </c>
      <c r="U1749" s="178"/>
      <c r="V1749" s="577"/>
    </row>
    <row r="1750" spans="1:22" ht="13.5" thickBot="1">
      <c r="A1750" s="573"/>
      <c r="B1750" s="584"/>
      <c r="C1750" s="583"/>
      <c r="D1750" s="583"/>
      <c r="E1750" s="232" t="s">
        <v>374</v>
      </c>
      <c r="F1750" s="518">
        <f>D2507</f>
        <v>0.14899999999999999</v>
      </c>
      <c r="G1750" s="233">
        <f>F1750*F1741</f>
        <v>7.956599999999999</v>
      </c>
      <c r="H1750" s="264"/>
      <c r="I1750" s="237">
        <f>G1750</f>
        <v>7.956599999999999</v>
      </c>
      <c r="J1750" s="236"/>
      <c r="K1750" s="577"/>
      <c r="L1750" s="586"/>
      <c r="M1750" s="584"/>
      <c r="N1750" s="583"/>
      <c r="O1750" s="583"/>
      <c r="P1750" s="232" t="s">
        <v>374</v>
      </c>
      <c r="Q1750" s="518">
        <f>D2507</f>
        <v>0.14899999999999999</v>
      </c>
      <c r="R1750" s="233">
        <f>Q1750*Q1741</f>
        <v>9.7743999999999982</v>
      </c>
      <c r="S1750" s="264"/>
      <c r="T1750" s="237">
        <f>R1750</f>
        <v>9.7743999999999982</v>
      </c>
      <c r="U1750" s="236"/>
      <c r="V1750" s="577"/>
    </row>
    <row r="1751" spans="1:22" ht="14.25" customHeight="1" thickBot="1">
      <c r="A1751" s="574"/>
      <c r="B1751" s="168"/>
      <c r="C1751" s="164"/>
      <c r="D1751" s="164"/>
      <c r="E1751" s="165"/>
      <c r="F1751" s="532" t="s">
        <v>384</v>
      </c>
      <c r="G1751" s="332" t="s">
        <v>385</v>
      </c>
      <c r="H1751" s="220" t="s">
        <v>386</v>
      </c>
      <c r="I1751" s="219"/>
      <c r="J1751" s="251"/>
      <c r="K1751" s="577"/>
      <c r="L1751" s="587"/>
      <c r="M1751" s="168"/>
      <c r="N1751" s="164"/>
      <c r="O1751" s="164"/>
      <c r="P1751" s="165"/>
      <c r="Q1751" s="532" t="s">
        <v>384</v>
      </c>
      <c r="R1751" s="332" t="s">
        <v>385</v>
      </c>
      <c r="S1751" s="220" t="s">
        <v>386</v>
      </c>
      <c r="T1751" s="219"/>
      <c r="U1751" s="251"/>
      <c r="V1751" s="577"/>
    </row>
    <row r="1752" spans="1:22" ht="13.5" thickBot="1">
      <c r="A1752" s="479"/>
      <c r="B1752" s="247" t="s">
        <v>986</v>
      </c>
      <c r="C1752" s="219"/>
      <c r="D1752" s="219"/>
      <c r="E1752" s="253"/>
      <c r="F1752" s="524">
        <f>F1732</f>
        <v>51283</v>
      </c>
      <c r="G1752" s="282">
        <f>G1732</f>
        <v>51530</v>
      </c>
      <c r="H1752" s="249">
        <f>H1732</f>
        <v>247</v>
      </c>
      <c r="I1752" s="242">
        <f>I1732</f>
        <v>815.09999999999991</v>
      </c>
      <c r="J1752" s="167"/>
      <c r="K1752" s="577"/>
      <c r="L1752" s="461"/>
      <c r="M1752" s="247" t="s">
        <v>986</v>
      </c>
      <c r="N1752" s="219"/>
      <c r="O1752" s="219"/>
      <c r="P1752" s="253"/>
      <c r="Q1752" s="524">
        <f>Q1732</f>
        <v>59913</v>
      </c>
      <c r="R1752" s="248">
        <f>R1732</f>
        <v>60346</v>
      </c>
      <c r="S1752" s="249">
        <f>S1732</f>
        <v>433</v>
      </c>
      <c r="T1752" s="242">
        <f>T1732</f>
        <v>1428.8999999999999</v>
      </c>
      <c r="U1752" s="167"/>
      <c r="V1752" s="577"/>
    </row>
    <row r="1753" spans="1:22">
      <c r="A1753" s="460" t="s">
        <v>375</v>
      </c>
      <c r="B1753" s="132"/>
      <c r="C1753" s="132"/>
      <c r="D1753" s="132"/>
      <c r="E1753" s="132"/>
      <c r="F1753" s="510"/>
      <c r="G1753" s="560" t="s">
        <v>1007</v>
      </c>
      <c r="H1753" s="255"/>
      <c r="I1753" s="556">
        <f>I1733</f>
        <v>-1.0000000000218279E-2</v>
      </c>
      <c r="J1753" s="255"/>
      <c r="K1753" s="577"/>
      <c r="L1753" s="460" t="s">
        <v>375</v>
      </c>
      <c r="M1753" s="132"/>
      <c r="N1753" s="132"/>
      <c r="O1753" s="132"/>
      <c r="P1753" s="132"/>
      <c r="Q1753" s="510"/>
      <c r="R1753" s="560" t="s">
        <v>1007</v>
      </c>
      <c r="S1753" s="255"/>
      <c r="T1753" s="556">
        <f>T1733</f>
        <v>1.0000000000218279E-2</v>
      </c>
      <c r="U1753" s="255"/>
      <c r="V1753" s="577"/>
    </row>
    <row r="1754" spans="1:22" ht="13.5" thickBot="1">
      <c r="A1754" s="460" t="s">
        <v>376</v>
      </c>
      <c r="B1754" s="132"/>
      <c r="C1754" s="132"/>
      <c r="D1754" s="180" t="s">
        <v>377</v>
      </c>
      <c r="E1754" s="183" t="str">
        <f>$E$18</f>
        <v>января</v>
      </c>
      <c r="F1754" s="510" t="s">
        <v>1142</v>
      </c>
      <c r="G1754" s="182" t="s">
        <v>347</v>
      </c>
      <c r="H1754" s="167"/>
      <c r="I1754" s="242">
        <f>SUM(I1745:I1753)</f>
        <v>2515.3459999999995</v>
      </c>
      <c r="J1754" s="167"/>
      <c r="K1754" s="299"/>
      <c r="L1754" s="460" t="s">
        <v>376</v>
      </c>
      <c r="M1754" s="132"/>
      <c r="N1754" s="132"/>
      <c r="O1754" s="180" t="s">
        <v>377</v>
      </c>
      <c r="P1754" s="183" t="str">
        <f>$E$18</f>
        <v>января</v>
      </c>
      <c r="Q1754" s="510" t="s">
        <v>1142</v>
      </c>
      <c r="R1754" s="182" t="s">
        <v>347</v>
      </c>
      <c r="S1754" s="167"/>
      <c r="T1754" s="242">
        <f>SUM(T1745:T1753)</f>
        <v>3517.6139999999996</v>
      </c>
      <c r="U1754" s="167"/>
      <c r="V1754" s="299"/>
    </row>
    <row r="1755" spans="1:22" ht="13.5" thickBot="1">
      <c r="A1755" s="184"/>
      <c r="B1755" s="190"/>
      <c r="C1755" s="186"/>
      <c r="D1755" s="259"/>
      <c r="E1755" s="259"/>
      <c r="F1755" s="522"/>
      <c r="G1755" s="197"/>
      <c r="H1755" s="197"/>
      <c r="I1755" s="197"/>
      <c r="J1755" s="197"/>
      <c r="K1755" s="299"/>
      <c r="L1755" s="184"/>
      <c r="M1755" s="190"/>
      <c r="N1755" s="186"/>
      <c r="O1755" s="259"/>
      <c r="P1755" s="259"/>
      <c r="Q1755" s="522"/>
      <c r="R1755" s="197"/>
      <c r="S1755" s="197"/>
      <c r="T1755" s="197"/>
      <c r="U1755" s="197"/>
      <c r="V1755" s="299"/>
    </row>
    <row r="1756" spans="1:22" ht="23.25" customHeight="1" thickTop="1">
      <c r="A1756" s="460" t="s">
        <v>363</v>
      </c>
      <c r="B1756" s="131"/>
      <c r="L1756" s="460" t="s">
        <v>363</v>
      </c>
      <c r="M1756" s="131"/>
    </row>
    <row r="1757" spans="1:22" ht="1.5" customHeight="1">
      <c r="A1757" s="460"/>
      <c r="B1757" s="131"/>
      <c r="C1757" s="132"/>
      <c r="D1757" s="132"/>
      <c r="E1757" s="132"/>
      <c r="F1757" s="510"/>
      <c r="G1757" s="132"/>
      <c r="H1757" s="132"/>
      <c r="I1757" s="132"/>
      <c r="J1757" s="132"/>
      <c r="K1757" s="217"/>
      <c r="L1757" s="460"/>
      <c r="M1757" s="131"/>
      <c r="N1757" s="132"/>
      <c r="O1757" s="132"/>
      <c r="P1757" s="132"/>
      <c r="Q1757" s="510"/>
      <c r="R1757" s="132"/>
      <c r="S1757" s="132"/>
      <c r="T1757" s="132"/>
      <c r="U1757" s="132"/>
      <c r="V1757" s="132"/>
    </row>
    <row r="1758" spans="1:22" ht="15.75" customHeight="1">
      <c r="A1758" s="578"/>
      <c r="B1758" s="578"/>
      <c r="C1758" s="578"/>
      <c r="D1758" s="133" t="s">
        <v>325</v>
      </c>
      <c r="E1758" s="133"/>
      <c r="F1758" s="511"/>
      <c r="G1758" s="135" t="str">
        <f>$G$3</f>
        <v>декабрь</v>
      </c>
      <c r="H1758" s="133" t="s">
        <v>967</v>
      </c>
      <c r="I1758" s="132"/>
      <c r="J1758" s="132"/>
      <c r="K1758" s="217"/>
      <c r="L1758" s="578"/>
      <c r="M1758" s="578"/>
      <c r="N1758" s="578"/>
      <c r="O1758" s="133" t="s">
        <v>325</v>
      </c>
      <c r="P1758" s="133"/>
      <c r="Q1758" s="511"/>
      <c r="R1758" s="135" t="str">
        <f>$G$3</f>
        <v>декабрь</v>
      </c>
      <c r="S1758" s="133" t="s">
        <v>967</v>
      </c>
      <c r="T1758" s="132"/>
      <c r="U1758" s="132"/>
      <c r="V1758" s="132"/>
    </row>
    <row r="1759" spans="1:22" ht="1.5" customHeight="1">
      <c r="A1759" s="578"/>
      <c r="B1759" s="578"/>
      <c r="C1759" s="578"/>
      <c r="D1759" s="132"/>
      <c r="E1759" s="132"/>
      <c r="F1759" s="510"/>
      <c r="G1759" s="132"/>
      <c r="H1759" s="132"/>
      <c r="I1759" s="132"/>
      <c r="J1759" s="132"/>
      <c r="K1759" s="217"/>
      <c r="L1759" s="578"/>
      <c r="M1759" s="578"/>
      <c r="N1759" s="578"/>
      <c r="O1759" s="132"/>
      <c r="P1759" s="132"/>
      <c r="Q1759" s="510"/>
      <c r="R1759" s="132"/>
      <c r="S1759" s="132"/>
      <c r="T1759" s="132"/>
      <c r="U1759" s="132"/>
      <c r="V1759" s="132"/>
    </row>
    <row r="1760" spans="1:22" ht="12.75" customHeight="1">
      <c r="A1760" s="578"/>
      <c r="B1760" s="578"/>
      <c r="C1760" s="578"/>
      <c r="D1760" s="131" t="s">
        <v>327</v>
      </c>
      <c r="E1760" s="131"/>
      <c r="F1760" s="512">
        <f>Жильцы!E92</f>
        <v>49.2</v>
      </c>
      <c r="G1760" s="131" t="s">
        <v>328</v>
      </c>
      <c r="H1760" s="132" t="str">
        <f>Жильцы!B92&amp;" "&amp;Жильцы!C92&amp;"."&amp;Жильцы!D92&amp;"."</f>
        <v>Корнилов Г.Г.</v>
      </c>
      <c r="I1760" s="132"/>
      <c r="J1760" s="132"/>
      <c r="K1760" s="217"/>
      <c r="L1760" s="578"/>
      <c r="M1760" s="578"/>
      <c r="N1760" s="578"/>
      <c r="O1760" s="131" t="s">
        <v>327</v>
      </c>
      <c r="P1760" s="131"/>
      <c r="Q1760" s="512">
        <f>Жильцы!E94</f>
        <v>65.599999999999994</v>
      </c>
      <c r="R1760" s="131" t="s">
        <v>328</v>
      </c>
      <c r="S1760" s="132" t="str">
        <f>Жильцы!B94&amp;" "&amp;Жильцы!C94&amp;"."&amp;Жильцы!D94&amp;"."</f>
        <v>Дунаев И.И.</v>
      </c>
      <c r="T1760" s="132"/>
      <c r="U1760" s="132"/>
      <c r="V1760" s="132"/>
    </row>
    <row r="1761" spans="1:23" ht="12.75" customHeight="1">
      <c r="A1761" s="578"/>
      <c r="B1761" s="578"/>
      <c r="C1761" s="578"/>
      <c r="D1761" s="131" t="s">
        <v>329</v>
      </c>
      <c r="E1761" s="131"/>
      <c r="F1761" s="512">
        <f>Жильцы!F92</f>
        <v>3</v>
      </c>
      <c r="G1761" s="131" t="s">
        <v>330</v>
      </c>
      <c r="H1761" s="132" t="s">
        <v>331</v>
      </c>
      <c r="I1761" s="132"/>
      <c r="J1761" s="137">
        <f>Жильцы!A92</f>
        <v>91</v>
      </c>
      <c r="K1761" s="217"/>
      <c r="L1761" s="578"/>
      <c r="M1761" s="578"/>
      <c r="N1761" s="578"/>
      <c r="O1761" s="131" t="s">
        <v>329</v>
      </c>
      <c r="P1761" s="131"/>
      <c r="Q1761" s="512">
        <f>Жильцы!F94</f>
        <v>4</v>
      </c>
      <c r="R1761" s="131" t="s">
        <v>330</v>
      </c>
      <c r="S1761" s="132" t="s">
        <v>331</v>
      </c>
      <c r="T1761" s="132"/>
      <c r="U1761" s="137">
        <f>Жильцы!A94</f>
        <v>93</v>
      </c>
      <c r="V1761" s="132"/>
    </row>
    <row r="1762" spans="1:23" ht="2.25" customHeight="1" thickBot="1">
      <c r="A1762" s="463"/>
      <c r="B1762" s="132"/>
      <c r="C1762" s="132"/>
      <c r="D1762" s="132"/>
      <c r="E1762" s="132"/>
      <c r="F1762" s="510"/>
      <c r="G1762" s="132"/>
      <c r="H1762" s="132"/>
      <c r="I1762" s="132"/>
      <c r="J1762" s="132"/>
      <c r="K1762" s="217"/>
      <c r="L1762" s="463"/>
      <c r="M1762" s="132"/>
      <c r="N1762" s="132"/>
      <c r="O1762" s="132"/>
      <c r="P1762" s="132"/>
      <c r="Q1762" s="510"/>
      <c r="R1762" s="132"/>
      <c r="S1762" s="132"/>
      <c r="T1762" s="132"/>
      <c r="U1762" s="132"/>
      <c r="V1762" s="132"/>
    </row>
    <row r="1763" spans="1:23" ht="24" customHeight="1" thickBot="1">
      <c r="A1763" s="574"/>
      <c r="B1763" s="138"/>
      <c r="C1763" s="219"/>
      <c r="D1763" s="541" t="s">
        <v>957</v>
      </c>
      <c r="E1763" s="140"/>
      <c r="F1763" s="513" t="s">
        <v>366</v>
      </c>
      <c r="G1763" s="141" t="s">
        <v>335</v>
      </c>
      <c r="H1763" s="220" t="s">
        <v>367</v>
      </c>
      <c r="I1763" s="569" t="s">
        <v>337</v>
      </c>
      <c r="J1763" s="570"/>
      <c r="K1763" s="217"/>
      <c r="L1763" s="585"/>
      <c r="M1763" s="138"/>
      <c r="N1763" s="219"/>
      <c r="O1763" s="541" t="s">
        <v>957</v>
      </c>
      <c r="P1763" s="140"/>
      <c r="Q1763" s="513" t="s">
        <v>366</v>
      </c>
      <c r="R1763" s="141" t="s">
        <v>335</v>
      </c>
      <c r="S1763" s="220" t="s">
        <v>367</v>
      </c>
      <c r="T1763" s="569" t="s">
        <v>337</v>
      </c>
      <c r="U1763" s="570"/>
      <c r="V1763" s="132"/>
      <c r="W1763" s="273"/>
    </row>
    <row r="1764" spans="1:23" ht="3" customHeight="1">
      <c r="A1764" s="574"/>
      <c r="B1764" s="221"/>
      <c r="C1764" s="144"/>
      <c r="D1764" s="144"/>
      <c r="E1764" s="145"/>
      <c r="F1764" s="514"/>
      <c r="G1764" s="146"/>
      <c r="H1764" s="146"/>
      <c r="I1764" s="144"/>
      <c r="J1764" s="147"/>
      <c r="K1764" s="217"/>
      <c r="L1764" s="585"/>
      <c r="M1764" s="221"/>
      <c r="N1764" s="144"/>
      <c r="O1764" s="144"/>
      <c r="P1764" s="145"/>
      <c r="Q1764" s="514"/>
      <c r="R1764" s="146"/>
      <c r="S1764" s="146"/>
      <c r="T1764" s="144"/>
      <c r="U1764" s="147"/>
      <c r="V1764" s="132"/>
    </row>
    <row r="1765" spans="1:23" ht="12.75" customHeight="1">
      <c r="A1765" s="574"/>
      <c r="B1765" s="221" t="s">
        <v>368</v>
      </c>
      <c r="C1765" s="156"/>
      <c r="D1765" s="156"/>
      <c r="E1765" s="150"/>
      <c r="F1765" s="151">
        <f>D2509</f>
        <v>29.5</v>
      </c>
      <c r="G1765" s="151">
        <f>F1765*F1760</f>
        <v>1451.4</v>
      </c>
      <c r="H1765" s="192"/>
      <c r="I1765" s="153">
        <f>G1765-H1765</f>
        <v>1451.4</v>
      </c>
      <c r="J1765" s="154"/>
      <c r="K1765" s="217"/>
      <c r="L1765" s="585"/>
      <c r="M1765" s="221" t="s">
        <v>368</v>
      </c>
      <c r="N1765" s="156"/>
      <c r="O1765" s="156"/>
      <c r="P1765" s="150"/>
      <c r="Q1765" s="151">
        <f>D2509</f>
        <v>29.5</v>
      </c>
      <c r="R1765" s="151">
        <f>Q1765*Q1760</f>
        <v>1935.1999999999998</v>
      </c>
      <c r="S1765" s="152"/>
      <c r="T1765" s="153">
        <f>R1765-S1765</f>
        <v>1935.1999999999998</v>
      </c>
      <c r="U1765" s="154"/>
      <c r="V1765" s="132"/>
    </row>
    <row r="1766" spans="1:23" ht="12.75" customHeight="1">
      <c r="A1766" s="472"/>
      <c r="B1766" s="582" t="s">
        <v>370</v>
      </c>
      <c r="C1766" s="583"/>
      <c r="D1766" s="583"/>
      <c r="E1766" s="222" t="s">
        <v>371</v>
      </c>
      <c r="F1766" s="516">
        <f>D2504</f>
        <v>0.152</v>
      </c>
      <c r="G1766" s="223">
        <f>F1766*F1760</f>
        <v>7.4784000000000006</v>
      </c>
      <c r="H1766" s="262"/>
      <c r="I1766" s="226">
        <f>G1766</f>
        <v>7.4784000000000006</v>
      </c>
      <c r="J1766" s="178"/>
      <c r="K1766" s="217"/>
      <c r="L1766" s="585"/>
      <c r="M1766" s="582" t="s">
        <v>370</v>
      </c>
      <c r="N1766" s="583"/>
      <c r="O1766" s="583"/>
      <c r="P1766" s="222" t="s">
        <v>371</v>
      </c>
      <c r="Q1766" s="516">
        <f>D2504</f>
        <v>0.152</v>
      </c>
      <c r="R1766" s="223">
        <f>Q1766*Q1760</f>
        <v>9.9711999999999996</v>
      </c>
      <c r="S1766" s="262"/>
      <c r="T1766" s="226">
        <f>R1766</f>
        <v>9.9711999999999996</v>
      </c>
      <c r="U1766" s="178"/>
      <c r="V1766" s="132"/>
    </row>
    <row r="1767" spans="1:23" ht="12.75" customHeight="1">
      <c r="A1767" s="472"/>
      <c r="B1767" s="584"/>
      <c r="C1767" s="583"/>
      <c r="D1767" s="583"/>
      <c r="E1767" s="222" t="s">
        <v>372</v>
      </c>
      <c r="F1767" s="516">
        <f>D2505</f>
        <v>0.72299999999999998</v>
      </c>
      <c r="G1767" s="223">
        <f>F1767*F1760</f>
        <v>35.571600000000004</v>
      </c>
      <c r="H1767" s="262"/>
      <c r="I1767" s="226">
        <f>G1767</f>
        <v>35.571600000000004</v>
      </c>
      <c r="J1767" s="178"/>
      <c r="K1767" s="217"/>
      <c r="L1767" s="464"/>
      <c r="M1767" s="584"/>
      <c r="N1767" s="583"/>
      <c r="O1767" s="583"/>
      <c r="P1767" s="222" t="s">
        <v>372</v>
      </c>
      <c r="Q1767" s="516">
        <f>D2505</f>
        <v>0.72299999999999998</v>
      </c>
      <c r="R1767" s="223">
        <f>Q1767*Q1760</f>
        <v>47.428799999999995</v>
      </c>
      <c r="S1767" s="262"/>
      <c r="T1767" s="226">
        <f>R1767</f>
        <v>47.428799999999995</v>
      </c>
      <c r="U1767" s="178"/>
      <c r="V1767" s="132"/>
    </row>
    <row r="1768" spans="1:23">
      <c r="A1768" s="573" t="s">
        <v>369</v>
      </c>
      <c r="B1768" s="584"/>
      <c r="C1768" s="583"/>
      <c r="D1768" s="583"/>
      <c r="E1768" s="222" t="s">
        <v>373</v>
      </c>
      <c r="F1768" s="527">
        <f>D2506</f>
        <v>1.3160000000000001</v>
      </c>
      <c r="G1768" s="223">
        <f>F1768*F1760</f>
        <v>64.747200000000007</v>
      </c>
      <c r="H1768" s="262"/>
      <c r="I1768" s="226">
        <f>G1768</f>
        <v>64.747200000000007</v>
      </c>
      <c r="J1768" s="178"/>
      <c r="K1768" s="217"/>
      <c r="L1768" s="586" t="s">
        <v>369</v>
      </c>
      <c r="M1768" s="584"/>
      <c r="N1768" s="583"/>
      <c r="O1768" s="583"/>
      <c r="P1768" s="222" t="s">
        <v>373</v>
      </c>
      <c r="Q1768" s="527">
        <f>D2506</f>
        <v>1.3160000000000001</v>
      </c>
      <c r="R1768" s="223">
        <f>Q1768*Q1760</f>
        <v>86.329599999999999</v>
      </c>
      <c r="S1768" s="262"/>
      <c r="T1768" s="226">
        <f>R1768</f>
        <v>86.329599999999999</v>
      </c>
      <c r="U1768" s="178"/>
      <c r="V1768" s="132"/>
    </row>
    <row r="1769" spans="1:23" ht="13.5" thickBot="1">
      <c r="A1769" s="573"/>
      <c r="B1769" s="584"/>
      <c r="C1769" s="583"/>
      <c r="D1769" s="583"/>
      <c r="E1769" s="232" t="s">
        <v>374</v>
      </c>
      <c r="F1769" s="518">
        <f>D2507</f>
        <v>0.14899999999999999</v>
      </c>
      <c r="G1769" s="233">
        <f>F1769*F1760</f>
        <v>7.3308</v>
      </c>
      <c r="H1769" s="264"/>
      <c r="I1769" s="237">
        <f>G1769</f>
        <v>7.3308</v>
      </c>
      <c r="J1769" s="236"/>
      <c r="K1769" s="217"/>
      <c r="L1769" s="586"/>
      <c r="M1769" s="584"/>
      <c r="N1769" s="583"/>
      <c r="O1769" s="583"/>
      <c r="P1769" s="232" t="s">
        <v>374</v>
      </c>
      <c r="Q1769" s="518">
        <f>D2507</f>
        <v>0.14899999999999999</v>
      </c>
      <c r="R1769" s="233">
        <f>Q1769*Q1760</f>
        <v>9.7743999999999982</v>
      </c>
      <c r="S1769" s="264"/>
      <c r="T1769" s="237">
        <f>R1769</f>
        <v>9.7743999999999982</v>
      </c>
      <c r="U1769" s="236"/>
      <c r="V1769" s="132"/>
    </row>
    <row r="1770" spans="1:23" ht="12" customHeight="1" thickBot="1">
      <c r="A1770" s="574"/>
      <c r="B1770" s="168"/>
      <c r="C1770" s="164"/>
      <c r="D1770" s="164"/>
      <c r="E1770" s="165"/>
      <c r="F1770" s="532" t="s">
        <v>384</v>
      </c>
      <c r="G1770" s="332" t="s">
        <v>385</v>
      </c>
      <c r="H1770" s="220" t="s">
        <v>386</v>
      </c>
      <c r="I1770" s="219"/>
      <c r="J1770" s="251"/>
      <c r="K1770" s="217"/>
      <c r="L1770" s="587"/>
      <c r="M1770" s="168"/>
      <c r="N1770" s="164"/>
      <c r="O1770" s="164"/>
      <c r="P1770" s="165"/>
      <c r="Q1770" s="532" t="s">
        <v>384</v>
      </c>
      <c r="R1770" s="332" t="s">
        <v>385</v>
      </c>
      <c r="S1770" s="220" t="s">
        <v>386</v>
      </c>
      <c r="T1770" s="219"/>
      <c r="U1770" s="251"/>
      <c r="V1770" s="132"/>
    </row>
    <row r="1771" spans="1:23" ht="13.5" thickBot="1">
      <c r="A1771" s="479"/>
      <c r="B1771" s="247" t="s">
        <v>986</v>
      </c>
      <c r="C1771" s="219"/>
      <c r="D1771" s="219"/>
      <c r="E1771" s="253"/>
      <c r="F1771" s="521">
        <f>INDEX(Жильцы!$A$2:$AB$129,Квитанции_чистые!J1761,HLOOKUP(Квитанции_чистые!$G$3,Лист1!$B$21:$M$22,2,FALSE))</f>
        <v>34751</v>
      </c>
      <c r="G1771" s="248">
        <f>INDEX(Жильцы!$A$2:$AB$129,Квитанции_чистые!J1761,(HLOOKUP(Квитанции_чистые!$G$3,Лист1!$B$17:$M$18,2,FALSE)))</f>
        <v>34937</v>
      </c>
      <c r="H1771" s="249">
        <f>G1771-F1771</f>
        <v>186</v>
      </c>
      <c r="I1771" s="242">
        <f>H1771*B2499</f>
        <v>613.79999999999995</v>
      </c>
      <c r="J1771" s="251"/>
      <c r="K1771" s="217"/>
      <c r="L1771" s="461"/>
      <c r="M1771" s="247" t="s">
        <v>986</v>
      </c>
      <c r="N1771" s="219"/>
      <c r="O1771" s="219"/>
      <c r="P1771" s="253"/>
      <c r="Q1771" s="524">
        <f>INDEX(Жильцы!$A$2:$AB$129,Квитанции_чистые!U1761,HLOOKUP(Квитанции_чистые!$G$3,Лист1!$B$21:$M$22,2,FALSE))</f>
        <v>67819</v>
      </c>
      <c r="R1771" s="248">
        <f>INDEX(Жильцы!$A$2:$AB$129,Квитанции_чистые!U1761,(HLOOKUP(Квитанции_чистые!$G$3,Лист1!$B$17:$M$18,2,FALSE)))</f>
        <v>68106</v>
      </c>
      <c r="S1771" s="249">
        <f>R1771-Q1771</f>
        <v>287</v>
      </c>
      <c r="T1771" s="242">
        <f>S1771*B2499</f>
        <v>947.09999999999991</v>
      </c>
      <c r="U1771" s="167"/>
      <c r="V1771" s="132"/>
    </row>
    <row r="1772" spans="1:23">
      <c r="A1772" s="460" t="s">
        <v>375</v>
      </c>
      <c r="B1772" s="132"/>
      <c r="C1772" s="132"/>
      <c r="D1772" s="132"/>
      <c r="E1772" s="132"/>
      <c r="F1772" s="510"/>
      <c r="G1772" s="560" t="s">
        <v>1007</v>
      </c>
      <c r="H1772" s="255"/>
      <c r="I1772" s="556">
        <f>Жильцы!N92</f>
        <v>0</v>
      </c>
      <c r="J1772" s="255"/>
      <c r="K1772" s="217"/>
      <c r="L1772" s="460" t="s">
        <v>375</v>
      </c>
      <c r="M1772" s="132"/>
      <c r="N1772" s="132"/>
      <c r="O1772" s="132"/>
      <c r="P1772" s="132"/>
      <c r="Q1772" s="510"/>
      <c r="R1772" s="560" t="s">
        <v>1007</v>
      </c>
      <c r="S1772" s="255"/>
      <c r="T1772" s="556">
        <f>Жильцы!N94</f>
        <v>9.9999999997635314E-3</v>
      </c>
      <c r="U1772" s="255"/>
      <c r="V1772" s="132"/>
    </row>
    <row r="1773" spans="1:23" ht="13.5" thickBot="1">
      <c r="A1773" s="460" t="s">
        <v>376</v>
      </c>
      <c r="B1773" s="132"/>
      <c r="C1773" s="132"/>
      <c r="D1773" s="180" t="s">
        <v>377</v>
      </c>
      <c r="E1773" s="183" t="str">
        <f>$E$18</f>
        <v>января</v>
      </c>
      <c r="F1773" s="510" t="s">
        <v>1142</v>
      </c>
      <c r="G1773" s="182" t="s">
        <v>347</v>
      </c>
      <c r="H1773" s="167"/>
      <c r="I1773" s="242">
        <f>SUM(I1764:I1772)</f>
        <v>2180.328</v>
      </c>
      <c r="J1773" s="167"/>
      <c r="K1773" s="217"/>
      <c r="L1773" s="460" t="s">
        <v>376</v>
      </c>
      <c r="M1773" s="132"/>
      <c r="N1773" s="132"/>
      <c r="O1773" s="180" t="s">
        <v>377</v>
      </c>
      <c r="P1773" s="183" t="str">
        <f>$E$18</f>
        <v>января</v>
      </c>
      <c r="Q1773" s="510" t="s">
        <v>1142</v>
      </c>
      <c r="R1773" s="182" t="s">
        <v>347</v>
      </c>
      <c r="S1773" s="167"/>
      <c r="T1773" s="242">
        <f>SUM(T1764:T1772)</f>
        <v>3035.8139999999989</v>
      </c>
      <c r="U1773" s="167"/>
      <c r="V1773" s="132"/>
    </row>
    <row r="1774" spans="1:23" ht="10.5" customHeight="1">
      <c r="A1774" s="184"/>
      <c r="B1774" s="190"/>
      <c r="C1774" s="186"/>
      <c r="D1774" s="259"/>
      <c r="E1774" s="259"/>
      <c r="F1774" s="522"/>
      <c r="G1774" s="259"/>
      <c r="H1774" s="259"/>
      <c r="I1774" s="259"/>
      <c r="J1774" s="259"/>
      <c r="K1774" s="260"/>
      <c r="L1774" s="184"/>
      <c r="M1774" s="190"/>
      <c r="N1774" s="186"/>
      <c r="O1774" s="259"/>
      <c r="P1774" s="259"/>
      <c r="Q1774" s="522"/>
      <c r="R1774" s="259"/>
      <c r="S1774" s="259"/>
      <c r="T1774" s="259"/>
      <c r="U1774" s="259"/>
      <c r="V1774" s="261"/>
    </row>
    <row r="1775" spans="1:23" ht="24.75" customHeight="1">
      <c r="A1775" s="460" t="s">
        <v>363</v>
      </c>
      <c r="B1775" s="131"/>
      <c r="K1775" s="576" t="s">
        <v>378</v>
      </c>
      <c r="L1775" s="460" t="s">
        <v>363</v>
      </c>
      <c r="M1775" s="131"/>
      <c r="V1775" s="576" t="s">
        <v>378</v>
      </c>
    </row>
    <row r="1776" spans="1:23">
      <c r="A1776" s="460" t="s">
        <v>379</v>
      </c>
      <c r="B1776" s="131"/>
      <c r="K1776" s="577"/>
      <c r="L1776" s="460" t="s">
        <v>379</v>
      </c>
      <c r="M1776" s="131"/>
      <c r="V1776" s="577"/>
    </row>
    <row r="1777" spans="1:24" ht="3" customHeight="1">
      <c r="A1777" s="460"/>
      <c r="B1777" s="131"/>
      <c r="C1777" s="132"/>
      <c r="D1777" s="132"/>
      <c r="E1777" s="132"/>
      <c r="F1777" s="510"/>
      <c r="G1777" s="132"/>
      <c r="H1777" s="132"/>
      <c r="I1777" s="132"/>
      <c r="J1777" s="132"/>
      <c r="K1777" s="577"/>
      <c r="L1777" s="460"/>
      <c r="M1777" s="131"/>
      <c r="N1777" s="132"/>
      <c r="O1777" s="132"/>
      <c r="P1777" s="132"/>
      <c r="Q1777" s="510"/>
      <c r="R1777" s="132"/>
      <c r="S1777" s="132"/>
      <c r="T1777" s="132"/>
      <c r="U1777" s="132"/>
      <c r="V1777" s="577"/>
    </row>
    <row r="1778" spans="1:24" ht="15.75" customHeight="1">
      <c r="A1778" s="578"/>
      <c r="B1778" s="578"/>
      <c r="C1778" s="578"/>
      <c r="D1778" s="133" t="s">
        <v>350</v>
      </c>
      <c r="E1778" s="133"/>
      <c r="F1778" s="511"/>
      <c r="G1778" s="135" t="str">
        <f>$G$3</f>
        <v>декабрь</v>
      </c>
      <c r="H1778" s="133" t="s">
        <v>967</v>
      </c>
      <c r="I1778" s="132"/>
      <c r="J1778" s="132"/>
      <c r="K1778" s="577"/>
      <c r="L1778" s="578"/>
      <c r="M1778" s="578"/>
      <c r="N1778" s="578"/>
      <c r="O1778" s="133" t="s">
        <v>350</v>
      </c>
      <c r="P1778" s="133"/>
      <c r="Q1778" s="511"/>
      <c r="R1778" s="135" t="str">
        <f>$G$3</f>
        <v>декабрь</v>
      </c>
      <c r="S1778" s="133" t="s">
        <v>967</v>
      </c>
      <c r="T1778" s="132"/>
      <c r="U1778" s="132"/>
      <c r="V1778" s="577"/>
    </row>
    <row r="1779" spans="1:24" ht="3.75" customHeight="1">
      <c r="A1779" s="578"/>
      <c r="B1779" s="578"/>
      <c r="C1779" s="578"/>
      <c r="D1779" s="132"/>
      <c r="E1779" s="132"/>
      <c r="F1779" s="510"/>
      <c r="G1779" s="132"/>
      <c r="H1779" s="132"/>
      <c r="I1779" s="132"/>
      <c r="J1779" s="132"/>
      <c r="K1779" s="577"/>
      <c r="L1779" s="578"/>
      <c r="M1779" s="578"/>
      <c r="N1779" s="578"/>
      <c r="O1779" s="132"/>
      <c r="P1779" s="132"/>
      <c r="Q1779" s="510"/>
      <c r="R1779" s="132"/>
      <c r="S1779" s="132"/>
      <c r="T1779" s="132"/>
      <c r="U1779" s="132"/>
      <c r="V1779" s="577"/>
    </row>
    <row r="1780" spans="1:24" ht="12.75" customHeight="1">
      <c r="A1780" s="578"/>
      <c r="B1780" s="578"/>
      <c r="C1780" s="578"/>
      <c r="D1780" s="131" t="s">
        <v>327</v>
      </c>
      <c r="E1780" s="131"/>
      <c r="F1780" s="512">
        <f>F1760</f>
        <v>49.2</v>
      </c>
      <c r="G1780" s="131" t="s">
        <v>328</v>
      </c>
      <c r="H1780" s="132" t="str">
        <f>H1760</f>
        <v>Корнилов Г.Г.</v>
      </c>
      <c r="I1780" s="132"/>
      <c r="J1780" s="132"/>
      <c r="K1780" s="577"/>
      <c r="L1780" s="578"/>
      <c r="M1780" s="578"/>
      <c r="N1780" s="578"/>
      <c r="O1780" s="131" t="s">
        <v>327</v>
      </c>
      <c r="P1780" s="131"/>
      <c r="Q1780" s="512">
        <f>Q1760</f>
        <v>65.599999999999994</v>
      </c>
      <c r="R1780" s="131" t="s">
        <v>328</v>
      </c>
      <c r="S1780" s="132" t="str">
        <f>S1760</f>
        <v>Дунаев И.И.</v>
      </c>
      <c r="T1780" s="132"/>
      <c r="U1780" s="132"/>
      <c r="V1780" s="577"/>
    </row>
    <row r="1781" spans="1:24" ht="12.75" customHeight="1">
      <c r="A1781" s="578"/>
      <c r="B1781" s="578"/>
      <c r="C1781" s="578"/>
      <c r="D1781" s="131" t="s">
        <v>329</v>
      </c>
      <c r="E1781" s="131"/>
      <c r="F1781" s="512">
        <f>F1761</f>
        <v>3</v>
      </c>
      <c r="G1781" s="131" t="s">
        <v>330</v>
      </c>
      <c r="H1781" s="132" t="s">
        <v>331</v>
      </c>
      <c r="I1781" s="132"/>
      <c r="J1781" s="137">
        <f>J1761</f>
        <v>91</v>
      </c>
      <c r="K1781" s="577"/>
      <c r="L1781" s="578"/>
      <c r="M1781" s="578"/>
      <c r="N1781" s="578"/>
      <c r="O1781" s="131" t="s">
        <v>329</v>
      </c>
      <c r="P1781" s="131"/>
      <c r="Q1781" s="512">
        <f>Q1761</f>
        <v>4</v>
      </c>
      <c r="R1781" s="131" t="s">
        <v>330</v>
      </c>
      <c r="S1781" s="132" t="s">
        <v>331</v>
      </c>
      <c r="T1781" s="132"/>
      <c r="U1781" s="137">
        <f>U1761</f>
        <v>93</v>
      </c>
      <c r="V1781" s="577"/>
      <c r="X1781" s="273"/>
    </row>
    <row r="1782" spans="1:24" ht="2.25" customHeight="1" thickBot="1">
      <c r="A1782" s="463"/>
      <c r="B1782" s="132"/>
      <c r="C1782" s="132"/>
      <c r="D1782" s="132"/>
      <c r="E1782" s="132"/>
      <c r="F1782" s="510"/>
      <c r="G1782" s="132"/>
      <c r="H1782" s="132"/>
      <c r="I1782" s="132"/>
      <c r="J1782" s="132"/>
      <c r="K1782" s="577"/>
      <c r="L1782" s="463"/>
      <c r="M1782" s="132"/>
      <c r="N1782" s="132"/>
      <c r="O1782" s="132"/>
      <c r="P1782" s="132"/>
      <c r="Q1782" s="510"/>
      <c r="R1782" s="132"/>
      <c r="S1782" s="132"/>
      <c r="T1782" s="132"/>
      <c r="U1782" s="132"/>
      <c r="V1782" s="577"/>
    </row>
    <row r="1783" spans="1:24" ht="24" customHeight="1" thickBot="1">
      <c r="A1783" s="574" t="s">
        <v>475</v>
      </c>
      <c r="B1783" s="138"/>
      <c r="C1783" s="219"/>
      <c r="D1783" s="541" t="s">
        <v>957</v>
      </c>
      <c r="E1783" s="140"/>
      <c r="F1783" s="513" t="s">
        <v>366</v>
      </c>
      <c r="G1783" s="141" t="s">
        <v>335</v>
      </c>
      <c r="H1783" s="220" t="s">
        <v>367</v>
      </c>
      <c r="I1783" s="569" t="s">
        <v>337</v>
      </c>
      <c r="J1783" s="570"/>
      <c r="K1783" s="577"/>
      <c r="L1783" s="585" t="s">
        <v>476</v>
      </c>
      <c r="M1783" s="138"/>
      <c r="N1783" s="219"/>
      <c r="O1783" s="541" t="s">
        <v>957</v>
      </c>
      <c r="P1783" s="140"/>
      <c r="Q1783" s="513" t="s">
        <v>366</v>
      </c>
      <c r="R1783" s="141" t="s">
        <v>335</v>
      </c>
      <c r="S1783" s="220" t="s">
        <v>367</v>
      </c>
      <c r="T1783" s="569" t="s">
        <v>337</v>
      </c>
      <c r="U1783" s="570"/>
      <c r="V1783" s="577"/>
    </row>
    <row r="1784" spans="1:24" ht="3" customHeight="1">
      <c r="A1784" s="574"/>
      <c r="B1784" s="221"/>
      <c r="C1784" s="144"/>
      <c r="D1784" s="144"/>
      <c r="E1784" s="145"/>
      <c r="F1784" s="514"/>
      <c r="G1784" s="146"/>
      <c r="H1784" s="146"/>
      <c r="I1784" s="144"/>
      <c r="J1784" s="147"/>
      <c r="K1784" s="577"/>
      <c r="L1784" s="585"/>
      <c r="M1784" s="221"/>
      <c r="N1784" s="144"/>
      <c r="O1784" s="144"/>
      <c r="P1784" s="145"/>
      <c r="Q1784" s="514"/>
      <c r="R1784" s="146"/>
      <c r="S1784" s="146"/>
      <c r="T1784" s="144"/>
      <c r="U1784" s="147"/>
      <c r="V1784" s="577"/>
    </row>
    <row r="1785" spans="1:24" ht="12.75" customHeight="1">
      <c r="A1785" s="574"/>
      <c r="B1785" s="221" t="s">
        <v>368</v>
      </c>
      <c r="C1785" s="156"/>
      <c r="D1785" s="156"/>
      <c r="E1785" s="150"/>
      <c r="F1785" s="151">
        <f>D2509</f>
        <v>29.5</v>
      </c>
      <c r="G1785" s="151">
        <f>F1785*F1780</f>
        <v>1451.4</v>
      </c>
      <c r="H1785" s="192"/>
      <c r="I1785" s="153">
        <f>G1785-H1785</f>
        <v>1451.4</v>
      </c>
      <c r="J1785" s="154"/>
      <c r="K1785" s="577"/>
      <c r="L1785" s="585"/>
      <c r="M1785" s="221" t="s">
        <v>368</v>
      </c>
      <c r="N1785" s="156"/>
      <c r="O1785" s="156"/>
      <c r="P1785" s="150"/>
      <c r="Q1785" s="151">
        <f>D2509</f>
        <v>29.5</v>
      </c>
      <c r="R1785" s="151">
        <f>Q1785*Q1780</f>
        <v>1935.1999999999998</v>
      </c>
      <c r="S1785" s="152"/>
      <c r="T1785" s="153">
        <f>R1785-S1785</f>
        <v>1935.1999999999998</v>
      </c>
      <c r="U1785" s="154"/>
      <c r="V1785" s="577"/>
    </row>
    <row r="1786" spans="1:24" ht="12.75" customHeight="1">
      <c r="A1786" s="472"/>
      <c r="B1786" s="582" t="s">
        <v>370</v>
      </c>
      <c r="C1786" s="583"/>
      <c r="D1786" s="583"/>
      <c r="E1786" s="222" t="s">
        <v>371</v>
      </c>
      <c r="F1786" s="516">
        <f>D2504</f>
        <v>0.152</v>
      </c>
      <c r="G1786" s="223">
        <f>F1786*F1780</f>
        <v>7.4784000000000006</v>
      </c>
      <c r="H1786" s="262"/>
      <c r="I1786" s="226">
        <f>G1786</f>
        <v>7.4784000000000006</v>
      </c>
      <c r="J1786" s="178"/>
      <c r="K1786" s="577"/>
      <c r="L1786" s="585"/>
      <c r="M1786" s="582" t="s">
        <v>370</v>
      </c>
      <c r="N1786" s="583"/>
      <c r="O1786" s="583"/>
      <c r="P1786" s="222" t="s">
        <v>371</v>
      </c>
      <c r="Q1786" s="516">
        <f>D2504</f>
        <v>0.152</v>
      </c>
      <c r="R1786" s="223">
        <f>Q1786*Q1780</f>
        <v>9.9711999999999996</v>
      </c>
      <c r="S1786" s="262"/>
      <c r="T1786" s="226">
        <f>R1786</f>
        <v>9.9711999999999996</v>
      </c>
      <c r="U1786" s="178"/>
      <c r="V1786" s="577"/>
    </row>
    <row r="1787" spans="1:24" ht="12.75" customHeight="1">
      <c r="A1787" s="472"/>
      <c r="B1787" s="584"/>
      <c r="C1787" s="583"/>
      <c r="D1787" s="583"/>
      <c r="E1787" s="222" t="s">
        <v>372</v>
      </c>
      <c r="F1787" s="516">
        <f>D2505</f>
        <v>0.72299999999999998</v>
      </c>
      <c r="G1787" s="223">
        <f>F1787*F1780</f>
        <v>35.571600000000004</v>
      </c>
      <c r="H1787" s="262"/>
      <c r="I1787" s="226">
        <f>G1787</f>
        <v>35.571600000000004</v>
      </c>
      <c r="J1787" s="178"/>
      <c r="K1787" s="577"/>
      <c r="L1787" s="464"/>
      <c r="M1787" s="584"/>
      <c r="N1787" s="583"/>
      <c r="O1787" s="583"/>
      <c r="P1787" s="222" t="s">
        <v>372</v>
      </c>
      <c r="Q1787" s="516">
        <f>D2505</f>
        <v>0.72299999999999998</v>
      </c>
      <c r="R1787" s="223">
        <f>Q1787*Q1780</f>
        <v>47.428799999999995</v>
      </c>
      <c r="S1787" s="262"/>
      <c r="T1787" s="226">
        <f>R1787</f>
        <v>47.428799999999995</v>
      </c>
      <c r="U1787" s="178"/>
      <c r="V1787" s="577"/>
    </row>
    <row r="1788" spans="1:24">
      <c r="A1788" s="573" t="s">
        <v>369</v>
      </c>
      <c r="B1788" s="584"/>
      <c r="C1788" s="583"/>
      <c r="D1788" s="583"/>
      <c r="E1788" s="222" t="s">
        <v>373</v>
      </c>
      <c r="F1788" s="527">
        <f>D2506</f>
        <v>1.3160000000000001</v>
      </c>
      <c r="G1788" s="223">
        <f>F1788*F1780</f>
        <v>64.747200000000007</v>
      </c>
      <c r="H1788" s="262"/>
      <c r="I1788" s="226">
        <f>G1788</f>
        <v>64.747200000000007</v>
      </c>
      <c r="J1788" s="178"/>
      <c r="K1788" s="577"/>
      <c r="L1788" s="586" t="s">
        <v>369</v>
      </c>
      <c r="M1788" s="584"/>
      <c r="N1788" s="583"/>
      <c r="O1788" s="583"/>
      <c r="P1788" s="222" t="s">
        <v>373</v>
      </c>
      <c r="Q1788" s="527">
        <f>D2506</f>
        <v>1.3160000000000001</v>
      </c>
      <c r="R1788" s="223">
        <f>Q1788*Q1780</f>
        <v>86.329599999999999</v>
      </c>
      <c r="S1788" s="262"/>
      <c r="T1788" s="226">
        <f>R1788</f>
        <v>86.329599999999999</v>
      </c>
      <c r="U1788" s="178"/>
      <c r="V1788" s="577"/>
    </row>
    <row r="1789" spans="1:24" ht="13.5" thickBot="1">
      <c r="A1789" s="573"/>
      <c r="B1789" s="584"/>
      <c r="C1789" s="583"/>
      <c r="D1789" s="583"/>
      <c r="E1789" s="232" t="s">
        <v>374</v>
      </c>
      <c r="F1789" s="518">
        <f>D2507</f>
        <v>0.14899999999999999</v>
      </c>
      <c r="G1789" s="233">
        <f>F1789*F1780</f>
        <v>7.3308</v>
      </c>
      <c r="H1789" s="264"/>
      <c r="I1789" s="237">
        <f>G1789</f>
        <v>7.3308</v>
      </c>
      <c r="J1789" s="236"/>
      <c r="K1789" s="577"/>
      <c r="L1789" s="586"/>
      <c r="M1789" s="584"/>
      <c r="N1789" s="583"/>
      <c r="O1789" s="583"/>
      <c r="P1789" s="232" t="s">
        <v>374</v>
      </c>
      <c r="Q1789" s="518">
        <f>D2507</f>
        <v>0.14899999999999999</v>
      </c>
      <c r="R1789" s="233">
        <f>Q1789*Q1780</f>
        <v>9.7743999999999982</v>
      </c>
      <c r="S1789" s="264"/>
      <c r="T1789" s="237">
        <f>R1789</f>
        <v>9.7743999999999982</v>
      </c>
      <c r="U1789" s="236"/>
      <c r="V1789" s="577"/>
    </row>
    <row r="1790" spans="1:24" ht="13.5" customHeight="1" thickBot="1">
      <c r="A1790" s="574"/>
      <c r="B1790" s="168"/>
      <c r="C1790" s="164"/>
      <c r="D1790" s="164"/>
      <c r="E1790" s="165"/>
      <c r="F1790" s="532" t="s">
        <v>384</v>
      </c>
      <c r="G1790" s="332" t="s">
        <v>385</v>
      </c>
      <c r="H1790" s="220" t="s">
        <v>386</v>
      </c>
      <c r="I1790" s="219"/>
      <c r="J1790" s="251"/>
      <c r="K1790" s="577"/>
      <c r="L1790" s="587"/>
      <c r="M1790" s="168"/>
      <c r="N1790" s="164"/>
      <c r="O1790" s="164"/>
      <c r="P1790" s="165"/>
      <c r="Q1790" s="532" t="s">
        <v>384</v>
      </c>
      <c r="R1790" s="332" t="s">
        <v>385</v>
      </c>
      <c r="S1790" s="220" t="s">
        <v>386</v>
      </c>
      <c r="T1790" s="219"/>
      <c r="U1790" s="251"/>
      <c r="V1790" s="577"/>
    </row>
    <row r="1791" spans="1:24" ht="13.5" thickBot="1">
      <c r="A1791" s="479"/>
      <c r="B1791" s="247" t="s">
        <v>986</v>
      </c>
      <c r="C1791" s="219"/>
      <c r="D1791" s="219"/>
      <c r="E1791" s="253"/>
      <c r="F1791" s="524">
        <f>F1771</f>
        <v>34751</v>
      </c>
      <c r="G1791" s="282">
        <f>G1771</f>
        <v>34937</v>
      </c>
      <c r="H1791" s="249">
        <f>H1771</f>
        <v>186</v>
      </c>
      <c r="I1791" s="242">
        <f>I1771</f>
        <v>613.79999999999995</v>
      </c>
      <c r="J1791" s="167"/>
      <c r="K1791" s="577"/>
      <c r="L1791" s="461"/>
      <c r="M1791" s="247" t="s">
        <v>986</v>
      </c>
      <c r="N1791" s="219"/>
      <c r="O1791" s="219"/>
      <c r="P1791" s="253"/>
      <c r="Q1791" s="524">
        <f>Q1771</f>
        <v>67819</v>
      </c>
      <c r="R1791" s="248">
        <f>R1771</f>
        <v>68106</v>
      </c>
      <c r="S1791" s="249">
        <f>S1771</f>
        <v>287</v>
      </c>
      <c r="T1791" s="242">
        <f>T1771</f>
        <v>947.09999999999991</v>
      </c>
      <c r="U1791" s="167"/>
      <c r="V1791" s="577"/>
    </row>
    <row r="1792" spans="1:24">
      <c r="A1792" s="460" t="s">
        <v>375</v>
      </c>
      <c r="B1792" s="132"/>
      <c r="C1792" s="132"/>
      <c r="D1792" s="132"/>
      <c r="E1792" s="132"/>
      <c r="F1792" s="510"/>
      <c r="G1792" s="560" t="s">
        <v>1007</v>
      </c>
      <c r="H1792" s="255"/>
      <c r="I1792" s="556">
        <f>I1772</f>
        <v>0</v>
      </c>
      <c r="J1792" s="255"/>
      <c r="K1792" s="577"/>
      <c r="L1792" s="460" t="s">
        <v>375</v>
      </c>
      <c r="M1792" s="132"/>
      <c r="N1792" s="132"/>
      <c r="O1792" s="132"/>
      <c r="P1792" s="132"/>
      <c r="Q1792" s="510"/>
      <c r="R1792" s="560" t="s">
        <v>1007</v>
      </c>
      <c r="S1792" s="255"/>
      <c r="T1792" s="556">
        <f>T1772</f>
        <v>9.9999999997635314E-3</v>
      </c>
      <c r="U1792" s="255"/>
      <c r="V1792" s="577"/>
    </row>
    <row r="1793" spans="1:22" ht="13.5" thickBot="1">
      <c r="A1793" s="460" t="s">
        <v>376</v>
      </c>
      <c r="B1793" s="132"/>
      <c r="C1793" s="132"/>
      <c r="D1793" s="180" t="s">
        <v>377</v>
      </c>
      <c r="E1793" s="183" t="str">
        <f>$E$18</f>
        <v>января</v>
      </c>
      <c r="F1793" s="510" t="s">
        <v>1142</v>
      </c>
      <c r="G1793" s="182" t="s">
        <v>347</v>
      </c>
      <c r="H1793" s="167"/>
      <c r="I1793" s="242">
        <f>SUM(I1784:I1792)</f>
        <v>2180.328</v>
      </c>
      <c r="J1793" s="167"/>
      <c r="K1793" s="299"/>
      <c r="L1793" s="460" t="s">
        <v>376</v>
      </c>
      <c r="M1793" s="132"/>
      <c r="N1793" s="132"/>
      <c r="O1793" s="180" t="s">
        <v>377</v>
      </c>
      <c r="P1793" s="183" t="str">
        <f>$E$18</f>
        <v>января</v>
      </c>
      <c r="Q1793" s="510" t="s">
        <v>1142</v>
      </c>
      <c r="R1793" s="182" t="s">
        <v>347</v>
      </c>
      <c r="S1793" s="167"/>
      <c r="T1793" s="242">
        <f>SUM(T1784:T1792)</f>
        <v>3035.8139999999989</v>
      </c>
      <c r="U1793" s="167"/>
      <c r="V1793" s="299"/>
    </row>
    <row r="1794" spans="1:22" s="261" customFormat="1" ht="12.75" customHeight="1">
      <c r="A1794" s="284"/>
      <c r="B1794" s="285"/>
      <c r="C1794" s="196"/>
      <c r="F1794" s="525"/>
      <c r="K1794" s="299"/>
      <c r="L1794" s="284"/>
      <c r="M1794" s="285"/>
      <c r="N1794" s="196"/>
      <c r="Q1794" s="525"/>
      <c r="V1794" s="299"/>
    </row>
    <row r="1795" spans="1:22">
      <c r="A1795" s="460" t="s">
        <v>363</v>
      </c>
      <c r="B1795" s="131"/>
      <c r="L1795" s="460" t="s">
        <v>363</v>
      </c>
      <c r="M1795" s="131"/>
    </row>
    <row r="1796" spans="1:22" ht="3" customHeight="1">
      <c r="A1796" s="460"/>
      <c r="B1796" s="131"/>
      <c r="C1796" s="132"/>
      <c r="D1796" s="132"/>
      <c r="E1796" s="132"/>
      <c r="F1796" s="510"/>
      <c r="G1796" s="132"/>
      <c r="H1796" s="132"/>
      <c r="I1796" s="132"/>
      <c r="J1796" s="132"/>
      <c r="K1796" s="217"/>
      <c r="L1796" s="460"/>
      <c r="M1796" s="131"/>
      <c r="N1796" s="132"/>
      <c r="O1796" s="132"/>
      <c r="P1796" s="132"/>
      <c r="Q1796" s="510"/>
      <c r="R1796" s="132"/>
      <c r="S1796" s="132"/>
      <c r="T1796" s="132"/>
      <c r="U1796" s="132"/>
      <c r="V1796" s="132"/>
    </row>
    <row r="1797" spans="1:22" ht="15.75" customHeight="1">
      <c r="A1797" s="578"/>
      <c r="B1797" s="578"/>
      <c r="C1797" s="578"/>
      <c r="D1797" s="133" t="s">
        <v>325</v>
      </c>
      <c r="E1797" s="133"/>
      <c r="F1797" s="511"/>
      <c r="G1797" s="135" t="str">
        <f>$G$3</f>
        <v>декабрь</v>
      </c>
      <c r="H1797" s="133" t="s">
        <v>967</v>
      </c>
      <c r="I1797" s="132"/>
      <c r="J1797" s="132"/>
      <c r="K1797" s="217"/>
      <c r="L1797" s="578"/>
      <c r="M1797" s="578"/>
      <c r="N1797" s="578"/>
      <c r="O1797" s="133" t="s">
        <v>325</v>
      </c>
      <c r="P1797" s="133"/>
      <c r="Q1797" s="511"/>
      <c r="R1797" s="135" t="str">
        <f>$G$3</f>
        <v>декабрь</v>
      </c>
      <c r="S1797" s="133" t="s">
        <v>967</v>
      </c>
      <c r="T1797" s="132"/>
      <c r="U1797" s="132"/>
      <c r="V1797" s="132"/>
    </row>
    <row r="1798" spans="1:22" ht="1.5" customHeight="1">
      <c r="A1798" s="578"/>
      <c r="B1798" s="578"/>
      <c r="C1798" s="578"/>
      <c r="D1798" s="132"/>
      <c r="E1798" s="132"/>
      <c r="F1798" s="510"/>
      <c r="G1798" s="132"/>
      <c r="H1798" s="132"/>
      <c r="I1798" s="132"/>
      <c r="J1798" s="132"/>
      <c r="K1798" s="217"/>
      <c r="L1798" s="578"/>
      <c r="M1798" s="578"/>
      <c r="N1798" s="578"/>
      <c r="O1798" s="132"/>
      <c r="P1798" s="132"/>
      <c r="Q1798" s="510"/>
      <c r="R1798" s="132"/>
      <c r="S1798" s="132"/>
      <c r="T1798" s="132"/>
      <c r="U1798" s="132"/>
      <c r="V1798" s="132"/>
    </row>
    <row r="1799" spans="1:22" ht="12.75" customHeight="1">
      <c r="A1799" s="578"/>
      <c r="B1799" s="578"/>
      <c r="C1799" s="578"/>
      <c r="D1799" s="131" t="s">
        <v>327</v>
      </c>
      <c r="E1799" s="131"/>
      <c r="F1799" s="512">
        <f>Жильцы!E95</f>
        <v>49.2</v>
      </c>
      <c r="G1799" s="131" t="s">
        <v>328</v>
      </c>
      <c r="H1799" s="132" t="str">
        <f>Жильцы!B95&amp;" "&amp;Жильцы!C95&amp;"."&amp;Жильцы!D95&amp;"."</f>
        <v>Мирошниченко В.Д.</v>
      </c>
      <c r="I1799" s="132"/>
      <c r="J1799" s="132"/>
      <c r="K1799" s="217"/>
      <c r="L1799" s="578"/>
      <c r="M1799" s="578"/>
      <c r="N1799" s="578"/>
      <c r="O1799" s="131" t="s">
        <v>327</v>
      </c>
      <c r="P1799" s="131"/>
      <c r="Q1799" s="512">
        <f>Жильцы!E97</f>
        <v>49.5</v>
      </c>
      <c r="R1799" s="131" t="s">
        <v>328</v>
      </c>
      <c r="S1799" s="132" t="str">
        <f>Жильцы!B97&amp;" "&amp;Жильцы!C97&amp;"."&amp;Жильцы!D97&amp;"."</f>
        <v>Бряков В.К.</v>
      </c>
      <c r="T1799" s="132"/>
      <c r="U1799" s="132"/>
      <c r="V1799" s="132"/>
    </row>
    <row r="1800" spans="1:22" ht="12.75" customHeight="1">
      <c r="A1800" s="578"/>
      <c r="B1800" s="578"/>
      <c r="C1800" s="578"/>
      <c r="D1800" s="131" t="s">
        <v>329</v>
      </c>
      <c r="E1800" s="131"/>
      <c r="F1800" s="512">
        <f>Жильцы!F95</f>
        <v>3</v>
      </c>
      <c r="G1800" s="131" t="s">
        <v>330</v>
      </c>
      <c r="H1800" s="132" t="s">
        <v>331</v>
      </c>
      <c r="I1800" s="132"/>
      <c r="J1800" s="137">
        <f>Жильцы!A95</f>
        <v>94</v>
      </c>
      <c r="K1800" s="217"/>
      <c r="L1800" s="578"/>
      <c r="M1800" s="578"/>
      <c r="N1800" s="578"/>
      <c r="O1800" s="131" t="s">
        <v>329</v>
      </c>
      <c r="P1800" s="131"/>
      <c r="Q1800" s="512">
        <f>Жильцы!F97</f>
        <v>3</v>
      </c>
      <c r="R1800" s="131" t="s">
        <v>330</v>
      </c>
      <c r="S1800" s="132" t="s">
        <v>331</v>
      </c>
      <c r="T1800" s="132"/>
      <c r="U1800" s="137">
        <f>Жильцы!A97</f>
        <v>96</v>
      </c>
      <c r="V1800" s="132"/>
    </row>
    <row r="1801" spans="1:22" ht="2.25" customHeight="1" thickBot="1">
      <c r="A1801" s="463"/>
      <c r="B1801" s="132"/>
      <c r="C1801" s="132"/>
      <c r="D1801" s="132"/>
      <c r="E1801" s="132"/>
      <c r="F1801" s="510"/>
      <c r="G1801" s="132"/>
      <c r="H1801" s="132"/>
      <c r="I1801" s="132"/>
      <c r="J1801" s="132"/>
      <c r="K1801" s="217"/>
      <c r="L1801" s="463"/>
      <c r="M1801" s="132"/>
      <c r="N1801" s="132"/>
      <c r="O1801" s="132"/>
      <c r="P1801" s="132"/>
      <c r="Q1801" s="510"/>
      <c r="R1801" s="132"/>
      <c r="S1801" s="132"/>
      <c r="T1801" s="132"/>
      <c r="U1801" s="132"/>
      <c r="V1801" s="132"/>
    </row>
    <row r="1802" spans="1:22" ht="24" customHeight="1" thickBot="1">
      <c r="A1802" s="574"/>
      <c r="B1802" s="138"/>
      <c r="C1802" s="219"/>
      <c r="D1802" s="541" t="s">
        <v>957</v>
      </c>
      <c r="E1802" s="140"/>
      <c r="F1802" s="513" t="s">
        <v>366</v>
      </c>
      <c r="G1802" s="141" t="s">
        <v>335</v>
      </c>
      <c r="H1802" s="220" t="s">
        <v>367</v>
      </c>
      <c r="I1802" s="569" t="s">
        <v>337</v>
      </c>
      <c r="J1802" s="570"/>
      <c r="K1802" s="217"/>
      <c r="L1802" s="585"/>
      <c r="M1802" s="138"/>
      <c r="N1802" s="219"/>
      <c r="O1802" s="541" t="s">
        <v>957</v>
      </c>
      <c r="P1802" s="140"/>
      <c r="Q1802" s="513" t="s">
        <v>366</v>
      </c>
      <c r="R1802" s="141" t="s">
        <v>335</v>
      </c>
      <c r="S1802" s="220" t="s">
        <v>367</v>
      </c>
      <c r="T1802" s="569" t="s">
        <v>337</v>
      </c>
      <c r="U1802" s="570"/>
      <c r="V1802" s="132"/>
    </row>
    <row r="1803" spans="1:22" ht="2.25" customHeight="1">
      <c r="A1803" s="574"/>
      <c r="B1803" s="221"/>
      <c r="C1803" s="144"/>
      <c r="D1803" s="144"/>
      <c r="E1803" s="145"/>
      <c r="F1803" s="514"/>
      <c r="G1803" s="146"/>
      <c r="H1803" s="146"/>
      <c r="I1803" s="144"/>
      <c r="J1803" s="147"/>
      <c r="K1803" s="217"/>
      <c r="L1803" s="585"/>
      <c r="M1803" s="221"/>
      <c r="N1803" s="144"/>
      <c r="O1803" s="144"/>
      <c r="P1803" s="145"/>
      <c r="Q1803" s="514"/>
      <c r="R1803" s="146"/>
      <c r="S1803" s="146"/>
      <c r="T1803" s="144"/>
      <c r="U1803" s="147"/>
      <c r="V1803" s="132"/>
    </row>
    <row r="1804" spans="1:22" ht="12.75" customHeight="1">
      <c r="A1804" s="574"/>
      <c r="B1804" s="221" t="s">
        <v>368</v>
      </c>
      <c r="C1804" s="156"/>
      <c r="D1804" s="156"/>
      <c r="E1804" s="150"/>
      <c r="F1804" s="151">
        <f>D2509</f>
        <v>29.5</v>
      </c>
      <c r="G1804" s="151">
        <f>F1804*F1799</f>
        <v>1451.4</v>
      </c>
      <c r="H1804" s="152"/>
      <c r="I1804" s="153">
        <f>G1804-H1804</f>
        <v>1451.4</v>
      </c>
      <c r="J1804" s="154"/>
      <c r="K1804" s="217"/>
      <c r="L1804" s="585"/>
      <c r="M1804" s="221" t="s">
        <v>368</v>
      </c>
      <c r="N1804" s="156"/>
      <c r="O1804" s="156"/>
      <c r="P1804" s="150"/>
      <c r="Q1804" s="151">
        <f>D2509</f>
        <v>29.5</v>
      </c>
      <c r="R1804" s="151">
        <f>Q1804*Q1799</f>
        <v>1460.25</v>
      </c>
      <c r="S1804" s="152"/>
      <c r="T1804" s="153">
        <f>R1804-S1804</f>
        <v>1460.25</v>
      </c>
      <c r="U1804" s="154"/>
      <c r="V1804" s="132"/>
    </row>
    <row r="1805" spans="1:22" ht="12.75" customHeight="1">
      <c r="A1805" s="472"/>
      <c r="B1805" s="582" t="s">
        <v>370</v>
      </c>
      <c r="C1805" s="583"/>
      <c r="D1805" s="583"/>
      <c r="E1805" s="222" t="s">
        <v>371</v>
      </c>
      <c r="F1805" s="516">
        <f>D2504</f>
        <v>0.152</v>
      </c>
      <c r="G1805" s="223">
        <f>F1805*F1799</f>
        <v>7.4784000000000006</v>
      </c>
      <c r="H1805" s="224"/>
      <c r="I1805" s="226">
        <f>G1805</f>
        <v>7.4784000000000006</v>
      </c>
      <c r="J1805" s="178"/>
      <c r="K1805" s="217"/>
      <c r="L1805" s="585"/>
      <c r="M1805" s="582" t="s">
        <v>370</v>
      </c>
      <c r="N1805" s="583"/>
      <c r="O1805" s="583"/>
      <c r="P1805" s="222" t="s">
        <v>371</v>
      </c>
      <c r="Q1805" s="516">
        <f>D2504</f>
        <v>0.152</v>
      </c>
      <c r="R1805" s="223">
        <f>Q1805*Q1799</f>
        <v>7.524</v>
      </c>
      <c r="S1805" s="224"/>
      <c r="T1805" s="226">
        <f>R1805</f>
        <v>7.524</v>
      </c>
      <c r="U1805" s="178"/>
      <c r="V1805" s="132"/>
    </row>
    <row r="1806" spans="1:22" ht="12.75" customHeight="1">
      <c r="A1806" s="472"/>
      <c r="B1806" s="584"/>
      <c r="C1806" s="583"/>
      <c r="D1806" s="583"/>
      <c r="E1806" s="222" t="s">
        <v>372</v>
      </c>
      <c r="F1806" s="516">
        <f>D2505</f>
        <v>0.72299999999999998</v>
      </c>
      <c r="G1806" s="223">
        <f>F1806*F1799</f>
        <v>35.571600000000004</v>
      </c>
      <c r="H1806" s="224"/>
      <c r="I1806" s="226">
        <f>G1806</f>
        <v>35.571600000000004</v>
      </c>
      <c r="J1806" s="178"/>
      <c r="K1806" s="217"/>
      <c r="L1806" s="464"/>
      <c r="M1806" s="584"/>
      <c r="N1806" s="583"/>
      <c r="O1806" s="583"/>
      <c r="P1806" s="222" t="s">
        <v>372</v>
      </c>
      <c r="Q1806" s="516">
        <f>D2505</f>
        <v>0.72299999999999998</v>
      </c>
      <c r="R1806" s="223">
        <f>Q1806*Q1799</f>
        <v>35.788499999999999</v>
      </c>
      <c r="S1806" s="224"/>
      <c r="T1806" s="226">
        <f>R1806</f>
        <v>35.788499999999999</v>
      </c>
      <c r="U1806" s="178"/>
      <c r="V1806" s="132"/>
    </row>
    <row r="1807" spans="1:22">
      <c r="A1807" s="573" t="s">
        <v>369</v>
      </c>
      <c r="B1807" s="584"/>
      <c r="C1807" s="583"/>
      <c r="D1807" s="583"/>
      <c r="E1807" s="222" t="s">
        <v>373</v>
      </c>
      <c r="F1807" s="527">
        <f>D2506</f>
        <v>1.3160000000000001</v>
      </c>
      <c r="G1807" s="223">
        <f>F1807*F1799</f>
        <v>64.747200000000007</v>
      </c>
      <c r="H1807" s="224"/>
      <c r="I1807" s="226">
        <f>G1807</f>
        <v>64.747200000000007</v>
      </c>
      <c r="J1807" s="178"/>
      <c r="K1807" s="217"/>
      <c r="L1807" s="586" t="s">
        <v>369</v>
      </c>
      <c r="M1807" s="584"/>
      <c r="N1807" s="583"/>
      <c r="O1807" s="583"/>
      <c r="P1807" s="222" t="s">
        <v>373</v>
      </c>
      <c r="Q1807" s="527">
        <f>D2506</f>
        <v>1.3160000000000001</v>
      </c>
      <c r="R1807" s="223">
        <f>Q1807*Q1799</f>
        <v>65.141999999999996</v>
      </c>
      <c r="S1807" s="224"/>
      <c r="T1807" s="226">
        <f>R1807</f>
        <v>65.141999999999996</v>
      </c>
      <c r="U1807" s="178"/>
      <c r="V1807" s="132"/>
    </row>
    <row r="1808" spans="1:22" ht="13.5" thickBot="1">
      <c r="A1808" s="573"/>
      <c r="B1808" s="584"/>
      <c r="C1808" s="583"/>
      <c r="D1808" s="583"/>
      <c r="E1808" s="232" t="s">
        <v>374</v>
      </c>
      <c r="F1808" s="518">
        <f>D2507</f>
        <v>0.14899999999999999</v>
      </c>
      <c r="G1808" s="233">
        <f>F1808*F1799</f>
        <v>7.3308</v>
      </c>
      <c r="H1808" s="234"/>
      <c r="I1808" s="237">
        <f>G1808</f>
        <v>7.3308</v>
      </c>
      <c r="J1808" s="236"/>
      <c r="K1808" s="217"/>
      <c r="L1808" s="586"/>
      <c r="M1808" s="584"/>
      <c r="N1808" s="583"/>
      <c r="O1808" s="583"/>
      <c r="P1808" s="232" t="s">
        <v>374</v>
      </c>
      <c r="Q1808" s="518">
        <f>D2507</f>
        <v>0.14899999999999999</v>
      </c>
      <c r="R1808" s="233">
        <f>Q1808*Q1799</f>
        <v>7.3754999999999997</v>
      </c>
      <c r="S1808" s="234"/>
      <c r="T1808" s="237">
        <f>R1808</f>
        <v>7.3754999999999997</v>
      </c>
      <c r="U1808" s="236"/>
      <c r="V1808" s="132"/>
    </row>
    <row r="1809" spans="1:22" ht="13.5" customHeight="1" thickBot="1">
      <c r="A1809" s="574"/>
      <c r="B1809" s="168"/>
      <c r="C1809" s="164"/>
      <c r="D1809" s="164"/>
      <c r="E1809" s="165"/>
      <c r="F1809" s="532" t="s">
        <v>384</v>
      </c>
      <c r="G1809" s="332" t="s">
        <v>385</v>
      </c>
      <c r="H1809" s="220" t="s">
        <v>386</v>
      </c>
      <c r="I1809" s="219"/>
      <c r="J1809" s="251"/>
      <c r="K1809" s="217"/>
      <c r="L1809" s="587"/>
      <c r="M1809" s="168"/>
      <c r="N1809" s="164"/>
      <c r="O1809" s="164"/>
      <c r="P1809" s="165"/>
      <c r="Q1809" s="532" t="s">
        <v>384</v>
      </c>
      <c r="R1809" s="332" t="s">
        <v>385</v>
      </c>
      <c r="S1809" s="220" t="s">
        <v>386</v>
      </c>
      <c r="T1809" s="219"/>
      <c r="U1809" s="251"/>
      <c r="V1809" s="132"/>
    </row>
    <row r="1810" spans="1:22" ht="13.5" thickBot="1">
      <c r="A1810" s="479"/>
      <c r="B1810" s="247" t="s">
        <v>986</v>
      </c>
      <c r="C1810" s="219"/>
      <c r="D1810" s="219"/>
      <c r="E1810" s="253"/>
      <c r="F1810" s="521">
        <f>INDEX(Жильцы!$A$2:$AB$129,Квитанции_чистые!J1800,HLOOKUP(Квитанции_чистые!$G$3,Лист1!$B$21:$M$22,2,FALSE))</f>
        <v>57680</v>
      </c>
      <c r="G1810" s="248">
        <f>INDEX(Жильцы!$A$2:$AB$129,Квитанции_чистые!J1800,(HLOOKUP(Квитанции_чистые!$G$3,Лист1!$B$17:$M$18,2,FALSE)))</f>
        <v>58067</v>
      </c>
      <c r="H1810" s="249">
        <f>G1810-F1810</f>
        <v>387</v>
      </c>
      <c r="I1810" s="242">
        <f>H1810*B2499</f>
        <v>1277.0999999999999</v>
      </c>
      <c r="J1810" s="251"/>
      <c r="K1810" s="252"/>
      <c r="L1810" s="461"/>
      <c r="M1810" s="247" t="s">
        <v>986</v>
      </c>
      <c r="N1810" s="219"/>
      <c r="O1810" s="219"/>
      <c r="P1810" s="253"/>
      <c r="Q1810" s="524">
        <f>INDEX(Жильцы!$A$2:$AB$129,Квитанции_чистые!U1800,HLOOKUP(Квитанции_чистые!$G$3,Лист1!$B$21:$M$22,2,FALSE))</f>
        <v>45292</v>
      </c>
      <c r="R1810" s="248">
        <f>INDEX(Жильцы!$A$2:$AB$129,Квитанции_чистые!U1800,(HLOOKUP(Квитанции_чистые!$G$3,Лист1!$B$17:$M$18,2,FALSE)))</f>
        <v>45497</v>
      </c>
      <c r="S1810" s="249">
        <f>R1810-Q1810</f>
        <v>205</v>
      </c>
      <c r="T1810" s="242">
        <f>S1810*B2499</f>
        <v>676.5</v>
      </c>
      <c r="U1810" s="167"/>
      <c r="V1810" s="132"/>
    </row>
    <row r="1811" spans="1:22">
      <c r="A1811" s="460" t="s">
        <v>375</v>
      </c>
      <c r="B1811" s="132"/>
      <c r="C1811" s="132"/>
      <c r="D1811" s="132"/>
      <c r="E1811" s="132"/>
      <c r="F1811" s="510"/>
      <c r="G1811" s="560" t="s">
        <v>1007</v>
      </c>
      <c r="H1811" s="255"/>
      <c r="I1811" s="556">
        <f>Жильцы!N95</f>
        <v>0</v>
      </c>
      <c r="J1811" s="255"/>
      <c r="K1811" s="217"/>
      <c r="L1811" s="460" t="s">
        <v>375</v>
      </c>
      <c r="M1811" s="132"/>
      <c r="N1811" s="132"/>
      <c r="O1811" s="132"/>
      <c r="P1811" s="132"/>
      <c r="Q1811" s="510"/>
      <c r="R1811" s="560" t="s">
        <v>1007</v>
      </c>
      <c r="S1811" s="255"/>
      <c r="T1811" s="556">
        <f>Жильцы!N97</f>
        <v>0</v>
      </c>
      <c r="U1811" s="255"/>
      <c r="V1811" s="132"/>
    </row>
    <row r="1812" spans="1:22" ht="13.5" thickBot="1">
      <c r="A1812" s="460" t="s">
        <v>376</v>
      </c>
      <c r="B1812" s="132"/>
      <c r="C1812" s="132"/>
      <c r="D1812" s="180" t="s">
        <v>377</v>
      </c>
      <c r="E1812" s="183" t="str">
        <f>$E$18</f>
        <v>января</v>
      </c>
      <c r="F1812" s="510" t="s">
        <v>1142</v>
      </c>
      <c r="G1812" s="182" t="s">
        <v>347</v>
      </c>
      <c r="H1812" s="167"/>
      <c r="I1812" s="242">
        <f>SUM(I1803:I1811)</f>
        <v>2843.6279999999997</v>
      </c>
      <c r="J1812" s="167"/>
      <c r="K1812" s="217"/>
      <c r="L1812" s="460" t="s">
        <v>376</v>
      </c>
      <c r="M1812" s="132"/>
      <c r="N1812" s="132"/>
      <c r="O1812" s="180" t="s">
        <v>377</v>
      </c>
      <c r="P1812" s="183" t="str">
        <f>$E$18</f>
        <v>января</v>
      </c>
      <c r="Q1812" s="510" t="s">
        <v>1142</v>
      </c>
      <c r="R1812" s="182" t="s">
        <v>347</v>
      </c>
      <c r="S1812" s="167"/>
      <c r="T1812" s="242">
        <f>SUM(T1803:T1811)</f>
        <v>2252.58</v>
      </c>
      <c r="U1812" s="167"/>
      <c r="V1812" s="132"/>
    </row>
    <row r="1813" spans="1:22" ht="12.75" customHeight="1">
      <c r="A1813" s="184"/>
      <c r="B1813" s="190"/>
      <c r="C1813" s="186"/>
      <c r="D1813" s="259"/>
      <c r="E1813" s="259"/>
      <c r="F1813" s="522"/>
      <c r="G1813" s="188"/>
      <c r="H1813" s="189"/>
      <c r="I1813" s="259"/>
      <c r="J1813" s="259"/>
      <c r="K1813" s="260"/>
      <c r="L1813" s="184"/>
      <c r="M1813" s="190"/>
      <c r="N1813" s="186"/>
      <c r="O1813" s="259"/>
      <c r="P1813" s="259"/>
      <c r="Q1813" s="522"/>
      <c r="R1813" s="259"/>
      <c r="S1813" s="259"/>
      <c r="T1813" s="259"/>
      <c r="U1813" s="259"/>
      <c r="V1813" s="261"/>
    </row>
    <row r="1814" spans="1:22" ht="21" customHeight="1">
      <c r="A1814" s="460" t="s">
        <v>363</v>
      </c>
      <c r="B1814" s="131"/>
      <c r="K1814" s="576" t="s">
        <v>378</v>
      </c>
      <c r="L1814" s="460" t="s">
        <v>363</v>
      </c>
      <c r="M1814" s="131"/>
      <c r="V1814" s="576" t="s">
        <v>378</v>
      </c>
    </row>
    <row r="1815" spans="1:22">
      <c r="A1815" s="460" t="s">
        <v>379</v>
      </c>
      <c r="B1815" s="131"/>
      <c r="K1815" s="577"/>
      <c r="L1815" s="460" t="s">
        <v>379</v>
      </c>
      <c r="M1815" s="131"/>
      <c r="V1815" s="577"/>
    </row>
    <row r="1816" spans="1:22" ht="3" customHeight="1">
      <c r="A1816" s="460"/>
      <c r="B1816" s="131"/>
      <c r="C1816" s="132"/>
      <c r="D1816" s="132"/>
      <c r="E1816" s="132"/>
      <c r="F1816" s="510"/>
      <c r="G1816" s="132"/>
      <c r="H1816" s="132"/>
      <c r="I1816" s="132"/>
      <c r="J1816" s="132"/>
      <c r="K1816" s="577"/>
      <c r="L1816" s="460"/>
      <c r="M1816" s="131"/>
      <c r="N1816" s="132"/>
      <c r="O1816" s="132"/>
      <c r="P1816" s="132"/>
      <c r="Q1816" s="510"/>
      <c r="R1816" s="132"/>
      <c r="S1816" s="132"/>
      <c r="T1816" s="132"/>
      <c r="U1816" s="132"/>
      <c r="V1816" s="577"/>
    </row>
    <row r="1817" spans="1:22" ht="15.75" customHeight="1">
      <c r="A1817" s="578"/>
      <c r="B1817" s="578"/>
      <c r="C1817" s="578"/>
      <c r="D1817" s="133" t="s">
        <v>350</v>
      </c>
      <c r="E1817" s="133"/>
      <c r="F1817" s="511"/>
      <c r="G1817" s="135" t="str">
        <f>$G$3</f>
        <v>декабрь</v>
      </c>
      <c r="H1817" s="133" t="s">
        <v>967</v>
      </c>
      <c r="I1817" s="132"/>
      <c r="J1817" s="132"/>
      <c r="K1817" s="577"/>
      <c r="L1817" s="591"/>
      <c r="M1817" s="591"/>
      <c r="N1817" s="591"/>
      <c r="O1817" s="133" t="s">
        <v>350</v>
      </c>
      <c r="P1817" s="133"/>
      <c r="Q1817" s="511"/>
      <c r="R1817" s="135" t="str">
        <f>$G$3</f>
        <v>декабрь</v>
      </c>
      <c r="S1817" s="133" t="s">
        <v>967</v>
      </c>
      <c r="T1817" s="132"/>
      <c r="U1817" s="132"/>
      <c r="V1817" s="577"/>
    </row>
    <row r="1818" spans="1:22" ht="3.75" customHeight="1">
      <c r="A1818" s="578"/>
      <c r="B1818" s="578"/>
      <c r="C1818" s="578"/>
      <c r="D1818" s="132"/>
      <c r="E1818" s="132"/>
      <c r="F1818" s="510"/>
      <c r="G1818" s="132"/>
      <c r="H1818" s="132"/>
      <c r="I1818" s="132"/>
      <c r="J1818" s="132"/>
      <c r="K1818" s="577"/>
      <c r="L1818" s="591"/>
      <c r="M1818" s="591"/>
      <c r="N1818" s="591"/>
      <c r="O1818" s="132"/>
      <c r="P1818" s="132"/>
      <c r="Q1818" s="510"/>
      <c r="R1818" s="132"/>
      <c r="S1818" s="132"/>
      <c r="T1818" s="132"/>
      <c r="U1818" s="132"/>
      <c r="V1818" s="577"/>
    </row>
    <row r="1819" spans="1:22" ht="12.75" customHeight="1">
      <c r="A1819" s="578"/>
      <c r="B1819" s="578"/>
      <c r="C1819" s="578"/>
      <c r="D1819" s="131" t="s">
        <v>327</v>
      </c>
      <c r="E1819" s="131"/>
      <c r="F1819" s="512">
        <f>F1799</f>
        <v>49.2</v>
      </c>
      <c r="G1819" s="131" t="s">
        <v>328</v>
      </c>
      <c r="H1819" s="132" t="str">
        <f>H1799</f>
        <v>Мирошниченко В.Д.</v>
      </c>
      <c r="I1819" s="132"/>
      <c r="J1819" s="132"/>
      <c r="K1819" s="577"/>
      <c r="L1819" s="591"/>
      <c r="M1819" s="591"/>
      <c r="N1819" s="591"/>
      <c r="O1819" s="131" t="s">
        <v>327</v>
      </c>
      <c r="P1819" s="131"/>
      <c r="Q1819" s="512">
        <f>Q1799</f>
        <v>49.5</v>
      </c>
      <c r="R1819" s="131" t="s">
        <v>328</v>
      </c>
      <c r="S1819" s="132" t="str">
        <f>S1799</f>
        <v>Бряков В.К.</v>
      </c>
      <c r="T1819" s="132"/>
      <c r="U1819" s="132"/>
      <c r="V1819" s="577"/>
    </row>
    <row r="1820" spans="1:22" ht="12.75" customHeight="1">
      <c r="A1820" s="578"/>
      <c r="B1820" s="578"/>
      <c r="C1820" s="578"/>
      <c r="D1820" s="131" t="s">
        <v>329</v>
      </c>
      <c r="E1820" s="131"/>
      <c r="F1820" s="512">
        <f>F1800</f>
        <v>3</v>
      </c>
      <c r="G1820" s="131" t="s">
        <v>330</v>
      </c>
      <c r="H1820" s="132" t="s">
        <v>331</v>
      </c>
      <c r="I1820" s="132"/>
      <c r="J1820" s="137">
        <f>J1800</f>
        <v>94</v>
      </c>
      <c r="K1820" s="577"/>
      <c r="L1820" s="591"/>
      <c r="M1820" s="591"/>
      <c r="N1820" s="591"/>
      <c r="O1820" s="131" t="s">
        <v>329</v>
      </c>
      <c r="P1820" s="131"/>
      <c r="Q1820" s="512">
        <f>Q1800</f>
        <v>3</v>
      </c>
      <c r="R1820" s="131" t="s">
        <v>330</v>
      </c>
      <c r="S1820" s="132" t="s">
        <v>331</v>
      </c>
      <c r="T1820" s="132"/>
      <c r="U1820" s="137">
        <f>U1800</f>
        <v>96</v>
      </c>
      <c r="V1820" s="577"/>
    </row>
    <row r="1821" spans="1:22" ht="1.5" customHeight="1" thickBot="1">
      <c r="A1821" s="463"/>
      <c r="B1821" s="132"/>
      <c r="C1821" s="132"/>
      <c r="D1821" s="132"/>
      <c r="E1821" s="132"/>
      <c r="F1821" s="510"/>
      <c r="G1821" s="132"/>
      <c r="H1821" s="132"/>
      <c r="I1821" s="132"/>
      <c r="J1821" s="132"/>
      <c r="K1821" s="577"/>
      <c r="L1821" s="463"/>
      <c r="M1821" s="132"/>
      <c r="N1821" s="132"/>
      <c r="O1821" s="132"/>
      <c r="P1821" s="132"/>
      <c r="Q1821" s="510"/>
      <c r="R1821" s="132"/>
      <c r="S1821" s="132"/>
      <c r="T1821" s="132"/>
      <c r="U1821" s="132"/>
      <c r="V1821" s="577"/>
    </row>
    <row r="1822" spans="1:22" ht="24" customHeight="1" thickBot="1">
      <c r="A1822" s="574" t="s">
        <v>477</v>
      </c>
      <c r="B1822" s="138"/>
      <c r="C1822" s="219"/>
      <c r="D1822" s="541" t="s">
        <v>957</v>
      </c>
      <c r="E1822" s="140"/>
      <c r="F1822" s="513" t="s">
        <v>366</v>
      </c>
      <c r="G1822" s="141" t="s">
        <v>335</v>
      </c>
      <c r="H1822" s="220" t="s">
        <v>367</v>
      </c>
      <c r="I1822" s="569" t="s">
        <v>337</v>
      </c>
      <c r="J1822" s="570"/>
      <c r="K1822" s="577"/>
      <c r="L1822" s="585" t="s">
        <v>478</v>
      </c>
      <c r="M1822" s="138"/>
      <c r="N1822" s="219"/>
      <c r="O1822" s="541" t="s">
        <v>957</v>
      </c>
      <c r="P1822" s="140"/>
      <c r="Q1822" s="513" t="s">
        <v>366</v>
      </c>
      <c r="R1822" s="141" t="s">
        <v>335</v>
      </c>
      <c r="S1822" s="220" t="s">
        <v>367</v>
      </c>
      <c r="T1822" s="569" t="s">
        <v>337</v>
      </c>
      <c r="U1822" s="570"/>
      <c r="V1822" s="577"/>
    </row>
    <row r="1823" spans="1:22" ht="2.25" customHeight="1">
      <c r="A1823" s="574"/>
      <c r="B1823" s="221"/>
      <c r="C1823" s="144"/>
      <c r="D1823" s="144"/>
      <c r="E1823" s="145"/>
      <c r="F1823" s="514"/>
      <c r="G1823" s="146"/>
      <c r="H1823" s="146"/>
      <c r="I1823" s="144"/>
      <c r="J1823" s="147"/>
      <c r="K1823" s="577"/>
      <c r="L1823" s="585"/>
      <c r="M1823" s="221"/>
      <c r="N1823" s="144"/>
      <c r="O1823" s="144"/>
      <c r="P1823" s="145"/>
      <c r="Q1823" s="514"/>
      <c r="R1823" s="146"/>
      <c r="S1823" s="146"/>
      <c r="T1823" s="144"/>
      <c r="U1823" s="147"/>
      <c r="V1823" s="577"/>
    </row>
    <row r="1824" spans="1:22" ht="12.75" customHeight="1">
      <c r="A1824" s="574"/>
      <c r="B1824" s="221" t="s">
        <v>368</v>
      </c>
      <c r="C1824" s="156"/>
      <c r="D1824" s="156"/>
      <c r="E1824" s="150"/>
      <c r="F1824" s="151">
        <f>D2509</f>
        <v>29.5</v>
      </c>
      <c r="G1824" s="151">
        <f>F1824*F1819</f>
        <v>1451.4</v>
      </c>
      <c r="H1824" s="192"/>
      <c r="I1824" s="153">
        <f>G1824-H1824</f>
        <v>1451.4</v>
      </c>
      <c r="J1824" s="154"/>
      <c r="K1824" s="577"/>
      <c r="L1824" s="585"/>
      <c r="M1824" s="221" t="s">
        <v>368</v>
      </c>
      <c r="N1824" s="156"/>
      <c r="O1824" s="156"/>
      <c r="P1824" s="150"/>
      <c r="Q1824" s="151">
        <f>D2509</f>
        <v>29.5</v>
      </c>
      <c r="R1824" s="151">
        <f>Q1824*Q1819</f>
        <v>1460.25</v>
      </c>
      <c r="S1824" s="192"/>
      <c r="T1824" s="153">
        <f>R1824-S1824</f>
        <v>1460.25</v>
      </c>
      <c r="U1824" s="154"/>
      <c r="V1824" s="577"/>
    </row>
    <row r="1825" spans="1:22" ht="12.75" customHeight="1">
      <c r="A1825" s="472"/>
      <c r="B1825" s="582" t="s">
        <v>370</v>
      </c>
      <c r="C1825" s="583"/>
      <c r="D1825" s="583"/>
      <c r="E1825" s="222" t="s">
        <v>371</v>
      </c>
      <c r="F1825" s="516">
        <f>D2504</f>
        <v>0.152</v>
      </c>
      <c r="G1825" s="223">
        <f>F1825*F1819</f>
        <v>7.4784000000000006</v>
      </c>
      <c r="H1825" s="262"/>
      <c r="I1825" s="226">
        <f>G1825</f>
        <v>7.4784000000000006</v>
      </c>
      <c r="J1825" s="178"/>
      <c r="K1825" s="577"/>
      <c r="L1825" s="585"/>
      <c r="M1825" s="582" t="s">
        <v>370</v>
      </c>
      <c r="N1825" s="583"/>
      <c r="O1825" s="583"/>
      <c r="P1825" s="222" t="s">
        <v>371</v>
      </c>
      <c r="Q1825" s="516">
        <f>D2504</f>
        <v>0.152</v>
      </c>
      <c r="R1825" s="223">
        <f>Q1825*Q1819</f>
        <v>7.524</v>
      </c>
      <c r="S1825" s="262"/>
      <c r="T1825" s="226">
        <f>R1825</f>
        <v>7.524</v>
      </c>
      <c r="U1825" s="178"/>
      <c r="V1825" s="577"/>
    </row>
    <row r="1826" spans="1:22" ht="12.75" customHeight="1">
      <c r="A1826" s="472"/>
      <c r="B1826" s="584"/>
      <c r="C1826" s="583"/>
      <c r="D1826" s="583"/>
      <c r="E1826" s="222" t="s">
        <v>372</v>
      </c>
      <c r="F1826" s="516">
        <f>D2505</f>
        <v>0.72299999999999998</v>
      </c>
      <c r="G1826" s="223">
        <f>F1826*F1819</f>
        <v>35.571600000000004</v>
      </c>
      <c r="H1826" s="262"/>
      <c r="I1826" s="226">
        <f>G1826</f>
        <v>35.571600000000004</v>
      </c>
      <c r="J1826" s="178"/>
      <c r="K1826" s="577"/>
      <c r="L1826" s="464"/>
      <c r="M1826" s="584"/>
      <c r="N1826" s="583"/>
      <c r="O1826" s="583"/>
      <c r="P1826" s="222" t="s">
        <v>372</v>
      </c>
      <c r="Q1826" s="516">
        <f>D2505</f>
        <v>0.72299999999999998</v>
      </c>
      <c r="R1826" s="223">
        <f>Q1826*Q1819</f>
        <v>35.788499999999999</v>
      </c>
      <c r="S1826" s="262"/>
      <c r="T1826" s="226">
        <f>R1826</f>
        <v>35.788499999999999</v>
      </c>
      <c r="U1826" s="178"/>
      <c r="V1826" s="577"/>
    </row>
    <row r="1827" spans="1:22">
      <c r="A1827" s="573" t="s">
        <v>369</v>
      </c>
      <c r="B1827" s="584"/>
      <c r="C1827" s="583"/>
      <c r="D1827" s="583"/>
      <c r="E1827" s="222" t="s">
        <v>373</v>
      </c>
      <c r="F1827" s="527">
        <f>D2506</f>
        <v>1.3160000000000001</v>
      </c>
      <c r="G1827" s="223">
        <f>F1827*F1819</f>
        <v>64.747200000000007</v>
      </c>
      <c r="H1827" s="262"/>
      <c r="I1827" s="226">
        <f>G1827</f>
        <v>64.747200000000007</v>
      </c>
      <c r="J1827" s="178"/>
      <c r="K1827" s="577"/>
      <c r="L1827" s="586" t="s">
        <v>369</v>
      </c>
      <c r="M1827" s="584"/>
      <c r="N1827" s="583"/>
      <c r="O1827" s="583"/>
      <c r="P1827" s="222" t="s">
        <v>373</v>
      </c>
      <c r="Q1827" s="527">
        <f>D2506</f>
        <v>1.3160000000000001</v>
      </c>
      <c r="R1827" s="223">
        <f>Q1827*Q1819</f>
        <v>65.141999999999996</v>
      </c>
      <c r="S1827" s="262"/>
      <c r="T1827" s="226">
        <f>R1827</f>
        <v>65.141999999999996</v>
      </c>
      <c r="U1827" s="178"/>
      <c r="V1827" s="577"/>
    </row>
    <row r="1828" spans="1:22" ht="13.5" thickBot="1">
      <c r="A1828" s="573"/>
      <c r="B1828" s="584"/>
      <c r="C1828" s="583"/>
      <c r="D1828" s="583"/>
      <c r="E1828" s="232" t="s">
        <v>374</v>
      </c>
      <c r="F1828" s="518">
        <f>D2507</f>
        <v>0.14899999999999999</v>
      </c>
      <c r="G1828" s="233">
        <f>F1828*F1819</f>
        <v>7.3308</v>
      </c>
      <c r="H1828" s="264"/>
      <c r="I1828" s="237">
        <f>G1828</f>
        <v>7.3308</v>
      </c>
      <c r="J1828" s="236"/>
      <c r="K1828" s="577"/>
      <c r="L1828" s="586"/>
      <c r="M1828" s="584"/>
      <c r="N1828" s="583"/>
      <c r="O1828" s="583"/>
      <c r="P1828" s="232" t="s">
        <v>374</v>
      </c>
      <c r="Q1828" s="518">
        <f>D2507</f>
        <v>0.14899999999999999</v>
      </c>
      <c r="R1828" s="233">
        <f>Q1828*Q1819</f>
        <v>7.3754999999999997</v>
      </c>
      <c r="S1828" s="264"/>
      <c r="T1828" s="237">
        <f>R1828</f>
        <v>7.3754999999999997</v>
      </c>
      <c r="U1828" s="236"/>
      <c r="V1828" s="577"/>
    </row>
    <row r="1829" spans="1:22" ht="12.75" customHeight="1" thickBot="1">
      <c r="A1829" s="574"/>
      <c r="B1829" s="168"/>
      <c r="C1829" s="164"/>
      <c r="D1829" s="164"/>
      <c r="E1829" s="165"/>
      <c r="F1829" s="532" t="s">
        <v>384</v>
      </c>
      <c r="G1829" s="332" t="s">
        <v>385</v>
      </c>
      <c r="H1829" s="220" t="s">
        <v>386</v>
      </c>
      <c r="I1829" s="219"/>
      <c r="J1829" s="251"/>
      <c r="K1829" s="577"/>
      <c r="L1829" s="587"/>
      <c r="M1829" s="168"/>
      <c r="N1829" s="164"/>
      <c r="O1829" s="164"/>
      <c r="P1829" s="165"/>
      <c r="Q1829" s="532" t="s">
        <v>384</v>
      </c>
      <c r="R1829" s="332" t="s">
        <v>385</v>
      </c>
      <c r="S1829" s="220" t="s">
        <v>386</v>
      </c>
      <c r="T1829" s="219"/>
      <c r="U1829" s="251"/>
      <c r="V1829" s="577"/>
    </row>
    <row r="1830" spans="1:22" ht="13.5" thickBot="1">
      <c r="A1830" s="479"/>
      <c r="B1830" s="247" t="s">
        <v>986</v>
      </c>
      <c r="C1830" s="219"/>
      <c r="D1830" s="219"/>
      <c r="E1830" s="253"/>
      <c r="F1830" s="524">
        <f>F1810</f>
        <v>57680</v>
      </c>
      <c r="G1830" s="282">
        <f>G1810</f>
        <v>58067</v>
      </c>
      <c r="H1830" s="249">
        <f>H1810</f>
        <v>387</v>
      </c>
      <c r="I1830" s="242">
        <f>I1810</f>
        <v>1277.0999999999999</v>
      </c>
      <c r="J1830" s="167"/>
      <c r="K1830" s="577"/>
      <c r="L1830" s="461"/>
      <c r="M1830" s="247" t="s">
        <v>986</v>
      </c>
      <c r="N1830" s="219"/>
      <c r="O1830" s="219"/>
      <c r="P1830" s="253"/>
      <c r="Q1830" s="524">
        <f>Q1810</f>
        <v>45292</v>
      </c>
      <c r="R1830" s="248">
        <f>R1810</f>
        <v>45497</v>
      </c>
      <c r="S1830" s="249">
        <f>S1810</f>
        <v>205</v>
      </c>
      <c r="T1830" s="242">
        <f>T1810</f>
        <v>676.5</v>
      </c>
      <c r="U1830" s="167"/>
      <c r="V1830" s="577"/>
    </row>
    <row r="1831" spans="1:22">
      <c r="A1831" s="460" t="s">
        <v>375</v>
      </c>
      <c r="B1831" s="132"/>
      <c r="C1831" s="132"/>
      <c r="D1831" s="132"/>
      <c r="E1831" s="132"/>
      <c r="F1831" s="510"/>
      <c r="G1831" s="560" t="s">
        <v>1007</v>
      </c>
      <c r="H1831" s="255"/>
      <c r="I1831" s="556">
        <f>I1811</f>
        <v>0</v>
      </c>
      <c r="J1831" s="255"/>
      <c r="K1831" s="577"/>
      <c r="L1831" s="460" t="s">
        <v>375</v>
      </c>
      <c r="M1831" s="132"/>
      <c r="N1831" s="132"/>
      <c r="O1831" s="132"/>
      <c r="P1831" s="132"/>
      <c r="Q1831" s="510"/>
      <c r="R1831" s="560" t="s">
        <v>1007</v>
      </c>
      <c r="S1831" s="255"/>
      <c r="T1831" s="556">
        <f>T1811</f>
        <v>0</v>
      </c>
      <c r="U1831" s="255"/>
      <c r="V1831" s="577"/>
    </row>
    <row r="1832" spans="1:22" ht="13.5" thickBot="1">
      <c r="A1832" s="460" t="s">
        <v>376</v>
      </c>
      <c r="B1832" s="132"/>
      <c r="C1832" s="132"/>
      <c r="D1832" s="180" t="s">
        <v>377</v>
      </c>
      <c r="E1832" s="183" t="str">
        <f>$E$18</f>
        <v>января</v>
      </c>
      <c r="F1832" s="510" t="s">
        <v>1142</v>
      </c>
      <c r="G1832" s="182" t="s">
        <v>347</v>
      </c>
      <c r="H1832" s="167"/>
      <c r="I1832" s="242">
        <f>SUM(I1823:I1831)</f>
        <v>2843.6279999999997</v>
      </c>
      <c r="J1832" s="167"/>
      <c r="K1832" s="299"/>
      <c r="L1832" s="460" t="s">
        <v>376</v>
      </c>
      <c r="M1832" s="132"/>
      <c r="N1832" s="132"/>
      <c r="O1832" s="180" t="s">
        <v>377</v>
      </c>
      <c r="P1832" s="183" t="str">
        <f>$E$18</f>
        <v>января</v>
      </c>
      <c r="Q1832" s="510" t="s">
        <v>1142</v>
      </c>
      <c r="R1832" s="182" t="s">
        <v>347</v>
      </c>
      <c r="S1832" s="167"/>
      <c r="T1832" s="242">
        <f>SUM(T1823:T1831)</f>
        <v>2252.58</v>
      </c>
      <c r="U1832" s="167"/>
      <c r="V1832" s="299"/>
    </row>
    <row r="1833" spans="1:22" ht="13.5" thickBot="1">
      <c r="A1833" s="184"/>
      <c r="B1833" s="190"/>
      <c r="C1833" s="186"/>
      <c r="D1833" s="259"/>
      <c r="E1833" s="259"/>
      <c r="F1833" s="522"/>
      <c r="G1833" s="197"/>
      <c r="H1833" s="197"/>
      <c r="I1833" s="197"/>
      <c r="J1833" s="197"/>
      <c r="K1833" s="299"/>
      <c r="L1833" s="184"/>
      <c r="M1833" s="190"/>
      <c r="N1833" s="186"/>
      <c r="O1833" s="259"/>
      <c r="P1833" s="259"/>
      <c r="Q1833" s="522"/>
      <c r="R1833" s="197"/>
      <c r="S1833" s="197"/>
      <c r="T1833" s="197"/>
      <c r="U1833" s="197"/>
      <c r="V1833" s="299"/>
    </row>
    <row r="1834" spans="1:22" ht="23.25" customHeight="1" thickTop="1">
      <c r="A1834" s="460" t="s">
        <v>363</v>
      </c>
      <c r="B1834" s="131"/>
      <c r="L1834" s="460" t="s">
        <v>363</v>
      </c>
      <c r="M1834" s="131"/>
    </row>
    <row r="1835" spans="1:22" ht="1.5" customHeight="1">
      <c r="A1835" s="460"/>
      <c r="B1835" s="131"/>
      <c r="C1835" s="132"/>
      <c r="D1835" s="132"/>
      <c r="E1835" s="132"/>
      <c r="F1835" s="510"/>
      <c r="G1835" s="132"/>
      <c r="H1835" s="132"/>
      <c r="I1835" s="132"/>
      <c r="J1835" s="132"/>
      <c r="K1835" s="217"/>
      <c r="L1835" s="460"/>
      <c r="M1835" s="131"/>
      <c r="N1835" s="132"/>
      <c r="O1835" s="132"/>
      <c r="P1835" s="132"/>
      <c r="Q1835" s="510"/>
      <c r="R1835" s="132"/>
      <c r="S1835" s="132"/>
      <c r="T1835" s="132"/>
      <c r="U1835" s="132"/>
      <c r="V1835" s="132"/>
    </row>
    <row r="1836" spans="1:22" ht="15.75" customHeight="1">
      <c r="A1836" s="578"/>
      <c r="B1836" s="578"/>
      <c r="C1836" s="578"/>
      <c r="D1836" s="133" t="s">
        <v>325</v>
      </c>
      <c r="E1836" s="133"/>
      <c r="F1836" s="511"/>
      <c r="G1836" s="135" t="str">
        <f>$G$3</f>
        <v>декабрь</v>
      </c>
      <c r="H1836" s="133" t="s">
        <v>967</v>
      </c>
      <c r="I1836" s="132"/>
      <c r="J1836" s="132"/>
      <c r="K1836" s="217"/>
      <c r="L1836" s="578"/>
      <c r="M1836" s="578"/>
      <c r="N1836" s="578"/>
      <c r="O1836" s="133" t="s">
        <v>325</v>
      </c>
      <c r="P1836" s="133"/>
      <c r="Q1836" s="511"/>
      <c r="R1836" s="135" t="str">
        <f>$G$3</f>
        <v>декабрь</v>
      </c>
      <c r="S1836" s="133" t="s">
        <v>967</v>
      </c>
      <c r="T1836" s="132"/>
      <c r="U1836" s="132"/>
      <c r="V1836" s="132"/>
    </row>
    <row r="1837" spans="1:22" ht="3" customHeight="1">
      <c r="A1837" s="578"/>
      <c r="B1837" s="578"/>
      <c r="C1837" s="578"/>
      <c r="D1837" s="132"/>
      <c r="E1837" s="132"/>
      <c r="F1837" s="510"/>
      <c r="G1837" s="132"/>
      <c r="H1837" s="132"/>
      <c r="I1837" s="132"/>
      <c r="J1837" s="132"/>
      <c r="K1837" s="217"/>
      <c r="L1837" s="578"/>
      <c r="M1837" s="578"/>
      <c r="N1837" s="578"/>
      <c r="O1837" s="132"/>
      <c r="P1837" s="132"/>
      <c r="Q1837" s="510"/>
      <c r="R1837" s="132"/>
      <c r="S1837" s="132"/>
      <c r="T1837" s="132"/>
      <c r="U1837" s="132"/>
      <c r="V1837" s="132"/>
    </row>
    <row r="1838" spans="1:22" ht="12.75" customHeight="1">
      <c r="A1838" s="578"/>
      <c r="B1838" s="578"/>
      <c r="C1838" s="578"/>
      <c r="D1838" s="131" t="s">
        <v>327</v>
      </c>
      <c r="E1838" s="131"/>
      <c r="F1838" s="512">
        <f>Жильцы!E96</f>
        <v>49.2</v>
      </c>
      <c r="G1838" s="131" t="s">
        <v>328</v>
      </c>
      <c r="H1838" s="132" t="str">
        <f>Жильцы!B96&amp;" "&amp;Жильцы!C96&amp;"."&amp;Жильцы!D96&amp;"."</f>
        <v>Власов А.А.</v>
      </c>
      <c r="I1838" s="132"/>
      <c r="J1838" s="132"/>
      <c r="K1838" s="217"/>
      <c r="L1838" s="578"/>
      <c r="M1838" s="578"/>
      <c r="N1838" s="578"/>
      <c r="O1838" s="131" t="s">
        <v>327</v>
      </c>
      <c r="P1838" s="131"/>
      <c r="Q1838" s="512">
        <f>Жильцы!E98</f>
        <v>49.4</v>
      </c>
      <c r="R1838" s="131" t="s">
        <v>328</v>
      </c>
      <c r="S1838" s="132" t="str">
        <f>Жильцы!B98&amp;" "&amp;Жильцы!C98&amp;"."&amp;Жильцы!D98&amp;"."</f>
        <v>Малютин А..Г.</v>
      </c>
      <c r="T1838" s="132"/>
      <c r="U1838" s="132"/>
      <c r="V1838" s="132"/>
    </row>
    <row r="1839" spans="1:22" ht="12.75" customHeight="1">
      <c r="A1839" s="578"/>
      <c r="B1839" s="578"/>
      <c r="C1839" s="578"/>
      <c r="D1839" s="131" t="s">
        <v>329</v>
      </c>
      <c r="E1839" s="131"/>
      <c r="F1839" s="512">
        <f>Жильцы!F96</f>
        <v>3</v>
      </c>
      <c r="G1839" s="131" t="s">
        <v>330</v>
      </c>
      <c r="H1839" s="132" t="s">
        <v>331</v>
      </c>
      <c r="I1839" s="132"/>
      <c r="J1839" s="137">
        <f>Жильцы!A96</f>
        <v>95</v>
      </c>
      <c r="K1839" s="217"/>
      <c r="L1839" s="578"/>
      <c r="M1839" s="578"/>
      <c r="N1839" s="578"/>
      <c r="O1839" s="131" t="s">
        <v>329</v>
      </c>
      <c r="P1839" s="131"/>
      <c r="Q1839" s="512">
        <f>Жильцы!F98</f>
        <v>0</v>
      </c>
      <c r="R1839" s="131" t="s">
        <v>330</v>
      </c>
      <c r="S1839" s="132" t="s">
        <v>331</v>
      </c>
      <c r="T1839" s="132"/>
      <c r="U1839" s="137">
        <f>Жильцы!A98</f>
        <v>97</v>
      </c>
      <c r="V1839" s="132"/>
    </row>
    <row r="1840" spans="1:22" ht="2.25" customHeight="1" thickBot="1">
      <c r="A1840" s="463"/>
      <c r="B1840" s="132"/>
      <c r="C1840" s="132"/>
      <c r="D1840" s="132"/>
      <c r="E1840" s="132"/>
      <c r="F1840" s="510"/>
      <c r="G1840" s="132"/>
      <c r="H1840" s="132"/>
      <c r="I1840" s="132"/>
      <c r="J1840" s="132"/>
      <c r="K1840" s="217"/>
      <c r="L1840" s="463"/>
      <c r="M1840" s="132"/>
      <c r="N1840" s="132"/>
      <c r="O1840" s="132"/>
      <c r="P1840" s="132"/>
      <c r="Q1840" s="510"/>
      <c r="R1840" s="132"/>
      <c r="S1840" s="132"/>
      <c r="T1840" s="132"/>
      <c r="U1840" s="132"/>
      <c r="V1840" s="132"/>
    </row>
    <row r="1841" spans="1:24" ht="24" customHeight="1" thickBot="1">
      <c r="A1841" s="574"/>
      <c r="B1841" s="138"/>
      <c r="C1841" s="219"/>
      <c r="D1841" s="541" t="s">
        <v>957</v>
      </c>
      <c r="E1841" s="140"/>
      <c r="F1841" s="513" t="s">
        <v>366</v>
      </c>
      <c r="G1841" s="141" t="s">
        <v>335</v>
      </c>
      <c r="H1841" s="220" t="s">
        <v>367</v>
      </c>
      <c r="I1841" s="569" t="s">
        <v>337</v>
      </c>
      <c r="J1841" s="570"/>
      <c r="K1841" s="217"/>
      <c r="L1841" s="585"/>
      <c r="M1841" s="138"/>
      <c r="N1841" s="219"/>
      <c r="O1841" s="541" t="s">
        <v>957</v>
      </c>
      <c r="P1841" s="140"/>
      <c r="Q1841" s="513" t="s">
        <v>366</v>
      </c>
      <c r="R1841" s="141" t="s">
        <v>335</v>
      </c>
      <c r="S1841" s="220" t="s">
        <v>367</v>
      </c>
      <c r="T1841" s="569" t="s">
        <v>337</v>
      </c>
      <c r="U1841" s="570"/>
      <c r="V1841" s="132"/>
    </row>
    <row r="1842" spans="1:24" ht="0.75" customHeight="1">
      <c r="A1842" s="574"/>
      <c r="B1842" s="221"/>
      <c r="C1842" s="144"/>
      <c r="D1842" s="144"/>
      <c r="E1842" s="145"/>
      <c r="F1842" s="514"/>
      <c r="G1842" s="146"/>
      <c r="H1842" s="146"/>
      <c r="I1842" s="144"/>
      <c r="J1842" s="147"/>
      <c r="K1842" s="217"/>
      <c r="L1842" s="585"/>
      <c r="M1842" s="221"/>
      <c r="N1842" s="144"/>
      <c r="O1842" s="144"/>
      <c r="P1842" s="145"/>
      <c r="Q1842" s="514"/>
      <c r="R1842" s="146"/>
      <c r="S1842" s="146"/>
      <c r="T1842" s="144"/>
      <c r="U1842" s="147"/>
      <c r="V1842" s="132"/>
    </row>
    <row r="1843" spans="1:24" ht="12.75" customHeight="1">
      <c r="A1843" s="574"/>
      <c r="B1843" s="221" t="s">
        <v>368</v>
      </c>
      <c r="C1843" s="156"/>
      <c r="D1843" s="156"/>
      <c r="E1843" s="150"/>
      <c r="F1843" s="151">
        <f>D2509</f>
        <v>29.5</v>
      </c>
      <c r="G1843" s="151">
        <f>F1843*F1838</f>
        <v>1451.4</v>
      </c>
      <c r="H1843" s="152"/>
      <c r="I1843" s="153">
        <f>G1843-H1843</f>
        <v>1451.4</v>
      </c>
      <c r="J1843" s="154"/>
      <c r="K1843" s="217"/>
      <c r="L1843" s="585"/>
      <c r="M1843" s="221" t="s">
        <v>368</v>
      </c>
      <c r="N1843" s="156"/>
      <c r="O1843" s="156"/>
      <c r="P1843" s="150"/>
      <c r="Q1843" s="151">
        <f>D2509</f>
        <v>29.5</v>
      </c>
      <c r="R1843" s="151">
        <f>Q1843*Q1838</f>
        <v>1457.3</v>
      </c>
      <c r="S1843" s="152"/>
      <c r="T1843" s="153">
        <f>R1843-S1843</f>
        <v>1457.3</v>
      </c>
      <c r="U1843" s="154"/>
      <c r="V1843" s="132"/>
    </row>
    <row r="1844" spans="1:24" ht="12.75" customHeight="1">
      <c r="A1844" s="472"/>
      <c r="B1844" s="582" t="s">
        <v>370</v>
      </c>
      <c r="C1844" s="583"/>
      <c r="D1844" s="583"/>
      <c r="E1844" s="222" t="s">
        <v>371</v>
      </c>
      <c r="F1844" s="516">
        <f>D2504</f>
        <v>0.152</v>
      </c>
      <c r="G1844" s="223">
        <f>F1844*F1838</f>
        <v>7.4784000000000006</v>
      </c>
      <c r="H1844" s="262"/>
      <c r="I1844" s="226">
        <f>G1844</f>
        <v>7.4784000000000006</v>
      </c>
      <c r="J1844" s="178"/>
      <c r="K1844" s="217"/>
      <c r="L1844" s="585"/>
      <c r="M1844" s="582" t="s">
        <v>370</v>
      </c>
      <c r="N1844" s="583"/>
      <c r="O1844" s="583"/>
      <c r="P1844" s="222" t="s">
        <v>371</v>
      </c>
      <c r="Q1844" s="516">
        <f>D2504</f>
        <v>0.152</v>
      </c>
      <c r="R1844" s="223">
        <f>Q1844*Q1838</f>
        <v>7.5087999999999999</v>
      </c>
      <c r="S1844" s="224"/>
      <c r="T1844" s="226">
        <f>R1844</f>
        <v>7.5087999999999999</v>
      </c>
      <c r="U1844" s="178"/>
      <c r="V1844" s="132"/>
    </row>
    <row r="1845" spans="1:24" ht="12.75" customHeight="1">
      <c r="A1845" s="472"/>
      <c r="B1845" s="584"/>
      <c r="C1845" s="583"/>
      <c r="D1845" s="583"/>
      <c r="E1845" s="222" t="s">
        <v>372</v>
      </c>
      <c r="F1845" s="516">
        <f>D2505</f>
        <v>0.72299999999999998</v>
      </c>
      <c r="G1845" s="223">
        <f>F1845*F1838</f>
        <v>35.571600000000004</v>
      </c>
      <c r="H1845" s="262"/>
      <c r="I1845" s="226">
        <f>G1845</f>
        <v>35.571600000000004</v>
      </c>
      <c r="J1845" s="178"/>
      <c r="K1845" s="217"/>
      <c r="L1845" s="464"/>
      <c r="M1845" s="584"/>
      <c r="N1845" s="583"/>
      <c r="O1845" s="583"/>
      <c r="P1845" s="222" t="s">
        <v>372</v>
      </c>
      <c r="Q1845" s="516">
        <f>D2505</f>
        <v>0.72299999999999998</v>
      </c>
      <c r="R1845" s="223">
        <f>Q1845*Q1838</f>
        <v>35.716200000000001</v>
      </c>
      <c r="S1845" s="224"/>
      <c r="T1845" s="226">
        <f>R1845</f>
        <v>35.716200000000001</v>
      </c>
      <c r="U1845" s="178"/>
      <c r="V1845" s="132"/>
    </row>
    <row r="1846" spans="1:24">
      <c r="A1846" s="573" t="s">
        <v>369</v>
      </c>
      <c r="B1846" s="584"/>
      <c r="C1846" s="583"/>
      <c r="D1846" s="583"/>
      <c r="E1846" s="222" t="s">
        <v>373</v>
      </c>
      <c r="F1846" s="527">
        <f>D2506</f>
        <v>1.3160000000000001</v>
      </c>
      <c r="G1846" s="223">
        <f>F1846*F1838</f>
        <v>64.747200000000007</v>
      </c>
      <c r="H1846" s="262"/>
      <c r="I1846" s="226">
        <f>G1846</f>
        <v>64.747200000000007</v>
      </c>
      <c r="J1846" s="178"/>
      <c r="K1846" s="217"/>
      <c r="L1846" s="586" t="s">
        <v>369</v>
      </c>
      <c r="M1846" s="584"/>
      <c r="N1846" s="583"/>
      <c r="O1846" s="583"/>
      <c r="P1846" s="222" t="s">
        <v>373</v>
      </c>
      <c r="Q1846" s="527">
        <f>D2506</f>
        <v>1.3160000000000001</v>
      </c>
      <c r="R1846" s="223">
        <f>Q1846*Q1838</f>
        <v>65.010400000000004</v>
      </c>
      <c r="S1846" s="262"/>
      <c r="T1846" s="226">
        <f>R1846</f>
        <v>65.010400000000004</v>
      </c>
      <c r="U1846" s="178"/>
      <c r="V1846" s="132"/>
    </row>
    <row r="1847" spans="1:24" ht="13.5" thickBot="1">
      <c r="A1847" s="573"/>
      <c r="B1847" s="584"/>
      <c r="C1847" s="583"/>
      <c r="D1847" s="583"/>
      <c r="E1847" s="232" t="s">
        <v>374</v>
      </c>
      <c r="F1847" s="518">
        <f>D2507</f>
        <v>0.14899999999999999</v>
      </c>
      <c r="G1847" s="233">
        <f>F1847*F1838</f>
        <v>7.3308</v>
      </c>
      <c r="H1847" s="264"/>
      <c r="I1847" s="237">
        <f>G1847</f>
        <v>7.3308</v>
      </c>
      <c r="J1847" s="236"/>
      <c r="K1847" s="217"/>
      <c r="L1847" s="586"/>
      <c r="M1847" s="584"/>
      <c r="N1847" s="583"/>
      <c r="O1847" s="583"/>
      <c r="P1847" s="232" t="s">
        <v>374</v>
      </c>
      <c r="Q1847" s="518">
        <f>D2507</f>
        <v>0.14899999999999999</v>
      </c>
      <c r="R1847" s="233">
        <f>Q1847*Q1838</f>
        <v>7.3605999999999998</v>
      </c>
      <c r="S1847" s="264"/>
      <c r="T1847" s="237">
        <f>R1847</f>
        <v>7.3605999999999998</v>
      </c>
      <c r="U1847" s="236"/>
      <c r="V1847" s="132"/>
    </row>
    <row r="1848" spans="1:24" ht="13.5" customHeight="1" thickBot="1">
      <c r="A1848" s="574"/>
      <c r="B1848" s="168"/>
      <c r="C1848" s="164"/>
      <c r="D1848" s="164"/>
      <c r="E1848" s="165"/>
      <c r="F1848" s="532" t="s">
        <v>384</v>
      </c>
      <c r="G1848" s="332" t="s">
        <v>385</v>
      </c>
      <c r="H1848" s="300" t="s">
        <v>386</v>
      </c>
      <c r="I1848" s="219"/>
      <c r="J1848" s="251"/>
      <c r="K1848" s="217"/>
      <c r="L1848" s="587"/>
      <c r="M1848" s="168"/>
      <c r="N1848" s="164"/>
      <c r="O1848" s="164"/>
      <c r="P1848" s="165"/>
      <c r="Q1848" s="532" t="s">
        <v>384</v>
      </c>
      <c r="R1848" s="332" t="s">
        <v>385</v>
      </c>
      <c r="S1848" s="300" t="s">
        <v>386</v>
      </c>
      <c r="T1848" s="219"/>
      <c r="U1848" s="251"/>
      <c r="V1848" s="132"/>
    </row>
    <row r="1849" spans="1:24" ht="13.5" thickBot="1">
      <c r="A1849" s="479"/>
      <c r="B1849" s="247" t="s">
        <v>986</v>
      </c>
      <c r="C1849" s="219"/>
      <c r="D1849" s="219"/>
      <c r="E1849" s="253"/>
      <c r="F1849" s="521">
        <f>INDEX(Жильцы!$A$2:$AB$129,Квитанции_чистые!J1839,HLOOKUP(Квитанции_чистые!$G$3,Лист1!$B$21:$M$22,2,FALSE))</f>
        <v>17325</v>
      </c>
      <c r="G1849" s="248">
        <f>INDEX(Жильцы!$A$2:$AB$129,Квитанции_чистые!J1839,(HLOOKUP(Квитанции_чистые!$G$3,Лист1!$B$17:$M$18,2,FALSE)))</f>
        <v>18145</v>
      </c>
      <c r="H1849" s="249">
        <f>G1849-F1849</f>
        <v>820</v>
      </c>
      <c r="I1849" s="242">
        <f>H1849*B2499</f>
        <v>2706</v>
      </c>
      <c r="J1849" s="251"/>
      <c r="K1849" s="217"/>
      <c r="L1849" s="461"/>
      <c r="M1849" s="247" t="s">
        <v>986</v>
      </c>
      <c r="N1849" s="219"/>
      <c r="O1849" s="219"/>
      <c r="P1849" s="253"/>
      <c r="Q1849" s="524">
        <f>INDEX(Жильцы!$A$2:$AB$129,Квитанции_чистые!U1839,HLOOKUP(Квитанции_чистые!$G$3,Лист1!$B$21:$M$22,2,FALSE))</f>
        <v>30515</v>
      </c>
      <c r="R1849" s="248">
        <f>INDEX(Жильцы!$A$2:$AB$129,Квитанции_чистые!U1839,(HLOOKUP(Квитанции_чистые!$G$3,Лист1!$B$17:$M$18,2,FALSE)))</f>
        <v>30665</v>
      </c>
      <c r="S1849" s="249">
        <f>R1849-Q1849</f>
        <v>150</v>
      </c>
      <c r="T1849" s="242">
        <f>S1849*B2499</f>
        <v>495</v>
      </c>
      <c r="U1849" s="167"/>
      <c r="V1849" s="132"/>
    </row>
    <row r="1850" spans="1:24">
      <c r="A1850" s="460" t="s">
        <v>375</v>
      </c>
      <c r="B1850" s="132"/>
      <c r="C1850" s="132"/>
      <c r="D1850" s="132"/>
      <c r="E1850" s="132"/>
      <c r="F1850" s="510"/>
      <c r="G1850" s="560" t="s">
        <v>1007</v>
      </c>
      <c r="H1850" s="255"/>
      <c r="I1850" s="556">
        <f>Жильцы!N96</f>
        <v>0</v>
      </c>
      <c r="J1850" s="255"/>
      <c r="K1850" s="217"/>
      <c r="L1850" s="460" t="s">
        <v>375</v>
      </c>
      <c r="M1850" s="132"/>
      <c r="N1850" s="132"/>
      <c r="O1850" s="132"/>
      <c r="P1850" s="132"/>
      <c r="Q1850" s="510"/>
      <c r="R1850" s="560" t="s">
        <v>1007</v>
      </c>
      <c r="S1850" s="255"/>
      <c r="T1850" s="556">
        <f>Жильцы!N98</f>
        <v>-1.0000000000218279E-2</v>
      </c>
      <c r="U1850" s="255"/>
      <c r="V1850" s="132"/>
    </row>
    <row r="1851" spans="1:24" ht="13.5" thickBot="1">
      <c r="A1851" s="460" t="s">
        <v>376</v>
      </c>
      <c r="B1851" s="132"/>
      <c r="C1851" s="132"/>
      <c r="D1851" s="180" t="s">
        <v>377</v>
      </c>
      <c r="E1851" s="183" t="str">
        <f>$E$18</f>
        <v>января</v>
      </c>
      <c r="F1851" s="510" t="s">
        <v>1142</v>
      </c>
      <c r="G1851" s="182" t="s">
        <v>347</v>
      </c>
      <c r="H1851" s="167"/>
      <c r="I1851" s="242">
        <f>SUM(I1842:I1850)</f>
        <v>4272.5280000000002</v>
      </c>
      <c r="J1851" s="167"/>
      <c r="K1851" s="217"/>
      <c r="L1851" s="460" t="s">
        <v>376</v>
      </c>
      <c r="M1851" s="132"/>
      <c r="N1851" s="132"/>
      <c r="O1851" s="180" t="s">
        <v>377</v>
      </c>
      <c r="P1851" s="183" t="str">
        <f>$E$18</f>
        <v>января</v>
      </c>
      <c r="Q1851" s="510" t="s">
        <v>1142</v>
      </c>
      <c r="R1851" s="182" t="s">
        <v>347</v>
      </c>
      <c r="S1851" s="167"/>
      <c r="T1851" s="242">
        <f>SUM(T1842:T1850)</f>
        <v>2067.886</v>
      </c>
      <c r="U1851" s="167"/>
      <c r="V1851" s="132"/>
    </row>
    <row r="1852" spans="1:24" ht="10.5" customHeight="1">
      <c r="A1852" s="184"/>
      <c r="B1852" s="190"/>
      <c r="C1852" s="186"/>
      <c r="D1852" s="259"/>
      <c r="E1852" s="259"/>
      <c r="F1852" s="522"/>
      <c r="G1852" s="259"/>
      <c r="H1852" s="259"/>
      <c r="I1852" s="259"/>
      <c r="J1852" s="259"/>
      <c r="K1852" s="260"/>
      <c r="L1852" s="184"/>
      <c r="M1852" s="190"/>
      <c r="N1852" s="186"/>
      <c r="O1852" s="259"/>
      <c r="P1852" s="259"/>
      <c r="Q1852" s="522"/>
      <c r="R1852" s="259"/>
      <c r="S1852" s="259"/>
      <c r="T1852" s="259"/>
      <c r="U1852" s="259"/>
      <c r="V1852" s="261"/>
      <c r="X1852" s="273"/>
    </row>
    <row r="1853" spans="1:24" ht="22.5" customHeight="1">
      <c r="A1853" s="460" t="s">
        <v>363</v>
      </c>
      <c r="B1853" s="131"/>
      <c r="K1853" s="576" t="s">
        <v>378</v>
      </c>
      <c r="L1853" s="460" t="s">
        <v>363</v>
      </c>
      <c r="M1853" s="131"/>
      <c r="V1853" s="576" t="s">
        <v>378</v>
      </c>
    </row>
    <row r="1854" spans="1:24">
      <c r="A1854" s="460" t="s">
        <v>379</v>
      </c>
      <c r="B1854" s="131"/>
      <c r="K1854" s="577"/>
      <c r="L1854" s="460" t="s">
        <v>379</v>
      </c>
      <c r="M1854" s="131"/>
      <c r="V1854" s="577"/>
    </row>
    <row r="1855" spans="1:24" ht="6" customHeight="1">
      <c r="A1855" s="460"/>
      <c r="B1855" s="131"/>
      <c r="C1855" s="132"/>
      <c r="D1855" s="132"/>
      <c r="E1855" s="132"/>
      <c r="F1855" s="510"/>
      <c r="G1855" s="132"/>
      <c r="H1855" s="132"/>
      <c r="I1855" s="132"/>
      <c r="J1855" s="132"/>
      <c r="K1855" s="577"/>
      <c r="L1855" s="460"/>
      <c r="M1855" s="131"/>
      <c r="N1855" s="132"/>
      <c r="O1855" s="132"/>
      <c r="P1855" s="132"/>
      <c r="Q1855" s="510"/>
      <c r="R1855" s="132"/>
      <c r="S1855" s="132"/>
      <c r="T1855" s="132"/>
      <c r="U1855" s="132"/>
      <c r="V1855" s="577"/>
    </row>
    <row r="1856" spans="1:24" ht="15.75" customHeight="1">
      <c r="A1856" s="578"/>
      <c r="B1856" s="578"/>
      <c r="C1856" s="578"/>
      <c r="D1856" s="133" t="s">
        <v>350</v>
      </c>
      <c r="E1856" s="133"/>
      <c r="F1856" s="511"/>
      <c r="G1856" s="135" t="str">
        <f>$G$3</f>
        <v>декабрь</v>
      </c>
      <c r="H1856" s="133" t="s">
        <v>967</v>
      </c>
      <c r="I1856" s="132"/>
      <c r="J1856" s="132"/>
      <c r="K1856" s="577"/>
      <c r="L1856" s="578"/>
      <c r="M1856" s="578"/>
      <c r="N1856" s="578"/>
      <c r="O1856" s="133" t="s">
        <v>350</v>
      </c>
      <c r="P1856" s="133"/>
      <c r="Q1856" s="511"/>
      <c r="R1856" s="135" t="str">
        <f>$G$3</f>
        <v>декабрь</v>
      </c>
      <c r="S1856" s="133" t="s">
        <v>967</v>
      </c>
      <c r="T1856" s="132"/>
      <c r="U1856" s="132"/>
      <c r="V1856" s="577"/>
    </row>
    <row r="1857" spans="1:22" ht="3.75" customHeight="1">
      <c r="A1857" s="578"/>
      <c r="B1857" s="578"/>
      <c r="C1857" s="578"/>
      <c r="D1857" s="132"/>
      <c r="E1857" s="132"/>
      <c r="F1857" s="510"/>
      <c r="G1857" s="132"/>
      <c r="H1857" s="132"/>
      <c r="I1857" s="132"/>
      <c r="J1857" s="132"/>
      <c r="K1857" s="577"/>
      <c r="L1857" s="578"/>
      <c r="M1857" s="578"/>
      <c r="N1857" s="578"/>
      <c r="O1857" s="132"/>
      <c r="P1857" s="132"/>
      <c r="Q1857" s="510"/>
      <c r="R1857" s="132"/>
      <c r="S1857" s="132"/>
      <c r="T1857" s="132"/>
      <c r="U1857" s="132"/>
      <c r="V1857" s="577"/>
    </row>
    <row r="1858" spans="1:22" ht="12.75" customHeight="1">
      <c r="A1858" s="578"/>
      <c r="B1858" s="578"/>
      <c r="C1858" s="578"/>
      <c r="D1858" s="131" t="s">
        <v>327</v>
      </c>
      <c r="E1858" s="131"/>
      <c r="F1858" s="512">
        <f>F1838</f>
        <v>49.2</v>
      </c>
      <c r="G1858" s="131" t="s">
        <v>328</v>
      </c>
      <c r="H1858" s="132" t="str">
        <f>H1838</f>
        <v>Власов А.А.</v>
      </c>
      <c r="I1858" s="132"/>
      <c r="J1858" s="132"/>
      <c r="K1858" s="577"/>
      <c r="L1858" s="578"/>
      <c r="M1858" s="578"/>
      <c r="N1858" s="578"/>
      <c r="O1858" s="131" t="s">
        <v>327</v>
      </c>
      <c r="P1858" s="131"/>
      <c r="Q1858" s="512">
        <f>Q1838</f>
        <v>49.4</v>
      </c>
      <c r="R1858" s="131" t="s">
        <v>328</v>
      </c>
      <c r="S1858" s="132" t="str">
        <f>S1838</f>
        <v>Малютин А..Г.</v>
      </c>
      <c r="T1858" s="132"/>
      <c r="U1858" s="132"/>
      <c r="V1858" s="577"/>
    </row>
    <row r="1859" spans="1:22" ht="12.75" customHeight="1">
      <c r="A1859" s="578"/>
      <c r="B1859" s="578"/>
      <c r="C1859" s="578"/>
      <c r="D1859" s="131" t="s">
        <v>329</v>
      </c>
      <c r="E1859" s="131"/>
      <c r="F1859" s="512">
        <f>F1839</f>
        <v>3</v>
      </c>
      <c r="G1859" s="131" t="s">
        <v>330</v>
      </c>
      <c r="H1859" s="132" t="s">
        <v>331</v>
      </c>
      <c r="I1859" s="132"/>
      <c r="J1859" s="137">
        <f>J1839</f>
        <v>95</v>
      </c>
      <c r="K1859" s="577"/>
      <c r="L1859" s="578"/>
      <c r="M1859" s="578"/>
      <c r="N1859" s="578"/>
      <c r="O1859" s="131" t="s">
        <v>329</v>
      </c>
      <c r="P1859" s="131"/>
      <c r="Q1859" s="512">
        <f>Q1839</f>
        <v>0</v>
      </c>
      <c r="R1859" s="131" t="s">
        <v>330</v>
      </c>
      <c r="S1859" s="132" t="s">
        <v>331</v>
      </c>
      <c r="T1859" s="132"/>
      <c r="U1859" s="137">
        <f>U1839</f>
        <v>97</v>
      </c>
      <c r="V1859" s="577"/>
    </row>
    <row r="1860" spans="1:22" ht="2.25" customHeight="1" thickBot="1">
      <c r="A1860" s="463"/>
      <c r="B1860" s="132"/>
      <c r="C1860" s="132"/>
      <c r="D1860" s="132"/>
      <c r="E1860" s="132"/>
      <c r="F1860" s="510"/>
      <c r="G1860" s="132"/>
      <c r="H1860" s="132"/>
      <c r="I1860" s="132"/>
      <c r="J1860" s="132"/>
      <c r="K1860" s="577"/>
      <c r="L1860" s="463"/>
      <c r="M1860" s="132"/>
      <c r="N1860" s="132"/>
      <c r="O1860" s="132"/>
      <c r="P1860" s="132"/>
      <c r="Q1860" s="510"/>
      <c r="R1860" s="132"/>
      <c r="S1860" s="132"/>
      <c r="T1860" s="132"/>
      <c r="U1860" s="132"/>
      <c r="V1860" s="577"/>
    </row>
    <row r="1861" spans="1:22" ht="24" customHeight="1" thickBot="1">
      <c r="A1861" s="574" t="s">
        <v>479</v>
      </c>
      <c r="B1861" s="138"/>
      <c r="C1861" s="219"/>
      <c r="D1861" s="541" t="s">
        <v>957</v>
      </c>
      <c r="E1861" s="140"/>
      <c r="F1861" s="513" t="s">
        <v>366</v>
      </c>
      <c r="G1861" s="141" t="s">
        <v>335</v>
      </c>
      <c r="H1861" s="220" t="s">
        <v>367</v>
      </c>
      <c r="I1861" s="569" t="s">
        <v>337</v>
      </c>
      <c r="J1861" s="570"/>
      <c r="K1861" s="577"/>
      <c r="L1861" s="585" t="s">
        <v>480</v>
      </c>
      <c r="M1861" s="138"/>
      <c r="N1861" s="219"/>
      <c r="O1861" s="541" t="s">
        <v>957</v>
      </c>
      <c r="P1861" s="140"/>
      <c r="Q1861" s="513" t="s">
        <v>366</v>
      </c>
      <c r="R1861" s="141" t="s">
        <v>335</v>
      </c>
      <c r="S1861" s="220" t="s">
        <v>367</v>
      </c>
      <c r="T1861" s="569" t="s">
        <v>337</v>
      </c>
      <c r="U1861" s="570"/>
      <c r="V1861" s="577"/>
    </row>
    <row r="1862" spans="1:22" ht="3" customHeight="1">
      <c r="A1862" s="574"/>
      <c r="B1862" s="221"/>
      <c r="C1862" s="144"/>
      <c r="D1862" s="144"/>
      <c r="E1862" s="145"/>
      <c r="F1862" s="514"/>
      <c r="G1862" s="146"/>
      <c r="H1862" s="146"/>
      <c r="I1862" s="144"/>
      <c r="J1862" s="147"/>
      <c r="K1862" s="577"/>
      <c r="L1862" s="585"/>
      <c r="M1862" s="221"/>
      <c r="N1862" s="144"/>
      <c r="O1862" s="144"/>
      <c r="P1862" s="145"/>
      <c r="Q1862" s="514"/>
      <c r="R1862" s="146"/>
      <c r="S1862" s="146"/>
      <c r="T1862" s="144"/>
      <c r="U1862" s="147"/>
      <c r="V1862" s="577"/>
    </row>
    <row r="1863" spans="1:22" ht="12.75" customHeight="1">
      <c r="A1863" s="574"/>
      <c r="B1863" s="221" t="s">
        <v>368</v>
      </c>
      <c r="C1863" s="156"/>
      <c r="D1863" s="156"/>
      <c r="E1863" s="150"/>
      <c r="F1863" s="151">
        <f>D2509</f>
        <v>29.5</v>
      </c>
      <c r="G1863" s="151">
        <f>F1863*F1858</f>
        <v>1451.4</v>
      </c>
      <c r="H1863" s="152"/>
      <c r="I1863" s="153">
        <f>G1863-H1863</f>
        <v>1451.4</v>
      </c>
      <c r="J1863" s="154"/>
      <c r="K1863" s="577"/>
      <c r="L1863" s="585"/>
      <c r="M1863" s="221" t="s">
        <v>368</v>
      </c>
      <c r="N1863" s="156"/>
      <c r="O1863" s="156"/>
      <c r="P1863" s="150"/>
      <c r="Q1863" s="151">
        <f>D2509</f>
        <v>29.5</v>
      </c>
      <c r="R1863" s="151">
        <f>Q1863*Q1858</f>
        <v>1457.3</v>
      </c>
      <c r="S1863" s="152"/>
      <c r="T1863" s="153">
        <f>R1863-S1863</f>
        <v>1457.3</v>
      </c>
      <c r="U1863" s="154"/>
      <c r="V1863" s="577"/>
    </row>
    <row r="1864" spans="1:22" ht="12.75" customHeight="1">
      <c r="A1864" s="472"/>
      <c r="B1864" s="582" t="s">
        <v>370</v>
      </c>
      <c r="C1864" s="583"/>
      <c r="D1864" s="583"/>
      <c r="E1864" s="222" t="s">
        <v>371</v>
      </c>
      <c r="F1864" s="516">
        <f>D2504</f>
        <v>0.152</v>
      </c>
      <c r="G1864" s="223">
        <f>F1864*F1858</f>
        <v>7.4784000000000006</v>
      </c>
      <c r="H1864" s="262"/>
      <c r="I1864" s="226">
        <f>G1864</f>
        <v>7.4784000000000006</v>
      </c>
      <c r="J1864" s="178"/>
      <c r="K1864" s="577"/>
      <c r="L1864" s="585"/>
      <c r="M1864" s="582" t="s">
        <v>370</v>
      </c>
      <c r="N1864" s="583"/>
      <c r="O1864" s="583"/>
      <c r="P1864" s="222" t="s">
        <v>371</v>
      </c>
      <c r="Q1864" s="516">
        <f>D2504</f>
        <v>0.152</v>
      </c>
      <c r="R1864" s="223">
        <f>Q1864*Q1858</f>
        <v>7.5087999999999999</v>
      </c>
      <c r="S1864" s="224"/>
      <c r="T1864" s="226">
        <f>R1864</f>
        <v>7.5087999999999999</v>
      </c>
      <c r="U1864" s="178"/>
      <c r="V1864" s="577"/>
    </row>
    <row r="1865" spans="1:22" ht="12.75" customHeight="1">
      <c r="A1865" s="472"/>
      <c r="B1865" s="584"/>
      <c r="C1865" s="583"/>
      <c r="D1865" s="583"/>
      <c r="E1865" s="222" t="s">
        <v>372</v>
      </c>
      <c r="F1865" s="516">
        <f>D2505</f>
        <v>0.72299999999999998</v>
      </c>
      <c r="G1865" s="223">
        <f>F1865*F1858</f>
        <v>35.571600000000004</v>
      </c>
      <c r="H1865" s="262"/>
      <c r="I1865" s="226">
        <f>G1865</f>
        <v>35.571600000000004</v>
      </c>
      <c r="J1865" s="178"/>
      <c r="K1865" s="577"/>
      <c r="L1865" s="464"/>
      <c r="M1865" s="584"/>
      <c r="N1865" s="583"/>
      <c r="O1865" s="583"/>
      <c r="P1865" s="222" t="s">
        <v>372</v>
      </c>
      <c r="Q1865" s="516">
        <f>D2505</f>
        <v>0.72299999999999998</v>
      </c>
      <c r="R1865" s="223">
        <f>Q1865*Q1858</f>
        <v>35.716200000000001</v>
      </c>
      <c r="S1865" s="224"/>
      <c r="T1865" s="226">
        <f>R1865</f>
        <v>35.716200000000001</v>
      </c>
      <c r="U1865" s="178"/>
      <c r="V1865" s="577"/>
    </row>
    <row r="1866" spans="1:22">
      <c r="A1866" s="573" t="s">
        <v>369</v>
      </c>
      <c r="B1866" s="584"/>
      <c r="C1866" s="583"/>
      <c r="D1866" s="583"/>
      <c r="E1866" s="222" t="s">
        <v>373</v>
      </c>
      <c r="F1866" s="527">
        <f>D2506</f>
        <v>1.3160000000000001</v>
      </c>
      <c r="G1866" s="223">
        <f>F1866*F1858</f>
        <v>64.747200000000007</v>
      </c>
      <c r="H1866" s="262"/>
      <c r="I1866" s="226">
        <f>G1866</f>
        <v>64.747200000000007</v>
      </c>
      <c r="J1866" s="178"/>
      <c r="K1866" s="577"/>
      <c r="L1866" s="586" t="s">
        <v>369</v>
      </c>
      <c r="M1866" s="584"/>
      <c r="N1866" s="583"/>
      <c r="O1866" s="583"/>
      <c r="P1866" s="222" t="s">
        <v>373</v>
      </c>
      <c r="Q1866" s="527">
        <f>D2506</f>
        <v>1.3160000000000001</v>
      </c>
      <c r="R1866" s="223">
        <f>Q1866*Q1858</f>
        <v>65.010400000000004</v>
      </c>
      <c r="S1866" s="262"/>
      <c r="T1866" s="226">
        <f>R1866</f>
        <v>65.010400000000004</v>
      </c>
      <c r="U1866" s="178"/>
      <c r="V1866" s="577"/>
    </row>
    <row r="1867" spans="1:22" ht="13.5" thickBot="1">
      <c r="A1867" s="573"/>
      <c r="B1867" s="584"/>
      <c r="C1867" s="583"/>
      <c r="D1867" s="583"/>
      <c r="E1867" s="232" t="s">
        <v>374</v>
      </c>
      <c r="F1867" s="518">
        <f>D2507</f>
        <v>0.14899999999999999</v>
      </c>
      <c r="G1867" s="233">
        <f>F1867*F1858</f>
        <v>7.3308</v>
      </c>
      <c r="H1867" s="264"/>
      <c r="I1867" s="237">
        <f>G1867</f>
        <v>7.3308</v>
      </c>
      <c r="J1867" s="236"/>
      <c r="K1867" s="577"/>
      <c r="L1867" s="586"/>
      <c r="M1867" s="584"/>
      <c r="N1867" s="583"/>
      <c r="O1867" s="583"/>
      <c r="P1867" s="232" t="s">
        <v>374</v>
      </c>
      <c r="Q1867" s="518">
        <f>D2507</f>
        <v>0.14899999999999999</v>
      </c>
      <c r="R1867" s="233">
        <f>Q1867*Q1858</f>
        <v>7.3605999999999998</v>
      </c>
      <c r="S1867" s="264"/>
      <c r="T1867" s="237">
        <f>R1867</f>
        <v>7.3605999999999998</v>
      </c>
      <c r="U1867" s="236"/>
      <c r="V1867" s="577"/>
    </row>
    <row r="1868" spans="1:22" ht="15" customHeight="1" thickBot="1">
      <c r="A1868" s="574"/>
      <c r="B1868" s="168"/>
      <c r="C1868" s="164"/>
      <c r="D1868" s="164"/>
      <c r="E1868" s="165"/>
      <c r="F1868" s="532" t="s">
        <v>384</v>
      </c>
      <c r="G1868" s="332" t="s">
        <v>385</v>
      </c>
      <c r="H1868" s="300" t="s">
        <v>386</v>
      </c>
      <c r="I1868" s="219"/>
      <c r="J1868" s="251"/>
      <c r="K1868" s="577"/>
      <c r="L1868" s="587"/>
      <c r="M1868" s="168"/>
      <c r="N1868" s="164"/>
      <c r="O1868" s="164"/>
      <c r="P1868" s="165"/>
      <c r="Q1868" s="532" t="s">
        <v>384</v>
      </c>
      <c r="R1868" s="332" t="s">
        <v>385</v>
      </c>
      <c r="S1868" s="300" t="s">
        <v>386</v>
      </c>
      <c r="T1868" s="219"/>
      <c r="U1868" s="251"/>
      <c r="V1868" s="577"/>
    </row>
    <row r="1869" spans="1:22" ht="13.5" thickBot="1">
      <c r="A1869" s="479"/>
      <c r="B1869" s="247" t="s">
        <v>986</v>
      </c>
      <c r="C1869" s="219"/>
      <c r="D1869" s="219"/>
      <c r="E1869" s="253"/>
      <c r="F1869" s="524">
        <f>F1849</f>
        <v>17325</v>
      </c>
      <c r="G1869" s="282">
        <f>G1849</f>
        <v>18145</v>
      </c>
      <c r="H1869" s="249">
        <f>H1849</f>
        <v>820</v>
      </c>
      <c r="I1869" s="242">
        <f>I1849</f>
        <v>2706</v>
      </c>
      <c r="J1869" s="167"/>
      <c r="K1869" s="577"/>
      <c r="L1869" s="461"/>
      <c r="M1869" s="247" t="s">
        <v>986</v>
      </c>
      <c r="N1869" s="219"/>
      <c r="O1869" s="219"/>
      <c r="P1869" s="253"/>
      <c r="Q1869" s="524">
        <f>Q1849</f>
        <v>30515</v>
      </c>
      <c r="R1869" s="248">
        <f>R1849</f>
        <v>30665</v>
      </c>
      <c r="S1869" s="249">
        <f>S1849</f>
        <v>150</v>
      </c>
      <c r="T1869" s="242">
        <f>T1849</f>
        <v>495</v>
      </c>
      <c r="U1869" s="167"/>
      <c r="V1869" s="577"/>
    </row>
    <row r="1870" spans="1:22">
      <c r="A1870" s="460" t="s">
        <v>375</v>
      </c>
      <c r="B1870" s="132"/>
      <c r="C1870" s="132"/>
      <c r="D1870" s="132"/>
      <c r="E1870" s="132"/>
      <c r="F1870" s="510"/>
      <c r="G1870" s="560" t="s">
        <v>1007</v>
      </c>
      <c r="H1870" s="255"/>
      <c r="I1870" s="556">
        <f>I1850</f>
        <v>0</v>
      </c>
      <c r="J1870" s="255"/>
      <c r="K1870" s="577"/>
      <c r="L1870" s="460" t="s">
        <v>375</v>
      </c>
      <c r="M1870" s="132"/>
      <c r="N1870" s="132"/>
      <c r="O1870" s="132"/>
      <c r="P1870" s="132"/>
      <c r="Q1870" s="510"/>
      <c r="R1870" s="560" t="s">
        <v>1007</v>
      </c>
      <c r="S1870" s="255"/>
      <c r="T1870" s="556">
        <f>T1850</f>
        <v>-1.0000000000218279E-2</v>
      </c>
      <c r="U1870" s="255"/>
      <c r="V1870" s="577"/>
    </row>
    <row r="1871" spans="1:22" ht="13.5" thickBot="1">
      <c r="A1871" s="460" t="s">
        <v>376</v>
      </c>
      <c r="B1871" s="132"/>
      <c r="C1871" s="132"/>
      <c r="D1871" s="180" t="s">
        <v>377</v>
      </c>
      <c r="E1871" s="183" t="str">
        <f>$E$18</f>
        <v>января</v>
      </c>
      <c r="F1871" s="510" t="s">
        <v>1142</v>
      </c>
      <c r="G1871" s="182" t="s">
        <v>347</v>
      </c>
      <c r="H1871" s="167"/>
      <c r="I1871" s="242">
        <f>SUM(I1862:I1870)</f>
        <v>4272.5280000000002</v>
      </c>
      <c r="J1871" s="167"/>
      <c r="K1871" s="299"/>
      <c r="L1871" s="460" t="s">
        <v>376</v>
      </c>
      <c r="M1871" s="132"/>
      <c r="N1871" s="132"/>
      <c r="O1871" s="180" t="s">
        <v>377</v>
      </c>
      <c r="P1871" s="183" t="str">
        <f>$E$18</f>
        <v>января</v>
      </c>
      <c r="Q1871" s="510" t="s">
        <v>1142</v>
      </c>
      <c r="R1871" s="182" t="s">
        <v>347</v>
      </c>
      <c r="S1871" s="167"/>
      <c r="T1871" s="242">
        <f>SUM(T1862:T1870)</f>
        <v>2067.886</v>
      </c>
      <c r="U1871" s="167"/>
      <c r="V1871" s="299"/>
    </row>
    <row r="1872" spans="1:22" s="261" customFormat="1" ht="12.75" customHeight="1">
      <c r="A1872" s="284"/>
      <c r="B1872" s="285"/>
      <c r="C1872" s="196"/>
      <c r="F1872" s="525"/>
      <c r="K1872" s="299"/>
      <c r="L1872" s="284"/>
      <c r="M1872" s="285"/>
      <c r="N1872" s="196"/>
      <c r="Q1872" s="525"/>
      <c r="V1872" s="299"/>
    </row>
    <row r="1873" spans="1:22">
      <c r="A1873" s="460" t="s">
        <v>363</v>
      </c>
      <c r="B1873" s="131"/>
      <c r="L1873" s="460" t="s">
        <v>363</v>
      </c>
      <c r="M1873" s="131"/>
    </row>
    <row r="1874" spans="1:22" ht="2.25" customHeight="1">
      <c r="A1874" s="460"/>
      <c r="B1874" s="131"/>
      <c r="C1874" s="132"/>
      <c r="D1874" s="132"/>
      <c r="E1874" s="132"/>
      <c r="F1874" s="510"/>
      <c r="G1874" s="132"/>
      <c r="H1874" s="132"/>
      <c r="I1874" s="132"/>
      <c r="J1874" s="132"/>
      <c r="K1874" s="217"/>
      <c r="L1874" s="460"/>
      <c r="M1874" s="131"/>
      <c r="N1874" s="132"/>
      <c r="O1874" s="132"/>
      <c r="P1874" s="132"/>
      <c r="Q1874" s="510"/>
      <c r="R1874" s="132"/>
      <c r="S1874" s="132"/>
      <c r="T1874" s="132"/>
      <c r="U1874" s="132"/>
      <c r="V1874" s="132"/>
    </row>
    <row r="1875" spans="1:22" ht="15.75" customHeight="1">
      <c r="A1875" s="578"/>
      <c r="B1875" s="578"/>
      <c r="C1875" s="578"/>
      <c r="D1875" s="133" t="s">
        <v>325</v>
      </c>
      <c r="E1875" s="133"/>
      <c r="F1875" s="511"/>
      <c r="G1875" s="135" t="str">
        <f>$G$3</f>
        <v>декабрь</v>
      </c>
      <c r="H1875" s="133" t="s">
        <v>967</v>
      </c>
      <c r="I1875" s="132"/>
      <c r="J1875" s="132"/>
      <c r="K1875" s="217"/>
      <c r="L1875" s="578"/>
      <c r="M1875" s="578"/>
      <c r="N1875" s="578"/>
      <c r="O1875" s="133" t="s">
        <v>325</v>
      </c>
      <c r="P1875" s="133"/>
      <c r="Q1875" s="511"/>
      <c r="R1875" s="135" t="str">
        <f>$G$3</f>
        <v>декабрь</v>
      </c>
      <c r="S1875" s="133" t="s">
        <v>967</v>
      </c>
      <c r="T1875" s="132"/>
      <c r="U1875" s="132"/>
      <c r="V1875" s="132"/>
    </row>
    <row r="1876" spans="1:22" ht="1.5" customHeight="1">
      <c r="A1876" s="578"/>
      <c r="B1876" s="578"/>
      <c r="C1876" s="578"/>
      <c r="D1876" s="132"/>
      <c r="E1876" s="132"/>
      <c r="F1876" s="510"/>
      <c r="G1876" s="132"/>
      <c r="H1876" s="132"/>
      <c r="I1876" s="132"/>
      <c r="J1876" s="132"/>
      <c r="K1876" s="217"/>
      <c r="L1876" s="578"/>
      <c r="M1876" s="578"/>
      <c r="N1876" s="578"/>
      <c r="O1876" s="132"/>
      <c r="P1876" s="132"/>
      <c r="Q1876" s="510"/>
      <c r="R1876" s="132"/>
      <c r="S1876" s="132"/>
      <c r="T1876" s="132"/>
      <c r="U1876" s="132"/>
      <c r="V1876" s="132"/>
    </row>
    <row r="1877" spans="1:22" ht="12.75" customHeight="1">
      <c r="A1877" s="578"/>
      <c r="B1877" s="578"/>
      <c r="C1877" s="578"/>
      <c r="D1877" s="131" t="s">
        <v>327</v>
      </c>
      <c r="E1877" s="131"/>
      <c r="F1877" s="512">
        <f>Жильцы!E99</f>
        <v>49.3</v>
      </c>
      <c r="G1877" s="131" t="s">
        <v>328</v>
      </c>
      <c r="H1877" s="132" t="str">
        <f>Жильцы!B99&amp;" "&amp;Жильцы!C99&amp;"."&amp;Жильцы!D99&amp;"."</f>
        <v>Кошелева Г.Г.</v>
      </c>
      <c r="I1877" s="132"/>
      <c r="J1877" s="132"/>
      <c r="K1877" s="217"/>
      <c r="L1877" s="578"/>
      <c r="M1877" s="578"/>
      <c r="N1877" s="578"/>
      <c r="O1877" s="131" t="s">
        <v>327</v>
      </c>
      <c r="P1877" s="131"/>
      <c r="Q1877" s="512">
        <f>Жильцы!E101</f>
        <v>65.599999999999994</v>
      </c>
      <c r="R1877" s="131" t="s">
        <v>328</v>
      </c>
      <c r="S1877" s="132" t="str">
        <f>Жильцы!B101&amp;" "&amp;Жильцы!C101&amp;"."&amp;Жильцы!D101&amp;"."</f>
        <v>Дольник Л.Г.</v>
      </c>
      <c r="T1877" s="132"/>
      <c r="U1877" s="132"/>
      <c r="V1877" s="132"/>
    </row>
    <row r="1878" spans="1:22" ht="12.75" customHeight="1">
      <c r="A1878" s="578"/>
      <c r="B1878" s="578"/>
      <c r="C1878" s="578"/>
      <c r="D1878" s="131" t="s">
        <v>329</v>
      </c>
      <c r="E1878" s="131"/>
      <c r="F1878" s="512">
        <f>Жильцы!F99</f>
        <v>3</v>
      </c>
      <c r="G1878" s="131" t="s">
        <v>330</v>
      </c>
      <c r="H1878" s="132" t="s">
        <v>331</v>
      </c>
      <c r="I1878" s="132"/>
      <c r="J1878" s="137">
        <f>Жильцы!A99</f>
        <v>98</v>
      </c>
      <c r="K1878" s="217"/>
      <c r="L1878" s="578"/>
      <c r="M1878" s="578"/>
      <c r="N1878" s="578"/>
      <c r="O1878" s="131" t="s">
        <v>329</v>
      </c>
      <c r="P1878" s="131"/>
      <c r="Q1878" s="512">
        <f>Жильцы!F101</f>
        <v>5</v>
      </c>
      <c r="R1878" s="131" t="s">
        <v>330</v>
      </c>
      <c r="S1878" s="132" t="s">
        <v>331</v>
      </c>
      <c r="T1878" s="132"/>
      <c r="U1878" s="137">
        <v>100</v>
      </c>
      <c r="V1878" s="132"/>
    </row>
    <row r="1879" spans="1:22" ht="3" customHeight="1" thickBot="1">
      <c r="A1879" s="463"/>
      <c r="B1879" s="132"/>
      <c r="C1879" s="132"/>
      <c r="D1879" s="132"/>
      <c r="E1879" s="132"/>
      <c r="F1879" s="510"/>
      <c r="G1879" s="132"/>
      <c r="H1879" s="132"/>
      <c r="I1879" s="132"/>
      <c r="J1879" s="132"/>
      <c r="K1879" s="217"/>
      <c r="L1879" s="463"/>
      <c r="M1879" s="132"/>
      <c r="N1879" s="132"/>
      <c r="O1879" s="132"/>
      <c r="P1879" s="132"/>
      <c r="Q1879" s="510"/>
      <c r="R1879" s="132"/>
      <c r="S1879" s="132"/>
      <c r="T1879" s="132"/>
      <c r="U1879" s="132"/>
      <c r="V1879" s="132"/>
    </row>
    <row r="1880" spans="1:22" ht="24" customHeight="1" thickBot="1">
      <c r="A1880" s="574"/>
      <c r="B1880" s="138"/>
      <c r="C1880" s="219"/>
      <c r="D1880" s="541" t="s">
        <v>957</v>
      </c>
      <c r="E1880" s="140"/>
      <c r="F1880" s="513" t="s">
        <v>366</v>
      </c>
      <c r="G1880" s="141" t="s">
        <v>335</v>
      </c>
      <c r="H1880" s="220" t="s">
        <v>367</v>
      </c>
      <c r="I1880" s="569" t="s">
        <v>337</v>
      </c>
      <c r="J1880" s="570"/>
      <c r="K1880" s="217"/>
      <c r="L1880" s="585"/>
      <c r="M1880" s="138"/>
      <c r="N1880" s="219"/>
      <c r="O1880" s="541" t="s">
        <v>957</v>
      </c>
      <c r="P1880" s="140"/>
      <c r="Q1880" s="513" t="s">
        <v>366</v>
      </c>
      <c r="R1880" s="141" t="s">
        <v>335</v>
      </c>
      <c r="S1880" s="220" t="s">
        <v>367</v>
      </c>
      <c r="T1880" s="569" t="s">
        <v>337</v>
      </c>
      <c r="U1880" s="570"/>
      <c r="V1880" s="132"/>
    </row>
    <row r="1881" spans="1:22" ht="3" customHeight="1">
      <c r="A1881" s="574"/>
      <c r="B1881" s="221"/>
      <c r="C1881" s="144"/>
      <c r="D1881" s="144"/>
      <c r="E1881" s="145"/>
      <c r="F1881" s="514"/>
      <c r="G1881" s="146"/>
      <c r="H1881" s="146"/>
      <c r="I1881" s="144"/>
      <c r="J1881" s="147"/>
      <c r="K1881" s="217"/>
      <c r="L1881" s="585"/>
      <c r="M1881" s="221"/>
      <c r="N1881" s="144"/>
      <c r="O1881" s="144"/>
      <c r="P1881" s="145"/>
      <c r="Q1881" s="514"/>
      <c r="R1881" s="146"/>
      <c r="S1881" s="146"/>
      <c r="T1881" s="144"/>
      <c r="U1881" s="147"/>
      <c r="V1881" s="132"/>
    </row>
    <row r="1882" spans="1:22" ht="12.75" customHeight="1">
      <c r="A1882" s="574"/>
      <c r="B1882" s="221" t="s">
        <v>368</v>
      </c>
      <c r="C1882" s="156"/>
      <c r="D1882" s="156"/>
      <c r="E1882" s="150"/>
      <c r="F1882" s="151">
        <f>D2509</f>
        <v>29.5</v>
      </c>
      <c r="G1882" s="151">
        <f>F1882*F1877</f>
        <v>1454.35</v>
      </c>
      <c r="H1882" s="152"/>
      <c r="I1882" s="153">
        <f>G1882-H1882</f>
        <v>1454.35</v>
      </c>
      <c r="J1882" s="154"/>
      <c r="K1882" s="217"/>
      <c r="L1882" s="585"/>
      <c r="M1882" s="221" t="s">
        <v>368</v>
      </c>
      <c r="N1882" s="156"/>
      <c r="O1882" s="156"/>
      <c r="P1882" s="150"/>
      <c r="Q1882" s="151">
        <f>D2509</f>
        <v>29.5</v>
      </c>
      <c r="R1882" s="151">
        <f>Q1882*Q1877</f>
        <v>1935.1999999999998</v>
      </c>
      <c r="S1882" s="152"/>
      <c r="T1882" s="153">
        <f>R1882-S1882</f>
        <v>1935.1999999999998</v>
      </c>
      <c r="U1882" s="154"/>
      <c r="V1882" s="132"/>
    </row>
    <row r="1883" spans="1:22" ht="12.75" customHeight="1">
      <c r="A1883" s="472"/>
      <c r="B1883" s="582" t="s">
        <v>370</v>
      </c>
      <c r="C1883" s="583"/>
      <c r="D1883" s="583"/>
      <c r="E1883" s="222" t="s">
        <v>371</v>
      </c>
      <c r="F1883" s="516">
        <f>D2504</f>
        <v>0.152</v>
      </c>
      <c r="G1883" s="223">
        <f>F1883*F1877</f>
        <v>7.4935999999999998</v>
      </c>
      <c r="H1883" s="224"/>
      <c r="I1883" s="226">
        <f>G1883</f>
        <v>7.4935999999999998</v>
      </c>
      <c r="J1883" s="178"/>
      <c r="K1883" s="217"/>
      <c r="L1883" s="585"/>
      <c r="M1883" s="582" t="s">
        <v>370</v>
      </c>
      <c r="N1883" s="583"/>
      <c r="O1883" s="583"/>
      <c r="P1883" s="222" t="s">
        <v>371</v>
      </c>
      <c r="Q1883" s="516">
        <f>D2504</f>
        <v>0.152</v>
      </c>
      <c r="R1883" s="223">
        <f>Q1883*Q1877</f>
        <v>9.9711999999999996</v>
      </c>
      <c r="S1883" s="224"/>
      <c r="T1883" s="226">
        <f>R1883</f>
        <v>9.9711999999999996</v>
      </c>
      <c r="U1883" s="178"/>
      <c r="V1883" s="132"/>
    </row>
    <row r="1884" spans="1:22" ht="12.75" customHeight="1">
      <c r="A1884" s="472"/>
      <c r="B1884" s="584"/>
      <c r="C1884" s="583"/>
      <c r="D1884" s="583"/>
      <c r="E1884" s="222" t="s">
        <v>372</v>
      </c>
      <c r="F1884" s="516">
        <f>D2505</f>
        <v>0.72299999999999998</v>
      </c>
      <c r="G1884" s="223">
        <f>F1884*F1877</f>
        <v>35.643899999999995</v>
      </c>
      <c r="H1884" s="224"/>
      <c r="I1884" s="226">
        <f>G1884</f>
        <v>35.643899999999995</v>
      </c>
      <c r="J1884" s="178"/>
      <c r="K1884" s="217"/>
      <c r="L1884" s="464"/>
      <c r="M1884" s="584"/>
      <c r="N1884" s="583"/>
      <c r="O1884" s="583"/>
      <c r="P1884" s="222" t="s">
        <v>372</v>
      </c>
      <c r="Q1884" s="516">
        <f>D2505</f>
        <v>0.72299999999999998</v>
      </c>
      <c r="R1884" s="223">
        <f>Q1884*Q1877</f>
        <v>47.428799999999995</v>
      </c>
      <c r="S1884" s="224"/>
      <c r="T1884" s="226">
        <f>R1884</f>
        <v>47.428799999999995</v>
      </c>
      <c r="U1884" s="178"/>
      <c r="V1884" s="132"/>
    </row>
    <row r="1885" spans="1:22">
      <c r="A1885" s="573" t="s">
        <v>369</v>
      </c>
      <c r="B1885" s="584"/>
      <c r="C1885" s="583"/>
      <c r="D1885" s="583"/>
      <c r="E1885" s="222" t="s">
        <v>373</v>
      </c>
      <c r="F1885" s="527">
        <f>D2506</f>
        <v>1.3160000000000001</v>
      </c>
      <c r="G1885" s="223">
        <f>F1885*F1877</f>
        <v>64.878799999999998</v>
      </c>
      <c r="H1885" s="224"/>
      <c r="I1885" s="226">
        <f>G1885</f>
        <v>64.878799999999998</v>
      </c>
      <c r="J1885" s="178"/>
      <c r="K1885" s="217"/>
      <c r="L1885" s="586" t="s">
        <v>369</v>
      </c>
      <c r="M1885" s="584"/>
      <c r="N1885" s="583"/>
      <c r="O1885" s="583"/>
      <c r="P1885" s="222" t="s">
        <v>373</v>
      </c>
      <c r="Q1885" s="527">
        <f>D2506</f>
        <v>1.3160000000000001</v>
      </c>
      <c r="R1885" s="223">
        <f>Q1885*Q1877</f>
        <v>86.329599999999999</v>
      </c>
      <c r="S1885" s="224"/>
      <c r="T1885" s="226">
        <f>R1885</f>
        <v>86.329599999999999</v>
      </c>
      <c r="U1885" s="178"/>
      <c r="V1885" s="132"/>
    </row>
    <row r="1886" spans="1:22" ht="13.5" thickBot="1">
      <c r="A1886" s="573"/>
      <c r="B1886" s="584"/>
      <c r="C1886" s="583"/>
      <c r="D1886" s="583"/>
      <c r="E1886" s="232" t="s">
        <v>374</v>
      </c>
      <c r="F1886" s="518">
        <f>D2507</f>
        <v>0.14899999999999999</v>
      </c>
      <c r="G1886" s="233">
        <f>F1886*F1877</f>
        <v>7.345699999999999</v>
      </c>
      <c r="H1886" s="234"/>
      <c r="I1886" s="237">
        <f>G1886</f>
        <v>7.345699999999999</v>
      </c>
      <c r="J1886" s="236"/>
      <c r="K1886" s="217"/>
      <c r="L1886" s="586"/>
      <c r="M1886" s="584"/>
      <c r="N1886" s="583"/>
      <c r="O1886" s="583"/>
      <c r="P1886" s="232" t="s">
        <v>374</v>
      </c>
      <c r="Q1886" s="518">
        <f>D2507</f>
        <v>0.14899999999999999</v>
      </c>
      <c r="R1886" s="233">
        <f>Q1886*Q1877</f>
        <v>9.7743999999999982</v>
      </c>
      <c r="S1886" s="234"/>
      <c r="T1886" s="237">
        <f>R1886</f>
        <v>9.7743999999999982</v>
      </c>
      <c r="U1886" s="236"/>
      <c r="V1886" s="132"/>
    </row>
    <row r="1887" spans="1:22" ht="15" customHeight="1" thickBot="1">
      <c r="A1887" s="574"/>
      <c r="B1887" s="168"/>
      <c r="C1887" s="164"/>
      <c r="D1887" s="164"/>
      <c r="E1887" s="165"/>
      <c r="F1887" s="532" t="s">
        <v>384</v>
      </c>
      <c r="G1887" s="332" t="s">
        <v>385</v>
      </c>
      <c r="H1887" s="220" t="s">
        <v>386</v>
      </c>
      <c r="I1887" s="219"/>
      <c r="J1887" s="251"/>
      <c r="K1887" s="217"/>
      <c r="L1887" s="587"/>
      <c r="M1887" s="168"/>
      <c r="N1887" s="164"/>
      <c r="O1887" s="164"/>
      <c r="P1887" s="165"/>
      <c r="Q1887" s="532" t="s">
        <v>384</v>
      </c>
      <c r="R1887" s="332" t="s">
        <v>385</v>
      </c>
      <c r="S1887" s="220" t="s">
        <v>386</v>
      </c>
      <c r="T1887" s="219"/>
      <c r="U1887" s="251"/>
      <c r="V1887" s="132"/>
    </row>
    <row r="1888" spans="1:22" ht="13.5" thickBot="1">
      <c r="A1888" s="479"/>
      <c r="B1888" s="247" t="s">
        <v>986</v>
      </c>
      <c r="C1888" s="219"/>
      <c r="D1888" s="219"/>
      <c r="E1888" s="253"/>
      <c r="F1888" s="521">
        <f>INDEX(Жильцы!$A$2:$AB$129,Квитанции_чистые!J1878,HLOOKUP(Квитанции_чистые!$G$3,Лист1!$B$21:$M$22,2,FALSE))</f>
        <v>50002</v>
      </c>
      <c r="G1888" s="248">
        <f>INDEX(Жильцы!$A$2:$AB$129,Квитанции_чистые!J1878,(HLOOKUP(Квитанции_чистые!$G$3,Лист1!$B$17:$M$18,2,FALSE)))</f>
        <v>50220</v>
      </c>
      <c r="H1888" s="249">
        <f>G1888-F1888</f>
        <v>218</v>
      </c>
      <c r="I1888" s="242">
        <f>H1888*B2499</f>
        <v>719.4</v>
      </c>
      <c r="J1888" s="251"/>
      <c r="K1888" s="252"/>
      <c r="L1888" s="461"/>
      <c r="M1888" s="247" t="s">
        <v>986</v>
      </c>
      <c r="N1888" s="219"/>
      <c r="O1888" s="219"/>
      <c r="P1888" s="253"/>
      <c r="Q1888" s="524">
        <f>INDEX(Жильцы!$A$2:$AB$129,Квитанции_чистые!U1878,HLOOKUP(Квитанции_чистые!$G$3,Лист1!$B$21:$M$22,2,FALSE))</f>
        <v>57132</v>
      </c>
      <c r="R1888" s="248">
        <f>INDEX(Жильцы!$A$2:$AB$129,Квитанции_чистые!U1878,(HLOOKUP(Квитанции_чистые!$G$3,Лист1!$B$17:$M$18,2,FALSE)))</f>
        <v>57437</v>
      </c>
      <c r="S1888" s="249">
        <f>R1888-Q1888</f>
        <v>305</v>
      </c>
      <c r="T1888" s="242">
        <f>S1888*B2499</f>
        <v>1006.5</v>
      </c>
      <c r="U1888" s="167"/>
      <c r="V1888" s="132"/>
    </row>
    <row r="1889" spans="1:22">
      <c r="A1889" s="460" t="s">
        <v>375</v>
      </c>
      <c r="B1889" s="132"/>
      <c r="C1889" s="132"/>
      <c r="D1889" s="132"/>
      <c r="E1889" s="132"/>
      <c r="F1889" s="510"/>
      <c r="G1889" s="560" t="s">
        <v>1007</v>
      </c>
      <c r="H1889" s="255"/>
      <c r="I1889" s="556">
        <f>Жильцы!N99</f>
        <v>0</v>
      </c>
      <c r="J1889" s="255"/>
      <c r="K1889" s="217"/>
      <c r="L1889" s="460" t="s">
        <v>375</v>
      </c>
      <c r="M1889" s="132"/>
      <c r="N1889" s="132"/>
      <c r="O1889" s="132"/>
      <c r="P1889" s="132"/>
      <c r="Q1889" s="510"/>
      <c r="R1889" s="560" t="s">
        <v>1007</v>
      </c>
      <c r="S1889" s="255"/>
      <c r="T1889" s="556">
        <f>Жильцы!N101</f>
        <v>1.0000000000218279E-2</v>
      </c>
      <c r="U1889" s="255"/>
      <c r="V1889" s="132"/>
    </row>
    <row r="1890" spans="1:22" ht="13.5" thickBot="1">
      <c r="A1890" s="460" t="s">
        <v>376</v>
      </c>
      <c r="B1890" s="132"/>
      <c r="C1890" s="132"/>
      <c r="D1890" s="180" t="s">
        <v>377</v>
      </c>
      <c r="E1890" s="183" t="str">
        <f>$E$18</f>
        <v>января</v>
      </c>
      <c r="F1890" s="510" t="s">
        <v>1142</v>
      </c>
      <c r="G1890" s="182" t="s">
        <v>347</v>
      </c>
      <c r="H1890" s="167"/>
      <c r="I1890" s="242">
        <f>SUM(I1881:I1889)</f>
        <v>2289.1120000000001</v>
      </c>
      <c r="J1890" s="167"/>
      <c r="K1890" s="217"/>
      <c r="L1890" s="460" t="s">
        <v>376</v>
      </c>
      <c r="M1890" s="132"/>
      <c r="N1890" s="132"/>
      <c r="O1890" s="180" t="s">
        <v>377</v>
      </c>
      <c r="P1890" s="183" t="str">
        <f>$E$18</f>
        <v>января</v>
      </c>
      <c r="Q1890" s="510" t="s">
        <v>1142</v>
      </c>
      <c r="R1890" s="182" t="s">
        <v>347</v>
      </c>
      <c r="S1890" s="167"/>
      <c r="T1890" s="242">
        <f>SUM(T1881:T1889)</f>
        <v>3095.2139999999995</v>
      </c>
      <c r="U1890" s="167"/>
      <c r="V1890" s="132"/>
    </row>
    <row r="1891" spans="1:22" ht="12.75" customHeight="1">
      <c r="A1891" s="184"/>
      <c r="B1891" s="190"/>
      <c r="C1891" s="186"/>
      <c r="D1891" s="259"/>
      <c r="E1891" s="259"/>
      <c r="F1891" s="522"/>
      <c r="G1891" s="188"/>
      <c r="H1891" s="189"/>
      <c r="I1891" s="259"/>
      <c r="J1891" s="259"/>
      <c r="K1891" s="260"/>
      <c r="L1891" s="184"/>
      <c r="M1891" s="190"/>
      <c r="N1891" s="186"/>
      <c r="O1891" s="259"/>
      <c r="P1891" s="259"/>
      <c r="Q1891" s="522"/>
      <c r="R1891" s="259"/>
      <c r="S1891" s="259"/>
      <c r="T1891" s="259"/>
      <c r="U1891" s="259"/>
      <c r="V1891" s="261"/>
    </row>
    <row r="1892" spans="1:22" ht="24.75" customHeight="1">
      <c r="A1892" s="460" t="s">
        <v>363</v>
      </c>
      <c r="B1892" s="131"/>
      <c r="K1892" s="576" t="s">
        <v>378</v>
      </c>
      <c r="L1892" s="460" t="s">
        <v>363</v>
      </c>
      <c r="M1892" s="131"/>
      <c r="V1892" s="576" t="s">
        <v>378</v>
      </c>
    </row>
    <row r="1893" spans="1:22">
      <c r="A1893" s="460" t="s">
        <v>379</v>
      </c>
      <c r="B1893" s="131"/>
      <c r="K1893" s="577"/>
      <c r="L1893" s="460" t="s">
        <v>379</v>
      </c>
      <c r="M1893" s="131"/>
      <c r="V1893" s="577"/>
    </row>
    <row r="1894" spans="1:22" ht="1.5" customHeight="1">
      <c r="A1894" s="460"/>
      <c r="B1894" s="131"/>
      <c r="C1894" s="132"/>
      <c r="D1894" s="132"/>
      <c r="E1894" s="132"/>
      <c r="F1894" s="510"/>
      <c r="G1894" s="132"/>
      <c r="H1894" s="132"/>
      <c r="I1894" s="132"/>
      <c r="J1894" s="132"/>
      <c r="K1894" s="577"/>
      <c r="L1894" s="460"/>
      <c r="M1894" s="131"/>
      <c r="N1894" s="132"/>
      <c r="O1894" s="132"/>
      <c r="P1894" s="132"/>
      <c r="Q1894" s="510"/>
      <c r="R1894" s="132"/>
      <c r="S1894" s="132"/>
      <c r="T1894" s="132"/>
      <c r="U1894" s="132"/>
      <c r="V1894" s="577"/>
    </row>
    <row r="1895" spans="1:22" ht="15.75" customHeight="1">
      <c r="A1895" s="578"/>
      <c r="B1895" s="578"/>
      <c r="C1895" s="578"/>
      <c r="D1895" s="133" t="s">
        <v>350</v>
      </c>
      <c r="E1895" s="133"/>
      <c r="F1895" s="511"/>
      <c r="G1895" s="135" t="str">
        <f>$G$3</f>
        <v>декабрь</v>
      </c>
      <c r="H1895" s="133" t="s">
        <v>967</v>
      </c>
      <c r="I1895" s="132"/>
      <c r="J1895" s="132"/>
      <c r="K1895" s="577"/>
      <c r="L1895" s="578"/>
      <c r="M1895" s="578"/>
      <c r="N1895" s="578"/>
      <c r="O1895" s="133" t="s">
        <v>350</v>
      </c>
      <c r="P1895" s="133"/>
      <c r="Q1895" s="511"/>
      <c r="R1895" s="135" t="str">
        <f>$G$3</f>
        <v>декабрь</v>
      </c>
      <c r="S1895" s="133" t="s">
        <v>967</v>
      </c>
      <c r="T1895" s="132"/>
      <c r="U1895" s="132"/>
      <c r="V1895" s="577"/>
    </row>
    <row r="1896" spans="1:22" ht="3" customHeight="1">
      <c r="A1896" s="578"/>
      <c r="B1896" s="578"/>
      <c r="C1896" s="578"/>
      <c r="D1896" s="132"/>
      <c r="E1896" s="132"/>
      <c r="F1896" s="510"/>
      <c r="G1896" s="132"/>
      <c r="H1896" s="132"/>
      <c r="I1896" s="132"/>
      <c r="J1896" s="132"/>
      <c r="K1896" s="577"/>
      <c r="L1896" s="578"/>
      <c r="M1896" s="578"/>
      <c r="N1896" s="578"/>
      <c r="O1896" s="132"/>
      <c r="P1896" s="132"/>
      <c r="Q1896" s="510"/>
      <c r="R1896" s="132"/>
      <c r="S1896" s="132"/>
      <c r="T1896" s="132"/>
      <c r="U1896" s="132"/>
      <c r="V1896" s="577"/>
    </row>
    <row r="1897" spans="1:22" ht="12.75" customHeight="1">
      <c r="A1897" s="578"/>
      <c r="B1897" s="578"/>
      <c r="C1897" s="578"/>
      <c r="D1897" s="131" t="s">
        <v>327</v>
      </c>
      <c r="E1897" s="131"/>
      <c r="F1897" s="512">
        <f>F1877</f>
        <v>49.3</v>
      </c>
      <c r="G1897" s="131" t="s">
        <v>328</v>
      </c>
      <c r="H1897" s="132" t="str">
        <f>H1877</f>
        <v>Кошелева Г.Г.</v>
      </c>
      <c r="I1897" s="132"/>
      <c r="J1897" s="132"/>
      <c r="K1897" s="577"/>
      <c r="L1897" s="578"/>
      <c r="M1897" s="578"/>
      <c r="N1897" s="578"/>
      <c r="O1897" s="131" t="s">
        <v>327</v>
      </c>
      <c r="P1897" s="131"/>
      <c r="Q1897" s="512">
        <f>Q1877</f>
        <v>65.599999999999994</v>
      </c>
      <c r="R1897" s="131" t="s">
        <v>328</v>
      </c>
      <c r="S1897" s="132" t="str">
        <f>S1877</f>
        <v>Дольник Л.Г.</v>
      </c>
      <c r="T1897" s="132"/>
      <c r="U1897" s="132"/>
      <c r="V1897" s="577"/>
    </row>
    <row r="1898" spans="1:22" ht="12.75" customHeight="1">
      <c r="A1898" s="578"/>
      <c r="B1898" s="578"/>
      <c r="C1898" s="578"/>
      <c r="D1898" s="131" t="s">
        <v>329</v>
      </c>
      <c r="E1898" s="131"/>
      <c r="F1898" s="512">
        <f>F1878</f>
        <v>3</v>
      </c>
      <c r="G1898" s="131" t="s">
        <v>330</v>
      </c>
      <c r="H1898" s="132" t="s">
        <v>331</v>
      </c>
      <c r="I1898" s="132"/>
      <c r="J1898" s="137">
        <f>J1878</f>
        <v>98</v>
      </c>
      <c r="K1898" s="577"/>
      <c r="L1898" s="578"/>
      <c r="M1898" s="578"/>
      <c r="N1898" s="578"/>
      <c r="O1898" s="131" t="s">
        <v>329</v>
      </c>
      <c r="P1898" s="131"/>
      <c r="Q1898" s="512">
        <f>Q1878</f>
        <v>5</v>
      </c>
      <c r="R1898" s="131" t="s">
        <v>330</v>
      </c>
      <c r="S1898" s="132" t="s">
        <v>331</v>
      </c>
      <c r="T1898" s="132"/>
      <c r="U1898" s="137">
        <v>100</v>
      </c>
      <c r="V1898" s="577"/>
    </row>
    <row r="1899" spans="1:22" ht="2.25" customHeight="1" thickBot="1">
      <c r="A1899" s="463"/>
      <c r="B1899" s="132"/>
      <c r="C1899" s="132"/>
      <c r="D1899" s="132"/>
      <c r="E1899" s="132"/>
      <c r="F1899" s="510"/>
      <c r="G1899" s="132"/>
      <c r="H1899" s="132"/>
      <c r="I1899" s="132"/>
      <c r="J1899" s="132"/>
      <c r="K1899" s="577"/>
      <c r="L1899" s="463"/>
      <c r="M1899" s="132"/>
      <c r="N1899" s="132"/>
      <c r="O1899" s="132"/>
      <c r="P1899" s="132"/>
      <c r="Q1899" s="510"/>
      <c r="R1899" s="132"/>
      <c r="S1899" s="132"/>
      <c r="T1899" s="132"/>
      <c r="U1899" s="132"/>
      <c r="V1899" s="577"/>
    </row>
    <row r="1900" spans="1:22" ht="24" customHeight="1" thickBot="1">
      <c r="A1900" s="574" t="s">
        <v>481</v>
      </c>
      <c r="B1900" s="138"/>
      <c r="C1900" s="219"/>
      <c r="D1900" s="541" t="s">
        <v>957</v>
      </c>
      <c r="E1900" s="140"/>
      <c r="F1900" s="513" t="s">
        <v>366</v>
      </c>
      <c r="G1900" s="141" t="s">
        <v>335</v>
      </c>
      <c r="H1900" s="220" t="s">
        <v>367</v>
      </c>
      <c r="I1900" s="569" t="s">
        <v>337</v>
      </c>
      <c r="J1900" s="570"/>
      <c r="K1900" s="577"/>
      <c r="L1900" s="585" t="s">
        <v>482</v>
      </c>
      <c r="M1900" s="138"/>
      <c r="N1900" s="219"/>
      <c r="O1900" s="541" t="s">
        <v>957</v>
      </c>
      <c r="P1900" s="140"/>
      <c r="Q1900" s="513" t="s">
        <v>366</v>
      </c>
      <c r="R1900" s="141" t="s">
        <v>335</v>
      </c>
      <c r="S1900" s="220" t="s">
        <v>367</v>
      </c>
      <c r="T1900" s="569" t="s">
        <v>337</v>
      </c>
      <c r="U1900" s="570"/>
      <c r="V1900" s="577"/>
    </row>
    <row r="1901" spans="1:22" ht="6" customHeight="1">
      <c r="A1901" s="574"/>
      <c r="B1901" s="221"/>
      <c r="C1901" s="144"/>
      <c r="D1901" s="144"/>
      <c r="E1901" s="145"/>
      <c r="F1901" s="514"/>
      <c r="G1901" s="146"/>
      <c r="H1901" s="146"/>
      <c r="I1901" s="144"/>
      <c r="J1901" s="147"/>
      <c r="K1901" s="577"/>
      <c r="L1901" s="585"/>
      <c r="M1901" s="221"/>
      <c r="N1901" s="144"/>
      <c r="O1901" s="144"/>
      <c r="P1901" s="145"/>
      <c r="Q1901" s="514"/>
      <c r="R1901" s="146"/>
      <c r="S1901" s="146"/>
      <c r="T1901" s="144"/>
      <c r="U1901" s="147"/>
      <c r="V1901" s="577"/>
    </row>
    <row r="1902" spans="1:22" ht="12.75" customHeight="1">
      <c r="A1902" s="574"/>
      <c r="B1902" s="221" t="s">
        <v>368</v>
      </c>
      <c r="C1902" s="156"/>
      <c r="D1902" s="156"/>
      <c r="E1902" s="150"/>
      <c r="F1902" s="151">
        <f>D2509</f>
        <v>29.5</v>
      </c>
      <c r="G1902" s="151">
        <f>F1902*F1897</f>
        <v>1454.35</v>
      </c>
      <c r="H1902" s="192"/>
      <c r="I1902" s="153">
        <f>G1902-H1902</f>
        <v>1454.35</v>
      </c>
      <c r="J1902" s="154"/>
      <c r="K1902" s="577"/>
      <c r="L1902" s="585"/>
      <c r="M1902" s="221" t="s">
        <v>368</v>
      </c>
      <c r="N1902" s="156"/>
      <c r="O1902" s="156"/>
      <c r="P1902" s="150"/>
      <c r="Q1902" s="151">
        <f>D2509</f>
        <v>29.5</v>
      </c>
      <c r="R1902" s="151">
        <f>Q1902*Q1897</f>
        <v>1935.1999999999998</v>
      </c>
      <c r="S1902" s="192"/>
      <c r="T1902" s="153">
        <f>R1902-S1902</f>
        <v>1935.1999999999998</v>
      </c>
      <c r="U1902" s="154"/>
      <c r="V1902" s="577"/>
    </row>
    <row r="1903" spans="1:22" ht="12.75" customHeight="1">
      <c r="A1903" s="472"/>
      <c r="B1903" s="582" t="s">
        <v>370</v>
      </c>
      <c r="C1903" s="583"/>
      <c r="D1903" s="583"/>
      <c r="E1903" s="222" t="s">
        <v>371</v>
      </c>
      <c r="F1903" s="516">
        <f>D2504</f>
        <v>0.152</v>
      </c>
      <c r="G1903" s="223">
        <f>F1903*F1897</f>
        <v>7.4935999999999998</v>
      </c>
      <c r="H1903" s="262"/>
      <c r="I1903" s="226">
        <f>G1903</f>
        <v>7.4935999999999998</v>
      </c>
      <c r="J1903" s="178"/>
      <c r="K1903" s="577"/>
      <c r="L1903" s="585"/>
      <c r="M1903" s="582" t="s">
        <v>370</v>
      </c>
      <c r="N1903" s="583"/>
      <c r="O1903" s="583"/>
      <c r="P1903" s="222" t="s">
        <v>371</v>
      </c>
      <c r="Q1903" s="516">
        <f>D2504</f>
        <v>0.152</v>
      </c>
      <c r="R1903" s="223">
        <f>Q1903*Q1897</f>
        <v>9.9711999999999996</v>
      </c>
      <c r="S1903" s="262"/>
      <c r="T1903" s="226">
        <f>R1903</f>
        <v>9.9711999999999996</v>
      </c>
      <c r="U1903" s="178"/>
      <c r="V1903" s="577"/>
    </row>
    <row r="1904" spans="1:22" ht="12.75" customHeight="1">
      <c r="A1904" s="472"/>
      <c r="B1904" s="584"/>
      <c r="C1904" s="583"/>
      <c r="D1904" s="583"/>
      <c r="E1904" s="222" t="s">
        <v>372</v>
      </c>
      <c r="F1904" s="516">
        <f>D2505</f>
        <v>0.72299999999999998</v>
      </c>
      <c r="G1904" s="223">
        <f>F1904*F1897</f>
        <v>35.643899999999995</v>
      </c>
      <c r="H1904" s="262"/>
      <c r="I1904" s="226">
        <f>G1904</f>
        <v>35.643899999999995</v>
      </c>
      <c r="J1904" s="178"/>
      <c r="K1904" s="577"/>
      <c r="L1904" s="464"/>
      <c r="M1904" s="584"/>
      <c r="N1904" s="583"/>
      <c r="O1904" s="583"/>
      <c r="P1904" s="222" t="s">
        <v>372</v>
      </c>
      <c r="Q1904" s="516">
        <f>D2505</f>
        <v>0.72299999999999998</v>
      </c>
      <c r="R1904" s="223">
        <f>Q1904*Q1897</f>
        <v>47.428799999999995</v>
      </c>
      <c r="S1904" s="262"/>
      <c r="T1904" s="226">
        <f>R1904</f>
        <v>47.428799999999995</v>
      </c>
      <c r="U1904" s="178"/>
      <c r="V1904" s="577"/>
    </row>
    <row r="1905" spans="1:22">
      <c r="A1905" s="573" t="s">
        <v>369</v>
      </c>
      <c r="B1905" s="584"/>
      <c r="C1905" s="583"/>
      <c r="D1905" s="583"/>
      <c r="E1905" s="222" t="s">
        <v>373</v>
      </c>
      <c r="F1905" s="527">
        <f>D2506</f>
        <v>1.3160000000000001</v>
      </c>
      <c r="G1905" s="223">
        <f>F1905*F1897</f>
        <v>64.878799999999998</v>
      </c>
      <c r="H1905" s="262"/>
      <c r="I1905" s="226">
        <f>G1905</f>
        <v>64.878799999999998</v>
      </c>
      <c r="J1905" s="178"/>
      <c r="K1905" s="577"/>
      <c r="L1905" s="586" t="s">
        <v>369</v>
      </c>
      <c r="M1905" s="584"/>
      <c r="N1905" s="583"/>
      <c r="O1905" s="583"/>
      <c r="P1905" s="222" t="s">
        <v>373</v>
      </c>
      <c r="Q1905" s="527">
        <f>D2506</f>
        <v>1.3160000000000001</v>
      </c>
      <c r="R1905" s="223">
        <f>Q1905*Q1897</f>
        <v>86.329599999999999</v>
      </c>
      <c r="S1905" s="262"/>
      <c r="T1905" s="226">
        <f>R1905</f>
        <v>86.329599999999999</v>
      </c>
      <c r="U1905" s="178"/>
      <c r="V1905" s="577"/>
    </row>
    <row r="1906" spans="1:22" ht="13.5" thickBot="1">
      <c r="A1906" s="573"/>
      <c r="B1906" s="584"/>
      <c r="C1906" s="583"/>
      <c r="D1906" s="583"/>
      <c r="E1906" s="232" t="s">
        <v>374</v>
      </c>
      <c r="F1906" s="518">
        <f>D2507</f>
        <v>0.14899999999999999</v>
      </c>
      <c r="G1906" s="233">
        <f>F1906*F1897</f>
        <v>7.345699999999999</v>
      </c>
      <c r="H1906" s="264"/>
      <c r="I1906" s="237">
        <f>G1906</f>
        <v>7.345699999999999</v>
      </c>
      <c r="J1906" s="236"/>
      <c r="K1906" s="577"/>
      <c r="L1906" s="586"/>
      <c r="M1906" s="584"/>
      <c r="N1906" s="583"/>
      <c r="O1906" s="583"/>
      <c r="P1906" s="232" t="s">
        <v>374</v>
      </c>
      <c r="Q1906" s="518">
        <f>D2507</f>
        <v>0.14899999999999999</v>
      </c>
      <c r="R1906" s="233">
        <f>Q1906*Q1897</f>
        <v>9.7743999999999982</v>
      </c>
      <c r="S1906" s="264"/>
      <c r="T1906" s="237">
        <f>R1906</f>
        <v>9.7743999999999982</v>
      </c>
      <c r="U1906" s="236"/>
      <c r="V1906" s="577"/>
    </row>
    <row r="1907" spans="1:22" ht="15" customHeight="1" thickBot="1">
      <c r="A1907" s="574"/>
      <c r="B1907" s="168"/>
      <c r="C1907" s="164"/>
      <c r="D1907" s="164"/>
      <c r="E1907" s="165"/>
      <c r="F1907" s="532" t="s">
        <v>384</v>
      </c>
      <c r="G1907" s="332" t="s">
        <v>385</v>
      </c>
      <c r="H1907" s="220" t="s">
        <v>386</v>
      </c>
      <c r="I1907" s="219"/>
      <c r="J1907" s="251"/>
      <c r="K1907" s="577"/>
      <c r="L1907" s="587"/>
      <c r="M1907" s="168"/>
      <c r="N1907" s="164"/>
      <c r="O1907" s="164"/>
      <c r="P1907" s="165"/>
      <c r="Q1907" s="532" t="s">
        <v>384</v>
      </c>
      <c r="R1907" s="332" t="s">
        <v>385</v>
      </c>
      <c r="S1907" s="220" t="s">
        <v>386</v>
      </c>
      <c r="T1907" s="219"/>
      <c r="U1907" s="251"/>
      <c r="V1907" s="577"/>
    </row>
    <row r="1908" spans="1:22" ht="13.5" thickBot="1">
      <c r="A1908" s="479"/>
      <c r="B1908" s="247" t="s">
        <v>986</v>
      </c>
      <c r="C1908" s="219"/>
      <c r="D1908" s="219"/>
      <c r="E1908" s="253"/>
      <c r="F1908" s="524">
        <f>F1888</f>
        <v>50002</v>
      </c>
      <c r="G1908" s="282">
        <f>G1888</f>
        <v>50220</v>
      </c>
      <c r="H1908" s="249">
        <f>H1888</f>
        <v>218</v>
      </c>
      <c r="I1908" s="242">
        <f>I1888</f>
        <v>719.4</v>
      </c>
      <c r="J1908" s="167"/>
      <c r="K1908" s="577"/>
      <c r="L1908" s="461"/>
      <c r="M1908" s="247" t="s">
        <v>986</v>
      </c>
      <c r="N1908" s="219"/>
      <c r="O1908" s="219"/>
      <c r="P1908" s="253"/>
      <c r="Q1908" s="524">
        <f>Q1888</f>
        <v>57132</v>
      </c>
      <c r="R1908" s="248">
        <f>R1888</f>
        <v>57437</v>
      </c>
      <c r="S1908" s="249">
        <f>S1888</f>
        <v>305</v>
      </c>
      <c r="T1908" s="242">
        <f>T1888</f>
        <v>1006.5</v>
      </c>
      <c r="U1908" s="167"/>
      <c r="V1908" s="577"/>
    </row>
    <row r="1909" spans="1:22">
      <c r="A1909" s="460" t="s">
        <v>375</v>
      </c>
      <c r="B1909" s="132"/>
      <c r="C1909" s="132"/>
      <c r="D1909" s="132"/>
      <c r="E1909" s="132"/>
      <c r="F1909" s="510"/>
      <c r="G1909" s="560" t="s">
        <v>1007</v>
      </c>
      <c r="H1909" s="255"/>
      <c r="I1909" s="556">
        <f>I1889</f>
        <v>0</v>
      </c>
      <c r="J1909" s="255"/>
      <c r="K1909" s="577"/>
      <c r="L1909" s="460" t="s">
        <v>375</v>
      </c>
      <c r="M1909" s="132"/>
      <c r="N1909" s="132"/>
      <c r="O1909" s="132"/>
      <c r="P1909" s="132"/>
      <c r="Q1909" s="510"/>
      <c r="R1909" s="560" t="s">
        <v>1007</v>
      </c>
      <c r="S1909" s="255"/>
      <c r="T1909" s="556">
        <f>T1889</f>
        <v>1.0000000000218279E-2</v>
      </c>
      <c r="U1909" s="255"/>
      <c r="V1909" s="577"/>
    </row>
    <row r="1910" spans="1:22" ht="13.5" thickBot="1">
      <c r="A1910" s="460" t="s">
        <v>376</v>
      </c>
      <c r="B1910" s="132"/>
      <c r="C1910" s="132"/>
      <c r="D1910" s="180" t="s">
        <v>377</v>
      </c>
      <c r="E1910" s="183" t="str">
        <f>$E$18</f>
        <v>января</v>
      </c>
      <c r="F1910" s="510" t="s">
        <v>1142</v>
      </c>
      <c r="G1910" s="182" t="s">
        <v>347</v>
      </c>
      <c r="H1910" s="167"/>
      <c r="I1910" s="242">
        <f>SUM(I1901:I1909)</f>
        <v>2289.1120000000001</v>
      </c>
      <c r="J1910" s="167"/>
      <c r="K1910" s="299"/>
      <c r="L1910" s="460" t="s">
        <v>376</v>
      </c>
      <c r="M1910" s="132"/>
      <c r="N1910" s="132"/>
      <c r="O1910" s="180" t="s">
        <v>377</v>
      </c>
      <c r="P1910" s="183" t="str">
        <f>$E$18</f>
        <v>января</v>
      </c>
      <c r="Q1910" s="510" t="s">
        <v>1142</v>
      </c>
      <c r="R1910" s="182" t="s">
        <v>347</v>
      </c>
      <c r="S1910" s="167"/>
      <c r="T1910" s="242">
        <f>SUM(T1901:T1909)</f>
        <v>3095.2139999999995</v>
      </c>
      <c r="U1910" s="167"/>
      <c r="V1910" s="299"/>
    </row>
    <row r="1911" spans="1:22" ht="13.5" thickBot="1">
      <c r="A1911" s="184"/>
      <c r="B1911" s="190"/>
      <c r="C1911" s="186"/>
      <c r="D1911" s="259"/>
      <c r="E1911" s="259"/>
      <c r="F1911" s="522"/>
      <c r="G1911" s="197"/>
      <c r="H1911" s="197"/>
      <c r="I1911" s="197"/>
      <c r="J1911" s="197"/>
      <c r="K1911" s="299"/>
      <c r="L1911" s="184"/>
      <c r="M1911" s="190"/>
      <c r="N1911" s="186"/>
      <c r="O1911" s="259"/>
      <c r="P1911" s="259"/>
      <c r="Q1911" s="522"/>
      <c r="R1911" s="197"/>
      <c r="S1911" s="197"/>
      <c r="T1911" s="197"/>
      <c r="U1911" s="197"/>
      <c r="V1911" s="299"/>
    </row>
    <row r="1912" spans="1:22" ht="24" customHeight="1" thickTop="1">
      <c r="A1912" s="460" t="s">
        <v>363</v>
      </c>
      <c r="B1912" s="131"/>
      <c r="L1912" s="460" t="s">
        <v>363</v>
      </c>
      <c r="M1912" s="131"/>
    </row>
    <row r="1913" spans="1:22" ht="2.25" customHeight="1">
      <c r="A1913" s="460"/>
      <c r="B1913" s="131"/>
      <c r="C1913" s="132"/>
      <c r="D1913" s="132"/>
      <c r="E1913" s="132"/>
      <c r="F1913" s="510"/>
      <c r="G1913" s="132"/>
      <c r="H1913" s="132"/>
      <c r="I1913" s="132"/>
      <c r="J1913" s="132"/>
      <c r="K1913" s="217"/>
      <c r="L1913" s="460"/>
      <c r="M1913" s="131"/>
      <c r="N1913" s="132"/>
      <c r="O1913" s="132"/>
      <c r="P1913" s="132"/>
      <c r="Q1913" s="510"/>
      <c r="R1913" s="132"/>
      <c r="S1913" s="132"/>
      <c r="T1913" s="132"/>
      <c r="U1913" s="132"/>
      <c r="V1913" s="132"/>
    </row>
    <row r="1914" spans="1:22" ht="15.75" customHeight="1">
      <c r="A1914" s="578"/>
      <c r="B1914" s="578"/>
      <c r="C1914" s="578"/>
      <c r="D1914" s="133" t="s">
        <v>325</v>
      </c>
      <c r="E1914" s="133"/>
      <c r="F1914" s="511"/>
      <c r="G1914" s="135" t="str">
        <f>$G$3</f>
        <v>декабрь</v>
      </c>
      <c r="H1914" s="133" t="s">
        <v>967</v>
      </c>
      <c r="I1914" s="132"/>
      <c r="J1914" s="132"/>
      <c r="K1914" s="217"/>
      <c r="L1914" s="578"/>
      <c r="M1914" s="578"/>
      <c r="N1914" s="578"/>
      <c r="O1914" s="133" t="s">
        <v>325</v>
      </c>
      <c r="P1914" s="133"/>
      <c r="Q1914" s="511"/>
      <c r="R1914" s="135" t="str">
        <f>$G$3</f>
        <v>декабрь</v>
      </c>
      <c r="S1914" s="133" t="s">
        <v>967</v>
      </c>
      <c r="T1914" s="132"/>
      <c r="U1914" s="132"/>
      <c r="V1914" s="132"/>
    </row>
    <row r="1915" spans="1:22" ht="2.25" customHeight="1">
      <c r="A1915" s="578"/>
      <c r="B1915" s="578"/>
      <c r="C1915" s="578"/>
      <c r="D1915" s="132"/>
      <c r="E1915" s="132"/>
      <c r="F1915" s="510"/>
      <c r="G1915" s="132"/>
      <c r="H1915" s="132"/>
      <c r="I1915" s="132"/>
      <c r="J1915" s="132"/>
      <c r="K1915" s="217"/>
      <c r="L1915" s="578"/>
      <c r="M1915" s="578"/>
      <c r="N1915" s="578"/>
      <c r="O1915" s="132"/>
      <c r="P1915" s="132"/>
      <c r="Q1915" s="510"/>
      <c r="R1915" s="132"/>
      <c r="S1915" s="132"/>
      <c r="T1915" s="132"/>
      <c r="U1915" s="132"/>
      <c r="V1915" s="132"/>
    </row>
    <row r="1916" spans="1:22" ht="12.75" customHeight="1">
      <c r="A1916" s="578"/>
      <c r="B1916" s="578"/>
      <c r="C1916" s="578"/>
      <c r="D1916" s="131" t="s">
        <v>327</v>
      </c>
      <c r="E1916" s="131"/>
      <c r="F1916" s="512">
        <f>Жильцы!E100</f>
        <v>49.2</v>
      </c>
      <c r="G1916" s="131" t="s">
        <v>328</v>
      </c>
      <c r="H1916" s="132" t="str">
        <f>Жильцы!B100&amp;" "&amp;Жильцы!C100&amp;"."&amp;Жильцы!D100&amp;"."</f>
        <v>Лавренова С.С.</v>
      </c>
      <c r="I1916" s="132"/>
      <c r="J1916" s="132"/>
      <c r="K1916" s="217"/>
      <c r="L1916" s="578"/>
      <c r="M1916" s="578"/>
      <c r="N1916" s="578"/>
      <c r="O1916" s="131" t="s">
        <v>327</v>
      </c>
      <c r="P1916" s="131"/>
      <c r="Q1916" s="512">
        <f>Жильцы!E102</f>
        <v>65.599999999999994</v>
      </c>
      <c r="R1916" s="131" t="s">
        <v>328</v>
      </c>
      <c r="S1916" s="132" t="str">
        <f>Жильцы!B102&amp;" "&amp;Жильцы!C102&amp;"."&amp;Жильцы!D102&amp;"."</f>
        <v>Борзых И.В.</v>
      </c>
      <c r="T1916" s="132"/>
      <c r="U1916" s="132"/>
      <c r="V1916" s="132"/>
    </row>
    <row r="1917" spans="1:22" ht="12.75" customHeight="1">
      <c r="A1917" s="578"/>
      <c r="B1917" s="578"/>
      <c r="C1917" s="578"/>
      <c r="D1917" s="131" t="s">
        <v>329</v>
      </c>
      <c r="E1917" s="131"/>
      <c r="F1917" s="512">
        <f>Жильцы!F100</f>
        <v>2</v>
      </c>
      <c r="G1917" s="131" t="s">
        <v>330</v>
      </c>
      <c r="H1917" s="132" t="s">
        <v>331</v>
      </c>
      <c r="I1917" s="132"/>
      <c r="J1917" s="137">
        <f>Жильцы!A100</f>
        <v>99</v>
      </c>
      <c r="K1917" s="217"/>
      <c r="L1917" s="578"/>
      <c r="M1917" s="578"/>
      <c r="N1917" s="578"/>
      <c r="O1917" s="131" t="s">
        <v>329</v>
      </c>
      <c r="P1917" s="131"/>
      <c r="Q1917" s="512">
        <f>Жильцы!F102</f>
        <v>4</v>
      </c>
      <c r="R1917" s="131" t="s">
        <v>330</v>
      </c>
      <c r="S1917" s="132" t="s">
        <v>331</v>
      </c>
      <c r="T1917" s="132"/>
      <c r="U1917" s="137">
        <f>Жильцы!A102</f>
        <v>101</v>
      </c>
      <c r="V1917" s="132"/>
    </row>
    <row r="1918" spans="1:22" ht="2.25" customHeight="1" thickBot="1">
      <c r="A1918" s="463"/>
      <c r="B1918" s="132"/>
      <c r="C1918" s="132"/>
      <c r="D1918" s="132"/>
      <c r="E1918" s="132"/>
      <c r="F1918" s="510"/>
      <c r="G1918" s="132"/>
      <c r="H1918" s="132"/>
      <c r="I1918" s="132"/>
      <c r="J1918" s="132"/>
      <c r="K1918" s="217"/>
      <c r="L1918" s="463"/>
      <c r="M1918" s="132"/>
      <c r="N1918" s="132"/>
      <c r="O1918" s="132"/>
      <c r="P1918" s="132"/>
      <c r="Q1918" s="510"/>
      <c r="R1918" s="132"/>
      <c r="S1918" s="132"/>
      <c r="T1918" s="132"/>
      <c r="U1918" s="132"/>
      <c r="V1918" s="132"/>
    </row>
    <row r="1919" spans="1:22" ht="24" customHeight="1" thickBot="1">
      <c r="A1919" s="574"/>
      <c r="B1919" s="138"/>
      <c r="C1919" s="219"/>
      <c r="D1919" s="541" t="s">
        <v>957</v>
      </c>
      <c r="E1919" s="140"/>
      <c r="F1919" s="513" t="s">
        <v>366</v>
      </c>
      <c r="G1919" s="141" t="s">
        <v>335</v>
      </c>
      <c r="H1919" s="220" t="s">
        <v>367</v>
      </c>
      <c r="I1919" s="569" t="s">
        <v>337</v>
      </c>
      <c r="J1919" s="570"/>
      <c r="K1919" s="217"/>
      <c r="L1919" s="585"/>
      <c r="M1919" s="138"/>
      <c r="N1919" s="219"/>
      <c r="O1919" s="541" t="s">
        <v>957</v>
      </c>
      <c r="P1919" s="140"/>
      <c r="Q1919" s="513" t="s">
        <v>366</v>
      </c>
      <c r="R1919" s="141" t="s">
        <v>335</v>
      </c>
      <c r="S1919" s="220" t="s">
        <v>367</v>
      </c>
      <c r="T1919" s="569" t="s">
        <v>337</v>
      </c>
      <c r="U1919" s="570"/>
      <c r="V1919" s="132"/>
    </row>
    <row r="1920" spans="1:22" ht="2.25" customHeight="1">
      <c r="A1920" s="574"/>
      <c r="B1920" s="221"/>
      <c r="C1920" s="144"/>
      <c r="D1920" s="144"/>
      <c r="E1920" s="145"/>
      <c r="F1920" s="514"/>
      <c r="G1920" s="146"/>
      <c r="H1920" s="146"/>
      <c r="I1920" s="144"/>
      <c r="J1920" s="147"/>
      <c r="K1920" s="217"/>
      <c r="L1920" s="585"/>
      <c r="M1920" s="221"/>
      <c r="N1920" s="144"/>
      <c r="O1920" s="144"/>
      <c r="P1920" s="145"/>
      <c r="Q1920" s="514"/>
      <c r="R1920" s="146"/>
      <c r="S1920" s="146"/>
      <c r="T1920" s="144"/>
      <c r="U1920" s="147"/>
      <c r="V1920" s="132"/>
    </row>
    <row r="1921" spans="1:22" ht="12.75" customHeight="1">
      <c r="A1921" s="574"/>
      <c r="B1921" s="221" t="s">
        <v>368</v>
      </c>
      <c r="C1921" s="156"/>
      <c r="D1921" s="156"/>
      <c r="E1921" s="150"/>
      <c r="F1921" s="151">
        <f>D2509</f>
        <v>29.5</v>
      </c>
      <c r="G1921" s="151">
        <f>F1921*F1916</f>
        <v>1451.4</v>
      </c>
      <c r="H1921" s="192"/>
      <c r="I1921" s="153">
        <f>G1921-H1921</f>
        <v>1451.4</v>
      </c>
      <c r="J1921" s="154"/>
      <c r="K1921" s="217"/>
      <c r="L1921" s="585"/>
      <c r="M1921" s="221" t="s">
        <v>368</v>
      </c>
      <c r="N1921" s="156"/>
      <c r="O1921" s="156"/>
      <c r="P1921" s="150"/>
      <c r="Q1921" s="151">
        <f>D2509</f>
        <v>29.5</v>
      </c>
      <c r="R1921" s="151">
        <f>Q1921*Q1916</f>
        <v>1935.1999999999998</v>
      </c>
      <c r="S1921" s="192"/>
      <c r="T1921" s="153">
        <f>R1921-S1921</f>
        <v>1935.1999999999998</v>
      </c>
      <c r="U1921" s="154"/>
      <c r="V1921" s="132"/>
    </row>
    <row r="1922" spans="1:22" ht="12.75" customHeight="1">
      <c r="A1922" s="472"/>
      <c r="B1922" s="582" t="s">
        <v>370</v>
      </c>
      <c r="C1922" s="583"/>
      <c r="D1922" s="583"/>
      <c r="E1922" s="222" t="s">
        <v>371</v>
      </c>
      <c r="F1922" s="516">
        <f>D2504</f>
        <v>0.152</v>
      </c>
      <c r="G1922" s="223">
        <f>F1922*F1916</f>
        <v>7.4784000000000006</v>
      </c>
      <c r="H1922" s="262"/>
      <c r="I1922" s="226">
        <f>G1922</f>
        <v>7.4784000000000006</v>
      </c>
      <c r="J1922" s="178"/>
      <c r="K1922" s="217"/>
      <c r="L1922" s="585"/>
      <c r="M1922" s="582" t="s">
        <v>370</v>
      </c>
      <c r="N1922" s="583"/>
      <c r="O1922" s="583"/>
      <c r="P1922" s="222" t="s">
        <v>371</v>
      </c>
      <c r="Q1922" s="516">
        <f>D2504</f>
        <v>0.152</v>
      </c>
      <c r="R1922" s="223">
        <f>Q1922*Q1916</f>
        <v>9.9711999999999996</v>
      </c>
      <c r="S1922" s="262"/>
      <c r="T1922" s="226">
        <f>R1922</f>
        <v>9.9711999999999996</v>
      </c>
      <c r="U1922" s="178"/>
      <c r="V1922" s="132"/>
    </row>
    <row r="1923" spans="1:22" ht="12.75" customHeight="1">
      <c r="A1923" s="472"/>
      <c r="B1923" s="584"/>
      <c r="C1923" s="583"/>
      <c r="D1923" s="583"/>
      <c r="E1923" s="222" t="s">
        <v>372</v>
      </c>
      <c r="F1923" s="516">
        <f>D2505</f>
        <v>0.72299999999999998</v>
      </c>
      <c r="G1923" s="223">
        <f>F1923*F1916</f>
        <v>35.571600000000004</v>
      </c>
      <c r="H1923" s="262"/>
      <c r="I1923" s="226">
        <f>G1923</f>
        <v>35.571600000000004</v>
      </c>
      <c r="J1923" s="178"/>
      <c r="K1923" s="217"/>
      <c r="L1923" s="464"/>
      <c r="M1923" s="584"/>
      <c r="N1923" s="583"/>
      <c r="O1923" s="583"/>
      <c r="P1923" s="222" t="s">
        <v>372</v>
      </c>
      <c r="Q1923" s="516">
        <f>D2505</f>
        <v>0.72299999999999998</v>
      </c>
      <c r="R1923" s="223">
        <f>Q1923*Q1916</f>
        <v>47.428799999999995</v>
      </c>
      <c r="S1923" s="262"/>
      <c r="T1923" s="226">
        <f>R1923</f>
        <v>47.428799999999995</v>
      </c>
      <c r="U1923" s="178"/>
      <c r="V1923" s="132"/>
    </row>
    <row r="1924" spans="1:22">
      <c r="A1924" s="573" t="s">
        <v>369</v>
      </c>
      <c r="B1924" s="584"/>
      <c r="C1924" s="583"/>
      <c r="D1924" s="583"/>
      <c r="E1924" s="222" t="s">
        <v>373</v>
      </c>
      <c r="F1924" s="527">
        <f>D2506</f>
        <v>1.3160000000000001</v>
      </c>
      <c r="G1924" s="223">
        <f>F1924*F1916</f>
        <v>64.747200000000007</v>
      </c>
      <c r="H1924" s="262"/>
      <c r="I1924" s="226">
        <f>G1924</f>
        <v>64.747200000000007</v>
      </c>
      <c r="J1924" s="178"/>
      <c r="K1924" s="217"/>
      <c r="L1924" s="586" t="s">
        <v>369</v>
      </c>
      <c r="M1924" s="584"/>
      <c r="N1924" s="583"/>
      <c r="O1924" s="583"/>
      <c r="P1924" s="222" t="s">
        <v>373</v>
      </c>
      <c r="Q1924" s="527">
        <f>D2506</f>
        <v>1.3160000000000001</v>
      </c>
      <c r="R1924" s="223">
        <f>Q1924*Q1916</f>
        <v>86.329599999999999</v>
      </c>
      <c r="S1924" s="262"/>
      <c r="T1924" s="226">
        <f>R1924</f>
        <v>86.329599999999999</v>
      </c>
      <c r="U1924" s="178"/>
      <c r="V1924" s="132"/>
    </row>
    <row r="1925" spans="1:22" ht="13.5" thickBot="1">
      <c r="A1925" s="573"/>
      <c r="B1925" s="584"/>
      <c r="C1925" s="583"/>
      <c r="D1925" s="583"/>
      <c r="E1925" s="232" t="s">
        <v>374</v>
      </c>
      <c r="F1925" s="518">
        <f>D2507</f>
        <v>0.14899999999999999</v>
      </c>
      <c r="G1925" s="233">
        <f>F1925*F1916</f>
        <v>7.3308</v>
      </c>
      <c r="H1925" s="264"/>
      <c r="I1925" s="237">
        <f>G1925</f>
        <v>7.3308</v>
      </c>
      <c r="J1925" s="236"/>
      <c r="K1925" s="217"/>
      <c r="L1925" s="586"/>
      <c r="M1925" s="584"/>
      <c r="N1925" s="583"/>
      <c r="O1925" s="583"/>
      <c r="P1925" s="232" t="s">
        <v>374</v>
      </c>
      <c r="Q1925" s="518">
        <f>D2507</f>
        <v>0.14899999999999999</v>
      </c>
      <c r="R1925" s="233">
        <f>Q1925*Q1916</f>
        <v>9.7743999999999982</v>
      </c>
      <c r="S1925" s="264"/>
      <c r="T1925" s="237">
        <f>R1925</f>
        <v>9.7743999999999982</v>
      </c>
      <c r="U1925" s="236"/>
      <c r="V1925" s="132"/>
    </row>
    <row r="1926" spans="1:22" ht="13.5" customHeight="1" thickBot="1">
      <c r="A1926" s="574"/>
      <c r="B1926" s="168"/>
      <c r="C1926" s="164"/>
      <c r="D1926" s="164"/>
      <c r="E1926" s="165"/>
      <c r="F1926" s="532" t="s">
        <v>384</v>
      </c>
      <c r="G1926" s="332" t="s">
        <v>385</v>
      </c>
      <c r="H1926" s="220" t="s">
        <v>386</v>
      </c>
      <c r="I1926" s="219"/>
      <c r="J1926" s="251"/>
      <c r="K1926" s="217"/>
      <c r="L1926" s="587"/>
      <c r="M1926" s="168"/>
      <c r="N1926" s="164"/>
      <c r="O1926" s="164"/>
      <c r="P1926" s="165"/>
      <c r="Q1926" s="532" t="s">
        <v>384</v>
      </c>
      <c r="R1926" s="332" t="s">
        <v>385</v>
      </c>
      <c r="S1926" s="220" t="s">
        <v>386</v>
      </c>
      <c r="T1926" s="219"/>
      <c r="U1926" s="251"/>
      <c r="V1926" s="132"/>
    </row>
    <row r="1927" spans="1:22" ht="13.5" thickBot="1">
      <c r="A1927" s="479"/>
      <c r="B1927" s="247" t="s">
        <v>986</v>
      </c>
      <c r="C1927" s="219"/>
      <c r="D1927" s="219"/>
      <c r="E1927" s="253"/>
      <c r="F1927" s="521">
        <f>INDEX(Жильцы!$A$2:$AB$129,Квитанции_чистые!J1917,HLOOKUP(Квитанции_чистые!$G$3,Лист1!$B$21:$M$22,2,FALSE))</f>
        <v>365</v>
      </c>
      <c r="G1927" s="248">
        <f>INDEX(Жильцы!$A$2:$AB$129,Квитанции_чистые!J1917,(HLOOKUP(Квитанции_чистые!$G$3,Лист1!$B$17:$M$18,2,FALSE)))</f>
        <v>556</v>
      </c>
      <c r="H1927" s="249">
        <f>G1927-F1927</f>
        <v>191</v>
      </c>
      <c r="I1927" s="242">
        <f>H1927*B2499</f>
        <v>630.29999999999995</v>
      </c>
      <c r="J1927" s="251"/>
      <c r="K1927" s="217"/>
      <c r="L1927" s="461"/>
      <c r="M1927" s="247" t="s">
        <v>986</v>
      </c>
      <c r="N1927" s="219"/>
      <c r="O1927" s="219"/>
      <c r="P1927" s="253"/>
      <c r="Q1927" s="524">
        <f>INDEX(Жильцы!$A$2:$AB$129,Квитанции_чистые!U1917,HLOOKUP(Квитанции_чистые!$G$3,Лист1!$B$21:$M$22,2,FALSE))</f>
        <v>70312</v>
      </c>
      <c r="R1927" s="248">
        <f>INDEX(Жильцы!$A$2:$AB$129,Квитанции_чистые!U1917,(HLOOKUP(Квитанции_чистые!$G$3,Лист1!$B$17:$M$18,2,FALSE)))</f>
        <v>70825</v>
      </c>
      <c r="S1927" s="249">
        <f>R1927-Q1927</f>
        <v>513</v>
      </c>
      <c r="T1927" s="242">
        <f>S1927*B2499</f>
        <v>1692.8999999999999</v>
      </c>
      <c r="U1927" s="167"/>
      <c r="V1927" s="132"/>
    </row>
    <row r="1928" spans="1:22">
      <c r="A1928" s="460" t="s">
        <v>375</v>
      </c>
      <c r="B1928" s="132"/>
      <c r="C1928" s="132"/>
      <c r="D1928" s="132"/>
      <c r="E1928" s="132"/>
      <c r="F1928" s="510"/>
      <c r="G1928" s="560" t="s">
        <v>1007</v>
      </c>
      <c r="H1928" s="255"/>
      <c r="I1928" s="556">
        <f>Жильцы!N100</f>
        <v>0</v>
      </c>
      <c r="J1928" s="255"/>
      <c r="K1928" s="217"/>
      <c r="L1928" s="460" t="s">
        <v>375</v>
      </c>
      <c r="M1928" s="132"/>
      <c r="N1928" s="132"/>
      <c r="O1928" s="132"/>
      <c r="P1928" s="132"/>
      <c r="Q1928" s="510"/>
      <c r="R1928" s="560" t="s">
        <v>1007</v>
      </c>
      <c r="S1928" s="255"/>
      <c r="T1928" s="556">
        <f>Жильцы!N102</f>
        <v>1.0000000000218279E-2</v>
      </c>
      <c r="U1928" s="255"/>
      <c r="V1928" s="132"/>
    </row>
    <row r="1929" spans="1:22" ht="13.5" thickBot="1">
      <c r="A1929" s="460" t="s">
        <v>376</v>
      </c>
      <c r="B1929" s="132"/>
      <c r="C1929" s="132"/>
      <c r="D1929" s="180" t="s">
        <v>377</v>
      </c>
      <c r="E1929" s="183" t="str">
        <f>$E$18</f>
        <v>января</v>
      </c>
      <c r="F1929" s="510" t="s">
        <v>1142</v>
      </c>
      <c r="G1929" s="182" t="s">
        <v>347</v>
      </c>
      <c r="H1929" s="167"/>
      <c r="I1929" s="242">
        <f>SUM(I1920:I1928)</f>
        <v>2196.828</v>
      </c>
      <c r="J1929" s="167"/>
      <c r="K1929" s="217"/>
      <c r="L1929" s="460" t="s">
        <v>376</v>
      </c>
      <c r="M1929" s="132"/>
      <c r="N1929" s="132"/>
      <c r="O1929" s="180" t="s">
        <v>377</v>
      </c>
      <c r="P1929" s="183" t="str">
        <f>$E$18</f>
        <v>января</v>
      </c>
      <c r="Q1929" s="510" t="s">
        <v>1142</v>
      </c>
      <c r="R1929" s="182" t="s">
        <v>347</v>
      </c>
      <c r="S1929" s="167"/>
      <c r="T1929" s="242">
        <f>SUM(T1920:T1928)</f>
        <v>3781.6139999999996</v>
      </c>
      <c r="U1929" s="167"/>
      <c r="V1929" s="132"/>
    </row>
    <row r="1930" spans="1:22" ht="10.5" customHeight="1">
      <c r="A1930" s="184"/>
      <c r="B1930" s="190"/>
      <c r="C1930" s="186"/>
      <c r="D1930" s="259"/>
      <c r="E1930" s="259"/>
      <c r="F1930" s="522"/>
      <c r="G1930" s="259"/>
      <c r="H1930" s="259"/>
      <c r="I1930" s="259"/>
      <c r="J1930" s="259"/>
      <c r="K1930" s="260"/>
      <c r="L1930" s="184"/>
      <c r="M1930" s="190"/>
      <c r="N1930" s="186"/>
      <c r="O1930" s="259"/>
      <c r="P1930" s="259"/>
      <c r="Q1930" s="522"/>
      <c r="R1930" s="259"/>
      <c r="S1930" s="259"/>
      <c r="T1930" s="259"/>
      <c r="U1930" s="259"/>
      <c r="V1930" s="261"/>
    </row>
    <row r="1931" spans="1:22" ht="24" customHeight="1">
      <c r="A1931" s="460" t="s">
        <v>363</v>
      </c>
      <c r="B1931" s="131"/>
      <c r="K1931" s="576" t="s">
        <v>378</v>
      </c>
      <c r="L1931" s="460" t="s">
        <v>363</v>
      </c>
      <c r="M1931" s="131"/>
      <c r="V1931" s="576" t="s">
        <v>378</v>
      </c>
    </row>
    <row r="1932" spans="1:22">
      <c r="A1932" s="460" t="s">
        <v>379</v>
      </c>
      <c r="B1932" s="131"/>
      <c r="K1932" s="577"/>
      <c r="L1932" s="460" t="s">
        <v>379</v>
      </c>
      <c r="M1932" s="131"/>
      <c r="V1932" s="577"/>
    </row>
    <row r="1933" spans="1:22" ht="1.5" customHeight="1">
      <c r="A1933" s="460"/>
      <c r="B1933" s="131"/>
      <c r="C1933" s="132"/>
      <c r="D1933" s="132"/>
      <c r="E1933" s="132"/>
      <c r="F1933" s="510"/>
      <c r="G1933" s="132"/>
      <c r="H1933" s="132"/>
      <c r="I1933" s="132"/>
      <c r="J1933" s="132"/>
      <c r="K1933" s="577"/>
      <c r="L1933" s="460"/>
      <c r="M1933" s="131"/>
      <c r="N1933" s="132"/>
      <c r="O1933" s="132"/>
      <c r="P1933" s="132"/>
      <c r="Q1933" s="510"/>
      <c r="R1933" s="132"/>
      <c r="S1933" s="132"/>
      <c r="T1933" s="132"/>
      <c r="U1933" s="132"/>
      <c r="V1933" s="577"/>
    </row>
    <row r="1934" spans="1:22" ht="15.75" customHeight="1">
      <c r="A1934" s="578"/>
      <c r="B1934" s="578"/>
      <c r="C1934" s="578"/>
      <c r="D1934" s="133" t="s">
        <v>350</v>
      </c>
      <c r="E1934" s="133"/>
      <c r="F1934" s="511"/>
      <c r="G1934" s="135" t="str">
        <f>$G$3</f>
        <v>декабрь</v>
      </c>
      <c r="H1934" s="133" t="s">
        <v>967</v>
      </c>
      <c r="I1934" s="132"/>
      <c r="J1934" s="132"/>
      <c r="K1934" s="577"/>
      <c r="L1934" s="578"/>
      <c r="M1934" s="578"/>
      <c r="N1934" s="578"/>
      <c r="O1934" s="133" t="s">
        <v>350</v>
      </c>
      <c r="P1934" s="133"/>
      <c r="Q1934" s="511"/>
      <c r="R1934" s="135" t="str">
        <f>$G$3</f>
        <v>декабрь</v>
      </c>
      <c r="S1934" s="133" t="s">
        <v>967</v>
      </c>
      <c r="T1934" s="132"/>
      <c r="U1934" s="132"/>
      <c r="V1934" s="577"/>
    </row>
    <row r="1935" spans="1:22" ht="3.75" customHeight="1">
      <c r="A1935" s="578"/>
      <c r="B1935" s="578"/>
      <c r="C1935" s="578"/>
      <c r="D1935" s="132"/>
      <c r="E1935" s="132"/>
      <c r="F1935" s="510"/>
      <c r="G1935" s="132"/>
      <c r="H1935" s="132"/>
      <c r="I1935" s="132"/>
      <c r="J1935" s="132"/>
      <c r="K1935" s="577"/>
      <c r="L1935" s="578"/>
      <c r="M1935" s="578"/>
      <c r="N1935" s="578"/>
      <c r="O1935" s="132"/>
      <c r="P1935" s="132"/>
      <c r="Q1935" s="510"/>
      <c r="R1935" s="132"/>
      <c r="S1935" s="132"/>
      <c r="T1935" s="132"/>
      <c r="U1935" s="132"/>
      <c r="V1935" s="577"/>
    </row>
    <row r="1936" spans="1:22" ht="12.75" customHeight="1">
      <c r="A1936" s="578"/>
      <c r="B1936" s="578"/>
      <c r="C1936" s="578"/>
      <c r="D1936" s="131" t="s">
        <v>327</v>
      </c>
      <c r="E1936" s="131"/>
      <c r="F1936" s="512">
        <f>F1916</f>
        <v>49.2</v>
      </c>
      <c r="G1936" s="131" t="s">
        <v>328</v>
      </c>
      <c r="H1936" s="132" t="str">
        <f>H1916</f>
        <v>Лавренова С.С.</v>
      </c>
      <c r="I1936" s="132"/>
      <c r="J1936" s="132"/>
      <c r="K1936" s="577"/>
      <c r="L1936" s="578"/>
      <c r="M1936" s="578"/>
      <c r="N1936" s="578"/>
      <c r="O1936" s="131" t="s">
        <v>327</v>
      </c>
      <c r="P1936" s="131"/>
      <c r="Q1936" s="512">
        <f>Q1916</f>
        <v>65.599999999999994</v>
      </c>
      <c r="R1936" s="131" t="s">
        <v>328</v>
      </c>
      <c r="S1936" s="132" t="str">
        <f>S1916</f>
        <v>Борзых И.В.</v>
      </c>
      <c r="T1936" s="132"/>
      <c r="U1936" s="132"/>
      <c r="V1936" s="577"/>
    </row>
    <row r="1937" spans="1:22" ht="12.75" customHeight="1">
      <c r="A1937" s="578"/>
      <c r="B1937" s="578"/>
      <c r="C1937" s="578"/>
      <c r="D1937" s="131" t="s">
        <v>329</v>
      </c>
      <c r="E1937" s="131"/>
      <c r="F1937" s="512">
        <f>F1917</f>
        <v>2</v>
      </c>
      <c r="G1937" s="131" t="s">
        <v>330</v>
      </c>
      <c r="H1937" s="132" t="s">
        <v>331</v>
      </c>
      <c r="I1937" s="132"/>
      <c r="J1937" s="137">
        <f>J1917</f>
        <v>99</v>
      </c>
      <c r="K1937" s="577"/>
      <c r="L1937" s="578"/>
      <c r="M1937" s="578"/>
      <c r="N1937" s="578"/>
      <c r="O1937" s="131" t="s">
        <v>329</v>
      </c>
      <c r="P1937" s="131"/>
      <c r="Q1937" s="512">
        <f>Q1917</f>
        <v>4</v>
      </c>
      <c r="R1937" s="131" t="s">
        <v>330</v>
      </c>
      <c r="S1937" s="132" t="s">
        <v>331</v>
      </c>
      <c r="T1937" s="132"/>
      <c r="U1937" s="137">
        <f>U1917</f>
        <v>101</v>
      </c>
      <c r="V1937" s="577"/>
    </row>
    <row r="1938" spans="1:22" ht="2.25" customHeight="1" thickBot="1">
      <c r="A1938" s="463"/>
      <c r="B1938" s="132"/>
      <c r="C1938" s="132"/>
      <c r="D1938" s="132"/>
      <c r="E1938" s="132"/>
      <c r="F1938" s="510"/>
      <c r="G1938" s="132"/>
      <c r="H1938" s="132"/>
      <c r="I1938" s="132"/>
      <c r="J1938" s="132"/>
      <c r="K1938" s="577"/>
      <c r="L1938" s="463"/>
      <c r="M1938" s="132"/>
      <c r="N1938" s="132"/>
      <c r="O1938" s="132"/>
      <c r="P1938" s="132"/>
      <c r="Q1938" s="510"/>
      <c r="R1938" s="132"/>
      <c r="S1938" s="132"/>
      <c r="T1938" s="132"/>
      <c r="U1938" s="132"/>
      <c r="V1938" s="577"/>
    </row>
    <row r="1939" spans="1:22" ht="24" customHeight="1" thickBot="1">
      <c r="A1939" s="574" t="s">
        <v>483</v>
      </c>
      <c r="B1939" s="138"/>
      <c r="C1939" s="219"/>
      <c r="D1939" s="541" t="s">
        <v>957</v>
      </c>
      <c r="E1939" s="140"/>
      <c r="F1939" s="513" t="s">
        <v>366</v>
      </c>
      <c r="G1939" s="141" t="s">
        <v>335</v>
      </c>
      <c r="H1939" s="220" t="s">
        <v>367</v>
      </c>
      <c r="I1939" s="569" t="s">
        <v>337</v>
      </c>
      <c r="J1939" s="570"/>
      <c r="K1939" s="577"/>
      <c r="L1939" s="585" t="s">
        <v>484</v>
      </c>
      <c r="M1939" s="138"/>
      <c r="N1939" s="219"/>
      <c r="O1939" s="541" t="s">
        <v>957</v>
      </c>
      <c r="P1939" s="140"/>
      <c r="Q1939" s="513" t="s">
        <v>366</v>
      </c>
      <c r="R1939" s="141" t="s">
        <v>335</v>
      </c>
      <c r="S1939" s="220" t="s">
        <v>367</v>
      </c>
      <c r="T1939" s="569" t="s">
        <v>337</v>
      </c>
      <c r="U1939" s="570"/>
      <c r="V1939" s="577"/>
    </row>
    <row r="1940" spans="1:22" ht="3" customHeight="1">
      <c r="A1940" s="574"/>
      <c r="B1940" s="221"/>
      <c r="C1940" s="144"/>
      <c r="D1940" s="144"/>
      <c r="E1940" s="145"/>
      <c r="F1940" s="514"/>
      <c r="G1940" s="146"/>
      <c r="H1940" s="146"/>
      <c r="I1940" s="144"/>
      <c r="J1940" s="147"/>
      <c r="K1940" s="577"/>
      <c r="L1940" s="585"/>
      <c r="M1940" s="221"/>
      <c r="N1940" s="144"/>
      <c r="O1940" s="144"/>
      <c r="P1940" s="145"/>
      <c r="Q1940" s="514"/>
      <c r="R1940" s="146"/>
      <c r="S1940" s="146"/>
      <c r="T1940" s="144"/>
      <c r="U1940" s="147"/>
      <c r="V1940" s="577"/>
    </row>
    <row r="1941" spans="1:22" ht="12.75" customHeight="1">
      <c r="A1941" s="574"/>
      <c r="B1941" s="221" t="s">
        <v>368</v>
      </c>
      <c r="C1941" s="156"/>
      <c r="D1941" s="156"/>
      <c r="E1941" s="150"/>
      <c r="F1941" s="151">
        <f>D2509</f>
        <v>29.5</v>
      </c>
      <c r="G1941" s="151">
        <f>F1941*F1936</f>
        <v>1451.4</v>
      </c>
      <c r="H1941" s="192"/>
      <c r="I1941" s="153">
        <f>G1941-H1941</f>
        <v>1451.4</v>
      </c>
      <c r="J1941" s="154"/>
      <c r="K1941" s="577"/>
      <c r="L1941" s="585"/>
      <c r="M1941" s="221" t="s">
        <v>368</v>
      </c>
      <c r="N1941" s="156"/>
      <c r="O1941" s="156"/>
      <c r="P1941" s="150"/>
      <c r="Q1941" s="151">
        <f>D2509</f>
        <v>29.5</v>
      </c>
      <c r="R1941" s="151">
        <f>Q1941*Q1936</f>
        <v>1935.1999999999998</v>
      </c>
      <c r="S1941" s="192"/>
      <c r="T1941" s="153">
        <f>R1941-S1941</f>
        <v>1935.1999999999998</v>
      </c>
      <c r="U1941" s="154"/>
      <c r="V1941" s="577"/>
    </row>
    <row r="1942" spans="1:22" ht="12.75" customHeight="1">
      <c r="A1942" s="472"/>
      <c r="B1942" s="582" t="s">
        <v>370</v>
      </c>
      <c r="C1942" s="583"/>
      <c r="D1942" s="583"/>
      <c r="E1942" s="222" t="s">
        <v>371</v>
      </c>
      <c r="F1942" s="516">
        <f>D2504</f>
        <v>0.152</v>
      </c>
      <c r="G1942" s="223">
        <f>F1942*F1936</f>
        <v>7.4784000000000006</v>
      </c>
      <c r="H1942" s="262"/>
      <c r="I1942" s="226">
        <f>G1942</f>
        <v>7.4784000000000006</v>
      </c>
      <c r="J1942" s="178"/>
      <c r="K1942" s="577"/>
      <c r="L1942" s="585"/>
      <c r="M1942" s="582" t="s">
        <v>370</v>
      </c>
      <c r="N1942" s="583"/>
      <c r="O1942" s="583"/>
      <c r="P1942" s="222" t="s">
        <v>371</v>
      </c>
      <c r="Q1942" s="516">
        <f>D2504</f>
        <v>0.152</v>
      </c>
      <c r="R1942" s="223">
        <f>Q1942*Q1936</f>
        <v>9.9711999999999996</v>
      </c>
      <c r="S1942" s="262"/>
      <c r="T1942" s="226">
        <f>R1942</f>
        <v>9.9711999999999996</v>
      </c>
      <c r="U1942" s="178"/>
      <c r="V1942" s="577"/>
    </row>
    <row r="1943" spans="1:22" ht="12.75" customHeight="1">
      <c r="A1943" s="472"/>
      <c r="B1943" s="584"/>
      <c r="C1943" s="583"/>
      <c r="D1943" s="583"/>
      <c r="E1943" s="222" t="s">
        <v>372</v>
      </c>
      <c r="F1943" s="516">
        <f>D2505</f>
        <v>0.72299999999999998</v>
      </c>
      <c r="G1943" s="223">
        <f>F1943*F1936</f>
        <v>35.571600000000004</v>
      </c>
      <c r="H1943" s="262"/>
      <c r="I1943" s="226">
        <f>G1943</f>
        <v>35.571600000000004</v>
      </c>
      <c r="J1943" s="178"/>
      <c r="K1943" s="577"/>
      <c r="L1943" s="464"/>
      <c r="M1943" s="584"/>
      <c r="N1943" s="583"/>
      <c r="O1943" s="583"/>
      <c r="P1943" s="222" t="s">
        <v>372</v>
      </c>
      <c r="Q1943" s="516">
        <f>D2505</f>
        <v>0.72299999999999998</v>
      </c>
      <c r="R1943" s="223">
        <f>Q1943*Q1936</f>
        <v>47.428799999999995</v>
      </c>
      <c r="S1943" s="262"/>
      <c r="T1943" s="226">
        <f>R1943</f>
        <v>47.428799999999995</v>
      </c>
      <c r="U1943" s="178"/>
      <c r="V1943" s="577"/>
    </row>
    <row r="1944" spans="1:22">
      <c r="A1944" s="573" t="s">
        <v>369</v>
      </c>
      <c r="B1944" s="584"/>
      <c r="C1944" s="583"/>
      <c r="D1944" s="583"/>
      <c r="E1944" s="222" t="s">
        <v>373</v>
      </c>
      <c r="F1944" s="527">
        <f>D2506</f>
        <v>1.3160000000000001</v>
      </c>
      <c r="G1944" s="223">
        <f>F1944*F1936</f>
        <v>64.747200000000007</v>
      </c>
      <c r="H1944" s="262"/>
      <c r="I1944" s="226">
        <f>G1944</f>
        <v>64.747200000000007</v>
      </c>
      <c r="J1944" s="178"/>
      <c r="K1944" s="577"/>
      <c r="L1944" s="586" t="s">
        <v>369</v>
      </c>
      <c r="M1944" s="584"/>
      <c r="N1944" s="583"/>
      <c r="O1944" s="583"/>
      <c r="P1944" s="222" t="s">
        <v>373</v>
      </c>
      <c r="Q1944" s="527">
        <f>D2506</f>
        <v>1.3160000000000001</v>
      </c>
      <c r="R1944" s="223">
        <f>Q1944*Q1936</f>
        <v>86.329599999999999</v>
      </c>
      <c r="S1944" s="262"/>
      <c r="T1944" s="226">
        <f>R1944</f>
        <v>86.329599999999999</v>
      </c>
      <c r="U1944" s="178"/>
      <c r="V1944" s="577"/>
    </row>
    <row r="1945" spans="1:22" ht="13.5" thickBot="1">
      <c r="A1945" s="573"/>
      <c r="B1945" s="584"/>
      <c r="C1945" s="583"/>
      <c r="D1945" s="583"/>
      <c r="E1945" s="232" t="s">
        <v>374</v>
      </c>
      <c r="F1945" s="518">
        <f>D2507</f>
        <v>0.14899999999999999</v>
      </c>
      <c r="G1945" s="233">
        <f>F1945*F1936</f>
        <v>7.3308</v>
      </c>
      <c r="H1945" s="264"/>
      <c r="I1945" s="237">
        <f>G1945</f>
        <v>7.3308</v>
      </c>
      <c r="J1945" s="236"/>
      <c r="K1945" s="577"/>
      <c r="L1945" s="586"/>
      <c r="M1945" s="584"/>
      <c r="N1945" s="583"/>
      <c r="O1945" s="583"/>
      <c r="P1945" s="232" t="s">
        <v>374</v>
      </c>
      <c r="Q1945" s="518">
        <f>D2507</f>
        <v>0.14899999999999999</v>
      </c>
      <c r="R1945" s="233">
        <f>Q1945*Q1936</f>
        <v>9.7743999999999982</v>
      </c>
      <c r="S1945" s="264"/>
      <c r="T1945" s="237">
        <f>R1945</f>
        <v>9.7743999999999982</v>
      </c>
      <c r="U1945" s="236"/>
      <c r="V1945" s="577"/>
    </row>
    <row r="1946" spans="1:22" ht="12" customHeight="1" thickBot="1">
      <c r="A1946" s="574"/>
      <c r="B1946" s="168"/>
      <c r="C1946" s="164"/>
      <c r="D1946" s="164"/>
      <c r="E1946" s="165"/>
      <c r="F1946" s="532" t="s">
        <v>384</v>
      </c>
      <c r="G1946" s="332" t="s">
        <v>385</v>
      </c>
      <c r="H1946" s="220" t="s">
        <v>386</v>
      </c>
      <c r="I1946" s="219"/>
      <c r="J1946" s="251"/>
      <c r="K1946" s="577"/>
      <c r="L1946" s="587"/>
      <c r="M1946" s="168"/>
      <c r="N1946" s="164"/>
      <c r="O1946" s="164"/>
      <c r="P1946" s="165"/>
      <c r="Q1946" s="532" t="s">
        <v>384</v>
      </c>
      <c r="R1946" s="332" t="s">
        <v>385</v>
      </c>
      <c r="S1946" s="220" t="s">
        <v>386</v>
      </c>
      <c r="T1946" s="219"/>
      <c r="U1946" s="251"/>
      <c r="V1946" s="577"/>
    </row>
    <row r="1947" spans="1:22" ht="13.5" thickBot="1">
      <c r="A1947" s="479"/>
      <c r="B1947" s="247" t="s">
        <v>986</v>
      </c>
      <c r="C1947" s="219"/>
      <c r="D1947" s="219"/>
      <c r="E1947" s="253"/>
      <c r="F1947" s="524">
        <f>F1927</f>
        <v>365</v>
      </c>
      <c r="G1947" s="282">
        <f>G1927</f>
        <v>556</v>
      </c>
      <c r="H1947" s="249">
        <f>H1927</f>
        <v>191</v>
      </c>
      <c r="I1947" s="242">
        <f>I1927</f>
        <v>630.29999999999995</v>
      </c>
      <c r="J1947" s="167"/>
      <c r="K1947" s="577"/>
      <c r="L1947" s="461"/>
      <c r="M1947" s="247" t="s">
        <v>986</v>
      </c>
      <c r="N1947" s="219"/>
      <c r="O1947" s="219"/>
      <c r="P1947" s="253"/>
      <c r="Q1947" s="524">
        <f>Q1927</f>
        <v>70312</v>
      </c>
      <c r="R1947" s="248">
        <f>R1927</f>
        <v>70825</v>
      </c>
      <c r="S1947" s="249">
        <f>S1927</f>
        <v>513</v>
      </c>
      <c r="T1947" s="242">
        <f>T1927</f>
        <v>1692.8999999999999</v>
      </c>
      <c r="U1947" s="167"/>
      <c r="V1947" s="577"/>
    </row>
    <row r="1948" spans="1:22">
      <c r="A1948" s="460" t="s">
        <v>375</v>
      </c>
      <c r="B1948" s="132"/>
      <c r="C1948" s="132"/>
      <c r="D1948" s="132"/>
      <c r="E1948" s="132"/>
      <c r="F1948" s="510"/>
      <c r="G1948" s="560" t="s">
        <v>1007</v>
      </c>
      <c r="H1948" s="255"/>
      <c r="I1948" s="556">
        <f>I1928</f>
        <v>0</v>
      </c>
      <c r="J1948" s="255"/>
      <c r="K1948" s="577"/>
      <c r="L1948" s="460" t="s">
        <v>375</v>
      </c>
      <c r="M1948" s="132"/>
      <c r="N1948" s="132"/>
      <c r="O1948" s="132"/>
      <c r="P1948" s="132"/>
      <c r="Q1948" s="510"/>
      <c r="R1948" s="560" t="s">
        <v>1007</v>
      </c>
      <c r="S1948" s="255"/>
      <c r="T1948" s="556">
        <f>T1928</f>
        <v>1.0000000000218279E-2</v>
      </c>
      <c r="U1948" s="255"/>
      <c r="V1948" s="577"/>
    </row>
    <row r="1949" spans="1:22" ht="13.5" thickBot="1">
      <c r="A1949" s="460" t="s">
        <v>376</v>
      </c>
      <c r="B1949" s="132"/>
      <c r="C1949" s="132"/>
      <c r="D1949" s="180" t="s">
        <v>377</v>
      </c>
      <c r="E1949" s="183" t="str">
        <f>$E$18</f>
        <v>января</v>
      </c>
      <c r="F1949" s="510" t="s">
        <v>1142</v>
      </c>
      <c r="G1949" s="182" t="s">
        <v>347</v>
      </c>
      <c r="H1949" s="167"/>
      <c r="I1949" s="242">
        <f>SUM(I1940:I1948)</f>
        <v>2196.828</v>
      </c>
      <c r="J1949" s="167"/>
      <c r="K1949" s="299"/>
      <c r="L1949" s="460" t="s">
        <v>376</v>
      </c>
      <c r="M1949" s="132"/>
      <c r="N1949" s="132"/>
      <c r="O1949" s="180" t="s">
        <v>377</v>
      </c>
      <c r="P1949" s="183" t="str">
        <f>$E$18</f>
        <v>января</v>
      </c>
      <c r="Q1949" s="510" t="s">
        <v>1142</v>
      </c>
      <c r="R1949" s="182" t="s">
        <v>347</v>
      </c>
      <c r="S1949" s="167"/>
      <c r="T1949" s="242">
        <f>SUM(T1940:T1948)</f>
        <v>3781.6139999999996</v>
      </c>
      <c r="U1949" s="167"/>
      <c r="V1949" s="299"/>
    </row>
    <row r="1950" spans="1:22" s="261" customFormat="1" ht="12.75" customHeight="1">
      <c r="A1950" s="284"/>
      <c r="B1950" s="285"/>
      <c r="C1950" s="196"/>
      <c r="F1950" s="525"/>
      <c r="K1950" s="299"/>
      <c r="L1950" s="284"/>
      <c r="M1950" s="285"/>
      <c r="N1950" s="196"/>
      <c r="Q1950" s="525"/>
      <c r="V1950" s="299"/>
    </row>
    <row r="1951" spans="1:22">
      <c r="A1951" s="460" t="s">
        <v>363</v>
      </c>
      <c r="B1951" s="131"/>
      <c r="L1951" s="460" t="s">
        <v>363</v>
      </c>
      <c r="M1951" s="131"/>
    </row>
    <row r="1952" spans="1:22" ht="3" customHeight="1">
      <c r="A1952" s="460"/>
      <c r="B1952" s="131"/>
      <c r="C1952" s="132"/>
      <c r="D1952" s="132"/>
      <c r="E1952" s="132"/>
      <c r="F1952" s="510"/>
      <c r="G1952" s="132"/>
      <c r="H1952" s="132"/>
      <c r="I1952" s="132"/>
      <c r="J1952" s="132"/>
      <c r="K1952" s="217"/>
      <c r="L1952" s="460"/>
      <c r="M1952" s="131"/>
      <c r="N1952" s="132"/>
      <c r="O1952" s="132"/>
      <c r="P1952" s="132"/>
      <c r="Q1952" s="510"/>
      <c r="R1952" s="132"/>
      <c r="S1952" s="132"/>
      <c r="T1952" s="132"/>
      <c r="U1952" s="132"/>
      <c r="V1952" s="132"/>
    </row>
    <row r="1953" spans="1:22" ht="15.75" customHeight="1">
      <c r="A1953" s="578"/>
      <c r="B1953" s="578"/>
      <c r="C1953" s="578"/>
      <c r="D1953" s="133" t="s">
        <v>325</v>
      </c>
      <c r="E1953" s="133"/>
      <c r="F1953" s="511"/>
      <c r="G1953" s="135" t="str">
        <f>$G$3</f>
        <v>декабрь</v>
      </c>
      <c r="H1953" s="133" t="s">
        <v>967</v>
      </c>
      <c r="I1953" s="132"/>
      <c r="J1953" s="132"/>
      <c r="K1953" s="217"/>
      <c r="L1953" s="578"/>
      <c r="M1953" s="578"/>
      <c r="N1953" s="578"/>
      <c r="O1953" s="133" t="s">
        <v>325</v>
      </c>
      <c r="P1953" s="133"/>
      <c r="Q1953" s="511"/>
      <c r="R1953" s="135" t="str">
        <f>$G$3</f>
        <v>декабрь</v>
      </c>
      <c r="S1953" s="133" t="s">
        <v>967</v>
      </c>
      <c r="T1953" s="132"/>
      <c r="U1953" s="132"/>
      <c r="V1953" s="132"/>
    </row>
    <row r="1954" spans="1:22" ht="1.5" customHeight="1">
      <c r="A1954" s="578"/>
      <c r="B1954" s="578"/>
      <c r="C1954" s="578"/>
      <c r="D1954" s="132"/>
      <c r="E1954" s="132"/>
      <c r="F1954" s="510"/>
      <c r="G1954" s="132"/>
      <c r="H1954" s="132"/>
      <c r="I1954" s="132"/>
      <c r="J1954" s="132"/>
      <c r="K1954" s="217"/>
      <c r="L1954" s="578"/>
      <c r="M1954" s="578"/>
      <c r="N1954" s="578"/>
      <c r="O1954" s="132"/>
      <c r="P1954" s="132"/>
      <c r="Q1954" s="510"/>
      <c r="R1954" s="132"/>
      <c r="S1954" s="132"/>
      <c r="T1954" s="132"/>
      <c r="U1954" s="132"/>
      <c r="V1954" s="132"/>
    </row>
    <row r="1955" spans="1:22" ht="12.75" customHeight="1">
      <c r="A1955" s="578"/>
      <c r="B1955" s="578"/>
      <c r="C1955" s="578"/>
      <c r="D1955" s="131" t="s">
        <v>327</v>
      </c>
      <c r="E1955" s="131"/>
      <c r="F1955" s="512">
        <f>Жильцы!E103</f>
        <v>49.2</v>
      </c>
      <c r="G1955" s="131" t="s">
        <v>328</v>
      </c>
      <c r="H1955" s="132" t="str">
        <f>Жильцы!B103&amp;" "&amp;Жильцы!C103&amp;"."&amp;Жильцы!D103&amp;"."</f>
        <v>Поздеев Д.Г.</v>
      </c>
      <c r="I1955" s="132"/>
      <c r="J1955" s="132"/>
      <c r="K1955" s="217"/>
      <c r="L1955" s="578"/>
      <c r="M1955" s="578"/>
      <c r="N1955" s="578"/>
      <c r="O1955" s="131" t="s">
        <v>327</v>
      </c>
      <c r="P1955" s="131"/>
      <c r="Q1955" s="512">
        <f>Жильцы!E105</f>
        <v>49.5</v>
      </c>
      <c r="R1955" s="131" t="s">
        <v>328</v>
      </c>
      <c r="S1955" s="132" t="str">
        <f>Жильцы!B105&amp;" "&amp;Жильцы!C105&amp;"."&amp;Жильцы!D105&amp;"."</f>
        <v>Будаев В.Г.</v>
      </c>
      <c r="T1955" s="132"/>
      <c r="U1955" s="132"/>
      <c r="V1955" s="132"/>
    </row>
    <row r="1956" spans="1:22" ht="12.75" customHeight="1">
      <c r="A1956" s="578"/>
      <c r="B1956" s="578"/>
      <c r="C1956" s="578"/>
      <c r="D1956" s="131" t="s">
        <v>329</v>
      </c>
      <c r="E1956" s="131"/>
      <c r="F1956" s="512">
        <f>Жильцы!F103</f>
        <v>4</v>
      </c>
      <c r="G1956" s="131" t="s">
        <v>330</v>
      </c>
      <c r="H1956" s="132" t="s">
        <v>331</v>
      </c>
      <c r="I1956" s="132"/>
      <c r="J1956" s="137">
        <f>Жильцы!A103</f>
        <v>102</v>
      </c>
      <c r="K1956" s="217"/>
      <c r="L1956" s="578"/>
      <c r="M1956" s="578"/>
      <c r="N1956" s="578"/>
      <c r="O1956" s="131" t="s">
        <v>329</v>
      </c>
      <c r="P1956" s="131"/>
      <c r="Q1956" s="512">
        <f>Жильцы!F105</f>
        <v>3</v>
      </c>
      <c r="R1956" s="131" t="s">
        <v>330</v>
      </c>
      <c r="S1956" s="132" t="s">
        <v>331</v>
      </c>
      <c r="T1956" s="132"/>
      <c r="U1956" s="137">
        <f>Жильцы!A105</f>
        <v>104</v>
      </c>
      <c r="V1956" s="132"/>
    </row>
    <row r="1957" spans="1:22" ht="2.25" customHeight="1" thickBot="1">
      <c r="A1957" s="463"/>
      <c r="B1957" s="132"/>
      <c r="C1957" s="132"/>
      <c r="D1957" s="132"/>
      <c r="E1957" s="132"/>
      <c r="F1957" s="510"/>
      <c r="G1957" s="132"/>
      <c r="H1957" s="132"/>
      <c r="I1957" s="132"/>
      <c r="J1957" s="132"/>
      <c r="K1957" s="217"/>
      <c r="L1957" s="463"/>
      <c r="M1957" s="132"/>
      <c r="N1957" s="132"/>
      <c r="O1957" s="132"/>
      <c r="P1957" s="132"/>
      <c r="Q1957" s="510"/>
      <c r="R1957" s="132"/>
      <c r="S1957" s="132"/>
      <c r="T1957" s="132"/>
      <c r="U1957" s="132"/>
      <c r="V1957" s="132"/>
    </row>
    <row r="1958" spans="1:22" ht="24" customHeight="1" thickBot="1">
      <c r="A1958" s="574"/>
      <c r="B1958" s="138"/>
      <c r="C1958" s="219"/>
      <c r="D1958" s="541" t="s">
        <v>957</v>
      </c>
      <c r="E1958" s="140"/>
      <c r="F1958" s="513" t="s">
        <v>366</v>
      </c>
      <c r="G1958" s="141" t="s">
        <v>335</v>
      </c>
      <c r="H1958" s="220" t="s">
        <v>367</v>
      </c>
      <c r="I1958" s="569" t="s">
        <v>337</v>
      </c>
      <c r="J1958" s="570"/>
      <c r="K1958" s="217"/>
      <c r="L1958" s="585"/>
      <c r="M1958" s="138"/>
      <c r="N1958" s="219"/>
      <c r="O1958" s="541" t="s">
        <v>957</v>
      </c>
      <c r="P1958" s="140"/>
      <c r="Q1958" s="513" t="s">
        <v>366</v>
      </c>
      <c r="R1958" s="141" t="s">
        <v>335</v>
      </c>
      <c r="S1958" s="220" t="s">
        <v>367</v>
      </c>
      <c r="T1958" s="569" t="s">
        <v>337</v>
      </c>
      <c r="U1958" s="570"/>
      <c r="V1958" s="132"/>
    </row>
    <row r="1959" spans="1:22" ht="3" customHeight="1">
      <c r="A1959" s="574"/>
      <c r="B1959" s="221"/>
      <c r="C1959" s="144"/>
      <c r="D1959" s="144"/>
      <c r="E1959" s="145"/>
      <c r="F1959" s="514"/>
      <c r="G1959" s="146"/>
      <c r="H1959" s="146"/>
      <c r="I1959" s="144"/>
      <c r="J1959" s="147"/>
      <c r="K1959" s="217"/>
      <c r="L1959" s="585"/>
      <c r="M1959" s="221"/>
      <c r="N1959" s="144"/>
      <c r="O1959" s="144"/>
      <c r="P1959" s="145"/>
      <c r="Q1959" s="514"/>
      <c r="R1959" s="146"/>
      <c r="S1959" s="146"/>
      <c r="T1959" s="144"/>
      <c r="U1959" s="147"/>
      <c r="V1959" s="132"/>
    </row>
    <row r="1960" spans="1:22" ht="12.75" customHeight="1">
      <c r="A1960" s="574"/>
      <c r="B1960" s="221" t="s">
        <v>368</v>
      </c>
      <c r="C1960" s="156"/>
      <c r="D1960" s="156"/>
      <c r="E1960" s="150"/>
      <c r="F1960" s="151">
        <f>D2509</f>
        <v>29.5</v>
      </c>
      <c r="G1960" s="151">
        <f>F1960*F1955</f>
        <v>1451.4</v>
      </c>
      <c r="H1960" s="152"/>
      <c r="I1960" s="153">
        <f>G1960-H1960</f>
        <v>1451.4</v>
      </c>
      <c r="J1960" s="154"/>
      <c r="K1960" s="217"/>
      <c r="L1960" s="585"/>
      <c r="M1960" s="221" t="s">
        <v>368</v>
      </c>
      <c r="N1960" s="156"/>
      <c r="O1960" s="156"/>
      <c r="P1960" s="150"/>
      <c r="Q1960" s="151">
        <f>D2509</f>
        <v>29.5</v>
      </c>
      <c r="R1960" s="151">
        <f>Q1960*Q1955</f>
        <v>1460.25</v>
      </c>
      <c r="S1960" s="152"/>
      <c r="T1960" s="153">
        <f>R1960-S1960</f>
        <v>1460.25</v>
      </c>
      <c r="U1960" s="154"/>
      <c r="V1960" s="132"/>
    </row>
    <row r="1961" spans="1:22" ht="12.75" customHeight="1">
      <c r="A1961" s="472"/>
      <c r="B1961" s="582" t="s">
        <v>370</v>
      </c>
      <c r="C1961" s="583"/>
      <c r="D1961" s="583"/>
      <c r="E1961" s="222" t="s">
        <v>371</v>
      </c>
      <c r="F1961" s="516">
        <f>D2504</f>
        <v>0.152</v>
      </c>
      <c r="G1961" s="223">
        <f>F1961*F1955</f>
        <v>7.4784000000000006</v>
      </c>
      <c r="H1961" s="224"/>
      <c r="I1961" s="226">
        <f>G1961</f>
        <v>7.4784000000000006</v>
      </c>
      <c r="J1961" s="178"/>
      <c r="K1961" s="217"/>
      <c r="L1961" s="585"/>
      <c r="M1961" s="582" t="s">
        <v>370</v>
      </c>
      <c r="N1961" s="583"/>
      <c r="O1961" s="583"/>
      <c r="P1961" s="222" t="s">
        <v>371</v>
      </c>
      <c r="Q1961" s="516">
        <f>D2504</f>
        <v>0.152</v>
      </c>
      <c r="R1961" s="223">
        <f>Q1961*Q1955</f>
        <v>7.524</v>
      </c>
      <c r="S1961" s="224"/>
      <c r="T1961" s="226">
        <f>R1961</f>
        <v>7.524</v>
      </c>
      <c r="U1961" s="178"/>
      <c r="V1961" s="132"/>
    </row>
    <row r="1962" spans="1:22" ht="12.75" customHeight="1">
      <c r="A1962" s="472"/>
      <c r="B1962" s="584"/>
      <c r="C1962" s="583"/>
      <c r="D1962" s="583"/>
      <c r="E1962" s="222" t="s">
        <v>372</v>
      </c>
      <c r="F1962" s="516">
        <f>D2505</f>
        <v>0.72299999999999998</v>
      </c>
      <c r="G1962" s="223">
        <f>F1962*F1955</f>
        <v>35.571600000000004</v>
      </c>
      <c r="H1962" s="224"/>
      <c r="I1962" s="226">
        <f>G1962</f>
        <v>35.571600000000004</v>
      </c>
      <c r="J1962" s="178"/>
      <c r="K1962" s="217"/>
      <c r="L1962" s="464"/>
      <c r="M1962" s="584"/>
      <c r="N1962" s="583"/>
      <c r="O1962" s="583"/>
      <c r="P1962" s="222" t="s">
        <v>372</v>
      </c>
      <c r="Q1962" s="516">
        <f>D2505</f>
        <v>0.72299999999999998</v>
      </c>
      <c r="R1962" s="223">
        <f>Q1962*Q1955</f>
        <v>35.788499999999999</v>
      </c>
      <c r="S1962" s="224"/>
      <c r="T1962" s="226">
        <f>R1962</f>
        <v>35.788499999999999</v>
      </c>
      <c r="U1962" s="178"/>
      <c r="V1962" s="132"/>
    </row>
    <row r="1963" spans="1:22">
      <c r="A1963" s="573" t="s">
        <v>369</v>
      </c>
      <c r="B1963" s="584"/>
      <c r="C1963" s="583"/>
      <c r="D1963" s="583"/>
      <c r="E1963" s="222" t="s">
        <v>373</v>
      </c>
      <c r="F1963" s="527">
        <f>D2506</f>
        <v>1.3160000000000001</v>
      </c>
      <c r="G1963" s="223">
        <f>F1963*F1955</f>
        <v>64.747200000000007</v>
      </c>
      <c r="H1963" s="224"/>
      <c r="I1963" s="226">
        <f>G1963</f>
        <v>64.747200000000007</v>
      </c>
      <c r="J1963" s="178"/>
      <c r="K1963" s="217"/>
      <c r="L1963" s="586" t="s">
        <v>369</v>
      </c>
      <c r="M1963" s="584"/>
      <c r="N1963" s="583"/>
      <c r="O1963" s="583"/>
      <c r="P1963" s="222" t="s">
        <v>373</v>
      </c>
      <c r="Q1963" s="527">
        <f>D2506</f>
        <v>1.3160000000000001</v>
      </c>
      <c r="R1963" s="223">
        <f>Q1963*Q1955</f>
        <v>65.141999999999996</v>
      </c>
      <c r="S1963" s="224"/>
      <c r="T1963" s="226">
        <f>R1963</f>
        <v>65.141999999999996</v>
      </c>
      <c r="U1963" s="178"/>
      <c r="V1963" s="132"/>
    </row>
    <row r="1964" spans="1:22" ht="13.5" thickBot="1">
      <c r="A1964" s="573"/>
      <c r="B1964" s="584"/>
      <c r="C1964" s="583"/>
      <c r="D1964" s="583"/>
      <c r="E1964" s="232" t="s">
        <v>374</v>
      </c>
      <c r="F1964" s="518">
        <f>D2507</f>
        <v>0.14899999999999999</v>
      </c>
      <c r="G1964" s="233">
        <f>F1964*F1955</f>
        <v>7.3308</v>
      </c>
      <c r="H1964" s="234"/>
      <c r="I1964" s="237">
        <f>G1964</f>
        <v>7.3308</v>
      </c>
      <c r="J1964" s="236"/>
      <c r="K1964" s="217"/>
      <c r="L1964" s="586"/>
      <c r="M1964" s="584"/>
      <c r="N1964" s="583"/>
      <c r="O1964" s="583"/>
      <c r="P1964" s="232" t="s">
        <v>374</v>
      </c>
      <c r="Q1964" s="518">
        <f>D2507</f>
        <v>0.14899999999999999</v>
      </c>
      <c r="R1964" s="233">
        <f>Q1964*Q1955</f>
        <v>7.3754999999999997</v>
      </c>
      <c r="S1964" s="234"/>
      <c r="T1964" s="237">
        <f>R1964</f>
        <v>7.3754999999999997</v>
      </c>
      <c r="U1964" s="236"/>
      <c r="V1964" s="132"/>
    </row>
    <row r="1965" spans="1:22" ht="13.5" customHeight="1" thickBot="1">
      <c r="A1965" s="574"/>
      <c r="B1965" s="168"/>
      <c r="C1965" s="164"/>
      <c r="D1965" s="164"/>
      <c r="E1965" s="165"/>
      <c r="F1965" s="532" t="s">
        <v>384</v>
      </c>
      <c r="G1965" s="332" t="s">
        <v>385</v>
      </c>
      <c r="H1965" s="220" t="s">
        <v>386</v>
      </c>
      <c r="I1965" s="219"/>
      <c r="J1965" s="251"/>
      <c r="K1965" s="217"/>
      <c r="L1965" s="587"/>
      <c r="M1965" s="168"/>
      <c r="N1965" s="164"/>
      <c r="O1965" s="164"/>
      <c r="P1965" s="165"/>
      <c r="Q1965" s="532" t="s">
        <v>384</v>
      </c>
      <c r="R1965" s="332" t="s">
        <v>385</v>
      </c>
      <c r="S1965" s="220" t="s">
        <v>386</v>
      </c>
      <c r="T1965" s="219"/>
      <c r="U1965" s="251"/>
      <c r="V1965" s="132"/>
    </row>
    <row r="1966" spans="1:22" ht="13.5" thickBot="1">
      <c r="A1966" s="479"/>
      <c r="B1966" s="247" t="s">
        <v>986</v>
      </c>
      <c r="C1966" s="219"/>
      <c r="D1966" s="219"/>
      <c r="E1966" s="253"/>
      <c r="F1966" s="521">
        <f>INDEX(Жильцы!$A$2:$AB$129,Квитанции_чистые!J1956,HLOOKUP(Квитанции_чистые!$G$3,Лист1!$B$21:$M$22,2,FALSE))</f>
        <v>64728</v>
      </c>
      <c r="G1966" s="248">
        <f>INDEX(Жильцы!$A$2:$AB$129,Квитанции_чистые!J1956,(HLOOKUP(Квитанции_чистые!$G$3,Лист1!$B$17:$M$18,2,FALSE)))</f>
        <v>65158</v>
      </c>
      <c r="H1966" s="249">
        <f>G1966-F1966</f>
        <v>430</v>
      </c>
      <c r="I1966" s="242">
        <f>H1966*B2499</f>
        <v>1419</v>
      </c>
      <c r="J1966" s="251"/>
      <c r="K1966" s="252"/>
      <c r="L1966" s="461"/>
      <c r="M1966" s="247" t="s">
        <v>986</v>
      </c>
      <c r="N1966" s="219"/>
      <c r="O1966" s="219"/>
      <c r="P1966" s="253"/>
      <c r="Q1966" s="524">
        <f>INDEX(Жильцы!$A$2:$AB$129,Квитанции_чистые!U1956,HLOOKUP(Квитанции_чистые!$G$3,Лист1!$B$21:$M$22,2,FALSE))</f>
        <v>44035</v>
      </c>
      <c r="R1966" s="248">
        <f>INDEX(Жильцы!$A$2:$AB$129,Квитанции_чистые!U1956,(HLOOKUP(Квитанции_чистые!$G$3,Лист1!$B$17:$M$18,2,FALSE)))</f>
        <v>44377</v>
      </c>
      <c r="S1966" s="249">
        <f>R1966-Q1966</f>
        <v>342</v>
      </c>
      <c r="T1966" s="242">
        <f>S1966*B2499</f>
        <v>1128.5999999999999</v>
      </c>
      <c r="U1966" s="167"/>
      <c r="V1966" s="132"/>
    </row>
    <row r="1967" spans="1:22">
      <c r="A1967" s="460" t="s">
        <v>375</v>
      </c>
      <c r="B1967" s="132"/>
      <c r="C1967" s="132"/>
      <c r="D1967" s="132"/>
      <c r="E1967" s="132"/>
      <c r="F1967" s="510"/>
      <c r="G1967" s="560" t="s">
        <v>1007</v>
      </c>
      <c r="H1967" s="255"/>
      <c r="I1967" s="556">
        <f>Жильцы!N103</f>
        <v>8461.4499999999989</v>
      </c>
      <c r="J1967" s="255"/>
      <c r="K1967" s="217"/>
      <c r="L1967" s="460" t="s">
        <v>375</v>
      </c>
      <c r="M1967" s="132"/>
      <c r="N1967" s="132"/>
      <c r="O1967" s="132"/>
      <c r="P1967" s="132"/>
      <c r="Q1967" s="510"/>
      <c r="R1967" s="560" t="s">
        <v>1007</v>
      </c>
      <c r="S1967" s="255"/>
      <c r="T1967" s="556">
        <f>Жильцы!N105</f>
        <v>0</v>
      </c>
      <c r="U1967" s="255"/>
      <c r="V1967" s="132"/>
    </row>
    <row r="1968" spans="1:22" ht="13.5" thickBot="1">
      <c r="A1968" s="460" t="s">
        <v>376</v>
      </c>
      <c r="B1968" s="132"/>
      <c r="C1968" s="132"/>
      <c r="D1968" s="180" t="s">
        <v>377</v>
      </c>
      <c r="E1968" s="183" t="str">
        <f>$E$18</f>
        <v>января</v>
      </c>
      <c r="F1968" s="510" t="s">
        <v>1142</v>
      </c>
      <c r="G1968" s="182" t="s">
        <v>347</v>
      </c>
      <c r="H1968" s="167"/>
      <c r="I1968" s="242">
        <f>SUM(I1959:I1967)</f>
        <v>11446.977999999999</v>
      </c>
      <c r="J1968" s="167"/>
      <c r="K1968" s="217"/>
      <c r="L1968" s="460" t="s">
        <v>376</v>
      </c>
      <c r="M1968" s="132"/>
      <c r="N1968" s="132"/>
      <c r="O1968" s="180" t="s">
        <v>377</v>
      </c>
      <c r="P1968" s="183" t="str">
        <f>$E$18</f>
        <v>января</v>
      </c>
      <c r="Q1968" s="510" t="s">
        <v>1142</v>
      </c>
      <c r="R1968" s="182" t="s">
        <v>347</v>
      </c>
      <c r="S1968" s="167"/>
      <c r="T1968" s="242">
        <f>SUM(T1959:T1967)</f>
        <v>2704.6800000000003</v>
      </c>
      <c r="U1968" s="167"/>
      <c r="V1968" s="132"/>
    </row>
    <row r="1969" spans="1:22" ht="12.75" customHeight="1">
      <c r="A1969" s="184"/>
      <c r="B1969" s="190"/>
      <c r="C1969" s="186"/>
      <c r="D1969" s="259"/>
      <c r="E1969" s="259"/>
      <c r="F1969" s="522"/>
      <c r="G1969" s="188"/>
      <c r="H1969" s="189"/>
      <c r="I1969" s="259"/>
      <c r="J1969" s="259"/>
      <c r="K1969" s="260"/>
      <c r="L1969" s="184"/>
      <c r="M1969" s="190"/>
      <c r="N1969" s="186"/>
      <c r="O1969" s="259"/>
      <c r="P1969" s="259"/>
      <c r="Q1969" s="522"/>
      <c r="R1969" s="259"/>
      <c r="S1969" s="259"/>
      <c r="T1969" s="259"/>
      <c r="U1969" s="259"/>
      <c r="V1969" s="261"/>
    </row>
    <row r="1970" spans="1:22" ht="25.5" customHeight="1">
      <c r="A1970" s="460" t="s">
        <v>363</v>
      </c>
      <c r="B1970" s="131"/>
      <c r="K1970" s="576" t="s">
        <v>378</v>
      </c>
      <c r="L1970" s="460" t="s">
        <v>363</v>
      </c>
      <c r="M1970" s="131"/>
      <c r="V1970" s="576" t="s">
        <v>378</v>
      </c>
    </row>
    <row r="1971" spans="1:22">
      <c r="A1971" s="460" t="s">
        <v>379</v>
      </c>
      <c r="B1971" s="131"/>
      <c r="K1971" s="577"/>
      <c r="L1971" s="460" t="s">
        <v>379</v>
      </c>
      <c r="M1971" s="131"/>
      <c r="V1971" s="577"/>
    </row>
    <row r="1972" spans="1:22" ht="2.25" customHeight="1">
      <c r="A1972" s="460"/>
      <c r="B1972" s="131"/>
      <c r="C1972" s="132"/>
      <c r="D1972" s="132"/>
      <c r="E1972" s="132"/>
      <c r="F1972" s="510"/>
      <c r="G1972" s="132"/>
      <c r="H1972" s="132"/>
      <c r="I1972" s="132"/>
      <c r="J1972" s="132"/>
      <c r="K1972" s="577"/>
      <c r="L1972" s="460"/>
      <c r="M1972" s="131"/>
      <c r="N1972" s="132"/>
      <c r="O1972" s="132"/>
      <c r="P1972" s="132"/>
      <c r="Q1972" s="510"/>
      <c r="R1972" s="132"/>
      <c r="S1972" s="132"/>
      <c r="T1972" s="132"/>
      <c r="U1972" s="132"/>
      <c r="V1972" s="577"/>
    </row>
    <row r="1973" spans="1:22" ht="15.75" customHeight="1">
      <c r="A1973" s="578"/>
      <c r="B1973" s="578"/>
      <c r="C1973" s="578"/>
      <c r="D1973" s="133" t="s">
        <v>350</v>
      </c>
      <c r="E1973" s="133"/>
      <c r="F1973" s="511"/>
      <c r="G1973" s="135" t="str">
        <f>$G$3</f>
        <v>декабрь</v>
      </c>
      <c r="H1973" s="133" t="s">
        <v>967</v>
      </c>
      <c r="I1973" s="132"/>
      <c r="J1973" s="132"/>
      <c r="K1973" s="577"/>
      <c r="L1973" s="578"/>
      <c r="M1973" s="578"/>
      <c r="N1973" s="578"/>
      <c r="O1973" s="133" t="s">
        <v>350</v>
      </c>
      <c r="P1973" s="133"/>
      <c r="Q1973" s="511"/>
      <c r="R1973" s="135" t="str">
        <f>$G$3</f>
        <v>декабрь</v>
      </c>
      <c r="S1973" s="133" t="s">
        <v>967</v>
      </c>
      <c r="T1973" s="132"/>
      <c r="U1973" s="132"/>
      <c r="V1973" s="577"/>
    </row>
    <row r="1974" spans="1:22" ht="3.75" customHeight="1">
      <c r="A1974" s="578"/>
      <c r="B1974" s="578"/>
      <c r="C1974" s="578"/>
      <c r="D1974" s="132"/>
      <c r="E1974" s="132"/>
      <c r="F1974" s="510"/>
      <c r="G1974" s="132"/>
      <c r="H1974" s="132"/>
      <c r="I1974" s="132"/>
      <c r="J1974" s="132"/>
      <c r="K1974" s="577"/>
      <c r="L1974" s="578"/>
      <c r="M1974" s="578"/>
      <c r="N1974" s="578"/>
      <c r="O1974" s="132"/>
      <c r="P1974" s="132"/>
      <c r="Q1974" s="510"/>
      <c r="R1974" s="132"/>
      <c r="S1974" s="132"/>
      <c r="T1974" s="132"/>
      <c r="U1974" s="132"/>
      <c r="V1974" s="577"/>
    </row>
    <row r="1975" spans="1:22" ht="12.75" customHeight="1">
      <c r="A1975" s="578"/>
      <c r="B1975" s="578"/>
      <c r="C1975" s="578"/>
      <c r="D1975" s="131" t="s">
        <v>327</v>
      </c>
      <c r="E1975" s="131"/>
      <c r="F1975" s="512">
        <f>F1955</f>
        <v>49.2</v>
      </c>
      <c r="G1975" s="131" t="s">
        <v>328</v>
      </c>
      <c r="H1975" s="132" t="str">
        <f>H1955</f>
        <v>Поздеев Д.Г.</v>
      </c>
      <c r="I1975" s="132"/>
      <c r="J1975" s="132"/>
      <c r="K1975" s="577"/>
      <c r="L1975" s="578"/>
      <c r="M1975" s="578"/>
      <c r="N1975" s="578"/>
      <c r="O1975" s="131" t="s">
        <v>327</v>
      </c>
      <c r="P1975" s="131"/>
      <c r="Q1975" s="512">
        <f>Q1955</f>
        <v>49.5</v>
      </c>
      <c r="R1975" s="131" t="s">
        <v>328</v>
      </c>
      <c r="S1975" s="132" t="str">
        <f>S1955</f>
        <v>Будаев В.Г.</v>
      </c>
      <c r="T1975" s="132"/>
      <c r="U1975" s="132"/>
      <c r="V1975" s="577"/>
    </row>
    <row r="1976" spans="1:22" ht="12.75" customHeight="1">
      <c r="A1976" s="578"/>
      <c r="B1976" s="578"/>
      <c r="C1976" s="578"/>
      <c r="D1976" s="131" t="s">
        <v>329</v>
      </c>
      <c r="E1976" s="131"/>
      <c r="F1976" s="512">
        <f>F1956</f>
        <v>4</v>
      </c>
      <c r="G1976" s="131" t="s">
        <v>330</v>
      </c>
      <c r="H1976" s="132" t="s">
        <v>331</v>
      </c>
      <c r="I1976" s="132"/>
      <c r="J1976" s="137">
        <f>J1956</f>
        <v>102</v>
      </c>
      <c r="K1976" s="577"/>
      <c r="L1976" s="578"/>
      <c r="M1976" s="578"/>
      <c r="N1976" s="578"/>
      <c r="O1976" s="131" t="s">
        <v>329</v>
      </c>
      <c r="P1976" s="131"/>
      <c r="Q1976" s="512">
        <f>Q1956</f>
        <v>3</v>
      </c>
      <c r="R1976" s="131" t="s">
        <v>330</v>
      </c>
      <c r="S1976" s="132" t="s">
        <v>331</v>
      </c>
      <c r="T1976" s="132"/>
      <c r="U1976" s="137">
        <f>U1956</f>
        <v>104</v>
      </c>
      <c r="V1976" s="577"/>
    </row>
    <row r="1977" spans="1:22" ht="1.5" customHeight="1" thickBot="1">
      <c r="A1977" s="463"/>
      <c r="B1977" s="132"/>
      <c r="C1977" s="132"/>
      <c r="D1977" s="132"/>
      <c r="E1977" s="132"/>
      <c r="F1977" s="510"/>
      <c r="G1977" s="132"/>
      <c r="H1977" s="132"/>
      <c r="I1977" s="132"/>
      <c r="J1977" s="132"/>
      <c r="K1977" s="577"/>
      <c r="L1977" s="463"/>
      <c r="M1977" s="132"/>
      <c r="N1977" s="132"/>
      <c r="O1977" s="132"/>
      <c r="P1977" s="132"/>
      <c r="Q1977" s="510"/>
      <c r="R1977" s="132"/>
      <c r="S1977" s="132"/>
      <c r="T1977" s="132"/>
      <c r="U1977" s="132"/>
      <c r="V1977" s="577"/>
    </row>
    <row r="1978" spans="1:22" ht="24" customHeight="1" thickBot="1">
      <c r="A1978" s="574" t="s">
        <v>485</v>
      </c>
      <c r="B1978" s="138"/>
      <c r="C1978" s="219"/>
      <c r="D1978" s="541" t="s">
        <v>957</v>
      </c>
      <c r="E1978" s="140"/>
      <c r="F1978" s="513" t="s">
        <v>366</v>
      </c>
      <c r="G1978" s="141" t="s">
        <v>335</v>
      </c>
      <c r="H1978" s="220" t="s">
        <v>367</v>
      </c>
      <c r="I1978" s="569" t="s">
        <v>337</v>
      </c>
      <c r="J1978" s="570"/>
      <c r="K1978" s="577"/>
      <c r="L1978" s="585" t="s">
        <v>486</v>
      </c>
      <c r="M1978" s="138"/>
      <c r="N1978" s="219"/>
      <c r="O1978" s="541" t="s">
        <v>957</v>
      </c>
      <c r="P1978" s="140"/>
      <c r="Q1978" s="513" t="s">
        <v>366</v>
      </c>
      <c r="R1978" s="141" t="s">
        <v>335</v>
      </c>
      <c r="S1978" s="220" t="s">
        <v>367</v>
      </c>
      <c r="T1978" s="569" t="s">
        <v>337</v>
      </c>
      <c r="U1978" s="570"/>
      <c r="V1978" s="577"/>
    </row>
    <row r="1979" spans="1:22" ht="2.25" customHeight="1">
      <c r="A1979" s="574"/>
      <c r="B1979" s="221"/>
      <c r="C1979" s="144"/>
      <c r="D1979" s="144"/>
      <c r="E1979" s="145"/>
      <c r="F1979" s="514"/>
      <c r="G1979" s="146"/>
      <c r="H1979" s="146"/>
      <c r="I1979" s="144"/>
      <c r="J1979" s="147"/>
      <c r="K1979" s="577"/>
      <c r="L1979" s="585"/>
      <c r="M1979" s="221"/>
      <c r="N1979" s="144"/>
      <c r="O1979" s="144"/>
      <c r="P1979" s="145"/>
      <c r="Q1979" s="514"/>
      <c r="R1979" s="146"/>
      <c r="S1979" s="146"/>
      <c r="T1979" s="144"/>
      <c r="U1979" s="147"/>
      <c r="V1979" s="577"/>
    </row>
    <row r="1980" spans="1:22" ht="12.75" customHeight="1">
      <c r="A1980" s="574"/>
      <c r="B1980" s="221" t="s">
        <v>368</v>
      </c>
      <c r="C1980" s="156"/>
      <c r="D1980" s="156"/>
      <c r="E1980" s="150"/>
      <c r="F1980" s="151">
        <f>D2509</f>
        <v>29.5</v>
      </c>
      <c r="G1980" s="151">
        <f>F1980*F1975</f>
        <v>1451.4</v>
      </c>
      <c r="H1980" s="192"/>
      <c r="I1980" s="153">
        <f>G1980-H1980</f>
        <v>1451.4</v>
      </c>
      <c r="J1980" s="154"/>
      <c r="K1980" s="577"/>
      <c r="L1980" s="585"/>
      <c r="M1980" s="221" t="s">
        <v>368</v>
      </c>
      <c r="N1980" s="156"/>
      <c r="O1980" s="156"/>
      <c r="P1980" s="150"/>
      <c r="Q1980" s="151">
        <f>D2509</f>
        <v>29.5</v>
      </c>
      <c r="R1980" s="151">
        <f>Q1980*Q1975</f>
        <v>1460.25</v>
      </c>
      <c r="S1980" s="192"/>
      <c r="T1980" s="153">
        <f>R1980-S1980</f>
        <v>1460.25</v>
      </c>
      <c r="U1980" s="154"/>
      <c r="V1980" s="577"/>
    </row>
    <row r="1981" spans="1:22" ht="12.75" customHeight="1">
      <c r="A1981" s="472"/>
      <c r="B1981" s="582" t="s">
        <v>370</v>
      </c>
      <c r="C1981" s="583"/>
      <c r="D1981" s="583"/>
      <c r="E1981" s="222" t="s">
        <v>371</v>
      </c>
      <c r="F1981" s="516">
        <f>D2504</f>
        <v>0.152</v>
      </c>
      <c r="G1981" s="223">
        <f>F1981*F1975</f>
        <v>7.4784000000000006</v>
      </c>
      <c r="H1981" s="262"/>
      <c r="I1981" s="226">
        <f>G1981</f>
        <v>7.4784000000000006</v>
      </c>
      <c r="J1981" s="178"/>
      <c r="K1981" s="577"/>
      <c r="L1981" s="585"/>
      <c r="M1981" s="582" t="s">
        <v>370</v>
      </c>
      <c r="N1981" s="583"/>
      <c r="O1981" s="583"/>
      <c r="P1981" s="222" t="s">
        <v>371</v>
      </c>
      <c r="Q1981" s="516">
        <f>D2504</f>
        <v>0.152</v>
      </c>
      <c r="R1981" s="223">
        <f>Q1981*Q1975</f>
        <v>7.524</v>
      </c>
      <c r="S1981" s="262"/>
      <c r="T1981" s="226">
        <f>R1981</f>
        <v>7.524</v>
      </c>
      <c r="U1981" s="178"/>
      <c r="V1981" s="577"/>
    </row>
    <row r="1982" spans="1:22" ht="12.75" customHeight="1">
      <c r="A1982" s="472"/>
      <c r="B1982" s="584"/>
      <c r="C1982" s="583"/>
      <c r="D1982" s="583"/>
      <c r="E1982" s="222" t="s">
        <v>372</v>
      </c>
      <c r="F1982" s="516">
        <f>D2505</f>
        <v>0.72299999999999998</v>
      </c>
      <c r="G1982" s="223">
        <f>F1982*F1975</f>
        <v>35.571600000000004</v>
      </c>
      <c r="H1982" s="262"/>
      <c r="I1982" s="226">
        <f>G1982</f>
        <v>35.571600000000004</v>
      </c>
      <c r="J1982" s="178"/>
      <c r="K1982" s="577"/>
      <c r="L1982" s="464"/>
      <c r="M1982" s="584"/>
      <c r="N1982" s="583"/>
      <c r="O1982" s="583"/>
      <c r="P1982" s="222" t="s">
        <v>372</v>
      </c>
      <c r="Q1982" s="516">
        <f>D2505</f>
        <v>0.72299999999999998</v>
      </c>
      <c r="R1982" s="223">
        <f>Q1982*Q1975</f>
        <v>35.788499999999999</v>
      </c>
      <c r="S1982" s="262"/>
      <c r="T1982" s="226">
        <f>R1982</f>
        <v>35.788499999999999</v>
      </c>
      <c r="U1982" s="178"/>
      <c r="V1982" s="577"/>
    </row>
    <row r="1983" spans="1:22">
      <c r="A1983" s="573" t="s">
        <v>369</v>
      </c>
      <c r="B1983" s="584"/>
      <c r="C1983" s="583"/>
      <c r="D1983" s="583"/>
      <c r="E1983" s="222" t="s">
        <v>373</v>
      </c>
      <c r="F1983" s="527">
        <f>D2506</f>
        <v>1.3160000000000001</v>
      </c>
      <c r="G1983" s="223">
        <f>F1983*F1975</f>
        <v>64.747200000000007</v>
      </c>
      <c r="H1983" s="262"/>
      <c r="I1983" s="226">
        <f>G1983</f>
        <v>64.747200000000007</v>
      </c>
      <c r="J1983" s="178"/>
      <c r="K1983" s="577"/>
      <c r="L1983" s="586" t="s">
        <v>369</v>
      </c>
      <c r="M1983" s="584"/>
      <c r="N1983" s="583"/>
      <c r="O1983" s="583"/>
      <c r="P1983" s="222" t="s">
        <v>373</v>
      </c>
      <c r="Q1983" s="527">
        <f>D2506</f>
        <v>1.3160000000000001</v>
      </c>
      <c r="R1983" s="223">
        <f>Q1983*Q1975</f>
        <v>65.141999999999996</v>
      </c>
      <c r="S1983" s="262"/>
      <c r="T1983" s="226">
        <f>R1983</f>
        <v>65.141999999999996</v>
      </c>
      <c r="U1983" s="178"/>
      <c r="V1983" s="577"/>
    </row>
    <row r="1984" spans="1:22" ht="13.5" thickBot="1">
      <c r="A1984" s="573"/>
      <c r="B1984" s="584"/>
      <c r="C1984" s="583"/>
      <c r="D1984" s="583"/>
      <c r="E1984" s="232" t="s">
        <v>374</v>
      </c>
      <c r="F1984" s="518">
        <f>D2507</f>
        <v>0.14899999999999999</v>
      </c>
      <c r="G1984" s="233">
        <f>F1984*F1975</f>
        <v>7.3308</v>
      </c>
      <c r="H1984" s="264"/>
      <c r="I1984" s="237">
        <f>G1984</f>
        <v>7.3308</v>
      </c>
      <c r="J1984" s="236"/>
      <c r="K1984" s="577"/>
      <c r="L1984" s="586"/>
      <c r="M1984" s="584"/>
      <c r="N1984" s="583"/>
      <c r="O1984" s="583"/>
      <c r="P1984" s="232" t="s">
        <v>374</v>
      </c>
      <c r="Q1984" s="518">
        <f>D2507</f>
        <v>0.14899999999999999</v>
      </c>
      <c r="R1984" s="233">
        <f>Q1984*Q1975</f>
        <v>7.3754999999999997</v>
      </c>
      <c r="S1984" s="264"/>
      <c r="T1984" s="237">
        <f>R1984</f>
        <v>7.3754999999999997</v>
      </c>
      <c r="U1984" s="236"/>
      <c r="V1984" s="577"/>
    </row>
    <row r="1985" spans="1:22" ht="12.75" customHeight="1" thickBot="1">
      <c r="A1985" s="574"/>
      <c r="B1985" s="168"/>
      <c r="C1985" s="164"/>
      <c r="D1985" s="164"/>
      <c r="E1985" s="165"/>
      <c r="F1985" s="532" t="s">
        <v>384</v>
      </c>
      <c r="G1985" s="332" t="s">
        <v>385</v>
      </c>
      <c r="H1985" s="220" t="s">
        <v>386</v>
      </c>
      <c r="I1985" s="219"/>
      <c r="J1985" s="251"/>
      <c r="K1985" s="577"/>
      <c r="L1985" s="587"/>
      <c r="M1985" s="168"/>
      <c r="N1985" s="164"/>
      <c r="O1985" s="164"/>
      <c r="P1985" s="165"/>
      <c r="Q1985" s="532" t="s">
        <v>384</v>
      </c>
      <c r="R1985" s="332" t="s">
        <v>385</v>
      </c>
      <c r="S1985" s="220" t="s">
        <v>386</v>
      </c>
      <c r="T1985" s="219"/>
      <c r="U1985" s="251"/>
      <c r="V1985" s="577"/>
    </row>
    <row r="1986" spans="1:22" ht="13.5" thickBot="1">
      <c r="A1986" s="479"/>
      <c r="B1986" s="247" t="s">
        <v>986</v>
      </c>
      <c r="C1986" s="219"/>
      <c r="D1986" s="219"/>
      <c r="E1986" s="253"/>
      <c r="F1986" s="524">
        <f>F1966</f>
        <v>64728</v>
      </c>
      <c r="G1986" s="282">
        <f>G1966</f>
        <v>65158</v>
      </c>
      <c r="H1986" s="249">
        <f>H1966</f>
        <v>430</v>
      </c>
      <c r="I1986" s="242">
        <f>I1966</f>
        <v>1419</v>
      </c>
      <c r="J1986" s="167"/>
      <c r="K1986" s="577"/>
      <c r="L1986" s="461"/>
      <c r="M1986" s="247" t="s">
        <v>986</v>
      </c>
      <c r="N1986" s="219"/>
      <c r="O1986" s="219"/>
      <c r="P1986" s="253"/>
      <c r="Q1986" s="524">
        <f>Q1966</f>
        <v>44035</v>
      </c>
      <c r="R1986" s="248">
        <f>R1966</f>
        <v>44377</v>
      </c>
      <c r="S1986" s="249">
        <f>S1966</f>
        <v>342</v>
      </c>
      <c r="T1986" s="242">
        <f>T1966</f>
        <v>1128.5999999999999</v>
      </c>
      <c r="U1986" s="167"/>
      <c r="V1986" s="577"/>
    </row>
    <row r="1987" spans="1:22">
      <c r="A1987" s="460" t="s">
        <v>375</v>
      </c>
      <c r="B1987" s="132"/>
      <c r="C1987" s="132"/>
      <c r="D1987" s="132"/>
      <c r="E1987" s="132"/>
      <c r="F1987" s="510"/>
      <c r="G1987" s="560" t="s">
        <v>1007</v>
      </c>
      <c r="H1987" s="255"/>
      <c r="I1987" s="556">
        <f>I1967</f>
        <v>8461.4499999999989</v>
      </c>
      <c r="J1987" s="255"/>
      <c r="K1987" s="577"/>
      <c r="L1987" s="460" t="s">
        <v>375</v>
      </c>
      <c r="M1987" s="132"/>
      <c r="N1987" s="132"/>
      <c r="O1987" s="132"/>
      <c r="P1987" s="132"/>
      <c r="Q1987" s="510"/>
      <c r="R1987" s="560" t="s">
        <v>1007</v>
      </c>
      <c r="S1987" s="255"/>
      <c r="T1987" s="556">
        <f>T1967</f>
        <v>0</v>
      </c>
      <c r="U1987" s="255"/>
      <c r="V1987" s="577"/>
    </row>
    <row r="1988" spans="1:22" ht="13.5" thickBot="1">
      <c r="A1988" s="460" t="s">
        <v>376</v>
      </c>
      <c r="B1988" s="132"/>
      <c r="C1988" s="132"/>
      <c r="D1988" s="180" t="s">
        <v>377</v>
      </c>
      <c r="E1988" s="183" t="str">
        <f>$E$18</f>
        <v>января</v>
      </c>
      <c r="F1988" s="510" t="s">
        <v>1142</v>
      </c>
      <c r="G1988" s="182" t="s">
        <v>347</v>
      </c>
      <c r="H1988" s="167"/>
      <c r="I1988" s="242">
        <f>SUM(I1979:I1987)</f>
        <v>11446.977999999999</v>
      </c>
      <c r="J1988" s="167"/>
      <c r="K1988" s="299"/>
      <c r="L1988" s="460" t="s">
        <v>376</v>
      </c>
      <c r="M1988" s="132"/>
      <c r="N1988" s="132"/>
      <c r="O1988" s="180" t="s">
        <v>377</v>
      </c>
      <c r="P1988" s="183" t="str">
        <f>$E$18</f>
        <v>января</v>
      </c>
      <c r="Q1988" s="510" t="s">
        <v>1142</v>
      </c>
      <c r="R1988" s="182" t="s">
        <v>347</v>
      </c>
      <c r="S1988" s="167"/>
      <c r="T1988" s="242">
        <f>SUM(T1979:T1987)</f>
        <v>2704.6800000000003</v>
      </c>
      <c r="U1988" s="167"/>
      <c r="V1988" s="299"/>
    </row>
    <row r="1989" spans="1:22" ht="13.5" thickBot="1">
      <c r="A1989" s="184"/>
      <c r="B1989" s="190"/>
      <c r="C1989" s="186"/>
      <c r="D1989" s="259"/>
      <c r="E1989" s="259"/>
      <c r="F1989" s="522"/>
      <c r="G1989" s="197"/>
      <c r="H1989" s="197"/>
      <c r="I1989" s="197"/>
      <c r="J1989" s="197"/>
      <c r="K1989" s="299"/>
      <c r="L1989" s="184"/>
      <c r="M1989" s="190"/>
      <c r="N1989" s="186"/>
      <c r="O1989" s="259"/>
      <c r="P1989" s="259"/>
      <c r="Q1989" s="522"/>
      <c r="R1989" s="197"/>
      <c r="S1989" s="197"/>
      <c r="T1989" s="197"/>
      <c r="U1989" s="197"/>
      <c r="V1989" s="299"/>
    </row>
    <row r="1990" spans="1:22" ht="29.25" customHeight="1" thickTop="1">
      <c r="A1990" s="460" t="s">
        <v>363</v>
      </c>
      <c r="B1990" s="131"/>
      <c r="L1990" s="460" t="s">
        <v>363</v>
      </c>
      <c r="M1990" s="131"/>
    </row>
    <row r="1991" spans="1:22" ht="2.25" customHeight="1">
      <c r="A1991" s="460"/>
      <c r="B1991" s="131"/>
      <c r="C1991" s="132"/>
      <c r="D1991" s="132"/>
      <c r="E1991" s="132"/>
      <c r="F1991" s="510"/>
      <c r="G1991" s="132"/>
      <c r="H1991" s="132"/>
      <c r="I1991" s="132"/>
      <c r="J1991" s="132"/>
      <c r="K1991" s="217"/>
      <c r="L1991" s="460"/>
      <c r="M1991" s="131"/>
      <c r="N1991" s="132"/>
      <c r="O1991" s="132"/>
      <c r="P1991" s="132"/>
      <c r="Q1991" s="510"/>
      <c r="R1991" s="132"/>
      <c r="S1991" s="132"/>
      <c r="T1991" s="132"/>
      <c r="U1991" s="132"/>
      <c r="V1991" s="132"/>
    </row>
    <row r="1992" spans="1:22" ht="15.75" customHeight="1">
      <c r="A1992" s="578"/>
      <c r="B1992" s="578"/>
      <c r="C1992" s="578"/>
      <c r="D1992" s="133" t="s">
        <v>325</v>
      </c>
      <c r="E1992" s="133"/>
      <c r="F1992" s="511"/>
      <c r="G1992" s="135" t="str">
        <f>$G$3</f>
        <v>декабрь</v>
      </c>
      <c r="H1992" s="133" t="s">
        <v>967</v>
      </c>
      <c r="I1992" s="132"/>
      <c r="J1992" s="132"/>
      <c r="K1992" s="217"/>
      <c r="L1992" s="578"/>
      <c r="M1992" s="578"/>
      <c r="N1992" s="578"/>
      <c r="O1992" s="133" t="s">
        <v>325</v>
      </c>
      <c r="P1992" s="133"/>
      <c r="Q1992" s="511"/>
      <c r="R1992" s="135" t="str">
        <f>$G$3</f>
        <v>декабрь</v>
      </c>
      <c r="S1992" s="133" t="s">
        <v>967</v>
      </c>
      <c r="T1992" s="132"/>
      <c r="U1992" s="132"/>
      <c r="V1992" s="132"/>
    </row>
    <row r="1993" spans="1:22" ht="3" customHeight="1">
      <c r="A1993" s="578"/>
      <c r="B1993" s="578"/>
      <c r="C1993" s="578"/>
      <c r="D1993" s="132"/>
      <c r="E1993" s="132"/>
      <c r="F1993" s="510"/>
      <c r="G1993" s="132"/>
      <c r="H1993" s="132"/>
      <c r="I1993" s="132"/>
      <c r="J1993" s="132"/>
      <c r="K1993" s="217"/>
      <c r="L1993" s="578"/>
      <c r="M1993" s="578"/>
      <c r="N1993" s="578"/>
      <c r="O1993" s="132"/>
      <c r="P1993" s="132"/>
      <c r="Q1993" s="510"/>
      <c r="R1993" s="132"/>
      <c r="S1993" s="132"/>
      <c r="T1993" s="132"/>
      <c r="U1993" s="132"/>
      <c r="V1993" s="132"/>
    </row>
    <row r="1994" spans="1:22" ht="12.75" customHeight="1">
      <c r="A1994" s="578"/>
      <c r="B1994" s="578"/>
      <c r="C1994" s="578"/>
      <c r="D1994" s="131" t="s">
        <v>327</v>
      </c>
      <c r="E1994" s="131"/>
      <c r="F1994" s="512">
        <f>Жильцы!E104</f>
        <v>49.2</v>
      </c>
      <c r="G1994" s="131" t="s">
        <v>328</v>
      </c>
      <c r="H1994" s="132" t="str">
        <f>Жильцы!B104&amp;" "&amp;Жильцы!C104&amp;"."&amp;Жильцы!D104&amp;"."</f>
        <v>Булычева О.С.</v>
      </c>
      <c r="I1994" s="132"/>
      <c r="J1994" s="132"/>
      <c r="K1994" s="217"/>
      <c r="L1994" s="578"/>
      <c r="M1994" s="578"/>
      <c r="N1994" s="578"/>
      <c r="O1994" s="131" t="s">
        <v>327</v>
      </c>
      <c r="P1994" s="131"/>
      <c r="Q1994" s="512">
        <f>Жильцы!E106</f>
        <v>49.4</v>
      </c>
      <c r="R1994" s="131" t="s">
        <v>328</v>
      </c>
      <c r="S1994" s="132" t="str">
        <f>Жильцы!B106&amp;" "&amp;Жильцы!C106&amp;"."&amp;Жильцы!D106&amp;"."</f>
        <v>Захлевнова Е.В.</v>
      </c>
      <c r="T1994" s="132"/>
      <c r="U1994" s="132"/>
      <c r="V1994" s="132"/>
    </row>
    <row r="1995" spans="1:22" ht="12.75" customHeight="1">
      <c r="A1995" s="578"/>
      <c r="B1995" s="578"/>
      <c r="C1995" s="578"/>
      <c r="D1995" s="131" t="s">
        <v>329</v>
      </c>
      <c r="E1995" s="131"/>
      <c r="F1995" s="512">
        <f>Жильцы!F104</f>
        <v>2</v>
      </c>
      <c r="G1995" s="131" t="s">
        <v>330</v>
      </c>
      <c r="H1995" s="132" t="s">
        <v>331</v>
      </c>
      <c r="I1995" s="132"/>
      <c r="J1995" s="137">
        <f>Жильцы!A104</f>
        <v>103</v>
      </c>
      <c r="K1995" s="217"/>
      <c r="L1995" s="578"/>
      <c r="M1995" s="578"/>
      <c r="N1995" s="578"/>
      <c r="O1995" s="131" t="s">
        <v>329</v>
      </c>
      <c r="P1995" s="131"/>
      <c r="Q1995" s="512">
        <f>Жильцы!F106</f>
        <v>3</v>
      </c>
      <c r="R1995" s="131" t="s">
        <v>330</v>
      </c>
      <c r="S1995" s="132" t="s">
        <v>331</v>
      </c>
      <c r="T1995" s="132"/>
      <c r="U1995" s="137">
        <f>Жильцы!A106</f>
        <v>105</v>
      </c>
      <c r="V1995" s="132"/>
    </row>
    <row r="1996" spans="1:22" ht="2.25" customHeight="1" thickBot="1">
      <c r="A1996" s="463"/>
      <c r="B1996" s="132"/>
      <c r="C1996" s="132"/>
      <c r="D1996" s="132"/>
      <c r="E1996" s="132"/>
      <c r="F1996" s="510"/>
      <c r="G1996" s="132"/>
      <c r="H1996" s="132"/>
      <c r="I1996" s="132"/>
      <c r="J1996" s="132"/>
      <c r="K1996" s="217"/>
      <c r="L1996" s="463"/>
      <c r="M1996" s="132"/>
      <c r="N1996" s="132"/>
      <c r="O1996" s="132"/>
      <c r="P1996" s="132"/>
      <c r="Q1996" s="510"/>
      <c r="R1996" s="132"/>
      <c r="S1996" s="132"/>
      <c r="T1996" s="132"/>
      <c r="U1996" s="132"/>
      <c r="V1996" s="132"/>
    </row>
    <row r="1997" spans="1:22" ht="24" customHeight="1" thickBot="1">
      <c r="A1997" s="574"/>
      <c r="B1997" s="138"/>
      <c r="C1997" s="219"/>
      <c r="D1997" s="541" t="s">
        <v>957</v>
      </c>
      <c r="E1997" s="140"/>
      <c r="F1997" s="513" t="s">
        <v>366</v>
      </c>
      <c r="G1997" s="141" t="s">
        <v>335</v>
      </c>
      <c r="H1997" s="220" t="s">
        <v>367</v>
      </c>
      <c r="I1997" s="569" t="s">
        <v>337</v>
      </c>
      <c r="J1997" s="570"/>
      <c r="K1997" s="217"/>
      <c r="L1997" s="585"/>
      <c r="M1997" s="138"/>
      <c r="N1997" s="219"/>
      <c r="O1997" s="541" t="s">
        <v>957</v>
      </c>
      <c r="P1997" s="140"/>
      <c r="Q1997" s="513" t="s">
        <v>366</v>
      </c>
      <c r="R1997" s="141" t="s">
        <v>335</v>
      </c>
      <c r="S1997" s="220" t="s">
        <v>367</v>
      </c>
      <c r="T1997" s="569" t="s">
        <v>337</v>
      </c>
      <c r="U1997" s="570"/>
      <c r="V1997" s="132"/>
    </row>
    <row r="1998" spans="1:22" ht="2.25" customHeight="1">
      <c r="A1998" s="574"/>
      <c r="B1998" s="221"/>
      <c r="C1998" s="144"/>
      <c r="D1998" s="144"/>
      <c r="E1998" s="145"/>
      <c r="F1998" s="514"/>
      <c r="G1998" s="146"/>
      <c r="H1998" s="146"/>
      <c r="I1998" s="144"/>
      <c r="J1998" s="147"/>
      <c r="K1998" s="217"/>
      <c r="L1998" s="585"/>
      <c r="M1998" s="221"/>
      <c r="N1998" s="144"/>
      <c r="O1998" s="144"/>
      <c r="P1998" s="145"/>
      <c r="Q1998" s="514"/>
      <c r="R1998" s="146"/>
      <c r="S1998" s="146"/>
      <c r="T1998" s="144"/>
      <c r="U1998" s="147"/>
      <c r="V1998" s="132"/>
    </row>
    <row r="1999" spans="1:22" ht="12.75" customHeight="1">
      <c r="A1999" s="574"/>
      <c r="B1999" s="221" t="s">
        <v>368</v>
      </c>
      <c r="C1999" s="156"/>
      <c r="D1999" s="156"/>
      <c r="E1999" s="150"/>
      <c r="F1999" s="151">
        <f>D2509</f>
        <v>29.5</v>
      </c>
      <c r="G1999" s="151">
        <f>F1999*F1994</f>
        <v>1451.4</v>
      </c>
      <c r="H1999" s="192"/>
      <c r="I1999" s="153">
        <f>G1999-H1999</f>
        <v>1451.4</v>
      </c>
      <c r="J1999" s="154"/>
      <c r="K1999" s="217"/>
      <c r="L1999" s="585"/>
      <c r="M1999" s="221" t="s">
        <v>368</v>
      </c>
      <c r="N1999" s="156"/>
      <c r="O1999" s="156"/>
      <c r="P1999" s="150"/>
      <c r="Q1999" s="151">
        <f>D2509</f>
        <v>29.5</v>
      </c>
      <c r="R1999" s="151">
        <f>Q1999*Q1994</f>
        <v>1457.3</v>
      </c>
      <c r="S1999" s="192"/>
      <c r="T1999" s="153">
        <f>R1999-S1999</f>
        <v>1457.3</v>
      </c>
      <c r="U1999" s="154"/>
      <c r="V1999" s="132"/>
    </row>
    <row r="2000" spans="1:22" ht="12.75" customHeight="1">
      <c r="A2000" s="472"/>
      <c r="B2000" s="582" t="s">
        <v>370</v>
      </c>
      <c r="C2000" s="583"/>
      <c r="D2000" s="583"/>
      <c r="E2000" s="222" t="s">
        <v>371</v>
      </c>
      <c r="F2000" s="516">
        <f>D2504</f>
        <v>0.152</v>
      </c>
      <c r="G2000" s="223">
        <f>F2000*F1994</f>
        <v>7.4784000000000006</v>
      </c>
      <c r="H2000" s="262"/>
      <c r="I2000" s="226">
        <f>G2000</f>
        <v>7.4784000000000006</v>
      </c>
      <c r="J2000" s="178"/>
      <c r="K2000" s="217"/>
      <c r="L2000" s="585"/>
      <c r="M2000" s="582" t="s">
        <v>370</v>
      </c>
      <c r="N2000" s="583"/>
      <c r="O2000" s="583"/>
      <c r="P2000" s="222" t="s">
        <v>371</v>
      </c>
      <c r="Q2000" s="516">
        <f>D2504</f>
        <v>0.152</v>
      </c>
      <c r="R2000" s="223">
        <f>Q2000*Q1994</f>
        <v>7.5087999999999999</v>
      </c>
      <c r="S2000" s="262"/>
      <c r="T2000" s="226">
        <f>R2000</f>
        <v>7.5087999999999999</v>
      </c>
      <c r="U2000" s="178"/>
      <c r="V2000" s="132"/>
    </row>
    <row r="2001" spans="1:22" ht="12.75" customHeight="1">
      <c r="A2001" s="472"/>
      <c r="B2001" s="584"/>
      <c r="C2001" s="583"/>
      <c r="D2001" s="583"/>
      <c r="E2001" s="222" t="s">
        <v>372</v>
      </c>
      <c r="F2001" s="516">
        <f>D2505</f>
        <v>0.72299999999999998</v>
      </c>
      <c r="G2001" s="223">
        <f>F2001*F1994</f>
        <v>35.571600000000004</v>
      </c>
      <c r="H2001" s="262"/>
      <c r="I2001" s="226">
        <f>G2001</f>
        <v>35.571600000000004</v>
      </c>
      <c r="J2001" s="178"/>
      <c r="K2001" s="217"/>
      <c r="L2001" s="464"/>
      <c r="M2001" s="584"/>
      <c r="N2001" s="583"/>
      <c r="O2001" s="583"/>
      <c r="P2001" s="222" t="s">
        <v>372</v>
      </c>
      <c r="Q2001" s="516">
        <f>D2505</f>
        <v>0.72299999999999998</v>
      </c>
      <c r="R2001" s="223">
        <f>Q2001*Q1994</f>
        <v>35.716200000000001</v>
      </c>
      <c r="S2001" s="262"/>
      <c r="T2001" s="226">
        <f>R2001</f>
        <v>35.716200000000001</v>
      </c>
      <c r="U2001" s="178"/>
      <c r="V2001" s="132"/>
    </row>
    <row r="2002" spans="1:22">
      <c r="A2002" s="573" t="s">
        <v>369</v>
      </c>
      <c r="B2002" s="584"/>
      <c r="C2002" s="583"/>
      <c r="D2002" s="583"/>
      <c r="E2002" s="222" t="s">
        <v>373</v>
      </c>
      <c r="F2002" s="527">
        <f>D2506</f>
        <v>1.3160000000000001</v>
      </c>
      <c r="G2002" s="223">
        <f>F2002*F1994</f>
        <v>64.747200000000007</v>
      </c>
      <c r="H2002" s="262"/>
      <c r="I2002" s="226">
        <f>G2002</f>
        <v>64.747200000000007</v>
      </c>
      <c r="J2002" s="178"/>
      <c r="K2002" s="217"/>
      <c r="L2002" s="586" t="s">
        <v>369</v>
      </c>
      <c r="M2002" s="584"/>
      <c r="N2002" s="583"/>
      <c r="O2002" s="583"/>
      <c r="P2002" s="222" t="s">
        <v>373</v>
      </c>
      <c r="Q2002" s="527">
        <f>D2506</f>
        <v>1.3160000000000001</v>
      </c>
      <c r="R2002" s="223">
        <f>Q2002*Q1994</f>
        <v>65.010400000000004</v>
      </c>
      <c r="S2002" s="262"/>
      <c r="T2002" s="226">
        <f>R2002</f>
        <v>65.010400000000004</v>
      </c>
      <c r="U2002" s="178"/>
      <c r="V2002" s="132"/>
    </row>
    <row r="2003" spans="1:22" ht="13.5" thickBot="1">
      <c r="A2003" s="573"/>
      <c r="B2003" s="584"/>
      <c r="C2003" s="583"/>
      <c r="D2003" s="583"/>
      <c r="E2003" s="232" t="s">
        <v>374</v>
      </c>
      <c r="F2003" s="518">
        <f>D2507</f>
        <v>0.14899999999999999</v>
      </c>
      <c r="G2003" s="233">
        <f>F2003*F1994</f>
        <v>7.3308</v>
      </c>
      <c r="H2003" s="264"/>
      <c r="I2003" s="237">
        <f>G2003</f>
        <v>7.3308</v>
      </c>
      <c r="J2003" s="236"/>
      <c r="K2003" s="217"/>
      <c r="L2003" s="586"/>
      <c r="M2003" s="584"/>
      <c r="N2003" s="583"/>
      <c r="O2003" s="583"/>
      <c r="P2003" s="232" t="s">
        <v>374</v>
      </c>
      <c r="Q2003" s="518">
        <f>D2507</f>
        <v>0.14899999999999999</v>
      </c>
      <c r="R2003" s="233">
        <f>Q2003*Q1994</f>
        <v>7.3605999999999998</v>
      </c>
      <c r="S2003" s="264"/>
      <c r="T2003" s="237">
        <f>R2003</f>
        <v>7.3605999999999998</v>
      </c>
      <c r="U2003" s="236"/>
      <c r="V2003" s="132"/>
    </row>
    <row r="2004" spans="1:22" ht="12.75" customHeight="1" thickBot="1">
      <c r="A2004" s="574"/>
      <c r="B2004" s="168"/>
      <c r="C2004" s="164"/>
      <c r="D2004" s="164"/>
      <c r="E2004" s="165"/>
      <c r="F2004" s="532" t="s">
        <v>384</v>
      </c>
      <c r="G2004" s="332" t="s">
        <v>385</v>
      </c>
      <c r="H2004" s="220" t="s">
        <v>386</v>
      </c>
      <c r="I2004" s="219"/>
      <c r="J2004" s="251"/>
      <c r="K2004" s="217"/>
      <c r="L2004" s="587"/>
      <c r="M2004" s="168"/>
      <c r="N2004" s="164"/>
      <c r="O2004" s="164"/>
      <c r="P2004" s="165"/>
      <c r="Q2004" s="532" t="s">
        <v>384</v>
      </c>
      <c r="R2004" s="332" t="s">
        <v>385</v>
      </c>
      <c r="S2004" s="220" t="s">
        <v>386</v>
      </c>
      <c r="T2004" s="219"/>
      <c r="U2004" s="251"/>
      <c r="V2004" s="132"/>
    </row>
    <row r="2005" spans="1:22" ht="13.5" thickBot="1">
      <c r="A2005" s="479"/>
      <c r="B2005" s="247" t="s">
        <v>986</v>
      </c>
      <c r="C2005" s="219"/>
      <c r="D2005" s="219"/>
      <c r="E2005" s="253"/>
      <c r="F2005" s="521">
        <f>INDEX(Жильцы!$A$2:$AB$129,Квитанции_чистые!J1995,HLOOKUP(Квитанции_чистые!$G$3,Лист1!$B$21:$M$22,2,FALSE))</f>
        <v>67312</v>
      </c>
      <c r="G2005" s="248">
        <f>INDEX(Жильцы!$A$2:$AB$129,Квитанции_чистые!J1995,(HLOOKUP(Квитанции_чистые!$G$3,Лист1!$B$17:$M$18,2,FALSE)))</f>
        <v>67588</v>
      </c>
      <c r="H2005" s="249">
        <f>G2005-F2005</f>
        <v>276</v>
      </c>
      <c r="I2005" s="242">
        <f>H2005*B2499</f>
        <v>910.8</v>
      </c>
      <c r="J2005" s="251"/>
      <c r="K2005" s="217"/>
      <c r="L2005" s="461"/>
      <c r="M2005" s="247" t="s">
        <v>986</v>
      </c>
      <c r="N2005" s="219"/>
      <c r="O2005" s="219"/>
      <c r="P2005" s="253"/>
      <c r="Q2005" s="524">
        <f>INDEX(Жильцы!$A$2:$AB$129,Квитанции_чистые!U1995,HLOOKUP(Квитанции_чистые!$G$3,Лист1!$B$21:$M$22,2,FALSE))</f>
        <v>12850</v>
      </c>
      <c r="R2005" s="248">
        <f>INDEX(Жильцы!$A$2:$AB$129,Квитанции_чистые!U1995,(HLOOKUP(Квитанции_чистые!$G$3,Лист1!$B$17:$M$18,2,FALSE)))</f>
        <v>13070</v>
      </c>
      <c r="S2005" s="249">
        <f>R2005-Q2005</f>
        <v>220</v>
      </c>
      <c r="T2005" s="242">
        <f>S2005*B2499</f>
        <v>726</v>
      </c>
      <c r="U2005" s="167"/>
      <c r="V2005" s="132"/>
    </row>
    <row r="2006" spans="1:22">
      <c r="A2006" s="460" t="s">
        <v>375</v>
      </c>
      <c r="B2006" s="132"/>
      <c r="C2006" s="132"/>
      <c r="D2006" s="132"/>
      <c r="E2006" s="132"/>
      <c r="F2006" s="510"/>
      <c r="G2006" s="560" t="s">
        <v>1007</v>
      </c>
      <c r="H2006" s="255"/>
      <c r="I2006" s="556">
        <f>Жильцы!N104</f>
        <v>0</v>
      </c>
      <c r="J2006" s="255"/>
      <c r="K2006" s="217"/>
      <c r="L2006" s="460" t="s">
        <v>375</v>
      </c>
      <c r="M2006" s="132"/>
      <c r="N2006" s="132"/>
      <c r="O2006" s="132"/>
      <c r="P2006" s="132"/>
      <c r="Q2006" s="510"/>
      <c r="R2006" s="560" t="s">
        <v>1007</v>
      </c>
      <c r="S2006" s="255"/>
      <c r="T2006" s="556">
        <f>Жильцы!N106</f>
        <v>-1.0000000000218279E-2</v>
      </c>
      <c r="U2006" s="255"/>
      <c r="V2006" s="132"/>
    </row>
    <row r="2007" spans="1:22" ht="13.5" thickBot="1">
      <c r="A2007" s="460" t="s">
        <v>376</v>
      </c>
      <c r="B2007" s="132"/>
      <c r="C2007" s="132"/>
      <c r="D2007" s="180" t="s">
        <v>377</v>
      </c>
      <c r="E2007" s="183" t="str">
        <f>$E$18</f>
        <v>января</v>
      </c>
      <c r="F2007" s="510" t="s">
        <v>1142</v>
      </c>
      <c r="G2007" s="182" t="s">
        <v>347</v>
      </c>
      <c r="H2007" s="167"/>
      <c r="I2007" s="242">
        <f>SUM(I1998:I2006)</f>
        <v>2477.328</v>
      </c>
      <c r="J2007" s="167"/>
      <c r="K2007" s="217"/>
      <c r="L2007" s="460" t="s">
        <v>376</v>
      </c>
      <c r="M2007" s="132"/>
      <c r="N2007" s="132"/>
      <c r="O2007" s="180" t="s">
        <v>377</v>
      </c>
      <c r="P2007" s="183" t="str">
        <f>$E$18</f>
        <v>января</v>
      </c>
      <c r="Q2007" s="510" t="s">
        <v>1142</v>
      </c>
      <c r="R2007" s="182" t="s">
        <v>347</v>
      </c>
      <c r="S2007" s="167"/>
      <c r="T2007" s="242">
        <f>SUM(T1998:T2006)</f>
        <v>2298.886</v>
      </c>
      <c r="U2007" s="167"/>
      <c r="V2007" s="132"/>
    </row>
    <row r="2008" spans="1:22" ht="10.5" customHeight="1">
      <c r="A2008" s="184"/>
      <c r="B2008" s="190"/>
      <c r="C2008" s="186"/>
      <c r="D2008" s="259"/>
      <c r="E2008" s="259"/>
      <c r="F2008" s="522"/>
      <c r="G2008" s="259"/>
      <c r="H2008" s="259"/>
      <c r="I2008" s="259"/>
      <c r="J2008" s="259"/>
      <c r="K2008" s="260"/>
      <c r="L2008" s="184"/>
      <c r="M2008" s="190"/>
      <c r="N2008" s="186"/>
      <c r="O2008" s="259"/>
      <c r="P2008" s="259"/>
      <c r="Q2008" s="522"/>
      <c r="R2008" s="259"/>
      <c r="S2008" s="259"/>
      <c r="T2008" s="259"/>
      <c r="U2008" s="259"/>
      <c r="V2008" s="261"/>
    </row>
    <row r="2009" spans="1:22" ht="22.5" customHeight="1">
      <c r="A2009" s="460" t="s">
        <v>363</v>
      </c>
      <c r="B2009" s="131"/>
      <c r="K2009" s="576" t="s">
        <v>378</v>
      </c>
      <c r="L2009" s="460" t="s">
        <v>363</v>
      </c>
      <c r="M2009" s="131"/>
      <c r="V2009" s="576" t="s">
        <v>378</v>
      </c>
    </row>
    <row r="2010" spans="1:22">
      <c r="A2010" s="460" t="s">
        <v>379</v>
      </c>
      <c r="B2010" s="131"/>
      <c r="K2010" s="577"/>
      <c r="L2010" s="460" t="s">
        <v>379</v>
      </c>
      <c r="M2010" s="131"/>
      <c r="V2010" s="577"/>
    </row>
    <row r="2011" spans="1:22" ht="1.5" customHeight="1">
      <c r="A2011" s="460"/>
      <c r="B2011" s="131"/>
      <c r="C2011" s="132"/>
      <c r="D2011" s="132"/>
      <c r="E2011" s="132"/>
      <c r="F2011" s="510"/>
      <c r="G2011" s="132"/>
      <c r="H2011" s="132"/>
      <c r="I2011" s="132"/>
      <c r="J2011" s="132"/>
      <c r="K2011" s="577"/>
      <c r="L2011" s="460"/>
      <c r="M2011" s="131"/>
      <c r="N2011" s="132"/>
      <c r="O2011" s="132"/>
      <c r="P2011" s="132"/>
      <c r="Q2011" s="510"/>
      <c r="R2011" s="132"/>
      <c r="S2011" s="132"/>
      <c r="T2011" s="132"/>
      <c r="U2011" s="132"/>
      <c r="V2011" s="577"/>
    </row>
    <row r="2012" spans="1:22" ht="15.75" customHeight="1">
      <c r="A2012" s="578"/>
      <c r="B2012" s="578"/>
      <c r="C2012" s="578"/>
      <c r="D2012" s="133" t="s">
        <v>350</v>
      </c>
      <c r="E2012" s="133"/>
      <c r="F2012" s="511"/>
      <c r="G2012" s="135" t="str">
        <f>$G$3</f>
        <v>декабрь</v>
      </c>
      <c r="H2012" s="133" t="s">
        <v>967</v>
      </c>
      <c r="I2012" s="132"/>
      <c r="J2012" s="132"/>
      <c r="K2012" s="577"/>
      <c r="L2012" s="578"/>
      <c r="M2012" s="578"/>
      <c r="N2012" s="578"/>
      <c r="O2012" s="133" t="s">
        <v>350</v>
      </c>
      <c r="P2012" s="133"/>
      <c r="Q2012" s="511"/>
      <c r="R2012" s="135" t="str">
        <f>$G$3</f>
        <v>декабрь</v>
      </c>
      <c r="S2012" s="133" t="s">
        <v>967</v>
      </c>
      <c r="T2012" s="132"/>
      <c r="U2012" s="132"/>
      <c r="V2012" s="577"/>
    </row>
    <row r="2013" spans="1:22" ht="3.75" customHeight="1">
      <c r="A2013" s="578"/>
      <c r="B2013" s="578"/>
      <c r="C2013" s="578"/>
      <c r="D2013" s="132"/>
      <c r="E2013" s="132"/>
      <c r="F2013" s="510"/>
      <c r="G2013" s="132"/>
      <c r="H2013" s="132"/>
      <c r="I2013" s="132"/>
      <c r="J2013" s="132"/>
      <c r="K2013" s="577"/>
      <c r="L2013" s="578"/>
      <c r="M2013" s="578"/>
      <c r="N2013" s="578"/>
      <c r="O2013" s="132"/>
      <c r="P2013" s="132"/>
      <c r="Q2013" s="510"/>
      <c r="R2013" s="132"/>
      <c r="S2013" s="132"/>
      <c r="T2013" s="132"/>
      <c r="U2013" s="132"/>
      <c r="V2013" s="577"/>
    </row>
    <row r="2014" spans="1:22" ht="12.75" customHeight="1">
      <c r="A2014" s="578"/>
      <c r="B2014" s="578"/>
      <c r="C2014" s="578"/>
      <c r="D2014" s="131" t="s">
        <v>327</v>
      </c>
      <c r="E2014" s="131"/>
      <c r="F2014" s="512">
        <f>F1994</f>
        <v>49.2</v>
      </c>
      <c r="G2014" s="131" t="s">
        <v>328</v>
      </c>
      <c r="H2014" s="132" t="str">
        <f>H1994</f>
        <v>Булычева О.С.</v>
      </c>
      <c r="I2014" s="132"/>
      <c r="J2014" s="132"/>
      <c r="K2014" s="577"/>
      <c r="L2014" s="578"/>
      <c r="M2014" s="578"/>
      <c r="N2014" s="578"/>
      <c r="O2014" s="131" t="s">
        <v>327</v>
      </c>
      <c r="P2014" s="131"/>
      <c r="Q2014" s="512">
        <f>Q1994</f>
        <v>49.4</v>
      </c>
      <c r="R2014" s="131" t="s">
        <v>328</v>
      </c>
      <c r="S2014" s="132" t="str">
        <f>S1994</f>
        <v>Захлевнова Е.В.</v>
      </c>
      <c r="T2014" s="132"/>
      <c r="U2014" s="132"/>
      <c r="V2014" s="577"/>
    </row>
    <row r="2015" spans="1:22" ht="12.75" customHeight="1">
      <c r="A2015" s="578"/>
      <c r="B2015" s="578"/>
      <c r="C2015" s="578"/>
      <c r="D2015" s="131" t="s">
        <v>329</v>
      </c>
      <c r="E2015" s="131"/>
      <c r="F2015" s="512">
        <f>F1995</f>
        <v>2</v>
      </c>
      <c r="G2015" s="131" t="s">
        <v>330</v>
      </c>
      <c r="H2015" s="132" t="s">
        <v>331</v>
      </c>
      <c r="I2015" s="132"/>
      <c r="J2015" s="137">
        <f>J1995</f>
        <v>103</v>
      </c>
      <c r="K2015" s="577"/>
      <c r="L2015" s="578"/>
      <c r="M2015" s="578"/>
      <c r="N2015" s="578"/>
      <c r="O2015" s="131" t="s">
        <v>329</v>
      </c>
      <c r="P2015" s="131"/>
      <c r="Q2015" s="512">
        <f>Q1995</f>
        <v>3</v>
      </c>
      <c r="R2015" s="131" t="s">
        <v>330</v>
      </c>
      <c r="S2015" s="132" t="s">
        <v>331</v>
      </c>
      <c r="T2015" s="132"/>
      <c r="U2015" s="137">
        <f>U1995</f>
        <v>105</v>
      </c>
      <c r="V2015" s="577"/>
    </row>
    <row r="2016" spans="1:22" ht="2.25" customHeight="1" thickBot="1">
      <c r="A2016" s="463"/>
      <c r="B2016" s="132"/>
      <c r="C2016" s="132"/>
      <c r="D2016" s="132"/>
      <c r="E2016" s="132"/>
      <c r="F2016" s="510"/>
      <c r="G2016" s="132"/>
      <c r="H2016" s="132"/>
      <c r="I2016" s="132"/>
      <c r="J2016" s="132"/>
      <c r="K2016" s="577"/>
      <c r="L2016" s="463"/>
      <c r="M2016" s="132"/>
      <c r="N2016" s="132"/>
      <c r="O2016" s="132"/>
      <c r="P2016" s="132"/>
      <c r="Q2016" s="510"/>
      <c r="R2016" s="132"/>
      <c r="S2016" s="132"/>
      <c r="T2016" s="132"/>
      <c r="U2016" s="132"/>
      <c r="V2016" s="577"/>
    </row>
    <row r="2017" spans="1:22" ht="24" customHeight="1" thickBot="1">
      <c r="A2017" s="574" t="s">
        <v>487</v>
      </c>
      <c r="B2017" s="138"/>
      <c r="C2017" s="219"/>
      <c r="D2017" s="541" t="s">
        <v>957</v>
      </c>
      <c r="E2017" s="140"/>
      <c r="F2017" s="513" t="s">
        <v>366</v>
      </c>
      <c r="G2017" s="141" t="s">
        <v>335</v>
      </c>
      <c r="H2017" s="220" t="s">
        <v>367</v>
      </c>
      <c r="I2017" s="569" t="s">
        <v>337</v>
      </c>
      <c r="J2017" s="570"/>
      <c r="K2017" s="577"/>
      <c r="L2017" s="585" t="s">
        <v>488</v>
      </c>
      <c r="M2017" s="138"/>
      <c r="N2017" s="219"/>
      <c r="O2017" s="541" t="s">
        <v>957</v>
      </c>
      <c r="P2017" s="140"/>
      <c r="Q2017" s="513" t="s">
        <v>366</v>
      </c>
      <c r="R2017" s="141" t="s">
        <v>335</v>
      </c>
      <c r="S2017" s="220" t="s">
        <v>367</v>
      </c>
      <c r="T2017" s="569" t="s">
        <v>337</v>
      </c>
      <c r="U2017" s="570"/>
      <c r="V2017" s="577"/>
    </row>
    <row r="2018" spans="1:22" ht="3" customHeight="1">
      <c r="A2018" s="574"/>
      <c r="B2018" s="221"/>
      <c r="C2018" s="144"/>
      <c r="D2018" s="144"/>
      <c r="E2018" s="145"/>
      <c r="F2018" s="514"/>
      <c r="G2018" s="146"/>
      <c r="H2018" s="146"/>
      <c r="I2018" s="144"/>
      <c r="J2018" s="147"/>
      <c r="K2018" s="577"/>
      <c r="L2018" s="585"/>
      <c r="M2018" s="221"/>
      <c r="N2018" s="144"/>
      <c r="O2018" s="144"/>
      <c r="P2018" s="145"/>
      <c r="Q2018" s="514"/>
      <c r="R2018" s="146"/>
      <c r="S2018" s="146"/>
      <c r="T2018" s="144"/>
      <c r="U2018" s="147"/>
      <c r="V2018" s="577"/>
    </row>
    <row r="2019" spans="1:22" ht="12.75" customHeight="1">
      <c r="A2019" s="574"/>
      <c r="B2019" s="221" t="s">
        <v>368</v>
      </c>
      <c r="C2019" s="156"/>
      <c r="D2019" s="156"/>
      <c r="E2019" s="150"/>
      <c r="F2019" s="151">
        <f>D2509</f>
        <v>29.5</v>
      </c>
      <c r="G2019" s="151">
        <f>F2019*F2014</f>
        <v>1451.4</v>
      </c>
      <c r="H2019" s="192"/>
      <c r="I2019" s="153">
        <f>G2019-H2019</f>
        <v>1451.4</v>
      </c>
      <c r="J2019" s="154"/>
      <c r="K2019" s="577"/>
      <c r="L2019" s="585"/>
      <c r="M2019" s="221" t="s">
        <v>368</v>
      </c>
      <c r="N2019" s="156"/>
      <c r="O2019" s="156"/>
      <c r="P2019" s="150"/>
      <c r="Q2019" s="151">
        <f>D2509</f>
        <v>29.5</v>
      </c>
      <c r="R2019" s="151">
        <f>Q2019*Q2014</f>
        <v>1457.3</v>
      </c>
      <c r="S2019" s="192"/>
      <c r="T2019" s="153">
        <f>R2019-S2019</f>
        <v>1457.3</v>
      </c>
      <c r="U2019" s="154"/>
      <c r="V2019" s="577"/>
    </row>
    <row r="2020" spans="1:22" ht="12.75" customHeight="1">
      <c r="A2020" s="472"/>
      <c r="B2020" s="582" t="s">
        <v>370</v>
      </c>
      <c r="C2020" s="583"/>
      <c r="D2020" s="583"/>
      <c r="E2020" s="222" t="s">
        <v>371</v>
      </c>
      <c r="F2020" s="516">
        <f>D2504</f>
        <v>0.152</v>
      </c>
      <c r="G2020" s="223">
        <f>F2020*F2014</f>
        <v>7.4784000000000006</v>
      </c>
      <c r="H2020" s="262"/>
      <c r="I2020" s="226">
        <f>G2020</f>
        <v>7.4784000000000006</v>
      </c>
      <c r="J2020" s="178"/>
      <c r="K2020" s="577"/>
      <c r="L2020" s="585"/>
      <c r="M2020" s="582" t="s">
        <v>370</v>
      </c>
      <c r="N2020" s="583"/>
      <c r="O2020" s="583"/>
      <c r="P2020" s="222" t="s">
        <v>371</v>
      </c>
      <c r="Q2020" s="516">
        <f>D2504</f>
        <v>0.152</v>
      </c>
      <c r="R2020" s="223">
        <f>Q2020*Q2014</f>
        <v>7.5087999999999999</v>
      </c>
      <c r="S2020" s="262"/>
      <c r="T2020" s="226">
        <f>R2020</f>
        <v>7.5087999999999999</v>
      </c>
      <c r="U2020" s="178"/>
      <c r="V2020" s="577"/>
    </row>
    <row r="2021" spans="1:22" ht="12.75" customHeight="1">
      <c r="A2021" s="472"/>
      <c r="B2021" s="584"/>
      <c r="C2021" s="583"/>
      <c r="D2021" s="583"/>
      <c r="E2021" s="222" t="s">
        <v>372</v>
      </c>
      <c r="F2021" s="516">
        <f>D2505</f>
        <v>0.72299999999999998</v>
      </c>
      <c r="G2021" s="223">
        <f>F2021*F2014</f>
        <v>35.571600000000004</v>
      </c>
      <c r="H2021" s="262"/>
      <c r="I2021" s="226">
        <f>G2021</f>
        <v>35.571600000000004</v>
      </c>
      <c r="J2021" s="178"/>
      <c r="K2021" s="577"/>
      <c r="L2021" s="464"/>
      <c r="M2021" s="584"/>
      <c r="N2021" s="583"/>
      <c r="O2021" s="583"/>
      <c r="P2021" s="222" t="s">
        <v>372</v>
      </c>
      <c r="Q2021" s="516">
        <f>D2505</f>
        <v>0.72299999999999998</v>
      </c>
      <c r="R2021" s="223">
        <f>Q2021*Q2014</f>
        <v>35.716200000000001</v>
      </c>
      <c r="S2021" s="262"/>
      <c r="T2021" s="226">
        <f>R2021</f>
        <v>35.716200000000001</v>
      </c>
      <c r="U2021" s="178"/>
      <c r="V2021" s="577"/>
    </row>
    <row r="2022" spans="1:22">
      <c r="A2022" s="573" t="s">
        <v>369</v>
      </c>
      <c r="B2022" s="584"/>
      <c r="C2022" s="583"/>
      <c r="D2022" s="583"/>
      <c r="E2022" s="222" t="s">
        <v>373</v>
      </c>
      <c r="F2022" s="527">
        <f>D2506</f>
        <v>1.3160000000000001</v>
      </c>
      <c r="G2022" s="223">
        <f>F2022*F2014</f>
        <v>64.747200000000007</v>
      </c>
      <c r="H2022" s="262"/>
      <c r="I2022" s="226">
        <f>G2022</f>
        <v>64.747200000000007</v>
      </c>
      <c r="J2022" s="178"/>
      <c r="K2022" s="577"/>
      <c r="L2022" s="586" t="s">
        <v>369</v>
      </c>
      <c r="M2022" s="584"/>
      <c r="N2022" s="583"/>
      <c r="O2022" s="583"/>
      <c r="P2022" s="222" t="s">
        <v>373</v>
      </c>
      <c r="Q2022" s="527">
        <f>D2506</f>
        <v>1.3160000000000001</v>
      </c>
      <c r="R2022" s="223">
        <f>Q2022*Q2014</f>
        <v>65.010400000000004</v>
      </c>
      <c r="S2022" s="262"/>
      <c r="T2022" s="226">
        <f>R2022</f>
        <v>65.010400000000004</v>
      </c>
      <c r="U2022" s="178"/>
      <c r="V2022" s="577"/>
    </row>
    <row r="2023" spans="1:22" ht="13.5" thickBot="1">
      <c r="A2023" s="573"/>
      <c r="B2023" s="584"/>
      <c r="C2023" s="583"/>
      <c r="D2023" s="583"/>
      <c r="E2023" s="232" t="s">
        <v>374</v>
      </c>
      <c r="F2023" s="518">
        <f>D2507</f>
        <v>0.14899999999999999</v>
      </c>
      <c r="G2023" s="233">
        <f>F2023*F2014</f>
        <v>7.3308</v>
      </c>
      <c r="H2023" s="264"/>
      <c r="I2023" s="237">
        <f>G2023</f>
        <v>7.3308</v>
      </c>
      <c r="J2023" s="236"/>
      <c r="K2023" s="577"/>
      <c r="L2023" s="586"/>
      <c r="M2023" s="584"/>
      <c r="N2023" s="583"/>
      <c r="O2023" s="583"/>
      <c r="P2023" s="232" t="s">
        <v>374</v>
      </c>
      <c r="Q2023" s="518">
        <f>D2507</f>
        <v>0.14899999999999999</v>
      </c>
      <c r="R2023" s="233">
        <f>Q2023*Q2014</f>
        <v>7.3605999999999998</v>
      </c>
      <c r="S2023" s="264"/>
      <c r="T2023" s="237">
        <f>R2023</f>
        <v>7.3605999999999998</v>
      </c>
      <c r="U2023" s="236"/>
      <c r="V2023" s="577"/>
    </row>
    <row r="2024" spans="1:22" ht="13.5" customHeight="1" thickBot="1">
      <c r="A2024" s="574"/>
      <c r="B2024" s="168"/>
      <c r="C2024" s="164"/>
      <c r="D2024" s="164"/>
      <c r="E2024" s="165"/>
      <c r="F2024" s="532" t="s">
        <v>384</v>
      </c>
      <c r="G2024" s="332" t="s">
        <v>385</v>
      </c>
      <c r="H2024" s="220" t="s">
        <v>386</v>
      </c>
      <c r="I2024" s="219"/>
      <c r="J2024" s="251"/>
      <c r="K2024" s="577"/>
      <c r="L2024" s="587"/>
      <c r="M2024" s="168"/>
      <c r="N2024" s="164"/>
      <c r="O2024" s="164"/>
      <c r="P2024" s="165"/>
      <c r="Q2024" s="532" t="s">
        <v>384</v>
      </c>
      <c r="R2024" s="332" t="s">
        <v>385</v>
      </c>
      <c r="S2024" s="220" t="s">
        <v>386</v>
      </c>
      <c r="T2024" s="219"/>
      <c r="U2024" s="251"/>
      <c r="V2024" s="577"/>
    </row>
    <row r="2025" spans="1:22" ht="13.5" thickBot="1">
      <c r="A2025" s="479"/>
      <c r="B2025" s="247" t="s">
        <v>986</v>
      </c>
      <c r="C2025" s="219"/>
      <c r="D2025" s="219"/>
      <c r="E2025" s="253"/>
      <c r="F2025" s="524">
        <f>F2005</f>
        <v>67312</v>
      </c>
      <c r="G2025" s="282">
        <f>G2005</f>
        <v>67588</v>
      </c>
      <c r="H2025" s="249">
        <f>H2005</f>
        <v>276</v>
      </c>
      <c r="I2025" s="242">
        <f>I2005</f>
        <v>910.8</v>
      </c>
      <c r="J2025" s="167"/>
      <c r="K2025" s="577"/>
      <c r="L2025" s="461"/>
      <c r="M2025" s="247" t="s">
        <v>986</v>
      </c>
      <c r="N2025" s="219"/>
      <c r="O2025" s="219"/>
      <c r="P2025" s="253"/>
      <c r="Q2025" s="524">
        <f>Q2005</f>
        <v>12850</v>
      </c>
      <c r="R2025" s="248">
        <f>R2005</f>
        <v>13070</v>
      </c>
      <c r="S2025" s="249">
        <f>S2005</f>
        <v>220</v>
      </c>
      <c r="T2025" s="242">
        <f>T2005</f>
        <v>726</v>
      </c>
      <c r="U2025" s="167"/>
      <c r="V2025" s="577"/>
    </row>
    <row r="2026" spans="1:22">
      <c r="A2026" s="460" t="s">
        <v>375</v>
      </c>
      <c r="B2026" s="132"/>
      <c r="C2026" s="132"/>
      <c r="D2026" s="132"/>
      <c r="E2026" s="132"/>
      <c r="F2026" s="510"/>
      <c r="G2026" s="560" t="s">
        <v>1007</v>
      </c>
      <c r="H2026" s="255"/>
      <c r="I2026" s="556">
        <f>I2006</f>
        <v>0</v>
      </c>
      <c r="J2026" s="255"/>
      <c r="K2026" s="577"/>
      <c r="L2026" s="460" t="s">
        <v>375</v>
      </c>
      <c r="M2026" s="132"/>
      <c r="N2026" s="132"/>
      <c r="O2026" s="132"/>
      <c r="P2026" s="132"/>
      <c r="Q2026" s="510"/>
      <c r="R2026" s="560" t="s">
        <v>1007</v>
      </c>
      <c r="S2026" s="255"/>
      <c r="T2026" s="556">
        <f>T2006</f>
        <v>-1.0000000000218279E-2</v>
      </c>
      <c r="U2026" s="255"/>
      <c r="V2026" s="577"/>
    </row>
    <row r="2027" spans="1:22" ht="13.5" thickBot="1">
      <c r="A2027" s="460" t="s">
        <v>376</v>
      </c>
      <c r="B2027" s="132"/>
      <c r="C2027" s="132"/>
      <c r="D2027" s="180" t="s">
        <v>377</v>
      </c>
      <c r="E2027" s="183" t="str">
        <f>$E$18</f>
        <v>января</v>
      </c>
      <c r="F2027" s="510" t="s">
        <v>1142</v>
      </c>
      <c r="G2027" s="182" t="s">
        <v>347</v>
      </c>
      <c r="H2027" s="167"/>
      <c r="I2027" s="242">
        <f>SUM(I2018:I2026)</f>
        <v>2477.328</v>
      </c>
      <c r="J2027" s="167"/>
      <c r="K2027" s="299"/>
      <c r="L2027" s="460" t="s">
        <v>376</v>
      </c>
      <c r="M2027" s="132"/>
      <c r="N2027" s="132"/>
      <c r="O2027" s="180" t="s">
        <v>377</v>
      </c>
      <c r="P2027" s="183" t="str">
        <f>$E$18</f>
        <v>января</v>
      </c>
      <c r="Q2027" s="510" t="s">
        <v>1142</v>
      </c>
      <c r="R2027" s="182" t="s">
        <v>347</v>
      </c>
      <c r="S2027" s="167"/>
      <c r="T2027" s="242">
        <f>SUM(T2018:T2026)</f>
        <v>2298.886</v>
      </c>
      <c r="U2027" s="167"/>
      <c r="V2027" s="299"/>
    </row>
    <row r="2028" spans="1:22" s="261" customFormat="1" ht="12.75" customHeight="1">
      <c r="A2028" s="284"/>
      <c r="B2028" s="285"/>
      <c r="C2028" s="196"/>
      <c r="F2028" s="525"/>
      <c r="K2028" s="299"/>
      <c r="L2028" s="284"/>
      <c r="M2028" s="285"/>
      <c r="N2028" s="196"/>
      <c r="Q2028" s="525"/>
      <c r="V2028" s="299"/>
    </row>
    <row r="2029" spans="1:22">
      <c r="A2029" s="460" t="s">
        <v>363</v>
      </c>
      <c r="B2029" s="131"/>
      <c r="L2029" s="460" t="s">
        <v>363</v>
      </c>
      <c r="M2029" s="131"/>
    </row>
    <row r="2030" spans="1:22" ht="2.25" customHeight="1">
      <c r="A2030" s="460"/>
      <c r="B2030" s="131"/>
      <c r="C2030" s="132"/>
      <c r="D2030" s="132"/>
      <c r="E2030" s="132"/>
      <c r="F2030" s="510"/>
      <c r="G2030" s="132"/>
      <c r="H2030" s="132"/>
      <c r="I2030" s="132"/>
      <c r="J2030" s="132"/>
      <c r="K2030" s="217"/>
      <c r="L2030" s="460"/>
      <c r="M2030" s="131"/>
      <c r="N2030" s="132"/>
      <c r="O2030" s="132"/>
      <c r="P2030" s="132"/>
      <c r="Q2030" s="510"/>
      <c r="R2030" s="132"/>
      <c r="S2030" s="132"/>
      <c r="T2030" s="132"/>
      <c r="U2030" s="132"/>
      <c r="V2030" s="132"/>
    </row>
    <row r="2031" spans="1:22" ht="15.75" customHeight="1">
      <c r="A2031" s="578"/>
      <c r="B2031" s="578"/>
      <c r="C2031" s="578"/>
      <c r="D2031" s="133" t="s">
        <v>325</v>
      </c>
      <c r="E2031" s="133"/>
      <c r="F2031" s="511"/>
      <c r="G2031" s="135" t="str">
        <f>$G$3</f>
        <v>декабрь</v>
      </c>
      <c r="H2031" s="133" t="s">
        <v>967</v>
      </c>
      <c r="I2031" s="132"/>
      <c r="J2031" s="132"/>
      <c r="K2031" s="217"/>
      <c r="L2031" s="578"/>
      <c r="M2031" s="578"/>
      <c r="N2031" s="578"/>
      <c r="O2031" s="133" t="s">
        <v>325</v>
      </c>
      <c r="P2031" s="133"/>
      <c r="Q2031" s="511"/>
      <c r="R2031" s="135" t="str">
        <f>$G$3</f>
        <v>декабрь</v>
      </c>
      <c r="S2031" s="133" t="s">
        <v>967</v>
      </c>
      <c r="T2031" s="132"/>
      <c r="U2031" s="132"/>
      <c r="V2031" s="132"/>
    </row>
    <row r="2032" spans="1:22" ht="5.25" customHeight="1">
      <c r="A2032" s="578"/>
      <c r="B2032" s="578"/>
      <c r="C2032" s="578"/>
      <c r="D2032" s="132"/>
      <c r="E2032" s="132"/>
      <c r="F2032" s="510"/>
      <c r="G2032" s="132"/>
      <c r="H2032" s="132"/>
      <c r="I2032" s="132"/>
      <c r="J2032" s="132"/>
      <c r="K2032" s="217"/>
      <c r="L2032" s="578"/>
      <c r="M2032" s="578"/>
      <c r="N2032" s="578"/>
      <c r="O2032" s="132"/>
      <c r="P2032" s="132"/>
      <c r="Q2032" s="510"/>
      <c r="R2032" s="132"/>
      <c r="S2032" s="132"/>
      <c r="T2032" s="132"/>
      <c r="U2032" s="132"/>
      <c r="V2032" s="132"/>
    </row>
    <row r="2033" spans="1:22" ht="12.75" customHeight="1">
      <c r="A2033" s="578"/>
      <c r="B2033" s="578"/>
      <c r="C2033" s="578"/>
      <c r="D2033" s="131" t="s">
        <v>327</v>
      </c>
      <c r="E2033" s="131"/>
      <c r="F2033" s="512">
        <f>Жильцы!E107</f>
        <v>49.1</v>
      </c>
      <c r="G2033" s="131" t="s">
        <v>328</v>
      </c>
      <c r="H2033" s="132" t="str">
        <f>Жильцы!B107&amp;" "&amp;Жильцы!C107&amp;"."&amp;Жильцы!D107&amp;"."</f>
        <v>Никитин М.М.</v>
      </c>
      <c r="I2033" s="132"/>
      <c r="J2033" s="132"/>
      <c r="K2033" s="217"/>
      <c r="L2033" s="578"/>
      <c r="M2033" s="578"/>
      <c r="N2033" s="578"/>
      <c r="O2033" s="131" t="s">
        <v>327</v>
      </c>
      <c r="P2033" s="131"/>
      <c r="Q2033" s="512">
        <f>Жильцы!E109</f>
        <v>65.599999999999994</v>
      </c>
      <c r="R2033" s="131" t="s">
        <v>328</v>
      </c>
      <c r="S2033" s="132" t="str">
        <f>Жильцы!B109&amp;" "&amp;Жильцы!C109&amp;"."&amp;Жильцы!D109&amp;"."</f>
        <v>Малашенок А.Л.</v>
      </c>
      <c r="T2033" s="132"/>
      <c r="U2033" s="132"/>
      <c r="V2033" s="132"/>
    </row>
    <row r="2034" spans="1:22" ht="12.75" customHeight="1" thickBot="1">
      <c r="A2034" s="578"/>
      <c r="B2034" s="578"/>
      <c r="C2034" s="578"/>
      <c r="D2034" s="131" t="s">
        <v>329</v>
      </c>
      <c r="E2034" s="131"/>
      <c r="F2034" s="512">
        <f>Жильцы!F107</f>
        <v>1</v>
      </c>
      <c r="G2034" s="131" t="s">
        <v>330</v>
      </c>
      <c r="H2034" s="132" t="s">
        <v>331</v>
      </c>
      <c r="I2034" s="132"/>
      <c r="J2034" s="137">
        <f>Жильцы!A107</f>
        <v>106</v>
      </c>
      <c r="K2034" s="217"/>
      <c r="L2034" s="578"/>
      <c r="M2034" s="578"/>
      <c r="N2034" s="578"/>
      <c r="O2034" s="131" t="s">
        <v>329</v>
      </c>
      <c r="P2034" s="131"/>
      <c r="Q2034" s="512">
        <f>Жильцы!F109</f>
        <v>3</v>
      </c>
      <c r="R2034" s="131" t="s">
        <v>330</v>
      </c>
      <c r="S2034" s="132" t="s">
        <v>331</v>
      </c>
      <c r="T2034" s="132"/>
      <c r="U2034" s="137">
        <f>Жильцы!A109</f>
        <v>108</v>
      </c>
      <c r="V2034" s="132"/>
    </row>
    <row r="2035" spans="1:22" ht="0.75" customHeight="1" thickBot="1">
      <c r="A2035" s="463"/>
      <c r="B2035" s="132"/>
      <c r="C2035" s="132"/>
      <c r="D2035" s="132"/>
      <c r="E2035" s="132"/>
      <c r="F2035" s="510"/>
      <c r="G2035" s="132"/>
      <c r="H2035" s="132"/>
      <c r="I2035" s="132"/>
      <c r="J2035" s="132"/>
      <c r="K2035" s="217"/>
      <c r="L2035" s="463"/>
      <c r="M2035" s="132"/>
      <c r="N2035" s="132"/>
      <c r="O2035" s="132"/>
      <c r="P2035" s="132"/>
      <c r="Q2035" s="510"/>
      <c r="R2035" s="132"/>
      <c r="S2035" s="132"/>
      <c r="T2035" s="132"/>
      <c r="U2035" s="132"/>
      <c r="V2035" s="132"/>
    </row>
    <row r="2036" spans="1:22" ht="24" customHeight="1" thickBot="1">
      <c r="A2036" s="574"/>
      <c r="B2036" s="138"/>
      <c r="C2036" s="219"/>
      <c r="D2036" s="541" t="s">
        <v>957</v>
      </c>
      <c r="E2036" s="140"/>
      <c r="F2036" s="513" t="s">
        <v>366</v>
      </c>
      <c r="G2036" s="141" t="s">
        <v>335</v>
      </c>
      <c r="H2036" s="220" t="s">
        <v>367</v>
      </c>
      <c r="I2036" s="569" t="s">
        <v>337</v>
      </c>
      <c r="J2036" s="570"/>
      <c r="K2036" s="217"/>
      <c r="L2036" s="585"/>
      <c r="M2036" s="138"/>
      <c r="N2036" s="219"/>
      <c r="O2036" s="541" t="s">
        <v>957</v>
      </c>
      <c r="P2036" s="140"/>
      <c r="Q2036" s="513" t="s">
        <v>366</v>
      </c>
      <c r="R2036" s="141" t="s">
        <v>335</v>
      </c>
      <c r="S2036" s="220" t="s">
        <v>367</v>
      </c>
      <c r="T2036" s="569" t="s">
        <v>337</v>
      </c>
      <c r="U2036" s="570"/>
      <c r="V2036" s="132"/>
    </row>
    <row r="2037" spans="1:22" ht="3" customHeight="1">
      <c r="A2037" s="574"/>
      <c r="B2037" s="221"/>
      <c r="C2037" s="144"/>
      <c r="D2037" s="144"/>
      <c r="E2037" s="145"/>
      <c r="F2037" s="514"/>
      <c r="G2037" s="146"/>
      <c r="H2037" s="146"/>
      <c r="I2037" s="144"/>
      <c r="J2037" s="147"/>
      <c r="K2037" s="217"/>
      <c r="L2037" s="585"/>
      <c r="M2037" s="221"/>
      <c r="N2037" s="144"/>
      <c r="O2037" s="144"/>
      <c r="P2037" s="145"/>
      <c r="Q2037" s="514"/>
      <c r="R2037" s="146"/>
      <c r="S2037" s="146"/>
      <c r="T2037" s="144"/>
      <c r="U2037" s="147"/>
      <c r="V2037" s="132"/>
    </row>
    <row r="2038" spans="1:22" ht="12.75" customHeight="1">
      <c r="A2038" s="574"/>
      <c r="B2038" s="221" t="s">
        <v>368</v>
      </c>
      <c r="C2038" s="156"/>
      <c r="D2038" s="156"/>
      <c r="E2038" s="150"/>
      <c r="F2038" s="151">
        <f>D2509</f>
        <v>29.5</v>
      </c>
      <c r="G2038" s="151">
        <f>F2038*F2033</f>
        <v>1448.45</v>
      </c>
      <c r="H2038" s="152"/>
      <c r="I2038" s="153">
        <f>G2038-H2038</f>
        <v>1448.45</v>
      </c>
      <c r="J2038" s="154"/>
      <c r="K2038" s="217"/>
      <c r="L2038" s="585"/>
      <c r="M2038" s="221" t="s">
        <v>368</v>
      </c>
      <c r="N2038" s="156"/>
      <c r="O2038" s="156"/>
      <c r="P2038" s="150"/>
      <c r="Q2038" s="151">
        <f>D2509</f>
        <v>29.5</v>
      </c>
      <c r="R2038" s="151">
        <f>Q2038*Q2033</f>
        <v>1935.1999999999998</v>
      </c>
      <c r="S2038" s="152"/>
      <c r="T2038" s="153">
        <f>R2038-S2038</f>
        <v>1935.1999999999998</v>
      </c>
      <c r="U2038" s="154"/>
      <c r="V2038" s="132"/>
    </row>
    <row r="2039" spans="1:22" ht="12.75" customHeight="1">
      <c r="A2039" s="472"/>
      <c r="B2039" s="582" t="s">
        <v>370</v>
      </c>
      <c r="C2039" s="583"/>
      <c r="D2039" s="583"/>
      <c r="E2039" s="222" t="s">
        <v>371</v>
      </c>
      <c r="F2039" s="516">
        <f>D2504</f>
        <v>0.152</v>
      </c>
      <c r="G2039" s="223">
        <f>F2039*F2033</f>
        <v>7.4631999999999996</v>
      </c>
      <c r="H2039" s="224"/>
      <c r="I2039" s="226">
        <f>G2039</f>
        <v>7.4631999999999996</v>
      </c>
      <c r="J2039" s="178"/>
      <c r="K2039" s="217"/>
      <c r="L2039" s="585"/>
      <c r="M2039" s="582" t="s">
        <v>370</v>
      </c>
      <c r="N2039" s="583"/>
      <c r="O2039" s="583"/>
      <c r="P2039" s="222" t="s">
        <v>371</v>
      </c>
      <c r="Q2039" s="516">
        <f>D2504</f>
        <v>0.152</v>
      </c>
      <c r="R2039" s="223">
        <f>Q2039*Q2033</f>
        <v>9.9711999999999996</v>
      </c>
      <c r="S2039" s="224"/>
      <c r="T2039" s="226">
        <f>R2039</f>
        <v>9.9711999999999996</v>
      </c>
      <c r="U2039" s="178"/>
      <c r="V2039" s="132"/>
    </row>
    <row r="2040" spans="1:22" ht="12.75" customHeight="1">
      <c r="A2040" s="472"/>
      <c r="B2040" s="584"/>
      <c r="C2040" s="583"/>
      <c r="D2040" s="583"/>
      <c r="E2040" s="222" t="s">
        <v>372</v>
      </c>
      <c r="F2040" s="516">
        <f>D2505</f>
        <v>0.72299999999999998</v>
      </c>
      <c r="G2040" s="223">
        <f>F2040*F2033</f>
        <v>35.499299999999998</v>
      </c>
      <c r="H2040" s="224"/>
      <c r="I2040" s="226">
        <f>G2040</f>
        <v>35.499299999999998</v>
      </c>
      <c r="J2040" s="178"/>
      <c r="K2040" s="217"/>
      <c r="L2040" s="464"/>
      <c r="M2040" s="584"/>
      <c r="N2040" s="583"/>
      <c r="O2040" s="583"/>
      <c r="P2040" s="222" t="s">
        <v>372</v>
      </c>
      <c r="Q2040" s="516">
        <f>D2505</f>
        <v>0.72299999999999998</v>
      </c>
      <c r="R2040" s="223">
        <f>Q2040*Q2033</f>
        <v>47.428799999999995</v>
      </c>
      <c r="S2040" s="224"/>
      <c r="T2040" s="226">
        <f>R2040</f>
        <v>47.428799999999995</v>
      </c>
      <c r="U2040" s="178"/>
      <c r="V2040" s="132"/>
    </row>
    <row r="2041" spans="1:22">
      <c r="A2041" s="573" t="s">
        <v>369</v>
      </c>
      <c r="B2041" s="584"/>
      <c r="C2041" s="583"/>
      <c r="D2041" s="583"/>
      <c r="E2041" s="222" t="s">
        <v>373</v>
      </c>
      <c r="F2041" s="527">
        <f>D2506</f>
        <v>1.3160000000000001</v>
      </c>
      <c r="G2041" s="223">
        <f>F2041*F2033</f>
        <v>64.615600000000001</v>
      </c>
      <c r="H2041" s="224"/>
      <c r="I2041" s="226">
        <f>G2041</f>
        <v>64.615600000000001</v>
      </c>
      <c r="J2041" s="178"/>
      <c r="K2041" s="217"/>
      <c r="L2041" s="586" t="s">
        <v>369</v>
      </c>
      <c r="M2041" s="584"/>
      <c r="N2041" s="583"/>
      <c r="O2041" s="583"/>
      <c r="P2041" s="222" t="s">
        <v>373</v>
      </c>
      <c r="Q2041" s="527">
        <f>D2506</f>
        <v>1.3160000000000001</v>
      </c>
      <c r="R2041" s="223">
        <f>Q2041*Q2033</f>
        <v>86.329599999999999</v>
      </c>
      <c r="S2041" s="224"/>
      <c r="T2041" s="226">
        <f>R2041</f>
        <v>86.329599999999999</v>
      </c>
      <c r="U2041" s="178"/>
      <c r="V2041" s="132"/>
    </row>
    <row r="2042" spans="1:22" ht="13.5" thickBot="1">
      <c r="A2042" s="573"/>
      <c r="B2042" s="584"/>
      <c r="C2042" s="583"/>
      <c r="D2042" s="583"/>
      <c r="E2042" s="232" t="s">
        <v>374</v>
      </c>
      <c r="F2042" s="518">
        <f>D2507</f>
        <v>0.14899999999999999</v>
      </c>
      <c r="G2042" s="233">
        <f>F2042*F2033</f>
        <v>7.3159000000000001</v>
      </c>
      <c r="H2042" s="234"/>
      <c r="I2042" s="237">
        <f>G2042</f>
        <v>7.3159000000000001</v>
      </c>
      <c r="J2042" s="236"/>
      <c r="K2042" s="217"/>
      <c r="L2042" s="586"/>
      <c r="M2042" s="584"/>
      <c r="N2042" s="583"/>
      <c r="O2042" s="583"/>
      <c r="P2042" s="232" t="s">
        <v>374</v>
      </c>
      <c r="Q2042" s="518">
        <f>D2507</f>
        <v>0.14899999999999999</v>
      </c>
      <c r="R2042" s="233">
        <f>Q2042*Q2033</f>
        <v>9.7743999999999982</v>
      </c>
      <c r="S2042" s="234"/>
      <c r="T2042" s="237">
        <f>R2042</f>
        <v>9.7743999999999982</v>
      </c>
      <c r="U2042" s="236"/>
      <c r="V2042" s="132"/>
    </row>
    <row r="2043" spans="1:22" ht="11.25" customHeight="1" thickBot="1">
      <c r="A2043" s="574"/>
      <c r="B2043" s="168"/>
      <c r="C2043" s="164"/>
      <c r="D2043" s="164"/>
      <c r="E2043" s="165"/>
      <c r="F2043" s="532" t="s">
        <v>384</v>
      </c>
      <c r="G2043" s="332" t="s">
        <v>385</v>
      </c>
      <c r="H2043" s="220" t="s">
        <v>386</v>
      </c>
      <c r="I2043" s="219"/>
      <c r="J2043" s="251"/>
      <c r="K2043" s="217"/>
      <c r="L2043" s="587"/>
      <c r="M2043" s="168"/>
      <c r="N2043" s="164"/>
      <c r="O2043" s="164"/>
      <c r="P2043" s="165"/>
      <c r="Q2043" s="532" t="s">
        <v>384</v>
      </c>
      <c r="R2043" s="332" t="s">
        <v>385</v>
      </c>
      <c r="S2043" s="220" t="s">
        <v>386</v>
      </c>
      <c r="T2043" s="219"/>
      <c r="U2043" s="251"/>
      <c r="V2043" s="132"/>
    </row>
    <row r="2044" spans="1:22" ht="13.5" thickBot="1">
      <c r="A2044" s="479"/>
      <c r="B2044" s="247" t="s">
        <v>986</v>
      </c>
      <c r="C2044" s="219"/>
      <c r="D2044" s="219"/>
      <c r="E2044" s="253"/>
      <c r="F2044" s="521">
        <f>INDEX(Жильцы!$A$2:$AB$129,Квитанции_чистые!J2034,HLOOKUP(Квитанции_чистые!$G$3,Лист1!$B$21:$M$22,2,FALSE))</f>
        <v>44680</v>
      </c>
      <c r="G2044" s="248">
        <f>INDEX(Жильцы!$A$2:$AB$129,Квитанции_чистые!J2034,(HLOOKUP(Квитанции_чистые!$G$3,Лист1!$B$17:$M$18,2,FALSE)))</f>
        <v>44820</v>
      </c>
      <c r="H2044" s="249">
        <f>G2044-F2044</f>
        <v>140</v>
      </c>
      <c r="I2044" s="242">
        <f>H2044*B2499</f>
        <v>462</v>
      </c>
      <c r="J2044" s="251"/>
      <c r="K2044" s="252"/>
      <c r="L2044" s="461"/>
      <c r="M2044" s="247" t="s">
        <v>986</v>
      </c>
      <c r="N2044" s="219"/>
      <c r="O2044" s="219"/>
      <c r="P2044" s="253"/>
      <c r="Q2044" s="524">
        <f>INDEX(Жильцы!$A$2:$AB$129,Квитанции_чистые!U2034,HLOOKUP(Квитанции_чистые!$G$3,Лист1!$B$21:$M$22,2,FALSE))</f>
        <v>17573</v>
      </c>
      <c r="R2044" s="248">
        <f>INDEX(Жильцы!$A$2:$AB$129,Квитанции_чистые!U2034,(HLOOKUP(Квитанции_чистые!$G$3,Лист1!$B$17:$M$18,2,FALSE)))</f>
        <v>17785</v>
      </c>
      <c r="S2044" s="249">
        <f>R2044-Q2044</f>
        <v>212</v>
      </c>
      <c r="T2044" s="242">
        <f>S2044*B2499</f>
        <v>699.59999999999991</v>
      </c>
      <c r="U2044" s="167"/>
      <c r="V2044" s="132"/>
    </row>
    <row r="2045" spans="1:22">
      <c r="A2045" s="460" t="s">
        <v>375</v>
      </c>
      <c r="B2045" s="132"/>
      <c r="C2045" s="132"/>
      <c r="D2045" s="132"/>
      <c r="E2045" s="132"/>
      <c r="F2045" s="510"/>
      <c r="G2045" s="560" t="s">
        <v>1007</v>
      </c>
      <c r="H2045" s="255"/>
      <c r="I2045" s="556">
        <f>Жильцы!N107</f>
        <v>9.9999999999909051E-3</v>
      </c>
      <c r="J2045" s="255"/>
      <c r="K2045" s="217"/>
      <c r="L2045" s="460" t="s">
        <v>375</v>
      </c>
      <c r="M2045" s="132"/>
      <c r="N2045" s="132"/>
      <c r="O2045" s="132"/>
      <c r="P2045" s="132"/>
      <c r="Q2045" s="510"/>
      <c r="R2045" s="560" t="s">
        <v>1007</v>
      </c>
      <c r="S2045" s="255"/>
      <c r="T2045" s="556">
        <f>Жильцы!N109</f>
        <v>9.9999999997635314E-3</v>
      </c>
      <c r="U2045" s="255"/>
      <c r="V2045" s="132"/>
    </row>
    <row r="2046" spans="1:22" ht="13.5" thickBot="1">
      <c r="A2046" s="460" t="s">
        <v>376</v>
      </c>
      <c r="B2046" s="132"/>
      <c r="C2046" s="132"/>
      <c r="D2046" s="180" t="s">
        <v>377</v>
      </c>
      <c r="E2046" s="183" t="str">
        <f>$E$18</f>
        <v>января</v>
      </c>
      <c r="F2046" s="510" t="s">
        <v>1142</v>
      </c>
      <c r="G2046" s="182" t="s">
        <v>347</v>
      </c>
      <c r="H2046" s="167"/>
      <c r="I2046" s="242">
        <f>SUM(I2037:I2045)</f>
        <v>2025.354</v>
      </c>
      <c r="J2046" s="167"/>
      <c r="K2046" s="217"/>
      <c r="L2046" s="460" t="s">
        <v>376</v>
      </c>
      <c r="M2046" s="132"/>
      <c r="N2046" s="132"/>
      <c r="O2046" s="180" t="s">
        <v>377</v>
      </c>
      <c r="P2046" s="183" t="str">
        <f>$E$18</f>
        <v>января</v>
      </c>
      <c r="Q2046" s="510" t="s">
        <v>1142</v>
      </c>
      <c r="R2046" s="182" t="s">
        <v>347</v>
      </c>
      <c r="S2046" s="167"/>
      <c r="T2046" s="242">
        <f>SUM(T2037:T2045)</f>
        <v>2788.3139999999989</v>
      </c>
      <c r="U2046" s="167"/>
      <c r="V2046" s="132"/>
    </row>
    <row r="2047" spans="1:22" ht="12.75" customHeight="1">
      <c r="A2047" s="184"/>
      <c r="B2047" s="190"/>
      <c r="C2047" s="186"/>
      <c r="D2047" s="259"/>
      <c r="E2047" s="259"/>
      <c r="F2047" s="522"/>
      <c r="G2047" s="188"/>
      <c r="H2047" s="189"/>
      <c r="I2047" s="259"/>
      <c r="J2047" s="259"/>
      <c r="K2047" s="260"/>
      <c r="L2047" s="184"/>
      <c r="M2047" s="190"/>
      <c r="N2047" s="186"/>
      <c r="O2047" s="259"/>
      <c r="P2047" s="259"/>
      <c r="Q2047" s="522"/>
      <c r="R2047" s="259"/>
      <c r="S2047" s="259"/>
      <c r="T2047" s="259"/>
      <c r="U2047" s="259"/>
      <c r="V2047" s="261"/>
    </row>
    <row r="2048" spans="1:22" ht="28.5" customHeight="1">
      <c r="A2048" s="460" t="s">
        <v>363</v>
      </c>
      <c r="B2048" s="131"/>
      <c r="K2048" s="576" t="s">
        <v>378</v>
      </c>
      <c r="L2048" s="460" t="s">
        <v>363</v>
      </c>
      <c r="M2048" s="131"/>
      <c r="V2048" s="576" t="s">
        <v>378</v>
      </c>
    </row>
    <row r="2049" spans="1:22">
      <c r="A2049" s="460" t="s">
        <v>379</v>
      </c>
      <c r="B2049" s="131"/>
      <c r="K2049" s="577"/>
      <c r="L2049" s="460" t="s">
        <v>379</v>
      </c>
      <c r="M2049" s="131"/>
      <c r="V2049" s="577"/>
    </row>
    <row r="2050" spans="1:22" ht="0.75" customHeight="1">
      <c r="A2050" s="460"/>
      <c r="B2050" s="131"/>
      <c r="C2050" s="132"/>
      <c r="D2050" s="132"/>
      <c r="E2050" s="132"/>
      <c r="F2050" s="510"/>
      <c r="G2050" s="132"/>
      <c r="H2050" s="132"/>
      <c r="I2050" s="132"/>
      <c r="J2050" s="132"/>
      <c r="K2050" s="577"/>
      <c r="L2050" s="460"/>
      <c r="M2050" s="131"/>
      <c r="N2050" s="132"/>
      <c r="O2050" s="132"/>
      <c r="P2050" s="132"/>
      <c r="Q2050" s="510"/>
      <c r="R2050" s="132"/>
      <c r="S2050" s="132"/>
      <c r="T2050" s="132"/>
      <c r="U2050" s="132"/>
      <c r="V2050" s="577"/>
    </row>
    <row r="2051" spans="1:22" ht="15.75" customHeight="1">
      <c r="A2051" s="578"/>
      <c r="B2051" s="578"/>
      <c r="C2051" s="578"/>
      <c r="D2051" s="133" t="s">
        <v>350</v>
      </c>
      <c r="E2051" s="133"/>
      <c r="F2051" s="511"/>
      <c r="G2051" s="135" t="str">
        <f>$G$3</f>
        <v>декабрь</v>
      </c>
      <c r="H2051" s="133" t="s">
        <v>967</v>
      </c>
      <c r="I2051" s="132"/>
      <c r="J2051" s="132"/>
      <c r="K2051" s="577"/>
      <c r="L2051" s="578"/>
      <c r="M2051" s="578"/>
      <c r="N2051" s="578"/>
      <c r="O2051" s="133" t="s">
        <v>350</v>
      </c>
      <c r="P2051" s="133"/>
      <c r="Q2051" s="511"/>
      <c r="R2051" s="135" t="str">
        <f>$G$3</f>
        <v>декабрь</v>
      </c>
      <c r="S2051" s="133" t="s">
        <v>967</v>
      </c>
      <c r="T2051" s="132"/>
      <c r="U2051" s="132"/>
      <c r="V2051" s="577"/>
    </row>
    <row r="2052" spans="1:22" ht="3.75" customHeight="1">
      <c r="A2052" s="578"/>
      <c r="B2052" s="578"/>
      <c r="C2052" s="578"/>
      <c r="D2052" s="132"/>
      <c r="E2052" s="132"/>
      <c r="F2052" s="510"/>
      <c r="G2052" s="132"/>
      <c r="H2052" s="132"/>
      <c r="I2052" s="132"/>
      <c r="J2052" s="132"/>
      <c r="K2052" s="577"/>
      <c r="L2052" s="578"/>
      <c r="M2052" s="578"/>
      <c r="N2052" s="578"/>
      <c r="O2052" s="132"/>
      <c r="P2052" s="132"/>
      <c r="Q2052" s="510"/>
      <c r="R2052" s="132"/>
      <c r="S2052" s="132"/>
      <c r="T2052" s="132"/>
      <c r="U2052" s="132"/>
      <c r="V2052" s="577"/>
    </row>
    <row r="2053" spans="1:22" ht="12.75" customHeight="1">
      <c r="A2053" s="578"/>
      <c r="B2053" s="578"/>
      <c r="C2053" s="578"/>
      <c r="D2053" s="131" t="s">
        <v>327</v>
      </c>
      <c r="E2053" s="131"/>
      <c r="F2053" s="512">
        <f>F2033</f>
        <v>49.1</v>
      </c>
      <c r="G2053" s="131" t="s">
        <v>328</v>
      </c>
      <c r="H2053" s="132" t="str">
        <f>H2033</f>
        <v>Никитин М.М.</v>
      </c>
      <c r="I2053" s="132"/>
      <c r="J2053" s="132"/>
      <c r="K2053" s="577"/>
      <c r="L2053" s="578"/>
      <c r="M2053" s="578"/>
      <c r="N2053" s="578"/>
      <c r="O2053" s="131" t="s">
        <v>327</v>
      </c>
      <c r="P2053" s="131"/>
      <c r="Q2053" s="512">
        <f>Q2033</f>
        <v>65.599999999999994</v>
      </c>
      <c r="R2053" s="131" t="s">
        <v>328</v>
      </c>
      <c r="S2053" s="132" t="str">
        <f>S2033</f>
        <v>Малашенок А.Л.</v>
      </c>
      <c r="T2053" s="132"/>
      <c r="U2053" s="132"/>
      <c r="V2053" s="577"/>
    </row>
    <row r="2054" spans="1:22" ht="12.75" customHeight="1">
      <c r="A2054" s="578"/>
      <c r="B2054" s="578"/>
      <c r="C2054" s="578"/>
      <c r="D2054" s="131" t="s">
        <v>329</v>
      </c>
      <c r="E2054" s="131"/>
      <c r="F2054" s="512">
        <f>F2034</f>
        <v>1</v>
      </c>
      <c r="G2054" s="131" t="s">
        <v>330</v>
      </c>
      <c r="H2054" s="132" t="s">
        <v>331</v>
      </c>
      <c r="I2054" s="132"/>
      <c r="J2054" s="137">
        <f>J2034</f>
        <v>106</v>
      </c>
      <c r="K2054" s="577"/>
      <c r="L2054" s="578"/>
      <c r="M2054" s="578"/>
      <c r="N2054" s="578"/>
      <c r="O2054" s="131" t="s">
        <v>329</v>
      </c>
      <c r="P2054" s="131"/>
      <c r="Q2054" s="512">
        <f>Q2034</f>
        <v>3</v>
      </c>
      <c r="R2054" s="131" t="s">
        <v>330</v>
      </c>
      <c r="S2054" s="132" t="s">
        <v>331</v>
      </c>
      <c r="T2054" s="132"/>
      <c r="U2054" s="137">
        <f>U2034</f>
        <v>108</v>
      </c>
      <c r="V2054" s="577"/>
    </row>
    <row r="2055" spans="1:22" ht="2.25" customHeight="1" thickBot="1">
      <c r="A2055" s="463"/>
      <c r="B2055" s="132"/>
      <c r="C2055" s="132"/>
      <c r="D2055" s="132"/>
      <c r="E2055" s="132"/>
      <c r="F2055" s="510"/>
      <c r="G2055" s="132"/>
      <c r="H2055" s="132"/>
      <c r="I2055" s="132"/>
      <c r="J2055" s="132"/>
      <c r="K2055" s="577"/>
      <c r="L2055" s="463"/>
      <c r="M2055" s="132"/>
      <c r="N2055" s="132"/>
      <c r="O2055" s="132"/>
      <c r="P2055" s="132"/>
      <c r="Q2055" s="510"/>
      <c r="R2055" s="132"/>
      <c r="S2055" s="132"/>
      <c r="T2055" s="132"/>
      <c r="U2055" s="132"/>
      <c r="V2055" s="577"/>
    </row>
    <row r="2056" spans="1:22" ht="24" customHeight="1" thickBot="1">
      <c r="A2056" s="574" t="s">
        <v>489</v>
      </c>
      <c r="B2056" s="138"/>
      <c r="C2056" s="219"/>
      <c r="D2056" s="541" t="s">
        <v>957</v>
      </c>
      <c r="E2056" s="140"/>
      <c r="F2056" s="513" t="s">
        <v>366</v>
      </c>
      <c r="G2056" s="141" t="s">
        <v>335</v>
      </c>
      <c r="H2056" s="220" t="s">
        <v>367</v>
      </c>
      <c r="I2056" s="569" t="s">
        <v>337</v>
      </c>
      <c r="J2056" s="570"/>
      <c r="K2056" s="577"/>
      <c r="L2056" s="585" t="s">
        <v>490</v>
      </c>
      <c r="M2056" s="138"/>
      <c r="N2056" s="219"/>
      <c r="O2056" s="541" t="s">
        <v>957</v>
      </c>
      <c r="P2056" s="140"/>
      <c r="Q2056" s="513" t="s">
        <v>366</v>
      </c>
      <c r="R2056" s="141" t="s">
        <v>335</v>
      </c>
      <c r="S2056" s="220" t="s">
        <v>367</v>
      </c>
      <c r="T2056" s="569" t="s">
        <v>337</v>
      </c>
      <c r="U2056" s="570"/>
      <c r="V2056" s="577"/>
    </row>
    <row r="2057" spans="1:22" ht="1.5" customHeight="1">
      <c r="A2057" s="574"/>
      <c r="B2057" s="221"/>
      <c r="C2057" s="144"/>
      <c r="D2057" s="144"/>
      <c r="E2057" s="145"/>
      <c r="F2057" s="514"/>
      <c r="G2057" s="146"/>
      <c r="H2057" s="146"/>
      <c r="I2057" s="144"/>
      <c r="J2057" s="147"/>
      <c r="K2057" s="577"/>
      <c r="L2057" s="585"/>
      <c r="M2057" s="221"/>
      <c r="N2057" s="144"/>
      <c r="O2057" s="144"/>
      <c r="P2057" s="145"/>
      <c r="Q2057" s="514"/>
      <c r="R2057" s="146"/>
      <c r="S2057" s="146"/>
      <c r="T2057" s="144"/>
      <c r="U2057" s="147"/>
      <c r="V2057" s="577"/>
    </row>
    <row r="2058" spans="1:22" ht="12.75" customHeight="1">
      <c r="A2058" s="574"/>
      <c r="B2058" s="221" t="s">
        <v>368</v>
      </c>
      <c r="C2058" s="156"/>
      <c r="D2058" s="156"/>
      <c r="E2058" s="150"/>
      <c r="F2058" s="151">
        <f>D2509</f>
        <v>29.5</v>
      </c>
      <c r="G2058" s="151">
        <f>F2058*F2053</f>
        <v>1448.45</v>
      </c>
      <c r="H2058" s="192"/>
      <c r="I2058" s="153">
        <f>G2058-H2058</f>
        <v>1448.45</v>
      </c>
      <c r="J2058" s="154"/>
      <c r="K2058" s="577"/>
      <c r="L2058" s="585"/>
      <c r="M2058" s="221" t="s">
        <v>368</v>
      </c>
      <c r="N2058" s="156"/>
      <c r="O2058" s="156"/>
      <c r="P2058" s="150"/>
      <c r="Q2058" s="151">
        <f>D2509</f>
        <v>29.5</v>
      </c>
      <c r="R2058" s="151">
        <f>Q2058*Q2053</f>
        <v>1935.1999999999998</v>
      </c>
      <c r="S2058" s="192"/>
      <c r="T2058" s="153">
        <f>R2058-S2058</f>
        <v>1935.1999999999998</v>
      </c>
      <c r="U2058" s="154"/>
      <c r="V2058" s="577"/>
    </row>
    <row r="2059" spans="1:22" ht="12.75" customHeight="1">
      <c r="A2059" s="472"/>
      <c r="B2059" s="582" t="s">
        <v>370</v>
      </c>
      <c r="C2059" s="583"/>
      <c r="D2059" s="583"/>
      <c r="E2059" s="222" t="s">
        <v>371</v>
      </c>
      <c r="F2059" s="516">
        <f>D2504</f>
        <v>0.152</v>
      </c>
      <c r="G2059" s="223">
        <f>F2059*F2053</f>
        <v>7.4631999999999996</v>
      </c>
      <c r="H2059" s="262"/>
      <c r="I2059" s="226">
        <f>G2059</f>
        <v>7.4631999999999996</v>
      </c>
      <c r="J2059" s="178"/>
      <c r="K2059" s="577"/>
      <c r="L2059" s="585"/>
      <c r="M2059" s="582" t="s">
        <v>370</v>
      </c>
      <c r="N2059" s="583"/>
      <c r="O2059" s="583"/>
      <c r="P2059" s="222" t="s">
        <v>371</v>
      </c>
      <c r="Q2059" s="516">
        <f>D2504</f>
        <v>0.152</v>
      </c>
      <c r="R2059" s="223">
        <f>Q2059*Q2053</f>
        <v>9.9711999999999996</v>
      </c>
      <c r="S2059" s="262"/>
      <c r="T2059" s="226">
        <f>R2059</f>
        <v>9.9711999999999996</v>
      </c>
      <c r="U2059" s="178"/>
      <c r="V2059" s="577"/>
    </row>
    <row r="2060" spans="1:22" ht="12.75" customHeight="1">
      <c r="A2060" s="472"/>
      <c r="B2060" s="584"/>
      <c r="C2060" s="583"/>
      <c r="D2060" s="583"/>
      <c r="E2060" s="222" t="s">
        <v>372</v>
      </c>
      <c r="F2060" s="516">
        <f>D2505</f>
        <v>0.72299999999999998</v>
      </c>
      <c r="G2060" s="223">
        <f>F2060*F2053</f>
        <v>35.499299999999998</v>
      </c>
      <c r="H2060" s="262"/>
      <c r="I2060" s="226">
        <f>G2060</f>
        <v>35.499299999999998</v>
      </c>
      <c r="J2060" s="178"/>
      <c r="K2060" s="577"/>
      <c r="L2060" s="464"/>
      <c r="M2060" s="584"/>
      <c r="N2060" s="583"/>
      <c r="O2060" s="583"/>
      <c r="P2060" s="222" t="s">
        <v>372</v>
      </c>
      <c r="Q2060" s="516">
        <f>D2505</f>
        <v>0.72299999999999998</v>
      </c>
      <c r="R2060" s="223">
        <f>Q2060*Q2053</f>
        <v>47.428799999999995</v>
      </c>
      <c r="S2060" s="262"/>
      <c r="T2060" s="226">
        <f>R2060</f>
        <v>47.428799999999995</v>
      </c>
      <c r="U2060" s="178"/>
      <c r="V2060" s="577"/>
    </row>
    <row r="2061" spans="1:22">
      <c r="A2061" s="573" t="s">
        <v>369</v>
      </c>
      <c r="B2061" s="584"/>
      <c r="C2061" s="583"/>
      <c r="D2061" s="583"/>
      <c r="E2061" s="222" t="s">
        <v>373</v>
      </c>
      <c r="F2061" s="527">
        <f>D2506</f>
        <v>1.3160000000000001</v>
      </c>
      <c r="G2061" s="223">
        <f>F2061*F2053</f>
        <v>64.615600000000001</v>
      </c>
      <c r="H2061" s="262"/>
      <c r="I2061" s="226">
        <f>G2061</f>
        <v>64.615600000000001</v>
      </c>
      <c r="J2061" s="178"/>
      <c r="K2061" s="577"/>
      <c r="L2061" s="586" t="s">
        <v>369</v>
      </c>
      <c r="M2061" s="584"/>
      <c r="N2061" s="583"/>
      <c r="O2061" s="583"/>
      <c r="P2061" s="222" t="s">
        <v>373</v>
      </c>
      <c r="Q2061" s="527">
        <f>D2506</f>
        <v>1.3160000000000001</v>
      </c>
      <c r="R2061" s="223">
        <f>Q2061*Q2053</f>
        <v>86.329599999999999</v>
      </c>
      <c r="S2061" s="262"/>
      <c r="T2061" s="226">
        <f>R2061</f>
        <v>86.329599999999999</v>
      </c>
      <c r="U2061" s="178"/>
      <c r="V2061" s="577"/>
    </row>
    <row r="2062" spans="1:22" ht="13.5" thickBot="1">
      <c r="A2062" s="573"/>
      <c r="B2062" s="584"/>
      <c r="C2062" s="583"/>
      <c r="D2062" s="583"/>
      <c r="E2062" s="232" t="s">
        <v>374</v>
      </c>
      <c r="F2062" s="518">
        <f>D2507</f>
        <v>0.14899999999999999</v>
      </c>
      <c r="G2062" s="233">
        <f>F2062*F2053</f>
        <v>7.3159000000000001</v>
      </c>
      <c r="H2062" s="264"/>
      <c r="I2062" s="237">
        <f>G2062</f>
        <v>7.3159000000000001</v>
      </c>
      <c r="J2062" s="236"/>
      <c r="K2062" s="577"/>
      <c r="L2062" s="586"/>
      <c r="M2062" s="584"/>
      <c r="N2062" s="583"/>
      <c r="O2062" s="583"/>
      <c r="P2062" s="232" t="s">
        <v>374</v>
      </c>
      <c r="Q2062" s="518">
        <f>D2507</f>
        <v>0.14899999999999999</v>
      </c>
      <c r="R2062" s="233">
        <f>Q2062*Q2053</f>
        <v>9.7743999999999982</v>
      </c>
      <c r="S2062" s="264"/>
      <c r="T2062" s="237">
        <f>R2062</f>
        <v>9.7743999999999982</v>
      </c>
      <c r="U2062" s="236"/>
      <c r="V2062" s="577"/>
    </row>
    <row r="2063" spans="1:22" ht="13.5" customHeight="1" thickBot="1">
      <c r="A2063" s="574"/>
      <c r="B2063" s="168"/>
      <c r="C2063" s="164"/>
      <c r="D2063" s="164"/>
      <c r="E2063" s="165"/>
      <c r="F2063" s="532" t="s">
        <v>384</v>
      </c>
      <c r="G2063" s="332" t="s">
        <v>385</v>
      </c>
      <c r="H2063" s="220" t="s">
        <v>386</v>
      </c>
      <c r="I2063" s="219"/>
      <c r="J2063" s="251"/>
      <c r="K2063" s="577"/>
      <c r="L2063" s="587"/>
      <c r="M2063" s="168"/>
      <c r="N2063" s="164"/>
      <c r="O2063" s="164"/>
      <c r="P2063" s="165"/>
      <c r="Q2063" s="532" t="s">
        <v>384</v>
      </c>
      <c r="R2063" s="332" t="s">
        <v>385</v>
      </c>
      <c r="S2063" s="220" t="s">
        <v>386</v>
      </c>
      <c r="T2063" s="219"/>
      <c r="U2063" s="251"/>
      <c r="V2063" s="577"/>
    </row>
    <row r="2064" spans="1:22" ht="13.5" thickBot="1">
      <c r="A2064" s="479"/>
      <c r="B2064" s="247" t="s">
        <v>986</v>
      </c>
      <c r="C2064" s="219"/>
      <c r="D2064" s="219"/>
      <c r="E2064" s="253"/>
      <c r="F2064" s="524">
        <f>F2044</f>
        <v>44680</v>
      </c>
      <c r="G2064" s="282">
        <f>G2044</f>
        <v>44820</v>
      </c>
      <c r="H2064" s="249">
        <f>H2044</f>
        <v>140</v>
      </c>
      <c r="I2064" s="242">
        <f>I2044</f>
        <v>462</v>
      </c>
      <c r="J2064" s="167"/>
      <c r="K2064" s="577"/>
      <c r="L2064" s="461"/>
      <c r="M2064" s="247" t="s">
        <v>986</v>
      </c>
      <c r="N2064" s="219"/>
      <c r="O2064" s="219"/>
      <c r="P2064" s="253"/>
      <c r="Q2064" s="524">
        <f>Q2044</f>
        <v>17573</v>
      </c>
      <c r="R2064" s="248">
        <f>R2044</f>
        <v>17785</v>
      </c>
      <c r="S2064" s="249">
        <f>S2044</f>
        <v>212</v>
      </c>
      <c r="T2064" s="242">
        <f>T2044</f>
        <v>699.59999999999991</v>
      </c>
      <c r="U2064" s="167"/>
      <c r="V2064" s="577"/>
    </row>
    <row r="2065" spans="1:22">
      <c r="A2065" s="460" t="s">
        <v>375</v>
      </c>
      <c r="B2065" s="132"/>
      <c r="C2065" s="132"/>
      <c r="D2065" s="132"/>
      <c r="E2065" s="132"/>
      <c r="F2065" s="510"/>
      <c r="G2065" s="560" t="s">
        <v>1007</v>
      </c>
      <c r="H2065" s="255"/>
      <c r="I2065" s="556">
        <f>I2045</f>
        <v>9.9999999999909051E-3</v>
      </c>
      <c r="J2065" s="255"/>
      <c r="K2065" s="577"/>
      <c r="L2065" s="460" t="s">
        <v>375</v>
      </c>
      <c r="M2065" s="132"/>
      <c r="N2065" s="132"/>
      <c r="O2065" s="132"/>
      <c r="P2065" s="132"/>
      <c r="Q2065" s="510"/>
      <c r="R2065" s="560" t="s">
        <v>1007</v>
      </c>
      <c r="S2065" s="255"/>
      <c r="T2065" s="556">
        <f>T2045</f>
        <v>9.9999999997635314E-3</v>
      </c>
      <c r="U2065" s="255"/>
      <c r="V2065" s="577"/>
    </row>
    <row r="2066" spans="1:22" ht="13.5" thickBot="1">
      <c r="A2066" s="460" t="s">
        <v>376</v>
      </c>
      <c r="B2066" s="132"/>
      <c r="C2066" s="132"/>
      <c r="D2066" s="180" t="s">
        <v>377</v>
      </c>
      <c r="E2066" s="183" t="str">
        <f>$E$18</f>
        <v>января</v>
      </c>
      <c r="F2066" s="510" t="s">
        <v>1142</v>
      </c>
      <c r="G2066" s="182" t="s">
        <v>347</v>
      </c>
      <c r="H2066" s="167"/>
      <c r="I2066" s="242">
        <f>SUM(I2057:I2065)</f>
        <v>2025.354</v>
      </c>
      <c r="J2066" s="167"/>
      <c r="K2066" s="299"/>
      <c r="L2066" s="460" t="s">
        <v>376</v>
      </c>
      <c r="M2066" s="132"/>
      <c r="N2066" s="132"/>
      <c r="O2066" s="180" t="s">
        <v>377</v>
      </c>
      <c r="P2066" s="183" t="str">
        <f>$E$18</f>
        <v>января</v>
      </c>
      <c r="Q2066" s="510" t="s">
        <v>1142</v>
      </c>
      <c r="R2066" s="182" t="s">
        <v>347</v>
      </c>
      <c r="S2066" s="167"/>
      <c r="T2066" s="242">
        <f>SUM(T2057:T2065)</f>
        <v>2788.3139999999989</v>
      </c>
      <c r="U2066" s="167"/>
      <c r="V2066" s="299"/>
    </row>
    <row r="2067" spans="1:22" ht="13.5" thickBot="1">
      <c r="A2067" s="184"/>
      <c r="B2067" s="190"/>
      <c r="C2067" s="186"/>
      <c r="D2067" s="259"/>
      <c r="E2067" s="259"/>
      <c r="F2067" s="522"/>
      <c r="G2067" s="197"/>
      <c r="H2067" s="197"/>
      <c r="I2067" s="197"/>
      <c r="J2067" s="197"/>
      <c r="K2067" s="299"/>
      <c r="L2067" s="184"/>
      <c r="M2067" s="190"/>
      <c r="N2067" s="186"/>
      <c r="O2067" s="259"/>
      <c r="P2067" s="259"/>
      <c r="Q2067" s="522"/>
      <c r="R2067" s="197"/>
      <c r="S2067" s="197"/>
      <c r="T2067" s="197"/>
      <c r="U2067" s="197"/>
      <c r="V2067" s="299"/>
    </row>
    <row r="2068" spans="1:22" ht="23.25" customHeight="1" thickTop="1">
      <c r="A2068" s="460" t="s">
        <v>363</v>
      </c>
      <c r="B2068" s="131"/>
      <c r="L2068" s="460" t="s">
        <v>363</v>
      </c>
      <c r="M2068" s="131"/>
    </row>
    <row r="2069" spans="1:22" ht="1.5" customHeight="1">
      <c r="A2069" s="460"/>
      <c r="B2069" s="131"/>
      <c r="C2069" s="132"/>
      <c r="D2069" s="132"/>
      <c r="E2069" s="132"/>
      <c r="F2069" s="510"/>
      <c r="G2069" s="132"/>
      <c r="H2069" s="132"/>
      <c r="I2069" s="132"/>
      <c r="J2069" s="132"/>
      <c r="K2069" s="217"/>
      <c r="L2069" s="460"/>
      <c r="M2069" s="131"/>
      <c r="N2069" s="132"/>
      <c r="O2069" s="132"/>
      <c r="P2069" s="132"/>
      <c r="Q2069" s="510"/>
      <c r="R2069" s="132"/>
      <c r="S2069" s="132"/>
      <c r="T2069" s="132"/>
      <c r="U2069" s="132"/>
      <c r="V2069" s="132"/>
    </row>
    <row r="2070" spans="1:22" ht="15.75" customHeight="1">
      <c r="A2070" s="578"/>
      <c r="B2070" s="578"/>
      <c r="C2070" s="578"/>
      <c r="D2070" s="133" t="s">
        <v>325</v>
      </c>
      <c r="E2070" s="133"/>
      <c r="F2070" s="511"/>
      <c r="G2070" s="135" t="str">
        <f>$G$3</f>
        <v>декабрь</v>
      </c>
      <c r="H2070" s="133" t="s">
        <v>967</v>
      </c>
      <c r="I2070" s="132"/>
      <c r="J2070" s="132"/>
      <c r="K2070" s="217"/>
      <c r="L2070" s="578"/>
      <c r="M2070" s="578"/>
      <c r="N2070" s="578"/>
      <c r="O2070" s="133" t="s">
        <v>325</v>
      </c>
      <c r="P2070" s="133"/>
      <c r="Q2070" s="511"/>
      <c r="R2070" s="135" t="str">
        <f>$G$3</f>
        <v>декабрь</v>
      </c>
      <c r="S2070" s="133" t="s">
        <v>967</v>
      </c>
      <c r="T2070" s="132"/>
      <c r="U2070" s="132"/>
      <c r="V2070" s="132"/>
    </row>
    <row r="2071" spans="1:22" ht="3" customHeight="1">
      <c r="A2071" s="578"/>
      <c r="B2071" s="578"/>
      <c r="C2071" s="578"/>
      <c r="D2071" s="132"/>
      <c r="E2071" s="132"/>
      <c r="F2071" s="510"/>
      <c r="G2071" s="132"/>
      <c r="H2071" s="132"/>
      <c r="I2071" s="132"/>
      <c r="J2071" s="132"/>
      <c r="K2071" s="217"/>
      <c r="L2071" s="578"/>
      <c r="M2071" s="578"/>
      <c r="N2071" s="578"/>
      <c r="O2071" s="132"/>
      <c r="P2071" s="132"/>
      <c r="Q2071" s="510"/>
      <c r="R2071" s="132"/>
      <c r="S2071" s="132"/>
      <c r="T2071" s="132"/>
      <c r="U2071" s="132"/>
      <c r="V2071" s="132"/>
    </row>
    <row r="2072" spans="1:22" ht="12.75" customHeight="1">
      <c r="A2072" s="578"/>
      <c r="B2072" s="578"/>
      <c r="C2072" s="578"/>
      <c r="D2072" s="131" t="s">
        <v>327</v>
      </c>
      <c r="E2072" s="131"/>
      <c r="F2072" s="512">
        <f>Жильцы!E108</f>
        <v>49.2</v>
      </c>
      <c r="G2072" s="131" t="s">
        <v>328</v>
      </c>
      <c r="H2072" s="132" t="str">
        <f>Жильцы!B108&amp;" "&amp;Жильцы!C108&amp;"."&amp;Жильцы!D108&amp;"."</f>
        <v>Тулина Е.Л.</v>
      </c>
      <c r="I2072" s="132"/>
      <c r="J2072" s="132"/>
      <c r="K2072" s="217"/>
      <c r="L2072" s="578"/>
      <c r="M2072" s="578"/>
      <c r="N2072" s="578"/>
      <c r="O2072" s="131" t="s">
        <v>327</v>
      </c>
      <c r="P2072" s="131"/>
      <c r="Q2072" s="512">
        <f>Жильцы!E110</f>
        <v>65.599999999999994</v>
      </c>
      <c r="R2072" s="131" t="s">
        <v>328</v>
      </c>
      <c r="S2072" s="132" t="str">
        <f>Жильцы!B110&amp;" "&amp;Жильцы!C110&amp;"."&amp;Жильцы!D110&amp;"."</f>
        <v>Набоженко В.К.</v>
      </c>
      <c r="T2072" s="132"/>
      <c r="U2072" s="132"/>
      <c r="V2072" s="132"/>
    </row>
    <row r="2073" spans="1:22" ht="12.75" customHeight="1">
      <c r="A2073" s="578"/>
      <c r="B2073" s="578"/>
      <c r="C2073" s="578"/>
      <c r="D2073" s="131" t="s">
        <v>329</v>
      </c>
      <c r="E2073" s="131"/>
      <c r="F2073" s="512">
        <f>Жильцы!F108</f>
        <v>2</v>
      </c>
      <c r="G2073" s="131" t="s">
        <v>330</v>
      </c>
      <c r="H2073" s="132" t="s">
        <v>331</v>
      </c>
      <c r="I2073" s="132"/>
      <c r="J2073" s="137">
        <f>Жильцы!A108</f>
        <v>107</v>
      </c>
      <c r="K2073" s="217"/>
      <c r="L2073" s="578"/>
      <c r="M2073" s="578"/>
      <c r="N2073" s="578"/>
      <c r="O2073" s="131" t="s">
        <v>329</v>
      </c>
      <c r="P2073" s="131"/>
      <c r="Q2073" s="512">
        <f>Жильцы!F110</f>
        <v>2</v>
      </c>
      <c r="R2073" s="131" t="s">
        <v>330</v>
      </c>
      <c r="S2073" s="132" t="s">
        <v>331</v>
      </c>
      <c r="T2073" s="132"/>
      <c r="U2073" s="137">
        <f>Жильцы!A110</f>
        <v>109</v>
      </c>
      <c r="V2073" s="132"/>
    </row>
    <row r="2074" spans="1:22" ht="2.25" customHeight="1" thickBot="1">
      <c r="A2074" s="463"/>
      <c r="B2074" s="132"/>
      <c r="C2074" s="132"/>
      <c r="D2074" s="132"/>
      <c r="E2074" s="132"/>
      <c r="F2074" s="510"/>
      <c r="G2074" s="132"/>
      <c r="H2074" s="132"/>
      <c r="I2074" s="132"/>
      <c r="J2074" s="132"/>
      <c r="K2074" s="217"/>
      <c r="L2074" s="463"/>
      <c r="M2074" s="132"/>
      <c r="N2074" s="132"/>
      <c r="O2074" s="132"/>
      <c r="P2074" s="132"/>
      <c r="Q2074" s="510"/>
      <c r="R2074" s="132"/>
      <c r="S2074" s="132"/>
      <c r="T2074" s="132"/>
      <c r="U2074" s="132"/>
      <c r="V2074" s="132"/>
    </row>
    <row r="2075" spans="1:22" ht="24" customHeight="1" thickBot="1">
      <c r="A2075" s="574"/>
      <c r="B2075" s="138"/>
      <c r="C2075" s="219"/>
      <c r="D2075" s="541" t="s">
        <v>957</v>
      </c>
      <c r="E2075" s="140"/>
      <c r="F2075" s="513" t="s">
        <v>366</v>
      </c>
      <c r="G2075" s="141" t="s">
        <v>335</v>
      </c>
      <c r="H2075" s="220" t="s">
        <v>367</v>
      </c>
      <c r="I2075" s="569" t="s">
        <v>337</v>
      </c>
      <c r="J2075" s="570"/>
      <c r="K2075" s="217"/>
      <c r="L2075" s="585"/>
      <c r="M2075" s="138"/>
      <c r="N2075" s="219"/>
      <c r="O2075" s="541" t="s">
        <v>957</v>
      </c>
      <c r="P2075" s="140"/>
      <c r="Q2075" s="513" t="s">
        <v>366</v>
      </c>
      <c r="R2075" s="141" t="s">
        <v>335</v>
      </c>
      <c r="S2075" s="220" t="s">
        <v>367</v>
      </c>
      <c r="T2075" s="569" t="s">
        <v>337</v>
      </c>
      <c r="U2075" s="570"/>
      <c r="V2075" s="132"/>
    </row>
    <row r="2076" spans="1:22" ht="0.75" customHeight="1">
      <c r="A2076" s="574"/>
      <c r="B2076" s="221"/>
      <c r="C2076" s="144"/>
      <c r="D2076" s="144"/>
      <c r="E2076" s="145"/>
      <c r="F2076" s="514"/>
      <c r="G2076" s="146"/>
      <c r="H2076" s="146"/>
      <c r="I2076" s="144"/>
      <c r="J2076" s="147"/>
      <c r="K2076" s="217"/>
      <c r="L2076" s="585"/>
      <c r="M2076" s="221"/>
      <c r="N2076" s="144"/>
      <c r="O2076" s="144"/>
      <c r="P2076" s="145"/>
      <c r="Q2076" s="514"/>
      <c r="R2076" s="146"/>
      <c r="S2076" s="146"/>
      <c r="T2076" s="144"/>
      <c r="U2076" s="147"/>
      <c r="V2076" s="132"/>
    </row>
    <row r="2077" spans="1:22" ht="12.75" customHeight="1">
      <c r="A2077" s="574"/>
      <c r="B2077" s="221" t="s">
        <v>368</v>
      </c>
      <c r="C2077" s="156"/>
      <c r="D2077" s="156"/>
      <c r="E2077" s="150"/>
      <c r="F2077" s="151">
        <f>D2509</f>
        <v>29.5</v>
      </c>
      <c r="G2077" s="151">
        <f>F2077*F2072</f>
        <v>1451.4</v>
      </c>
      <c r="H2077" s="192"/>
      <c r="I2077" s="153">
        <f>G2077-H2077</f>
        <v>1451.4</v>
      </c>
      <c r="J2077" s="154"/>
      <c r="K2077" s="217"/>
      <c r="L2077" s="585"/>
      <c r="M2077" s="221" t="s">
        <v>368</v>
      </c>
      <c r="N2077" s="156"/>
      <c r="O2077" s="156"/>
      <c r="P2077" s="150"/>
      <c r="Q2077" s="151">
        <f>D2509</f>
        <v>29.5</v>
      </c>
      <c r="R2077" s="151">
        <f>Q2077*Q2072</f>
        <v>1935.1999999999998</v>
      </c>
      <c r="S2077" s="192"/>
      <c r="T2077" s="153">
        <f>R2077-S2077</f>
        <v>1935.1999999999998</v>
      </c>
      <c r="U2077" s="154"/>
      <c r="V2077" s="132"/>
    </row>
    <row r="2078" spans="1:22" ht="12.75" customHeight="1">
      <c r="A2078" s="472"/>
      <c r="B2078" s="582" t="s">
        <v>370</v>
      </c>
      <c r="C2078" s="583"/>
      <c r="D2078" s="583"/>
      <c r="E2078" s="222" t="s">
        <v>371</v>
      </c>
      <c r="F2078" s="516">
        <f>D2504</f>
        <v>0.152</v>
      </c>
      <c r="G2078" s="223">
        <f>F2078*F2072</f>
        <v>7.4784000000000006</v>
      </c>
      <c r="H2078" s="262"/>
      <c r="I2078" s="226">
        <f>G2078</f>
        <v>7.4784000000000006</v>
      </c>
      <c r="J2078" s="178"/>
      <c r="K2078" s="217"/>
      <c r="L2078" s="585"/>
      <c r="M2078" s="582" t="s">
        <v>370</v>
      </c>
      <c r="N2078" s="583"/>
      <c r="O2078" s="583"/>
      <c r="P2078" s="222" t="s">
        <v>371</v>
      </c>
      <c r="Q2078" s="516">
        <f>D2504</f>
        <v>0.152</v>
      </c>
      <c r="R2078" s="223">
        <f>Q2078*Q2072</f>
        <v>9.9711999999999996</v>
      </c>
      <c r="S2078" s="262"/>
      <c r="T2078" s="226">
        <f>R2078</f>
        <v>9.9711999999999996</v>
      </c>
      <c r="U2078" s="178"/>
      <c r="V2078" s="132"/>
    </row>
    <row r="2079" spans="1:22" ht="12.75" customHeight="1">
      <c r="A2079" s="472"/>
      <c r="B2079" s="584"/>
      <c r="C2079" s="583"/>
      <c r="D2079" s="583"/>
      <c r="E2079" s="222" t="s">
        <v>372</v>
      </c>
      <c r="F2079" s="516">
        <f>D2505</f>
        <v>0.72299999999999998</v>
      </c>
      <c r="G2079" s="223">
        <f>F2079*F2072</f>
        <v>35.571600000000004</v>
      </c>
      <c r="H2079" s="262"/>
      <c r="I2079" s="226">
        <f>G2079</f>
        <v>35.571600000000004</v>
      </c>
      <c r="J2079" s="178"/>
      <c r="K2079" s="217"/>
      <c r="L2079" s="464"/>
      <c r="M2079" s="584"/>
      <c r="N2079" s="583"/>
      <c r="O2079" s="583"/>
      <c r="P2079" s="222" t="s">
        <v>372</v>
      </c>
      <c r="Q2079" s="516">
        <f>D2505</f>
        <v>0.72299999999999998</v>
      </c>
      <c r="R2079" s="223">
        <f>Q2079*Q2072</f>
        <v>47.428799999999995</v>
      </c>
      <c r="S2079" s="262"/>
      <c r="T2079" s="226">
        <f>R2079</f>
        <v>47.428799999999995</v>
      </c>
      <c r="U2079" s="178"/>
      <c r="V2079" s="132"/>
    </row>
    <row r="2080" spans="1:22">
      <c r="A2080" s="573" t="s">
        <v>369</v>
      </c>
      <c r="B2080" s="584"/>
      <c r="C2080" s="583"/>
      <c r="D2080" s="583"/>
      <c r="E2080" s="222" t="s">
        <v>373</v>
      </c>
      <c r="F2080" s="527">
        <f>D2506</f>
        <v>1.3160000000000001</v>
      </c>
      <c r="G2080" s="223">
        <f>F2080*F2072</f>
        <v>64.747200000000007</v>
      </c>
      <c r="H2080" s="262"/>
      <c r="I2080" s="226">
        <f>G2080</f>
        <v>64.747200000000007</v>
      </c>
      <c r="J2080" s="178"/>
      <c r="K2080" s="217"/>
      <c r="L2080" s="586" t="s">
        <v>369</v>
      </c>
      <c r="M2080" s="584"/>
      <c r="N2080" s="583"/>
      <c r="O2080" s="583"/>
      <c r="P2080" s="222" t="s">
        <v>373</v>
      </c>
      <c r="Q2080" s="527">
        <f>D2506</f>
        <v>1.3160000000000001</v>
      </c>
      <c r="R2080" s="223">
        <f>Q2080*Q2072</f>
        <v>86.329599999999999</v>
      </c>
      <c r="S2080" s="262"/>
      <c r="T2080" s="226">
        <f>R2080</f>
        <v>86.329599999999999</v>
      </c>
      <c r="U2080" s="178"/>
      <c r="V2080" s="132"/>
    </row>
    <row r="2081" spans="1:22" ht="13.5" thickBot="1">
      <c r="A2081" s="573"/>
      <c r="B2081" s="584"/>
      <c r="C2081" s="583"/>
      <c r="D2081" s="583"/>
      <c r="E2081" s="232" t="s">
        <v>374</v>
      </c>
      <c r="F2081" s="518">
        <f>D2507</f>
        <v>0.14899999999999999</v>
      </c>
      <c r="G2081" s="233">
        <f>F2081*F2072</f>
        <v>7.3308</v>
      </c>
      <c r="H2081" s="264"/>
      <c r="I2081" s="237">
        <f>G2081</f>
        <v>7.3308</v>
      </c>
      <c r="J2081" s="236"/>
      <c r="K2081" s="217"/>
      <c r="L2081" s="586"/>
      <c r="M2081" s="584"/>
      <c r="N2081" s="583"/>
      <c r="O2081" s="583"/>
      <c r="P2081" s="232" t="s">
        <v>374</v>
      </c>
      <c r="Q2081" s="518">
        <f>D2507</f>
        <v>0.14899999999999999</v>
      </c>
      <c r="R2081" s="233">
        <f>Q2081*Q2072</f>
        <v>9.7743999999999982</v>
      </c>
      <c r="S2081" s="264"/>
      <c r="T2081" s="237">
        <f>R2081</f>
        <v>9.7743999999999982</v>
      </c>
      <c r="U2081" s="236"/>
      <c r="V2081" s="132"/>
    </row>
    <row r="2082" spans="1:22" ht="13.5" customHeight="1" thickBot="1">
      <c r="A2082" s="574"/>
      <c r="B2082" s="168"/>
      <c r="C2082" s="164"/>
      <c r="D2082" s="164"/>
      <c r="E2082" s="165"/>
      <c r="F2082" s="532" t="s">
        <v>384</v>
      </c>
      <c r="G2082" s="332" t="s">
        <v>385</v>
      </c>
      <c r="H2082" s="220" t="s">
        <v>386</v>
      </c>
      <c r="I2082" s="219"/>
      <c r="J2082" s="251"/>
      <c r="K2082" s="217"/>
      <c r="L2082" s="587"/>
      <c r="M2082" s="168"/>
      <c r="N2082" s="164"/>
      <c r="O2082" s="164"/>
      <c r="P2082" s="165"/>
      <c r="Q2082" s="532" t="s">
        <v>384</v>
      </c>
      <c r="R2082" s="332" t="s">
        <v>385</v>
      </c>
      <c r="S2082" s="220" t="s">
        <v>386</v>
      </c>
      <c r="T2082" s="219"/>
      <c r="U2082" s="251"/>
      <c r="V2082" s="132"/>
    </row>
    <row r="2083" spans="1:22" ht="13.5" thickBot="1">
      <c r="A2083" s="479"/>
      <c r="B2083" s="254" t="s">
        <v>987</v>
      </c>
      <c r="C2083" s="288"/>
      <c r="D2083" s="288"/>
      <c r="E2083" s="289"/>
      <c r="F2083" s="528">
        <f>INDEX(Жильцы!A140:AB141,1,HLOOKUP($G$3,Лист1!$B$21:$M$22,2,FALSE))</f>
        <v>7708</v>
      </c>
      <c r="G2083" s="290">
        <f>INDEX(Жильцы!A140:AB141,1,HLOOKUP($G$3,Лист1!B17:M18,2,FALSE))</f>
        <v>7765</v>
      </c>
      <c r="H2083" s="291">
        <f>G2083-F2083</f>
        <v>57</v>
      </c>
      <c r="I2083" s="292">
        <f>H2083*C2501</f>
        <v>82.08</v>
      </c>
      <c r="J2083" s="255"/>
      <c r="K2083" s="217"/>
      <c r="L2083" s="461"/>
      <c r="M2083" s="247" t="s">
        <v>986</v>
      </c>
      <c r="N2083" s="219"/>
      <c r="O2083" s="219"/>
      <c r="P2083" s="253"/>
      <c r="Q2083" s="524">
        <f>INDEX(Жильцы!$A$2:$AB$129,Квитанции_чистые!U2073,HLOOKUP(Квитанции_чистые!$G$3,Лист1!$B$21:$M$22,2,FALSE))</f>
        <v>27214</v>
      </c>
      <c r="R2083" s="248">
        <f>INDEX(Жильцы!$A$2:$AB$129,Квитанции_чистые!U2073,(HLOOKUP(Квитанции_чистые!$G$3,Лист1!$B$17:$M$18,2,FALSE)))</f>
        <v>27356</v>
      </c>
      <c r="S2083" s="249">
        <f>R2083-Q2083</f>
        <v>142</v>
      </c>
      <c r="T2083" s="242">
        <f>S2083*B2499</f>
        <v>468.59999999999997</v>
      </c>
      <c r="U2083" s="167"/>
      <c r="V2083" s="132"/>
    </row>
    <row r="2084" spans="1:22" ht="13.5" thickBot="1">
      <c r="A2084" s="460" t="s">
        <v>375</v>
      </c>
      <c r="B2084" s="168" t="s">
        <v>988</v>
      </c>
      <c r="C2084" s="164"/>
      <c r="D2084" s="164"/>
      <c r="E2084" s="293"/>
      <c r="F2084" s="529">
        <f>INDEX(Жильцы!A140:AB141,2,HLOOKUP($G$3,Лист1!$B$21:$M$22,2,FALSE))</f>
        <v>17347</v>
      </c>
      <c r="G2084" s="264">
        <f>INDEX(Жильцы!A140:AB141,2,HLOOKUP($G$3,Лист1!B17:M18,2,FALSE))</f>
        <v>17514</v>
      </c>
      <c r="H2084" s="264">
        <f>G2084-F2084</f>
        <v>167</v>
      </c>
      <c r="I2084" s="241">
        <f>H2084*C2502</f>
        <v>634.6</v>
      </c>
      <c r="J2084" s="236"/>
      <c r="K2084" s="217"/>
      <c r="L2084" s="460" t="s">
        <v>375</v>
      </c>
      <c r="M2084" s="132"/>
      <c r="N2084" s="132"/>
      <c r="O2084" s="132"/>
      <c r="P2084" s="132"/>
      <c r="Q2084" s="510"/>
      <c r="R2084" s="560" t="s">
        <v>1007</v>
      </c>
      <c r="S2084" s="255"/>
      <c r="T2084" s="556">
        <f>Жильцы!N110</f>
        <v>-1.3000000000001819</v>
      </c>
      <c r="U2084" s="255"/>
      <c r="V2084" s="132"/>
    </row>
    <row r="2085" spans="1:22" ht="13.5" thickBot="1">
      <c r="A2085" s="460" t="s">
        <v>376</v>
      </c>
      <c r="B2085" s="132"/>
      <c r="C2085" s="132"/>
      <c r="D2085" s="180" t="s">
        <v>377</v>
      </c>
      <c r="E2085" s="183" t="str">
        <f>$E$18</f>
        <v>января</v>
      </c>
      <c r="F2085" s="510" t="s">
        <v>1142</v>
      </c>
      <c r="G2085" s="562" t="s">
        <v>1007</v>
      </c>
      <c r="H2085" s="154"/>
      <c r="I2085" s="558">
        <f>Жильцы!N108</f>
        <v>0</v>
      </c>
      <c r="J2085" s="154"/>
      <c r="K2085" s="217"/>
      <c r="L2085" s="460" t="s">
        <v>376</v>
      </c>
      <c r="M2085" s="132"/>
      <c r="N2085" s="132"/>
      <c r="O2085" s="180" t="s">
        <v>377</v>
      </c>
      <c r="P2085" s="183" t="str">
        <f>$E$18</f>
        <v>января</v>
      </c>
      <c r="Q2085" s="510" t="s">
        <v>1142</v>
      </c>
      <c r="R2085" s="182" t="s">
        <v>347</v>
      </c>
      <c r="S2085" s="167"/>
      <c r="T2085" s="242">
        <f>SUM(T2076:T2084)</f>
        <v>2556.003999999999</v>
      </c>
      <c r="U2085" s="167"/>
      <c r="V2085" s="132"/>
    </row>
    <row r="2086" spans="1:22" ht="13.5" customHeight="1" thickBot="1">
      <c r="A2086" s="184"/>
      <c r="B2086" s="190"/>
      <c r="C2086" s="186"/>
      <c r="D2086" s="259"/>
      <c r="E2086" s="259"/>
      <c r="F2086" s="522"/>
      <c r="G2086" s="182" t="s">
        <v>347</v>
      </c>
      <c r="H2086" s="167"/>
      <c r="I2086" s="257">
        <f>SUM(I2077:I2085)</f>
        <v>2283.2080000000001</v>
      </c>
      <c r="J2086" s="167"/>
      <c r="K2086" s="260"/>
      <c r="L2086" s="184" t="s">
        <v>348</v>
      </c>
      <c r="M2086" s="190">
        <f>$B$19</f>
        <v>0</v>
      </c>
      <c r="N2086" s="186" t="s">
        <v>349</v>
      </c>
      <c r="O2086" s="259"/>
      <c r="P2086" s="259"/>
      <c r="Q2086" s="522"/>
      <c r="R2086" s="259"/>
      <c r="S2086" s="259"/>
      <c r="T2086" s="259"/>
      <c r="U2086" s="259"/>
      <c r="V2086" s="261"/>
    </row>
    <row r="2087" spans="1:22" ht="23.25" customHeight="1">
      <c r="A2087" s="460" t="s">
        <v>363</v>
      </c>
      <c r="B2087" s="131"/>
      <c r="K2087" s="576" t="s">
        <v>378</v>
      </c>
      <c r="L2087" s="460" t="s">
        <v>363</v>
      </c>
      <c r="M2087" s="131"/>
      <c r="V2087" s="576" t="s">
        <v>378</v>
      </c>
    </row>
    <row r="2088" spans="1:22">
      <c r="A2088" s="460" t="s">
        <v>379</v>
      </c>
      <c r="B2088" s="131"/>
      <c r="K2088" s="577"/>
      <c r="L2088" s="460" t="s">
        <v>379</v>
      </c>
      <c r="M2088" s="131"/>
      <c r="V2088" s="577"/>
    </row>
    <row r="2089" spans="1:22" ht="6" customHeight="1">
      <c r="A2089" s="460"/>
      <c r="B2089" s="131"/>
      <c r="C2089" s="132"/>
      <c r="D2089" s="132"/>
      <c r="E2089" s="132"/>
      <c r="F2089" s="510"/>
      <c r="G2089" s="132"/>
      <c r="H2089" s="132"/>
      <c r="I2089" s="132"/>
      <c r="J2089" s="132"/>
      <c r="K2089" s="577"/>
      <c r="L2089" s="460"/>
      <c r="M2089" s="131"/>
      <c r="N2089" s="132"/>
      <c r="O2089" s="132"/>
      <c r="P2089" s="132"/>
      <c r="Q2089" s="510"/>
      <c r="R2089" s="132"/>
      <c r="S2089" s="132"/>
      <c r="T2089" s="132"/>
      <c r="U2089" s="132"/>
      <c r="V2089" s="577"/>
    </row>
    <row r="2090" spans="1:22" ht="15.75" customHeight="1">
      <c r="A2090" s="578"/>
      <c r="B2090" s="578"/>
      <c r="C2090" s="578"/>
      <c r="D2090" s="133" t="s">
        <v>350</v>
      </c>
      <c r="E2090" s="133"/>
      <c r="F2090" s="511"/>
      <c r="G2090" s="135" t="str">
        <f>$G$3</f>
        <v>декабрь</v>
      </c>
      <c r="H2090" s="133" t="s">
        <v>967</v>
      </c>
      <c r="I2090" s="132"/>
      <c r="J2090" s="132"/>
      <c r="K2090" s="577"/>
      <c r="L2090" s="578"/>
      <c r="M2090" s="578"/>
      <c r="N2090" s="578"/>
      <c r="O2090" s="133" t="s">
        <v>350</v>
      </c>
      <c r="P2090" s="133"/>
      <c r="Q2090" s="511"/>
      <c r="R2090" s="135" t="str">
        <f>$G$3</f>
        <v>декабрь</v>
      </c>
      <c r="S2090" s="133" t="s">
        <v>967</v>
      </c>
      <c r="T2090" s="132"/>
      <c r="U2090" s="132"/>
      <c r="V2090" s="577"/>
    </row>
    <row r="2091" spans="1:22" ht="3.75" customHeight="1">
      <c r="A2091" s="578"/>
      <c r="B2091" s="578"/>
      <c r="C2091" s="578"/>
      <c r="D2091" s="132"/>
      <c r="E2091" s="132"/>
      <c r="F2091" s="510"/>
      <c r="G2091" s="132"/>
      <c r="H2091" s="132"/>
      <c r="I2091" s="132"/>
      <c r="J2091" s="132"/>
      <c r="K2091" s="577"/>
      <c r="L2091" s="578"/>
      <c r="M2091" s="578"/>
      <c r="N2091" s="578"/>
      <c r="O2091" s="132"/>
      <c r="P2091" s="132"/>
      <c r="Q2091" s="510"/>
      <c r="R2091" s="132"/>
      <c r="S2091" s="132"/>
      <c r="T2091" s="132"/>
      <c r="U2091" s="132"/>
      <c r="V2091" s="577"/>
    </row>
    <row r="2092" spans="1:22" ht="12.75" customHeight="1">
      <c r="A2092" s="578"/>
      <c r="B2092" s="578"/>
      <c r="C2092" s="578"/>
      <c r="D2092" s="131" t="s">
        <v>327</v>
      </c>
      <c r="E2092" s="131"/>
      <c r="F2092" s="512">
        <f>F2072</f>
        <v>49.2</v>
      </c>
      <c r="G2092" s="131" t="s">
        <v>328</v>
      </c>
      <c r="H2092" s="132" t="str">
        <f>H2072</f>
        <v>Тулина Е.Л.</v>
      </c>
      <c r="I2092" s="132"/>
      <c r="J2092" s="132"/>
      <c r="K2092" s="577"/>
      <c r="L2092" s="578"/>
      <c r="M2092" s="578"/>
      <c r="N2092" s="578"/>
      <c r="O2092" s="131" t="s">
        <v>327</v>
      </c>
      <c r="P2092" s="131"/>
      <c r="Q2092" s="512">
        <f>Q2072</f>
        <v>65.599999999999994</v>
      </c>
      <c r="R2092" s="131" t="s">
        <v>328</v>
      </c>
      <c r="S2092" s="132" t="str">
        <f>S2072</f>
        <v>Набоженко В.К.</v>
      </c>
      <c r="T2092" s="132"/>
      <c r="U2092" s="132"/>
      <c r="V2092" s="577"/>
    </row>
    <row r="2093" spans="1:22" ht="12.75" customHeight="1">
      <c r="A2093" s="578"/>
      <c r="B2093" s="578"/>
      <c r="C2093" s="578"/>
      <c r="D2093" s="131" t="s">
        <v>329</v>
      </c>
      <c r="E2093" s="131"/>
      <c r="F2093" s="512">
        <f>F2073</f>
        <v>2</v>
      </c>
      <c r="G2093" s="131" t="s">
        <v>330</v>
      </c>
      <c r="H2093" s="132" t="s">
        <v>331</v>
      </c>
      <c r="I2093" s="132"/>
      <c r="J2093" s="137">
        <f>J2073</f>
        <v>107</v>
      </c>
      <c r="K2093" s="577"/>
      <c r="L2093" s="578"/>
      <c r="M2093" s="578"/>
      <c r="N2093" s="578"/>
      <c r="O2093" s="131" t="s">
        <v>329</v>
      </c>
      <c r="P2093" s="131"/>
      <c r="Q2093" s="512">
        <f>Q2073</f>
        <v>2</v>
      </c>
      <c r="R2093" s="131" t="s">
        <v>330</v>
      </c>
      <c r="S2093" s="132" t="s">
        <v>331</v>
      </c>
      <c r="T2093" s="132"/>
      <c r="U2093" s="137">
        <f>U2073</f>
        <v>109</v>
      </c>
      <c r="V2093" s="577"/>
    </row>
    <row r="2094" spans="1:22" ht="2.25" customHeight="1" thickBot="1">
      <c r="A2094" s="463"/>
      <c r="B2094" s="132"/>
      <c r="C2094" s="132"/>
      <c r="D2094" s="132"/>
      <c r="E2094" s="132"/>
      <c r="F2094" s="510"/>
      <c r="G2094" s="132"/>
      <c r="H2094" s="132"/>
      <c r="I2094" s="132"/>
      <c r="J2094" s="132"/>
      <c r="K2094" s="577"/>
      <c r="L2094" s="463"/>
      <c r="M2094" s="132"/>
      <c r="N2094" s="132"/>
      <c r="O2094" s="132"/>
      <c r="P2094" s="132"/>
      <c r="Q2094" s="510"/>
      <c r="R2094" s="132"/>
      <c r="S2094" s="132"/>
      <c r="T2094" s="132"/>
      <c r="U2094" s="132"/>
      <c r="V2094" s="577"/>
    </row>
    <row r="2095" spans="1:22" ht="24" customHeight="1" thickBot="1">
      <c r="A2095" s="574" t="s">
        <v>491</v>
      </c>
      <c r="B2095" s="138"/>
      <c r="C2095" s="219"/>
      <c r="D2095" s="541" t="s">
        <v>957</v>
      </c>
      <c r="E2095" s="140"/>
      <c r="F2095" s="513" t="s">
        <v>366</v>
      </c>
      <c r="G2095" s="141" t="s">
        <v>335</v>
      </c>
      <c r="H2095" s="220" t="s">
        <v>367</v>
      </c>
      <c r="I2095" s="569" t="s">
        <v>337</v>
      </c>
      <c r="J2095" s="570"/>
      <c r="K2095" s="577"/>
      <c r="L2095" s="585" t="s">
        <v>492</v>
      </c>
      <c r="M2095" s="138"/>
      <c r="N2095" s="219"/>
      <c r="O2095" s="541" t="s">
        <v>957</v>
      </c>
      <c r="P2095" s="140"/>
      <c r="Q2095" s="513" t="s">
        <v>366</v>
      </c>
      <c r="R2095" s="141" t="s">
        <v>335</v>
      </c>
      <c r="S2095" s="220" t="s">
        <v>367</v>
      </c>
      <c r="T2095" s="569" t="s">
        <v>337</v>
      </c>
      <c r="U2095" s="570"/>
      <c r="V2095" s="577"/>
    </row>
    <row r="2096" spans="1:22" ht="3" customHeight="1">
      <c r="A2096" s="574"/>
      <c r="B2096" s="221"/>
      <c r="C2096" s="144"/>
      <c r="D2096" s="144"/>
      <c r="E2096" s="145"/>
      <c r="F2096" s="514"/>
      <c r="G2096" s="146"/>
      <c r="H2096" s="146"/>
      <c r="I2096" s="144"/>
      <c r="J2096" s="147"/>
      <c r="K2096" s="577"/>
      <c r="L2096" s="585"/>
      <c r="M2096" s="221"/>
      <c r="N2096" s="144"/>
      <c r="O2096" s="144"/>
      <c r="P2096" s="145"/>
      <c r="Q2096" s="514"/>
      <c r="R2096" s="146"/>
      <c r="S2096" s="146"/>
      <c r="T2096" s="144"/>
      <c r="U2096" s="147"/>
      <c r="V2096" s="577"/>
    </row>
    <row r="2097" spans="1:22" ht="12.75" customHeight="1">
      <c r="A2097" s="574"/>
      <c r="B2097" s="221" t="s">
        <v>368</v>
      </c>
      <c r="C2097" s="156"/>
      <c r="D2097" s="156"/>
      <c r="E2097" s="150"/>
      <c r="F2097" s="151">
        <f>D2509</f>
        <v>29.5</v>
      </c>
      <c r="G2097" s="151">
        <f>F2097*F2092</f>
        <v>1451.4</v>
      </c>
      <c r="H2097" s="192"/>
      <c r="I2097" s="153">
        <f>G2097-H2097</f>
        <v>1451.4</v>
      </c>
      <c r="J2097" s="154"/>
      <c r="K2097" s="577"/>
      <c r="L2097" s="585"/>
      <c r="M2097" s="221" t="s">
        <v>368</v>
      </c>
      <c r="N2097" s="156"/>
      <c r="O2097" s="156"/>
      <c r="P2097" s="150"/>
      <c r="Q2097" s="151">
        <f>D2509</f>
        <v>29.5</v>
      </c>
      <c r="R2097" s="151">
        <f>Q2097*Q2092</f>
        <v>1935.1999999999998</v>
      </c>
      <c r="S2097" s="192"/>
      <c r="T2097" s="153">
        <f>R2097-S2097</f>
        <v>1935.1999999999998</v>
      </c>
      <c r="U2097" s="154"/>
      <c r="V2097" s="577"/>
    </row>
    <row r="2098" spans="1:22" ht="12.75" customHeight="1">
      <c r="A2098" s="472"/>
      <c r="B2098" s="582" t="s">
        <v>370</v>
      </c>
      <c r="C2098" s="583"/>
      <c r="D2098" s="583"/>
      <c r="E2098" s="222" t="s">
        <v>371</v>
      </c>
      <c r="F2098" s="537">
        <f>D2504</f>
        <v>0.152</v>
      </c>
      <c r="G2098" s="223">
        <f>F2098*F2092</f>
        <v>7.4784000000000006</v>
      </c>
      <c r="H2098" s="262"/>
      <c r="I2098" s="226">
        <f>G2098</f>
        <v>7.4784000000000006</v>
      </c>
      <c r="J2098" s="178"/>
      <c r="K2098" s="577"/>
      <c r="L2098" s="585"/>
      <c r="M2098" s="582" t="s">
        <v>370</v>
      </c>
      <c r="N2098" s="583"/>
      <c r="O2098" s="583"/>
      <c r="P2098" s="222" t="s">
        <v>371</v>
      </c>
      <c r="Q2098" s="516">
        <f>D2504</f>
        <v>0.152</v>
      </c>
      <c r="R2098" s="223">
        <f>Q2098*Q2092</f>
        <v>9.9711999999999996</v>
      </c>
      <c r="S2098" s="262"/>
      <c r="T2098" s="226">
        <f>R2098</f>
        <v>9.9711999999999996</v>
      </c>
      <c r="U2098" s="178"/>
      <c r="V2098" s="577"/>
    </row>
    <row r="2099" spans="1:22" ht="12.75" customHeight="1">
      <c r="A2099" s="472"/>
      <c r="B2099" s="584"/>
      <c r="C2099" s="583"/>
      <c r="D2099" s="583"/>
      <c r="E2099" s="222" t="s">
        <v>372</v>
      </c>
      <c r="F2099" s="516">
        <f>D2505</f>
        <v>0.72299999999999998</v>
      </c>
      <c r="G2099" s="223">
        <f>F2099*F2092</f>
        <v>35.571600000000004</v>
      </c>
      <c r="H2099" s="262"/>
      <c r="I2099" s="226">
        <f>G2099</f>
        <v>35.571600000000004</v>
      </c>
      <c r="J2099" s="178"/>
      <c r="K2099" s="577"/>
      <c r="L2099" s="464"/>
      <c r="M2099" s="584"/>
      <c r="N2099" s="583"/>
      <c r="O2099" s="583"/>
      <c r="P2099" s="222" t="s">
        <v>372</v>
      </c>
      <c r="Q2099" s="516">
        <f>D2505</f>
        <v>0.72299999999999998</v>
      </c>
      <c r="R2099" s="223">
        <f>Q2099*Q2092</f>
        <v>47.428799999999995</v>
      </c>
      <c r="S2099" s="262"/>
      <c r="T2099" s="226">
        <f>R2099</f>
        <v>47.428799999999995</v>
      </c>
      <c r="U2099" s="178"/>
      <c r="V2099" s="577"/>
    </row>
    <row r="2100" spans="1:22">
      <c r="A2100" s="573" t="s">
        <v>369</v>
      </c>
      <c r="B2100" s="584"/>
      <c r="C2100" s="583"/>
      <c r="D2100" s="583"/>
      <c r="E2100" s="222" t="s">
        <v>373</v>
      </c>
      <c r="F2100" s="527">
        <f>D2506</f>
        <v>1.3160000000000001</v>
      </c>
      <c r="G2100" s="223">
        <f>F2100*F2092</f>
        <v>64.747200000000007</v>
      </c>
      <c r="H2100" s="262"/>
      <c r="I2100" s="226">
        <f>G2100</f>
        <v>64.747200000000007</v>
      </c>
      <c r="J2100" s="178"/>
      <c r="K2100" s="577"/>
      <c r="L2100" s="586" t="s">
        <v>369</v>
      </c>
      <c r="M2100" s="584"/>
      <c r="N2100" s="583"/>
      <c r="O2100" s="583"/>
      <c r="P2100" s="222" t="s">
        <v>373</v>
      </c>
      <c r="Q2100" s="527">
        <f>D2506</f>
        <v>1.3160000000000001</v>
      </c>
      <c r="R2100" s="223">
        <f>Q2100*Q2092</f>
        <v>86.329599999999999</v>
      </c>
      <c r="S2100" s="262"/>
      <c r="T2100" s="226">
        <f>R2100</f>
        <v>86.329599999999999</v>
      </c>
      <c r="U2100" s="178"/>
      <c r="V2100" s="577"/>
    </row>
    <row r="2101" spans="1:22" ht="13.5" thickBot="1">
      <c r="A2101" s="573"/>
      <c r="B2101" s="584"/>
      <c r="C2101" s="583"/>
      <c r="D2101" s="583"/>
      <c r="E2101" s="232" t="s">
        <v>374</v>
      </c>
      <c r="F2101" s="518">
        <f>D2507</f>
        <v>0.14899999999999999</v>
      </c>
      <c r="G2101" s="233">
        <f>F2101*F2092</f>
        <v>7.3308</v>
      </c>
      <c r="H2101" s="264"/>
      <c r="I2101" s="237">
        <f>G2101</f>
        <v>7.3308</v>
      </c>
      <c r="J2101" s="236"/>
      <c r="K2101" s="577"/>
      <c r="L2101" s="586"/>
      <c r="M2101" s="584"/>
      <c r="N2101" s="583"/>
      <c r="O2101" s="583"/>
      <c r="P2101" s="232" t="s">
        <v>374</v>
      </c>
      <c r="Q2101" s="518">
        <f>D2507</f>
        <v>0.14899999999999999</v>
      </c>
      <c r="R2101" s="233">
        <f>Q2101*Q2092</f>
        <v>9.7743999999999982</v>
      </c>
      <c r="S2101" s="264"/>
      <c r="T2101" s="237">
        <f>R2101</f>
        <v>9.7743999999999982</v>
      </c>
      <c r="U2101" s="236"/>
      <c r="V2101" s="577"/>
    </row>
    <row r="2102" spans="1:22" ht="13.5" customHeight="1" thickBot="1">
      <c r="A2102" s="574"/>
      <c r="B2102" s="168"/>
      <c r="C2102" s="164"/>
      <c r="D2102" s="164"/>
      <c r="E2102" s="165"/>
      <c r="F2102" s="532" t="s">
        <v>384</v>
      </c>
      <c r="G2102" s="332" t="s">
        <v>385</v>
      </c>
      <c r="H2102" s="220" t="s">
        <v>386</v>
      </c>
      <c r="I2102" s="219"/>
      <c r="J2102" s="251"/>
      <c r="K2102" s="577"/>
      <c r="L2102" s="587"/>
      <c r="M2102" s="168"/>
      <c r="N2102" s="164"/>
      <c r="O2102" s="164"/>
      <c r="P2102" s="165"/>
      <c r="Q2102" s="532" t="s">
        <v>384</v>
      </c>
      <c r="R2102" s="332" t="s">
        <v>385</v>
      </c>
      <c r="S2102" s="220" t="s">
        <v>386</v>
      </c>
      <c r="T2102" s="219"/>
      <c r="U2102" s="251"/>
      <c r="V2102" s="577"/>
    </row>
    <row r="2103" spans="1:22" ht="13.5" thickBot="1">
      <c r="A2103" s="479"/>
      <c r="B2103" s="254" t="s">
        <v>987</v>
      </c>
      <c r="C2103" s="288"/>
      <c r="D2103" s="288"/>
      <c r="E2103" s="289"/>
      <c r="F2103" s="528">
        <f>F2083</f>
        <v>7708</v>
      </c>
      <c r="G2103" s="290">
        <f>G2083</f>
        <v>7765</v>
      </c>
      <c r="H2103" s="291">
        <f>G2103-F2103</f>
        <v>57</v>
      </c>
      <c r="I2103" s="292">
        <f>I2083</f>
        <v>82.08</v>
      </c>
      <c r="J2103" s="255"/>
      <c r="K2103" s="577"/>
      <c r="L2103" s="461"/>
      <c r="M2103" s="247" t="s">
        <v>986</v>
      </c>
      <c r="N2103" s="219"/>
      <c r="O2103" s="219"/>
      <c r="P2103" s="253"/>
      <c r="Q2103" s="524">
        <f>Q2083</f>
        <v>27214</v>
      </c>
      <c r="R2103" s="248">
        <f>R2083</f>
        <v>27356</v>
      </c>
      <c r="S2103" s="249">
        <f>S2083</f>
        <v>142</v>
      </c>
      <c r="T2103" s="242">
        <f>T2083</f>
        <v>468.59999999999997</v>
      </c>
      <c r="U2103" s="167"/>
      <c r="V2103" s="577"/>
    </row>
    <row r="2104" spans="1:22" ht="13.5" thickBot="1">
      <c r="A2104" s="460" t="s">
        <v>375</v>
      </c>
      <c r="B2104" s="168" t="s">
        <v>988</v>
      </c>
      <c r="C2104" s="164"/>
      <c r="D2104" s="164"/>
      <c r="E2104" s="293"/>
      <c r="F2104" s="529">
        <f>F2084</f>
        <v>17347</v>
      </c>
      <c r="G2104" s="264">
        <f>G2084</f>
        <v>17514</v>
      </c>
      <c r="H2104" s="264">
        <f>G2104-F2104</f>
        <v>167</v>
      </c>
      <c r="I2104" s="235">
        <f>I2084</f>
        <v>634.6</v>
      </c>
      <c r="J2104" s="236"/>
      <c r="K2104" s="577"/>
      <c r="L2104" s="460" t="s">
        <v>375</v>
      </c>
      <c r="M2104" s="132"/>
      <c r="N2104" s="132"/>
      <c r="O2104" s="132"/>
      <c r="P2104" s="132"/>
      <c r="Q2104" s="510"/>
      <c r="R2104" s="560" t="s">
        <v>1007</v>
      </c>
      <c r="S2104" s="255"/>
      <c r="T2104" s="556">
        <f>T2084</f>
        <v>-1.3000000000001819</v>
      </c>
      <c r="U2104" s="255"/>
      <c r="V2104" s="577"/>
    </row>
    <row r="2105" spans="1:22" ht="13.5" thickBot="1">
      <c r="A2105" s="460" t="s">
        <v>376</v>
      </c>
      <c r="B2105" s="132"/>
      <c r="C2105" s="132"/>
      <c r="D2105" s="180" t="s">
        <v>377</v>
      </c>
      <c r="E2105" s="183" t="str">
        <f>$E$18</f>
        <v>января</v>
      </c>
      <c r="F2105" s="510" t="s">
        <v>1142</v>
      </c>
      <c r="G2105" s="562" t="s">
        <v>1007</v>
      </c>
      <c r="H2105" s="154"/>
      <c r="I2105" s="558">
        <f>I2085</f>
        <v>0</v>
      </c>
      <c r="J2105" s="154"/>
      <c r="K2105" s="299"/>
      <c r="L2105" s="460" t="s">
        <v>376</v>
      </c>
      <c r="M2105" s="132"/>
      <c r="N2105" s="132"/>
      <c r="O2105" s="180" t="s">
        <v>377</v>
      </c>
      <c r="P2105" s="183" t="str">
        <f>$E$18</f>
        <v>января</v>
      </c>
      <c r="Q2105" s="510" t="s">
        <v>1142</v>
      </c>
      <c r="R2105" s="182" t="s">
        <v>347</v>
      </c>
      <c r="S2105" s="167"/>
      <c r="T2105" s="242">
        <f>SUM(T2096:T2104)</f>
        <v>2556.003999999999</v>
      </c>
      <c r="U2105" s="167"/>
      <c r="V2105" s="299"/>
    </row>
    <row r="2106" spans="1:22" s="261" customFormat="1" ht="13.5" customHeight="1" thickBot="1">
      <c r="A2106" s="284"/>
      <c r="B2106" s="285"/>
      <c r="C2106" s="196"/>
      <c r="F2106" s="525"/>
      <c r="G2106" s="182" t="s">
        <v>347</v>
      </c>
      <c r="H2106" s="167"/>
      <c r="I2106" s="257">
        <f>SUM(I2097:I2105)</f>
        <v>2283.2080000000001</v>
      </c>
      <c r="J2106" s="167"/>
      <c r="K2106" s="299"/>
      <c r="L2106" s="284"/>
      <c r="M2106" s="285"/>
      <c r="N2106" s="196"/>
      <c r="Q2106" s="525"/>
      <c r="V2106" s="299"/>
    </row>
    <row r="2107" spans="1:22">
      <c r="A2107" s="460" t="s">
        <v>363</v>
      </c>
      <c r="B2107" s="131"/>
      <c r="L2107" s="460" t="s">
        <v>363</v>
      </c>
      <c r="M2107" s="131"/>
    </row>
    <row r="2108" spans="1:22" ht="2.25" customHeight="1">
      <c r="A2108" s="460"/>
      <c r="B2108" s="131"/>
      <c r="C2108" s="132"/>
      <c r="D2108" s="132"/>
      <c r="E2108" s="132"/>
      <c r="F2108" s="510"/>
      <c r="G2108" s="132"/>
      <c r="H2108" s="132"/>
      <c r="I2108" s="132"/>
      <c r="J2108" s="132"/>
      <c r="K2108" s="217"/>
      <c r="L2108" s="460"/>
      <c r="M2108" s="131"/>
      <c r="N2108" s="132"/>
      <c r="O2108" s="132"/>
      <c r="P2108" s="132"/>
      <c r="Q2108" s="510"/>
      <c r="R2108" s="132"/>
      <c r="S2108" s="132"/>
      <c r="T2108" s="132"/>
      <c r="U2108" s="132"/>
      <c r="V2108" s="132"/>
    </row>
    <row r="2109" spans="1:22" ht="15.75" customHeight="1">
      <c r="A2109" s="578"/>
      <c r="B2109" s="578"/>
      <c r="C2109" s="578"/>
      <c r="D2109" s="133" t="s">
        <v>325</v>
      </c>
      <c r="E2109" s="133"/>
      <c r="F2109" s="511"/>
      <c r="G2109" s="135" t="str">
        <f>$G$3</f>
        <v>декабрь</v>
      </c>
      <c r="H2109" s="133" t="s">
        <v>967</v>
      </c>
      <c r="I2109" s="132"/>
      <c r="J2109" s="132"/>
      <c r="K2109" s="217"/>
      <c r="L2109" s="578"/>
      <c r="M2109" s="578"/>
      <c r="N2109" s="578"/>
      <c r="O2109" s="133" t="s">
        <v>325</v>
      </c>
      <c r="P2109" s="133"/>
      <c r="Q2109" s="511"/>
      <c r="R2109" s="135" t="str">
        <f>$G$3</f>
        <v>декабрь</v>
      </c>
      <c r="S2109" s="133" t="s">
        <v>967</v>
      </c>
      <c r="T2109" s="132"/>
      <c r="U2109" s="132"/>
      <c r="V2109" s="132"/>
    </row>
    <row r="2110" spans="1:22" ht="1.5" customHeight="1">
      <c r="A2110" s="578"/>
      <c r="B2110" s="578"/>
      <c r="C2110" s="578"/>
      <c r="D2110" s="132"/>
      <c r="E2110" s="132"/>
      <c r="F2110" s="510"/>
      <c r="G2110" s="132"/>
      <c r="H2110" s="132"/>
      <c r="I2110" s="132"/>
      <c r="J2110" s="132"/>
      <c r="K2110" s="217"/>
      <c r="L2110" s="578"/>
      <c r="M2110" s="578"/>
      <c r="N2110" s="578"/>
      <c r="O2110" s="132"/>
      <c r="P2110" s="132"/>
      <c r="Q2110" s="510"/>
      <c r="R2110" s="132"/>
      <c r="S2110" s="132"/>
      <c r="T2110" s="132"/>
      <c r="U2110" s="132"/>
      <c r="V2110" s="132"/>
    </row>
    <row r="2111" spans="1:22" ht="12.75" customHeight="1">
      <c r="A2111" s="578"/>
      <c r="B2111" s="578"/>
      <c r="C2111" s="578"/>
      <c r="D2111" s="131" t="s">
        <v>327</v>
      </c>
      <c r="E2111" s="131"/>
      <c r="F2111" s="512">
        <f>Жильцы!E111</f>
        <v>49.2</v>
      </c>
      <c r="G2111" s="131" t="s">
        <v>328</v>
      </c>
      <c r="H2111" s="132" t="str">
        <f>Жильцы!B111&amp;" "&amp;Жильцы!C111&amp;"."&amp;Жильцы!D111&amp;"."</f>
        <v>Нерода В.Г.</v>
      </c>
      <c r="I2111" s="132"/>
      <c r="J2111" s="132"/>
      <c r="K2111" s="217"/>
      <c r="L2111" s="578"/>
      <c r="M2111" s="578"/>
      <c r="N2111" s="578"/>
      <c r="O2111" s="131" t="s">
        <v>327</v>
      </c>
      <c r="P2111" s="131"/>
      <c r="Q2111" s="512">
        <f>Жильцы!E113</f>
        <v>49.5</v>
      </c>
      <c r="R2111" s="131" t="s">
        <v>328</v>
      </c>
      <c r="S2111" s="132" t="str">
        <f>Жильцы!B113&amp;" "&amp;Жильцы!C113&amp;"."&amp;Жильцы!D113&amp;"."</f>
        <v>Журавская В.И.</v>
      </c>
      <c r="T2111" s="132"/>
      <c r="U2111" s="132"/>
      <c r="V2111" s="132"/>
    </row>
    <row r="2112" spans="1:22" ht="12.75" customHeight="1">
      <c r="A2112" s="578"/>
      <c r="B2112" s="578"/>
      <c r="C2112" s="578"/>
      <c r="D2112" s="131" t="s">
        <v>329</v>
      </c>
      <c r="E2112" s="131"/>
      <c r="F2112" s="512">
        <f>Жильцы!F111</f>
        <v>1</v>
      </c>
      <c r="G2112" s="131" t="s">
        <v>330</v>
      </c>
      <c r="H2112" s="132" t="s">
        <v>331</v>
      </c>
      <c r="I2112" s="132"/>
      <c r="J2112" s="137">
        <f>Жильцы!A111</f>
        <v>110</v>
      </c>
      <c r="K2112" s="217"/>
      <c r="L2112" s="578"/>
      <c r="M2112" s="578"/>
      <c r="N2112" s="578"/>
      <c r="O2112" s="131" t="s">
        <v>329</v>
      </c>
      <c r="P2112" s="131"/>
      <c r="Q2112" s="512">
        <f>Жильцы!F113</f>
        <v>1</v>
      </c>
      <c r="R2112" s="131" t="s">
        <v>330</v>
      </c>
      <c r="S2112" s="132" t="s">
        <v>331</v>
      </c>
      <c r="T2112" s="132"/>
      <c r="U2112" s="137">
        <f>Жильцы!A113</f>
        <v>112</v>
      </c>
      <c r="V2112" s="132"/>
    </row>
    <row r="2113" spans="1:22" ht="2.25" customHeight="1" thickBot="1">
      <c r="A2113" s="463"/>
      <c r="B2113" s="132"/>
      <c r="C2113" s="132"/>
      <c r="D2113" s="132"/>
      <c r="E2113" s="132"/>
      <c r="F2113" s="510"/>
      <c r="G2113" s="132"/>
      <c r="H2113" s="132"/>
      <c r="I2113" s="132"/>
      <c r="J2113" s="132"/>
      <c r="K2113" s="217"/>
      <c r="L2113" s="463"/>
      <c r="M2113" s="132"/>
      <c r="N2113" s="132"/>
      <c r="O2113" s="132"/>
      <c r="P2113" s="132"/>
      <c r="Q2113" s="510"/>
      <c r="R2113" s="132"/>
      <c r="S2113" s="132"/>
      <c r="T2113" s="132"/>
      <c r="U2113" s="132"/>
      <c r="V2113" s="132"/>
    </row>
    <row r="2114" spans="1:22" ht="24" customHeight="1" thickBot="1">
      <c r="A2114" s="574"/>
      <c r="B2114" s="138"/>
      <c r="C2114" s="219"/>
      <c r="D2114" s="541" t="s">
        <v>957</v>
      </c>
      <c r="E2114" s="140"/>
      <c r="F2114" s="513" t="s">
        <v>366</v>
      </c>
      <c r="G2114" s="141" t="s">
        <v>335</v>
      </c>
      <c r="H2114" s="220" t="s">
        <v>367</v>
      </c>
      <c r="I2114" s="569" t="s">
        <v>337</v>
      </c>
      <c r="J2114" s="570"/>
      <c r="K2114" s="217"/>
      <c r="L2114" s="585"/>
      <c r="M2114" s="138"/>
      <c r="N2114" s="219"/>
      <c r="O2114" s="541" t="s">
        <v>957</v>
      </c>
      <c r="P2114" s="140"/>
      <c r="Q2114" s="513" t="s">
        <v>366</v>
      </c>
      <c r="R2114" s="141" t="s">
        <v>335</v>
      </c>
      <c r="S2114" s="220" t="s">
        <v>367</v>
      </c>
      <c r="T2114" s="569" t="s">
        <v>337</v>
      </c>
      <c r="U2114" s="570"/>
      <c r="V2114" s="132"/>
    </row>
    <row r="2115" spans="1:22" ht="3" customHeight="1">
      <c r="A2115" s="574"/>
      <c r="B2115" s="221"/>
      <c r="C2115" s="144"/>
      <c r="D2115" s="144"/>
      <c r="E2115" s="145"/>
      <c r="F2115" s="514"/>
      <c r="G2115" s="146"/>
      <c r="H2115" s="146"/>
      <c r="I2115" s="144"/>
      <c r="J2115" s="147"/>
      <c r="K2115" s="217"/>
      <c r="L2115" s="585"/>
      <c r="M2115" s="221"/>
      <c r="N2115" s="144"/>
      <c r="O2115" s="144"/>
      <c r="P2115" s="145"/>
      <c r="Q2115" s="514"/>
      <c r="R2115" s="146"/>
      <c r="S2115" s="146"/>
      <c r="T2115" s="144"/>
      <c r="U2115" s="147"/>
      <c r="V2115" s="132"/>
    </row>
    <row r="2116" spans="1:22" ht="12.75" customHeight="1">
      <c r="A2116" s="574"/>
      <c r="B2116" s="221" t="s">
        <v>368</v>
      </c>
      <c r="C2116" s="156"/>
      <c r="D2116" s="156"/>
      <c r="E2116" s="150"/>
      <c r="F2116" s="151">
        <f>D2509</f>
        <v>29.5</v>
      </c>
      <c r="G2116" s="151">
        <f>F2116*F2111</f>
        <v>1451.4</v>
      </c>
      <c r="H2116" s="152"/>
      <c r="I2116" s="153">
        <f>G2116-H2116</f>
        <v>1451.4</v>
      </c>
      <c r="J2116" s="154"/>
      <c r="K2116" s="217"/>
      <c r="L2116" s="585"/>
      <c r="M2116" s="221" t="s">
        <v>368</v>
      </c>
      <c r="N2116" s="156"/>
      <c r="O2116" s="156"/>
      <c r="P2116" s="150"/>
      <c r="Q2116" s="151">
        <f>D2509</f>
        <v>29.5</v>
      </c>
      <c r="R2116" s="151">
        <f>Q2116*Q2111</f>
        <v>1460.25</v>
      </c>
      <c r="S2116" s="152"/>
      <c r="T2116" s="153">
        <f>R2116-S2116</f>
        <v>1460.25</v>
      </c>
      <c r="U2116" s="154"/>
      <c r="V2116" s="132"/>
    </row>
    <row r="2117" spans="1:22" ht="12.75" customHeight="1">
      <c r="A2117" s="472"/>
      <c r="B2117" s="582" t="s">
        <v>370</v>
      </c>
      <c r="C2117" s="583"/>
      <c r="D2117" s="583"/>
      <c r="E2117" s="222" t="s">
        <v>371</v>
      </c>
      <c r="F2117" s="516">
        <f>D2504</f>
        <v>0.152</v>
      </c>
      <c r="G2117" s="223">
        <f>F2117*F2111</f>
        <v>7.4784000000000006</v>
      </c>
      <c r="H2117" s="224"/>
      <c r="I2117" s="226">
        <f>G2117</f>
        <v>7.4784000000000006</v>
      </c>
      <c r="J2117" s="178"/>
      <c r="K2117" s="217"/>
      <c r="L2117" s="585"/>
      <c r="M2117" s="582" t="s">
        <v>370</v>
      </c>
      <c r="N2117" s="583"/>
      <c r="O2117" s="583"/>
      <c r="P2117" s="222" t="s">
        <v>371</v>
      </c>
      <c r="Q2117" s="516">
        <f>D2504</f>
        <v>0.152</v>
      </c>
      <c r="R2117" s="223">
        <f>Q2117*Q2111</f>
        <v>7.524</v>
      </c>
      <c r="S2117" s="224"/>
      <c r="T2117" s="226">
        <f>R2117</f>
        <v>7.524</v>
      </c>
      <c r="U2117" s="178"/>
      <c r="V2117" s="132"/>
    </row>
    <row r="2118" spans="1:22" ht="12.75" customHeight="1">
      <c r="A2118" s="472"/>
      <c r="B2118" s="584"/>
      <c r="C2118" s="583"/>
      <c r="D2118" s="583"/>
      <c r="E2118" s="222" t="s">
        <v>372</v>
      </c>
      <c r="F2118" s="516">
        <f>D2505</f>
        <v>0.72299999999999998</v>
      </c>
      <c r="G2118" s="223">
        <f>F2118*F2111</f>
        <v>35.571600000000004</v>
      </c>
      <c r="H2118" s="224"/>
      <c r="I2118" s="226">
        <f>G2118</f>
        <v>35.571600000000004</v>
      </c>
      <c r="J2118" s="178"/>
      <c r="K2118" s="217"/>
      <c r="L2118" s="464"/>
      <c r="M2118" s="584"/>
      <c r="N2118" s="583"/>
      <c r="O2118" s="583"/>
      <c r="P2118" s="222" t="s">
        <v>372</v>
      </c>
      <c r="Q2118" s="516">
        <f>D2505</f>
        <v>0.72299999999999998</v>
      </c>
      <c r="R2118" s="223">
        <f>Q2118*Q2111</f>
        <v>35.788499999999999</v>
      </c>
      <c r="S2118" s="224"/>
      <c r="T2118" s="226">
        <f>R2118</f>
        <v>35.788499999999999</v>
      </c>
      <c r="U2118" s="178"/>
      <c r="V2118" s="132"/>
    </row>
    <row r="2119" spans="1:22">
      <c r="A2119" s="573" t="s">
        <v>369</v>
      </c>
      <c r="B2119" s="584"/>
      <c r="C2119" s="583"/>
      <c r="D2119" s="583"/>
      <c r="E2119" s="222" t="s">
        <v>373</v>
      </c>
      <c r="F2119" s="527">
        <f>D2506</f>
        <v>1.3160000000000001</v>
      </c>
      <c r="G2119" s="223">
        <f>F2119*F2111</f>
        <v>64.747200000000007</v>
      </c>
      <c r="H2119" s="224"/>
      <c r="I2119" s="226">
        <f>G2119</f>
        <v>64.747200000000007</v>
      </c>
      <c r="J2119" s="178"/>
      <c r="K2119" s="217"/>
      <c r="L2119" s="586" t="s">
        <v>369</v>
      </c>
      <c r="M2119" s="584"/>
      <c r="N2119" s="583"/>
      <c r="O2119" s="583"/>
      <c r="P2119" s="222" t="s">
        <v>373</v>
      </c>
      <c r="Q2119" s="527">
        <f>D2506</f>
        <v>1.3160000000000001</v>
      </c>
      <c r="R2119" s="223">
        <f>Q2119*Q2111</f>
        <v>65.141999999999996</v>
      </c>
      <c r="S2119" s="224"/>
      <c r="T2119" s="226">
        <f>R2119</f>
        <v>65.141999999999996</v>
      </c>
      <c r="U2119" s="178"/>
      <c r="V2119" s="132"/>
    </row>
    <row r="2120" spans="1:22" ht="13.5" thickBot="1">
      <c r="A2120" s="573"/>
      <c r="B2120" s="584"/>
      <c r="C2120" s="583"/>
      <c r="D2120" s="583"/>
      <c r="E2120" s="232" t="s">
        <v>374</v>
      </c>
      <c r="F2120" s="518">
        <f>D2507</f>
        <v>0.14899999999999999</v>
      </c>
      <c r="G2120" s="233">
        <f>F2120*F2111</f>
        <v>7.3308</v>
      </c>
      <c r="H2120" s="234"/>
      <c r="I2120" s="237">
        <f>G2120</f>
        <v>7.3308</v>
      </c>
      <c r="J2120" s="236"/>
      <c r="K2120" s="217"/>
      <c r="L2120" s="586"/>
      <c r="M2120" s="584"/>
      <c r="N2120" s="583"/>
      <c r="O2120" s="583"/>
      <c r="P2120" s="232" t="s">
        <v>374</v>
      </c>
      <c r="Q2120" s="518">
        <f>D2507</f>
        <v>0.14899999999999999</v>
      </c>
      <c r="R2120" s="233">
        <f>Q2120*Q2111</f>
        <v>7.3754999999999997</v>
      </c>
      <c r="S2120" s="234"/>
      <c r="T2120" s="237">
        <f>R2120</f>
        <v>7.3754999999999997</v>
      </c>
      <c r="U2120" s="236"/>
      <c r="V2120" s="132"/>
    </row>
    <row r="2121" spans="1:22" ht="12.75" customHeight="1" thickBot="1">
      <c r="A2121" s="574"/>
      <c r="B2121" s="168"/>
      <c r="C2121" s="164"/>
      <c r="D2121" s="164"/>
      <c r="E2121" s="165"/>
      <c r="F2121" s="532" t="s">
        <v>384</v>
      </c>
      <c r="G2121" s="332" t="s">
        <v>385</v>
      </c>
      <c r="H2121" s="220" t="s">
        <v>386</v>
      </c>
      <c r="I2121" s="219"/>
      <c r="J2121" s="251"/>
      <c r="K2121" s="217"/>
      <c r="L2121" s="587"/>
      <c r="M2121" s="168"/>
      <c r="N2121" s="164"/>
      <c r="O2121" s="164"/>
      <c r="P2121" s="165"/>
      <c r="Q2121" s="532" t="s">
        <v>384</v>
      </c>
      <c r="R2121" s="332" t="s">
        <v>385</v>
      </c>
      <c r="S2121" s="220" t="s">
        <v>386</v>
      </c>
      <c r="T2121" s="219"/>
      <c r="U2121" s="251"/>
      <c r="V2121" s="132"/>
    </row>
    <row r="2122" spans="1:22" ht="13.5" thickBot="1">
      <c r="A2122" s="479"/>
      <c r="B2122" s="247" t="s">
        <v>986</v>
      </c>
      <c r="C2122" s="219"/>
      <c r="D2122" s="219"/>
      <c r="E2122" s="253"/>
      <c r="F2122" s="521">
        <f>INDEX(Жильцы!$A$2:$AB$129,Квитанции_чистые!J2112,HLOOKUP(Квитанции_чистые!$G$3,Лист1!$B$21:$M$22,2,FALSE))</f>
        <v>30319</v>
      </c>
      <c r="G2122" s="248">
        <f>INDEX(Жильцы!$A$2:$AB$129,Квитанции_чистые!J2112,(HLOOKUP(Квитанции_чистые!$G$3,Лист1!$B$17:$M$18,2,FALSE)))</f>
        <v>30441</v>
      </c>
      <c r="H2122" s="249">
        <f>G2122-F2122</f>
        <v>122</v>
      </c>
      <c r="I2122" s="242">
        <f>H2122*B2499</f>
        <v>402.59999999999997</v>
      </c>
      <c r="J2122" s="251"/>
      <c r="K2122" s="252"/>
      <c r="L2122" s="461"/>
      <c r="M2122" s="247" t="s">
        <v>986</v>
      </c>
      <c r="N2122" s="219"/>
      <c r="O2122" s="219"/>
      <c r="P2122" s="253"/>
      <c r="Q2122" s="524">
        <f>INDEX(Жильцы!$A$2:$AB$129,Квитанции_чистые!U2112,HLOOKUP(Квитанции_чистые!$G$3,Лист1!$B$21:$M$22,2,FALSE))</f>
        <v>34741</v>
      </c>
      <c r="R2122" s="248">
        <f>INDEX(Жильцы!$A$2:$AB$129,Квитанции_чистые!U2112,(HLOOKUP(Квитанции_чистые!$G$3,Лист1!$B$17:$M$18,2,FALSE)))</f>
        <v>34891</v>
      </c>
      <c r="S2122" s="249">
        <f>R2122-Q2122</f>
        <v>150</v>
      </c>
      <c r="T2122" s="242">
        <f>S2122*B2499</f>
        <v>495</v>
      </c>
      <c r="U2122" s="167"/>
      <c r="V2122" s="132"/>
    </row>
    <row r="2123" spans="1:22">
      <c r="A2123" s="460" t="s">
        <v>375</v>
      </c>
      <c r="B2123" s="132"/>
      <c r="C2123" s="132"/>
      <c r="D2123" s="132"/>
      <c r="E2123" s="132"/>
      <c r="F2123" s="510"/>
      <c r="G2123" s="560" t="s">
        <v>1007</v>
      </c>
      <c r="H2123" s="255"/>
      <c r="I2123" s="556">
        <v>1939.31</v>
      </c>
      <c r="J2123" s="255"/>
      <c r="K2123" s="217"/>
      <c r="L2123" s="460" t="s">
        <v>375</v>
      </c>
      <c r="M2123" s="132"/>
      <c r="N2123" s="132"/>
      <c r="O2123" s="132"/>
      <c r="P2123" s="132"/>
      <c r="Q2123" s="510"/>
      <c r="R2123" s="560" t="s">
        <v>1007</v>
      </c>
      <c r="S2123" s="255"/>
      <c r="T2123" s="556">
        <f>Жильцы!N113</f>
        <v>0</v>
      </c>
      <c r="U2123" s="255"/>
      <c r="V2123" s="132"/>
    </row>
    <row r="2124" spans="1:22" ht="13.5" thickBot="1">
      <c r="A2124" s="460" t="s">
        <v>376</v>
      </c>
      <c r="B2124" s="132"/>
      <c r="C2124" s="132"/>
      <c r="D2124" s="180" t="s">
        <v>377</v>
      </c>
      <c r="E2124" s="183" t="str">
        <f>$E$18</f>
        <v>января</v>
      </c>
      <c r="F2124" s="510" t="s">
        <v>1142</v>
      </c>
      <c r="G2124" s="182" t="s">
        <v>347</v>
      </c>
      <c r="H2124" s="167"/>
      <c r="I2124" s="242">
        <f>SUM(I2115:I2123)</f>
        <v>3908.4380000000001</v>
      </c>
      <c r="J2124" s="167"/>
      <c r="K2124" s="217"/>
      <c r="L2124" s="460" t="s">
        <v>376</v>
      </c>
      <c r="M2124" s="132"/>
      <c r="N2124" s="132"/>
      <c r="O2124" s="180" t="s">
        <v>377</v>
      </c>
      <c r="P2124" s="183" t="str">
        <f>$E$18</f>
        <v>января</v>
      </c>
      <c r="Q2124" s="510" t="s">
        <v>1142</v>
      </c>
      <c r="R2124" s="182" t="s">
        <v>347</v>
      </c>
      <c r="S2124" s="167"/>
      <c r="T2124" s="242">
        <f>SUM(T2115:T2123)</f>
        <v>2071.08</v>
      </c>
      <c r="U2124" s="167"/>
      <c r="V2124" s="132"/>
    </row>
    <row r="2125" spans="1:22" ht="12.75" customHeight="1">
      <c r="A2125" s="184"/>
      <c r="B2125" s="190"/>
      <c r="C2125" s="186"/>
      <c r="D2125" s="259"/>
      <c r="E2125" s="259"/>
      <c r="F2125" s="522"/>
      <c r="G2125" s="188"/>
      <c r="H2125" s="189"/>
      <c r="I2125" s="259"/>
      <c r="J2125" s="259"/>
      <c r="K2125" s="260"/>
      <c r="L2125" s="184"/>
      <c r="M2125" s="190"/>
      <c r="N2125" s="186"/>
      <c r="O2125" s="259"/>
      <c r="P2125" s="259"/>
      <c r="Q2125" s="522"/>
      <c r="R2125" s="259"/>
      <c r="S2125" s="259"/>
      <c r="T2125" s="259"/>
      <c r="U2125" s="259"/>
      <c r="V2125" s="261"/>
    </row>
    <row r="2126" spans="1:22" ht="21" customHeight="1">
      <c r="A2126" s="460" t="s">
        <v>363</v>
      </c>
      <c r="B2126" s="131"/>
      <c r="K2126" s="576" t="s">
        <v>378</v>
      </c>
      <c r="L2126" s="460" t="s">
        <v>363</v>
      </c>
      <c r="M2126" s="131"/>
      <c r="V2126" s="576" t="s">
        <v>378</v>
      </c>
    </row>
    <row r="2127" spans="1:22">
      <c r="A2127" s="460" t="s">
        <v>379</v>
      </c>
      <c r="B2127" s="131"/>
      <c r="K2127" s="577"/>
      <c r="L2127" s="460" t="s">
        <v>379</v>
      </c>
      <c r="M2127" s="131"/>
      <c r="V2127" s="577"/>
    </row>
    <row r="2128" spans="1:22" ht="2.25" customHeight="1">
      <c r="A2128" s="460"/>
      <c r="B2128" s="131"/>
      <c r="C2128" s="132"/>
      <c r="D2128" s="132"/>
      <c r="E2128" s="132"/>
      <c r="F2128" s="510"/>
      <c r="G2128" s="132"/>
      <c r="H2128" s="132"/>
      <c r="I2128" s="132"/>
      <c r="J2128" s="132"/>
      <c r="K2128" s="577"/>
      <c r="L2128" s="460"/>
      <c r="M2128" s="131"/>
      <c r="N2128" s="132"/>
      <c r="O2128" s="132"/>
      <c r="P2128" s="132"/>
      <c r="Q2128" s="510"/>
      <c r="R2128" s="132"/>
      <c r="S2128" s="132"/>
      <c r="T2128" s="132"/>
      <c r="U2128" s="132"/>
      <c r="V2128" s="577"/>
    </row>
    <row r="2129" spans="1:22" ht="15.75" customHeight="1">
      <c r="A2129" s="578"/>
      <c r="B2129" s="578"/>
      <c r="C2129" s="578"/>
      <c r="D2129" s="133" t="s">
        <v>350</v>
      </c>
      <c r="E2129" s="133"/>
      <c r="F2129" s="511"/>
      <c r="G2129" s="135" t="str">
        <f>$G$3</f>
        <v>декабрь</v>
      </c>
      <c r="H2129" s="133" t="s">
        <v>967</v>
      </c>
      <c r="I2129" s="132"/>
      <c r="J2129" s="132"/>
      <c r="K2129" s="577"/>
      <c r="L2129" s="578"/>
      <c r="M2129" s="578"/>
      <c r="N2129" s="578"/>
      <c r="O2129" s="133" t="s">
        <v>350</v>
      </c>
      <c r="P2129" s="133"/>
      <c r="Q2129" s="511"/>
      <c r="R2129" s="135" t="str">
        <f>$G$3</f>
        <v>декабрь</v>
      </c>
      <c r="S2129" s="133" t="s">
        <v>967</v>
      </c>
      <c r="T2129" s="132"/>
      <c r="U2129" s="132"/>
      <c r="V2129" s="577"/>
    </row>
    <row r="2130" spans="1:22" ht="3.75" customHeight="1">
      <c r="A2130" s="578"/>
      <c r="B2130" s="578"/>
      <c r="C2130" s="578"/>
      <c r="D2130" s="132"/>
      <c r="E2130" s="132"/>
      <c r="F2130" s="510"/>
      <c r="G2130" s="132"/>
      <c r="H2130" s="132"/>
      <c r="I2130" s="132"/>
      <c r="J2130" s="132"/>
      <c r="K2130" s="577"/>
      <c r="L2130" s="578"/>
      <c r="M2130" s="578"/>
      <c r="N2130" s="578"/>
      <c r="O2130" s="132"/>
      <c r="P2130" s="132"/>
      <c r="Q2130" s="510"/>
      <c r="R2130" s="132"/>
      <c r="S2130" s="132"/>
      <c r="T2130" s="132"/>
      <c r="U2130" s="132"/>
      <c r="V2130" s="577"/>
    </row>
    <row r="2131" spans="1:22" ht="12.75" customHeight="1">
      <c r="A2131" s="578"/>
      <c r="B2131" s="578"/>
      <c r="C2131" s="578"/>
      <c r="D2131" s="131" t="s">
        <v>327</v>
      </c>
      <c r="E2131" s="131"/>
      <c r="F2131" s="512">
        <f>F2111</f>
        <v>49.2</v>
      </c>
      <c r="G2131" s="131" t="s">
        <v>328</v>
      </c>
      <c r="H2131" s="132" t="str">
        <f>H2111</f>
        <v>Нерода В.Г.</v>
      </c>
      <c r="I2131" s="132"/>
      <c r="J2131" s="132"/>
      <c r="K2131" s="577"/>
      <c r="L2131" s="578"/>
      <c r="M2131" s="578"/>
      <c r="N2131" s="578"/>
      <c r="O2131" s="131" t="s">
        <v>327</v>
      </c>
      <c r="P2131" s="131"/>
      <c r="Q2131" s="512">
        <f>Q2111</f>
        <v>49.5</v>
      </c>
      <c r="R2131" s="131" t="s">
        <v>328</v>
      </c>
      <c r="S2131" s="132" t="str">
        <f>S2111</f>
        <v>Журавская В.И.</v>
      </c>
      <c r="T2131" s="132"/>
      <c r="U2131" s="132"/>
      <c r="V2131" s="577"/>
    </row>
    <row r="2132" spans="1:22" ht="12.75" customHeight="1" thickBot="1">
      <c r="A2132" s="578"/>
      <c r="B2132" s="578"/>
      <c r="C2132" s="578"/>
      <c r="D2132" s="131" t="s">
        <v>329</v>
      </c>
      <c r="E2132" s="131"/>
      <c r="F2132" s="512">
        <f>F2112</f>
        <v>1</v>
      </c>
      <c r="G2132" s="131" t="s">
        <v>330</v>
      </c>
      <c r="H2132" s="132" t="s">
        <v>331</v>
      </c>
      <c r="I2132" s="132"/>
      <c r="J2132" s="137">
        <f>J2112</f>
        <v>110</v>
      </c>
      <c r="K2132" s="577"/>
      <c r="L2132" s="578"/>
      <c r="M2132" s="578"/>
      <c r="N2132" s="578"/>
      <c r="O2132" s="131" t="s">
        <v>329</v>
      </c>
      <c r="P2132" s="131"/>
      <c r="Q2132" s="512">
        <f>Q2112</f>
        <v>1</v>
      </c>
      <c r="R2132" s="131" t="s">
        <v>330</v>
      </c>
      <c r="S2132" s="132" t="s">
        <v>331</v>
      </c>
      <c r="T2132" s="132"/>
      <c r="U2132" s="137">
        <f>U2112</f>
        <v>112</v>
      </c>
      <c r="V2132" s="577"/>
    </row>
    <row r="2133" spans="1:22" ht="0.75" customHeight="1" thickBot="1">
      <c r="A2133" s="463"/>
      <c r="B2133" s="132"/>
      <c r="C2133" s="132"/>
      <c r="D2133" s="132"/>
      <c r="E2133" s="132"/>
      <c r="F2133" s="510"/>
      <c r="G2133" s="132"/>
      <c r="H2133" s="132"/>
      <c r="I2133" s="132"/>
      <c r="J2133" s="132"/>
      <c r="K2133" s="577"/>
      <c r="L2133" s="463"/>
      <c r="M2133" s="132"/>
      <c r="N2133" s="132"/>
      <c r="O2133" s="132"/>
      <c r="P2133" s="132"/>
      <c r="Q2133" s="510"/>
      <c r="R2133" s="132"/>
      <c r="S2133" s="132"/>
      <c r="T2133" s="132"/>
      <c r="U2133" s="132"/>
      <c r="V2133" s="577"/>
    </row>
    <row r="2134" spans="1:22" ht="24" customHeight="1" thickBot="1">
      <c r="A2134" s="574" t="s">
        <v>493</v>
      </c>
      <c r="B2134" s="138"/>
      <c r="C2134" s="219"/>
      <c r="D2134" s="541" t="s">
        <v>957</v>
      </c>
      <c r="E2134" s="140"/>
      <c r="F2134" s="513" t="s">
        <v>366</v>
      </c>
      <c r="G2134" s="141" t="s">
        <v>335</v>
      </c>
      <c r="H2134" s="220" t="s">
        <v>367</v>
      </c>
      <c r="I2134" s="569" t="s">
        <v>337</v>
      </c>
      <c r="J2134" s="570"/>
      <c r="K2134" s="577"/>
      <c r="L2134" s="585" t="s">
        <v>494</v>
      </c>
      <c r="M2134" s="138"/>
      <c r="N2134" s="219"/>
      <c r="O2134" s="541" t="s">
        <v>957</v>
      </c>
      <c r="P2134" s="140"/>
      <c r="Q2134" s="513" t="s">
        <v>366</v>
      </c>
      <c r="R2134" s="141" t="s">
        <v>335</v>
      </c>
      <c r="S2134" s="220" t="s">
        <v>367</v>
      </c>
      <c r="T2134" s="569" t="s">
        <v>337</v>
      </c>
      <c r="U2134" s="570"/>
      <c r="V2134" s="577"/>
    </row>
    <row r="2135" spans="1:22" ht="6" customHeight="1">
      <c r="A2135" s="574"/>
      <c r="B2135" s="221"/>
      <c r="C2135" s="144"/>
      <c r="D2135" s="144"/>
      <c r="E2135" s="145"/>
      <c r="F2135" s="514"/>
      <c r="G2135" s="146"/>
      <c r="H2135" s="146"/>
      <c r="I2135" s="144"/>
      <c r="J2135" s="147"/>
      <c r="K2135" s="577"/>
      <c r="L2135" s="585"/>
      <c r="M2135" s="221"/>
      <c r="N2135" s="144"/>
      <c r="O2135" s="144"/>
      <c r="P2135" s="145"/>
      <c r="Q2135" s="514"/>
      <c r="R2135" s="146"/>
      <c r="S2135" s="146"/>
      <c r="T2135" s="144"/>
      <c r="U2135" s="147"/>
      <c r="V2135" s="577"/>
    </row>
    <row r="2136" spans="1:22" ht="12.75" customHeight="1">
      <c r="A2136" s="574"/>
      <c r="B2136" s="221" t="s">
        <v>368</v>
      </c>
      <c r="C2136" s="156"/>
      <c r="D2136" s="156"/>
      <c r="E2136" s="150"/>
      <c r="F2136" s="151">
        <f>D2509</f>
        <v>29.5</v>
      </c>
      <c r="G2136" s="151">
        <f>F2136*F2131</f>
        <v>1451.4</v>
      </c>
      <c r="H2136" s="192"/>
      <c r="I2136" s="153">
        <f>G2136-H2136</f>
        <v>1451.4</v>
      </c>
      <c r="J2136" s="154"/>
      <c r="K2136" s="577"/>
      <c r="L2136" s="585"/>
      <c r="M2136" s="221" t="s">
        <v>368</v>
      </c>
      <c r="N2136" s="156"/>
      <c r="O2136" s="156"/>
      <c r="P2136" s="150"/>
      <c r="Q2136" s="151">
        <f>D2509</f>
        <v>29.5</v>
      </c>
      <c r="R2136" s="151">
        <f>Q2136*Q2131</f>
        <v>1460.25</v>
      </c>
      <c r="S2136" s="192"/>
      <c r="T2136" s="153">
        <f>R2136-S2136</f>
        <v>1460.25</v>
      </c>
      <c r="U2136" s="154"/>
      <c r="V2136" s="577"/>
    </row>
    <row r="2137" spans="1:22" ht="12.75" customHeight="1">
      <c r="A2137" s="472"/>
      <c r="B2137" s="582" t="s">
        <v>370</v>
      </c>
      <c r="C2137" s="583"/>
      <c r="D2137" s="583"/>
      <c r="E2137" s="222" t="s">
        <v>371</v>
      </c>
      <c r="F2137" s="516">
        <f>D2504</f>
        <v>0.152</v>
      </c>
      <c r="G2137" s="223">
        <f>F2137*F2131</f>
        <v>7.4784000000000006</v>
      </c>
      <c r="H2137" s="262"/>
      <c r="I2137" s="226">
        <f>G2137</f>
        <v>7.4784000000000006</v>
      </c>
      <c r="J2137" s="178"/>
      <c r="K2137" s="577"/>
      <c r="L2137" s="585"/>
      <c r="M2137" s="582" t="s">
        <v>370</v>
      </c>
      <c r="N2137" s="583"/>
      <c r="O2137" s="583"/>
      <c r="P2137" s="222" t="s">
        <v>371</v>
      </c>
      <c r="Q2137" s="516">
        <f>D2504</f>
        <v>0.152</v>
      </c>
      <c r="R2137" s="223">
        <f>Q2137*Q2131</f>
        <v>7.524</v>
      </c>
      <c r="S2137" s="262"/>
      <c r="T2137" s="226">
        <f>R2137</f>
        <v>7.524</v>
      </c>
      <c r="U2137" s="178"/>
      <c r="V2137" s="577"/>
    </row>
    <row r="2138" spans="1:22" ht="12.75" customHeight="1">
      <c r="A2138" s="472"/>
      <c r="B2138" s="584"/>
      <c r="C2138" s="583"/>
      <c r="D2138" s="583"/>
      <c r="E2138" s="222" t="s">
        <v>372</v>
      </c>
      <c r="F2138" s="516">
        <f>D2505</f>
        <v>0.72299999999999998</v>
      </c>
      <c r="G2138" s="223">
        <f>F2138*F2131</f>
        <v>35.571600000000004</v>
      </c>
      <c r="H2138" s="262"/>
      <c r="I2138" s="226">
        <f>G2138</f>
        <v>35.571600000000004</v>
      </c>
      <c r="J2138" s="178"/>
      <c r="K2138" s="577"/>
      <c r="L2138" s="464"/>
      <c r="M2138" s="584"/>
      <c r="N2138" s="583"/>
      <c r="O2138" s="583"/>
      <c r="P2138" s="222" t="s">
        <v>372</v>
      </c>
      <c r="Q2138" s="516">
        <f>D2505</f>
        <v>0.72299999999999998</v>
      </c>
      <c r="R2138" s="223">
        <f>Q2138*Q2131</f>
        <v>35.788499999999999</v>
      </c>
      <c r="S2138" s="262"/>
      <c r="T2138" s="226">
        <f>R2138</f>
        <v>35.788499999999999</v>
      </c>
      <c r="U2138" s="178"/>
      <c r="V2138" s="577"/>
    </row>
    <row r="2139" spans="1:22">
      <c r="A2139" s="573" t="s">
        <v>369</v>
      </c>
      <c r="B2139" s="584"/>
      <c r="C2139" s="583"/>
      <c r="D2139" s="583"/>
      <c r="E2139" s="222" t="s">
        <v>373</v>
      </c>
      <c r="F2139" s="527">
        <f>D2506</f>
        <v>1.3160000000000001</v>
      </c>
      <c r="G2139" s="223">
        <f>F2139*F2131</f>
        <v>64.747200000000007</v>
      </c>
      <c r="H2139" s="262"/>
      <c r="I2139" s="226">
        <f>G2139</f>
        <v>64.747200000000007</v>
      </c>
      <c r="J2139" s="178"/>
      <c r="K2139" s="577"/>
      <c r="L2139" s="586" t="s">
        <v>369</v>
      </c>
      <c r="M2139" s="584"/>
      <c r="N2139" s="583"/>
      <c r="O2139" s="583"/>
      <c r="P2139" s="222" t="s">
        <v>373</v>
      </c>
      <c r="Q2139" s="527">
        <f>D2506</f>
        <v>1.3160000000000001</v>
      </c>
      <c r="R2139" s="223">
        <f>Q2139*Q2131</f>
        <v>65.141999999999996</v>
      </c>
      <c r="S2139" s="262"/>
      <c r="T2139" s="226">
        <f>R2139</f>
        <v>65.141999999999996</v>
      </c>
      <c r="U2139" s="178"/>
      <c r="V2139" s="577"/>
    </row>
    <row r="2140" spans="1:22" ht="13.5" thickBot="1">
      <c r="A2140" s="573"/>
      <c r="B2140" s="584"/>
      <c r="C2140" s="583"/>
      <c r="D2140" s="583"/>
      <c r="E2140" s="232" t="s">
        <v>374</v>
      </c>
      <c r="F2140" s="518">
        <f>D2507</f>
        <v>0.14899999999999999</v>
      </c>
      <c r="G2140" s="233">
        <f>F2140*F2131</f>
        <v>7.3308</v>
      </c>
      <c r="H2140" s="264"/>
      <c r="I2140" s="237">
        <f>G2140</f>
        <v>7.3308</v>
      </c>
      <c r="J2140" s="236"/>
      <c r="K2140" s="577"/>
      <c r="L2140" s="586"/>
      <c r="M2140" s="584"/>
      <c r="N2140" s="583"/>
      <c r="O2140" s="583"/>
      <c r="P2140" s="232" t="s">
        <v>374</v>
      </c>
      <c r="Q2140" s="518">
        <f>D2507</f>
        <v>0.14899999999999999</v>
      </c>
      <c r="R2140" s="233">
        <f>Q2140*Q2131</f>
        <v>7.3754999999999997</v>
      </c>
      <c r="S2140" s="264"/>
      <c r="T2140" s="237">
        <f>R2140</f>
        <v>7.3754999999999997</v>
      </c>
      <c r="U2140" s="236"/>
      <c r="V2140" s="577"/>
    </row>
    <row r="2141" spans="1:22" ht="13.5" customHeight="1" thickBot="1">
      <c r="A2141" s="574"/>
      <c r="B2141" s="168"/>
      <c r="C2141" s="164"/>
      <c r="D2141" s="164"/>
      <c r="E2141" s="165"/>
      <c r="F2141" s="532" t="s">
        <v>384</v>
      </c>
      <c r="G2141" s="332" t="s">
        <v>385</v>
      </c>
      <c r="H2141" s="220" t="s">
        <v>386</v>
      </c>
      <c r="I2141" s="219"/>
      <c r="J2141" s="251"/>
      <c r="K2141" s="577"/>
      <c r="L2141" s="587"/>
      <c r="M2141" s="168"/>
      <c r="N2141" s="164"/>
      <c r="O2141" s="164"/>
      <c r="P2141" s="165"/>
      <c r="Q2141" s="532" t="s">
        <v>384</v>
      </c>
      <c r="R2141" s="332" t="s">
        <v>385</v>
      </c>
      <c r="S2141" s="220" t="s">
        <v>386</v>
      </c>
      <c r="T2141" s="219"/>
      <c r="U2141" s="251"/>
      <c r="V2141" s="577"/>
    </row>
    <row r="2142" spans="1:22" ht="13.5" thickBot="1">
      <c r="A2142" s="479"/>
      <c r="B2142" s="247" t="s">
        <v>986</v>
      </c>
      <c r="C2142" s="219"/>
      <c r="D2142" s="219"/>
      <c r="E2142" s="253"/>
      <c r="F2142" s="524">
        <f>F2122</f>
        <v>30319</v>
      </c>
      <c r="G2142" s="282">
        <f>G2122</f>
        <v>30441</v>
      </c>
      <c r="H2142" s="249">
        <f>H2122</f>
        <v>122</v>
      </c>
      <c r="I2142" s="242">
        <f>I2122</f>
        <v>402.59999999999997</v>
      </c>
      <c r="J2142" s="167"/>
      <c r="K2142" s="577"/>
      <c r="L2142" s="461"/>
      <c r="M2142" s="247" t="s">
        <v>986</v>
      </c>
      <c r="N2142" s="219"/>
      <c r="O2142" s="219"/>
      <c r="P2142" s="253"/>
      <c r="Q2142" s="524">
        <f>Q2122</f>
        <v>34741</v>
      </c>
      <c r="R2142" s="248">
        <f>R2122</f>
        <v>34891</v>
      </c>
      <c r="S2142" s="249">
        <f>S2122</f>
        <v>150</v>
      </c>
      <c r="T2142" s="242">
        <f>T2122</f>
        <v>495</v>
      </c>
      <c r="U2142" s="167"/>
      <c r="V2142" s="577"/>
    </row>
    <row r="2143" spans="1:22">
      <c r="A2143" s="460" t="s">
        <v>375</v>
      </c>
      <c r="B2143" s="132"/>
      <c r="C2143" s="132"/>
      <c r="D2143" s="132"/>
      <c r="E2143" s="132"/>
      <c r="F2143" s="510"/>
      <c r="G2143" s="560" t="s">
        <v>1007</v>
      </c>
      <c r="H2143" s="255"/>
      <c r="I2143" s="556">
        <f>I2123</f>
        <v>1939.31</v>
      </c>
      <c r="J2143" s="255"/>
      <c r="K2143" s="577"/>
      <c r="L2143" s="460" t="s">
        <v>375</v>
      </c>
      <c r="M2143" s="132"/>
      <c r="N2143" s="132"/>
      <c r="O2143" s="132"/>
      <c r="P2143" s="132"/>
      <c r="Q2143" s="510"/>
      <c r="R2143" s="560" t="s">
        <v>1007</v>
      </c>
      <c r="S2143" s="255"/>
      <c r="T2143" s="556">
        <f>T2123</f>
        <v>0</v>
      </c>
      <c r="U2143" s="255"/>
      <c r="V2143" s="577"/>
    </row>
    <row r="2144" spans="1:22" ht="13.5" thickBot="1">
      <c r="A2144" s="460" t="s">
        <v>376</v>
      </c>
      <c r="B2144" s="132"/>
      <c r="C2144" s="132"/>
      <c r="D2144" s="180" t="s">
        <v>377</v>
      </c>
      <c r="E2144" s="183" t="str">
        <f>$E$18</f>
        <v>января</v>
      </c>
      <c r="F2144" s="510" t="s">
        <v>1142</v>
      </c>
      <c r="G2144" s="182" t="s">
        <v>347</v>
      </c>
      <c r="H2144" s="167"/>
      <c r="I2144" s="242">
        <f>SUM(I2135:I2143)</f>
        <v>3908.4380000000001</v>
      </c>
      <c r="J2144" s="167"/>
      <c r="K2144" s="299"/>
      <c r="L2144" s="460" t="s">
        <v>376</v>
      </c>
      <c r="M2144" s="132"/>
      <c r="N2144" s="132"/>
      <c r="O2144" s="180" t="s">
        <v>377</v>
      </c>
      <c r="P2144" s="183" t="str">
        <f>$E$18</f>
        <v>января</v>
      </c>
      <c r="Q2144" s="510" t="s">
        <v>1142</v>
      </c>
      <c r="R2144" s="182" t="s">
        <v>347</v>
      </c>
      <c r="S2144" s="167"/>
      <c r="T2144" s="242">
        <f>SUM(T2135:T2143)</f>
        <v>2071.08</v>
      </c>
      <c r="U2144" s="167"/>
      <c r="V2144" s="299"/>
    </row>
    <row r="2145" spans="1:22" ht="13.5" thickBot="1">
      <c r="A2145" s="184"/>
      <c r="B2145" s="190"/>
      <c r="C2145" s="186"/>
      <c r="D2145" s="259"/>
      <c r="E2145" s="259"/>
      <c r="F2145" s="522"/>
      <c r="G2145" s="197"/>
      <c r="H2145" s="197"/>
      <c r="I2145" s="197"/>
      <c r="J2145" s="197"/>
      <c r="K2145" s="338"/>
      <c r="L2145" s="184"/>
      <c r="M2145" s="190"/>
      <c r="N2145" s="186"/>
      <c r="O2145" s="259"/>
      <c r="P2145" s="259"/>
      <c r="Q2145" s="522"/>
      <c r="R2145" s="197"/>
      <c r="S2145" s="197"/>
      <c r="T2145" s="197"/>
      <c r="U2145" s="197"/>
      <c r="V2145" s="338"/>
    </row>
    <row r="2146" spans="1:22" ht="27" customHeight="1" thickTop="1">
      <c r="A2146" s="460" t="s">
        <v>363</v>
      </c>
      <c r="B2146" s="131"/>
      <c r="L2146" s="460" t="s">
        <v>363</v>
      </c>
      <c r="M2146" s="131"/>
    </row>
    <row r="2147" spans="1:22" ht="2.25" customHeight="1">
      <c r="A2147" s="460"/>
      <c r="B2147" s="131"/>
      <c r="C2147" s="132"/>
      <c r="D2147" s="132"/>
      <c r="E2147" s="132"/>
      <c r="F2147" s="510"/>
      <c r="G2147" s="132"/>
      <c r="H2147" s="132"/>
      <c r="I2147" s="132"/>
      <c r="J2147" s="132"/>
      <c r="K2147" s="217"/>
      <c r="L2147" s="460"/>
      <c r="M2147" s="131"/>
      <c r="N2147" s="132"/>
      <c r="O2147" s="132"/>
      <c r="P2147" s="132"/>
      <c r="Q2147" s="510"/>
      <c r="R2147" s="132"/>
      <c r="S2147" s="132"/>
      <c r="T2147" s="132"/>
      <c r="U2147" s="132"/>
      <c r="V2147" s="132"/>
    </row>
    <row r="2148" spans="1:22" ht="15.75" customHeight="1">
      <c r="A2148" s="578"/>
      <c r="B2148" s="578"/>
      <c r="C2148" s="578"/>
      <c r="D2148" s="133" t="s">
        <v>325</v>
      </c>
      <c r="E2148" s="133"/>
      <c r="F2148" s="511"/>
      <c r="G2148" s="135" t="str">
        <f>$G$3</f>
        <v>декабрь</v>
      </c>
      <c r="H2148" s="133" t="s">
        <v>967</v>
      </c>
      <c r="I2148" s="132"/>
      <c r="J2148" s="132"/>
      <c r="K2148" s="217"/>
      <c r="L2148" s="578"/>
      <c r="M2148" s="578"/>
      <c r="N2148" s="578"/>
      <c r="O2148" s="133" t="s">
        <v>325</v>
      </c>
      <c r="P2148" s="133"/>
      <c r="Q2148" s="511"/>
      <c r="R2148" s="135" t="str">
        <f>$G$3</f>
        <v>декабрь</v>
      </c>
      <c r="S2148" s="133" t="s">
        <v>967</v>
      </c>
      <c r="T2148" s="132"/>
      <c r="U2148" s="132"/>
      <c r="V2148" s="132"/>
    </row>
    <row r="2149" spans="1:22" ht="3" customHeight="1">
      <c r="A2149" s="578"/>
      <c r="B2149" s="578"/>
      <c r="C2149" s="578"/>
      <c r="D2149" s="132"/>
      <c r="E2149" s="132"/>
      <c r="F2149" s="510"/>
      <c r="G2149" s="132"/>
      <c r="H2149" s="132"/>
      <c r="I2149" s="132"/>
      <c r="J2149" s="132"/>
      <c r="K2149" s="217"/>
      <c r="L2149" s="578"/>
      <c r="M2149" s="578"/>
      <c r="N2149" s="578"/>
      <c r="O2149" s="132"/>
      <c r="P2149" s="132"/>
      <c r="Q2149" s="510"/>
      <c r="R2149" s="132"/>
      <c r="S2149" s="132"/>
      <c r="T2149" s="132"/>
      <c r="U2149" s="132"/>
      <c r="V2149" s="132"/>
    </row>
    <row r="2150" spans="1:22" ht="12.75" customHeight="1">
      <c r="A2150" s="578"/>
      <c r="B2150" s="578"/>
      <c r="C2150" s="578"/>
      <c r="D2150" s="131" t="s">
        <v>327</v>
      </c>
      <c r="E2150" s="131"/>
      <c r="F2150" s="512">
        <f>Жильцы!E112</f>
        <v>49.2</v>
      </c>
      <c r="G2150" s="131" t="s">
        <v>328</v>
      </c>
      <c r="H2150" s="132" t="str">
        <f>Жильцы!B112&amp;" "&amp;Жильцы!C112&amp;"."&amp;Жильцы!D112&amp;"."</f>
        <v>Мейта Т.В.</v>
      </c>
      <c r="I2150" s="132"/>
      <c r="J2150" s="132"/>
      <c r="K2150" s="217"/>
      <c r="L2150" s="578"/>
      <c r="M2150" s="578"/>
      <c r="N2150" s="578"/>
      <c r="O2150" s="131" t="s">
        <v>327</v>
      </c>
      <c r="P2150" s="131"/>
      <c r="Q2150" s="512">
        <f>Жильцы!E114</f>
        <v>49.4</v>
      </c>
      <c r="R2150" s="131" t="s">
        <v>328</v>
      </c>
      <c r="S2150" s="132" t="str">
        <f>Жильцы!B114&amp;" "&amp;Жильцы!C114&amp;"."&amp;Жильцы!D114&amp;"."</f>
        <v>Зуев И.И.</v>
      </c>
      <c r="T2150" s="132"/>
      <c r="U2150" s="132"/>
      <c r="V2150" s="132"/>
    </row>
    <row r="2151" spans="1:22" ht="12.75" customHeight="1">
      <c r="A2151" s="578"/>
      <c r="B2151" s="578"/>
      <c r="C2151" s="578"/>
      <c r="D2151" s="131" t="s">
        <v>329</v>
      </c>
      <c r="E2151" s="131"/>
      <c r="F2151" s="512">
        <f>Жильцы!F112</f>
        <v>1</v>
      </c>
      <c r="G2151" s="131" t="s">
        <v>330</v>
      </c>
      <c r="H2151" s="132" t="s">
        <v>331</v>
      </c>
      <c r="I2151" s="132"/>
      <c r="J2151" s="137">
        <f>Жильцы!A112</f>
        <v>111</v>
      </c>
      <c r="K2151" s="217"/>
      <c r="L2151" s="578"/>
      <c r="M2151" s="578"/>
      <c r="N2151" s="578"/>
      <c r="O2151" s="131" t="s">
        <v>329</v>
      </c>
      <c r="P2151" s="131"/>
      <c r="Q2151" s="512">
        <f>Жильцы!F114</f>
        <v>3</v>
      </c>
      <c r="R2151" s="131" t="s">
        <v>330</v>
      </c>
      <c r="S2151" s="132" t="s">
        <v>331</v>
      </c>
      <c r="T2151" s="132"/>
      <c r="U2151" s="137">
        <f>Жильцы!A114</f>
        <v>113</v>
      </c>
      <c r="V2151" s="132"/>
    </row>
    <row r="2152" spans="1:22" ht="2.25" customHeight="1" thickBot="1">
      <c r="A2152" s="463"/>
      <c r="B2152" s="132"/>
      <c r="C2152" s="132"/>
      <c r="D2152" s="132"/>
      <c r="E2152" s="132"/>
      <c r="F2152" s="510"/>
      <c r="G2152" s="132"/>
      <c r="H2152" s="132"/>
      <c r="I2152" s="132"/>
      <c r="J2152" s="132"/>
      <c r="K2152" s="217"/>
      <c r="L2152" s="463"/>
      <c r="M2152" s="132"/>
      <c r="N2152" s="132"/>
      <c r="O2152" s="132"/>
      <c r="P2152" s="132"/>
      <c r="Q2152" s="510"/>
      <c r="R2152" s="132"/>
      <c r="S2152" s="132"/>
      <c r="T2152" s="132"/>
      <c r="U2152" s="132"/>
      <c r="V2152" s="132"/>
    </row>
    <row r="2153" spans="1:22" ht="24" customHeight="1" thickBot="1">
      <c r="A2153" s="574"/>
      <c r="B2153" s="138"/>
      <c r="C2153" s="219"/>
      <c r="D2153" s="541" t="s">
        <v>957</v>
      </c>
      <c r="E2153" s="140"/>
      <c r="F2153" s="513" t="s">
        <v>366</v>
      </c>
      <c r="G2153" s="141" t="s">
        <v>335</v>
      </c>
      <c r="H2153" s="220" t="s">
        <v>367</v>
      </c>
      <c r="I2153" s="569" t="s">
        <v>337</v>
      </c>
      <c r="J2153" s="570"/>
      <c r="K2153" s="217"/>
      <c r="L2153" s="585"/>
      <c r="M2153" s="138"/>
      <c r="N2153" s="219"/>
      <c r="O2153" s="541" t="s">
        <v>957</v>
      </c>
      <c r="P2153" s="140"/>
      <c r="Q2153" s="513" t="s">
        <v>366</v>
      </c>
      <c r="R2153" s="141" t="s">
        <v>335</v>
      </c>
      <c r="S2153" s="220" t="s">
        <v>367</v>
      </c>
      <c r="T2153" s="569" t="s">
        <v>337</v>
      </c>
      <c r="U2153" s="570"/>
      <c r="V2153" s="132"/>
    </row>
    <row r="2154" spans="1:22" ht="3.75" customHeight="1">
      <c r="A2154" s="574"/>
      <c r="B2154" s="221"/>
      <c r="C2154" s="144"/>
      <c r="D2154" s="144"/>
      <c r="E2154" s="145"/>
      <c r="F2154" s="514"/>
      <c r="G2154" s="146"/>
      <c r="H2154" s="146"/>
      <c r="I2154" s="144"/>
      <c r="J2154" s="147"/>
      <c r="K2154" s="217"/>
      <c r="L2154" s="585"/>
      <c r="M2154" s="221"/>
      <c r="N2154" s="144"/>
      <c r="O2154" s="144"/>
      <c r="P2154" s="145"/>
      <c r="Q2154" s="514"/>
      <c r="R2154" s="146"/>
      <c r="S2154" s="146"/>
      <c r="T2154" s="144"/>
      <c r="U2154" s="147"/>
      <c r="V2154" s="132"/>
    </row>
    <row r="2155" spans="1:22" ht="12.75" customHeight="1">
      <c r="A2155" s="574"/>
      <c r="B2155" s="221" t="s">
        <v>368</v>
      </c>
      <c r="C2155" s="156"/>
      <c r="D2155" s="156"/>
      <c r="E2155" s="150"/>
      <c r="F2155" s="151">
        <f>D2509</f>
        <v>29.5</v>
      </c>
      <c r="G2155" s="151">
        <f>F2155*F2150</f>
        <v>1451.4</v>
      </c>
      <c r="H2155" s="192"/>
      <c r="I2155" s="153">
        <f>G2155-H2155</f>
        <v>1451.4</v>
      </c>
      <c r="J2155" s="154"/>
      <c r="K2155" s="217"/>
      <c r="L2155" s="585"/>
      <c r="M2155" s="221" t="s">
        <v>368</v>
      </c>
      <c r="N2155" s="156"/>
      <c r="O2155" s="156"/>
      <c r="P2155" s="150"/>
      <c r="Q2155" s="151">
        <f>D2509</f>
        <v>29.5</v>
      </c>
      <c r="R2155" s="151">
        <f>Q2155*Q2150</f>
        <v>1457.3</v>
      </c>
      <c r="S2155" s="192"/>
      <c r="T2155" s="153">
        <f>R2155-S2155</f>
        <v>1457.3</v>
      </c>
      <c r="U2155" s="154"/>
      <c r="V2155" s="132"/>
    </row>
    <row r="2156" spans="1:22" ht="12.75" customHeight="1">
      <c r="A2156" s="472"/>
      <c r="B2156" s="582" t="s">
        <v>370</v>
      </c>
      <c r="C2156" s="583"/>
      <c r="D2156" s="583"/>
      <c r="E2156" s="222" t="s">
        <v>371</v>
      </c>
      <c r="F2156" s="516">
        <f>D2504</f>
        <v>0.152</v>
      </c>
      <c r="G2156" s="223">
        <f>F2156*F2150</f>
        <v>7.4784000000000006</v>
      </c>
      <c r="H2156" s="262"/>
      <c r="I2156" s="226">
        <f>G2156</f>
        <v>7.4784000000000006</v>
      </c>
      <c r="J2156" s="178"/>
      <c r="K2156" s="217"/>
      <c r="L2156" s="585"/>
      <c r="M2156" s="582" t="s">
        <v>370</v>
      </c>
      <c r="N2156" s="583"/>
      <c r="O2156" s="583"/>
      <c r="P2156" s="222" t="s">
        <v>371</v>
      </c>
      <c r="Q2156" s="516">
        <f>D2504</f>
        <v>0.152</v>
      </c>
      <c r="R2156" s="223">
        <f>Q2156*Q2150</f>
        <v>7.5087999999999999</v>
      </c>
      <c r="S2156" s="262"/>
      <c r="T2156" s="226">
        <f>R2156</f>
        <v>7.5087999999999999</v>
      </c>
      <c r="U2156" s="178"/>
      <c r="V2156" s="132"/>
    </row>
    <row r="2157" spans="1:22" ht="12.75" customHeight="1">
      <c r="A2157" s="472"/>
      <c r="B2157" s="584"/>
      <c r="C2157" s="583"/>
      <c r="D2157" s="583"/>
      <c r="E2157" s="222" t="s">
        <v>372</v>
      </c>
      <c r="F2157" s="516">
        <f>D2505</f>
        <v>0.72299999999999998</v>
      </c>
      <c r="G2157" s="223">
        <f>F2157*F2150</f>
        <v>35.571600000000004</v>
      </c>
      <c r="H2157" s="262"/>
      <c r="I2157" s="226">
        <f>G2157</f>
        <v>35.571600000000004</v>
      </c>
      <c r="J2157" s="178"/>
      <c r="K2157" s="217"/>
      <c r="L2157" s="464"/>
      <c r="M2157" s="584"/>
      <c r="N2157" s="583"/>
      <c r="O2157" s="583"/>
      <c r="P2157" s="222" t="s">
        <v>372</v>
      </c>
      <c r="Q2157" s="516">
        <f>D2505</f>
        <v>0.72299999999999998</v>
      </c>
      <c r="R2157" s="223">
        <f>Q2157*Q2150</f>
        <v>35.716200000000001</v>
      </c>
      <c r="S2157" s="262"/>
      <c r="T2157" s="226">
        <f>R2157</f>
        <v>35.716200000000001</v>
      </c>
      <c r="U2157" s="178"/>
      <c r="V2157" s="132"/>
    </row>
    <row r="2158" spans="1:22">
      <c r="A2158" s="573" t="s">
        <v>369</v>
      </c>
      <c r="B2158" s="584"/>
      <c r="C2158" s="583"/>
      <c r="D2158" s="583"/>
      <c r="E2158" s="222" t="s">
        <v>373</v>
      </c>
      <c r="F2158" s="527">
        <f>D2506</f>
        <v>1.3160000000000001</v>
      </c>
      <c r="G2158" s="223">
        <f>F2158*F2150</f>
        <v>64.747200000000007</v>
      </c>
      <c r="H2158" s="262"/>
      <c r="I2158" s="226">
        <f>G2158</f>
        <v>64.747200000000007</v>
      </c>
      <c r="J2158" s="178"/>
      <c r="K2158" s="217"/>
      <c r="L2158" s="586" t="s">
        <v>369</v>
      </c>
      <c r="M2158" s="584"/>
      <c r="N2158" s="583"/>
      <c r="O2158" s="583"/>
      <c r="P2158" s="222" t="s">
        <v>373</v>
      </c>
      <c r="Q2158" s="527">
        <f>D2506</f>
        <v>1.3160000000000001</v>
      </c>
      <c r="R2158" s="223">
        <f>Q2158*Q2150</f>
        <v>65.010400000000004</v>
      </c>
      <c r="S2158" s="262"/>
      <c r="T2158" s="226">
        <f>R2158</f>
        <v>65.010400000000004</v>
      </c>
      <c r="U2158" s="178"/>
      <c r="V2158" s="132"/>
    </row>
    <row r="2159" spans="1:22" ht="13.5" thickBot="1">
      <c r="A2159" s="573"/>
      <c r="B2159" s="584"/>
      <c r="C2159" s="583"/>
      <c r="D2159" s="583"/>
      <c r="E2159" s="232" t="s">
        <v>374</v>
      </c>
      <c r="F2159" s="518">
        <f>D2507</f>
        <v>0.14899999999999999</v>
      </c>
      <c r="G2159" s="158">
        <f>F2159*F2150</f>
        <v>7.3308</v>
      </c>
      <c r="H2159" s="194"/>
      <c r="I2159" s="160">
        <f>G2159</f>
        <v>7.3308</v>
      </c>
      <c r="J2159" s="161"/>
      <c r="K2159" s="217"/>
      <c r="L2159" s="586"/>
      <c r="M2159" s="584"/>
      <c r="N2159" s="583"/>
      <c r="O2159" s="583"/>
      <c r="P2159" s="232" t="s">
        <v>374</v>
      </c>
      <c r="Q2159" s="518">
        <f>D2507</f>
        <v>0.14899999999999999</v>
      </c>
      <c r="R2159" s="158">
        <f>Q2159*Q2150</f>
        <v>7.3605999999999998</v>
      </c>
      <c r="S2159" s="194"/>
      <c r="T2159" s="160">
        <f>R2159</f>
        <v>7.3605999999999998</v>
      </c>
      <c r="U2159" s="161"/>
      <c r="V2159" s="132"/>
    </row>
    <row r="2160" spans="1:22" ht="15" customHeight="1" thickBot="1">
      <c r="A2160" s="574"/>
      <c r="B2160" s="168"/>
      <c r="C2160" s="164"/>
      <c r="D2160" s="164"/>
      <c r="E2160" s="165"/>
      <c r="F2160" s="532" t="s">
        <v>384</v>
      </c>
      <c r="G2160" s="332" t="s">
        <v>385</v>
      </c>
      <c r="H2160" s="220" t="s">
        <v>386</v>
      </c>
      <c r="I2160" s="219"/>
      <c r="J2160" s="251"/>
      <c r="K2160" s="217"/>
      <c r="L2160" s="587"/>
      <c r="M2160" s="168"/>
      <c r="N2160" s="164"/>
      <c r="O2160" s="164"/>
      <c r="P2160" s="165"/>
      <c r="Q2160" s="532" t="s">
        <v>384</v>
      </c>
      <c r="R2160" s="332" t="s">
        <v>385</v>
      </c>
      <c r="S2160" s="220" t="s">
        <v>386</v>
      </c>
      <c r="T2160" s="219"/>
      <c r="U2160" s="251"/>
      <c r="V2160" s="132"/>
    </row>
    <row r="2161" spans="1:22" ht="13.5" thickBot="1">
      <c r="A2161" s="479"/>
      <c r="B2161" s="247" t="s">
        <v>986</v>
      </c>
      <c r="C2161" s="219"/>
      <c r="D2161" s="219"/>
      <c r="E2161" s="253"/>
      <c r="F2161" s="521">
        <f>INDEX(Жильцы!$A$2:$AB$129,Квитанции_чистые!J2151,HLOOKUP(Квитанции_чистые!$G$3,Лист1!$B$21:$M$22,2,FALSE))</f>
        <v>41232</v>
      </c>
      <c r="G2161" s="248">
        <f>INDEX(Жильцы!$A$2:$AB$129,Квитанции_чистые!J2151,(HLOOKUP(Квитанции_чистые!$G$3,Лист1!$B$17:$M$18,2,FALSE)))</f>
        <v>41617</v>
      </c>
      <c r="H2161" s="249">
        <f>G2161-F2161</f>
        <v>385</v>
      </c>
      <c r="I2161" s="242">
        <f>H2161*B2499</f>
        <v>1270.5</v>
      </c>
      <c r="J2161" s="251"/>
      <c r="K2161" s="217"/>
      <c r="L2161" s="461"/>
      <c r="M2161" s="247" t="s">
        <v>986</v>
      </c>
      <c r="N2161" s="219"/>
      <c r="O2161" s="219"/>
      <c r="P2161" s="253"/>
      <c r="Q2161" s="524">
        <f>INDEX(Жильцы!$A$2:$AB$129,Квитанции_чистые!U2151,HLOOKUP(Квитанции_чистые!$G$3,Лист1!$B$21:$M$22,2,FALSE))</f>
        <v>944</v>
      </c>
      <c r="R2161" s="248">
        <f>INDEX(Жильцы!$A$2:$AB$129,Квитанции_чистые!U2151,(HLOOKUP(Квитанции_чистые!$G$3,Лист1!$B$17:$M$18,2,FALSE)))</f>
        <v>945</v>
      </c>
      <c r="S2161" s="249">
        <f>R2161-Q2161</f>
        <v>1</v>
      </c>
      <c r="T2161" s="242">
        <f>S2161*B2499</f>
        <v>3.3</v>
      </c>
      <c r="U2161" s="167"/>
      <c r="V2161" s="132"/>
    </row>
    <row r="2162" spans="1:22">
      <c r="A2162" s="460" t="s">
        <v>375</v>
      </c>
      <c r="B2162" s="132"/>
      <c r="C2162" s="132"/>
      <c r="D2162" s="132"/>
      <c r="E2162" s="132"/>
      <c r="F2162" s="510"/>
      <c r="G2162" s="560" t="s">
        <v>1007</v>
      </c>
      <c r="H2162" s="255"/>
      <c r="I2162" s="556">
        <f>Жильцы!N112</f>
        <v>0</v>
      </c>
      <c r="J2162" s="255"/>
      <c r="K2162" s="217"/>
      <c r="L2162" s="460" t="s">
        <v>375</v>
      </c>
      <c r="M2162" s="132"/>
      <c r="N2162" s="132"/>
      <c r="O2162" s="132"/>
      <c r="P2162" s="132"/>
      <c r="Q2162" s="510"/>
      <c r="R2162" s="560" t="s">
        <v>1007</v>
      </c>
      <c r="S2162" s="255"/>
      <c r="T2162" s="556">
        <f>Жильцы!N114</f>
        <v>-9.9999999999909051E-3</v>
      </c>
      <c r="U2162" s="255"/>
      <c r="V2162" s="132"/>
    </row>
    <row r="2163" spans="1:22" ht="13.5" thickBot="1">
      <c r="A2163" s="460" t="s">
        <v>376</v>
      </c>
      <c r="B2163" s="132"/>
      <c r="C2163" s="132"/>
      <c r="D2163" s="180" t="s">
        <v>377</v>
      </c>
      <c r="E2163" s="183" t="str">
        <f>$E$18</f>
        <v>января</v>
      </c>
      <c r="F2163" s="510" t="s">
        <v>1142</v>
      </c>
      <c r="G2163" s="182" t="s">
        <v>347</v>
      </c>
      <c r="H2163" s="167"/>
      <c r="I2163" s="242">
        <f>SUM(I2154:I2162)</f>
        <v>2837.0280000000002</v>
      </c>
      <c r="J2163" s="167"/>
      <c r="K2163" s="217"/>
      <c r="L2163" s="460" t="s">
        <v>376</v>
      </c>
      <c r="M2163" s="132"/>
      <c r="N2163" s="132"/>
      <c r="O2163" s="180" t="s">
        <v>377</v>
      </c>
      <c r="P2163" s="183" t="str">
        <f>$E$18</f>
        <v>января</v>
      </c>
      <c r="Q2163" s="510" t="s">
        <v>1142</v>
      </c>
      <c r="R2163" s="182" t="s">
        <v>347</v>
      </c>
      <c r="S2163" s="167"/>
      <c r="T2163" s="242">
        <f>SUM(T2154:T2162)</f>
        <v>1576.1860000000001</v>
      </c>
      <c r="U2163" s="167"/>
      <c r="V2163" s="132"/>
    </row>
    <row r="2164" spans="1:22" ht="10.5" customHeight="1">
      <c r="A2164" s="184"/>
      <c r="B2164" s="190"/>
      <c r="C2164" s="186"/>
      <c r="D2164" s="259"/>
      <c r="E2164" s="259"/>
      <c r="F2164" s="522"/>
      <c r="G2164" s="259"/>
      <c r="H2164" s="259"/>
      <c r="I2164" s="259"/>
      <c r="J2164" s="259"/>
      <c r="K2164" s="260"/>
      <c r="L2164" s="184"/>
      <c r="M2164" s="190"/>
      <c r="N2164" s="186"/>
      <c r="O2164" s="259"/>
      <c r="P2164" s="259"/>
      <c r="Q2164" s="522"/>
      <c r="R2164" s="259"/>
      <c r="S2164" s="259"/>
      <c r="T2164" s="259"/>
      <c r="U2164" s="259"/>
      <c r="V2164" s="261"/>
    </row>
    <row r="2165" spans="1:22" ht="22.5" customHeight="1">
      <c r="A2165" s="460" t="s">
        <v>363</v>
      </c>
      <c r="B2165" s="131"/>
      <c r="K2165" s="576" t="s">
        <v>378</v>
      </c>
      <c r="L2165" s="460" t="s">
        <v>363</v>
      </c>
      <c r="M2165" s="131"/>
      <c r="V2165" s="576" t="s">
        <v>378</v>
      </c>
    </row>
    <row r="2166" spans="1:22">
      <c r="A2166" s="460" t="s">
        <v>379</v>
      </c>
      <c r="B2166" s="131"/>
      <c r="K2166" s="577"/>
      <c r="L2166" s="460" t="s">
        <v>379</v>
      </c>
      <c r="M2166" s="131"/>
      <c r="V2166" s="577"/>
    </row>
    <row r="2167" spans="1:22" ht="1.5" customHeight="1">
      <c r="A2167" s="460"/>
      <c r="B2167" s="131"/>
      <c r="C2167" s="132"/>
      <c r="D2167" s="132"/>
      <c r="E2167" s="132"/>
      <c r="F2167" s="510"/>
      <c r="G2167" s="132"/>
      <c r="H2167" s="132"/>
      <c r="I2167" s="132"/>
      <c r="J2167" s="132"/>
      <c r="K2167" s="577"/>
      <c r="L2167" s="460"/>
      <c r="M2167" s="131"/>
      <c r="N2167" s="132"/>
      <c r="O2167" s="132"/>
      <c r="P2167" s="132"/>
      <c r="Q2167" s="510"/>
      <c r="R2167" s="132"/>
      <c r="S2167" s="132"/>
      <c r="T2167" s="132"/>
      <c r="U2167" s="132"/>
      <c r="V2167" s="577"/>
    </row>
    <row r="2168" spans="1:22" ht="15.75" customHeight="1">
      <c r="A2168" s="578"/>
      <c r="B2168" s="578"/>
      <c r="C2168" s="578"/>
      <c r="D2168" s="133" t="s">
        <v>350</v>
      </c>
      <c r="E2168" s="133"/>
      <c r="F2168" s="511"/>
      <c r="G2168" s="135" t="str">
        <f>$G$3</f>
        <v>декабрь</v>
      </c>
      <c r="H2168" s="133" t="s">
        <v>967</v>
      </c>
      <c r="I2168" s="132"/>
      <c r="J2168" s="132"/>
      <c r="K2168" s="577"/>
      <c r="L2168" s="578"/>
      <c r="M2168" s="578"/>
      <c r="N2168" s="578"/>
      <c r="O2168" s="133" t="s">
        <v>350</v>
      </c>
      <c r="P2168" s="133"/>
      <c r="Q2168" s="511"/>
      <c r="R2168" s="135" t="str">
        <f>$G$3</f>
        <v>декабрь</v>
      </c>
      <c r="S2168" s="133" t="s">
        <v>967</v>
      </c>
      <c r="T2168" s="132"/>
      <c r="U2168" s="132"/>
      <c r="V2168" s="577"/>
    </row>
    <row r="2169" spans="1:22" ht="3.75" customHeight="1">
      <c r="A2169" s="578"/>
      <c r="B2169" s="578"/>
      <c r="C2169" s="578"/>
      <c r="D2169" s="132"/>
      <c r="E2169" s="132"/>
      <c r="F2169" s="510"/>
      <c r="G2169" s="132"/>
      <c r="H2169" s="132"/>
      <c r="I2169" s="132"/>
      <c r="J2169" s="132"/>
      <c r="K2169" s="577"/>
      <c r="L2169" s="578"/>
      <c r="M2169" s="578"/>
      <c r="N2169" s="578"/>
      <c r="O2169" s="132"/>
      <c r="P2169" s="132"/>
      <c r="Q2169" s="510"/>
      <c r="R2169" s="132"/>
      <c r="S2169" s="132"/>
      <c r="T2169" s="132"/>
      <c r="U2169" s="132"/>
      <c r="V2169" s="577"/>
    </row>
    <row r="2170" spans="1:22" ht="12.75" customHeight="1">
      <c r="A2170" s="578"/>
      <c r="B2170" s="578"/>
      <c r="C2170" s="578"/>
      <c r="D2170" s="131" t="s">
        <v>327</v>
      </c>
      <c r="E2170" s="131"/>
      <c r="F2170" s="512">
        <f>F2150</f>
        <v>49.2</v>
      </c>
      <c r="G2170" s="131" t="s">
        <v>328</v>
      </c>
      <c r="H2170" s="132" t="str">
        <f>H2150</f>
        <v>Мейта Т.В.</v>
      </c>
      <c r="I2170" s="132"/>
      <c r="J2170" s="132"/>
      <c r="K2170" s="577"/>
      <c r="L2170" s="578"/>
      <c r="M2170" s="578"/>
      <c r="N2170" s="578"/>
      <c r="O2170" s="131" t="s">
        <v>327</v>
      </c>
      <c r="P2170" s="131"/>
      <c r="Q2170" s="512">
        <f>Q2150</f>
        <v>49.4</v>
      </c>
      <c r="R2170" s="131" t="s">
        <v>328</v>
      </c>
      <c r="S2170" s="132" t="str">
        <f>S2150</f>
        <v>Зуев И.И.</v>
      </c>
      <c r="T2170" s="132"/>
      <c r="U2170" s="132"/>
      <c r="V2170" s="577"/>
    </row>
    <row r="2171" spans="1:22" ht="12.75" customHeight="1">
      <c r="A2171" s="578"/>
      <c r="B2171" s="578"/>
      <c r="C2171" s="578"/>
      <c r="D2171" s="131" t="s">
        <v>329</v>
      </c>
      <c r="E2171" s="131"/>
      <c r="F2171" s="512">
        <f>F2151</f>
        <v>1</v>
      </c>
      <c r="G2171" s="131" t="s">
        <v>330</v>
      </c>
      <c r="H2171" s="132" t="s">
        <v>331</v>
      </c>
      <c r="I2171" s="132"/>
      <c r="J2171" s="137">
        <f>J2151</f>
        <v>111</v>
      </c>
      <c r="K2171" s="577"/>
      <c r="L2171" s="578"/>
      <c r="M2171" s="578"/>
      <c r="N2171" s="578"/>
      <c r="O2171" s="131" t="s">
        <v>329</v>
      </c>
      <c r="P2171" s="131"/>
      <c r="Q2171" s="512">
        <f>Q2151</f>
        <v>3</v>
      </c>
      <c r="R2171" s="131" t="s">
        <v>330</v>
      </c>
      <c r="S2171" s="132" t="s">
        <v>331</v>
      </c>
      <c r="T2171" s="132"/>
      <c r="U2171" s="137">
        <f>U2151</f>
        <v>113</v>
      </c>
      <c r="V2171" s="577"/>
    </row>
    <row r="2172" spans="1:22" ht="2.25" customHeight="1" thickBot="1">
      <c r="A2172" s="463"/>
      <c r="B2172" s="132"/>
      <c r="C2172" s="132"/>
      <c r="D2172" s="132"/>
      <c r="E2172" s="132"/>
      <c r="F2172" s="510"/>
      <c r="G2172" s="132"/>
      <c r="H2172" s="132"/>
      <c r="I2172" s="132"/>
      <c r="J2172" s="132"/>
      <c r="K2172" s="577"/>
      <c r="L2172" s="463"/>
      <c r="M2172" s="132"/>
      <c r="N2172" s="132"/>
      <c r="O2172" s="132"/>
      <c r="P2172" s="132"/>
      <c r="Q2172" s="510"/>
      <c r="R2172" s="132"/>
      <c r="S2172" s="132"/>
      <c r="T2172" s="132"/>
      <c r="U2172" s="132"/>
      <c r="V2172" s="577"/>
    </row>
    <row r="2173" spans="1:22" ht="24" customHeight="1" thickBot="1">
      <c r="A2173" s="574" t="s">
        <v>495</v>
      </c>
      <c r="B2173" s="138"/>
      <c r="C2173" s="219"/>
      <c r="D2173" s="541" t="s">
        <v>957</v>
      </c>
      <c r="E2173" s="140"/>
      <c r="F2173" s="513" t="s">
        <v>366</v>
      </c>
      <c r="G2173" s="141" t="s">
        <v>335</v>
      </c>
      <c r="H2173" s="220" t="s">
        <v>367</v>
      </c>
      <c r="I2173" s="569" t="s">
        <v>337</v>
      </c>
      <c r="J2173" s="570"/>
      <c r="K2173" s="577"/>
      <c r="L2173" s="585" t="s">
        <v>496</v>
      </c>
      <c r="M2173" s="138"/>
      <c r="N2173" s="219"/>
      <c r="O2173" s="541" t="s">
        <v>957</v>
      </c>
      <c r="P2173" s="140"/>
      <c r="Q2173" s="513" t="s">
        <v>366</v>
      </c>
      <c r="R2173" s="141" t="s">
        <v>335</v>
      </c>
      <c r="S2173" s="220" t="s">
        <v>367</v>
      </c>
      <c r="T2173" s="569" t="s">
        <v>337</v>
      </c>
      <c r="U2173" s="570"/>
      <c r="V2173" s="577"/>
    </row>
    <row r="2174" spans="1:22" ht="3" customHeight="1">
      <c r="A2174" s="574"/>
      <c r="B2174" s="221"/>
      <c r="C2174" s="144"/>
      <c r="D2174" s="144"/>
      <c r="E2174" s="145"/>
      <c r="F2174" s="514"/>
      <c r="G2174" s="146"/>
      <c r="H2174" s="146"/>
      <c r="I2174" s="144"/>
      <c r="J2174" s="147"/>
      <c r="K2174" s="577"/>
      <c r="L2174" s="585"/>
      <c r="M2174" s="221"/>
      <c r="N2174" s="144"/>
      <c r="O2174" s="144"/>
      <c r="P2174" s="145"/>
      <c r="Q2174" s="514"/>
      <c r="R2174" s="146"/>
      <c r="S2174" s="146"/>
      <c r="T2174" s="144"/>
      <c r="U2174" s="147"/>
      <c r="V2174" s="577"/>
    </row>
    <row r="2175" spans="1:22" ht="12.75" customHeight="1">
      <c r="A2175" s="574"/>
      <c r="B2175" s="221" t="s">
        <v>368</v>
      </c>
      <c r="C2175" s="156"/>
      <c r="D2175" s="156"/>
      <c r="E2175" s="150"/>
      <c r="F2175" s="151">
        <f>D2509</f>
        <v>29.5</v>
      </c>
      <c r="G2175" s="151">
        <f>F2175*F2170</f>
        <v>1451.4</v>
      </c>
      <c r="H2175" s="192"/>
      <c r="I2175" s="153">
        <f>G2175-H2175</f>
        <v>1451.4</v>
      </c>
      <c r="J2175" s="154"/>
      <c r="K2175" s="577"/>
      <c r="L2175" s="585"/>
      <c r="M2175" s="221" t="s">
        <v>368</v>
      </c>
      <c r="N2175" s="156"/>
      <c r="O2175" s="156"/>
      <c r="P2175" s="150"/>
      <c r="Q2175" s="151">
        <f>D2509</f>
        <v>29.5</v>
      </c>
      <c r="R2175" s="151">
        <f>Q2175*Q2170</f>
        <v>1457.3</v>
      </c>
      <c r="S2175" s="192"/>
      <c r="T2175" s="153">
        <f>R2175-S2175</f>
        <v>1457.3</v>
      </c>
      <c r="U2175" s="154"/>
      <c r="V2175" s="577"/>
    </row>
    <row r="2176" spans="1:22" ht="12.75" customHeight="1">
      <c r="A2176" s="472"/>
      <c r="B2176" s="582" t="s">
        <v>370</v>
      </c>
      <c r="C2176" s="583"/>
      <c r="D2176" s="583"/>
      <c r="E2176" s="222" t="s">
        <v>371</v>
      </c>
      <c r="F2176" s="516">
        <f>D2504</f>
        <v>0.152</v>
      </c>
      <c r="G2176" s="223">
        <f>F2176*F2170</f>
        <v>7.4784000000000006</v>
      </c>
      <c r="H2176" s="262"/>
      <c r="I2176" s="226">
        <f>G2176</f>
        <v>7.4784000000000006</v>
      </c>
      <c r="J2176" s="178"/>
      <c r="K2176" s="577"/>
      <c r="L2176" s="585"/>
      <c r="M2176" s="582" t="s">
        <v>370</v>
      </c>
      <c r="N2176" s="583"/>
      <c r="O2176" s="583"/>
      <c r="P2176" s="222" t="s">
        <v>371</v>
      </c>
      <c r="Q2176" s="516">
        <f>D2504</f>
        <v>0.152</v>
      </c>
      <c r="R2176" s="223">
        <f>Q2176*Q2170</f>
        <v>7.5087999999999999</v>
      </c>
      <c r="S2176" s="262"/>
      <c r="T2176" s="226">
        <f>R2176</f>
        <v>7.5087999999999999</v>
      </c>
      <c r="U2176" s="178"/>
      <c r="V2176" s="577"/>
    </row>
    <row r="2177" spans="1:22" ht="12.75" customHeight="1">
      <c r="A2177" s="472"/>
      <c r="B2177" s="584"/>
      <c r="C2177" s="583"/>
      <c r="D2177" s="583"/>
      <c r="E2177" s="222" t="s">
        <v>372</v>
      </c>
      <c r="F2177" s="516">
        <f>D2505</f>
        <v>0.72299999999999998</v>
      </c>
      <c r="G2177" s="223">
        <f>F2177*F2170</f>
        <v>35.571600000000004</v>
      </c>
      <c r="H2177" s="262"/>
      <c r="I2177" s="226">
        <f>G2177</f>
        <v>35.571600000000004</v>
      </c>
      <c r="J2177" s="178"/>
      <c r="K2177" s="577"/>
      <c r="L2177" s="464"/>
      <c r="M2177" s="584"/>
      <c r="N2177" s="583"/>
      <c r="O2177" s="583"/>
      <c r="P2177" s="222" t="s">
        <v>372</v>
      </c>
      <c r="Q2177" s="516">
        <f>D2505</f>
        <v>0.72299999999999998</v>
      </c>
      <c r="R2177" s="151">
        <f>Q2177*Q2170</f>
        <v>35.716200000000001</v>
      </c>
      <c r="S2177" s="192"/>
      <c r="T2177" s="153">
        <f>R2177</f>
        <v>35.716200000000001</v>
      </c>
      <c r="U2177" s="154"/>
      <c r="V2177" s="577"/>
    </row>
    <row r="2178" spans="1:22">
      <c r="A2178" s="573" t="s">
        <v>369</v>
      </c>
      <c r="B2178" s="584"/>
      <c r="C2178" s="583"/>
      <c r="D2178" s="583"/>
      <c r="E2178" s="222" t="s">
        <v>373</v>
      </c>
      <c r="F2178" s="527">
        <f>D2506</f>
        <v>1.3160000000000001</v>
      </c>
      <c r="G2178" s="223">
        <f>F2178*F2170</f>
        <v>64.747200000000007</v>
      </c>
      <c r="H2178" s="262"/>
      <c r="I2178" s="226">
        <f>G2178</f>
        <v>64.747200000000007</v>
      </c>
      <c r="J2178" s="178"/>
      <c r="K2178" s="577"/>
      <c r="L2178" s="586" t="s">
        <v>369</v>
      </c>
      <c r="M2178" s="584"/>
      <c r="N2178" s="583"/>
      <c r="O2178" s="583"/>
      <c r="P2178" s="222" t="s">
        <v>373</v>
      </c>
      <c r="Q2178" s="527">
        <f>D2506</f>
        <v>1.3160000000000001</v>
      </c>
      <c r="R2178" s="151">
        <f>Q2178*Q2170</f>
        <v>65.010400000000004</v>
      </c>
      <c r="S2178" s="192"/>
      <c r="T2178" s="153">
        <f>R2178</f>
        <v>65.010400000000004</v>
      </c>
      <c r="U2178" s="154"/>
      <c r="V2178" s="577"/>
    </row>
    <row r="2179" spans="1:22" ht="13.5" thickBot="1">
      <c r="A2179" s="573"/>
      <c r="B2179" s="584"/>
      <c r="C2179" s="583"/>
      <c r="D2179" s="583"/>
      <c r="E2179" s="232" t="s">
        <v>374</v>
      </c>
      <c r="F2179" s="518">
        <f>D2507</f>
        <v>0.14899999999999999</v>
      </c>
      <c r="G2179" s="158">
        <f>F2179*F2170</f>
        <v>7.3308</v>
      </c>
      <c r="H2179" s="194"/>
      <c r="I2179" s="160">
        <f>G2179</f>
        <v>7.3308</v>
      </c>
      <c r="J2179" s="161"/>
      <c r="K2179" s="577"/>
      <c r="L2179" s="586"/>
      <c r="M2179" s="584"/>
      <c r="N2179" s="583"/>
      <c r="O2179" s="583"/>
      <c r="P2179" s="232" t="s">
        <v>374</v>
      </c>
      <c r="Q2179" s="518">
        <f>D2507</f>
        <v>0.14899999999999999</v>
      </c>
      <c r="R2179" s="158">
        <f>Q2179*Q2170</f>
        <v>7.3605999999999998</v>
      </c>
      <c r="S2179" s="194"/>
      <c r="T2179" s="160">
        <f>R2179</f>
        <v>7.3605999999999998</v>
      </c>
      <c r="U2179" s="161"/>
      <c r="V2179" s="577"/>
    </row>
    <row r="2180" spans="1:22" ht="13.5" customHeight="1" thickBot="1">
      <c r="A2180" s="574"/>
      <c r="B2180" s="168"/>
      <c r="C2180" s="164"/>
      <c r="D2180" s="164"/>
      <c r="E2180" s="165"/>
      <c r="F2180" s="532" t="s">
        <v>384</v>
      </c>
      <c r="G2180" s="332" t="s">
        <v>385</v>
      </c>
      <c r="H2180" s="220" t="s">
        <v>386</v>
      </c>
      <c r="I2180" s="219"/>
      <c r="J2180" s="251"/>
      <c r="K2180" s="577"/>
      <c r="L2180" s="587"/>
      <c r="M2180" s="168"/>
      <c r="N2180" s="164"/>
      <c r="O2180" s="164"/>
      <c r="P2180" s="165"/>
      <c r="Q2180" s="532" t="s">
        <v>384</v>
      </c>
      <c r="R2180" s="332" t="s">
        <v>385</v>
      </c>
      <c r="S2180" s="220" t="s">
        <v>386</v>
      </c>
      <c r="T2180" s="219"/>
      <c r="U2180" s="251"/>
      <c r="V2180" s="577"/>
    </row>
    <row r="2181" spans="1:22" ht="13.5" thickBot="1">
      <c r="A2181" s="479"/>
      <c r="B2181" s="247" t="s">
        <v>986</v>
      </c>
      <c r="C2181" s="219"/>
      <c r="D2181" s="219"/>
      <c r="E2181" s="253"/>
      <c r="F2181" s="524">
        <f>F2161</f>
        <v>41232</v>
      </c>
      <c r="G2181" s="282">
        <f>G2161</f>
        <v>41617</v>
      </c>
      <c r="H2181" s="249">
        <f>H2161</f>
        <v>385</v>
      </c>
      <c r="I2181" s="242">
        <f>I2161</f>
        <v>1270.5</v>
      </c>
      <c r="J2181" s="167"/>
      <c r="K2181" s="577"/>
      <c r="L2181" s="461"/>
      <c r="M2181" s="247" t="s">
        <v>986</v>
      </c>
      <c r="N2181" s="219"/>
      <c r="O2181" s="219"/>
      <c r="P2181" s="253"/>
      <c r="Q2181" s="524">
        <f>Q2161</f>
        <v>944</v>
      </c>
      <c r="R2181" s="248">
        <f>R2161</f>
        <v>945</v>
      </c>
      <c r="S2181" s="249">
        <f>S2161</f>
        <v>1</v>
      </c>
      <c r="T2181" s="242">
        <f>T2161</f>
        <v>3.3</v>
      </c>
      <c r="U2181" s="167"/>
      <c r="V2181" s="577"/>
    </row>
    <row r="2182" spans="1:22">
      <c r="A2182" s="460" t="s">
        <v>375</v>
      </c>
      <c r="B2182" s="132"/>
      <c r="C2182" s="132"/>
      <c r="D2182" s="132"/>
      <c r="E2182" s="132"/>
      <c r="F2182" s="510"/>
      <c r="G2182" s="560" t="s">
        <v>1007</v>
      </c>
      <c r="H2182" s="255"/>
      <c r="I2182" s="556">
        <f>I2162</f>
        <v>0</v>
      </c>
      <c r="J2182" s="255"/>
      <c r="K2182" s="577"/>
      <c r="L2182" s="460" t="s">
        <v>375</v>
      </c>
      <c r="M2182" s="132"/>
      <c r="N2182" s="132"/>
      <c r="O2182" s="132"/>
      <c r="P2182" s="132"/>
      <c r="Q2182" s="510"/>
      <c r="R2182" s="560" t="s">
        <v>1007</v>
      </c>
      <c r="S2182" s="255"/>
      <c r="T2182" s="556">
        <f>T2162</f>
        <v>-9.9999999999909051E-3</v>
      </c>
      <c r="U2182" s="255"/>
      <c r="V2182" s="577"/>
    </row>
    <row r="2183" spans="1:22" ht="13.5" thickBot="1">
      <c r="A2183" s="460" t="s">
        <v>376</v>
      </c>
      <c r="B2183" s="132"/>
      <c r="C2183" s="132"/>
      <c r="D2183" s="180" t="s">
        <v>377</v>
      </c>
      <c r="E2183" s="183" t="str">
        <f>$E$18</f>
        <v>января</v>
      </c>
      <c r="F2183" s="510" t="s">
        <v>1142</v>
      </c>
      <c r="G2183" s="182" t="s">
        <v>347</v>
      </c>
      <c r="H2183" s="167"/>
      <c r="I2183" s="242">
        <f>SUM(I2174:I2182)</f>
        <v>2837.0280000000002</v>
      </c>
      <c r="J2183" s="167"/>
      <c r="K2183" s="299"/>
      <c r="L2183" s="460" t="s">
        <v>376</v>
      </c>
      <c r="M2183" s="132"/>
      <c r="N2183" s="132"/>
      <c r="O2183" s="180" t="s">
        <v>377</v>
      </c>
      <c r="P2183" s="183" t="str">
        <f>$E$18</f>
        <v>января</v>
      </c>
      <c r="Q2183" s="510" t="s">
        <v>1142</v>
      </c>
      <c r="R2183" s="182" t="s">
        <v>347</v>
      </c>
      <c r="S2183" s="167"/>
      <c r="T2183" s="242">
        <f>SUM(T2174:T2182)</f>
        <v>1576.1860000000001</v>
      </c>
      <c r="U2183" s="167"/>
      <c r="V2183" s="299"/>
    </row>
    <row r="2184" spans="1:22" s="261" customFormat="1" ht="12.75" customHeight="1">
      <c r="A2184" s="284"/>
      <c r="B2184" s="285"/>
      <c r="C2184" s="196"/>
      <c r="F2184" s="525"/>
      <c r="K2184" s="339"/>
      <c r="L2184" s="284"/>
      <c r="M2184" s="285"/>
      <c r="N2184" s="196"/>
      <c r="Q2184" s="525"/>
      <c r="V2184" s="339"/>
    </row>
    <row r="2185" spans="1:22">
      <c r="A2185" s="460" t="s">
        <v>363</v>
      </c>
      <c r="B2185" s="131"/>
      <c r="L2185" s="460" t="s">
        <v>363</v>
      </c>
      <c r="M2185" s="131"/>
    </row>
    <row r="2186" spans="1:22" ht="2.25" customHeight="1">
      <c r="A2186" s="460"/>
      <c r="B2186" s="131"/>
      <c r="C2186" s="132"/>
      <c r="D2186" s="132"/>
      <c r="E2186" s="132"/>
      <c r="F2186" s="510"/>
      <c r="G2186" s="132"/>
      <c r="H2186" s="132"/>
      <c r="I2186" s="132"/>
      <c r="J2186" s="132"/>
      <c r="K2186" s="217"/>
      <c r="L2186" s="460"/>
      <c r="M2186" s="131"/>
      <c r="N2186" s="132"/>
      <c r="O2186" s="132"/>
      <c r="P2186" s="132"/>
      <c r="Q2186" s="510"/>
      <c r="R2186" s="132"/>
      <c r="S2186" s="132"/>
      <c r="T2186" s="132"/>
      <c r="U2186" s="132"/>
      <c r="V2186" s="132"/>
    </row>
    <row r="2187" spans="1:22" ht="15.75" customHeight="1">
      <c r="A2187" s="578"/>
      <c r="B2187" s="578"/>
      <c r="C2187" s="578"/>
      <c r="D2187" s="133" t="s">
        <v>325</v>
      </c>
      <c r="E2187" s="133"/>
      <c r="F2187" s="511"/>
      <c r="G2187" s="135" t="str">
        <f>$G$3</f>
        <v>декабрь</v>
      </c>
      <c r="H2187" s="133" t="s">
        <v>967</v>
      </c>
      <c r="I2187" s="132"/>
      <c r="J2187" s="132"/>
      <c r="K2187" s="217"/>
      <c r="L2187" s="578"/>
      <c r="M2187" s="578"/>
      <c r="N2187" s="578"/>
      <c r="O2187" s="133" t="s">
        <v>325</v>
      </c>
      <c r="P2187" s="133"/>
      <c r="Q2187" s="511"/>
      <c r="R2187" s="135" t="str">
        <f>$G$3</f>
        <v>декабрь</v>
      </c>
      <c r="S2187" s="133" t="s">
        <v>967</v>
      </c>
      <c r="T2187" s="132"/>
      <c r="U2187" s="132"/>
      <c r="V2187" s="132"/>
    </row>
    <row r="2188" spans="1:22" ht="5.25" customHeight="1">
      <c r="A2188" s="578"/>
      <c r="B2188" s="578"/>
      <c r="C2188" s="578"/>
      <c r="D2188" s="132"/>
      <c r="E2188" s="132"/>
      <c r="F2188" s="510"/>
      <c r="G2188" s="132"/>
      <c r="H2188" s="132"/>
      <c r="I2188" s="132"/>
      <c r="J2188" s="132"/>
      <c r="K2188" s="217"/>
      <c r="L2188" s="578"/>
      <c r="M2188" s="578"/>
      <c r="N2188" s="578"/>
      <c r="O2188" s="132"/>
      <c r="P2188" s="132"/>
      <c r="Q2188" s="510"/>
      <c r="R2188" s="132"/>
      <c r="S2188" s="132"/>
      <c r="T2188" s="132"/>
      <c r="U2188" s="132"/>
      <c r="V2188" s="132"/>
    </row>
    <row r="2189" spans="1:22" ht="12.75" customHeight="1">
      <c r="A2189" s="578"/>
      <c r="B2189" s="578"/>
      <c r="C2189" s="578"/>
      <c r="D2189" s="131" t="s">
        <v>327</v>
      </c>
      <c r="E2189" s="131"/>
      <c r="F2189" s="512">
        <f>Жильцы!E115</f>
        <v>58</v>
      </c>
      <c r="G2189" s="131" t="s">
        <v>328</v>
      </c>
      <c r="H2189" s="132" t="str">
        <f>Жильцы!B115&amp;" "&amp;Жильцы!C115&amp;"."&amp;Жильцы!D115&amp;"."</f>
        <v>Коваленина С.С.</v>
      </c>
      <c r="I2189" s="132"/>
      <c r="J2189" s="132"/>
      <c r="K2189" s="217"/>
      <c r="L2189" s="578"/>
      <c r="M2189" s="578"/>
      <c r="N2189" s="578"/>
      <c r="O2189" s="131" t="s">
        <v>327</v>
      </c>
      <c r="P2189" s="131"/>
      <c r="Q2189" s="512">
        <f>Жильцы!E117</f>
        <v>65.599999999999994</v>
      </c>
      <c r="R2189" s="131" t="s">
        <v>328</v>
      </c>
      <c r="S2189" s="132" t="str">
        <f>Жильцы!B117&amp;" "&amp;Жильцы!C117&amp;"."&amp;Жильцы!D117&amp;"."</f>
        <v>Поштовый В.А.</v>
      </c>
      <c r="T2189" s="132"/>
      <c r="U2189" s="132"/>
      <c r="V2189" s="132"/>
    </row>
    <row r="2190" spans="1:22" ht="12.75" customHeight="1">
      <c r="A2190" s="578"/>
      <c r="B2190" s="578"/>
      <c r="C2190" s="578"/>
      <c r="D2190" s="131" t="s">
        <v>329</v>
      </c>
      <c r="E2190" s="131"/>
      <c r="F2190" s="512">
        <f>Жильцы!F115</f>
        <v>3</v>
      </c>
      <c r="G2190" s="131" t="s">
        <v>330</v>
      </c>
      <c r="H2190" s="132" t="s">
        <v>331</v>
      </c>
      <c r="I2190" s="132"/>
      <c r="J2190" s="137">
        <f>Жильцы!A115</f>
        <v>114</v>
      </c>
      <c r="K2190" s="217"/>
      <c r="L2190" s="578"/>
      <c r="M2190" s="578"/>
      <c r="N2190" s="578"/>
      <c r="O2190" s="131" t="s">
        <v>329</v>
      </c>
      <c r="P2190" s="131"/>
      <c r="Q2190" s="512">
        <f>Жильцы!F117</f>
        <v>5</v>
      </c>
      <c r="R2190" s="131" t="s">
        <v>330</v>
      </c>
      <c r="S2190" s="132" t="s">
        <v>331</v>
      </c>
      <c r="T2190" s="132"/>
      <c r="U2190" s="137">
        <f>Жильцы!A117</f>
        <v>116</v>
      </c>
      <c r="V2190" s="132"/>
    </row>
    <row r="2191" spans="1:22" ht="2.25" customHeight="1" thickBot="1">
      <c r="A2191" s="463"/>
      <c r="B2191" s="132"/>
      <c r="C2191" s="132"/>
      <c r="D2191" s="132"/>
      <c r="E2191" s="132"/>
      <c r="F2191" s="510"/>
      <c r="G2191" s="132"/>
      <c r="H2191" s="132"/>
      <c r="I2191" s="132"/>
      <c r="J2191" s="132"/>
      <c r="K2191" s="217"/>
      <c r="L2191" s="463"/>
      <c r="M2191" s="132"/>
      <c r="N2191" s="132"/>
      <c r="O2191" s="132"/>
      <c r="P2191" s="132"/>
      <c r="Q2191" s="510"/>
      <c r="R2191" s="132"/>
      <c r="S2191" s="132"/>
      <c r="T2191" s="132"/>
      <c r="U2191" s="132"/>
      <c r="V2191" s="132"/>
    </row>
    <row r="2192" spans="1:22" ht="24" customHeight="1" thickBot="1">
      <c r="A2192" s="574"/>
      <c r="B2192" s="138"/>
      <c r="C2192" s="219"/>
      <c r="D2192" s="541" t="s">
        <v>957</v>
      </c>
      <c r="E2192" s="140"/>
      <c r="F2192" s="513" t="s">
        <v>366</v>
      </c>
      <c r="G2192" s="141" t="s">
        <v>335</v>
      </c>
      <c r="H2192" s="220" t="s">
        <v>367</v>
      </c>
      <c r="I2192" s="569" t="s">
        <v>337</v>
      </c>
      <c r="J2192" s="570"/>
      <c r="K2192" s="217"/>
      <c r="L2192" s="585"/>
      <c r="M2192" s="138"/>
      <c r="N2192" s="219"/>
      <c r="O2192" s="541" t="s">
        <v>957</v>
      </c>
      <c r="P2192" s="140"/>
      <c r="Q2192" s="513" t="s">
        <v>366</v>
      </c>
      <c r="R2192" s="141" t="s">
        <v>335</v>
      </c>
      <c r="S2192" s="220" t="s">
        <v>367</v>
      </c>
      <c r="T2192" s="569" t="s">
        <v>337</v>
      </c>
      <c r="U2192" s="570"/>
      <c r="V2192" s="132"/>
    </row>
    <row r="2193" spans="1:22" ht="3" customHeight="1">
      <c r="A2193" s="574"/>
      <c r="B2193" s="221"/>
      <c r="C2193" s="144"/>
      <c r="D2193" s="144"/>
      <c r="E2193" s="145"/>
      <c r="F2193" s="514"/>
      <c r="G2193" s="146"/>
      <c r="H2193" s="146"/>
      <c r="I2193" s="144"/>
      <c r="J2193" s="147"/>
      <c r="K2193" s="217"/>
      <c r="L2193" s="585"/>
      <c r="M2193" s="221"/>
      <c r="N2193" s="144"/>
      <c r="O2193" s="144"/>
      <c r="P2193" s="145"/>
      <c r="Q2193" s="514"/>
      <c r="R2193" s="146"/>
      <c r="S2193" s="146"/>
      <c r="T2193" s="144"/>
      <c r="U2193" s="147"/>
      <c r="V2193" s="132"/>
    </row>
    <row r="2194" spans="1:22" ht="12.75" customHeight="1">
      <c r="A2194" s="574"/>
      <c r="B2194" s="221" t="s">
        <v>368</v>
      </c>
      <c r="C2194" s="156"/>
      <c r="D2194" s="156"/>
      <c r="E2194" s="150"/>
      <c r="F2194" s="151">
        <f>D2509</f>
        <v>29.5</v>
      </c>
      <c r="G2194" s="151">
        <f>F2194*F2189</f>
        <v>1711</v>
      </c>
      <c r="H2194" s="152"/>
      <c r="I2194" s="153">
        <f>G2194-H2194</f>
        <v>1711</v>
      </c>
      <c r="J2194" s="154"/>
      <c r="K2194" s="217"/>
      <c r="L2194" s="585"/>
      <c r="M2194" s="221" t="s">
        <v>368</v>
      </c>
      <c r="N2194" s="156"/>
      <c r="O2194" s="156"/>
      <c r="P2194" s="150"/>
      <c r="Q2194" s="151">
        <f>D2509</f>
        <v>29.5</v>
      </c>
      <c r="R2194" s="151">
        <f>Q2194*Q2189</f>
        <v>1935.1999999999998</v>
      </c>
      <c r="S2194" s="152"/>
      <c r="T2194" s="153">
        <f>R2194-S2194</f>
        <v>1935.1999999999998</v>
      </c>
      <c r="U2194" s="154"/>
      <c r="V2194" s="132"/>
    </row>
    <row r="2195" spans="1:22" ht="12.75" customHeight="1">
      <c r="A2195" s="472"/>
      <c r="B2195" s="582" t="s">
        <v>370</v>
      </c>
      <c r="C2195" s="583"/>
      <c r="D2195" s="583"/>
      <c r="E2195" s="222" t="s">
        <v>371</v>
      </c>
      <c r="F2195" s="516">
        <f>D2504</f>
        <v>0.152</v>
      </c>
      <c r="G2195" s="223">
        <f>F2195*F2189</f>
        <v>8.8159999999999989</v>
      </c>
      <c r="H2195" s="224"/>
      <c r="I2195" s="226">
        <f>G2195</f>
        <v>8.8159999999999989</v>
      </c>
      <c r="J2195" s="178"/>
      <c r="K2195" s="217"/>
      <c r="L2195" s="585"/>
      <c r="M2195" s="582" t="s">
        <v>370</v>
      </c>
      <c r="N2195" s="583"/>
      <c r="O2195" s="583"/>
      <c r="P2195" s="222" t="s">
        <v>371</v>
      </c>
      <c r="Q2195" s="516">
        <f>D2504</f>
        <v>0.152</v>
      </c>
      <c r="R2195" s="223">
        <f>Q2195*Q2189</f>
        <v>9.9711999999999996</v>
      </c>
      <c r="S2195" s="224"/>
      <c r="T2195" s="226">
        <f>R2195</f>
        <v>9.9711999999999996</v>
      </c>
      <c r="U2195" s="178"/>
      <c r="V2195" s="132"/>
    </row>
    <row r="2196" spans="1:22" ht="12.75" customHeight="1">
      <c r="A2196" s="472"/>
      <c r="B2196" s="584"/>
      <c r="C2196" s="583"/>
      <c r="D2196" s="583"/>
      <c r="E2196" s="222" t="s">
        <v>372</v>
      </c>
      <c r="F2196" s="516">
        <f>D2505</f>
        <v>0.72299999999999998</v>
      </c>
      <c r="G2196" s="223">
        <f>F2196*F2189</f>
        <v>41.933999999999997</v>
      </c>
      <c r="H2196" s="224"/>
      <c r="I2196" s="226">
        <f>G2196</f>
        <v>41.933999999999997</v>
      </c>
      <c r="J2196" s="178"/>
      <c r="K2196" s="217"/>
      <c r="L2196" s="464"/>
      <c r="M2196" s="584"/>
      <c r="N2196" s="583"/>
      <c r="O2196" s="583"/>
      <c r="P2196" s="222" t="s">
        <v>372</v>
      </c>
      <c r="Q2196" s="516">
        <f>D2505</f>
        <v>0.72299999999999998</v>
      </c>
      <c r="R2196" s="223">
        <f>Q2196*Q2189</f>
        <v>47.428799999999995</v>
      </c>
      <c r="S2196" s="224"/>
      <c r="T2196" s="226">
        <f>R2196</f>
        <v>47.428799999999995</v>
      </c>
      <c r="U2196" s="178"/>
      <c r="V2196" s="132"/>
    </row>
    <row r="2197" spans="1:22">
      <c r="A2197" s="573" t="s">
        <v>369</v>
      </c>
      <c r="B2197" s="584"/>
      <c r="C2197" s="583"/>
      <c r="D2197" s="583"/>
      <c r="E2197" s="222" t="s">
        <v>373</v>
      </c>
      <c r="F2197" s="527">
        <f>D2506</f>
        <v>1.3160000000000001</v>
      </c>
      <c r="G2197" s="223">
        <f>F2197*F2189</f>
        <v>76.328000000000003</v>
      </c>
      <c r="H2197" s="224"/>
      <c r="I2197" s="226">
        <f>G2197</f>
        <v>76.328000000000003</v>
      </c>
      <c r="J2197" s="178"/>
      <c r="K2197" s="217"/>
      <c r="L2197" s="586" t="s">
        <v>369</v>
      </c>
      <c r="M2197" s="584"/>
      <c r="N2197" s="583"/>
      <c r="O2197" s="583"/>
      <c r="P2197" s="222" t="s">
        <v>373</v>
      </c>
      <c r="Q2197" s="527">
        <f>D2506</f>
        <v>1.3160000000000001</v>
      </c>
      <c r="R2197" s="223">
        <f>Q2197*Q2189</f>
        <v>86.329599999999999</v>
      </c>
      <c r="S2197" s="224"/>
      <c r="T2197" s="226">
        <f>R2197</f>
        <v>86.329599999999999</v>
      </c>
      <c r="U2197" s="178"/>
      <c r="V2197" s="132"/>
    </row>
    <row r="2198" spans="1:22" ht="13.5" thickBot="1">
      <c r="A2198" s="573"/>
      <c r="B2198" s="584"/>
      <c r="C2198" s="583"/>
      <c r="D2198" s="583"/>
      <c r="E2198" s="232" t="s">
        <v>374</v>
      </c>
      <c r="F2198" s="518">
        <f>D2507</f>
        <v>0.14899999999999999</v>
      </c>
      <c r="G2198" s="233">
        <f>F2198*F2189</f>
        <v>8.6419999999999995</v>
      </c>
      <c r="H2198" s="234"/>
      <c r="I2198" s="237">
        <f>G2198</f>
        <v>8.6419999999999995</v>
      </c>
      <c r="J2198" s="236"/>
      <c r="K2198" s="217"/>
      <c r="L2198" s="586"/>
      <c r="M2198" s="584"/>
      <c r="N2198" s="583"/>
      <c r="O2198" s="583"/>
      <c r="P2198" s="232" t="s">
        <v>374</v>
      </c>
      <c r="Q2198" s="518">
        <f>D2507</f>
        <v>0.14899999999999999</v>
      </c>
      <c r="R2198" s="233">
        <f>Q2198*Q2189</f>
        <v>9.7743999999999982</v>
      </c>
      <c r="S2198" s="234"/>
      <c r="T2198" s="237">
        <f>R2198</f>
        <v>9.7743999999999982</v>
      </c>
      <c r="U2198" s="236"/>
      <c r="V2198" s="132"/>
    </row>
    <row r="2199" spans="1:22" ht="15" customHeight="1" thickBot="1">
      <c r="A2199" s="574"/>
      <c r="B2199" s="168"/>
      <c r="C2199" s="164"/>
      <c r="D2199" s="164"/>
      <c r="E2199" s="165"/>
      <c r="F2199" s="532" t="s">
        <v>384</v>
      </c>
      <c r="G2199" s="332" t="s">
        <v>385</v>
      </c>
      <c r="H2199" s="220" t="s">
        <v>386</v>
      </c>
      <c r="I2199" s="219"/>
      <c r="J2199" s="251"/>
      <c r="K2199" s="217"/>
      <c r="L2199" s="587"/>
      <c r="M2199" s="168"/>
      <c r="N2199" s="164"/>
      <c r="O2199" s="164"/>
      <c r="P2199" s="165"/>
      <c r="Q2199" s="532" t="s">
        <v>384</v>
      </c>
      <c r="R2199" s="332" t="s">
        <v>385</v>
      </c>
      <c r="S2199" s="220" t="s">
        <v>386</v>
      </c>
      <c r="T2199" s="219"/>
      <c r="U2199" s="251"/>
      <c r="V2199" s="132"/>
    </row>
    <row r="2200" spans="1:22" ht="13.5" thickBot="1">
      <c r="A2200" s="479"/>
      <c r="B2200" s="247" t="s">
        <v>986</v>
      </c>
      <c r="C2200" s="219"/>
      <c r="D2200" s="219"/>
      <c r="E2200" s="253"/>
      <c r="F2200" s="521">
        <f>INDEX(Жильцы!$A$2:$AB$129,Квитанции_чистые!J2190,HLOOKUP(Квитанции_чистые!$G$3,Лист1!$B$21:$M$22,2,FALSE))</f>
        <v>73203</v>
      </c>
      <c r="G2200" s="248">
        <f>INDEX(Жильцы!$A$2:$AB$129,Квитанции_чистые!J2190,(HLOOKUP(Квитанции_чистые!$G$3,Лист1!$B$17:$M$18,2,FALSE)))</f>
        <v>73624</v>
      </c>
      <c r="H2200" s="249">
        <f>G2200-F2200</f>
        <v>421</v>
      </c>
      <c r="I2200" s="242">
        <f>H2200*B2499</f>
        <v>1389.3</v>
      </c>
      <c r="J2200" s="251"/>
      <c r="K2200" s="252"/>
      <c r="L2200" s="461"/>
      <c r="M2200" s="247" t="s">
        <v>986</v>
      </c>
      <c r="N2200" s="219"/>
      <c r="O2200" s="219"/>
      <c r="P2200" s="253"/>
      <c r="Q2200" s="524">
        <f>INDEX(Жильцы!$A$2:$AB$129,Квитанции_чистые!U2190,HLOOKUP(Квитанции_чистые!$G$3,Лист1!$B$21:$M$22,2,FALSE))</f>
        <v>33880</v>
      </c>
      <c r="R2200" s="248">
        <f>INDEX(Жильцы!$A$2:$AB$129,Квитанции_чистые!U2190,(HLOOKUP(Квитанции_чистые!$G$3,Лист1!$B$17:$M$18,2,FALSE)))</f>
        <v>33988</v>
      </c>
      <c r="S2200" s="249">
        <f>R2200-Q2200</f>
        <v>108</v>
      </c>
      <c r="T2200" s="242">
        <f>S2200*B2499</f>
        <v>356.4</v>
      </c>
      <c r="U2200" s="167"/>
      <c r="V2200" s="132"/>
    </row>
    <row r="2201" spans="1:22">
      <c r="A2201" s="460" t="s">
        <v>375</v>
      </c>
      <c r="B2201" s="132"/>
      <c r="C2201" s="132"/>
      <c r="D2201" s="132"/>
      <c r="E2201" s="132"/>
      <c r="F2201" s="510"/>
      <c r="G2201" s="560" t="s">
        <v>1007</v>
      </c>
      <c r="H2201" s="255"/>
      <c r="I2201" s="556">
        <f>Жильцы!N115</f>
        <v>0</v>
      </c>
      <c r="J2201" s="255"/>
      <c r="K2201" s="217"/>
      <c r="L2201" s="460" t="s">
        <v>375</v>
      </c>
      <c r="M2201" s="132"/>
      <c r="N2201" s="132"/>
      <c r="O2201" s="132"/>
      <c r="P2201" s="132"/>
      <c r="Q2201" s="510"/>
      <c r="R2201" s="560" t="s">
        <v>1007</v>
      </c>
      <c r="S2201" s="255"/>
      <c r="T2201" s="556">
        <f>Жильцы!N117</f>
        <v>1.0000000000218279E-2</v>
      </c>
      <c r="U2201" s="255"/>
      <c r="V2201" s="132"/>
    </row>
    <row r="2202" spans="1:22" ht="13.5" thickBot="1">
      <c r="A2202" s="460" t="s">
        <v>376</v>
      </c>
      <c r="B2202" s="132"/>
      <c r="C2202" s="132"/>
      <c r="D2202" s="180" t="s">
        <v>377</v>
      </c>
      <c r="E2202" s="183" t="str">
        <f>$E$18</f>
        <v>января</v>
      </c>
      <c r="F2202" s="510" t="s">
        <v>1142</v>
      </c>
      <c r="G2202" s="182" t="s">
        <v>347</v>
      </c>
      <c r="H2202" s="167"/>
      <c r="I2202" s="242">
        <f>SUM(I2193:I2201)</f>
        <v>3236.02</v>
      </c>
      <c r="J2202" s="167"/>
      <c r="K2202" s="217"/>
      <c r="L2202" s="460" t="s">
        <v>376</v>
      </c>
      <c r="M2202" s="132"/>
      <c r="N2202" s="132"/>
      <c r="O2202" s="180" t="s">
        <v>377</v>
      </c>
      <c r="P2202" s="183" t="str">
        <f>$E$18</f>
        <v>января</v>
      </c>
      <c r="Q2202" s="510" t="s">
        <v>1142</v>
      </c>
      <c r="R2202" s="182" t="s">
        <v>347</v>
      </c>
      <c r="S2202" s="167"/>
      <c r="T2202" s="242">
        <f>SUM(T2193:T2201)</f>
        <v>2445.1139999999996</v>
      </c>
      <c r="U2202" s="167"/>
      <c r="V2202" s="132"/>
    </row>
    <row r="2203" spans="1:22" ht="12.75" customHeight="1">
      <c r="A2203" s="184"/>
      <c r="B2203" s="190"/>
      <c r="C2203" s="186"/>
      <c r="D2203" s="259"/>
      <c r="E2203" s="259"/>
      <c r="F2203" s="522"/>
      <c r="G2203" s="188"/>
      <c r="H2203" s="189"/>
      <c r="I2203" s="259"/>
      <c r="J2203" s="259"/>
      <c r="K2203" s="260"/>
      <c r="L2203" s="184"/>
      <c r="M2203" s="190"/>
      <c r="N2203" s="186"/>
      <c r="O2203" s="259"/>
      <c r="P2203" s="259"/>
      <c r="Q2203" s="522"/>
      <c r="R2203" s="259"/>
      <c r="S2203" s="259"/>
      <c r="T2203" s="259"/>
      <c r="U2203" s="259"/>
      <c r="V2203" s="261"/>
    </row>
    <row r="2204" spans="1:22" ht="24" customHeight="1">
      <c r="A2204" s="460" t="s">
        <v>363</v>
      </c>
      <c r="B2204" s="131"/>
      <c r="K2204" s="576" t="s">
        <v>378</v>
      </c>
      <c r="L2204" s="460" t="s">
        <v>363</v>
      </c>
      <c r="M2204" s="131"/>
      <c r="V2204" s="576" t="s">
        <v>378</v>
      </c>
    </row>
    <row r="2205" spans="1:22">
      <c r="A2205" s="460" t="s">
        <v>379</v>
      </c>
      <c r="B2205" s="131"/>
      <c r="K2205" s="577"/>
      <c r="L2205" s="460" t="s">
        <v>379</v>
      </c>
      <c r="M2205" s="131"/>
      <c r="V2205" s="577"/>
    </row>
    <row r="2206" spans="1:22" ht="1.5" customHeight="1">
      <c r="A2206" s="460"/>
      <c r="B2206" s="131"/>
      <c r="C2206" s="132"/>
      <c r="D2206" s="132"/>
      <c r="E2206" s="132"/>
      <c r="F2206" s="510"/>
      <c r="G2206" s="132"/>
      <c r="H2206" s="132"/>
      <c r="I2206" s="132"/>
      <c r="J2206" s="132"/>
      <c r="K2206" s="577"/>
      <c r="L2206" s="460"/>
      <c r="M2206" s="131"/>
      <c r="N2206" s="132"/>
      <c r="O2206" s="132"/>
      <c r="P2206" s="132"/>
      <c r="Q2206" s="510"/>
      <c r="R2206" s="132"/>
      <c r="S2206" s="132"/>
      <c r="T2206" s="132"/>
      <c r="U2206" s="132"/>
      <c r="V2206" s="577"/>
    </row>
    <row r="2207" spans="1:22" ht="15.75" customHeight="1">
      <c r="A2207" s="578"/>
      <c r="B2207" s="578"/>
      <c r="C2207" s="578"/>
      <c r="D2207" s="133" t="s">
        <v>350</v>
      </c>
      <c r="E2207" s="133"/>
      <c r="F2207" s="511"/>
      <c r="G2207" s="135" t="str">
        <f>$G$3</f>
        <v>декабрь</v>
      </c>
      <c r="H2207" s="133" t="s">
        <v>967</v>
      </c>
      <c r="I2207" s="132"/>
      <c r="J2207" s="132"/>
      <c r="K2207" s="577"/>
      <c r="L2207" s="578"/>
      <c r="M2207" s="578"/>
      <c r="N2207" s="578"/>
      <c r="O2207" s="133" t="s">
        <v>350</v>
      </c>
      <c r="P2207" s="133"/>
      <c r="Q2207" s="511"/>
      <c r="R2207" s="135" t="str">
        <f>$G$3</f>
        <v>декабрь</v>
      </c>
      <c r="S2207" s="133" t="s">
        <v>967</v>
      </c>
      <c r="T2207" s="132"/>
      <c r="U2207" s="132"/>
      <c r="V2207" s="577"/>
    </row>
    <row r="2208" spans="1:22" ht="3.75" customHeight="1">
      <c r="A2208" s="578"/>
      <c r="B2208" s="578"/>
      <c r="C2208" s="578"/>
      <c r="D2208" s="132"/>
      <c r="E2208" s="132"/>
      <c r="F2208" s="510"/>
      <c r="G2208" s="132"/>
      <c r="H2208" s="132"/>
      <c r="I2208" s="132"/>
      <c r="J2208" s="132"/>
      <c r="K2208" s="577"/>
      <c r="L2208" s="578"/>
      <c r="M2208" s="578"/>
      <c r="N2208" s="578"/>
      <c r="O2208" s="132"/>
      <c r="P2208" s="132"/>
      <c r="Q2208" s="510"/>
      <c r="R2208" s="132"/>
      <c r="S2208" s="132"/>
      <c r="T2208" s="132"/>
      <c r="U2208" s="132"/>
      <c r="V2208" s="577"/>
    </row>
    <row r="2209" spans="1:22" ht="12.75" customHeight="1">
      <c r="A2209" s="578"/>
      <c r="B2209" s="578"/>
      <c r="C2209" s="578"/>
      <c r="D2209" s="131" t="s">
        <v>327</v>
      </c>
      <c r="E2209" s="131"/>
      <c r="F2209" s="512">
        <f>F2189</f>
        <v>58</v>
      </c>
      <c r="G2209" s="131" t="s">
        <v>328</v>
      </c>
      <c r="H2209" s="132" t="str">
        <f>H2189</f>
        <v>Коваленина С.С.</v>
      </c>
      <c r="I2209" s="132"/>
      <c r="J2209" s="132"/>
      <c r="K2209" s="577"/>
      <c r="L2209" s="578"/>
      <c r="M2209" s="578"/>
      <c r="N2209" s="578"/>
      <c r="O2209" s="131" t="s">
        <v>327</v>
      </c>
      <c r="P2209" s="131"/>
      <c r="Q2209" s="512">
        <f>Q2189</f>
        <v>65.599999999999994</v>
      </c>
      <c r="R2209" s="131" t="s">
        <v>328</v>
      </c>
      <c r="S2209" s="132" t="str">
        <f>S2189</f>
        <v>Поштовый В.А.</v>
      </c>
      <c r="T2209" s="132"/>
      <c r="U2209" s="132"/>
      <c r="V2209" s="577"/>
    </row>
    <row r="2210" spans="1:22" ht="12.75" customHeight="1">
      <c r="A2210" s="578"/>
      <c r="B2210" s="578"/>
      <c r="C2210" s="578"/>
      <c r="D2210" s="131" t="s">
        <v>329</v>
      </c>
      <c r="E2210" s="131"/>
      <c r="F2210" s="512">
        <f>F2190</f>
        <v>3</v>
      </c>
      <c r="G2210" s="131" t="s">
        <v>330</v>
      </c>
      <c r="H2210" s="132" t="s">
        <v>331</v>
      </c>
      <c r="I2210" s="132"/>
      <c r="J2210" s="137">
        <f>J2190</f>
        <v>114</v>
      </c>
      <c r="K2210" s="577"/>
      <c r="L2210" s="578"/>
      <c r="M2210" s="578"/>
      <c r="N2210" s="578"/>
      <c r="O2210" s="131" t="s">
        <v>329</v>
      </c>
      <c r="P2210" s="131"/>
      <c r="Q2210" s="512">
        <f>Q2190</f>
        <v>5</v>
      </c>
      <c r="R2210" s="131" t="s">
        <v>330</v>
      </c>
      <c r="S2210" s="132" t="s">
        <v>331</v>
      </c>
      <c r="T2210" s="132"/>
      <c r="U2210" s="137">
        <f>U2190</f>
        <v>116</v>
      </c>
      <c r="V2210" s="577"/>
    </row>
    <row r="2211" spans="1:22" ht="1.5" customHeight="1" thickBot="1">
      <c r="A2211" s="463"/>
      <c r="B2211" s="132"/>
      <c r="C2211" s="132"/>
      <c r="D2211" s="132"/>
      <c r="E2211" s="132"/>
      <c r="F2211" s="510"/>
      <c r="G2211" s="132"/>
      <c r="H2211" s="132"/>
      <c r="I2211" s="132"/>
      <c r="J2211" s="132"/>
      <c r="K2211" s="577"/>
      <c r="L2211" s="463"/>
      <c r="M2211" s="132"/>
      <c r="N2211" s="132"/>
      <c r="O2211" s="132"/>
      <c r="P2211" s="132"/>
      <c r="Q2211" s="510"/>
      <c r="R2211" s="132"/>
      <c r="S2211" s="132"/>
      <c r="T2211" s="132"/>
      <c r="U2211" s="132"/>
      <c r="V2211" s="577"/>
    </row>
    <row r="2212" spans="1:22" ht="24" customHeight="1" thickBot="1">
      <c r="A2212" s="574" t="s">
        <v>497</v>
      </c>
      <c r="B2212" s="138"/>
      <c r="C2212" s="219"/>
      <c r="D2212" s="541" t="s">
        <v>957</v>
      </c>
      <c r="E2212" s="140"/>
      <c r="F2212" s="513" t="s">
        <v>366</v>
      </c>
      <c r="G2212" s="141" t="s">
        <v>335</v>
      </c>
      <c r="H2212" s="220" t="s">
        <v>367</v>
      </c>
      <c r="I2212" s="569" t="s">
        <v>337</v>
      </c>
      <c r="J2212" s="570"/>
      <c r="K2212" s="577"/>
      <c r="L2212" s="585" t="s">
        <v>498</v>
      </c>
      <c r="M2212" s="138"/>
      <c r="N2212" s="219"/>
      <c r="O2212" s="541" t="s">
        <v>957</v>
      </c>
      <c r="P2212" s="140"/>
      <c r="Q2212" s="513" t="s">
        <v>366</v>
      </c>
      <c r="R2212" s="141" t="s">
        <v>335</v>
      </c>
      <c r="S2212" s="220" t="s">
        <v>367</v>
      </c>
      <c r="T2212" s="569" t="s">
        <v>337</v>
      </c>
      <c r="U2212" s="570"/>
      <c r="V2212" s="577"/>
    </row>
    <row r="2213" spans="1:22" ht="6" customHeight="1">
      <c r="A2213" s="574"/>
      <c r="B2213" s="221"/>
      <c r="C2213" s="144"/>
      <c r="D2213" s="144"/>
      <c r="E2213" s="145"/>
      <c r="F2213" s="514"/>
      <c r="G2213" s="146"/>
      <c r="H2213" s="146"/>
      <c r="I2213" s="144"/>
      <c r="J2213" s="147"/>
      <c r="K2213" s="577"/>
      <c r="L2213" s="585"/>
      <c r="M2213" s="221"/>
      <c r="N2213" s="144"/>
      <c r="O2213" s="144"/>
      <c r="P2213" s="145"/>
      <c r="Q2213" s="514"/>
      <c r="R2213" s="146"/>
      <c r="S2213" s="146"/>
      <c r="T2213" s="144"/>
      <c r="U2213" s="147"/>
      <c r="V2213" s="577"/>
    </row>
    <row r="2214" spans="1:22" ht="12.75" customHeight="1">
      <c r="A2214" s="574"/>
      <c r="B2214" s="221" t="s">
        <v>368</v>
      </c>
      <c r="C2214" s="156"/>
      <c r="D2214" s="156"/>
      <c r="E2214" s="150"/>
      <c r="F2214" s="151">
        <f>D2509</f>
        <v>29.5</v>
      </c>
      <c r="G2214" s="151">
        <f>F2214*F2209</f>
        <v>1711</v>
      </c>
      <c r="H2214" s="192"/>
      <c r="I2214" s="153">
        <f>G2214-H2214</f>
        <v>1711</v>
      </c>
      <c r="J2214" s="154"/>
      <c r="K2214" s="577"/>
      <c r="L2214" s="585"/>
      <c r="M2214" s="221" t="s">
        <v>368</v>
      </c>
      <c r="N2214" s="156"/>
      <c r="O2214" s="156"/>
      <c r="P2214" s="150"/>
      <c r="Q2214" s="151">
        <f>D2509</f>
        <v>29.5</v>
      </c>
      <c r="R2214" s="151">
        <f>Q2214*Q2209</f>
        <v>1935.1999999999998</v>
      </c>
      <c r="S2214" s="192"/>
      <c r="T2214" s="153">
        <f>R2214-S2214</f>
        <v>1935.1999999999998</v>
      </c>
      <c r="U2214" s="154"/>
      <c r="V2214" s="577"/>
    </row>
    <row r="2215" spans="1:22" ht="12.75" customHeight="1">
      <c r="A2215" s="472"/>
      <c r="B2215" s="582" t="s">
        <v>370</v>
      </c>
      <c r="C2215" s="583"/>
      <c r="D2215" s="583"/>
      <c r="E2215" s="222" t="s">
        <v>371</v>
      </c>
      <c r="F2215" s="516">
        <f>D2504</f>
        <v>0.152</v>
      </c>
      <c r="G2215" s="223">
        <f>F2215*F2209</f>
        <v>8.8159999999999989</v>
      </c>
      <c r="H2215" s="262"/>
      <c r="I2215" s="226">
        <f>G2215</f>
        <v>8.8159999999999989</v>
      </c>
      <c r="J2215" s="178"/>
      <c r="K2215" s="577"/>
      <c r="L2215" s="585"/>
      <c r="M2215" s="582" t="s">
        <v>370</v>
      </c>
      <c r="N2215" s="583"/>
      <c r="O2215" s="583"/>
      <c r="P2215" s="222" t="s">
        <v>371</v>
      </c>
      <c r="Q2215" s="516">
        <f>D2504</f>
        <v>0.152</v>
      </c>
      <c r="R2215" s="223">
        <f>Q2215*Q2209</f>
        <v>9.9711999999999996</v>
      </c>
      <c r="S2215" s="262"/>
      <c r="T2215" s="226">
        <f>R2215</f>
        <v>9.9711999999999996</v>
      </c>
      <c r="U2215" s="178"/>
      <c r="V2215" s="577"/>
    </row>
    <row r="2216" spans="1:22" ht="12.75" customHeight="1">
      <c r="A2216" s="472"/>
      <c r="B2216" s="584"/>
      <c r="C2216" s="583"/>
      <c r="D2216" s="583"/>
      <c r="E2216" s="222" t="s">
        <v>372</v>
      </c>
      <c r="F2216" s="516">
        <f>D2505</f>
        <v>0.72299999999999998</v>
      </c>
      <c r="G2216" s="223">
        <f>F2216*F2209</f>
        <v>41.933999999999997</v>
      </c>
      <c r="H2216" s="262"/>
      <c r="I2216" s="226">
        <f>G2216</f>
        <v>41.933999999999997</v>
      </c>
      <c r="J2216" s="178"/>
      <c r="K2216" s="577"/>
      <c r="L2216" s="464"/>
      <c r="M2216" s="584"/>
      <c r="N2216" s="583"/>
      <c r="O2216" s="583"/>
      <c r="P2216" s="222" t="s">
        <v>372</v>
      </c>
      <c r="Q2216" s="516">
        <f>D2505</f>
        <v>0.72299999999999998</v>
      </c>
      <c r="R2216" s="223">
        <f>Q2216*Q2209</f>
        <v>47.428799999999995</v>
      </c>
      <c r="S2216" s="262"/>
      <c r="T2216" s="226">
        <f>R2216</f>
        <v>47.428799999999995</v>
      </c>
      <c r="U2216" s="178"/>
      <c r="V2216" s="577"/>
    </row>
    <row r="2217" spans="1:22">
      <c r="A2217" s="573" t="s">
        <v>369</v>
      </c>
      <c r="B2217" s="584"/>
      <c r="C2217" s="583"/>
      <c r="D2217" s="583"/>
      <c r="E2217" s="222" t="s">
        <v>373</v>
      </c>
      <c r="F2217" s="527">
        <f>D2506</f>
        <v>1.3160000000000001</v>
      </c>
      <c r="G2217" s="223">
        <f>F2217*F2209</f>
        <v>76.328000000000003</v>
      </c>
      <c r="H2217" s="262"/>
      <c r="I2217" s="226">
        <f>G2217</f>
        <v>76.328000000000003</v>
      </c>
      <c r="J2217" s="178"/>
      <c r="K2217" s="577"/>
      <c r="L2217" s="586" t="s">
        <v>369</v>
      </c>
      <c r="M2217" s="584"/>
      <c r="N2217" s="583"/>
      <c r="O2217" s="583"/>
      <c r="P2217" s="222" t="s">
        <v>373</v>
      </c>
      <c r="Q2217" s="527">
        <f>D2506</f>
        <v>1.3160000000000001</v>
      </c>
      <c r="R2217" s="223">
        <f>Q2217*Q2209</f>
        <v>86.329599999999999</v>
      </c>
      <c r="S2217" s="262"/>
      <c r="T2217" s="226">
        <f>R2217</f>
        <v>86.329599999999999</v>
      </c>
      <c r="U2217" s="178"/>
      <c r="V2217" s="577"/>
    </row>
    <row r="2218" spans="1:22" ht="13.5" thickBot="1">
      <c r="A2218" s="573"/>
      <c r="B2218" s="584"/>
      <c r="C2218" s="583"/>
      <c r="D2218" s="583"/>
      <c r="E2218" s="232" t="s">
        <v>374</v>
      </c>
      <c r="F2218" s="518">
        <f>D2507</f>
        <v>0.14899999999999999</v>
      </c>
      <c r="G2218" s="233">
        <f>F2218*F2209</f>
        <v>8.6419999999999995</v>
      </c>
      <c r="H2218" s="264"/>
      <c r="I2218" s="237">
        <f>G2218</f>
        <v>8.6419999999999995</v>
      </c>
      <c r="J2218" s="236"/>
      <c r="K2218" s="577"/>
      <c r="L2218" s="586"/>
      <c r="M2218" s="584"/>
      <c r="N2218" s="583"/>
      <c r="O2218" s="583"/>
      <c r="P2218" s="232" t="s">
        <v>374</v>
      </c>
      <c r="Q2218" s="518">
        <f>D2507</f>
        <v>0.14899999999999999</v>
      </c>
      <c r="R2218" s="233">
        <f>Q2218*Q2209</f>
        <v>9.7743999999999982</v>
      </c>
      <c r="S2218" s="264"/>
      <c r="T2218" s="237">
        <f>R2218</f>
        <v>9.7743999999999982</v>
      </c>
      <c r="U2218" s="236"/>
      <c r="V2218" s="577"/>
    </row>
    <row r="2219" spans="1:22" ht="12.75" customHeight="1" thickBot="1">
      <c r="A2219" s="574"/>
      <c r="B2219" s="168"/>
      <c r="C2219" s="164"/>
      <c r="D2219" s="164"/>
      <c r="E2219" s="165"/>
      <c r="F2219" s="532" t="s">
        <v>384</v>
      </c>
      <c r="G2219" s="332" t="s">
        <v>385</v>
      </c>
      <c r="H2219" s="220" t="s">
        <v>386</v>
      </c>
      <c r="I2219" s="219"/>
      <c r="J2219" s="251"/>
      <c r="K2219" s="577"/>
      <c r="L2219" s="587"/>
      <c r="M2219" s="168"/>
      <c r="N2219" s="164"/>
      <c r="O2219" s="164"/>
      <c r="P2219" s="165"/>
      <c r="Q2219" s="532" t="s">
        <v>384</v>
      </c>
      <c r="R2219" s="332" t="s">
        <v>385</v>
      </c>
      <c r="S2219" s="220" t="s">
        <v>386</v>
      </c>
      <c r="T2219" s="219"/>
      <c r="U2219" s="251"/>
      <c r="V2219" s="577"/>
    </row>
    <row r="2220" spans="1:22" ht="13.5" thickBot="1">
      <c r="A2220" s="479"/>
      <c r="B2220" s="247" t="s">
        <v>986</v>
      </c>
      <c r="C2220" s="219"/>
      <c r="D2220" s="219"/>
      <c r="E2220" s="253"/>
      <c r="F2220" s="524">
        <f>F2200</f>
        <v>73203</v>
      </c>
      <c r="G2220" s="282">
        <f>G2200</f>
        <v>73624</v>
      </c>
      <c r="H2220" s="249">
        <f>H2200</f>
        <v>421</v>
      </c>
      <c r="I2220" s="242">
        <f>I2200</f>
        <v>1389.3</v>
      </c>
      <c r="J2220" s="167"/>
      <c r="K2220" s="577"/>
      <c r="L2220" s="461"/>
      <c r="M2220" s="247" t="s">
        <v>986</v>
      </c>
      <c r="N2220" s="219"/>
      <c r="O2220" s="219"/>
      <c r="P2220" s="253"/>
      <c r="Q2220" s="524">
        <f>Q2200</f>
        <v>33880</v>
      </c>
      <c r="R2220" s="248">
        <f>R2200</f>
        <v>33988</v>
      </c>
      <c r="S2220" s="249">
        <f>S2200</f>
        <v>108</v>
      </c>
      <c r="T2220" s="242">
        <f>T2200</f>
        <v>356.4</v>
      </c>
      <c r="U2220" s="167"/>
      <c r="V2220" s="577"/>
    </row>
    <row r="2221" spans="1:22">
      <c r="A2221" s="460" t="s">
        <v>375</v>
      </c>
      <c r="B2221" s="132"/>
      <c r="C2221" s="132"/>
      <c r="D2221" s="132"/>
      <c r="E2221" s="132"/>
      <c r="F2221" s="510"/>
      <c r="G2221" s="560" t="s">
        <v>1007</v>
      </c>
      <c r="H2221" s="255"/>
      <c r="I2221" s="556">
        <f>I2201</f>
        <v>0</v>
      </c>
      <c r="J2221" s="255"/>
      <c r="K2221" s="577"/>
      <c r="L2221" s="460" t="s">
        <v>375</v>
      </c>
      <c r="M2221" s="132"/>
      <c r="N2221" s="132"/>
      <c r="O2221" s="132"/>
      <c r="P2221" s="132"/>
      <c r="Q2221" s="510"/>
      <c r="R2221" s="560" t="s">
        <v>1007</v>
      </c>
      <c r="S2221" s="255"/>
      <c r="T2221" s="556">
        <f>T2201</f>
        <v>1.0000000000218279E-2</v>
      </c>
      <c r="U2221" s="255"/>
      <c r="V2221" s="577"/>
    </row>
    <row r="2222" spans="1:22" ht="13.5" thickBot="1">
      <c r="A2222" s="460" t="s">
        <v>376</v>
      </c>
      <c r="B2222" s="132"/>
      <c r="C2222" s="132"/>
      <c r="D2222" s="180" t="s">
        <v>377</v>
      </c>
      <c r="E2222" s="183" t="str">
        <f>$E$18</f>
        <v>января</v>
      </c>
      <c r="F2222" s="510" t="s">
        <v>1142</v>
      </c>
      <c r="G2222" s="182" t="s">
        <v>347</v>
      </c>
      <c r="H2222" s="167"/>
      <c r="I2222" s="242">
        <f>SUM(I2213:I2221)</f>
        <v>3236.02</v>
      </c>
      <c r="J2222" s="167"/>
      <c r="K2222" s="299"/>
      <c r="L2222" s="460" t="s">
        <v>376</v>
      </c>
      <c r="M2222" s="132"/>
      <c r="N2222" s="132"/>
      <c r="O2222" s="180" t="s">
        <v>377</v>
      </c>
      <c r="P2222" s="183" t="str">
        <f>$E$18</f>
        <v>января</v>
      </c>
      <c r="Q2222" s="510" t="s">
        <v>1142</v>
      </c>
      <c r="R2222" s="182" t="s">
        <v>347</v>
      </c>
      <c r="S2222" s="167"/>
      <c r="T2222" s="242">
        <f>SUM(T2213:T2221)</f>
        <v>2445.1139999999996</v>
      </c>
      <c r="U2222" s="167"/>
      <c r="V2222" s="299"/>
    </row>
    <row r="2223" spans="1:22" ht="13.5" thickBot="1">
      <c r="A2223" s="184"/>
      <c r="B2223" s="190"/>
      <c r="C2223" s="186"/>
      <c r="D2223" s="259"/>
      <c r="E2223" s="259"/>
      <c r="F2223" s="522"/>
      <c r="G2223" s="197"/>
      <c r="H2223" s="197"/>
      <c r="I2223" s="197"/>
      <c r="J2223" s="197"/>
      <c r="K2223" s="338"/>
      <c r="L2223" s="184"/>
      <c r="M2223" s="190"/>
      <c r="N2223" s="186"/>
      <c r="O2223" s="259"/>
      <c r="P2223" s="259"/>
      <c r="Q2223" s="522"/>
      <c r="R2223" s="197"/>
      <c r="S2223" s="197"/>
      <c r="T2223" s="197"/>
      <c r="U2223" s="197"/>
      <c r="V2223" s="338"/>
    </row>
    <row r="2224" spans="1:22" ht="22.5" customHeight="1" thickTop="1">
      <c r="A2224" s="460" t="s">
        <v>363</v>
      </c>
      <c r="B2224" s="131"/>
      <c r="L2224" s="460" t="s">
        <v>363</v>
      </c>
      <c r="M2224" s="131"/>
    </row>
    <row r="2225" spans="1:22" ht="2.25" customHeight="1">
      <c r="A2225" s="460"/>
      <c r="B2225" s="131"/>
      <c r="C2225" s="132"/>
      <c r="D2225" s="132"/>
      <c r="E2225" s="132"/>
      <c r="F2225" s="510"/>
      <c r="G2225" s="132"/>
      <c r="H2225" s="132"/>
      <c r="I2225" s="132"/>
      <c r="J2225" s="132"/>
      <c r="K2225" s="217"/>
      <c r="L2225" s="460"/>
      <c r="M2225" s="131"/>
      <c r="N2225" s="132"/>
      <c r="O2225" s="132"/>
      <c r="P2225" s="132"/>
      <c r="Q2225" s="510"/>
      <c r="R2225" s="132"/>
      <c r="S2225" s="132"/>
      <c r="T2225" s="132"/>
      <c r="U2225" s="132"/>
      <c r="V2225" s="132"/>
    </row>
    <row r="2226" spans="1:22" ht="15.75" customHeight="1">
      <c r="A2226" s="578"/>
      <c r="B2226" s="578"/>
      <c r="C2226" s="578"/>
      <c r="D2226" s="133" t="s">
        <v>325</v>
      </c>
      <c r="E2226" s="133"/>
      <c r="F2226" s="511"/>
      <c r="G2226" s="135" t="str">
        <f>$G$3</f>
        <v>декабрь</v>
      </c>
      <c r="H2226" s="133" t="s">
        <v>967</v>
      </c>
      <c r="I2226" s="132"/>
      <c r="J2226" s="132"/>
      <c r="K2226" s="217"/>
      <c r="L2226" s="578"/>
      <c r="M2226" s="578"/>
      <c r="N2226" s="578"/>
      <c r="O2226" s="133" t="s">
        <v>325</v>
      </c>
      <c r="P2226" s="133"/>
      <c r="Q2226" s="511"/>
      <c r="R2226" s="135" t="str">
        <f>$G$3</f>
        <v>декабрь</v>
      </c>
      <c r="S2226" s="133" t="s">
        <v>967</v>
      </c>
      <c r="T2226" s="132"/>
      <c r="U2226" s="132"/>
      <c r="V2226" s="132"/>
    </row>
    <row r="2227" spans="1:22" ht="3" customHeight="1">
      <c r="A2227" s="578"/>
      <c r="B2227" s="578"/>
      <c r="C2227" s="578"/>
      <c r="D2227" s="132"/>
      <c r="E2227" s="132"/>
      <c r="F2227" s="510"/>
      <c r="G2227" s="132"/>
      <c r="H2227" s="132"/>
      <c r="I2227" s="132"/>
      <c r="J2227" s="132"/>
      <c r="K2227" s="217"/>
      <c r="L2227" s="578"/>
      <c r="M2227" s="578"/>
      <c r="N2227" s="578"/>
      <c r="O2227" s="132"/>
      <c r="P2227" s="132"/>
      <c r="Q2227" s="510"/>
      <c r="R2227" s="132"/>
      <c r="S2227" s="132"/>
      <c r="T2227" s="132"/>
      <c r="U2227" s="132"/>
      <c r="V2227" s="132"/>
    </row>
    <row r="2228" spans="1:22" ht="12.75" customHeight="1">
      <c r="A2228" s="578"/>
      <c r="B2228" s="578"/>
      <c r="C2228" s="578"/>
      <c r="D2228" s="131" t="s">
        <v>327</v>
      </c>
      <c r="E2228" s="131"/>
      <c r="F2228" s="512">
        <f>Жильцы!E116</f>
        <v>49.2</v>
      </c>
      <c r="G2228" s="131" t="s">
        <v>328</v>
      </c>
      <c r="H2228" s="132" t="str">
        <f>Жильцы!B116&amp;" "&amp;Жильцы!C116&amp;"."&amp;Жильцы!D116&amp;"."</f>
        <v>Чистяков А.Б.</v>
      </c>
      <c r="I2228" s="132"/>
      <c r="J2228" s="132"/>
      <c r="K2228" s="217"/>
      <c r="L2228" s="578"/>
      <c r="M2228" s="578"/>
      <c r="N2228" s="578"/>
      <c r="O2228" s="131" t="s">
        <v>327</v>
      </c>
      <c r="P2228" s="131"/>
      <c r="Q2228" s="512">
        <f>Жильцы!E118</f>
        <v>65.599999999999994</v>
      </c>
      <c r="R2228" s="131" t="s">
        <v>328</v>
      </c>
      <c r="S2228" s="132" t="str">
        <f>Жильцы!B118&amp;" "&amp;Жильцы!C118&amp;"."&amp;Жильцы!D118&amp;"."</f>
        <v>Нагорная Э.И.</v>
      </c>
      <c r="T2228" s="132"/>
      <c r="U2228" s="132"/>
      <c r="V2228" s="132"/>
    </row>
    <row r="2229" spans="1:22" ht="12.75" customHeight="1">
      <c r="A2229" s="578"/>
      <c r="B2229" s="578"/>
      <c r="C2229" s="578"/>
      <c r="D2229" s="131" t="s">
        <v>329</v>
      </c>
      <c r="E2229" s="131"/>
      <c r="F2229" s="512">
        <f>Жильцы!F116</f>
        <v>3</v>
      </c>
      <c r="G2229" s="131" t="s">
        <v>330</v>
      </c>
      <c r="H2229" s="132" t="s">
        <v>331</v>
      </c>
      <c r="I2229" s="132"/>
      <c r="J2229" s="137">
        <f>Жильцы!A116</f>
        <v>115</v>
      </c>
      <c r="K2229" s="217"/>
      <c r="L2229" s="578"/>
      <c r="M2229" s="578"/>
      <c r="N2229" s="578"/>
      <c r="O2229" s="131" t="s">
        <v>329</v>
      </c>
      <c r="P2229" s="131"/>
      <c r="Q2229" s="512">
        <f>Жильцы!F118</f>
        <v>1</v>
      </c>
      <c r="R2229" s="131" t="s">
        <v>330</v>
      </c>
      <c r="S2229" s="132" t="s">
        <v>331</v>
      </c>
      <c r="T2229" s="132"/>
      <c r="U2229" s="137">
        <f>Жильцы!A118</f>
        <v>117</v>
      </c>
      <c r="V2229" s="132"/>
    </row>
    <row r="2230" spans="1:22" ht="2.25" customHeight="1" thickBot="1">
      <c r="A2230" s="463"/>
      <c r="B2230" s="132"/>
      <c r="C2230" s="132"/>
      <c r="D2230" s="132"/>
      <c r="E2230" s="132"/>
      <c r="F2230" s="510"/>
      <c r="G2230" s="132"/>
      <c r="H2230" s="132"/>
      <c r="I2230" s="132"/>
      <c r="J2230" s="132"/>
      <c r="K2230" s="217"/>
      <c r="L2230" s="463"/>
      <c r="M2230" s="132"/>
      <c r="N2230" s="132"/>
      <c r="O2230" s="132"/>
      <c r="P2230" s="132"/>
      <c r="Q2230" s="510"/>
      <c r="R2230" s="132"/>
      <c r="S2230" s="132"/>
      <c r="T2230" s="132"/>
      <c r="U2230" s="132"/>
      <c r="V2230" s="132"/>
    </row>
    <row r="2231" spans="1:22" ht="24" customHeight="1" thickBot="1">
      <c r="A2231" s="574"/>
      <c r="B2231" s="138"/>
      <c r="C2231" s="219"/>
      <c r="D2231" s="541" t="s">
        <v>957</v>
      </c>
      <c r="E2231" s="140"/>
      <c r="F2231" s="513" t="s">
        <v>366</v>
      </c>
      <c r="G2231" s="141" t="s">
        <v>335</v>
      </c>
      <c r="H2231" s="220" t="s">
        <v>367</v>
      </c>
      <c r="I2231" s="569" t="s">
        <v>337</v>
      </c>
      <c r="J2231" s="570"/>
      <c r="K2231" s="217"/>
      <c r="L2231" s="585"/>
      <c r="M2231" s="138"/>
      <c r="N2231" s="219"/>
      <c r="O2231" s="541" t="s">
        <v>957</v>
      </c>
      <c r="P2231" s="140"/>
      <c r="Q2231" s="513" t="s">
        <v>366</v>
      </c>
      <c r="R2231" s="141" t="s">
        <v>335</v>
      </c>
      <c r="S2231" s="220" t="s">
        <v>367</v>
      </c>
      <c r="T2231" s="569" t="s">
        <v>337</v>
      </c>
      <c r="U2231" s="570"/>
      <c r="V2231" s="132"/>
    </row>
    <row r="2232" spans="1:22" ht="3.75" customHeight="1">
      <c r="A2232" s="574"/>
      <c r="B2232" s="221"/>
      <c r="C2232" s="144"/>
      <c r="D2232" s="144"/>
      <c r="E2232" s="145"/>
      <c r="F2232" s="514"/>
      <c r="G2232" s="146"/>
      <c r="H2232" s="146"/>
      <c r="I2232" s="144"/>
      <c r="J2232" s="147"/>
      <c r="K2232" s="217"/>
      <c r="L2232" s="585"/>
      <c r="M2232" s="221"/>
      <c r="N2232" s="144"/>
      <c r="O2232" s="144"/>
      <c r="P2232" s="145"/>
      <c r="Q2232" s="514"/>
      <c r="R2232" s="146"/>
      <c r="S2232" s="146"/>
      <c r="T2232" s="144"/>
      <c r="U2232" s="147"/>
      <c r="V2232" s="132"/>
    </row>
    <row r="2233" spans="1:22" ht="12.75" customHeight="1">
      <c r="A2233" s="574"/>
      <c r="B2233" s="221" t="s">
        <v>368</v>
      </c>
      <c r="C2233" s="156"/>
      <c r="D2233" s="156"/>
      <c r="E2233" s="150"/>
      <c r="F2233" s="151">
        <f>D2509</f>
        <v>29.5</v>
      </c>
      <c r="G2233" s="151">
        <f>F2233*F2228</f>
        <v>1451.4</v>
      </c>
      <c r="H2233" s="192"/>
      <c r="I2233" s="153">
        <f>G2233-H2233</f>
        <v>1451.4</v>
      </c>
      <c r="J2233" s="154"/>
      <c r="K2233" s="217"/>
      <c r="L2233" s="585"/>
      <c r="M2233" s="221" t="s">
        <v>368</v>
      </c>
      <c r="N2233" s="156"/>
      <c r="O2233" s="156"/>
      <c r="P2233" s="150"/>
      <c r="Q2233" s="151">
        <f>D2509</f>
        <v>29.5</v>
      </c>
      <c r="R2233" s="151">
        <f>Q2233*Q2228</f>
        <v>1935.1999999999998</v>
      </c>
      <c r="S2233" s="192"/>
      <c r="T2233" s="153">
        <f>R2233-S2233</f>
        <v>1935.1999999999998</v>
      </c>
      <c r="U2233" s="154"/>
      <c r="V2233" s="132"/>
    </row>
    <row r="2234" spans="1:22" ht="12.75" customHeight="1">
      <c r="A2234" s="472"/>
      <c r="B2234" s="582" t="s">
        <v>370</v>
      </c>
      <c r="C2234" s="583"/>
      <c r="D2234" s="583"/>
      <c r="E2234" s="222" t="s">
        <v>371</v>
      </c>
      <c r="F2234" s="516">
        <f>D2504</f>
        <v>0.152</v>
      </c>
      <c r="G2234" s="223">
        <f>F2234*F2228</f>
        <v>7.4784000000000006</v>
      </c>
      <c r="H2234" s="262"/>
      <c r="I2234" s="226">
        <f>G2234</f>
        <v>7.4784000000000006</v>
      </c>
      <c r="J2234" s="178"/>
      <c r="K2234" s="217"/>
      <c r="L2234" s="585"/>
      <c r="M2234" s="582" t="s">
        <v>370</v>
      </c>
      <c r="N2234" s="583"/>
      <c r="O2234" s="583"/>
      <c r="P2234" s="222" t="s">
        <v>371</v>
      </c>
      <c r="Q2234" s="516">
        <f>D2504</f>
        <v>0.152</v>
      </c>
      <c r="R2234" s="223">
        <f>Q2234*Q2228</f>
        <v>9.9711999999999996</v>
      </c>
      <c r="S2234" s="262"/>
      <c r="T2234" s="226">
        <f>R2234</f>
        <v>9.9711999999999996</v>
      </c>
      <c r="U2234" s="178"/>
      <c r="V2234" s="132"/>
    </row>
    <row r="2235" spans="1:22" ht="12.75" customHeight="1">
      <c r="A2235" s="472"/>
      <c r="B2235" s="584"/>
      <c r="C2235" s="583"/>
      <c r="D2235" s="583"/>
      <c r="E2235" s="222" t="s">
        <v>372</v>
      </c>
      <c r="F2235" s="516">
        <f>D2505</f>
        <v>0.72299999999999998</v>
      </c>
      <c r="G2235" s="223">
        <f>F2235*F2228</f>
        <v>35.571600000000004</v>
      </c>
      <c r="H2235" s="262"/>
      <c r="I2235" s="226">
        <f>G2235</f>
        <v>35.571600000000004</v>
      </c>
      <c r="J2235" s="178"/>
      <c r="K2235" s="217"/>
      <c r="L2235" s="464"/>
      <c r="M2235" s="584"/>
      <c r="N2235" s="583"/>
      <c r="O2235" s="583"/>
      <c r="P2235" s="222" t="s">
        <v>372</v>
      </c>
      <c r="Q2235" s="516">
        <f>D2505</f>
        <v>0.72299999999999998</v>
      </c>
      <c r="R2235" s="223">
        <f>Q2235*Q2228</f>
        <v>47.428799999999995</v>
      </c>
      <c r="S2235" s="262"/>
      <c r="T2235" s="226">
        <f>R2235</f>
        <v>47.428799999999995</v>
      </c>
      <c r="U2235" s="178"/>
      <c r="V2235" s="132"/>
    </row>
    <row r="2236" spans="1:22">
      <c r="A2236" s="573" t="s">
        <v>369</v>
      </c>
      <c r="B2236" s="584"/>
      <c r="C2236" s="583"/>
      <c r="D2236" s="583"/>
      <c r="E2236" s="222" t="s">
        <v>373</v>
      </c>
      <c r="F2236" s="527">
        <f>D2506</f>
        <v>1.3160000000000001</v>
      </c>
      <c r="G2236" s="223">
        <f>F2236*F2228</f>
        <v>64.747200000000007</v>
      </c>
      <c r="H2236" s="262"/>
      <c r="I2236" s="226">
        <f>G2236</f>
        <v>64.747200000000007</v>
      </c>
      <c r="J2236" s="178"/>
      <c r="K2236" s="217"/>
      <c r="L2236" s="586" t="s">
        <v>369</v>
      </c>
      <c r="M2236" s="584"/>
      <c r="N2236" s="583"/>
      <c r="O2236" s="583"/>
      <c r="P2236" s="222" t="s">
        <v>373</v>
      </c>
      <c r="Q2236" s="527">
        <f>D2506</f>
        <v>1.3160000000000001</v>
      </c>
      <c r="R2236" s="223">
        <f>Q2236*Q2228</f>
        <v>86.329599999999999</v>
      </c>
      <c r="S2236" s="262"/>
      <c r="T2236" s="226">
        <f>R2236</f>
        <v>86.329599999999999</v>
      </c>
      <c r="U2236" s="178"/>
      <c r="V2236" s="132"/>
    </row>
    <row r="2237" spans="1:22" ht="13.5" thickBot="1">
      <c r="A2237" s="573"/>
      <c r="B2237" s="584"/>
      <c r="C2237" s="583"/>
      <c r="D2237" s="583"/>
      <c r="E2237" s="232" t="s">
        <v>374</v>
      </c>
      <c r="F2237" s="518">
        <f>D2507</f>
        <v>0.14899999999999999</v>
      </c>
      <c r="G2237" s="158">
        <f>F2237*F2228</f>
        <v>7.3308</v>
      </c>
      <c r="H2237" s="194"/>
      <c r="I2237" s="160">
        <f>G2237</f>
        <v>7.3308</v>
      </c>
      <c r="J2237" s="161"/>
      <c r="K2237" s="217"/>
      <c r="L2237" s="586"/>
      <c r="M2237" s="584"/>
      <c r="N2237" s="583"/>
      <c r="O2237" s="583"/>
      <c r="P2237" s="232" t="s">
        <v>374</v>
      </c>
      <c r="Q2237" s="518">
        <f>D2507</f>
        <v>0.14899999999999999</v>
      </c>
      <c r="R2237" s="158">
        <f>Q2237*Q2228</f>
        <v>9.7743999999999982</v>
      </c>
      <c r="S2237" s="194"/>
      <c r="T2237" s="160">
        <f>R2237</f>
        <v>9.7743999999999982</v>
      </c>
      <c r="U2237" s="161"/>
      <c r="V2237" s="132"/>
    </row>
    <row r="2238" spans="1:22" ht="11.25" customHeight="1" thickBot="1">
      <c r="A2238" s="574"/>
      <c r="B2238" s="168"/>
      <c r="C2238" s="164"/>
      <c r="D2238" s="164"/>
      <c r="E2238" s="165"/>
      <c r="F2238" s="532" t="s">
        <v>384</v>
      </c>
      <c r="G2238" s="332" t="s">
        <v>385</v>
      </c>
      <c r="H2238" s="220" t="s">
        <v>386</v>
      </c>
      <c r="I2238" s="219"/>
      <c r="J2238" s="251"/>
      <c r="K2238" s="217"/>
      <c r="L2238" s="587"/>
      <c r="M2238" s="168"/>
      <c r="N2238" s="164"/>
      <c r="O2238" s="164"/>
      <c r="P2238" s="165"/>
      <c r="Q2238" s="532" t="s">
        <v>384</v>
      </c>
      <c r="R2238" s="332" t="s">
        <v>385</v>
      </c>
      <c r="S2238" s="220" t="s">
        <v>386</v>
      </c>
      <c r="T2238" s="219"/>
      <c r="U2238" s="251"/>
      <c r="V2238" s="132"/>
    </row>
    <row r="2239" spans="1:22" ht="13.5" thickBot="1">
      <c r="A2239" s="479"/>
      <c r="B2239" s="247" t="s">
        <v>986</v>
      </c>
      <c r="C2239" s="219"/>
      <c r="D2239" s="219"/>
      <c r="E2239" s="253"/>
      <c r="F2239" s="521">
        <f>INDEX(Жильцы!$A$2:$AB$129,Квитанции_чистые!J2229,HLOOKUP(Квитанции_чистые!$G$3,Лист1!$B$21:$M$22,2,FALSE))</f>
        <v>16707</v>
      </c>
      <c r="G2239" s="248">
        <f>INDEX(Жильцы!$A$2:$AB$129,Квитанции_чистые!J2229,(HLOOKUP(Квитанции_чистые!$G$3,Лист1!$B$17:$M$18,2,FALSE)))</f>
        <v>16820</v>
      </c>
      <c r="H2239" s="249">
        <f>G2239-F2239</f>
        <v>113</v>
      </c>
      <c r="I2239" s="242">
        <f>H2239*B2499</f>
        <v>372.9</v>
      </c>
      <c r="J2239" s="251"/>
      <c r="K2239" s="217"/>
      <c r="L2239" s="461"/>
      <c r="M2239" s="247" t="s">
        <v>986</v>
      </c>
      <c r="N2239" s="219"/>
      <c r="O2239" s="219"/>
      <c r="P2239" s="253"/>
      <c r="Q2239" s="524">
        <f>INDEX(Жильцы!$A$2:$AB$129,Квитанции_чистые!U2229,HLOOKUP(Квитанции_чистые!$G$3,Лист1!$B$21:$M$22,2,FALSE))</f>
        <v>391</v>
      </c>
      <c r="R2239" s="248">
        <f>INDEX(Жильцы!$A$2:$AB$129,Квитанции_чистые!U2229,(HLOOKUP(Квитанции_чистые!$G$3,Лист1!$B$17:$M$18,2,FALSE)))</f>
        <v>392</v>
      </c>
      <c r="S2239" s="249">
        <f>R2239-Q2239</f>
        <v>1</v>
      </c>
      <c r="T2239" s="242">
        <f>S2239*B2499</f>
        <v>3.3</v>
      </c>
      <c r="U2239" s="167"/>
      <c r="V2239" s="132"/>
    </row>
    <row r="2240" spans="1:22">
      <c r="A2240" s="460" t="s">
        <v>375</v>
      </c>
      <c r="B2240" s="132"/>
      <c r="C2240" s="132"/>
      <c r="D2240" s="132"/>
      <c r="E2240" s="132"/>
      <c r="F2240" s="510"/>
      <c r="G2240" s="560" t="s">
        <v>1007</v>
      </c>
      <c r="H2240" s="255"/>
      <c r="I2240" s="556">
        <f>Жильцы!N116</f>
        <v>0</v>
      </c>
      <c r="J2240" s="255"/>
      <c r="K2240" s="217"/>
      <c r="L2240" s="460" t="s">
        <v>375</v>
      </c>
      <c r="M2240" s="132"/>
      <c r="N2240" s="132"/>
      <c r="O2240" s="132"/>
      <c r="P2240" s="132"/>
      <c r="Q2240" s="510"/>
      <c r="R2240" s="560" t="s">
        <v>1007</v>
      </c>
      <c r="S2240" s="255"/>
      <c r="T2240" s="556">
        <f>Жильцы!N118</f>
        <v>1.0000000000218279E-2</v>
      </c>
      <c r="U2240" s="255"/>
      <c r="V2240" s="132"/>
    </row>
    <row r="2241" spans="1:22" ht="13.5" thickBot="1">
      <c r="A2241" s="460" t="s">
        <v>376</v>
      </c>
      <c r="B2241" s="132"/>
      <c r="C2241" s="132"/>
      <c r="D2241" s="180" t="s">
        <v>377</v>
      </c>
      <c r="E2241" s="183" t="str">
        <f>$E$18</f>
        <v>января</v>
      </c>
      <c r="F2241" s="510" t="s">
        <v>1142</v>
      </c>
      <c r="G2241" s="182" t="s">
        <v>347</v>
      </c>
      <c r="H2241" s="167"/>
      <c r="I2241" s="242">
        <f>SUM(I2232:I2240)</f>
        <v>1939.4279999999999</v>
      </c>
      <c r="J2241" s="167"/>
      <c r="K2241" s="217"/>
      <c r="L2241" s="460" t="s">
        <v>376</v>
      </c>
      <c r="M2241" s="132"/>
      <c r="N2241" s="132"/>
      <c r="O2241" s="180" t="s">
        <v>377</v>
      </c>
      <c r="P2241" s="183" t="str">
        <f>$E$18</f>
        <v>января</v>
      </c>
      <c r="Q2241" s="510" t="s">
        <v>1142</v>
      </c>
      <c r="R2241" s="182" t="s">
        <v>347</v>
      </c>
      <c r="S2241" s="167"/>
      <c r="T2241" s="242">
        <f>SUM(T2232:T2240)</f>
        <v>2092.0139999999997</v>
      </c>
      <c r="U2241" s="167"/>
      <c r="V2241" s="132"/>
    </row>
    <row r="2242" spans="1:22" ht="10.5" customHeight="1">
      <c r="A2242" s="184"/>
      <c r="B2242" s="190"/>
      <c r="C2242" s="186"/>
      <c r="D2242" s="259"/>
      <c r="E2242" s="259"/>
      <c r="F2242" s="522"/>
      <c r="G2242" s="259"/>
      <c r="H2242" s="259"/>
      <c r="I2242" s="259"/>
      <c r="J2242" s="259"/>
      <c r="K2242" s="260"/>
      <c r="L2242" s="184"/>
      <c r="M2242" s="190"/>
      <c r="N2242" s="186"/>
      <c r="O2242" s="259"/>
      <c r="P2242" s="259"/>
      <c r="Q2242" s="522"/>
      <c r="R2242" s="259"/>
      <c r="S2242" s="259"/>
      <c r="T2242" s="259"/>
      <c r="U2242" s="259"/>
      <c r="V2242" s="261"/>
    </row>
    <row r="2243" spans="1:22" ht="21.75" customHeight="1">
      <c r="A2243" s="460" t="s">
        <v>363</v>
      </c>
      <c r="B2243" s="131"/>
      <c r="K2243" s="576" t="s">
        <v>378</v>
      </c>
      <c r="L2243" s="460" t="s">
        <v>363</v>
      </c>
      <c r="M2243" s="131"/>
      <c r="V2243" s="576" t="s">
        <v>378</v>
      </c>
    </row>
    <row r="2244" spans="1:22">
      <c r="A2244" s="460" t="s">
        <v>379</v>
      </c>
      <c r="B2244" s="131"/>
      <c r="K2244" s="577"/>
      <c r="L2244" s="460" t="s">
        <v>379</v>
      </c>
      <c r="M2244" s="131"/>
      <c r="V2244" s="577"/>
    </row>
    <row r="2245" spans="1:22" ht="1.5" customHeight="1">
      <c r="A2245" s="460"/>
      <c r="B2245" s="131"/>
      <c r="C2245" s="132"/>
      <c r="D2245" s="132"/>
      <c r="E2245" s="132"/>
      <c r="F2245" s="510"/>
      <c r="G2245" s="132"/>
      <c r="H2245" s="132"/>
      <c r="I2245" s="132"/>
      <c r="J2245" s="132"/>
      <c r="K2245" s="577"/>
      <c r="L2245" s="460"/>
      <c r="M2245" s="131"/>
      <c r="N2245" s="132"/>
      <c r="O2245" s="132"/>
      <c r="P2245" s="132"/>
      <c r="Q2245" s="510"/>
      <c r="R2245" s="132"/>
      <c r="S2245" s="132"/>
      <c r="T2245" s="132"/>
      <c r="U2245" s="132"/>
      <c r="V2245" s="577"/>
    </row>
    <row r="2246" spans="1:22" ht="15.75" customHeight="1">
      <c r="A2246" s="578"/>
      <c r="B2246" s="578"/>
      <c r="C2246" s="578"/>
      <c r="D2246" s="133" t="s">
        <v>350</v>
      </c>
      <c r="E2246" s="133"/>
      <c r="F2246" s="511"/>
      <c r="G2246" s="135" t="str">
        <f>$G$3</f>
        <v>декабрь</v>
      </c>
      <c r="H2246" s="133" t="s">
        <v>967</v>
      </c>
      <c r="I2246" s="132"/>
      <c r="J2246" s="132"/>
      <c r="K2246" s="577"/>
      <c r="L2246" s="578"/>
      <c r="M2246" s="578"/>
      <c r="N2246" s="578"/>
      <c r="O2246" s="133" t="s">
        <v>350</v>
      </c>
      <c r="P2246" s="133"/>
      <c r="Q2246" s="511"/>
      <c r="R2246" s="135" t="str">
        <f>$G$3</f>
        <v>декабрь</v>
      </c>
      <c r="S2246" s="133" t="s">
        <v>967</v>
      </c>
      <c r="T2246" s="132"/>
      <c r="U2246" s="132"/>
      <c r="V2246" s="577"/>
    </row>
    <row r="2247" spans="1:22" ht="3.75" customHeight="1">
      <c r="A2247" s="578"/>
      <c r="B2247" s="578"/>
      <c r="C2247" s="578"/>
      <c r="D2247" s="132"/>
      <c r="E2247" s="132"/>
      <c r="F2247" s="510"/>
      <c r="G2247" s="132"/>
      <c r="H2247" s="132"/>
      <c r="I2247" s="132"/>
      <c r="J2247" s="132"/>
      <c r="K2247" s="577"/>
      <c r="L2247" s="578"/>
      <c r="M2247" s="578"/>
      <c r="N2247" s="578"/>
      <c r="O2247" s="132"/>
      <c r="P2247" s="132"/>
      <c r="Q2247" s="510"/>
      <c r="R2247" s="132"/>
      <c r="S2247" s="132"/>
      <c r="T2247" s="132"/>
      <c r="U2247" s="132"/>
      <c r="V2247" s="577"/>
    </row>
    <row r="2248" spans="1:22" ht="12.75" customHeight="1">
      <c r="A2248" s="578"/>
      <c r="B2248" s="578"/>
      <c r="C2248" s="578"/>
      <c r="D2248" s="131" t="s">
        <v>327</v>
      </c>
      <c r="E2248" s="131"/>
      <c r="F2248" s="512">
        <f>F2228</f>
        <v>49.2</v>
      </c>
      <c r="G2248" s="131" t="s">
        <v>328</v>
      </c>
      <c r="H2248" s="132" t="str">
        <f>H2228</f>
        <v>Чистяков А.Б.</v>
      </c>
      <c r="I2248" s="132"/>
      <c r="J2248" s="132"/>
      <c r="K2248" s="577"/>
      <c r="L2248" s="578"/>
      <c r="M2248" s="578"/>
      <c r="N2248" s="578"/>
      <c r="O2248" s="131" t="s">
        <v>327</v>
      </c>
      <c r="P2248" s="131"/>
      <c r="Q2248" s="512">
        <f>Q2228</f>
        <v>65.599999999999994</v>
      </c>
      <c r="R2248" s="131" t="s">
        <v>328</v>
      </c>
      <c r="S2248" s="132" t="str">
        <f>S2228</f>
        <v>Нагорная Э.И.</v>
      </c>
      <c r="T2248" s="132"/>
      <c r="U2248" s="132"/>
      <c r="V2248" s="577"/>
    </row>
    <row r="2249" spans="1:22" ht="12.75" customHeight="1">
      <c r="A2249" s="578"/>
      <c r="B2249" s="578"/>
      <c r="C2249" s="578"/>
      <c r="D2249" s="131" t="s">
        <v>329</v>
      </c>
      <c r="E2249" s="131"/>
      <c r="F2249" s="512">
        <f>F2229</f>
        <v>3</v>
      </c>
      <c r="G2249" s="131" t="s">
        <v>330</v>
      </c>
      <c r="H2249" s="132" t="s">
        <v>331</v>
      </c>
      <c r="I2249" s="132"/>
      <c r="J2249" s="137">
        <f>J2229</f>
        <v>115</v>
      </c>
      <c r="K2249" s="577"/>
      <c r="L2249" s="578"/>
      <c r="M2249" s="578"/>
      <c r="N2249" s="578"/>
      <c r="O2249" s="131" t="s">
        <v>329</v>
      </c>
      <c r="P2249" s="131"/>
      <c r="Q2249" s="512">
        <f>Q2229</f>
        <v>1</v>
      </c>
      <c r="R2249" s="131" t="s">
        <v>330</v>
      </c>
      <c r="S2249" s="132" t="s">
        <v>331</v>
      </c>
      <c r="T2249" s="132"/>
      <c r="U2249" s="137">
        <f>U2229</f>
        <v>117</v>
      </c>
      <c r="V2249" s="577"/>
    </row>
    <row r="2250" spans="1:22" ht="2.25" customHeight="1" thickBot="1">
      <c r="A2250" s="463"/>
      <c r="B2250" s="132"/>
      <c r="C2250" s="132"/>
      <c r="D2250" s="132"/>
      <c r="E2250" s="132"/>
      <c r="F2250" s="510"/>
      <c r="G2250" s="132"/>
      <c r="H2250" s="132"/>
      <c r="I2250" s="132"/>
      <c r="J2250" s="132"/>
      <c r="K2250" s="577"/>
      <c r="L2250" s="463"/>
      <c r="M2250" s="132"/>
      <c r="N2250" s="132"/>
      <c r="O2250" s="132"/>
      <c r="P2250" s="132"/>
      <c r="Q2250" s="510"/>
      <c r="R2250" s="132"/>
      <c r="S2250" s="132"/>
      <c r="T2250" s="132"/>
      <c r="U2250" s="132"/>
      <c r="V2250" s="577"/>
    </row>
    <row r="2251" spans="1:22" ht="24" customHeight="1" thickBot="1">
      <c r="A2251" s="574" t="s">
        <v>499</v>
      </c>
      <c r="B2251" s="138"/>
      <c r="C2251" s="219"/>
      <c r="D2251" s="541" t="s">
        <v>957</v>
      </c>
      <c r="E2251" s="140"/>
      <c r="F2251" s="513" t="s">
        <v>366</v>
      </c>
      <c r="G2251" s="141" t="s">
        <v>335</v>
      </c>
      <c r="H2251" s="220" t="s">
        <v>367</v>
      </c>
      <c r="I2251" s="569" t="s">
        <v>337</v>
      </c>
      <c r="J2251" s="570"/>
      <c r="K2251" s="577"/>
      <c r="L2251" s="585" t="s">
        <v>500</v>
      </c>
      <c r="M2251" s="138"/>
      <c r="N2251" s="219"/>
      <c r="O2251" s="541" t="s">
        <v>957</v>
      </c>
      <c r="P2251" s="140"/>
      <c r="Q2251" s="513" t="s">
        <v>366</v>
      </c>
      <c r="R2251" s="141" t="s">
        <v>335</v>
      </c>
      <c r="S2251" s="220" t="s">
        <v>367</v>
      </c>
      <c r="T2251" s="569" t="s">
        <v>337</v>
      </c>
      <c r="U2251" s="570"/>
      <c r="V2251" s="577"/>
    </row>
    <row r="2252" spans="1:22" ht="3" customHeight="1">
      <c r="A2252" s="574"/>
      <c r="B2252" s="221"/>
      <c r="C2252" s="144"/>
      <c r="D2252" s="144"/>
      <c r="E2252" s="145"/>
      <c r="F2252" s="514"/>
      <c r="G2252" s="146"/>
      <c r="H2252" s="146"/>
      <c r="I2252" s="144"/>
      <c r="J2252" s="147"/>
      <c r="K2252" s="577"/>
      <c r="L2252" s="585"/>
      <c r="M2252" s="221"/>
      <c r="N2252" s="144"/>
      <c r="O2252" s="144"/>
      <c r="P2252" s="145"/>
      <c r="Q2252" s="514"/>
      <c r="R2252" s="146"/>
      <c r="S2252" s="146"/>
      <c r="T2252" s="144"/>
      <c r="U2252" s="147"/>
      <c r="V2252" s="577"/>
    </row>
    <row r="2253" spans="1:22" ht="12.75" customHeight="1">
      <c r="A2253" s="574"/>
      <c r="B2253" s="221" t="s">
        <v>368</v>
      </c>
      <c r="C2253" s="156"/>
      <c r="D2253" s="156"/>
      <c r="E2253" s="150"/>
      <c r="F2253" s="151">
        <f>D2509</f>
        <v>29.5</v>
      </c>
      <c r="G2253" s="151">
        <f>F2253*F2248</f>
        <v>1451.4</v>
      </c>
      <c r="H2253" s="192"/>
      <c r="I2253" s="153">
        <f>G2253-H2253</f>
        <v>1451.4</v>
      </c>
      <c r="J2253" s="154"/>
      <c r="K2253" s="577"/>
      <c r="L2253" s="585"/>
      <c r="M2253" s="221" t="s">
        <v>368</v>
      </c>
      <c r="N2253" s="156"/>
      <c r="O2253" s="156"/>
      <c r="P2253" s="150"/>
      <c r="Q2253" s="151">
        <f>D2509</f>
        <v>29.5</v>
      </c>
      <c r="R2253" s="151">
        <f>Q2253*Q2248</f>
        <v>1935.1999999999998</v>
      </c>
      <c r="S2253" s="192"/>
      <c r="T2253" s="153">
        <f>R2253-S2253</f>
        <v>1935.1999999999998</v>
      </c>
      <c r="U2253" s="154"/>
      <c r="V2253" s="577"/>
    </row>
    <row r="2254" spans="1:22" ht="12.75" customHeight="1">
      <c r="A2254" s="472"/>
      <c r="B2254" s="582" t="s">
        <v>370</v>
      </c>
      <c r="C2254" s="583"/>
      <c r="D2254" s="583"/>
      <c r="E2254" s="222" t="s">
        <v>371</v>
      </c>
      <c r="F2254" s="516">
        <f>D2504</f>
        <v>0.152</v>
      </c>
      <c r="G2254" s="223">
        <f>F2254*F2248</f>
        <v>7.4784000000000006</v>
      </c>
      <c r="H2254" s="262"/>
      <c r="I2254" s="226">
        <f>G2254</f>
        <v>7.4784000000000006</v>
      </c>
      <c r="J2254" s="178"/>
      <c r="K2254" s="577"/>
      <c r="L2254" s="585"/>
      <c r="M2254" s="582" t="s">
        <v>370</v>
      </c>
      <c r="N2254" s="583"/>
      <c r="O2254" s="583"/>
      <c r="P2254" s="222" t="s">
        <v>371</v>
      </c>
      <c r="Q2254" s="516">
        <f>D2504</f>
        <v>0.152</v>
      </c>
      <c r="R2254" s="223">
        <f>Q2254*Q2248</f>
        <v>9.9711999999999996</v>
      </c>
      <c r="S2254" s="262"/>
      <c r="T2254" s="226">
        <f>R2254</f>
        <v>9.9711999999999996</v>
      </c>
      <c r="U2254" s="178"/>
      <c r="V2254" s="577"/>
    </row>
    <row r="2255" spans="1:22" ht="12.75" customHeight="1">
      <c r="A2255" s="472"/>
      <c r="B2255" s="584"/>
      <c r="C2255" s="583"/>
      <c r="D2255" s="583"/>
      <c r="E2255" s="222" t="s">
        <v>372</v>
      </c>
      <c r="F2255" s="516">
        <f>D2505</f>
        <v>0.72299999999999998</v>
      </c>
      <c r="G2255" s="223">
        <f>F2255*F2248</f>
        <v>35.571600000000004</v>
      </c>
      <c r="H2255" s="262"/>
      <c r="I2255" s="226">
        <f>G2255</f>
        <v>35.571600000000004</v>
      </c>
      <c r="J2255" s="178"/>
      <c r="K2255" s="577"/>
      <c r="L2255" s="464"/>
      <c r="M2255" s="584"/>
      <c r="N2255" s="583"/>
      <c r="O2255" s="583"/>
      <c r="P2255" s="222" t="s">
        <v>372</v>
      </c>
      <c r="Q2255" s="516">
        <f>D2505</f>
        <v>0.72299999999999998</v>
      </c>
      <c r="R2255" s="223">
        <f>Q2255*Q2248</f>
        <v>47.428799999999995</v>
      </c>
      <c r="S2255" s="262"/>
      <c r="T2255" s="226">
        <f>R2255</f>
        <v>47.428799999999995</v>
      </c>
      <c r="U2255" s="178"/>
      <c r="V2255" s="577"/>
    </row>
    <row r="2256" spans="1:22">
      <c r="A2256" s="573" t="s">
        <v>369</v>
      </c>
      <c r="B2256" s="584"/>
      <c r="C2256" s="583"/>
      <c r="D2256" s="583"/>
      <c r="E2256" s="222" t="s">
        <v>373</v>
      </c>
      <c r="F2256" s="527">
        <f>D2506</f>
        <v>1.3160000000000001</v>
      </c>
      <c r="G2256" s="223">
        <f>F2256*F2248</f>
        <v>64.747200000000007</v>
      </c>
      <c r="H2256" s="262"/>
      <c r="I2256" s="226">
        <f>G2256</f>
        <v>64.747200000000007</v>
      </c>
      <c r="J2256" s="178"/>
      <c r="K2256" s="577"/>
      <c r="L2256" s="586" t="s">
        <v>369</v>
      </c>
      <c r="M2256" s="584"/>
      <c r="N2256" s="583"/>
      <c r="O2256" s="583"/>
      <c r="P2256" s="222" t="s">
        <v>373</v>
      </c>
      <c r="Q2256" s="527">
        <f>D2506</f>
        <v>1.3160000000000001</v>
      </c>
      <c r="R2256" s="223">
        <f>Q2256*Q2248</f>
        <v>86.329599999999999</v>
      </c>
      <c r="S2256" s="262"/>
      <c r="T2256" s="226">
        <f>R2256</f>
        <v>86.329599999999999</v>
      </c>
      <c r="U2256" s="178"/>
      <c r="V2256" s="577"/>
    </row>
    <row r="2257" spans="1:22" ht="13.5" thickBot="1">
      <c r="A2257" s="573"/>
      <c r="B2257" s="584"/>
      <c r="C2257" s="583"/>
      <c r="D2257" s="583"/>
      <c r="E2257" s="232" t="s">
        <v>374</v>
      </c>
      <c r="F2257" s="518">
        <f>D2507</f>
        <v>0.14899999999999999</v>
      </c>
      <c r="G2257" s="158">
        <f>F2257*F2248</f>
        <v>7.3308</v>
      </c>
      <c r="H2257" s="194"/>
      <c r="I2257" s="160">
        <f>G2257</f>
        <v>7.3308</v>
      </c>
      <c r="J2257" s="161"/>
      <c r="K2257" s="577"/>
      <c r="L2257" s="586"/>
      <c r="M2257" s="584"/>
      <c r="N2257" s="583"/>
      <c r="O2257" s="583"/>
      <c r="P2257" s="232" t="s">
        <v>374</v>
      </c>
      <c r="Q2257" s="518">
        <f>D2507</f>
        <v>0.14899999999999999</v>
      </c>
      <c r="R2257" s="158">
        <f>Q2257*Q2248</f>
        <v>9.7743999999999982</v>
      </c>
      <c r="S2257" s="194"/>
      <c r="T2257" s="160">
        <f>R2257</f>
        <v>9.7743999999999982</v>
      </c>
      <c r="U2257" s="161"/>
      <c r="V2257" s="577"/>
    </row>
    <row r="2258" spans="1:22" ht="13.5" customHeight="1" thickBot="1">
      <c r="A2258" s="574"/>
      <c r="B2258" s="168"/>
      <c r="C2258" s="164"/>
      <c r="D2258" s="164"/>
      <c r="E2258" s="165"/>
      <c r="F2258" s="532" t="s">
        <v>384</v>
      </c>
      <c r="G2258" s="332" t="s">
        <v>385</v>
      </c>
      <c r="H2258" s="220" t="s">
        <v>386</v>
      </c>
      <c r="I2258" s="219"/>
      <c r="J2258" s="251"/>
      <c r="K2258" s="577"/>
      <c r="L2258" s="587"/>
      <c r="M2258" s="168"/>
      <c r="N2258" s="164"/>
      <c r="O2258" s="164"/>
      <c r="P2258" s="165"/>
      <c r="Q2258" s="532" t="s">
        <v>384</v>
      </c>
      <c r="R2258" s="332" t="s">
        <v>385</v>
      </c>
      <c r="S2258" s="220" t="s">
        <v>386</v>
      </c>
      <c r="T2258" s="219"/>
      <c r="U2258" s="251"/>
      <c r="V2258" s="577"/>
    </row>
    <row r="2259" spans="1:22" ht="13.5" thickBot="1">
      <c r="A2259" s="479"/>
      <c r="B2259" s="247" t="s">
        <v>986</v>
      </c>
      <c r="C2259" s="219"/>
      <c r="D2259" s="219"/>
      <c r="E2259" s="253"/>
      <c r="F2259" s="524">
        <f>F2239</f>
        <v>16707</v>
      </c>
      <c r="G2259" s="282">
        <f>G2239</f>
        <v>16820</v>
      </c>
      <c r="H2259" s="249">
        <f>H2239</f>
        <v>113</v>
      </c>
      <c r="I2259" s="242">
        <f>I2239</f>
        <v>372.9</v>
      </c>
      <c r="J2259" s="167"/>
      <c r="K2259" s="577"/>
      <c r="L2259" s="461"/>
      <c r="M2259" s="247" t="s">
        <v>986</v>
      </c>
      <c r="N2259" s="219"/>
      <c r="O2259" s="219"/>
      <c r="P2259" s="253"/>
      <c r="Q2259" s="524">
        <f>Q2239</f>
        <v>391</v>
      </c>
      <c r="R2259" s="248">
        <f>R2239</f>
        <v>392</v>
      </c>
      <c r="S2259" s="249">
        <f>S2239</f>
        <v>1</v>
      </c>
      <c r="T2259" s="242">
        <f>T2239</f>
        <v>3.3</v>
      </c>
      <c r="U2259" s="167"/>
      <c r="V2259" s="577"/>
    </row>
    <row r="2260" spans="1:22">
      <c r="A2260" s="460" t="s">
        <v>375</v>
      </c>
      <c r="B2260" s="132"/>
      <c r="C2260" s="132"/>
      <c r="D2260" s="132"/>
      <c r="E2260" s="132"/>
      <c r="F2260" s="510"/>
      <c r="G2260" s="560" t="s">
        <v>1007</v>
      </c>
      <c r="H2260" s="255"/>
      <c r="I2260" s="556">
        <f>I2240</f>
        <v>0</v>
      </c>
      <c r="J2260" s="255"/>
      <c r="K2260" s="577"/>
      <c r="L2260" s="460" t="s">
        <v>375</v>
      </c>
      <c r="M2260" s="132"/>
      <c r="N2260" s="132"/>
      <c r="O2260" s="132"/>
      <c r="P2260" s="132"/>
      <c r="Q2260" s="510"/>
      <c r="R2260" s="560" t="s">
        <v>1007</v>
      </c>
      <c r="S2260" s="255"/>
      <c r="T2260" s="556">
        <f>T2240</f>
        <v>1.0000000000218279E-2</v>
      </c>
      <c r="U2260" s="255"/>
      <c r="V2260" s="577"/>
    </row>
    <row r="2261" spans="1:22" ht="13.5" thickBot="1">
      <c r="A2261" s="460" t="s">
        <v>376</v>
      </c>
      <c r="B2261" s="132"/>
      <c r="C2261" s="132"/>
      <c r="D2261" s="180" t="s">
        <v>377</v>
      </c>
      <c r="E2261" s="183" t="str">
        <f>$E$18</f>
        <v>января</v>
      </c>
      <c r="F2261" s="510" t="s">
        <v>1142</v>
      </c>
      <c r="G2261" s="182" t="s">
        <v>347</v>
      </c>
      <c r="H2261" s="167"/>
      <c r="I2261" s="242">
        <f>SUM(I2252:I2260)</f>
        <v>1939.4279999999999</v>
      </c>
      <c r="J2261" s="167"/>
      <c r="K2261" s="299"/>
      <c r="L2261" s="460" t="s">
        <v>376</v>
      </c>
      <c r="M2261" s="132"/>
      <c r="N2261" s="132"/>
      <c r="O2261" s="180" t="s">
        <v>377</v>
      </c>
      <c r="P2261" s="183" t="str">
        <f>$E$18</f>
        <v>января</v>
      </c>
      <c r="Q2261" s="510" t="s">
        <v>1142</v>
      </c>
      <c r="R2261" s="182" t="s">
        <v>347</v>
      </c>
      <c r="S2261" s="167"/>
      <c r="T2261" s="242">
        <f>SUM(T2252:T2260)</f>
        <v>2092.0139999999997</v>
      </c>
      <c r="U2261" s="167"/>
      <c r="V2261" s="299"/>
    </row>
    <row r="2262" spans="1:22" s="261" customFormat="1" ht="12.75" customHeight="1">
      <c r="A2262" s="284"/>
      <c r="B2262" s="285"/>
      <c r="C2262" s="196"/>
      <c r="F2262" s="525"/>
      <c r="K2262" s="339"/>
      <c r="L2262" s="284"/>
      <c r="M2262" s="285"/>
      <c r="N2262" s="196"/>
      <c r="Q2262" s="525"/>
      <c r="V2262" s="339"/>
    </row>
    <row r="2263" spans="1:22">
      <c r="A2263" s="460" t="s">
        <v>363</v>
      </c>
      <c r="B2263" s="131"/>
      <c r="L2263" s="460" t="s">
        <v>363</v>
      </c>
      <c r="M2263" s="131"/>
    </row>
    <row r="2264" spans="1:22" ht="2.25" customHeight="1">
      <c r="A2264" s="460"/>
      <c r="B2264" s="131"/>
      <c r="C2264" s="132"/>
      <c r="D2264" s="132"/>
      <c r="E2264" s="132"/>
      <c r="F2264" s="510"/>
      <c r="G2264" s="132"/>
      <c r="H2264" s="132"/>
      <c r="I2264" s="132"/>
      <c r="J2264" s="132"/>
      <c r="K2264" s="217"/>
      <c r="L2264" s="460"/>
      <c r="M2264" s="131"/>
      <c r="N2264" s="132"/>
      <c r="O2264" s="132"/>
      <c r="P2264" s="132"/>
      <c r="Q2264" s="510"/>
      <c r="R2264" s="132"/>
      <c r="S2264" s="132"/>
      <c r="T2264" s="132"/>
      <c r="U2264" s="132"/>
      <c r="V2264" s="132"/>
    </row>
    <row r="2265" spans="1:22" ht="15.75" customHeight="1">
      <c r="A2265" s="578"/>
      <c r="B2265" s="578"/>
      <c r="C2265" s="578"/>
      <c r="D2265" s="133" t="s">
        <v>325</v>
      </c>
      <c r="E2265" s="133"/>
      <c r="F2265" s="511"/>
      <c r="G2265" s="135" t="str">
        <f>$G$3</f>
        <v>декабрь</v>
      </c>
      <c r="H2265" s="133" t="s">
        <v>967</v>
      </c>
      <c r="I2265" s="132"/>
      <c r="J2265" s="132"/>
      <c r="K2265" s="217"/>
      <c r="L2265" s="578"/>
      <c r="M2265" s="578"/>
      <c r="N2265" s="578"/>
      <c r="O2265" s="133" t="s">
        <v>325</v>
      </c>
      <c r="P2265" s="133"/>
      <c r="Q2265" s="511"/>
      <c r="R2265" s="135" t="str">
        <f>$G$3</f>
        <v>декабрь</v>
      </c>
      <c r="S2265" s="133" t="s">
        <v>967</v>
      </c>
      <c r="T2265" s="132"/>
      <c r="U2265" s="132"/>
      <c r="V2265" s="132"/>
    </row>
    <row r="2266" spans="1:22" ht="5.25" customHeight="1">
      <c r="A2266" s="578"/>
      <c r="B2266" s="578"/>
      <c r="C2266" s="578"/>
      <c r="D2266" s="132"/>
      <c r="E2266" s="132"/>
      <c r="F2266" s="510"/>
      <c r="G2266" s="132"/>
      <c r="H2266" s="132"/>
      <c r="I2266" s="132"/>
      <c r="J2266" s="132"/>
      <c r="K2266" s="217"/>
      <c r="L2266" s="578"/>
      <c r="M2266" s="578"/>
      <c r="N2266" s="578"/>
      <c r="O2266" s="132"/>
      <c r="P2266" s="132"/>
      <c r="Q2266" s="510"/>
      <c r="R2266" s="132"/>
      <c r="S2266" s="132"/>
      <c r="T2266" s="132"/>
      <c r="U2266" s="132"/>
      <c r="V2266" s="132"/>
    </row>
    <row r="2267" spans="1:22" ht="12.75" customHeight="1">
      <c r="A2267" s="578"/>
      <c r="B2267" s="578"/>
      <c r="C2267" s="578"/>
      <c r="D2267" s="131" t="s">
        <v>327</v>
      </c>
      <c r="E2267" s="131"/>
      <c r="F2267" s="512">
        <f>Жильцы!E119</f>
        <v>53.5</v>
      </c>
      <c r="G2267" s="131" t="s">
        <v>328</v>
      </c>
      <c r="H2267" s="132" t="str">
        <f>Жильцы!B119&amp;" "&amp;Жильцы!C119&amp;"."&amp;Жильцы!D119&amp;"."</f>
        <v>Соболев А.А.</v>
      </c>
      <c r="I2267" s="132"/>
      <c r="J2267" s="132"/>
      <c r="K2267" s="217"/>
      <c r="L2267" s="578"/>
      <c r="M2267" s="578"/>
      <c r="N2267" s="578"/>
      <c r="O2267" s="131" t="s">
        <v>327</v>
      </c>
      <c r="P2267" s="131"/>
      <c r="Q2267" s="512">
        <f>Жильцы!E121</f>
        <v>49.5</v>
      </c>
      <c r="R2267" s="131" t="s">
        <v>328</v>
      </c>
      <c r="S2267" s="132" t="str">
        <f>Жильцы!B121&amp;" "&amp;Жильцы!C121&amp;"."&amp;Жильцы!D121&amp;"."</f>
        <v>Любецкий П.М.</v>
      </c>
      <c r="T2267" s="132"/>
      <c r="U2267" s="132"/>
      <c r="V2267" s="132"/>
    </row>
    <row r="2268" spans="1:22" ht="12.75" customHeight="1">
      <c r="A2268" s="578"/>
      <c r="B2268" s="578"/>
      <c r="C2268" s="578"/>
      <c r="D2268" s="131" t="s">
        <v>329</v>
      </c>
      <c r="E2268" s="131"/>
      <c r="F2268" s="512">
        <f>Жильцы!F119</f>
        <v>5</v>
      </c>
      <c r="G2268" s="131" t="s">
        <v>330</v>
      </c>
      <c r="H2268" s="132" t="s">
        <v>331</v>
      </c>
      <c r="I2268" s="132"/>
      <c r="J2268" s="137">
        <f>Жильцы!A119</f>
        <v>118</v>
      </c>
      <c r="K2268" s="217"/>
      <c r="L2268" s="578"/>
      <c r="M2268" s="578"/>
      <c r="N2268" s="578"/>
      <c r="O2268" s="131" t="s">
        <v>329</v>
      </c>
      <c r="P2268" s="131"/>
      <c r="Q2268" s="512">
        <f>Жильцы!F121</f>
        <v>0</v>
      </c>
      <c r="R2268" s="131" t="s">
        <v>330</v>
      </c>
      <c r="S2268" s="132" t="s">
        <v>331</v>
      </c>
      <c r="T2268" s="132"/>
      <c r="U2268" s="137">
        <f>Жильцы!A121</f>
        <v>120</v>
      </c>
      <c r="V2268" s="132"/>
    </row>
    <row r="2269" spans="1:22" ht="1.5" customHeight="1" thickBot="1">
      <c r="A2269" s="463"/>
      <c r="B2269" s="132"/>
      <c r="C2269" s="132"/>
      <c r="D2269" s="132"/>
      <c r="E2269" s="132"/>
      <c r="F2269" s="510"/>
      <c r="G2269" s="132"/>
      <c r="H2269" s="132"/>
      <c r="I2269" s="132"/>
      <c r="J2269" s="132"/>
      <c r="K2269" s="217"/>
      <c r="L2269" s="463"/>
      <c r="M2269" s="132"/>
      <c r="N2269" s="132"/>
      <c r="O2269" s="132"/>
      <c r="P2269" s="132"/>
      <c r="Q2269" s="510"/>
      <c r="R2269" s="132"/>
      <c r="S2269" s="132"/>
      <c r="T2269" s="132"/>
      <c r="U2269" s="132"/>
      <c r="V2269" s="132"/>
    </row>
    <row r="2270" spans="1:22" ht="24" customHeight="1" thickBot="1">
      <c r="A2270" s="574"/>
      <c r="B2270" s="138"/>
      <c r="C2270" s="219"/>
      <c r="D2270" s="541" t="s">
        <v>957</v>
      </c>
      <c r="E2270" s="140"/>
      <c r="F2270" s="513" t="s">
        <v>366</v>
      </c>
      <c r="G2270" s="141" t="s">
        <v>335</v>
      </c>
      <c r="H2270" s="220" t="s">
        <v>367</v>
      </c>
      <c r="I2270" s="569" t="s">
        <v>337</v>
      </c>
      <c r="J2270" s="570"/>
      <c r="K2270" s="217"/>
      <c r="L2270" s="585"/>
      <c r="M2270" s="138"/>
      <c r="N2270" s="219"/>
      <c r="O2270" s="541" t="s">
        <v>957</v>
      </c>
      <c r="P2270" s="140"/>
      <c r="Q2270" s="513" t="s">
        <v>366</v>
      </c>
      <c r="R2270" s="141" t="s">
        <v>335</v>
      </c>
      <c r="S2270" s="220" t="s">
        <v>367</v>
      </c>
      <c r="T2270" s="569" t="s">
        <v>337</v>
      </c>
      <c r="U2270" s="570"/>
      <c r="V2270" s="132"/>
    </row>
    <row r="2271" spans="1:22" ht="3" customHeight="1">
      <c r="A2271" s="574"/>
      <c r="B2271" s="221"/>
      <c r="C2271" s="144"/>
      <c r="D2271" s="144"/>
      <c r="E2271" s="145"/>
      <c r="F2271" s="514"/>
      <c r="G2271" s="146"/>
      <c r="H2271" s="146"/>
      <c r="I2271" s="144"/>
      <c r="J2271" s="147"/>
      <c r="K2271" s="217"/>
      <c r="L2271" s="585"/>
      <c r="M2271" s="221"/>
      <c r="N2271" s="144"/>
      <c r="O2271" s="144"/>
      <c r="P2271" s="145"/>
      <c r="Q2271" s="514"/>
      <c r="R2271" s="146"/>
      <c r="S2271" s="146"/>
      <c r="T2271" s="144"/>
      <c r="U2271" s="147"/>
      <c r="V2271" s="132"/>
    </row>
    <row r="2272" spans="1:22" ht="12.75" customHeight="1">
      <c r="A2272" s="574"/>
      <c r="B2272" s="221" t="s">
        <v>368</v>
      </c>
      <c r="C2272" s="156"/>
      <c r="D2272" s="156"/>
      <c r="E2272" s="150"/>
      <c r="F2272" s="151">
        <f>D2509</f>
        <v>29.5</v>
      </c>
      <c r="G2272" s="151">
        <f>F2272*F2267</f>
        <v>1578.25</v>
      </c>
      <c r="H2272" s="152"/>
      <c r="I2272" s="153">
        <f>G2272-H2272</f>
        <v>1578.25</v>
      </c>
      <c r="J2272" s="154"/>
      <c r="K2272" s="217"/>
      <c r="L2272" s="585"/>
      <c r="M2272" s="221" t="s">
        <v>368</v>
      </c>
      <c r="N2272" s="156"/>
      <c r="O2272" s="156"/>
      <c r="P2272" s="150"/>
      <c r="Q2272" s="151">
        <f>D2509</f>
        <v>29.5</v>
      </c>
      <c r="R2272" s="151">
        <f>Q2272*Q2267</f>
        <v>1460.25</v>
      </c>
      <c r="S2272" s="152"/>
      <c r="T2272" s="153">
        <f>R2272-S2272</f>
        <v>1460.25</v>
      </c>
      <c r="U2272" s="154"/>
      <c r="V2272" s="132"/>
    </row>
    <row r="2273" spans="1:22" ht="12.75" customHeight="1">
      <c r="A2273" s="472"/>
      <c r="B2273" s="582" t="s">
        <v>370</v>
      </c>
      <c r="C2273" s="583"/>
      <c r="D2273" s="583"/>
      <c r="E2273" s="222" t="s">
        <v>371</v>
      </c>
      <c r="F2273" s="516">
        <f>D2504</f>
        <v>0.152</v>
      </c>
      <c r="G2273" s="223">
        <f>F2273*F2267</f>
        <v>8.1319999999999997</v>
      </c>
      <c r="H2273" s="224"/>
      <c r="I2273" s="226">
        <f>G2273</f>
        <v>8.1319999999999997</v>
      </c>
      <c r="J2273" s="178"/>
      <c r="K2273" s="217"/>
      <c r="L2273" s="585"/>
      <c r="M2273" s="582" t="s">
        <v>370</v>
      </c>
      <c r="N2273" s="583"/>
      <c r="O2273" s="583"/>
      <c r="P2273" s="222" t="s">
        <v>371</v>
      </c>
      <c r="Q2273" s="516">
        <f>D2504</f>
        <v>0.152</v>
      </c>
      <c r="R2273" s="223">
        <f>Q2273*Q2267</f>
        <v>7.524</v>
      </c>
      <c r="S2273" s="224"/>
      <c r="T2273" s="226">
        <f>R2273</f>
        <v>7.524</v>
      </c>
      <c r="U2273" s="178"/>
      <c r="V2273" s="132"/>
    </row>
    <row r="2274" spans="1:22" ht="12.75" customHeight="1">
      <c r="A2274" s="472"/>
      <c r="B2274" s="584"/>
      <c r="C2274" s="583"/>
      <c r="D2274" s="583"/>
      <c r="E2274" s="222" t="s">
        <v>372</v>
      </c>
      <c r="F2274" s="516">
        <f>D2505</f>
        <v>0.72299999999999998</v>
      </c>
      <c r="G2274" s="223">
        <f>F2274*F2267</f>
        <v>38.680500000000002</v>
      </c>
      <c r="H2274" s="224"/>
      <c r="I2274" s="226">
        <f>G2274</f>
        <v>38.680500000000002</v>
      </c>
      <c r="J2274" s="178"/>
      <c r="K2274" s="217"/>
      <c r="L2274" s="464"/>
      <c r="M2274" s="584"/>
      <c r="N2274" s="583"/>
      <c r="O2274" s="583"/>
      <c r="P2274" s="222" t="s">
        <v>372</v>
      </c>
      <c r="Q2274" s="516">
        <f>D2505</f>
        <v>0.72299999999999998</v>
      </c>
      <c r="R2274" s="223">
        <f>Q2274*Q2267</f>
        <v>35.788499999999999</v>
      </c>
      <c r="S2274" s="224"/>
      <c r="T2274" s="226">
        <f>R2274</f>
        <v>35.788499999999999</v>
      </c>
      <c r="U2274" s="178"/>
      <c r="V2274" s="132"/>
    </row>
    <row r="2275" spans="1:22" ht="12.75" customHeight="1">
      <c r="A2275" s="573" t="s">
        <v>369</v>
      </c>
      <c r="B2275" s="584"/>
      <c r="C2275" s="583"/>
      <c r="D2275" s="583"/>
      <c r="E2275" s="222" t="s">
        <v>373</v>
      </c>
      <c r="F2275" s="527">
        <f>D2506</f>
        <v>1.3160000000000001</v>
      </c>
      <c r="G2275" s="223">
        <f>F2275*F2267</f>
        <v>70.406000000000006</v>
      </c>
      <c r="H2275" s="224"/>
      <c r="I2275" s="226">
        <f>G2275</f>
        <v>70.406000000000006</v>
      </c>
      <c r="J2275" s="178"/>
      <c r="K2275" s="217"/>
      <c r="L2275" s="586" t="s">
        <v>369</v>
      </c>
      <c r="M2275" s="584"/>
      <c r="N2275" s="583"/>
      <c r="O2275" s="583"/>
      <c r="P2275" s="222" t="s">
        <v>373</v>
      </c>
      <c r="Q2275" s="527">
        <f>D2506</f>
        <v>1.3160000000000001</v>
      </c>
      <c r="R2275" s="223">
        <f>Q2275*Q2267</f>
        <v>65.141999999999996</v>
      </c>
      <c r="S2275" s="224"/>
      <c r="T2275" s="226">
        <f>R2275</f>
        <v>65.141999999999996</v>
      </c>
      <c r="U2275" s="178"/>
      <c r="V2275" s="132"/>
    </row>
    <row r="2276" spans="1:22" ht="13.5" customHeight="1" thickBot="1">
      <c r="A2276" s="573"/>
      <c r="B2276" s="584"/>
      <c r="C2276" s="583"/>
      <c r="D2276" s="583"/>
      <c r="E2276" s="232" t="s">
        <v>374</v>
      </c>
      <c r="F2276" s="518">
        <f>D2507</f>
        <v>0.14899999999999999</v>
      </c>
      <c r="G2276" s="233">
        <f>F2276*F2267</f>
        <v>7.9714999999999998</v>
      </c>
      <c r="H2276" s="234"/>
      <c r="I2276" s="237">
        <f>G2276</f>
        <v>7.9714999999999998</v>
      </c>
      <c r="J2276" s="236"/>
      <c r="K2276" s="217"/>
      <c r="L2276" s="586"/>
      <c r="M2276" s="584"/>
      <c r="N2276" s="583"/>
      <c r="O2276" s="583"/>
      <c r="P2276" s="232" t="s">
        <v>374</v>
      </c>
      <c r="Q2276" s="518">
        <f>D2507</f>
        <v>0.14899999999999999</v>
      </c>
      <c r="R2276" s="233">
        <f>Q2276*Q2267</f>
        <v>7.3754999999999997</v>
      </c>
      <c r="S2276" s="234"/>
      <c r="T2276" s="237">
        <f>R2276</f>
        <v>7.3754999999999997</v>
      </c>
      <c r="U2276" s="236"/>
      <c r="V2276" s="132"/>
    </row>
    <row r="2277" spans="1:22" ht="14.25" customHeight="1" thickBot="1">
      <c r="A2277" s="574"/>
      <c r="B2277" s="168"/>
      <c r="C2277" s="164"/>
      <c r="D2277" s="164"/>
      <c r="E2277" s="165"/>
      <c r="F2277" s="532" t="s">
        <v>384</v>
      </c>
      <c r="G2277" s="332" t="s">
        <v>385</v>
      </c>
      <c r="H2277" s="220" t="s">
        <v>386</v>
      </c>
      <c r="I2277" s="219"/>
      <c r="J2277" s="251"/>
      <c r="K2277" s="217"/>
      <c r="L2277" s="587"/>
      <c r="M2277" s="168"/>
      <c r="N2277" s="164"/>
      <c r="O2277" s="164"/>
      <c r="P2277" s="165"/>
      <c r="Q2277" s="532" t="s">
        <v>384</v>
      </c>
      <c r="R2277" s="332" t="s">
        <v>385</v>
      </c>
      <c r="S2277" s="220" t="s">
        <v>386</v>
      </c>
      <c r="T2277" s="219"/>
      <c r="U2277" s="251"/>
      <c r="V2277" s="132"/>
    </row>
    <row r="2278" spans="1:22" ht="13.5" thickBot="1">
      <c r="A2278" s="479"/>
      <c r="B2278" s="247" t="s">
        <v>986</v>
      </c>
      <c r="C2278" s="219"/>
      <c r="D2278" s="219"/>
      <c r="E2278" s="253"/>
      <c r="F2278" s="521">
        <f>INDEX(Жильцы!$A$2:$AB$129,Квитанции_чистые!J2268,HLOOKUP(Квитанции_чистые!$G$3,Лист1!$B$21:$M$22,2,FALSE))</f>
        <v>41175</v>
      </c>
      <c r="G2278" s="248">
        <f>INDEX(Жильцы!$A$2:$AB$129,Квитанции_чистые!J2268,(HLOOKUP(Квитанции_чистые!$G$3,Лист1!$B$17:$M$18,2,FALSE)))</f>
        <v>41380</v>
      </c>
      <c r="H2278" s="249">
        <f>G2278-F2278</f>
        <v>205</v>
      </c>
      <c r="I2278" s="242">
        <f>H2278*B2499</f>
        <v>676.5</v>
      </c>
      <c r="J2278" s="251"/>
      <c r="K2278" s="252"/>
      <c r="L2278" s="461"/>
      <c r="M2278" s="247" t="s">
        <v>986</v>
      </c>
      <c r="N2278" s="219"/>
      <c r="O2278" s="219"/>
      <c r="P2278" s="253"/>
      <c r="Q2278" s="524">
        <f>INDEX(Жильцы!$A$2:$AB$129,Квитанции_чистые!U2268,HLOOKUP(Квитанции_чистые!$G$3,Лист1!$B$21:$M$22,2,FALSE))</f>
        <v>28111</v>
      </c>
      <c r="R2278" s="248">
        <f>INDEX(Жильцы!$A$2:$AB$129,Квитанции_чистые!U2268,(HLOOKUP(Квитанции_чистые!$G$3,Лист1!$B$17:$M$18,2,FALSE)))</f>
        <v>28601</v>
      </c>
      <c r="S2278" s="249">
        <f>R2278-Q2278</f>
        <v>490</v>
      </c>
      <c r="T2278" s="242">
        <f>S2278*B2499</f>
        <v>1617</v>
      </c>
      <c r="U2278" s="167"/>
      <c r="V2278" s="132"/>
    </row>
    <row r="2279" spans="1:22">
      <c r="A2279" s="460" t="s">
        <v>375</v>
      </c>
      <c r="B2279" s="132"/>
      <c r="C2279" s="132"/>
      <c r="D2279" s="132"/>
      <c r="E2279" s="132"/>
      <c r="F2279" s="510"/>
      <c r="G2279" s="560" t="s">
        <v>1007</v>
      </c>
      <c r="H2279" s="255"/>
      <c r="I2279" s="556">
        <f>Жильцы!N119</f>
        <v>0</v>
      </c>
      <c r="J2279" s="255"/>
      <c r="K2279" s="217"/>
      <c r="L2279" s="460" t="s">
        <v>375</v>
      </c>
      <c r="M2279" s="132"/>
      <c r="N2279" s="132"/>
      <c r="O2279" s="132"/>
      <c r="P2279" s="132"/>
      <c r="Q2279" s="510"/>
      <c r="R2279" s="560" t="s">
        <v>1007</v>
      </c>
      <c r="S2279" s="255"/>
      <c r="T2279" s="556">
        <f>Жильцы!N121</f>
        <v>0</v>
      </c>
      <c r="U2279" s="255"/>
      <c r="V2279" s="132"/>
    </row>
    <row r="2280" spans="1:22" ht="13.5" thickBot="1">
      <c r="A2280" s="460" t="s">
        <v>376</v>
      </c>
      <c r="B2280" s="132"/>
      <c r="C2280" s="132"/>
      <c r="D2280" s="180" t="s">
        <v>377</v>
      </c>
      <c r="E2280" s="183" t="str">
        <f>$E$18</f>
        <v>января</v>
      </c>
      <c r="F2280" s="510" t="s">
        <v>1142</v>
      </c>
      <c r="G2280" s="182" t="s">
        <v>347</v>
      </c>
      <c r="H2280" s="167"/>
      <c r="I2280" s="242">
        <f>SUM(I2271:I2279)</f>
        <v>2379.94</v>
      </c>
      <c r="J2280" s="167"/>
      <c r="K2280" s="217"/>
      <c r="L2280" s="460" t="s">
        <v>376</v>
      </c>
      <c r="M2280" s="132"/>
      <c r="N2280" s="132"/>
      <c r="O2280" s="180" t="s">
        <v>377</v>
      </c>
      <c r="P2280" s="183" t="str">
        <f>$E$18</f>
        <v>января</v>
      </c>
      <c r="Q2280" s="510" t="s">
        <v>1142</v>
      </c>
      <c r="R2280" s="182" t="s">
        <v>347</v>
      </c>
      <c r="S2280" s="167"/>
      <c r="T2280" s="242">
        <f>SUM(T2271:T2279)</f>
        <v>3193.08</v>
      </c>
      <c r="U2280" s="167"/>
      <c r="V2280" s="132"/>
    </row>
    <row r="2281" spans="1:22" ht="12.75" customHeight="1">
      <c r="A2281" s="184"/>
      <c r="B2281" s="190"/>
      <c r="C2281" s="186"/>
      <c r="D2281" s="259"/>
      <c r="E2281" s="259"/>
      <c r="F2281" s="522"/>
      <c r="G2281" s="188"/>
      <c r="H2281" s="189"/>
      <c r="I2281" s="259"/>
      <c r="J2281" s="259"/>
      <c r="K2281" s="260"/>
      <c r="L2281" s="184"/>
      <c r="M2281" s="190"/>
      <c r="N2281" s="186"/>
      <c r="O2281" s="259"/>
      <c r="P2281" s="259"/>
      <c r="Q2281" s="522"/>
      <c r="R2281" s="259"/>
      <c r="S2281" s="259"/>
      <c r="T2281" s="259"/>
      <c r="U2281" s="259"/>
      <c r="V2281" s="261"/>
    </row>
    <row r="2282" spans="1:22" ht="22.5" customHeight="1">
      <c r="A2282" s="460" t="s">
        <v>363</v>
      </c>
      <c r="B2282" s="131"/>
      <c r="K2282" s="576" t="s">
        <v>378</v>
      </c>
      <c r="L2282" s="460" t="s">
        <v>363</v>
      </c>
      <c r="M2282" s="131"/>
      <c r="V2282" s="576" t="s">
        <v>378</v>
      </c>
    </row>
    <row r="2283" spans="1:22">
      <c r="A2283" s="460" t="s">
        <v>379</v>
      </c>
      <c r="B2283" s="131"/>
      <c r="K2283" s="577"/>
      <c r="L2283" s="460" t="s">
        <v>379</v>
      </c>
      <c r="M2283" s="131"/>
      <c r="V2283" s="577"/>
    </row>
    <row r="2284" spans="1:22" ht="2.25" customHeight="1">
      <c r="A2284" s="460"/>
      <c r="B2284" s="131"/>
      <c r="C2284" s="132"/>
      <c r="D2284" s="132"/>
      <c r="E2284" s="132"/>
      <c r="F2284" s="510"/>
      <c r="G2284" s="132"/>
      <c r="H2284" s="132"/>
      <c r="I2284" s="132"/>
      <c r="J2284" s="132"/>
      <c r="K2284" s="577"/>
      <c r="L2284" s="460"/>
      <c r="M2284" s="131"/>
      <c r="N2284" s="132"/>
      <c r="O2284" s="132"/>
      <c r="P2284" s="132"/>
      <c r="Q2284" s="510"/>
      <c r="R2284" s="132"/>
      <c r="S2284" s="132"/>
      <c r="T2284" s="132"/>
      <c r="U2284" s="132"/>
      <c r="V2284" s="577"/>
    </row>
    <row r="2285" spans="1:22" ht="15.75" customHeight="1">
      <c r="A2285" s="578"/>
      <c r="B2285" s="578"/>
      <c r="C2285" s="578"/>
      <c r="D2285" s="133" t="s">
        <v>350</v>
      </c>
      <c r="E2285" s="133"/>
      <c r="F2285" s="511"/>
      <c r="G2285" s="135" t="str">
        <f>$G$3</f>
        <v>декабрь</v>
      </c>
      <c r="H2285" s="133" t="s">
        <v>967</v>
      </c>
      <c r="I2285" s="132"/>
      <c r="J2285" s="132"/>
      <c r="K2285" s="577"/>
      <c r="L2285" s="578"/>
      <c r="M2285" s="578"/>
      <c r="N2285" s="578"/>
      <c r="O2285" s="133" t="s">
        <v>350</v>
      </c>
      <c r="P2285" s="133"/>
      <c r="Q2285" s="511"/>
      <c r="R2285" s="135" t="str">
        <f>$G$3</f>
        <v>декабрь</v>
      </c>
      <c r="S2285" s="133" t="s">
        <v>967</v>
      </c>
      <c r="T2285" s="132"/>
      <c r="U2285" s="132"/>
      <c r="V2285" s="577"/>
    </row>
    <row r="2286" spans="1:22" ht="3.75" customHeight="1">
      <c r="A2286" s="578"/>
      <c r="B2286" s="578"/>
      <c r="C2286" s="578"/>
      <c r="D2286" s="132"/>
      <c r="E2286" s="132"/>
      <c r="F2286" s="510"/>
      <c r="G2286" s="132"/>
      <c r="H2286" s="132"/>
      <c r="I2286" s="132"/>
      <c r="J2286" s="132"/>
      <c r="K2286" s="577"/>
      <c r="L2286" s="578"/>
      <c r="M2286" s="578"/>
      <c r="N2286" s="578"/>
      <c r="O2286" s="132"/>
      <c r="P2286" s="132"/>
      <c r="Q2286" s="510"/>
      <c r="R2286" s="132"/>
      <c r="S2286" s="132"/>
      <c r="T2286" s="132"/>
      <c r="U2286" s="132"/>
      <c r="V2286" s="577"/>
    </row>
    <row r="2287" spans="1:22" ht="12.75" customHeight="1">
      <c r="A2287" s="578"/>
      <c r="B2287" s="578"/>
      <c r="C2287" s="578"/>
      <c r="D2287" s="131" t="s">
        <v>327</v>
      </c>
      <c r="E2287" s="131"/>
      <c r="F2287" s="512">
        <f>F2267</f>
        <v>53.5</v>
      </c>
      <c r="G2287" s="131" t="s">
        <v>328</v>
      </c>
      <c r="H2287" s="132" t="str">
        <f>H2267</f>
        <v>Соболев А.А.</v>
      </c>
      <c r="I2287" s="132"/>
      <c r="J2287" s="132"/>
      <c r="K2287" s="577"/>
      <c r="L2287" s="578"/>
      <c r="M2287" s="578"/>
      <c r="N2287" s="578"/>
      <c r="O2287" s="131" t="s">
        <v>327</v>
      </c>
      <c r="P2287" s="131"/>
      <c r="Q2287" s="512">
        <f>Q2267</f>
        <v>49.5</v>
      </c>
      <c r="R2287" s="131" t="s">
        <v>328</v>
      </c>
      <c r="S2287" s="132" t="str">
        <f>S2267</f>
        <v>Любецкий П.М.</v>
      </c>
      <c r="T2287" s="132"/>
      <c r="U2287" s="132"/>
      <c r="V2287" s="577"/>
    </row>
    <row r="2288" spans="1:22" ht="12.75" customHeight="1" thickBot="1">
      <c r="A2288" s="578"/>
      <c r="B2288" s="578"/>
      <c r="C2288" s="578"/>
      <c r="D2288" s="131" t="s">
        <v>329</v>
      </c>
      <c r="E2288" s="131"/>
      <c r="F2288" s="512">
        <f>F2268</f>
        <v>5</v>
      </c>
      <c r="G2288" s="131" t="s">
        <v>330</v>
      </c>
      <c r="H2288" s="132" t="s">
        <v>331</v>
      </c>
      <c r="I2288" s="132"/>
      <c r="J2288" s="137">
        <f>J2268</f>
        <v>118</v>
      </c>
      <c r="K2288" s="577"/>
      <c r="L2288" s="578"/>
      <c r="M2288" s="578"/>
      <c r="N2288" s="578"/>
      <c r="O2288" s="131" t="s">
        <v>329</v>
      </c>
      <c r="P2288" s="131"/>
      <c r="Q2288" s="512">
        <f>Q2268</f>
        <v>0</v>
      </c>
      <c r="R2288" s="131" t="s">
        <v>330</v>
      </c>
      <c r="S2288" s="132" t="s">
        <v>331</v>
      </c>
      <c r="T2288" s="132"/>
      <c r="U2288" s="137">
        <f>U2268</f>
        <v>120</v>
      </c>
      <c r="V2288" s="577"/>
    </row>
    <row r="2289" spans="1:22" ht="0.75" customHeight="1" thickBot="1">
      <c r="A2289" s="463"/>
      <c r="B2289" s="132"/>
      <c r="C2289" s="132"/>
      <c r="D2289" s="132"/>
      <c r="E2289" s="132"/>
      <c r="F2289" s="510"/>
      <c r="G2289" s="132"/>
      <c r="H2289" s="132"/>
      <c r="I2289" s="132"/>
      <c r="J2289" s="132"/>
      <c r="K2289" s="577"/>
      <c r="L2289" s="463"/>
      <c r="M2289" s="132"/>
      <c r="N2289" s="132"/>
      <c r="O2289" s="132"/>
      <c r="P2289" s="132"/>
      <c r="Q2289" s="510"/>
      <c r="R2289" s="132"/>
      <c r="S2289" s="132"/>
      <c r="T2289" s="132"/>
      <c r="U2289" s="132"/>
      <c r="V2289" s="577"/>
    </row>
    <row r="2290" spans="1:22" ht="24" customHeight="1" thickBot="1">
      <c r="A2290" s="574" t="s">
        <v>501</v>
      </c>
      <c r="B2290" s="138"/>
      <c r="C2290" s="219"/>
      <c r="D2290" s="541" t="s">
        <v>957</v>
      </c>
      <c r="E2290" s="140"/>
      <c r="F2290" s="513" t="s">
        <v>366</v>
      </c>
      <c r="G2290" s="141" t="s">
        <v>335</v>
      </c>
      <c r="H2290" s="220" t="s">
        <v>367</v>
      </c>
      <c r="I2290" s="569" t="s">
        <v>337</v>
      </c>
      <c r="J2290" s="570"/>
      <c r="K2290" s="577"/>
      <c r="L2290" s="585" t="s">
        <v>502</v>
      </c>
      <c r="M2290" s="138"/>
      <c r="N2290" s="219"/>
      <c r="O2290" s="541" t="s">
        <v>957</v>
      </c>
      <c r="P2290" s="140"/>
      <c r="Q2290" s="513" t="s">
        <v>366</v>
      </c>
      <c r="R2290" s="141" t="s">
        <v>335</v>
      </c>
      <c r="S2290" s="220" t="s">
        <v>367</v>
      </c>
      <c r="T2290" s="569" t="s">
        <v>337</v>
      </c>
      <c r="U2290" s="570"/>
      <c r="V2290" s="577"/>
    </row>
    <row r="2291" spans="1:22" ht="2.25" customHeight="1">
      <c r="A2291" s="574"/>
      <c r="B2291" s="221"/>
      <c r="C2291" s="144"/>
      <c r="D2291" s="144"/>
      <c r="E2291" s="145"/>
      <c r="F2291" s="514"/>
      <c r="G2291" s="146"/>
      <c r="H2291" s="146"/>
      <c r="I2291" s="144"/>
      <c r="J2291" s="147"/>
      <c r="K2291" s="577"/>
      <c r="L2291" s="585"/>
      <c r="M2291" s="221"/>
      <c r="N2291" s="144"/>
      <c r="O2291" s="144"/>
      <c r="P2291" s="145"/>
      <c r="Q2291" s="514"/>
      <c r="R2291" s="146"/>
      <c r="S2291" s="146"/>
      <c r="T2291" s="144"/>
      <c r="U2291" s="147"/>
      <c r="V2291" s="577"/>
    </row>
    <row r="2292" spans="1:22" ht="12.75" customHeight="1">
      <c r="A2292" s="574"/>
      <c r="B2292" s="221" t="s">
        <v>368</v>
      </c>
      <c r="C2292" s="156"/>
      <c r="D2292" s="156"/>
      <c r="E2292" s="150"/>
      <c r="F2292" s="151">
        <f>D2509</f>
        <v>29.5</v>
      </c>
      <c r="G2292" s="151">
        <f>F2292*F2287</f>
        <v>1578.25</v>
      </c>
      <c r="H2292" s="192"/>
      <c r="I2292" s="153">
        <f>G2292-H2292</f>
        <v>1578.25</v>
      </c>
      <c r="J2292" s="154"/>
      <c r="K2292" s="577"/>
      <c r="L2292" s="585"/>
      <c r="M2292" s="221" t="s">
        <v>368</v>
      </c>
      <c r="N2292" s="156"/>
      <c r="O2292" s="156"/>
      <c r="P2292" s="150"/>
      <c r="Q2292" s="151">
        <f>D2509</f>
        <v>29.5</v>
      </c>
      <c r="R2292" s="151">
        <f>Q2292*Q2287</f>
        <v>1460.25</v>
      </c>
      <c r="S2292" s="192"/>
      <c r="T2292" s="153">
        <f>R2292-S2292</f>
        <v>1460.25</v>
      </c>
      <c r="U2292" s="154"/>
      <c r="V2292" s="577"/>
    </row>
    <row r="2293" spans="1:22" ht="12.75" customHeight="1">
      <c r="A2293" s="472"/>
      <c r="B2293" s="582" t="s">
        <v>370</v>
      </c>
      <c r="C2293" s="583"/>
      <c r="D2293" s="583"/>
      <c r="E2293" s="222" t="s">
        <v>371</v>
      </c>
      <c r="F2293" s="516">
        <f>D2504</f>
        <v>0.152</v>
      </c>
      <c r="G2293" s="223">
        <f>F2293*F2287</f>
        <v>8.1319999999999997</v>
      </c>
      <c r="H2293" s="262"/>
      <c r="I2293" s="226">
        <f>G2293</f>
        <v>8.1319999999999997</v>
      </c>
      <c r="J2293" s="178"/>
      <c r="K2293" s="577"/>
      <c r="L2293" s="585"/>
      <c r="M2293" s="582" t="s">
        <v>370</v>
      </c>
      <c r="N2293" s="583"/>
      <c r="O2293" s="583"/>
      <c r="P2293" s="222" t="s">
        <v>371</v>
      </c>
      <c r="Q2293" s="516">
        <f>D2504</f>
        <v>0.152</v>
      </c>
      <c r="R2293" s="223">
        <f>Q2293*Q2287</f>
        <v>7.524</v>
      </c>
      <c r="S2293" s="262"/>
      <c r="T2293" s="226">
        <f>R2293</f>
        <v>7.524</v>
      </c>
      <c r="U2293" s="178"/>
      <c r="V2293" s="577"/>
    </row>
    <row r="2294" spans="1:22" ht="12.75" customHeight="1">
      <c r="A2294" s="472"/>
      <c r="B2294" s="584"/>
      <c r="C2294" s="583"/>
      <c r="D2294" s="583"/>
      <c r="E2294" s="222" t="s">
        <v>372</v>
      </c>
      <c r="F2294" s="516">
        <f>D2505</f>
        <v>0.72299999999999998</v>
      </c>
      <c r="G2294" s="223">
        <f>F2294*F2287</f>
        <v>38.680500000000002</v>
      </c>
      <c r="H2294" s="262"/>
      <c r="I2294" s="226">
        <f>G2294</f>
        <v>38.680500000000002</v>
      </c>
      <c r="J2294" s="178"/>
      <c r="K2294" s="577"/>
      <c r="L2294" s="464"/>
      <c r="M2294" s="584"/>
      <c r="N2294" s="583"/>
      <c r="O2294" s="583"/>
      <c r="P2294" s="222" t="s">
        <v>372</v>
      </c>
      <c r="Q2294" s="516">
        <f>D2505</f>
        <v>0.72299999999999998</v>
      </c>
      <c r="R2294" s="223">
        <f>Q2294*Q2287</f>
        <v>35.788499999999999</v>
      </c>
      <c r="S2294" s="262"/>
      <c r="T2294" s="226">
        <f>R2294</f>
        <v>35.788499999999999</v>
      </c>
      <c r="U2294" s="178"/>
      <c r="V2294" s="577"/>
    </row>
    <row r="2295" spans="1:22" ht="12.75" customHeight="1">
      <c r="A2295" s="573" t="s">
        <v>369</v>
      </c>
      <c r="B2295" s="584"/>
      <c r="C2295" s="583"/>
      <c r="D2295" s="583"/>
      <c r="E2295" s="222" t="s">
        <v>373</v>
      </c>
      <c r="F2295" s="527">
        <f>D2506</f>
        <v>1.3160000000000001</v>
      </c>
      <c r="G2295" s="223">
        <f>F2295*F2287</f>
        <v>70.406000000000006</v>
      </c>
      <c r="H2295" s="262"/>
      <c r="I2295" s="226">
        <f>G2295</f>
        <v>70.406000000000006</v>
      </c>
      <c r="J2295" s="178"/>
      <c r="K2295" s="577"/>
      <c r="L2295" s="586" t="s">
        <v>369</v>
      </c>
      <c r="M2295" s="584"/>
      <c r="N2295" s="583"/>
      <c r="O2295" s="583"/>
      <c r="P2295" s="222" t="s">
        <v>373</v>
      </c>
      <c r="Q2295" s="527">
        <f>D2506</f>
        <v>1.3160000000000001</v>
      </c>
      <c r="R2295" s="223">
        <f>Q2295*Q2287</f>
        <v>65.141999999999996</v>
      </c>
      <c r="S2295" s="262"/>
      <c r="T2295" s="226">
        <f>R2295</f>
        <v>65.141999999999996</v>
      </c>
      <c r="U2295" s="178"/>
      <c r="V2295" s="577"/>
    </row>
    <row r="2296" spans="1:22" ht="13.5" customHeight="1" thickBot="1">
      <c r="A2296" s="573"/>
      <c r="B2296" s="584"/>
      <c r="C2296" s="583"/>
      <c r="D2296" s="583"/>
      <c r="E2296" s="232" t="s">
        <v>374</v>
      </c>
      <c r="F2296" s="518">
        <f>D2507</f>
        <v>0.14899999999999999</v>
      </c>
      <c r="G2296" s="233">
        <f>F2296*F2287</f>
        <v>7.9714999999999998</v>
      </c>
      <c r="H2296" s="264"/>
      <c r="I2296" s="237">
        <f>G2296</f>
        <v>7.9714999999999998</v>
      </c>
      <c r="J2296" s="236"/>
      <c r="K2296" s="577"/>
      <c r="L2296" s="586"/>
      <c r="M2296" s="584"/>
      <c r="N2296" s="583"/>
      <c r="O2296" s="583"/>
      <c r="P2296" s="232" t="s">
        <v>374</v>
      </c>
      <c r="Q2296" s="518">
        <f>D2507</f>
        <v>0.14899999999999999</v>
      </c>
      <c r="R2296" s="233">
        <f>Q2296*Q2287</f>
        <v>7.3754999999999997</v>
      </c>
      <c r="S2296" s="264"/>
      <c r="T2296" s="237">
        <f>R2296</f>
        <v>7.3754999999999997</v>
      </c>
      <c r="U2296" s="236"/>
      <c r="V2296" s="577"/>
    </row>
    <row r="2297" spans="1:22" ht="15.75" customHeight="1" thickBot="1">
      <c r="A2297" s="574"/>
      <c r="B2297" s="168"/>
      <c r="C2297" s="164"/>
      <c r="D2297" s="164"/>
      <c r="E2297" s="165"/>
      <c r="F2297" s="532" t="s">
        <v>384</v>
      </c>
      <c r="G2297" s="332" t="s">
        <v>385</v>
      </c>
      <c r="H2297" s="220" t="s">
        <v>386</v>
      </c>
      <c r="I2297" s="219"/>
      <c r="J2297" s="251"/>
      <c r="K2297" s="577"/>
      <c r="L2297" s="587"/>
      <c r="M2297" s="168"/>
      <c r="N2297" s="164"/>
      <c r="O2297" s="164"/>
      <c r="P2297" s="165"/>
      <c r="Q2297" s="532" t="s">
        <v>384</v>
      </c>
      <c r="R2297" s="332" t="s">
        <v>385</v>
      </c>
      <c r="S2297" s="220" t="s">
        <v>386</v>
      </c>
      <c r="T2297" s="219"/>
      <c r="U2297" s="251"/>
      <c r="V2297" s="577"/>
    </row>
    <row r="2298" spans="1:22" ht="13.5" thickBot="1">
      <c r="A2298" s="479"/>
      <c r="B2298" s="247" t="s">
        <v>986</v>
      </c>
      <c r="C2298" s="219"/>
      <c r="D2298" s="219"/>
      <c r="E2298" s="253"/>
      <c r="F2298" s="524">
        <f>F2278</f>
        <v>41175</v>
      </c>
      <c r="G2298" s="282">
        <f>G2278</f>
        <v>41380</v>
      </c>
      <c r="H2298" s="249">
        <f>H2278</f>
        <v>205</v>
      </c>
      <c r="I2298" s="242">
        <f>I2278</f>
        <v>676.5</v>
      </c>
      <c r="J2298" s="167"/>
      <c r="K2298" s="577"/>
      <c r="L2298" s="461"/>
      <c r="M2298" s="247" t="s">
        <v>986</v>
      </c>
      <c r="N2298" s="219"/>
      <c r="O2298" s="219"/>
      <c r="P2298" s="253"/>
      <c r="Q2298" s="524">
        <f>Q2278</f>
        <v>28111</v>
      </c>
      <c r="R2298" s="248">
        <f>R2278</f>
        <v>28601</v>
      </c>
      <c r="S2298" s="249">
        <f>S2278</f>
        <v>490</v>
      </c>
      <c r="T2298" s="242">
        <f>T2278</f>
        <v>1617</v>
      </c>
      <c r="U2298" s="167"/>
      <c r="V2298" s="577"/>
    </row>
    <row r="2299" spans="1:22">
      <c r="A2299" s="460" t="s">
        <v>375</v>
      </c>
      <c r="B2299" s="132"/>
      <c r="C2299" s="132"/>
      <c r="D2299" s="132"/>
      <c r="E2299" s="132"/>
      <c r="F2299" s="510"/>
      <c r="G2299" s="560" t="s">
        <v>1007</v>
      </c>
      <c r="H2299" s="255"/>
      <c r="I2299" s="556">
        <f>I2279</f>
        <v>0</v>
      </c>
      <c r="J2299" s="255"/>
      <c r="K2299" s="577"/>
      <c r="L2299" s="460" t="s">
        <v>375</v>
      </c>
      <c r="M2299" s="132"/>
      <c r="N2299" s="132"/>
      <c r="O2299" s="132"/>
      <c r="P2299" s="132"/>
      <c r="Q2299" s="510"/>
      <c r="R2299" s="560" t="s">
        <v>1007</v>
      </c>
      <c r="S2299" s="255"/>
      <c r="T2299" s="556">
        <f>T2279</f>
        <v>0</v>
      </c>
      <c r="U2299" s="255"/>
      <c r="V2299" s="577"/>
    </row>
    <row r="2300" spans="1:22" ht="13.5" thickBot="1">
      <c r="A2300" s="460" t="s">
        <v>376</v>
      </c>
      <c r="B2300" s="132"/>
      <c r="C2300" s="132"/>
      <c r="D2300" s="180" t="s">
        <v>377</v>
      </c>
      <c r="E2300" s="183" t="str">
        <f>$E$18</f>
        <v>января</v>
      </c>
      <c r="F2300" s="510" t="s">
        <v>1142</v>
      </c>
      <c r="G2300" s="182" t="s">
        <v>347</v>
      </c>
      <c r="H2300" s="167"/>
      <c r="I2300" s="242">
        <f>SUM(I2291:I2299)</f>
        <v>2379.94</v>
      </c>
      <c r="J2300" s="167"/>
      <c r="K2300" s="299"/>
      <c r="L2300" s="460" t="s">
        <v>376</v>
      </c>
      <c r="M2300" s="132"/>
      <c r="N2300" s="132"/>
      <c r="O2300" s="180" t="s">
        <v>377</v>
      </c>
      <c r="P2300" s="183" t="str">
        <f>$E$18</f>
        <v>января</v>
      </c>
      <c r="Q2300" s="510" t="s">
        <v>1142</v>
      </c>
      <c r="R2300" s="182" t="s">
        <v>347</v>
      </c>
      <c r="S2300" s="167"/>
      <c r="T2300" s="242">
        <f>SUM(T2291:T2299)</f>
        <v>3193.08</v>
      </c>
      <c r="U2300" s="167"/>
      <c r="V2300" s="299"/>
    </row>
    <row r="2301" spans="1:22" ht="13.5" thickBot="1">
      <c r="A2301" s="184"/>
      <c r="B2301" s="190"/>
      <c r="C2301" s="186"/>
      <c r="D2301" s="259"/>
      <c r="E2301" s="259"/>
      <c r="F2301" s="522"/>
      <c r="G2301" s="197"/>
      <c r="H2301" s="197"/>
      <c r="I2301" s="197"/>
      <c r="J2301" s="197"/>
      <c r="K2301" s="338"/>
      <c r="L2301" s="184"/>
      <c r="M2301" s="190"/>
      <c r="N2301" s="186"/>
      <c r="O2301" s="259"/>
      <c r="P2301" s="259"/>
      <c r="Q2301" s="522"/>
      <c r="R2301" s="197"/>
      <c r="S2301" s="197"/>
      <c r="T2301" s="197"/>
      <c r="U2301" s="197"/>
      <c r="V2301" s="338"/>
    </row>
    <row r="2302" spans="1:22" ht="22.5" customHeight="1" thickTop="1">
      <c r="A2302" s="460" t="s">
        <v>363</v>
      </c>
      <c r="B2302" s="131"/>
      <c r="L2302" s="460" t="s">
        <v>363</v>
      </c>
      <c r="M2302" s="131"/>
    </row>
    <row r="2303" spans="1:22" ht="2.25" customHeight="1">
      <c r="A2303" s="460"/>
      <c r="B2303" s="131"/>
      <c r="C2303" s="132"/>
      <c r="D2303" s="132"/>
      <c r="E2303" s="132"/>
      <c r="F2303" s="510"/>
      <c r="G2303" s="132"/>
      <c r="H2303" s="132"/>
      <c r="I2303" s="132"/>
      <c r="J2303" s="132"/>
      <c r="K2303" s="217"/>
      <c r="L2303" s="460"/>
      <c r="M2303" s="131"/>
      <c r="N2303" s="132"/>
      <c r="O2303" s="132"/>
      <c r="P2303" s="132"/>
      <c r="Q2303" s="510"/>
      <c r="R2303" s="132"/>
      <c r="S2303" s="132"/>
      <c r="T2303" s="132"/>
      <c r="U2303" s="132"/>
      <c r="V2303" s="132"/>
    </row>
    <row r="2304" spans="1:22" ht="15.75" customHeight="1">
      <c r="A2304" s="578"/>
      <c r="B2304" s="578"/>
      <c r="C2304" s="578"/>
      <c r="D2304" s="133" t="s">
        <v>325</v>
      </c>
      <c r="E2304" s="133"/>
      <c r="F2304" s="511"/>
      <c r="G2304" s="135" t="str">
        <f>$G$3</f>
        <v>декабрь</v>
      </c>
      <c r="H2304" s="133" t="s">
        <v>967</v>
      </c>
      <c r="I2304" s="132"/>
      <c r="J2304" s="132"/>
      <c r="K2304" s="217"/>
      <c r="L2304" s="578"/>
      <c r="M2304" s="578"/>
      <c r="N2304" s="578"/>
      <c r="O2304" s="133" t="s">
        <v>325</v>
      </c>
      <c r="P2304" s="133"/>
      <c r="Q2304" s="511"/>
      <c r="R2304" s="135" t="str">
        <f>$G$3</f>
        <v>декабрь</v>
      </c>
      <c r="S2304" s="133" t="s">
        <v>967</v>
      </c>
      <c r="T2304" s="132"/>
      <c r="U2304" s="132"/>
      <c r="V2304" s="132"/>
    </row>
    <row r="2305" spans="1:22" ht="3" customHeight="1">
      <c r="A2305" s="578"/>
      <c r="B2305" s="578"/>
      <c r="C2305" s="578"/>
      <c r="D2305" s="132"/>
      <c r="E2305" s="132"/>
      <c r="F2305" s="510"/>
      <c r="G2305" s="132"/>
      <c r="H2305" s="132"/>
      <c r="I2305" s="132"/>
      <c r="J2305" s="132"/>
      <c r="K2305" s="217"/>
      <c r="L2305" s="578"/>
      <c r="M2305" s="578"/>
      <c r="N2305" s="578"/>
      <c r="O2305" s="132"/>
      <c r="P2305" s="132"/>
      <c r="Q2305" s="510"/>
      <c r="R2305" s="132"/>
      <c r="S2305" s="132"/>
      <c r="T2305" s="132"/>
      <c r="U2305" s="132"/>
      <c r="V2305" s="132"/>
    </row>
    <row r="2306" spans="1:22" ht="12.75" customHeight="1">
      <c r="A2306" s="578"/>
      <c r="B2306" s="578"/>
      <c r="C2306" s="578"/>
      <c r="D2306" s="131" t="s">
        <v>327</v>
      </c>
      <c r="E2306" s="131"/>
      <c r="F2306" s="512">
        <f>Жильцы!E120</f>
        <v>49.2</v>
      </c>
      <c r="G2306" s="131" t="s">
        <v>328</v>
      </c>
      <c r="H2306" s="132" t="str">
        <f>Жильцы!B120&amp;" "&amp;Жильцы!C120&amp;"."&amp;Жильцы!D120&amp;"."</f>
        <v>Зиновьева Ж.Г.</v>
      </c>
      <c r="I2306" s="132"/>
      <c r="J2306" s="132"/>
      <c r="K2306" s="217"/>
      <c r="L2306" s="578"/>
      <c r="M2306" s="578"/>
      <c r="N2306" s="578"/>
      <c r="O2306" s="131" t="s">
        <v>327</v>
      </c>
      <c r="P2306" s="131"/>
      <c r="Q2306" s="512">
        <f>Жильцы!E122</f>
        <v>49.4</v>
      </c>
      <c r="R2306" s="131" t="s">
        <v>328</v>
      </c>
      <c r="S2306" s="132" t="str">
        <f>Жильцы!B122&amp;" "&amp;Жильцы!C122&amp;"."&amp;Жильцы!D122&amp;"."</f>
        <v>Рыженко Л.М.</v>
      </c>
      <c r="T2306" s="132"/>
      <c r="U2306" s="132"/>
      <c r="V2306" s="132"/>
    </row>
    <row r="2307" spans="1:22" ht="12.75" customHeight="1">
      <c r="A2307" s="578"/>
      <c r="B2307" s="578"/>
      <c r="C2307" s="578"/>
      <c r="D2307" s="131" t="s">
        <v>329</v>
      </c>
      <c r="E2307" s="131"/>
      <c r="F2307" s="512">
        <f>Жильцы!F120</f>
        <v>1</v>
      </c>
      <c r="G2307" s="131" t="s">
        <v>330</v>
      </c>
      <c r="H2307" s="132" t="s">
        <v>331</v>
      </c>
      <c r="I2307" s="132"/>
      <c r="J2307" s="137">
        <f>Жильцы!A120</f>
        <v>119</v>
      </c>
      <c r="K2307" s="217"/>
      <c r="L2307" s="578"/>
      <c r="M2307" s="578"/>
      <c r="N2307" s="578"/>
      <c r="O2307" s="131" t="s">
        <v>329</v>
      </c>
      <c r="P2307" s="131"/>
      <c r="Q2307" s="512">
        <f>Жильцы!F122</f>
        <v>3</v>
      </c>
      <c r="R2307" s="131" t="s">
        <v>330</v>
      </c>
      <c r="S2307" s="132" t="s">
        <v>331</v>
      </c>
      <c r="T2307" s="132"/>
      <c r="U2307" s="137">
        <f>Жильцы!A122</f>
        <v>121</v>
      </c>
      <c r="V2307" s="132"/>
    </row>
    <row r="2308" spans="1:22" ht="2.25" customHeight="1" thickBot="1">
      <c r="A2308" s="463"/>
      <c r="B2308" s="132"/>
      <c r="C2308" s="132"/>
      <c r="D2308" s="132"/>
      <c r="E2308" s="132"/>
      <c r="F2308" s="510"/>
      <c r="G2308" s="132"/>
      <c r="H2308" s="132"/>
      <c r="I2308" s="132"/>
      <c r="J2308" s="132"/>
      <c r="K2308" s="217"/>
      <c r="L2308" s="463"/>
      <c r="M2308" s="132"/>
      <c r="N2308" s="132"/>
      <c r="O2308" s="132"/>
      <c r="P2308" s="132"/>
      <c r="Q2308" s="510"/>
      <c r="R2308" s="132"/>
      <c r="S2308" s="132"/>
      <c r="T2308" s="132"/>
      <c r="U2308" s="132"/>
      <c r="V2308" s="132"/>
    </row>
    <row r="2309" spans="1:22" ht="24" customHeight="1" thickBot="1">
      <c r="A2309" s="574"/>
      <c r="B2309" s="138"/>
      <c r="C2309" s="219"/>
      <c r="D2309" s="541" t="s">
        <v>957</v>
      </c>
      <c r="E2309" s="140"/>
      <c r="F2309" s="513" t="s">
        <v>366</v>
      </c>
      <c r="G2309" s="141" t="s">
        <v>335</v>
      </c>
      <c r="H2309" s="220" t="s">
        <v>367</v>
      </c>
      <c r="I2309" s="569" t="s">
        <v>337</v>
      </c>
      <c r="J2309" s="570"/>
      <c r="K2309" s="217"/>
      <c r="L2309" s="585"/>
      <c r="M2309" s="138"/>
      <c r="N2309" s="219"/>
      <c r="O2309" s="541" t="s">
        <v>957</v>
      </c>
      <c r="P2309" s="140"/>
      <c r="Q2309" s="513" t="s">
        <v>366</v>
      </c>
      <c r="R2309" s="141" t="s">
        <v>335</v>
      </c>
      <c r="S2309" s="220" t="s">
        <v>367</v>
      </c>
      <c r="T2309" s="569" t="s">
        <v>337</v>
      </c>
      <c r="U2309" s="570"/>
      <c r="V2309" s="132"/>
    </row>
    <row r="2310" spans="1:22" ht="3.75" customHeight="1">
      <c r="A2310" s="574"/>
      <c r="B2310" s="221"/>
      <c r="C2310" s="144"/>
      <c r="D2310" s="144"/>
      <c r="E2310" s="145"/>
      <c r="F2310" s="514"/>
      <c r="G2310" s="146"/>
      <c r="H2310" s="146"/>
      <c r="I2310" s="144"/>
      <c r="J2310" s="147"/>
      <c r="K2310" s="217"/>
      <c r="L2310" s="585"/>
      <c r="M2310" s="221"/>
      <c r="N2310" s="144"/>
      <c r="O2310" s="144"/>
      <c r="P2310" s="145"/>
      <c r="Q2310" s="514"/>
      <c r="R2310" s="146"/>
      <c r="S2310" s="146"/>
      <c r="T2310" s="144"/>
      <c r="U2310" s="147"/>
      <c r="V2310" s="132"/>
    </row>
    <row r="2311" spans="1:22" ht="12.75" customHeight="1">
      <c r="A2311" s="574"/>
      <c r="B2311" s="221" t="s">
        <v>368</v>
      </c>
      <c r="C2311" s="156"/>
      <c r="D2311" s="156"/>
      <c r="E2311" s="150"/>
      <c r="F2311" s="151">
        <f>D2509</f>
        <v>29.5</v>
      </c>
      <c r="G2311" s="151">
        <f>F2311*F2306</f>
        <v>1451.4</v>
      </c>
      <c r="H2311" s="192"/>
      <c r="I2311" s="153">
        <f>G2311-H2311</f>
        <v>1451.4</v>
      </c>
      <c r="J2311" s="154"/>
      <c r="K2311" s="217"/>
      <c r="L2311" s="585"/>
      <c r="M2311" s="221" t="s">
        <v>368</v>
      </c>
      <c r="N2311" s="156"/>
      <c r="O2311" s="156"/>
      <c r="P2311" s="150"/>
      <c r="Q2311" s="151">
        <f>D2509</f>
        <v>29.5</v>
      </c>
      <c r="R2311" s="151">
        <f>Q2311*Q2306</f>
        <v>1457.3</v>
      </c>
      <c r="S2311" s="192"/>
      <c r="T2311" s="153">
        <f>R2311-S2311</f>
        <v>1457.3</v>
      </c>
      <c r="U2311" s="154"/>
      <c r="V2311" s="132"/>
    </row>
    <row r="2312" spans="1:22" ht="12.75" customHeight="1">
      <c r="A2312" s="472"/>
      <c r="B2312" s="582" t="s">
        <v>370</v>
      </c>
      <c r="C2312" s="583"/>
      <c r="D2312" s="583"/>
      <c r="E2312" s="222" t="s">
        <v>371</v>
      </c>
      <c r="F2312" s="516">
        <f>D2504</f>
        <v>0.152</v>
      </c>
      <c r="G2312" s="223">
        <f>F2312*F2306</f>
        <v>7.4784000000000006</v>
      </c>
      <c r="H2312" s="262"/>
      <c r="I2312" s="226">
        <f>G2312</f>
        <v>7.4784000000000006</v>
      </c>
      <c r="J2312" s="178"/>
      <c r="K2312" s="217"/>
      <c r="L2312" s="585"/>
      <c r="M2312" s="582" t="s">
        <v>370</v>
      </c>
      <c r="N2312" s="583"/>
      <c r="O2312" s="583"/>
      <c r="P2312" s="222" t="s">
        <v>371</v>
      </c>
      <c r="Q2312" s="516">
        <f>D2504</f>
        <v>0.152</v>
      </c>
      <c r="R2312" s="223">
        <f>Q2312*Q2306</f>
        <v>7.5087999999999999</v>
      </c>
      <c r="S2312" s="262"/>
      <c r="T2312" s="226">
        <f>R2312</f>
        <v>7.5087999999999999</v>
      </c>
      <c r="U2312" s="178"/>
      <c r="V2312" s="132"/>
    </row>
    <row r="2313" spans="1:22" ht="12.75" customHeight="1">
      <c r="A2313" s="472"/>
      <c r="B2313" s="584"/>
      <c r="C2313" s="583"/>
      <c r="D2313" s="583"/>
      <c r="E2313" s="222" t="s">
        <v>372</v>
      </c>
      <c r="F2313" s="516">
        <f>D2505</f>
        <v>0.72299999999999998</v>
      </c>
      <c r="G2313" s="223">
        <f>F2313*F2306</f>
        <v>35.571600000000004</v>
      </c>
      <c r="H2313" s="262"/>
      <c r="I2313" s="226">
        <f>G2313</f>
        <v>35.571600000000004</v>
      </c>
      <c r="J2313" s="178"/>
      <c r="K2313" s="217"/>
      <c r="L2313" s="464"/>
      <c r="M2313" s="584"/>
      <c r="N2313" s="583"/>
      <c r="O2313" s="583"/>
      <c r="P2313" s="222" t="s">
        <v>372</v>
      </c>
      <c r="Q2313" s="516">
        <f>D2505</f>
        <v>0.72299999999999998</v>
      </c>
      <c r="R2313" s="223">
        <f>Q2313*Q2306</f>
        <v>35.716200000000001</v>
      </c>
      <c r="S2313" s="262"/>
      <c r="T2313" s="226">
        <f>R2313</f>
        <v>35.716200000000001</v>
      </c>
      <c r="U2313" s="178"/>
      <c r="V2313" s="132"/>
    </row>
    <row r="2314" spans="1:22">
      <c r="A2314" s="573" t="s">
        <v>369</v>
      </c>
      <c r="B2314" s="584"/>
      <c r="C2314" s="583"/>
      <c r="D2314" s="583"/>
      <c r="E2314" s="222" t="s">
        <v>373</v>
      </c>
      <c r="F2314" s="527">
        <f>D2506</f>
        <v>1.3160000000000001</v>
      </c>
      <c r="G2314" s="223">
        <f>F2314*F2306</f>
        <v>64.747200000000007</v>
      </c>
      <c r="H2314" s="262"/>
      <c r="I2314" s="226">
        <f>G2314</f>
        <v>64.747200000000007</v>
      </c>
      <c r="J2314" s="178"/>
      <c r="K2314" s="217"/>
      <c r="L2314" s="586" t="s">
        <v>369</v>
      </c>
      <c r="M2314" s="584"/>
      <c r="N2314" s="583"/>
      <c r="O2314" s="583"/>
      <c r="P2314" s="222" t="s">
        <v>373</v>
      </c>
      <c r="Q2314" s="527">
        <f>D2506</f>
        <v>1.3160000000000001</v>
      </c>
      <c r="R2314" s="223">
        <f>Q2314*Q2306</f>
        <v>65.010400000000004</v>
      </c>
      <c r="S2314" s="262"/>
      <c r="T2314" s="226">
        <f>R2314</f>
        <v>65.010400000000004</v>
      </c>
      <c r="U2314" s="178"/>
      <c r="V2314" s="132"/>
    </row>
    <row r="2315" spans="1:22" ht="13.5" thickBot="1">
      <c r="A2315" s="573"/>
      <c r="B2315" s="584"/>
      <c r="C2315" s="583"/>
      <c r="D2315" s="583"/>
      <c r="E2315" s="232" t="s">
        <v>374</v>
      </c>
      <c r="F2315" s="518">
        <f>D2507</f>
        <v>0.14899999999999999</v>
      </c>
      <c r="G2315" s="233">
        <f>F2315*F2306</f>
        <v>7.3308</v>
      </c>
      <c r="H2315" s="264"/>
      <c r="I2315" s="237">
        <f>G2315</f>
        <v>7.3308</v>
      </c>
      <c r="J2315" s="236"/>
      <c r="K2315" s="217"/>
      <c r="L2315" s="586"/>
      <c r="M2315" s="584"/>
      <c r="N2315" s="583"/>
      <c r="O2315" s="583"/>
      <c r="P2315" s="232" t="s">
        <v>374</v>
      </c>
      <c r="Q2315" s="518">
        <f>D2507</f>
        <v>0.14899999999999999</v>
      </c>
      <c r="R2315" s="233">
        <f>Q2315*Q2306</f>
        <v>7.3605999999999998</v>
      </c>
      <c r="S2315" s="264"/>
      <c r="T2315" s="237">
        <f>R2315</f>
        <v>7.3605999999999998</v>
      </c>
      <c r="U2315" s="236"/>
      <c r="V2315" s="132"/>
    </row>
    <row r="2316" spans="1:22" ht="12.75" customHeight="1" thickBot="1">
      <c r="A2316" s="574"/>
      <c r="B2316" s="168"/>
      <c r="C2316" s="164"/>
      <c r="D2316" s="164"/>
      <c r="E2316" s="165"/>
      <c r="F2316" s="532" t="s">
        <v>384</v>
      </c>
      <c r="G2316" s="332" t="s">
        <v>385</v>
      </c>
      <c r="H2316" s="220" t="s">
        <v>386</v>
      </c>
      <c r="I2316" s="219"/>
      <c r="J2316" s="251"/>
      <c r="K2316" s="217"/>
      <c r="L2316" s="587"/>
      <c r="M2316" s="168"/>
      <c r="N2316" s="164"/>
      <c r="O2316" s="164"/>
      <c r="P2316" s="165"/>
      <c r="Q2316" s="532" t="s">
        <v>384</v>
      </c>
      <c r="R2316" s="332" t="s">
        <v>385</v>
      </c>
      <c r="S2316" s="220" t="s">
        <v>386</v>
      </c>
      <c r="T2316" s="219"/>
      <c r="U2316" s="251"/>
      <c r="V2316" s="132"/>
    </row>
    <row r="2317" spans="1:22" ht="13.5" thickBot="1">
      <c r="A2317" s="479"/>
      <c r="B2317" s="247" t="s">
        <v>986</v>
      </c>
      <c r="C2317" s="219"/>
      <c r="D2317" s="219"/>
      <c r="E2317" s="253"/>
      <c r="F2317" s="521">
        <f>INDEX(Жильцы!$A$2:$AB$129,Квитанции_чистые!J2307,HLOOKUP(Квитанции_чистые!$G$3,Лист1!$B$21:$M$22,2,FALSE))</f>
        <v>35210</v>
      </c>
      <c r="G2317" s="248">
        <f>INDEX(Жильцы!$A$2:$AB$129,Квитанции_чистые!J2307,(HLOOKUP(Квитанции_чистые!$G$3,Лист1!$B$17:$M$18,2,FALSE)))</f>
        <v>35314</v>
      </c>
      <c r="H2317" s="249">
        <f>G2317-F2317</f>
        <v>104</v>
      </c>
      <c r="I2317" s="242">
        <f>H2317*B2499</f>
        <v>343.2</v>
      </c>
      <c r="J2317" s="251"/>
      <c r="K2317" s="217"/>
      <c r="L2317" s="461"/>
      <c r="M2317" s="247" t="s">
        <v>986</v>
      </c>
      <c r="N2317" s="219"/>
      <c r="O2317" s="219"/>
      <c r="P2317" s="253"/>
      <c r="Q2317" s="524">
        <f>INDEX(Жильцы!$A$2:$AB$129,Квитанции_чистые!U2307,HLOOKUP(Квитанции_чистые!$G$3,Лист1!$B$21:$M$22,2,FALSE))</f>
        <v>55720</v>
      </c>
      <c r="R2317" s="248">
        <f>INDEX(Жильцы!$A$2:$AB$129,Квитанции_чистые!U2307,(HLOOKUP(Квитанции_чистые!$G$3,Лист1!$B$17:$M$18,2,FALSE)))</f>
        <v>55875</v>
      </c>
      <c r="S2317" s="249">
        <f>R2317-Q2317</f>
        <v>155</v>
      </c>
      <c r="T2317" s="242">
        <f>S2317*B2499</f>
        <v>511.5</v>
      </c>
      <c r="U2317" s="167"/>
      <c r="V2317" s="132"/>
    </row>
    <row r="2318" spans="1:22">
      <c r="A2318" s="460" t="s">
        <v>375</v>
      </c>
      <c r="B2318" s="132"/>
      <c r="C2318" s="132"/>
      <c r="D2318" s="132"/>
      <c r="E2318" s="132"/>
      <c r="F2318" s="510"/>
      <c r="G2318" s="560" t="s">
        <v>1007</v>
      </c>
      <c r="H2318" s="255"/>
      <c r="I2318" s="556">
        <f>Жильцы!N120</f>
        <v>0</v>
      </c>
      <c r="J2318" s="255"/>
      <c r="K2318" s="217"/>
      <c r="L2318" s="460" t="s">
        <v>375</v>
      </c>
      <c r="M2318" s="132"/>
      <c r="N2318" s="132"/>
      <c r="O2318" s="132"/>
      <c r="P2318" s="132"/>
      <c r="Q2318" s="510"/>
      <c r="R2318" s="560" t="s">
        <v>1007</v>
      </c>
      <c r="S2318" s="255"/>
      <c r="T2318" s="556">
        <f>Жильцы!N122</f>
        <v>-1.0000000000218279E-2</v>
      </c>
      <c r="U2318" s="255"/>
      <c r="V2318" s="132"/>
    </row>
    <row r="2319" spans="1:22" ht="13.5" thickBot="1">
      <c r="A2319" s="460" t="s">
        <v>376</v>
      </c>
      <c r="B2319" s="132"/>
      <c r="C2319" s="132"/>
      <c r="D2319" s="180" t="s">
        <v>377</v>
      </c>
      <c r="E2319" s="183" t="str">
        <f>$E$18</f>
        <v>января</v>
      </c>
      <c r="F2319" s="510" t="s">
        <v>1142</v>
      </c>
      <c r="G2319" s="182" t="s">
        <v>347</v>
      </c>
      <c r="H2319" s="167"/>
      <c r="I2319" s="242">
        <f>SUM(I2310:I2318)</f>
        <v>1909.7280000000001</v>
      </c>
      <c r="J2319" s="167"/>
      <c r="K2319" s="217"/>
      <c r="L2319" s="460" t="s">
        <v>376</v>
      </c>
      <c r="M2319" s="132"/>
      <c r="N2319" s="132"/>
      <c r="O2319" s="180" t="s">
        <v>377</v>
      </c>
      <c r="P2319" s="183" t="str">
        <f>$E$18</f>
        <v>января</v>
      </c>
      <c r="Q2319" s="510" t="s">
        <v>1142</v>
      </c>
      <c r="R2319" s="182" t="s">
        <v>347</v>
      </c>
      <c r="S2319" s="167"/>
      <c r="T2319" s="242">
        <f>SUM(T2310:T2318)</f>
        <v>2084.386</v>
      </c>
      <c r="U2319" s="167"/>
      <c r="V2319" s="132"/>
    </row>
    <row r="2320" spans="1:22" ht="10.5" customHeight="1">
      <c r="A2320" s="184"/>
      <c r="B2320" s="190"/>
      <c r="C2320" s="186"/>
      <c r="D2320" s="259"/>
      <c r="E2320" s="259"/>
      <c r="F2320" s="522"/>
      <c r="G2320" s="259"/>
      <c r="H2320" s="259"/>
      <c r="I2320" s="259"/>
      <c r="J2320" s="259"/>
      <c r="K2320" s="260"/>
      <c r="L2320" s="184"/>
      <c r="M2320" s="190"/>
      <c r="N2320" s="186"/>
      <c r="O2320" s="259"/>
      <c r="P2320" s="259"/>
      <c r="Q2320" s="522"/>
      <c r="R2320" s="259"/>
      <c r="S2320" s="259"/>
      <c r="T2320" s="259"/>
      <c r="U2320" s="259"/>
      <c r="V2320" s="261"/>
    </row>
    <row r="2321" spans="1:22" ht="21" customHeight="1">
      <c r="A2321" s="460" t="s">
        <v>363</v>
      </c>
      <c r="B2321" s="131"/>
      <c r="K2321" s="576" t="s">
        <v>378</v>
      </c>
      <c r="L2321" s="460" t="s">
        <v>363</v>
      </c>
      <c r="M2321" s="131"/>
      <c r="V2321" s="576" t="s">
        <v>378</v>
      </c>
    </row>
    <row r="2322" spans="1:22">
      <c r="A2322" s="460" t="s">
        <v>379</v>
      </c>
      <c r="B2322" s="131"/>
      <c r="K2322" s="577"/>
      <c r="L2322" s="460" t="s">
        <v>379</v>
      </c>
      <c r="M2322" s="131"/>
      <c r="V2322" s="577"/>
    </row>
    <row r="2323" spans="1:22" ht="1.5" customHeight="1">
      <c r="A2323" s="460"/>
      <c r="B2323" s="131"/>
      <c r="C2323" s="132"/>
      <c r="D2323" s="132"/>
      <c r="E2323" s="132"/>
      <c r="F2323" s="510"/>
      <c r="G2323" s="132"/>
      <c r="H2323" s="132"/>
      <c r="I2323" s="132"/>
      <c r="J2323" s="132"/>
      <c r="K2323" s="577"/>
      <c r="L2323" s="460"/>
      <c r="M2323" s="131"/>
      <c r="N2323" s="132"/>
      <c r="O2323" s="132"/>
      <c r="P2323" s="132"/>
      <c r="Q2323" s="510"/>
      <c r="R2323" s="132"/>
      <c r="S2323" s="132"/>
      <c r="T2323" s="132"/>
      <c r="U2323" s="132"/>
      <c r="V2323" s="577"/>
    </row>
    <row r="2324" spans="1:22" ht="15.75" customHeight="1">
      <c r="A2324" s="578"/>
      <c r="B2324" s="578"/>
      <c r="C2324" s="578"/>
      <c r="D2324" s="133" t="s">
        <v>350</v>
      </c>
      <c r="E2324" s="133"/>
      <c r="F2324" s="511"/>
      <c r="G2324" s="135" t="str">
        <f>$G$3</f>
        <v>декабрь</v>
      </c>
      <c r="H2324" s="133" t="s">
        <v>967</v>
      </c>
      <c r="I2324" s="132"/>
      <c r="J2324" s="132"/>
      <c r="K2324" s="577"/>
      <c r="L2324" s="578"/>
      <c r="M2324" s="578"/>
      <c r="N2324" s="578"/>
      <c r="O2324" s="133" t="s">
        <v>350</v>
      </c>
      <c r="P2324" s="133"/>
      <c r="Q2324" s="511"/>
      <c r="R2324" s="135" t="str">
        <f>$G$3</f>
        <v>декабрь</v>
      </c>
      <c r="S2324" s="133" t="s">
        <v>967</v>
      </c>
      <c r="T2324" s="132"/>
      <c r="U2324" s="132"/>
      <c r="V2324" s="577"/>
    </row>
    <row r="2325" spans="1:22" ht="0.75" customHeight="1">
      <c r="A2325" s="578"/>
      <c r="B2325" s="578"/>
      <c r="C2325" s="578"/>
      <c r="D2325" s="132"/>
      <c r="E2325" s="132"/>
      <c r="F2325" s="510"/>
      <c r="G2325" s="132"/>
      <c r="H2325" s="132"/>
      <c r="I2325" s="132"/>
      <c r="J2325" s="132"/>
      <c r="K2325" s="577"/>
      <c r="L2325" s="578"/>
      <c r="M2325" s="578"/>
      <c r="N2325" s="578"/>
      <c r="O2325" s="132"/>
      <c r="P2325" s="132"/>
      <c r="Q2325" s="510"/>
      <c r="R2325" s="132"/>
      <c r="S2325" s="132"/>
      <c r="T2325" s="132"/>
      <c r="U2325" s="132"/>
      <c r="V2325" s="577"/>
    </row>
    <row r="2326" spans="1:22" ht="12.75" customHeight="1">
      <c r="A2326" s="578"/>
      <c r="B2326" s="578"/>
      <c r="C2326" s="578"/>
      <c r="D2326" s="131" t="s">
        <v>327</v>
      </c>
      <c r="E2326" s="131"/>
      <c r="F2326" s="512">
        <f>F2306</f>
        <v>49.2</v>
      </c>
      <c r="G2326" s="131" t="s">
        <v>328</v>
      </c>
      <c r="H2326" s="132" t="str">
        <f>H2306</f>
        <v>Зиновьева Ж.Г.</v>
      </c>
      <c r="I2326" s="132"/>
      <c r="J2326" s="132"/>
      <c r="K2326" s="577"/>
      <c r="L2326" s="578"/>
      <c r="M2326" s="578"/>
      <c r="N2326" s="578"/>
      <c r="O2326" s="131" t="s">
        <v>327</v>
      </c>
      <c r="P2326" s="131"/>
      <c r="Q2326" s="512">
        <f>Q2306</f>
        <v>49.4</v>
      </c>
      <c r="R2326" s="131" t="s">
        <v>328</v>
      </c>
      <c r="S2326" s="132" t="str">
        <f>S2306</f>
        <v>Рыженко Л.М.</v>
      </c>
      <c r="T2326" s="132"/>
      <c r="U2326" s="132"/>
      <c r="V2326" s="577"/>
    </row>
    <row r="2327" spans="1:22" ht="12.75" customHeight="1">
      <c r="A2327" s="578"/>
      <c r="B2327" s="578"/>
      <c r="C2327" s="578"/>
      <c r="D2327" s="131" t="s">
        <v>329</v>
      </c>
      <c r="E2327" s="131"/>
      <c r="F2327" s="512">
        <f>F2307</f>
        <v>1</v>
      </c>
      <c r="G2327" s="131" t="s">
        <v>330</v>
      </c>
      <c r="H2327" s="132" t="s">
        <v>331</v>
      </c>
      <c r="I2327" s="132"/>
      <c r="J2327" s="137">
        <f>J2307</f>
        <v>119</v>
      </c>
      <c r="K2327" s="577"/>
      <c r="L2327" s="578"/>
      <c r="M2327" s="578"/>
      <c r="N2327" s="578"/>
      <c r="O2327" s="131" t="s">
        <v>329</v>
      </c>
      <c r="P2327" s="131"/>
      <c r="Q2327" s="512">
        <f>Q2307</f>
        <v>3</v>
      </c>
      <c r="R2327" s="131" t="s">
        <v>330</v>
      </c>
      <c r="S2327" s="132" t="s">
        <v>331</v>
      </c>
      <c r="T2327" s="132"/>
      <c r="U2327" s="137">
        <f>U2307</f>
        <v>121</v>
      </c>
      <c r="V2327" s="577"/>
    </row>
    <row r="2328" spans="1:22" ht="2.25" customHeight="1" thickBot="1">
      <c r="A2328" s="463"/>
      <c r="B2328" s="132"/>
      <c r="C2328" s="132"/>
      <c r="D2328" s="132"/>
      <c r="E2328" s="132"/>
      <c r="F2328" s="510"/>
      <c r="G2328" s="132"/>
      <c r="H2328" s="132"/>
      <c r="I2328" s="132"/>
      <c r="J2328" s="132"/>
      <c r="K2328" s="577"/>
      <c r="L2328" s="463"/>
      <c r="M2328" s="132"/>
      <c r="N2328" s="132"/>
      <c r="O2328" s="132"/>
      <c r="P2328" s="132"/>
      <c r="Q2328" s="510"/>
      <c r="R2328" s="132"/>
      <c r="S2328" s="132"/>
      <c r="T2328" s="132"/>
      <c r="U2328" s="132"/>
      <c r="V2328" s="577"/>
    </row>
    <row r="2329" spans="1:22" ht="24" customHeight="1" thickBot="1">
      <c r="A2329" s="574" t="s">
        <v>503</v>
      </c>
      <c r="B2329" s="138"/>
      <c r="C2329" s="219"/>
      <c r="D2329" s="541" t="s">
        <v>957</v>
      </c>
      <c r="E2329" s="140"/>
      <c r="F2329" s="513" t="s">
        <v>366</v>
      </c>
      <c r="G2329" s="141" t="s">
        <v>335</v>
      </c>
      <c r="H2329" s="220" t="s">
        <v>367</v>
      </c>
      <c r="I2329" s="569" t="s">
        <v>337</v>
      </c>
      <c r="J2329" s="570"/>
      <c r="K2329" s="577"/>
      <c r="L2329" s="585" t="s">
        <v>504</v>
      </c>
      <c r="M2329" s="138"/>
      <c r="N2329" s="219"/>
      <c r="O2329" s="541" t="s">
        <v>957</v>
      </c>
      <c r="P2329" s="140"/>
      <c r="Q2329" s="513" t="s">
        <v>366</v>
      </c>
      <c r="R2329" s="141" t="s">
        <v>335</v>
      </c>
      <c r="S2329" s="220" t="s">
        <v>367</v>
      </c>
      <c r="T2329" s="569" t="s">
        <v>337</v>
      </c>
      <c r="U2329" s="570"/>
      <c r="V2329" s="577"/>
    </row>
    <row r="2330" spans="1:22" ht="3" customHeight="1">
      <c r="A2330" s="574"/>
      <c r="B2330" s="221"/>
      <c r="C2330" s="144"/>
      <c r="D2330" s="144"/>
      <c r="E2330" s="145"/>
      <c r="F2330" s="514"/>
      <c r="G2330" s="146"/>
      <c r="H2330" s="146"/>
      <c r="I2330" s="144"/>
      <c r="J2330" s="147"/>
      <c r="K2330" s="577"/>
      <c r="L2330" s="585"/>
      <c r="M2330" s="221"/>
      <c r="N2330" s="144"/>
      <c r="O2330" s="144"/>
      <c r="P2330" s="145"/>
      <c r="Q2330" s="514"/>
      <c r="R2330" s="146"/>
      <c r="S2330" s="146"/>
      <c r="T2330" s="144"/>
      <c r="U2330" s="147"/>
      <c r="V2330" s="577"/>
    </row>
    <row r="2331" spans="1:22" ht="12.75" customHeight="1">
      <c r="A2331" s="574"/>
      <c r="B2331" s="221" t="s">
        <v>368</v>
      </c>
      <c r="C2331" s="156"/>
      <c r="D2331" s="156"/>
      <c r="E2331" s="150"/>
      <c r="F2331" s="151">
        <f>D2509</f>
        <v>29.5</v>
      </c>
      <c r="G2331" s="151">
        <f>F2331*F2326</f>
        <v>1451.4</v>
      </c>
      <c r="H2331" s="192"/>
      <c r="I2331" s="153">
        <f>G2331-H2331</f>
        <v>1451.4</v>
      </c>
      <c r="J2331" s="154"/>
      <c r="K2331" s="577"/>
      <c r="L2331" s="585"/>
      <c r="M2331" s="221" t="s">
        <v>368</v>
      </c>
      <c r="N2331" s="156"/>
      <c r="O2331" s="156"/>
      <c r="P2331" s="150"/>
      <c r="Q2331" s="151">
        <f>D2509</f>
        <v>29.5</v>
      </c>
      <c r="R2331" s="151">
        <f>Q2331*Q2326</f>
        <v>1457.3</v>
      </c>
      <c r="S2331" s="192"/>
      <c r="T2331" s="153">
        <f>R2331-S2331</f>
        <v>1457.3</v>
      </c>
      <c r="U2331" s="154"/>
      <c r="V2331" s="577"/>
    </row>
    <row r="2332" spans="1:22" ht="12.75" customHeight="1">
      <c r="A2332" s="472"/>
      <c r="B2332" s="582" t="s">
        <v>370</v>
      </c>
      <c r="C2332" s="583"/>
      <c r="D2332" s="583"/>
      <c r="E2332" s="222" t="s">
        <v>371</v>
      </c>
      <c r="F2332" s="516">
        <f>D2504</f>
        <v>0.152</v>
      </c>
      <c r="G2332" s="223">
        <f>F2332*F2326</f>
        <v>7.4784000000000006</v>
      </c>
      <c r="H2332" s="262"/>
      <c r="I2332" s="226">
        <f>G2332</f>
        <v>7.4784000000000006</v>
      </c>
      <c r="J2332" s="178"/>
      <c r="K2332" s="577"/>
      <c r="L2332" s="585"/>
      <c r="M2332" s="582" t="s">
        <v>370</v>
      </c>
      <c r="N2332" s="583"/>
      <c r="O2332" s="583"/>
      <c r="P2332" s="222" t="s">
        <v>371</v>
      </c>
      <c r="Q2332" s="516">
        <f>D2504</f>
        <v>0.152</v>
      </c>
      <c r="R2332" s="223">
        <f>Q2332*Q2326</f>
        <v>7.5087999999999999</v>
      </c>
      <c r="S2332" s="262"/>
      <c r="T2332" s="226">
        <f>R2332</f>
        <v>7.5087999999999999</v>
      </c>
      <c r="U2332" s="178"/>
      <c r="V2332" s="577"/>
    </row>
    <row r="2333" spans="1:22" ht="12.75" customHeight="1">
      <c r="A2333" s="472"/>
      <c r="B2333" s="584"/>
      <c r="C2333" s="583"/>
      <c r="D2333" s="583"/>
      <c r="E2333" s="222" t="s">
        <v>372</v>
      </c>
      <c r="F2333" s="516">
        <f>D2505</f>
        <v>0.72299999999999998</v>
      </c>
      <c r="G2333" s="223">
        <f>F2333*F2326</f>
        <v>35.571600000000004</v>
      </c>
      <c r="H2333" s="262"/>
      <c r="I2333" s="226">
        <f>G2333</f>
        <v>35.571600000000004</v>
      </c>
      <c r="J2333" s="178"/>
      <c r="K2333" s="577"/>
      <c r="L2333" s="464"/>
      <c r="M2333" s="584"/>
      <c r="N2333" s="583"/>
      <c r="O2333" s="583"/>
      <c r="P2333" s="222" t="s">
        <v>372</v>
      </c>
      <c r="Q2333" s="516">
        <f>D2505</f>
        <v>0.72299999999999998</v>
      </c>
      <c r="R2333" s="223">
        <f>Q2333*Q2326</f>
        <v>35.716200000000001</v>
      </c>
      <c r="S2333" s="262"/>
      <c r="T2333" s="226">
        <f>R2333</f>
        <v>35.716200000000001</v>
      </c>
      <c r="U2333" s="178"/>
      <c r="V2333" s="577"/>
    </row>
    <row r="2334" spans="1:22">
      <c r="A2334" s="573" t="s">
        <v>369</v>
      </c>
      <c r="B2334" s="584"/>
      <c r="C2334" s="583"/>
      <c r="D2334" s="583"/>
      <c r="E2334" s="222" t="s">
        <v>373</v>
      </c>
      <c r="F2334" s="527">
        <f>D2506</f>
        <v>1.3160000000000001</v>
      </c>
      <c r="G2334" s="223">
        <f>F2334*F2326</f>
        <v>64.747200000000007</v>
      </c>
      <c r="H2334" s="262"/>
      <c r="I2334" s="226">
        <f>G2334</f>
        <v>64.747200000000007</v>
      </c>
      <c r="J2334" s="178"/>
      <c r="K2334" s="577"/>
      <c r="L2334" s="586" t="s">
        <v>369</v>
      </c>
      <c r="M2334" s="584"/>
      <c r="N2334" s="583"/>
      <c r="O2334" s="583"/>
      <c r="P2334" s="222" t="s">
        <v>373</v>
      </c>
      <c r="Q2334" s="527">
        <f>D2506</f>
        <v>1.3160000000000001</v>
      </c>
      <c r="R2334" s="223">
        <f>Q2334*Q2326</f>
        <v>65.010400000000004</v>
      </c>
      <c r="S2334" s="262"/>
      <c r="T2334" s="226">
        <f>R2334</f>
        <v>65.010400000000004</v>
      </c>
      <c r="U2334" s="178"/>
      <c r="V2334" s="577"/>
    </row>
    <row r="2335" spans="1:22" ht="13.5" thickBot="1">
      <c r="A2335" s="573"/>
      <c r="B2335" s="584"/>
      <c r="C2335" s="583"/>
      <c r="D2335" s="583"/>
      <c r="E2335" s="232" t="s">
        <v>374</v>
      </c>
      <c r="F2335" s="518">
        <f>D2507</f>
        <v>0.14899999999999999</v>
      </c>
      <c r="G2335" s="233">
        <f>F2335*F2326</f>
        <v>7.3308</v>
      </c>
      <c r="H2335" s="264"/>
      <c r="I2335" s="237">
        <f>G2335</f>
        <v>7.3308</v>
      </c>
      <c r="J2335" s="236"/>
      <c r="K2335" s="577"/>
      <c r="L2335" s="586"/>
      <c r="M2335" s="584"/>
      <c r="N2335" s="583"/>
      <c r="O2335" s="583"/>
      <c r="P2335" s="232" t="s">
        <v>374</v>
      </c>
      <c r="Q2335" s="518">
        <f>D2507</f>
        <v>0.14899999999999999</v>
      </c>
      <c r="R2335" s="233">
        <f>Q2335*Q2326</f>
        <v>7.3605999999999998</v>
      </c>
      <c r="S2335" s="264"/>
      <c r="T2335" s="237">
        <f>R2335</f>
        <v>7.3605999999999998</v>
      </c>
      <c r="U2335" s="236"/>
      <c r="V2335" s="577"/>
    </row>
    <row r="2336" spans="1:22" ht="12" customHeight="1" thickBot="1">
      <c r="A2336" s="574"/>
      <c r="B2336" s="168"/>
      <c r="C2336" s="164"/>
      <c r="D2336" s="164"/>
      <c r="E2336" s="165"/>
      <c r="F2336" s="532" t="s">
        <v>384</v>
      </c>
      <c r="G2336" s="332" t="s">
        <v>385</v>
      </c>
      <c r="H2336" s="220" t="s">
        <v>386</v>
      </c>
      <c r="I2336" s="219"/>
      <c r="J2336" s="251"/>
      <c r="K2336" s="577"/>
      <c r="L2336" s="587"/>
      <c r="M2336" s="168"/>
      <c r="N2336" s="164"/>
      <c r="O2336" s="164"/>
      <c r="P2336" s="165"/>
      <c r="Q2336" s="532" t="s">
        <v>384</v>
      </c>
      <c r="R2336" s="332" t="s">
        <v>385</v>
      </c>
      <c r="S2336" s="220" t="s">
        <v>386</v>
      </c>
      <c r="T2336" s="219"/>
      <c r="U2336" s="251"/>
      <c r="V2336" s="577"/>
    </row>
    <row r="2337" spans="1:22" ht="13.5" thickBot="1">
      <c r="A2337" s="479"/>
      <c r="B2337" s="247" t="s">
        <v>986</v>
      </c>
      <c r="C2337" s="219"/>
      <c r="D2337" s="219"/>
      <c r="E2337" s="253"/>
      <c r="F2337" s="524">
        <f>F2317</f>
        <v>35210</v>
      </c>
      <c r="G2337" s="282">
        <f>G2317</f>
        <v>35314</v>
      </c>
      <c r="H2337" s="249">
        <f>H2317</f>
        <v>104</v>
      </c>
      <c r="I2337" s="242">
        <f>I2317</f>
        <v>343.2</v>
      </c>
      <c r="J2337" s="167"/>
      <c r="K2337" s="577"/>
      <c r="L2337" s="461"/>
      <c r="M2337" s="247" t="s">
        <v>986</v>
      </c>
      <c r="N2337" s="219"/>
      <c r="O2337" s="219"/>
      <c r="P2337" s="253"/>
      <c r="Q2337" s="524">
        <f>Q2317</f>
        <v>55720</v>
      </c>
      <c r="R2337" s="248">
        <f>R2317</f>
        <v>55875</v>
      </c>
      <c r="S2337" s="249">
        <f>S2317</f>
        <v>155</v>
      </c>
      <c r="T2337" s="242">
        <f>T2317</f>
        <v>511.5</v>
      </c>
      <c r="U2337" s="167"/>
      <c r="V2337" s="577"/>
    </row>
    <row r="2338" spans="1:22">
      <c r="A2338" s="460" t="s">
        <v>375</v>
      </c>
      <c r="B2338" s="132"/>
      <c r="C2338" s="132"/>
      <c r="D2338" s="132"/>
      <c r="E2338" s="132"/>
      <c r="F2338" s="510"/>
      <c r="G2338" s="560" t="s">
        <v>1007</v>
      </c>
      <c r="H2338" s="255"/>
      <c r="I2338" s="556">
        <f>I2318</f>
        <v>0</v>
      </c>
      <c r="J2338" s="255"/>
      <c r="K2338" s="577"/>
      <c r="L2338" s="460" t="s">
        <v>375</v>
      </c>
      <c r="M2338" s="132"/>
      <c r="N2338" s="132"/>
      <c r="O2338" s="132"/>
      <c r="P2338" s="132"/>
      <c r="Q2338" s="510"/>
      <c r="R2338" s="560" t="s">
        <v>1007</v>
      </c>
      <c r="S2338" s="255"/>
      <c r="T2338" s="556">
        <f>T2318</f>
        <v>-1.0000000000218279E-2</v>
      </c>
      <c r="U2338" s="255"/>
      <c r="V2338" s="577"/>
    </row>
    <row r="2339" spans="1:22" ht="13.5" thickBot="1">
      <c r="A2339" s="460" t="s">
        <v>376</v>
      </c>
      <c r="B2339" s="132"/>
      <c r="C2339" s="132"/>
      <c r="D2339" s="180" t="s">
        <v>377</v>
      </c>
      <c r="E2339" s="183" t="str">
        <f>$E$18</f>
        <v>января</v>
      </c>
      <c r="F2339" s="510" t="s">
        <v>1142</v>
      </c>
      <c r="G2339" s="182" t="s">
        <v>347</v>
      </c>
      <c r="H2339" s="167"/>
      <c r="I2339" s="242">
        <f>SUM(I2330:I2338)</f>
        <v>1909.7280000000001</v>
      </c>
      <c r="J2339" s="167"/>
      <c r="K2339" s="299"/>
      <c r="L2339" s="460" t="s">
        <v>376</v>
      </c>
      <c r="M2339" s="132"/>
      <c r="N2339" s="132"/>
      <c r="O2339" s="180" t="s">
        <v>377</v>
      </c>
      <c r="P2339" s="183" t="str">
        <f>$E$18</f>
        <v>января</v>
      </c>
      <c r="Q2339" s="510" t="s">
        <v>1142</v>
      </c>
      <c r="R2339" s="182" t="s">
        <v>347</v>
      </c>
      <c r="S2339" s="167"/>
      <c r="T2339" s="242">
        <f>SUM(T2330:T2338)</f>
        <v>2084.386</v>
      </c>
      <c r="U2339" s="167"/>
      <c r="V2339" s="299"/>
    </row>
    <row r="2340" spans="1:22" s="261" customFormat="1" ht="13.5" customHeight="1">
      <c r="A2340" s="284"/>
      <c r="B2340" s="285"/>
      <c r="C2340" s="196"/>
      <c r="F2340" s="525"/>
      <c r="K2340" s="339"/>
      <c r="L2340" s="284"/>
      <c r="M2340" s="285"/>
      <c r="N2340" s="196"/>
      <c r="Q2340" s="525"/>
      <c r="V2340" s="339"/>
    </row>
    <row r="2341" spans="1:22">
      <c r="A2341" s="460" t="s">
        <v>363</v>
      </c>
      <c r="B2341" s="131"/>
      <c r="L2341" s="460" t="s">
        <v>363</v>
      </c>
      <c r="M2341" s="131"/>
    </row>
    <row r="2342" spans="1:22" ht="2.25" customHeight="1">
      <c r="A2342" s="460"/>
      <c r="B2342" s="131"/>
      <c r="C2342" s="132"/>
      <c r="D2342" s="132"/>
      <c r="E2342" s="132"/>
      <c r="F2342" s="510"/>
      <c r="G2342" s="132"/>
      <c r="H2342" s="132"/>
      <c r="I2342" s="132"/>
      <c r="J2342" s="132"/>
      <c r="K2342" s="217"/>
      <c r="L2342" s="460"/>
      <c r="M2342" s="131"/>
      <c r="N2342" s="132"/>
      <c r="O2342" s="132"/>
      <c r="P2342" s="132"/>
      <c r="Q2342" s="510"/>
      <c r="R2342" s="132"/>
      <c r="S2342" s="132"/>
      <c r="T2342" s="132"/>
      <c r="U2342" s="132"/>
      <c r="V2342" s="132"/>
    </row>
    <row r="2343" spans="1:22" ht="15.75" customHeight="1">
      <c r="A2343" s="578"/>
      <c r="B2343" s="578"/>
      <c r="C2343" s="578"/>
      <c r="D2343" s="133" t="s">
        <v>325</v>
      </c>
      <c r="E2343" s="133"/>
      <c r="F2343" s="511"/>
      <c r="G2343" s="135" t="str">
        <f>$G$3</f>
        <v>декабрь</v>
      </c>
      <c r="H2343" s="133" t="s">
        <v>967</v>
      </c>
      <c r="I2343" s="132"/>
      <c r="J2343" s="132"/>
      <c r="K2343" s="217"/>
      <c r="L2343" s="578"/>
      <c r="M2343" s="578"/>
      <c r="N2343" s="578"/>
      <c r="O2343" s="133" t="s">
        <v>325</v>
      </c>
      <c r="P2343" s="133"/>
      <c r="Q2343" s="511"/>
      <c r="R2343" s="135" t="str">
        <f>$G$3</f>
        <v>декабрь</v>
      </c>
      <c r="S2343" s="133" t="s">
        <v>967</v>
      </c>
      <c r="T2343" s="132"/>
      <c r="U2343" s="132"/>
      <c r="V2343" s="132"/>
    </row>
    <row r="2344" spans="1:22" ht="1.5" customHeight="1">
      <c r="A2344" s="578"/>
      <c r="B2344" s="578"/>
      <c r="C2344" s="578"/>
      <c r="D2344" s="132"/>
      <c r="E2344" s="132"/>
      <c r="F2344" s="510"/>
      <c r="G2344" s="132"/>
      <c r="H2344" s="132"/>
      <c r="I2344" s="132"/>
      <c r="J2344" s="132"/>
      <c r="K2344" s="217"/>
      <c r="L2344" s="578"/>
      <c r="M2344" s="578"/>
      <c r="N2344" s="578"/>
      <c r="O2344" s="132"/>
      <c r="P2344" s="132"/>
      <c r="Q2344" s="510"/>
      <c r="R2344" s="132"/>
      <c r="S2344" s="132"/>
      <c r="T2344" s="132"/>
      <c r="U2344" s="132"/>
      <c r="V2344" s="132"/>
    </row>
    <row r="2345" spans="1:22" ht="12.75" customHeight="1">
      <c r="A2345" s="578"/>
      <c r="B2345" s="578"/>
      <c r="C2345" s="578"/>
      <c r="D2345" s="131" t="s">
        <v>327</v>
      </c>
      <c r="E2345" s="131"/>
      <c r="F2345" s="512">
        <f>Жильцы!E123</f>
        <v>49.1</v>
      </c>
      <c r="G2345" s="131" t="s">
        <v>328</v>
      </c>
      <c r="H2345" s="132" t="str">
        <f>Жильцы!B123&amp;" "&amp;Жильцы!C123&amp;"."&amp;Жильцы!D123&amp;"."</f>
        <v>Миронов С.И.</v>
      </c>
      <c r="I2345" s="132"/>
      <c r="J2345" s="132"/>
      <c r="K2345" s="217"/>
      <c r="L2345" s="578"/>
      <c r="M2345" s="578"/>
      <c r="N2345" s="578"/>
      <c r="O2345" s="131" t="s">
        <v>327</v>
      </c>
      <c r="P2345" s="131"/>
      <c r="Q2345" s="512">
        <f>Жильцы!E125</f>
        <v>65.599999999999994</v>
      </c>
      <c r="R2345" s="131" t="s">
        <v>328</v>
      </c>
      <c r="S2345" s="132" t="str">
        <f>Жильцы!B125&amp;" "&amp;Жильцы!C125&amp;"."&amp;Жильцы!D125&amp;"."</f>
        <v>Казанцева Л.М.</v>
      </c>
      <c r="T2345" s="132"/>
      <c r="U2345" s="132"/>
      <c r="V2345" s="132"/>
    </row>
    <row r="2346" spans="1:22" ht="12.75" customHeight="1">
      <c r="A2346" s="578"/>
      <c r="B2346" s="578"/>
      <c r="C2346" s="578"/>
      <c r="D2346" s="131" t="s">
        <v>329</v>
      </c>
      <c r="E2346" s="131"/>
      <c r="F2346" s="512">
        <f>Жильцы!F123</f>
        <v>0</v>
      </c>
      <c r="G2346" s="131" t="s">
        <v>330</v>
      </c>
      <c r="H2346" s="132" t="s">
        <v>331</v>
      </c>
      <c r="I2346" s="132"/>
      <c r="J2346" s="137">
        <f>Жильцы!A123</f>
        <v>122</v>
      </c>
      <c r="K2346" s="217"/>
      <c r="L2346" s="578"/>
      <c r="M2346" s="578"/>
      <c r="N2346" s="578"/>
      <c r="O2346" s="131" t="s">
        <v>329</v>
      </c>
      <c r="P2346" s="131"/>
      <c r="Q2346" s="512">
        <f>Жильцы!F125</f>
        <v>3</v>
      </c>
      <c r="R2346" s="131" t="s">
        <v>330</v>
      </c>
      <c r="S2346" s="132" t="s">
        <v>331</v>
      </c>
      <c r="T2346" s="132"/>
      <c r="U2346" s="137">
        <f>Жильцы!A125</f>
        <v>124</v>
      </c>
      <c r="V2346" s="132"/>
    </row>
    <row r="2347" spans="1:22" ht="1.5" customHeight="1" thickBot="1">
      <c r="A2347" s="463"/>
      <c r="B2347" s="132"/>
      <c r="C2347" s="132"/>
      <c r="D2347" s="132"/>
      <c r="E2347" s="132"/>
      <c r="F2347" s="510"/>
      <c r="G2347" s="132"/>
      <c r="H2347" s="132"/>
      <c r="I2347" s="132"/>
      <c r="J2347" s="132"/>
      <c r="K2347" s="217"/>
      <c r="L2347" s="463"/>
      <c r="M2347" s="132"/>
      <c r="N2347" s="132"/>
      <c r="O2347" s="132"/>
      <c r="P2347" s="132"/>
      <c r="Q2347" s="510"/>
      <c r="R2347" s="132"/>
      <c r="S2347" s="132"/>
      <c r="T2347" s="132"/>
      <c r="U2347" s="132"/>
      <c r="V2347" s="132"/>
    </row>
    <row r="2348" spans="1:22" ht="24" customHeight="1" thickBot="1">
      <c r="A2348" s="574"/>
      <c r="B2348" s="138"/>
      <c r="C2348" s="219"/>
      <c r="D2348" s="541" t="s">
        <v>957</v>
      </c>
      <c r="E2348" s="140"/>
      <c r="F2348" s="513" t="s">
        <v>366</v>
      </c>
      <c r="G2348" s="141" t="s">
        <v>335</v>
      </c>
      <c r="H2348" s="220" t="s">
        <v>367</v>
      </c>
      <c r="I2348" s="569" t="s">
        <v>337</v>
      </c>
      <c r="J2348" s="570"/>
      <c r="K2348" s="217"/>
      <c r="L2348" s="588"/>
      <c r="M2348" s="138"/>
      <c r="N2348" s="219"/>
      <c r="O2348" s="541" t="s">
        <v>957</v>
      </c>
      <c r="P2348" s="140"/>
      <c r="Q2348" s="513" t="s">
        <v>366</v>
      </c>
      <c r="R2348" s="141" t="s">
        <v>335</v>
      </c>
      <c r="S2348" s="220" t="s">
        <v>367</v>
      </c>
      <c r="T2348" s="569" t="s">
        <v>337</v>
      </c>
      <c r="U2348" s="570"/>
      <c r="V2348" s="132"/>
    </row>
    <row r="2349" spans="1:22" ht="3" customHeight="1">
      <c r="A2349" s="574"/>
      <c r="B2349" s="221"/>
      <c r="C2349" s="144"/>
      <c r="D2349" s="144"/>
      <c r="E2349" s="145"/>
      <c r="F2349" s="514"/>
      <c r="G2349" s="146"/>
      <c r="H2349" s="146"/>
      <c r="I2349" s="144"/>
      <c r="J2349" s="147"/>
      <c r="K2349" s="217"/>
      <c r="L2349" s="588"/>
      <c r="M2349" s="221"/>
      <c r="N2349" s="144"/>
      <c r="O2349" s="144"/>
      <c r="P2349" s="145"/>
      <c r="Q2349" s="514"/>
      <c r="R2349" s="146"/>
      <c r="S2349" s="146"/>
      <c r="T2349" s="144"/>
      <c r="U2349" s="147"/>
      <c r="V2349" s="132"/>
    </row>
    <row r="2350" spans="1:22" ht="12.75" customHeight="1">
      <c r="A2350" s="574"/>
      <c r="B2350" s="221" t="s">
        <v>368</v>
      </c>
      <c r="C2350" s="156"/>
      <c r="D2350" s="156"/>
      <c r="E2350" s="150"/>
      <c r="F2350" s="151">
        <f>D2509</f>
        <v>29.5</v>
      </c>
      <c r="G2350" s="151">
        <f>F2350*F2345</f>
        <v>1448.45</v>
      </c>
      <c r="H2350" s="152"/>
      <c r="I2350" s="153">
        <f>G2350-H2350</f>
        <v>1448.45</v>
      </c>
      <c r="J2350" s="154"/>
      <c r="K2350" s="217"/>
      <c r="L2350" s="588"/>
      <c r="M2350" s="221" t="s">
        <v>368</v>
      </c>
      <c r="N2350" s="156"/>
      <c r="O2350" s="156"/>
      <c r="P2350" s="150"/>
      <c r="Q2350" s="151">
        <f>D2509</f>
        <v>29.5</v>
      </c>
      <c r="R2350" s="151">
        <f>Q2350*Q2345</f>
        <v>1935.1999999999998</v>
      </c>
      <c r="S2350" s="152"/>
      <c r="T2350" s="153">
        <f>R2350-S2350</f>
        <v>1935.1999999999998</v>
      </c>
      <c r="U2350" s="154"/>
      <c r="V2350" s="132"/>
    </row>
    <row r="2351" spans="1:22" ht="12.75" customHeight="1">
      <c r="A2351" s="472"/>
      <c r="B2351" s="582" t="s">
        <v>370</v>
      </c>
      <c r="C2351" s="583"/>
      <c r="D2351" s="583"/>
      <c r="E2351" s="222" t="s">
        <v>371</v>
      </c>
      <c r="F2351" s="516">
        <f>D2504</f>
        <v>0.152</v>
      </c>
      <c r="G2351" s="223">
        <f>F2351*F2345</f>
        <v>7.4631999999999996</v>
      </c>
      <c r="H2351" s="224"/>
      <c r="I2351" s="226">
        <f>G2351</f>
        <v>7.4631999999999996</v>
      </c>
      <c r="J2351" s="178"/>
      <c r="K2351" s="217"/>
      <c r="L2351" s="588"/>
      <c r="M2351" s="582" t="s">
        <v>370</v>
      </c>
      <c r="N2351" s="583"/>
      <c r="O2351" s="583"/>
      <c r="P2351" s="222" t="s">
        <v>371</v>
      </c>
      <c r="Q2351" s="516">
        <f>D2504</f>
        <v>0.152</v>
      </c>
      <c r="R2351" s="223">
        <f>Q2351*Q2345</f>
        <v>9.9711999999999996</v>
      </c>
      <c r="S2351" s="224"/>
      <c r="T2351" s="226">
        <f>R2351</f>
        <v>9.9711999999999996</v>
      </c>
      <c r="U2351" s="178"/>
      <c r="V2351" s="132"/>
    </row>
    <row r="2352" spans="1:22" ht="12.75" customHeight="1">
      <c r="A2352" s="472"/>
      <c r="B2352" s="584"/>
      <c r="C2352" s="583"/>
      <c r="D2352" s="583"/>
      <c r="E2352" s="222" t="s">
        <v>372</v>
      </c>
      <c r="F2352" s="516">
        <f>D2505</f>
        <v>0.72299999999999998</v>
      </c>
      <c r="G2352" s="223">
        <f>F2352*F2345</f>
        <v>35.499299999999998</v>
      </c>
      <c r="H2352" s="224"/>
      <c r="I2352" s="226">
        <f>G2352</f>
        <v>35.499299999999998</v>
      </c>
      <c r="J2352" s="178"/>
      <c r="K2352" s="217"/>
      <c r="L2352" s="469"/>
      <c r="M2352" s="584"/>
      <c r="N2352" s="583"/>
      <c r="O2352" s="583"/>
      <c r="P2352" s="222" t="s">
        <v>372</v>
      </c>
      <c r="Q2352" s="516">
        <f>D2505</f>
        <v>0.72299999999999998</v>
      </c>
      <c r="R2352" s="223">
        <f>Q2352*Q2345</f>
        <v>47.428799999999995</v>
      </c>
      <c r="S2352" s="224"/>
      <c r="T2352" s="226">
        <f>R2352</f>
        <v>47.428799999999995</v>
      </c>
      <c r="U2352" s="178"/>
      <c r="V2352" s="132"/>
    </row>
    <row r="2353" spans="1:22">
      <c r="A2353" s="573" t="s">
        <v>369</v>
      </c>
      <c r="B2353" s="584"/>
      <c r="C2353" s="583"/>
      <c r="D2353" s="583"/>
      <c r="E2353" s="222" t="s">
        <v>373</v>
      </c>
      <c r="F2353" s="527">
        <f>D2506</f>
        <v>1.3160000000000001</v>
      </c>
      <c r="G2353" s="223">
        <f>F2353*F2345</f>
        <v>64.615600000000001</v>
      </c>
      <c r="H2353" s="224"/>
      <c r="I2353" s="226">
        <f>G2353</f>
        <v>64.615600000000001</v>
      </c>
      <c r="J2353" s="178"/>
      <c r="K2353" s="217"/>
      <c r="L2353" s="589" t="s">
        <v>369</v>
      </c>
      <c r="M2353" s="584"/>
      <c r="N2353" s="583"/>
      <c r="O2353" s="583"/>
      <c r="P2353" s="222" t="s">
        <v>373</v>
      </c>
      <c r="Q2353" s="527">
        <f>D2506</f>
        <v>1.3160000000000001</v>
      </c>
      <c r="R2353" s="223">
        <f>Q2353*Q2345</f>
        <v>86.329599999999999</v>
      </c>
      <c r="S2353" s="224"/>
      <c r="T2353" s="226">
        <f>R2353</f>
        <v>86.329599999999999</v>
      </c>
      <c r="U2353" s="178"/>
      <c r="V2353" s="132"/>
    </row>
    <row r="2354" spans="1:22" ht="13.5" thickBot="1">
      <c r="A2354" s="573"/>
      <c r="B2354" s="584"/>
      <c r="C2354" s="583"/>
      <c r="D2354" s="583"/>
      <c r="E2354" s="232" t="s">
        <v>374</v>
      </c>
      <c r="F2354" s="518">
        <f>D2507</f>
        <v>0.14899999999999999</v>
      </c>
      <c r="G2354" s="233">
        <f>F2354*F2345</f>
        <v>7.3159000000000001</v>
      </c>
      <c r="H2354" s="234"/>
      <c r="I2354" s="237">
        <f>G2354</f>
        <v>7.3159000000000001</v>
      </c>
      <c r="J2354" s="236"/>
      <c r="K2354" s="217"/>
      <c r="L2354" s="589"/>
      <c r="M2354" s="584"/>
      <c r="N2354" s="583"/>
      <c r="O2354" s="583"/>
      <c r="P2354" s="232" t="s">
        <v>374</v>
      </c>
      <c r="Q2354" s="518">
        <f>D2507</f>
        <v>0.14899999999999999</v>
      </c>
      <c r="R2354" s="233">
        <f>Q2354*Q2345</f>
        <v>9.7743999999999982</v>
      </c>
      <c r="S2354" s="234"/>
      <c r="T2354" s="237">
        <f>R2354</f>
        <v>9.7743999999999982</v>
      </c>
      <c r="U2354" s="236"/>
      <c r="V2354" s="132"/>
    </row>
    <row r="2355" spans="1:22" ht="13.5" customHeight="1" thickBot="1">
      <c r="A2355" s="574"/>
      <c r="B2355" s="168"/>
      <c r="C2355" s="164"/>
      <c r="D2355" s="164"/>
      <c r="E2355" s="165"/>
      <c r="F2355" s="532" t="s">
        <v>384</v>
      </c>
      <c r="G2355" s="332" t="s">
        <v>385</v>
      </c>
      <c r="H2355" s="220" t="s">
        <v>386</v>
      </c>
      <c r="I2355" s="219"/>
      <c r="J2355" s="251"/>
      <c r="K2355" s="217"/>
      <c r="L2355" s="590"/>
      <c r="M2355" s="168"/>
      <c r="N2355" s="164"/>
      <c r="O2355" s="164"/>
      <c r="P2355" s="165"/>
      <c r="Q2355" s="532" t="s">
        <v>384</v>
      </c>
      <c r="R2355" s="332" t="s">
        <v>385</v>
      </c>
      <c r="S2355" s="220" t="s">
        <v>386</v>
      </c>
      <c r="T2355" s="219"/>
      <c r="U2355" s="251"/>
      <c r="V2355" s="132"/>
    </row>
    <row r="2356" spans="1:22" ht="13.5" thickBot="1">
      <c r="A2356" s="479"/>
      <c r="B2356" s="247" t="s">
        <v>986</v>
      </c>
      <c r="C2356" s="219"/>
      <c r="D2356" s="219"/>
      <c r="E2356" s="253"/>
      <c r="F2356" s="521">
        <f>INDEX(Жильцы!$A$2:$AB$129,Квитанции_чистые!J2346,HLOOKUP(Квитанции_чистые!$G$3,Лист1!$B$21:$M$22,2,FALSE))</f>
        <v>12130</v>
      </c>
      <c r="G2356" s="248">
        <f>INDEX(Жильцы!$A$2:$AB$129,Квитанции_чистые!J2346,(HLOOKUP(Квитанции_чистые!$G$3,Лист1!$B$17:$M$18,2,FALSE)))</f>
        <v>12953</v>
      </c>
      <c r="H2356" s="249">
        <f>G2356-F2356</f>
        <v>823</v>
      </c>
      <c r="I2356" s="242">
        <f>H2356*B2499</f>
        <v>2715.8999999999996</v>
      </c>
      <c r="J2356" s="251"/>
      <c r="K2356" s="252"/>
      <c r="L2356" s="470"/>
      <c r="M2356" s="254" t="s">
        <v>987</v>
      </c>
      <c r="N2356" s="288"/>
      <c r="O2356" s="288"/>
      <c r="P2356" s="289"/>
      <c r="Q2356" s="528">
        <f>INDEX(Жильцы!A136:AB137,1,HLOOKUP($G$3,Лист1!$B$21:$M$22,2,FALSE))</f>
        <v>13281</v>
      </c>
      <c r="R2356" s="290">
        <f>INDEX(Жильцы!A136:AB137,1,HLOOKUP($G$3,Лист1!$B$17:$M$18,2,FALSE))</f>
        <v>13502</v>
      </c>
      <c r="S2356" s="291">
        <f>R2356-Q2356</f>
        <v>221</v>
      </c>
      <c r="T2356" s="298">
        <f>S2356*C2501</f>
        <v>318.24</v>
      </c>
      <c r="U2356" s="255"/>
      <c r="V2356" s="132"/>
    </row>
    <row r="2357" spans="1:22" ht="13.5" thickBot="1">
      <c r="A2357" s="460" t="s">
        <v>375</v>
      </c>
      <c r="B2357" s="132"/>
      <c r="C2357" s="132"/>
      <c r="D2357" s="132"/>
      <c r="E2357" s="132"/>
      <c r="F2357" s="510"/>
      <c r="G2357" s="560" t="s">
        <v>1007</v>
      </c>
      <c r="H2357" s="255"/>
      <c r="I2357" s="556">
        <f>Жильцы!N123</f>
        <v>3869.08</v>
      </c>
      <c r="J2357" s="255"/>
      <c r="K2357" s="217"/>
      <c r="L2357" s="460" t="s">
        <v>375</v>
      </c>
      <c r="M2357" s="168" t="s">
        <v>988</v>
      </c>
      <c r="N2357" s="164"/>
      <c r="O2357" s="164"/>
      <c r="P2357" s="336"/>
      <c r="Q2357" s="529">
        <f>INDEX(Жильцы!A136:AB137,2,HLOOKUP($G$3,Лист1!$B$21:$M$22,2,FALSE))</f>
        <v>27228</v>
      </c>
      <c r="R2357" s="264">
        <f>INDEX(Жильцы!A136:AB137,2,HLOOKUP($G$3,Лист1!$B$17:$M$18,2,FALSE))</f>
        <v>27647</v>
      </c>
      <c r="S2357" s="236">
        <f>R2357-Q2357</f>
        <v>419</v>
      </c>
      <c r="T2357" s="237">
        <f>S2357*C2502</f>
        <v>1592.1999999999998</v>
      </c>
      <c r="U2357" s="236"/>
      <c r="V2357" s="132"/>
    </row>
    <row r="2358" spans="1:22" ht="13.5" thickBot="1">
      <c r="A2358" s="460" t="s">
        <v>376</v>
      </c>
      <c r="B2358" s="132"/>
      <c r="C2358" s="132"/>
      <c r="D2358" s="180" t="s">
        <v>377</v>
      </c>
      <c r="E2358" s="183" t="str">
        <f>$E$18</f>
        <v>января</v>
      </c>
      <c r="F2358" s="510" t="s">
        <v>1142</v>
      </c>
      <c r="G2358" s="182" t="s">
        <v>347</v>
      </c>
      <c r="H2358" s="167"/>
      <c r="I2358" s="242">
        <f>SUM(I2349:I2357)</f>
        <v>8148.3239999999996</v>
      </c>
      <c r="J2358" s="167"/>
      <c r="K2358" s="217"/>
      <c r="L2358" s="460" t="s">
        <v>376</v>
      </c>
      <c r="M2358" s="132"/>
      <c r="N2358" s="132"/>
      <c r="O2358" s="180" t="s">
        <v>377</v>
      </c>
      <c r="P2358" s="183" t="str">
        <f>$E$18</f>
        <v>января</v>
      </c>
      <c r="Q2358" s="510" t="s">
        <v>1142</v>
      </c>
      <c r="R2358" s="562" t="s">
        <v>1007</v>
      </c>
      <c r="S2358" s="154"/>
      <c r="T2358" s="558">
        <f>Жильцы!N125</f>
        <v>6453.59</v>
      </c>
      <c r="U2358" s="154"/>
      <c r="V2358" s="132"/>
    </row>
    <row r="2359" spans="1:22" ht="12.75" customHeight="1" thickBot="1">
      <c r="A2359" s="184"/>
      <c r="B2359" s="190"/>
      <c r="C2359" s="186"/>
      <c r="D2359" s="259"/>
      <c r="E2359" s="259"/>
      <c r="F2359" s="522"/>
      <c r="G2359" s="188"/>
      <c r="H2359" s="189"/>
      <c r="I2359" s="259"/>
      <c r="J2359" s="259"/>
      <c r="K2359" s="260"/>
      <c r="L2359" s="184"/>
      <c r="M2359" s="190"/>
      <c r="N2359" s="186"/>
      <c r="O2359" s="259"/>
      <c r="P2359" s="259"/>
      <c r="Q2359" s="522"/>
      <c r="R2359" s="182" t="s">
        <v>347</v>
      </c>
      <c r="S2359" s="167"/>
      <c r="T2359" s="242">
        <f>SUM(T2350:T2358)</f>
        <v>10452.734</v>
      </c>
      <c r="U2359" s="167"/>
      <c r="V2359" s="261"/>
    </row>
    <row r="2360" spans="1:22" ht="21.75" customHeight="1">
      <c r="A2360" s="460" t="s">
        <v>363</v>
      </c>
      <c r="B2360" s="131"/>
      <c r="K2360" s="576" t="s">
        <v>378</v>
      </c>
      <c r="L2360" s="460" t="s">
        <v>363</v>
      </c>
      <c r="M2360" s="131"/>
      <c r="V2360" s="576" t="s">
        <v>378</v>
      </c>
    </row>
    <row r="2361" spans="1:22">
      <c r="A2361" s="460" t="s">
        <v>379</v>
      </c>
      <c r="B2361" s="131"/>
      <c r="K2361" s="577"/>
      <c r="L2361" s="460" t="s">
        <v>379</v>
      </c>
      <c r="M2361" s="131"/>
      <c r="V2361" s="577"/>
    </row>
    <row r="2362" spans="1:22" ht="1.5" customHeight="1">
      <c r="A2362" s="460"/>
      <c r="B2362" s="131"/>
      <c r="C2362" s="132"/>
      <c r="D2362" s="132"/>
      <c r="E2362" s="132"/>
      <c r="F2362" s="510"/>
      <c r="G2362" s="132"/>
      <c r="H2362" s="132"/>
      <c r="I2362" s="132"/>
      <c r="J2362" s="132"/>
      <c r="K2362" s="577"/>
      <c r="L2362" s="460"/>
      <c r="M2362" s="131"/>
      <c r="N2362" s="132"/>
      <c r="O2362" s="132"/>
      <c r="P2362" s="132"/>
      <c r="Q2362" s="510"/>
      <c r="R2362" s="132"/>
      <c r="S2362" s="132"/>
      <c r="T2362" s="132"/>
      <c r="U2362" s="132"/>
      <c r="V2362" s="577"/>
    </row>
    <row r="2363" spans="1:22" ht="15.75" customHeight="1">
      <c r="A2363" s="578"/>
      <c r="B2363" s="578"/>
      <c r="C2363" s="578"/>
      <c r="D2363" s="133" t="s">
        <v>350</v>
      </c>
      <c r="E2363" s="133"/>
      <c r="F2363" s="511"/>
      <c r="G2363" s="135" t="str">
        <f>$G$3</f>
        <v>декабрь</v>
      </c>
      <c r="H2363" s="133" t="s">
        <v>967</v>
      </c>
      <c r="I2363" s="132"/>
      <c r="J2363" s="132"/>
      <c r="K2363" s="577"/>
      <c r="L2363" s="578"/>
      <c r="M2363" s="578"/>
      <c r="N2363" s="578"/>
      <c r="O2363" s="133" t="s">
        <v>350</v>
      </c>
      <c r="P2363" s="133"/>
      <c r="Q2363" s="511"/>
      <c r="R2363" s="135" t="str">
        <f>$G$3</f>
        <v>декабрь</v>
      </c>
      <c r="S2363" s="133" t="s">
        <v>967</v>
      </c>
      <c r="T2363" s="132"/>
      <c r="U2363" s="132"/>
      <c r="V2363" s="577"/>
    </row>
    <row r="2364" spans="1:22" ht="3" customHeight="1">
      <c r="A2364" s="578"/>
      <c r="B2364" s="578"/>
      <c r="C2364" s="578"/>
      <c r="D2364" s="132"/>
      <c r="E2364" s="132"/>
      <c r="F2364" s="510"/>
      <c r="G2364" s="132"/>
      <c r="H2364" s="132"/>
      <c r="I2364" s="132"/>
      <c r="J2364" s="132"/>
      <c r="K2364" s="577"/>
      <c r="L2364" s="578"/>
      <c r="M2364" s="578"/>
      <c r="N2364" s="578"/>
      <c r="O2364" s="132"/>
      <c r="P2364" s="132"/>
      <c r="Q2364" s="510"/>
      <c r="R2364" s="132"/>
      <c r="S2364" s="132"/>
      <c r="T2364" s="132"/>
      <c r="U2364" s="132"/>
      <c r="V2364" s="577"/>
    </row>
    <row r="2365" spans="1:22" ht="12.75" customHeight="1">
      <c r="A2365" s="578"/>
      <c r="B2365" s="578"/>
      <c r="C2365" s="578"/>
      <c r="D2365" s="131" t="s">
        <v>327</v>
      </c>
      <c r="E2365" s="131"/>
      <c r="F2365" s="512">
        <f>F2345</f>
        <v>49.1</v>
      </c>
      <c r="G2365" s="131" t="s">
        <v>328</v>
      </c>
      <c r="H2365" s="132" t="str">
        <f>H2345</f>
        <v>Миронов С.И.</v>
      </c>
      <c r="I2365" s="132"/>
      <c r="J2365" s="132"/>
      <c r="K2365" s="577"/>
      <c r="L2365" s="578"/>
      <c r="M2365" s="578"/>
      <c r="N2365" s="578"/>
      <c r="O2365" s="131" t="s">
        <v>327</v>
      </c>
      <c r="P2365" s="131"/>
      <c r="Q2365" s="512">
        <f>Q2345</f>
        <v>65.599999999999994</v>
      </c>
      <c r="R2365" s="131" t="s">
        <v>328</v>
      </c>
      <c r="S2365" s="132" t="str">
        <f>S2345</f>
        <v>Казанцева Л.М.</v>
      </c>
      <c r="T2365" s="132"/>
      <c r="U2365" s="132"/>
      <c r="V2365" s="577"/>
    </row>
    <row r="2366" spans="1:22" ht="12.75" customHeight="1">
      <c r="A2366" s="578"/>
      <c r="B2366" s="578"/>
      <c r="C2366" s="578"/>
      <c r="D2366" s="131" t="s">
        <v>329</v>
      </c>
      <c r="E2366" s="131"/>
      <c r="F2366" s="512">
        <f>F2346</f>
        <v>0</v>
      </c>
      <c r="G2366" s="131" t="s">
        <v>330</v>
      </c>
      <c r="H2366" s="132" t="s">
        <v>331</v>
      </c>
      <c r="I2366" s="132"/>
      <c r="J2366" s="137">
        <f>J2346</f>
        <v>122</v>
      </c>
      <c r="K2366" s="577"/>
      <c r="L2366" s="578"/>
      <c r="M2366" s="578"/>
      <c r="N2366" s="578"/>
      <c r="O2366" s="131" t="s">
        <v>329</v>
      </c>
      <c r="P2366" s="131"/>
      <c r="Q2366" s="512">
        <f>Q2346</f>
        <v>3</v>
      </c>
      <c r="R2366" s="131" t="s">
        <v>330</v>
      </c>
      <c r="S2366" s="132" t="s">
        <v>331</v>
      </c>
      <c r="T2366" s="132"/>
      <c r="U2366" s="137">
        <f>U2346</f>
        <v>124</v>
      </c>
      <c r="V2366" s="577"/>
    </row>
    <row r="2367" spans="1:22" ht="2.25" customHeight="1" thickBot="1">
      <c r="A2367" s="463"/>
      <c r="B2367" s="132"/>
      <c r="C2367" s="132"/>
      <c r="D2367" s="132"/>
      <c r="E2367" s="132"/>
      <c r="F2367" s="510"/>
      <c r="G2367" s="132"/>
      <c r="H2367" s="132"/>
      <c r="I2367" s="132"/>
      <c r="J2367" s="132"/>
      <c r="K2367" s="577"/>
      <c r="L2367" s="463"/>
      <c r="M2367" s="132"/>
      <c r="N2367" s="132"/>
      <c r="O2367" s="132"/>
      <c r="P2367" s="132"/>
      <c r="Q2367" s="510"/>
      <c r="R2367" s="132"/>
      <c r="S2367" s="132"/>
      <c r="T2367" s="132"/>
      <c r="U2367" s="132"/>
      <c r="V2367" s="577"/>
    </row>
    <row r="2368" spans="1:22" ht="24" customHeight="1" thickBot="1">
      <c r="A2368" s="574" t="s">
        <v>505</v>
      </c>
      <c r="B2368" s="138"/>
      <c r="C2368" s="219"/>
      <c r="D2368" s="541" t="s">
        <v>957</v>
      </c>
      <c r="E2368" s="140"/>
      <c r="F2368" s="513" t="s">
        <v>366</v>
      </c>
      <c r="G2368" s="141" t="s">
        <v>335</v>
      </c>
      <c r="H2368" s="220" t="s">
        <v>367</v>
      </c>
      <c r="I2368" s="569" t="s">
        <v>337</v>
      </c>
      <c r="J2368" s="570"/>
      <c r="K2368" s="577"/>
      <c r="L2368" s="588" t="s">
        <v>506</v>
      </c>
      <c r="M2368" s="138"/>
      <c r="N2368" s="219"/>
      <c r="O2368" s="541" t="s">
        <v>957</v>
      </c>
      <c r="P2368" s="140"/>
      <c r="Q2368" s="513" t="s">
        <v>366</v>
      </c>
      <c r="R2368" s="141" t="s">
        <v>335</v>
      </c>
      <c r="S2368" s="220" t="s">
        <v>367</v>
      </c>
      <c r="T2368" s="569" t="s">
        <v>337</v>
      </c>
      <c r="U2368" s="570"/>
      <c r="V2368" s="577"/>
    </row>
    <row r="2369" spans="1:22" ht="6" customHeight="1">
      <c r="A2369" s="574"/>
      <c r="B2369" s="221"/>
      <c r="C2369" s="144"/>
      <c r="D2369" s="144"/>
      <c r="E2369" s="145"/>
      <c r="F2369" s="514"/>
      <c r="G2369" s="146"/>
      <c r="H2369" s="146"/>
      <c r="I2369" s="144"/>
      <c r="J2369" s="147"/>
      <c r="K2369" s="577"/>
      <c r="L2369" s="588"/>
      <c r="M2369" s="221"/>
      <c r="N2369" s="144"/>
      <c r="O2369" s="144"/>
      <c r="P2369" s="145"/>
      <c r="Q2369" s="514"/>
      <c r="R2369" s="146"/>
      <c r="S2369" s="146"/>
      <c r="T2369" s="144"/>
      <c r="U2369" s="147"/>
      <c r="V2369" s="577"/>
    </row>
    <row r="2370" spans="1:22" ht="12.75" customHeight="1">
      <c r="A2370" s="574"/>
      <c r="B2370" s="221" t="s">
        <v>368</v>
      </c>
      <c r="C2370" s="156"/>
      <c r="D2370" s="156"/>
      <c r="E2370" s="150"/>
      <c r="F2370" s="151">
        <f>D2509</f>
        <v>29.5</v>
      </c>
      <c r="G2370" s="151">
        <f>F2370*F2365</f>
        <v>1448.45</v>
      </c>
      <c r="H2370" s="192"/>
      <c r="I2370" s="153">
        <f>G2370-H2370</f>
        <v>1448.45</v>
      </c>
      <c r="J2370" s="154"/>
      <c r="K2370" s="577"/>
      <c r="L2370" s="588"/>
      <c r="M2370" s="221" t="s">
        <v>368</v>
      </c>
      <c r="N2370" s="156"/>
      <c r="O2370" s="156"/>
      <c r="P2370" s="150"/>
      <c r="Q2370" s="151">
        <f>D2509</f>
        <v>29.5</v>
      </c>
      <c r="R2370" s="151">
        <f>Q2370*Q2365</f>
        <v>1935.1999999999998</v>
      </c>
      <c r="S2370" s="192"/>
      <c r="T2370" s="153">
        <f>R2370-S2370</f>
        <v>1935.1999999999998</v>
      </c>
      <c r="U2370" s="154"/>
      <c r="V2370" s="577"/>
    </row>
    <row r="2371" spans="1:22" ht="12.75" customHeight="1">
      <c r="A2371" s="472"/>
      <c r="B2371" s="582" t="s">
        <v>370</v>
      </c>
      <c r="C2371" s="583"/>
      <c r="D2371" s="583"/>
      <c r="E2371" s="222" t="s">
        <v>371</v>
      </c>
      <c r="F2371" s="516">
        <f>D2504</f>
        <v>0.152</v>
      </c>
      <c r="G2371" s="223">
        <f>F2371*F2365</f>
        <v>7.4631999999999996</v>
      </c>
      <c r="H2371" s="262"/>
      <c r="I2371" s="226">
        <f>G2371</f>
        <v>7.4631999999999996</v>
      </c>
      <c r="J2371" s="178"/>
      <c r="K2371" s="577"/>
      <c r="L2371" s="588"/>
      <c r="M2371" s="582" t="s">
        <v>370</v>
      </c>
      <c r="N2371" s="583"/>
      <c r="O2371" s="583"/>
      <c r="P2371" s="222" t="s">
        <v>371</v>
      </c>
      <c r="Q2371" s="516">
        <f>D2504</f>
        <v>0.152</v>
      </c>
      <c r="R2371" s="223">
        <f>Q2371*Q2365</f>
        <v>9.9711999999999996</v>
      </c>
      <c r="S2371" s="262"/>
      <c r="T2371" s="226">
        <f>R2371</f>
        <v>9.9711999999999996</v>
      </c>
      <c r="U2371" s="178"/>
      <c r="V2371" s="577"/>
    </row>
    <row r="2372" spans="1:22" ht="12.75" customHeight="1">
      <c r="A2372" s="472"/>
      <c r="B2372" s="584"/>
      <c r="C2372" s="583"/>
      <c r="D2372" s="583"/>
      <c r="E2372" s="222" t="s">
        <v>372</v>
      </c>
      <c r="F2372" s="516">
        <f>D2505</f>
        <v>0.72299999999999998</v>
      </c>
      <c r="G2372" s="223">
        <f>F2372*F2365</f>
        <v>35.499299999999998</v>
      </c>
      <c r="H2372" s="262"/>
      <c r="I2372" s="226">
        <f>G2372</f>
        <v>35.499299999999998</v>
      </c>
      <c r="J2372" s="178"/>
      <c r="K2372" s="577"/>
      <c r="L2372" s="469"/>
      <c r="M2372" s="584"/>
      <c r="N2372" s="583"/>
      <c r="O2372" s="583"/>
      <c r="P2372" s="222" t="s">
        <v>372</v>
      </c>
      <c r="Q2372" s="516">
        <f>D2505</f>
        <v>0.72299999999999998</v>
      </c>
      <c r="R2372" s="223">
        <f>Q2372*Q2365</f>
        <v>47.428799999999995</v>
      </c>
      <c r="S2372" s="262"/>
      <c r="T2372" s="226">
        <f>R2372</f>
        <v>47.428799999999995</v>
      </c>
      <c r="U2372" s="178"/>
      <c r="V2372" s="577"/>
    </row>
    <row r="2373" spans="1:22">
      <c r="A2373" s="573" t="s">
        <v>369</v>
      </c>
      <c r="B2373" s="584"/>
      <c r="C2373" s="583"/>
      <c r="D2373" s="583"/>
      <c r="E2373" s="222" t="s">
        <v>373</v>
      </c>
      <c r="F2373" s="527">
        <f>D2506</f>
        <v>1.3160000000000001</v>
      </c>
      <c r="G2373" s="223">
        <f>F2373*F2365</f>
        <v>64.615600000000001</v>
      </c>
      <c r="H2373" s="262"/>
      <c r="I2373" s="226">
        <f>G2373</f>
        <v>64.615600000000001</v>
      </c>
      <c r="J2373" s="178"/>
      <c r="K2373" s="577"/>
      <c r="L2373" s="589" t="s">
        <v>369</v>
      </c>
      <c r="M2373" s="584"/>
      <c r="N2373" s="583"/>
      <c r="O2373" s="583"/>
      <c r="P2373" s="222" t="s">
        <v>373</v>
      </c>
      <c r="Q2373" s="527">
        <f>D2506</f>
        <v>1.3160000000000001</v>
      </c>
      <c r="R2373" s="223">
        <f>Q2373*Q2365</f>
        <v>86.329599999999999</v>
      </c>
      <c r="S2373" s="262"/>
      <c r="T2373" s="226">
        <f>R2373</f>
        <v>86.329599999999999</v>
      </c>
      <c r="U2373" s="178"/>
      <c r="V2373" s="577"/>
    </row>
    <row r="2374" spans="1:22" ht="13.5" thickBot="1">
      <c r="A2374" s="573"/>
      <c r="B2374" s="584"/>
      <c r="C2374" s="583"/>
      <c r="D2374" s="583"/>
      <c r="E2374" s="232" t="s">
        <v>374</v>
      </c>
      <c r="F2374" s="518">
        <f>D2507</f>
        <v>0.14899999999999999</v>
      </c>
      <c r="G2374" s="233">
        <f>F2374*F2365</f>
        <v>7.3159000000000001</v>
      </c>
      <c r="H2374" s="264"/>
      <c r="I2374" s="237">
        <f>G2374</f>
        <v>7.3159000000000001</v>
      </c>
      <c r="J2374" s="236"/>
      <c r="K2374" s="577"/>
      <c r="L2374" s="589"/>
      <c r="M2374" s="584"/>
      <c r="N2374" s="583"/>
      <c r="O2374" s="583"/>
      <c r="P2374" s="232" t="s">
        <v>374</v>
      </c>
      <c r="Q2374" s="518">
        <f>D2507</f>
        <v>0.14899999999999999</v>
      </c>
      <c r="R2374" s="233">
        <f>Q2374*Q2365</f>
        <v>9.7743999999999982</v>
      </c>
      <c r="S2374" s="264"/>
      <c r="T2374" s="237">
        <f>R2374</f>
        <v>9.7743999999999982</v>
      </c>
      <c r="U2374" s="236"/>
      <c r="V2374" s="577"/>
    </row>
    <row r="2375" spans="1:22" ht="15" customHeight="1" thickBot="1">
      <c r="A2375" s="574"/>
      <c r="B2375" s="168"/>
      <c r="C2375" s="164"/>
      <c r="D2375" s="164"/>
      <c r="E2375" s="165"/>
      <c r="F2375" s="532" t="s">
        <v>384</v>
      </c>
      <c r="G2375" s="332" t="s">
        <v>385</v>
      </c>
      <c r="H2375" s="220" t="s">
        <v>386</v>
      </c>
      <c r="I2375" s="219"/>
      <c r="J2375" s="251"/>
      <c r="K2375" s="577"/>
      <c r="L2375" s="590"/>
      <c r="M2375" s="168"/>
      <c r="N2375" s="164"/>
      <c r="O2375" s="164"/>
      <c r="P2375" s="165"/>
      <c r="Q2375" s="532" t="s">
        <v>384</v>
      </c>
      <c r="R2375" s="332" t="s">
        <v>385</v>
      </c>
      <c r="S2375" s="220" t="s">
        <v>386</v>
      </c>
      <c r="T2375" s="219"/>
      <c r="U2375" s="251"/>
      <c r="V2375" s="577"/>
    </row>
    <row r="2376" spans="1:22" ht="13.5" thickBot="1">
      <c r="A2376" s="479"/>
      <c r="B2376" s="247" t="s">
        <v>986</v>
      </c>
      <c r="C2376" s="219"/>
      <c r="D2376" s="219"/>
      <c r="E2376" s="253"/>
      <c r="F2376" s="524">
        <f>F2356</f>
        <v>12130</v>
      </c>
      <c r="G2376" s="282">
        <f>G2356</f>
        <v>12953</v>
      </c>
      <c r="H2376" s="249">
        <f>H2356</f>
        <v>823</v>
      </c>
      <c r="I2376" s="242">
        <f>I2356</f>
        <v>2715.8999999999996</v>
      </c>
      <c r="J2376" s="167"/>
      <c r="K2376" s="577"/>
      <c r="L2376" s="470"/>
      <c r="M2376" s="254" t="s">
        <v>987</v>
      </c>
      <c r="N2376" s="288"/>
      <c r="O2376" s="288"/>
      <c r="P2376" s="289"/>
      <c r="Q2376" s="528">
        <f>Q2356</f>
        <v>13281</v>
      </c>
      <c r="R2376" s="290">
        <f>R2356</f>
        <v>13502</v>
      </c>
      <c r="S2376" s="291">
        <f>R2376-Q2376</f>
        <v>221</v>
      </c>
      <c r="T2376" s="298">
        <f>S2376*C2501</f>
        <v>318.24</v>
      </c>
      <c r="U2376" s="255"/>
      <c r="V2376" s="577"/>
    </row>
    <row r="2377" spans="1:22" ht="13.5" thickBot="1">
      <c r="A2377" s="460" t="s">
        <v>375</v>
      </c>
      <c r="B2377" s="132"/>
      <c r="C2377" s="132"/>
      <c r="D2377" s="132"/>
      <c r="E2377" s="132"/>
      <c r="F2377" s="510"/>
      <c r="G2377" s="560" t="s">
        <v>1007</v>
      </c>
      <c r="H2377" s="255"/>
      <c r="I2377" s="556">
        <f>I2357</f>
        <v>3869.08</v>
      </c>
      <c r="J2377" s="255"/>
      <c r="K2377" s="577"/>
      <c r="L2377" s="460" t="s">
        <v>375</v>
      </c>
      <c r="M2377" s="168" t="s">
        <v>988</v>
      </c>
      <c r="N2377" s="164"/>
      <c r="O2377" s="164"/>
      <c r="P2377" s="336"/>
      <c r="Q2377" s="529">
        <f>Q2357</f>
        <v>27228</v>
      </c>
      <c r="R2377" s="264">
        <f>R2357</f>
        <v>27647</v>
      </c>
      <c r="S2377" s="236">
        <f>R2377-Q2377</f>
        <v>419</v>
      </c>
      <c r="T2377" s="237">
        <f>S2377*C2502</f>
        <v>1592.1999999999998</v>
      </c>
      <c r="U2377" s="236"/>
      <c r="V2377" s="577"/>
    </row>
    <row r="2378" spans="1:22" ht="13.5" thickBot="1">
      <c r="A2378" s="460" t="s">
        <v>376</v>
      </c>
      <c r="B2378" s="132"/>
      <c r="C2378" s="132"/>
      <c r="D2378" s="180" t="s">
        <v>377</v>
      </c>
      <c r="E2378" s="183" t="str">
        <f>$E$18</f>
        <v>января</v>
      </c>
      <c r="F2378" s="510" t="s">
        <v>1142</v>
      </c>
      <c r="G2378" s="182" t="s">
        <v>347</v>
      </c>
      <c r="H2378" s="167"/>
      <c r="I2378" s="242">
        <f>SUM(I2369:I2377)</f>
        <v>8148.3239999999996</v>
      </c>
      <c r="J2378" s="167"/>
      <c r="K2378" s="299"/>
      <c r="L2378" s="460" t="s">
        <v>376</v>
      </c>
      <c r="M2378" s="132"/>
      <c r="N2378" s="132"/>
      <c r="O2378" s="180" t="s">
        <v>377</v>
      </c>
      <c r="P2378" s="183" t="str">
        <f>$E$18</f>
        <v>января</v>
      </c>
      <c r="Q2378" s="510" t="s">
        <v>1142</v>
      </c>
      <c r="R2378" s="562" t="s">
        <v>1007</v>
      </c>
      <c r="S2378" s="154"/>
      <c r="T2378" s="558">
        <f>T2358</f>
        <v>6453.59</v>
      </c>
      <c r="U2378" s="154"/>
      <c r="V2378" s="299"/>
    </row>
    <row r="2379" spans="1:22" ht="13.5" thickBot="1">
      <c r="A2379" s="184"/>
      <c r="B2379" s="190"/>
      <c r="C2379" s="186"/>
      <c r="D2379" s="259"/>
      <c r="E2379" s="259"/>
      <c r="F2379" s="522"/>
      <c r="G2379" s="197"/>
      <c r="H2379" s="197"/>
      <c r="I2379" s="197"/>
      <c r="J2379" s="197"/>
      <c r="K2379" s="338"/>
      <c r="L2379" s="184"/>
      <c r="M2379" s="190"/>
      <c r="N2379" s="186"/>
      <c r="O2379" s="259"/>
      <c r="P2379" s="259"/>
      <c r="Q2379" s="522"/>
      <c r="R2379" s="182" t="s">
        <v>347</v>
      </c>
      <c r="S2379" s="167"/>
      <c r="T2379" s="242">
        <f>SUM(T2370:T2378)</f>
        <v>10452.734</v>
      </c>
      <c r="U2379" s="167"/>
      <c r="V2379" s="338"/>
    </row>
    <row r="2380" spans="1:22" ht="21.75" customHeight="1" thickTop="1">
      <c r="A2380" s="460" t="s">
        <v>363</v>
      </c>
      <c r="B2380" s="131"/>
      <c r="L2380" s="460" t="s">
        <v>363</v>
      </c>
      <c r="M2380" s="131"/>
    </row>
    <row r="2381" spans="1:22" ht="1.5" customHeight="1">
      <c r="A2381" s="460"/>
      <c r="B2381" s="131"/>
      <c r="C2381" s="132"/>
      <c r="D2381" s="132"/>
      <c r="E2381" s="132"/>
      <c r="F2381" s="510"/>
      <c r="G2381" s="132"/>
      <c r="H2381" s="132"/>
      <c r="I2381" s="132"/>
      <c r="J2381" s="132"/>
      <c r="K2381" s="217"/>
      <c r="L2381" s="460"/>
      <c r="M2381" s="131"/>
      <c r="N2381" s="132"/>
      <c r="O2381" s="132"/>
      <c r="P2381" s="132"/>
      <c r="Q2381" s="510"/>
      <c r="R2381" s="132"/>
      <c r="S2381" s="132"/>
      <c r="T2381" s="132"/>
      <c r="U2381" s="132"/>
      <c r="V2381" s="132"/>
    </row>
    <row r="2382" spans="1:22" ht="15.75" customHeight="1">
      <c r="A2382" s="578"/>
      <c r="B2382" s="578"/>
      <c r="C2382" s="578"/>
      <c r="D2382" s="133" t="s">
        <v>325</v>
      </c>
      <c r="E2382" s="133"/>
      <c r="F2382" s="511"/>
      <c r="G2382" s="135" t="str">
        <f>$G$3</f>
        <v>декабрь</v>
      </c>
      <c r="H2382" s="133" t="s">
        <v>967</v>
      </c>
      <c r="I2382" s="132"/>
      <c r="J2382" s="132"/>
      <c r="K2382" s="217"/>
      <c r="L2382" s="578"/>
      <c r="M2382" s="578"/>
      <c r="N2382" s="578"/>
      <c r="O2382" s="133" t="s">
        <v>325</v>
      </c>
      <c r="P2382" s="133"/>
      <c r="Q2382" s="511"/>
      <c r="R2382" s="135" t="str">
        <f>$G$3</f>
        <v>декабрь</v>
      </c>
      <c r="S2382" s="133" t="s">
        <v>967</v>
      </c>
      <c r="T2382" s="132"/>
      <c r="U2382" s="132"/>
      <c r="V2382" s="132"/>
    </row>
    <row r="2383" spans="1:22" ht="3" customHeight="1">
      <c r="A2383" s="578"/>
      <c r="B2383" s="578"/>
      <c r="C2383" s="578"/>
      <c r="D2383" s="132"/>
      <c r="E2383" s="132"/>
      <c r="F2383" s="510"/>
      <c r="G2383" s="132"/>
      <c r="H2383" s="132"/>
      <c r="I2383" s="132"/>
      <c r="J2383" s="132"/>
      <c r="K2383" s="217"/>
      <c r="L2383" s="578"/>
      <c r="M2383" s="578"/>
      <c r="N2383" s="578"/>
      <c r="O2383" s="132"/>
      <c r="P2383" s="132"/>
      <c r="Q2383" s="510"/>
      <c r="R2383" s="132"/>
      <c r="S2383" s="132"/>
      <c r="T2383" s="132"/>
      <c r="U2383" s="132"/>
      <c r="V2383" s="132"/>
    </row>
    <row r="2384" spans="1:22" ht="12.75" customHeight="1">
      <c r="A2384" s="578"/>
      <c r="B2384" s="578"/>
      <c r="C2384" s="578"/>
      <c r="D2384" s="131" t="s">
        <v>327</v>
      </c>
      <c r="E2384" s="131"/>
      <c r="F2384" s="512">
        <f>Жильцы!E124</f>
        <v>49.2</v>
      </c>
      <c r="G2384" s="131" t="s">
        <v>328</v>
      </c>
      <c r="H2384" s="132" t="str">
        <f>Жильцы!B124&amp;" "&amp;Жильцы!C124&amp;"."&amp;Жильцы!D124&amp;"."</f>
        <v>Фесуненко В.С.</v>
      </c>
      <c r="I2384" s="132"/>
      <c r="J2384" s="132"/>
      <c r="K2384" s="217"/>
      <c r="L2384" s="578"/>
      <c r="M2384" s="578"/>
      <c r="N2384" s="578"/>
      <c r="O2384" s="131" t="s">
        <v>327</v>
      </c>
      <c r="P2384" s="131"/>
      <c r="Q2384" s="512">
        <f>Жильцы!E126</f>
        <v>65.599999999999994</v>
      </c>
      <c r="R2384" s="131" t="s">
        <v>328</v>
      </c>
      <c r="S2384" s="132" t="str">
        <f>Жильцы!B126&amp;" "&amp;Жильцы!C126&amp;"."&amp;Жильцы!D126&amp;"."</f>
        <v>Бойко Т.М.</v>
      </c>
      <c r="T2384" s="132"/>
      <c r="U2384" s="132"/>
      <c r="V2384" s="132"/>
    </row>
    <row r="2385" spans="1:22" ht="12.75" customHeight="1">
      <c r="A2385" s="578"/>
      <c r="B2385" s="578"/>
      <c r="C2385" s="578"/>
      <c r="D2385" s="131" t="s">
        <v>329</v>
      </c>
      <c r="E2385" s="131"/>
      <c r="F2385" s="512">
        <f>Жильцы!F124</f>
        <v>2</v>
      </c>
      <c r="G2385" s="131" t="s">
        <v>330</v>
      </c>
      <c r="H2385" s="132" t="s">
        <v>331</v>
      </c>
      <c r="I2385" s="132"/>
      <c r="J2385" s="137">
        <f>Жильцы!A124</f>
        <v>123</v>
      </c>
      <c r="K2385" s="217"/>
      <c r="L2385" s="578"/>
      <c r="M2385" s="578"/>
      <c r="N2385" s="578"/>
      <c r="O2385" s="131" t="s">
        <v>329</v>
      </c>
      <c r="P2385" s="131"/>
      <c r="Q2385" s="512">
        <f>Жильцы!F126</f>
        <v>1</v>
      </c>
      <c r="R2385" s="131" t="s">
        <v>330</v>
      </c>
      <c r="S2385" s="132" t="s">
        <v>331</v>
      </c>
      <c r="T2385" s="132"/>
      <c r="U2385" s="137">
        <f>Жильцы!A126</f>
        <v>125</v>
      </c>
      <c r="V2385" s="132"/>
    </row>
    <row r="2386" spans="1:22" ht="2.25" customHeight="1" thickBot="1">
      <c r="A2386" s="463"/>
      <c r="B2386" s="132"/>
      <c r="C2386" s="132"/>
      <c r="D2386" s="132"/>
      <c r="E2386" s="132"/>
      <c r="F2386" s="510"/>
      <c r="G2386" s="132"/>
      <c r="H2386" s="132"/>
      <c r="I2386" s="132"/>
      <c r="J2386" s="132"/>
      <c r="K2386" s="217"/>
      <c r="L2386" s="463"/>
      <c r="M2386" s="132"/>
      <c r="N2386" s="132"/>
      <c r="O2386" s="132"/>
      <c r="P2386" s="132"/>
      <c r="Q2386" s="510"/>
      <c r="R2386" s="132"/>
      <c r="S2386" s="132"/>
      <c r="T2386" s="132"/>
      <c r="U2386" s="132"/>
      <c r="V2386" s="132"/>
    </row>
    <row r="2387" spans="1:22" ht="24" customHeight="1" thickBot="1">
      <c r="A2387" s="574"/>
      <c r="B2387" s="138"/>
      <c r="C2387" s="219"/>
      <c r="D2387" s="541" t="s">
        <v>957</v>
      </c>
      <c r="E2387" s="140"/>
      <c r="F2387" s="513" t="s">
        <v>366</v>
      </c>
      <c r="G2387" s="141" t="s">
        <v>335</v>
      </c>
      <c r="H2387" s="220" t="s">
        <v>367</v>
      </c>
      <c r="I2387" s="569" t="s">
        <v>337</v>
      </c>
      <c r="J2387" s="570"/>
      <c r="K2387" s="217"/>
      <c r="L2387" s="585"/>
      <c r="M2387" s="138"/>
      <c r="N2387" s="219"/>
      <c r="O2387" s="541" t="s">
        <v>957</v>
      </c>
      <c r="P2387" s="140"/>
      <c r="Q2387" s="513" t="s">
        <v>366</v>
      </c>
      <c r="R2387" s="141" t="s">
        <v>335</v>
      </c>
      <c r="S2387" s="220" t="s">
        <v>367</v>
      </c>
      <c r="T2387" s="569" t="s">
        <v>337</v>
      </c>
      <c r="U2387" s="570"/>
      <c r="V2387" s="132"/>
    </row>
    <row r="2388" spans="1:22" ht="3.75" customHeight="1">
      <c r="A2388" s="574"/>
      <c r="B2388" s="221"/>
      <c r="C2388" s="144"/>
      <c r="D2388" s="144"/>
      <c r="E2388" s="145"/>
      <c r="F2388" s="514"/>
      <c r="G2388" s="146"/>
      <c r="H2388" s="146"/>
      <c r="I2388" s="144"/>
      <c r="J2388" s="147"/>
      <c r="K2388" s="217"/>
      <c r="L2388" s="585"/>
      <c r="M2388" s="221"/>
      <c r="N2388" s="144"/>
      <c r="O2388" s="144"/>
      <c r="P2388" s="145"/>
      <c r="Q2388" s="514"/>
      <c r="R2388" s="146"/>
      <c r="S2388" s="146"/>
      <c r="T2388" s="144"/>
      <c r="U2388" s="147"/>
      <c r="V2388" s="132"/>
    </row>
    <row r="2389" spans="1:22" ht="12.75" customHeight="1">
      <c r="A2389" s="574"/>
      <c r="B2389" s="221" t="s">
        <v>368</v>
      </c>
      <c r="C2389" s="156"/>
      <c r="D2389" s="156"/>
      <c r="E2389" s="150"/>
      <c r="F2389" s="151">
        <f>D2509</f>
        <v>29.5</v>
      </c>
      <c r="G2389" s="151">
        <f>F2389*F2384</f>
        <v>1451.4</v>
      </c>
      <c r="H2389" s="192"/>
      <c r="I2389" s="153">
        <f>G2389-H2389</f>
        <v>1451.4</v>
      </c>
      <c r="J2389" s="154"/>
      <c r="K2389" s="217"/>
      <c r="L2389" s="585"/>
      <c r="M2389" s="221" t="s">
        <v>368</v>
      </c>
      <c r="N2389" s="156"/>
      <c r="O2389" s="156"/>
      <c r="P2389" s="150"/>
      <c r="Q2389" s="151">
        <f>D2509</f>
        <v>29.5</v>
      </c>
      <c r="R2389" s="151">
        <f>Q2389*Q2384</f>
        <v>1935.1999999999998</v>
      </c>
      <c r="S2389" s="192"/>
      <c r="T2389" s="153">
        <f>R2389-S2389</f>
        <v>1935.1999999999998</v>
      </c>
      <c r="U2389" s="154"/>
      <c r="V2389" s="132"/>
    </row>
    <row r="2390" spans="1:22" ht="12.75" customHeight="1">
      <c r="A2390" s="472"/>
      <c r="B2390" s="582" t="s">
        <v>370</v>
      </c>
      <c r="C2390" s="583"/>
      <c r="D2390" s="583"/>
      <c r="E2390" s="222" t="s">
        <v>371</v>
      </c>
      <c r="F2390" s="516">
        <f>D2504</f>
        <v>0.152</v>
      </c>
      <c r="G2390" s="223">
        <f>F2390*F2384</f>
        <v>7.4784000000000006</v>
      </c>
      <c r="H2390" s="262"/>
      <c r="I2390" s="226">
        <f>G2390</f>
        <v>7.4784000000000006</v>
      </c>
      <c r="J2390" s="178"/>
      <c r="K2390" s="217"/>
      <c r="L2390" s="585"/>
      <c r="M2390" s="582" t="s">
        <v>370</v>
      </c>
      <c r="N2390" s="583"/>
      <c r="O2390" s="583"/>
      <c r="P2390" s="222" t="s">
        <v>371</v>
      </c>
      <c r="Q2390" s="516">
        <f>D2504</f>
        <v>0.152</v>
      </c>
      <c r="R2390" s="223">
        <f>Q2390*Q2384</f>
        <v>9.9711999999999996</v>
      </c>
      <c r="S2390" s="262"/>
      <c r="T2390" s="226">
        <f>R2390</f>
        <v>9.9711999999999996</v>
      </c>
      <c r="U2390" s="178"/>
      <c r="V2390" s="132"/>
    </row>
    <row r="2391" spans="1:22" ht="12.75" customHeight="1">
      <c r="A2391" s="472"/>
      <c r="B2391" s="584"/>
      <c r="C2391" s="583"/>
      <c r="D2391" s="583"/>
      <c r="E2391" s="222" t="s">
        <v>372</v>
      </c>
      <c r="F2391" s="516">
        <f>D2505</f>
        <v>0.72299999999999998</v>
      </c>
      <c r="G2391" s="223">
        <f>F2391*F2384</f>
        <v>35.571600000000004</v>
      </c>
      <c r="H2391" s="262"/>
      <c r="I2391" s="226">
        <f>G2391</f>
        <v>35.571600000000004</v>
      </c>
      <c r="J2391" s="178"/>
      <c r="K2391" s="217"/>
      <c r="L2391" s="464"/>
      <c r="M2391" s="584"/>
      <c r="N2391" s="583"/>
      <c r="O2391" s="583"/>
      <c r="P2391" s="222" t="s">
        <v>372</v>
      </c>
      <c r="Q2391" s="516">
        <f>D2505</f>
        <v>0.72299999999999998</v>
      </c>
      <c r="R2391" s="223">
        <f>Q2391*Q2384</f>
        <v>47.428799999999995</v>
      </c>
      <c r="S2391" s="262"/>
      <c r="T2391" s="226">
        <f>R2391</f>
        <v>47.428799999999995</v>
      </c>
      <c r="U2391" s="178"/>
      <c r="V2391" s="132"/>
    </row>
    <row r="2392" spans="1:22">
      <c r="A2392" s="573" t="s">
        <v>369</v>
      </c>
      <c r="B2392" s="584"/>
      <c r="C2392" s="583"/>
      <c r="D2392" s="583"/>
      <c r="E2392" s="222" t="s">
        <v>373</v>
      </c>
      <c r="F2392" s="527">
        <f>D2506</f>
        <v>1.3160000000000001</v>
      </c>
      <c r="G2392" s="223">
        <f>F2392*F2384</f>
        <v>64.747200000000007</v>
      </c>
      <c r="H2392" s="262"/>
      <c r="I2392" s="226">
        <f>G2392</f>
        <v>64.747200000000007</v>
      </c>
      <c r="J2392" s="178"/>
      <c r="K2392" s="217"/>
      <c r="L2392" s="586" t="s">
        <v>369</v>
      </c>
      <c r="M2392" s="584"/>
      <c r="N2392" s="583"/>
      <c r="O2392" s="583"/>
      <c r="P2392" s="222" t="s">
        <v>373</v>
      </c>
      <c r="Q2392" s="527">
        <f>D2506</f>
        <v>1.3160000000000001</v>
      </c>
      <c r="R2392" s="223">
        <f>Q2392*Q2384</f>
        <v>86.329599999999999</v>
      </c>
      <c r="S2392" s="262"/>
      <c r="T2392" s="226">
        <f>R2392</f>
        <v>86.329599999999999</v>
      </c>
      <c r="U2392" s="178"/>
      <c r="V2392" s="132"/>
    </row>
    <row r="2393" spans="1:22" ht="13.5" thickBot="1">
      <c r="A2393" s="573"/>
      <c r="B2393" s="584"/>
      <c r="C2393" s="583"/>
      <c r="D2393" s="583"/>
      <c r="E2393" s="232" t="s">
        <v>374</v>
      </c>
      <c r="F2393" s="518">
        <f>D2507</f>
        <v>0.14899999999999999</v>
      </c>
      <c r="G2393" s="158">
        <f>F2393*F2384</f>
        <v>7.3308</v>
      </c>
      <c r="H2393" s="194"/>
      <c r="I2393" s="160">
        <f>G2393</f>
        <v>7.3308</v>
      </c>
      <c r="J2393" s="161"/>
      <c r="K2393" s="217"/>
      <c r="L2393" s="586"/>
      <c r="M2393" s="584"/>
      <c r="N2393" s="583"/>
      <c r="O2393" s="583"/>
      <c r="P2393" s="232" t="s">
        <v>374</v>
      </c>
      <c r="Q2393" s="518">
        <f>D2507</f>
        <v>0.14899999999999999</v>
      </c>
      <c r="R2393" s="158">
        <f>Q2393*Q2384</f>
        <v>9.7743999999999982</v>
      </c>
      <c r="S2393" s="194"/>
      <c r="T2393" s="160">
        <f>R2393</f>
        <v>9.7743999999999982</v>
      </c>
      <c r="U2393" s="161"/>
      <c r="V2393" s="132"/>
    </row>
    <row r="2394" spans="1:22" ht="13.5" customHeight="1" thickBot="1">
      <c r="A2394" s="574"/>
      <c r="B2394" s="168"/>
      <c r="C2394" s="164"/>
      <c r="D2394" s="164"/>
      <c r="E2394" s="165"/>
      <c r="F2394" s="532" t="s">
        <v>384</v>
      </c>
      <c r="G2394" s="332" t="s">
        <v>385</v>
      </c>
      <c r="H2394" s="220" t="s">
        <v>386</v>
      </c>
      <c r="I2394" s="219"/>
      <c r="J2394" s="251"/>
      <c r="K2394" s="217"/>
      <c r="L2394" s="587"/>
      <c r="M2394" s="168"/>
      <c r="N2394" s="164"/>
      <c r="O2394" s="164"/>
      <c r="P2394" s="165"/>
      <c r="Q2394" s="532" t="s">
        <v>384</v>
      </c>
      <c r="R2394" s="332" t="s">
        <v>385</v>
      </c>
      <c r="S2394" s="220" t="s">
        <v>386</v>
      </c>
      <c r="T2394" s="219"/>
      <c r="U2394" s="251"/>
      <c r="V2394" s="132"/>
    </row>
    <row r="2395" spans="1:22" ht="13.5" thickBot="1">
      <c r="A2395" s="479"/>
      <c r="B2395" s="247" t="s">
        <v>986</v>
      </c>
      <c r="C2395" s="219"/>
      <c r="D2395" s="219"/>
      <c r="E2395" s="253"/>
      <c r="F2395" s="521">
        <f>INDEX(Жильцы!$A$2:$AB$129,Квитанции_чистые!J2385,HLOOKUP(Квитанции_чистые!$G$3,Лист1!$B$21:$M$22,2,FALSE))</f>
        <v>61482</v>
      </c>
      <c r="G2395" s="248">
        <f>INDEX(Жильцы!$A$2:$AB$129,Квитанции_чистые!J2385,(HLOOKUP(Квитанции_чистые!$G$3,Лист1!$B$17:$M$18,2,FALSE)))</f>
        <v>61962</v>
      </c>
      <c r="H2395" s="249">
        <f>G2395-F2395</f>
        <v>480</v>
      </c>
      <c r="I2395" s="242">
        <f>H2395*B2499</f>
        <v>1584</v>
      </c>
      <c r="J2395" s="251"/>
      <c r="K2395" s="217"/>
      <c r="L2395" s="461"/>
      <c r="M2395" s="247" t="s">
        <v>986</v>
      </c>
      <c r="N2395" s="219"/>
      <c r="O2395" s="219"/>
      <c r="P2395" s="253"/>
      <c r="Q2395" s="524">
        <f>INDEX(Жильцы!$A$2:$AB$129,Квитанции_чистые!U2385,HLOOKUP(Квитанции_чистые!$G$3,Лист1!$B$21:$M$22,2,FALSE))</f>
        <v>34284</v>
      </c>
      <c r="R2395" s="248">
        <f>INDEX(Жильцы!$A$2:$AB$129,Квитанции_чистые!U2385,(HLOOKUP(Квитанции_чистые!$G$3,Лист1!$B$17:$M$18,2,FALSE)))</f>
        <v>34600</v>
      </c>
      <c r="S2395" s="249">
        <f>R2395-Q2395</f>
        <v>316</v>
      </c>
      <c r="T2395" s="242">
        <f>S2395*B2499</f>
        <v>1042.8</v>
      </c>
      <c r="U2395" s="167"/>
      <c r="V2395" s="132"/>
    </row>
    <row r="2396" spans="1:22">
      <c r="A2396" s="460" t="s">
        <v>375</v>
      </c>
      <c r="B2396" s="132"/>
      <c r="C2396" s="132"/>
      <c r="D2396" s="132"/>
      <c r="E2396" s="132"/>
      <c r="F2396" s="510"/>
      <c r="G2396" s="560" t="s">
        <v>1007</v>
      </c>
      <c r="H2396" s="255"/>
      <c r="I2396" s="556">
        <f>Жильцы!N124</f>
        <v>7851.119999999999</v>
      </c>
      <c r="J2396" s="255"/>
      <c r="K2396" s="217"/>
      <c r="L2396" s="460" t="s">
        <v>375</v>
      </c>
      <c r="M2396" s="132"/>
      <c r="N2396" s="132"/>
      <c r="O2396" s="132"/>
      <c r="P2396" s="132"/>
      <c r="Q2396" s="510"/>
      <c r="R2396" s="560" t="s">
        <v>1007</v>
      </c>
      <c r="S2396" s="255"/>
      <c r="T2396" s="556">
        <f>Жильцы!N126</f>
        <v>1.0000000000218279E-2</v>
      </c>
      <c r="U2396" s="255"/>
      <c r="V2396" s="132"/>
    </row>
    <row r="2397" spans="1:22" ht="13.5" thickBot="1">
      <c r="A2397" s="460" t="s">
        <v>376</v>
      </c>
      <c r="B2397" s="132"/>
      <c r="C2397" s="132"/>
      <c r="D2397" s="180" t="s">
        <v>377</v>
      </c>
      <c r="E2397" s="183" t="str">
        <f>$E$18</f>
        <v>января</v>
      </c>
      <c r="F2397" s="510" t="s">
        <v>1142</v>
      </c>
      <c r="G2397" s="182" t="s">
        <v>347</v>
      </c>
      <c r="H2397" s="167"/>
      <c r="I2397" s="242">
        <f>SUM(I2388:I2396)</f>
        <v>11001.647999999999</v>
      </c>
      <c r="J2397" s="167"/>
      <c r="K2397" s="217"/>
      <c r="L2397" s="460" t="s">
        <v>376</v>
      </c>
      <c r="M2397" s="132"/>
      <c r="N2397" s="132"/>
      <c r="O2397" s="180" t="s">
        <v>377</v>
      </c>
      <c r="P2397" s="183" t="str">
        <f>$E$18</f>
        <v>января</v>
      </c>
      <c r="Q2397" s="510" t="s">
        <v>1142</v>
      </c>
      <c r="R2397" s="182" t="s">
        <v>347</v>
      </c>
      <c r="S2397" s="167"/>
      <c r="T2397" s="242">
        <f>SUM(T2388:T2396)</f>
        <v>3131.5139999999992</v>
      </c>
      <c r="U2397" s="167"/>
      <c r="V2397" s="132"/>
    </row>
    <row r="2398" spans="1:22" ht="10.5" customHeight="1">
      <c r="A2398" s="184"/>
      <c r="B2398" s="190"/>
      <c r="C2398" s="186"/>
      <c r="D2398" s="259"/>
      <c r="E2398" s="259"/>
      <c r="F2398" s="522"/>
      <c r="G2398" s="259"/>
      <c r="H2398" s="259"/>
      <c r="I2398" s="259"/>
      <c r="J2398" s="259"/>
      <c r="K2398" s="260"/>
      <c r="L2398" s="184"/>
      <c r="M2398" s="190"/>
      <c r="N2398" s="186"/>
      <c r="O2398" s="259"/>
      <c r="P2398" s="259"/>
      <c r="Q2398" s="522"/>
      <c r="R2398" s="259"/>
      <c r="S2398" s="259"/>
      <c r="T2398" s="259"/>
      <c r="U2398" s="259"/>
      <c r="V2398" s="261"/>
    </row>
    <row r="2399" spans="1:22" ht="23.25" customHeight="1">
      <c r="A2399" s="460" t="s">
        <v>363</v>
      </c>
      <c r="B2399" s="131"/>
      <c r="K2399" s="576" t="s">
        <v>378</v>
      </c>
      <c r="L2399" s="460" t="s">
        <v>363</v>
      </c>
      <c r="M2399" s="131"/>
      <c r="V2399" s="576" t="s">
        <v>378</v>
      </c>
    </row>
    <row r="2400" spans="1:22">
      <c r="A2400" s="460" t="s">
        <v>379</v>
      </c>
      <c r="B2400" s="131"/>
      <c r="K2400" s="577"/>
      <c r="L2400" s="460" t="s">
        <v>379</v>
      </c>
      <c r="M2400" s="131"/>
      <c r="V2400" s="577"/>
    </row>
    <row r="2401" spans="1:22" ht="1.5" customHeight="1">
      <c r="A2401" s="460"/>
      <c r="B2401" s="131"/>
      <c r="C2401" s="132"/>
      <c r="D2401" s="132"/>
      <c r="E2401" s="132"/>
      <c r="F2401" s="510"/>
      <c r="G2401" s="132"/>
      <c r="H2401" s="132"/>
      <c r="I2401" s="132"/>
      <c r="J2401" s="132"/>
      <c r="K2401" s="577"/>
      <c r="L2401" s="460"/>
      <c r="M2401" s="131"/>
      <c r="N2401" s="132"/>
      <c r="O2401" s="132"/>
      <c r="P2401" s="132"/>
      <c r="Q2401" s="510"/>
      <c r="R2401" s="132"/>
      <c r="S2401" s="132"/>
      <c r="T2401" s="132"/>
      <c r="U2401" s="132"/>
      <c r="V2401" s="577"/>
    </row>
    <row r="2402" spans="1:22" ht="15.75" customHeight="1">
      <c r="A2402" s="578"/>
      <c r="B2402" s="578"/>
      <c r="C2402" s="578"/>
      <c r="D2402" s="133" t="s">
        <v>350</v>
      </c>
      <c r="E2402" s="133"/>
      <c r="F2402" s="511"/>
      <c r="G2402" s="135" t="str">
        <f>$G$3</f>
        <v>декабрь</v>
      </c>
      <c r="H2402" s="133" t="s">
        <v>967</v>
      </c>
      <c r="I2402" s="132"/>
      <c r="J2402" s="132"/>
      <c r="K2402" s="577"/>
      <c r="L2402" s="578"/>
      <c r="M2402" s="578"/>
      <c r="N2402" s="578"/>
      <c r="O2402" s="133" t="s">
        <v>350</v>
      </c>
      <c r="P2402" s="133"/>
      <c r="Q2402" s="511"/>
      <c r="R2402" s="135" t="str">
        <f>$G$3</f>
        <v>декабрь</v>
      </c>
      <c r="S2402" s="133" t="s">
        <v>967</v>
      </c>
      <c r="T2402" s="132"/>
      <c r="U2402" s="132"/>
      <c r="V2402" s="577"/>
    </row>
    <row r="2403" spans="1:22" ht="3.75" customHeight="1">
      <c r="A2403" s="578"/>
      <c r="B2403" s="578"/>
      <c r="C2403" s="578"/>
      <c r="D2403" s="132"/>
      <c r="E2403" s="132"/>
      <c r="F2403" s="510"/>
      <c r="G2403" s="132"/>
      <c r="H2403" s="132"/>
      <c r="I2403" s="132"/>
      <c r="J2403" s="132"/>
      <c r="K2403" s="577"/>
      <c r="L2403" s="578"/>
      <c r="M2403" s="578"/>
      <c r="N2403" s="578"/>
      <c r="O2403" s="132"/>
      <c r="P2403" s="132"/>
      <c r="Q2403" s="510"/>
      <c r="R2403" s="132"/>
      <c r="S2403" s="132"/>
      <c r="T2403" s="132"/>
      <c r="U2403" s="132"/>
      <c r="V2403" s="577"/>
    </row>
    <row r="2404" spans="1:22" ht="12.75" customHeight="1">
      <c r="A2404" s="578"/>
      <c r="B2404" s="578"/>
      <c r="C2404" s="578"/>
      <c r="D2404" s="131" t="s">
        <v>327</v>
      </c>
      <c r="E2404" s="131"/>
      <c r="F2404" s="512">
        <f>F2384</f>
        <v>49.2</v>
      </c>
      <c r="G2404" s="131" t="s">
        <v>328</v>
      </c>
      <c r="H2404" s="132" t="str">
        <f>H2384</f>
        <v>Фесуненко В.С.</v>
      </c>
      <c r="I2404" s="132"/>
      <c r="J2404" s="132"/>
      <c r="K2404" s="577"/>
      <c r="L2404" s="578"/>
      <c r="M2404" s="578"/>
      <c r="N2404" s="578"/>
      <c r="O2404" s="131" t="s">
        <v>327</v>
      </c>
      <c r="P2404" s="131"/>
      <c r="Q2404" s="512">
        <f>Q2384</f>
        <v>65.599999999999994</v>
      </c>
      <c r="R2404" s="131" t="s">
        <v>328</v>
      </c>
      <c r="S2404" s="132" t="str">
        <f>S2384</f>
        <v>Бойко Т.М.</v>
      </c>
      <c r="T2404" s="132"/>
      <c r="U2404" s="132"/>
      <c r="V2404" s="577"/>
    </row>
    <row r="2405" spans="1:22" ht="12.75" customHeight="1">
      <c r="A2405" s="578"/>
      <c r="B2405" s="578"/>
      <c r="C2405" s="578"/>
      <c r="D2405" s="131" t="s">
        <v>329</v>
      </c>
      <c r="E2405" s="131"/>
      <c r="F2405" s="512">
        <f>F2385</f>
        <v>2</v>
      </c>
      <c r="G2405" s="131" t="s">
        <v>330</v>
      </c>
      <c r="H2405" s="132" t="s">
        <v>331</v>
      </c>
      <c r="I2405" s="132"/>
      <c r="J2405" s="137">
        <f>J2385</f>
        <v>123</v>
      </c>
      <c r="K2405" s="577"/>
      <c r="L2405" s="578"/>
      <c r="M2405" s="578"/>
      <c r="N2405" s="578"/>
      <c r="O2405" s="131" t="s">
        <v>329</v>
      </c>
      <c r="P2405" s="131"/>
      <c r="Q2405" s="512">
        <f>Q2385</f>
        <v>1</v>
      </c>
      <c r="R2405" s="131" t="s">
        <v>330</v>
      </c>
      <c r="S2405" s="132" t="s">
        <v>331</v>
      </c>
      <c r="T2405" s="132"/>
      <c r="U2405" s="137">
        <f>U2385</f>
        <v>125</v>
      </c>
      <c r="V2405" s="577"/>
    </row>
    <row r="2406" spans="1:22" ht="2.25" customHeight="1" thickBot="1">
      <c r="A2406" s="463"/>
      <c r="B2406" s="132"/>
      <c r="C2406" s="132"/>
      <c r="D2406" s="132"/>
      <c r="E2406" s="132"/>
      <c r="F2406" s="510"/>
      <c r="G2406" s="132"/>
      <c r="H2406" s="132"/>
      <c r="I2406" s="132"/>
      <c r="J2406" s="132"/>
      <c r="K2406" s="577"/>
      <c r="L2406" s="463"/>
      <c r="M2406" s="132"/>
      <c r="N2406" s="132"/>
      <c r="O2406" s="132"/>
      <c r="P2406" s="132"/>
      <c r="Q2406" s="510"/>
      <c r="R2406" s="132"/>
      <c r="S2406" s="132"/>
      <c r="T2406" s="132"/>
      <c r="U2406" s="132"/>
      <c r="V2406" s="577"/>
    </row>
    <row r="2407" spans="1:22" ht="24" customHeight="1" thickBot="1">
      <c r="A2407" s="574" t="s">
        <v>507</v>
      </c>
      <c r="B2407" s="138"/>
      <c r="C2407" s="219"/>
      <c r="D2407" s="541" t="s">
        <v>957</v>
      </c>
      <c r="E2407" s="140"/>
      <c r="F2407" s="513" t="s">
        <v>366</v>
      </c>
      <c r="G2407" s="141" t="s">
        <v>335</v>
      </c>
      <c r="H2407" s="220" t="s">
        <v>367</v>
      </c>
      <c r="I2407" s="569" t="s">
        <v>337</v>
      </c>
      <c r="J2407" s="570"/>
      <c r="K2407" s="577"/>
      <c r="L2407" s="585" t="s">
        <v>508</v>
      </c>
      <c r="M2407" s="138"/>
      <c r="N2407" s="219"/>
      <c r="O2407" s="541" t="s">
        <v>957</v>
      </c>
      <c r="P2407" s="140"/>
      <c r="Q2407" s="513" t="s">
        <v>366</v>
      </c>
      <c r="R2407" s="141" t="s">
        <v>335</v>
      </c>
      <c r="S2407" s="220" t="s">
        <v>367</v>
      </c>
      <c r="T2407" s="569" t="s">
        <v>337</v>
      </c>
      <c r="U2407" s="570"/>
      <c r="V2407" s="577"/>
    </row>
    <row r="2408" spans="1:22" ht="3" customHeight="1">
      <c r="A2408" s="574"/>
      <c r="B2408" s="221"/>
      <c r="C2408" s="144"/>
      <c r="D2408" s="144"/>
      <c r="E2408" s="145"/>
      <c r="F2408" s="514"/>
      <c r="G2408" s="146"/>
      <c r="H2408" s="146"/>
      <c r="I2408" s="144"/>
      <c r="J2408" s="147"/>
      <c r="K2408" s="577"/>
      <c r="L2408" s="585"/>
      <c r="M2408" s="221"/>
      <c r="N2408" s="144"/>
      <c r="O2408" s="144"/>
      <c r="P2408" s="145"/>
      <c r="Q2408" s="514"/>
      <c r="R2408" s="146"/>
      <c r="S2408" s="146"/>
      <c r="T2408" s="144"/>
      <c r="U2408" s="147"/>
      <c r="V2408" s="577"/>
    </row>
    <row r="2409" spans="1:22" ht="12.75" customHeight="1">
      <c r="A2409" s="574"/>
      <c r="B2409" s="221" t="s">
        <v>368</v>
      </c>
      <c r="C2409" s="156"/>
      <c r="D2409" s="156"/>
      <c r="E2409" s="150"/>
      <c r="F2409" s="151">
        <f>D2509</f>
        <v>29.5</v>
      </c>
      <c r="G2409" s="151">
        <f>F2409*F2404</f>
        <v>1451.4</v>
      </c>
      <c r="H2409" s="192"/>
      <c r="I2409" s="153">
        <f>G2409-H2409</f>
        <v>1451.4</v>
      </c>
      <c r="J2409" s="154"/>
      <c r="K2409" s="577"/>
      <c r="L2409" s="585"/>
      <c r="M2409" s="221" t="s">
        <v>368</v>
      </c>
      <c r="N2409" s="156"/>
      <c r="O2409" s="156"/>
      <c r="P2409" s="150"/>
      <c r="Q2409" s="151">
        <f>D2509</f>
        <v>29.5</v>
      </c>
      <c r="R2409" s="151">
        <f>Q2409*Q2404</f>
        <v>1935.1999999999998</v>
      </c>
      <c r="S2409" s="192"/>
      <c r="T2409" s="153">
        <f>R2409-S2409</f>
        <v>1935.1999999999998</v>
      </c>
      <c r="U2409" s="154"/>
      <c r="V2409" s="577"/>
    </row>
    <row r="2410" spans="1:22" ht="12.75" customHeight="1">
      <c r="A2410" s="472"/>
      <c r="B2410" s="582" t="s">
        <v>370</v>
      </c>
      <c r="C2410" s="583"/>
      <c r="D2410" s="583"/>
      <c r="E2410" s="222" t="s">
        <v>371</v>
      </c>
      <c r="F2410" s="516">
        <f>D2504</f>
        <v>0.152</v>
      </c>
      <c r="G2410" s="223">
        <f>F2410*F2404</f>
        <v>7.4784000000000006</v>
      </c>
      <c r="H2410" s="262"/>
      <c r="I2410" s="226">
        <f>G2410</f>
        <v>7.4784000000000006</v>
      </c>
      <c r="J2410" s="178"/>
      <c r="K2410" s="577"/>
      <c r="L2410" s="585"/>
      <c r="M2410" s="582" t="s">
        <v>370</v>
      </c>
      <c r="N2410" s="583"/>
      <c r="O2410" s="583"/>
      <c r="P2410" s="222" t="s">
        <v>371</v>
      </c>
      <c r="Q2410" s="516">
        <f>D2504</f>
        <v>0.152</v>
      </c>
      <c r="R2410" s="223">
        <f>Q2410*Q2404</f>
        <v>9.9711999999999996</v>
      </c>
      <c r="S2410" s="262"/>
      <c r="T2410" s="226">
        <f>R2410</f>
        <v>9.9711999999999996</v>
      </c>
      <c r="U2410" s="178"/>
      <c r="V2410" s="577"/>
    </row>
    <row r="2411" spans="1:22" ht="12.75" customHeight="1">
      <c r="A2411" s="472"/>
      <c r="B2411" s="584"/>
      <c r="C2411" s="583"/>
      <c r="D2411" s="583"/>
      <c r="E2411" s="222" t="s">
        <v>372</v>
      </c>
      <c r="F2411" s="516">
        <f>D2505</f>
        <v>0.72299999999999998</v>
      </c>
      <c r="G2411" s="223">
        <f>F2411*F2404</f>
        <v>35.571600000000004</v>
      </c>
      <c r="H2411" s="262"/>
      <c r="I2411" s="226">
        <f>G2411</f>
        <v>35.571600000000004</v>
      </c>
      <c r="J2411" s="178"/>
      <c r="K2411" s="577"/>
      <c r="L2411" s="464"/>
      <c r="M2411" s="584"/>
      <c r="N2411" s="583"/>
      <c r="O2411" s="583"/>
      <c r="P2411" s="222" t="s">
        <v>372</v>
      </c>
      <c r="Q2411" s="516">
        <f>D2505</f>
        <v>0.72299999999999998</v>
      </c>
      <c r="R2411" s="223">
        <f>Q2411*Q2404</f>
        <v>47.428799999999995</v>
      </c>
      <c r="S2411" s="262"/>
      <c r="T2411" s="226">
        <f>R2411</f>
        <v>47.428799999999995</v>
      </c>
      <c r="U2411" s="178"/>
      <c r="V2411" s="577"/>
    </row>
    <row r="2412" spans="1:22">
      <c r="A2412" s="573" t="s">
        <v>369</v>
      </c>
      <c r="B2412" s="584"/>
      <c r="C2412" s="583"/>
      <c r="D2412" s="583"/>
      <c r="E2412" s="222" t="s">
        <v>373</v>
      </c>
      <c r="F2412" s="527">
        <f>D2506</f>
        <v>1.3160000000000001</v>
      </c>
      <c r="G2412" s="223">
        <f>F2412*F2404</f>
        <v>64.747200000000007</v>
      </c>
      <c r="H2412" s="262"/>
      <c r="I2412" s="226">
        <f>G2412</f>
        <v>64.747200000000007</v>
      </c>
      <c r="J2412" s="178"/>
      <c r="K2412" s="577"/>
      <c r="L2412" s="586" t="s">
        <v>369</v>
      </c>
      <c r="M2412" s="584"/>
      <c r="N2412" s="583"/>
      <c r="O2412" s="583"/>
      <c r="P2412" s="222" t="s">
        <v>373</v>
      </c>
      <c r="Q2412" s="527">
        <f>D2506</f>
        <v>1.3160000000000001</v>
      </c>
      <c r="R2412" s="223">
        <f>Q2412*Q2404</f>
        <v>86.329599999999999</v>
      </c>
      <c r="S2412" s="262"/>
      <c r="T2412" s="226">
        <f>R2412</f>
        <v>86.329599999999999</v>
      </c>
      <c r="U2412" s="178"/>
      <c r="V2412" s="577"/>
    </row>
    <row r="2413" spans="1:22" ht="13.5" thickBot="1">
      <c r="A2413" s="573"/>
      <c r="B2413" s="584"/>
      <c r="C2413" s="583"/>
      <c r="D2413" s="583"/>
      <c r="E2413" s="232" t="s">
        <v>374</v>
      </c>
      <c r="F2413" s="518">
        <f>D2507</f>
        <v>0.14899999999999999</v>
      </c>
      <c r="G2413" s="158">
        <f>F2413*F2404</f>
        <v>7.3308</v>
      </c>
      <c r="H2413" s="194"/>
      <c r="I2413" s="160">
        <f>G2413</f>
        <v>7.3308</v>
      </c>
      <c r="J2413" s="161"/>
      <c r="K2413" s="577"/>
      <c r="L2413" s="586"/>
      <c r="M2413" s="584"/>
      <c r="N2413" s="583"/>
      <c r="O2413" s="583"/>
      <c r="P2413" s="232" t="s">
        <v>374</v>
      </c>
      <c r="Q2413" s="518">
        <f>D2507</f>
        <v>0.14899999999999999</v>
      </c>
      <c r="R2413" s="158">
        <f>Q2413*Q2404</f>
        <v>9.7743999999999982</v>
      </c>
      <c r="S2413" s="194"/>
      <c r="T2413" s="160">
        <f>R2413</f>
        <v>9.7743999999999982</v>
      </c>
      <c r="U2413" s="161"/>
      <c r="V2413" s="577"/>
    </row>
    <row r="2414" spans="1:22" ht="13.5" customHeight="1" thickBot="1">
      <c r="A2414" s="574"/>
      <c r="B2414" s="168"/>
      <c r="C2414" s="164"/>
      <c r="D2414" s="164"/>
      <c r="E2414" s="165"/>
      <c r="F2414" s="532" t="s">
        <v>384</v>
      </c>
      <c r="G2414" s="332" t="s">
        <v>385</v>
      </c>
      <c r="H2414" s="220" t="s">
        <v>386</v>
      </c>
      <c r="I2414" s="219"/>
      <c r="J2414" s="251"/>
      <c r="K2414" s="577"/>
      <c r="L2414" s="587"/>
      <c r="M2414" s="168"/>
      <c r="N2414" s="164"/>
      <c r="O2414" s="164"/>
      <c r="P2414" s="165"/>
      <c r="Q2414" s="532" t="s">
        <v>384</v>
      </c>
      <c r="R2414" s="332" t="s">
        <v>385</v>
      </c>
      <c r="S2414" s="220" t="s">
        <v>386</v>
      </c>
      <c r="T2414" s="219"/>
      <c r="U2414" s="251"/>
      <c r="V2414" s="577"/>
    </row>
    <row r="2415" spans="1:22" ht="13.5" thickBot="1">
      <c r="A2415" s="479"/>
      <c r="B2415" s="247" t="s">
        <v>986</v>
      </c>
      <c r="C2415" s="219"/>
      <c r="D2415" s="219"/>
      <c r="E2415" s="253"/>
      <c r="F2415" s="524">
        <f>F2395</f>
        <v>61482</v>
      </c>
      <c r="G2415" s="282">
        <f>G2395</f>
        <v>61962</v>
      </c>
      <c r="H2415" s="249">
        <f>H2395</f>
        <v>480</v>
      </c>
      <c r="I2415" s="242">
        <f>I2395</f>
        <v>1584</v>
      </c>
      <c r="J2415" s="167"/>
      <c r="K2415" s="577"/>
      <c r="L2415" s="461"/>
      <c r="M2415" s="247" t="s">
        <v>986</v>
      </c>
      <c r="N2415" s="219"/>
      <c r="O2415" s="219"/>
      <c r="P2415" s="253"/>
      <c r="Q2415" s="524">
        <f>Q2395</f>
        <v>34284</v>
      </c>
      <c r="R2415" s="248">
        <f>R2395</f>
        <v>34600</v>
      </c>
      <c r="S2415" s="249">
        <f>S2395</f>
        <v>316</v>
      </c>
      <c r="T2415" s="242">
        <f>T2395</f>
        <v>1042.8</v>
      </c>
      <c r="U2415" s="167"/>
      <c r="V2415" s="577"/>
    </row>
    <row r="2416" spans="1:22">
      <c r="A2416" s="460" t="s">
        <v>375</v>
      </c>
      <c r="B2416" s="132"/>
      <c r="C2416" s="132"/>
      <c r="D2416" s="132"/>
      <c r="E2416" s="132"/>
      <c r="F2416" s="510"/>
      <c r="G2416" s="560" t="s">
        <v>1007</v>
      </c>
      <c r="H2416" s="255"/>
      <c r="I2416" s="556">
        <f>I2396</f>
        <v>7851.119999999999</v>
      </c>
      <c r="J2416" s="255"/>
      <c r="K2416" s="577"/>
      <c r="L2416" s="460" t="s">
        <v>375</v>
      </c>
      <c r="M2416" s="132"/>
      <c r="N2416" s="132"/>
      <c r="O2416" s="132"/>
      <c r="P2416" s="132"/>
      <c r="Q2416" s="510"/>
      <c r="R2416" s="560" t="s">
        <v>1007</v>
      </c>
      <c r="S2416" s="255"/>
      <c r="T2416" s="556">
        <f>T2396</f>
        <v>1.0000000000218279E-2</v>
      </c>
      <c r="U2416" s="255"/>
      <c r="V2416" s="577"/>
    </row>
    <row r="2417" spans="1:22" ht="13.5" thickBot="1">
      <c r="A2417" s="460" t="s">
        <v>376</v>
      </c>
      <c r="B2417" s="132"/>
      <c r="C2417" s="132"/>
      <c r="D2417" s="180" t="s">
        <v>377</v>
      </c>
      <c r="E2417" s="183" t="str">
        <f>$E$18</f>
        <v>января</v>
      </c>
      <c r="F2417" s="510" t="s">
        <v>1142</v>
      </c>
      <c r="G2417" s="182" t="s">
        <v>347</v>
      </c>
      <c r="H2417" s="167"/>
      <c r="I2417" s="242">
        <f>SUM(I2408:I2416)</f>
        <v>11001.647999999999</v>
      </c>
      <c r="J2417" s="167"/>
      <c r="K2417" s="299"/>
      <c r="L2417" s="460" t="s">
        <v>376</v>
      </c>
      <c r="M2417" s="132"/>
      <c r="N2417" s="132"/>
      <c r="O2417" s="180" t="s">
        <v>377</v>
      </c>
      <c r="P2417" s="183" t="str">
        <f>$E$18</f>
        <v>января</v>
      </c>
      <c r="Q2417" s="510" t="s">
        <v>1142</v>
      </c>
      <c r="R2417" s="182" t="s">
        <v>347</v>
      </c>
      <c r="S2417" s="167"/>
      <c r="T2417" s="242">
        <f>SUM(T2408:T2416)</f>
        <v>3131.5139999999992</v>
      </c>
      <c r="U2417" s="167"/>
      <c r="V2417" s="299"/>
    </row>
    <row r="2418" spans="1:22" s="261" customFormat="1" ht="12" customHeight="1">
      <c r="A2418" s="284"/>
      <c r="B2418" s="285"/>
      <c r="C2418" s="196"/>
      <c r="F2418" s="525"/>
      <c r="K2418" s="339"/>
      <c r="L2418" s="284"/>
      <c r="M2418" s="285"/>
      <c r="N2418" s="196"/>
      <c r="Q2418" s="525"/>
      <c r="V2418" s="339"/>
    </row>
    <row r="2419" spans="1:22">
      <c r="A2419" s="460" t="s">
        <v>363</v>
      </c>
      <c r="B2419" s="131"/>
      <c r="L2419" s="460" t="s">
        <v>363</v>
      </c>
      <c r="M2419" s="131"/>
    </row>
    <row r="2420" spans="1:22" ht="3" customHeight="1">
      <c r="A2420" s="460"/>
      <c r="B2420" s="131"/>
      <c r="C2420" s="132"/>
      <c r="D2420" s="132"/>
      <c r="E2420" s="132"/>
      <c r="F2420" s="510"/>
      <c r="G2420" s="132"/>
      <c r="H2420" s="132"/>
      <c r="I2420" s="132"/>
      <c r="J2420" s="132"/>
      <c r="K2420" s="217"/>
      <c r="L2420" s="460"/>
      <c r="M2420" s="131"/>
      <c r="N2420" s="132"/>
      <c r="O2420" s="132"/>
      <c r="P2420" s="132"/>
      <c r="Q2420" s="510"/>
      <c r="R2420" s="132"/>
      <c r="S2420" s="132"/>
      <c r="T2420" s="132"/>
      <c r="U2420" s="132"/>
      <c r="V2420" s="132"/>
    </row>
    <row r="2421" spans="1:22" ht="15.75" customHeight="1">
      <c r="A2421" s="578"/>
      <c r="B2421" s="578"/>
      <c r="C2421" s="578"/>
      <c r="D2421" s="133" t="s">
        <v>325</v>
      </c>
      <c r="E2421" s="133"/>
      <c r="F2421" s="511"/>
      <c r="G2421" s="135" t="str">
        <f>$G$3</f>
        <v>декабрь</v>
      </c>
      <c r="H2421" s="133" t="s">
        <v>967</v>
      </c>
      <c r="I2421" s="132"/>
      <c r="J2421" s="132"/>
      <c r="K2421" s="217"/>
      <c r="L2421" s="578"/>
      <c r="M2421" s="578"/>
      <c r="N2421" s="578"/>
      <c r="O2421" s="133" t="s">
        <v>325</v>
      </c>
      <c r="P2421" s="133"/>
      <c r="Q2421" s="511"/>
      <c r="R2421" s="135" t="str">
        <f>$G$3</f>
        <v>декабрь</v>
      </c>
      <c r="S2421" s="133" t="s">
        <v>967</v>
      </c>
      <c r="T2421" s="132"/>
      <c r="U2421" s="132"/>
      <c r="V2421" s="132"/>
    </row>
    <row r="2422" spans="1:22" ht="5.25" customHeight="1">
      <c r="A2422" s="578"/>
      <c r="B2422" s="578"/>
      <c r="C2422" s="578"/>
      <c r="D2422" s="132"/>
      <c r="E2422" s="132"/>
      <c r="F2422" s="510"/>
      <c r="G2422" s="132"/>
      <c r="H2422" s="132"/>
      <c r="I2422" s="132"/>
      <c r="J2422" s="132"/>
      <c r="K2422" s="217"/>
      <c r="L2422" s="578"/>
      <c r="M2422" s="578"/>
      <c r="N2422" s="578"/>
      <c r="O2422" s="132"/>
      <c r="P2422" s="132"/>
      <c r="Q2422" s="510"/>
      <c r="R2422" s="132"/>
      <c r="S2422" s="132"/>
      <c r="T2422" s="132"/>
      <c r="U2422" s="132"/>
      <c r="V2422" s="132"/>
    </row>
    <row r="2423" spans="1:22" ht="12.75" customHeight="1">
      <c r="A2423" s="578"/>
      <c r="B2423" s="578"/>
      <c r="C2423" s="578"/>
      <c r="D2423" s="131" t="s">
        <v>327</v>
      </c>
      <c r="E2423" s="131"/>
      <c r="F2423" s="512">
        <f>Жильцы!E127</f>
        <v>49.2</v>
      </c>
      <c r="G2423" s="131" t="s">
        <v>328</v>
      </c>
      <c r="H2423" s="132" t="str">
        <f>Жильцы!B127&amp;" "&amp;Жильцы!C127&amp;"."&amp;Жильцы!D127&amp;"."</f>
        <v>Васильев С..А..</v>
      </c>
      <c r="I2423" s="132"/>
      <c r="J2423" s="132"/>
      <c r="K2423" s="217"/>
      <c r="L2423" s="578"/>
      <c r="M2423" s="578"/>
      <c r="N2423" s="578"/>
      <c r="O2423" s="131" t="s">
        <v>327</v>
      </c>
      <c r="P2423" s="131"/>
      <c r="Q2423" s="512">
        <f>Жильцы!E129</f>
        <v>49.5</v>
      </c>
      <c r="R2423" s="131" t="s">
        <v>328</v>
      </c>
      <c r="S2423" s="132" t="str">
        <f>Жильцы!B129&amp;" "&amp;Жильцы!C129&amp;"."&amp;Жильцы!D129&amp;"."</f>
        <v>Эйсвальд Н.И.</v>
      </c>
      <c r="T2423" s="132"/>
      <c r="U2423" s="132"/>
      <c r="V2423" s="132"/>
    </row>
    <row r="2424" spans="1:22" ht="12.75" customHeight="1">
      <c r="A2424" s="578"/>
      <c r="B2424" s="578"/>
      <c r="C2424" s="578"/>
      <c r="D2424" s="131" t="s">
        <v>329</v>
      </c>
      <c r="E2424" s="131"/>
      <c r="F2424" s="512">
        <f>Жильцы!F127</f>
        <v>3</v>
      </c>
      <c r="G2424" s="131" t="s">
        <v>330</v>
      </c>
      <c r="H2424" s="132" t="s">
        <v>331</v>
      </c>
      <c r="I2424" s="132"/>
      <c r="J2424" s="137">
        <f>Жильцы!A127</f>
        <v>126</v>
      </c>
      <c r="K2424" s="217"/>
      <c r="L2424" s="578"/>
      <c r="M2424" s="578"/>
      <c r="N2424" s="578"/>
      <c r="O2424" s="131" t="s">
        <v>329</v>
      </c>
      <c r="P2424" s="131"/>
      <c r="Q2424" s="512">
        <f>Жильцы!F129</f>
        <v>3</v>
      </c>
      <c r="R2424" s="131" t="s">
        <v>330</v>
      </c>
      <c r="S2424" s="132" t="s">
        <v>331</v>
      </c>
      <c r="T2424" s="132"/>
      <c r="U2424" s="137">
        <f>Жильцы!A129</f>
        <v>128</v>
      </c>
      <c r="V2424" s="132"/>
    </row>
    <row r="2425" spans="1:22" ht="1.5" customHeight="1" thickBot="1">
      <c r="A2425" s="463"/>
      <c r="B2425" s="132"/>
      <c r="C2425" s="132"/>
      <c r="D2425" s="132"/>
      <c r="E2425" s="132"/>
      <c r="F2425" s="510"/>
      <c r="G2425" s="132"/>
      <c r="H2425" s="132"/>
      <c r="I2425" s="132"/>
      <c r="J2425" s="132"/>
      <c r="K2425" s="217"/>
      <c r="L2425" s="463"/>
      <c r="M2425" s="132"/>
      <c r="N2425" s="132"/>
      <c r="O2425" s="132"/>
      <c r="P2425" s="132"/>
      <c r="Q2425" s="510"/>
      <c r="R2425" s="132"/>
      <c r="S2425" s="132"/>
      <c r="T2425" s="132"/>
      <c r="U2425" s="132"/>
      <c r="V2425" s="132"/>
    </row>
    <row r="2426" spans="1:22" ht="24" customHeight="1" thickBot="1">
      <c r="A2426" s="574"/>
      <c r="B2426" s="138"/>
      <c r="C2426" s="219"/>
      <c r="D2426" s="541" t="s">
        <v>957</v>
      </c>
      <c r="E2426" s="140"/>
      <c r="F2426" s="513" t="s">
        <v>366</v>
      </c>
      <c r="G2426" s="141" t="s">
        <v>335</v>
      </c>
      <c r="H2426" s="220" t="s">
        <v>367</v>
      </c>
      <c r="I2426" s="569" t="s">
        <v>337</v>
      </c>
      <c r="J2426" s="570"/>
      <c r="K2426" s="217"/>
      <c r="L2426" s="585"/>
      <c r="M2426" s="138"/>
      <c r="N2426" s="219"/>
      <c r="O2426" s="541" t="s">
        <v>957</v>
      </c>
      <c r="P2426" s="140"/>
      <c r="Q2426" s="513" t="s">
        <v>366</v>
      </c>
      <c r="R2426" s="141" t="s">
        <v>335</v>
      </c>
      <c r="S2426" s="220" t="s">
        <v>367</v>
      </c>
      <c r="T2426" s="569" t="s">
        <v>337</v>
      </c>
      <c r="U2426" s="570"/>
      <c r="V2426" s="132"/>
    </row>
    <row r="2427" spans="1:22" ht="3" customHeight="1">
      <c r="A2427" s="574"/>
      <c r="B2427" s="221"/>
      <c r="C2427" s="144"/>
      <c r="D2427" s="144"/>
      <c r="E2427" s="145"/>
      <c r="F2427" s="514"/>
      <c r="G2427" s="146"/>
      <c r="H2427" s="146"/>
      <c r="I2427" s="144"/>
      <c r="J2427" s="147"/>
      <c r="K2427" s="217"/>
      <c r="L2427" s="585"/>
      <c r="M2427" s="221"/>
      <c r="N2427" s="144"/>
      <c r="O2427" s="144"/>
      <c r="P2427" s="145"/>
      <c r="Q2427" s="514"/>
      <c r="R2427" s="146"/>
      <c r="S2427" s="146"/>
      <c r="T2427" s="144"/>
      <c r="U2427" s="147"/>
      <c r="V2427" s="132"/>
    </row>
    <row r="2428" spans="1:22" ht="12.75" customHeight="1">
      <c r="A2428" s="574"/>
      <c r="B2428" s="221" t="s">
        <v>368</v>
      </c>
      <c r="C2428" s="156"/>
      <c r="D2428" s="156"/>
      <c r="E2428" s="150"/>
      <c r="F2428" s="151">
        <f>D2509</f>
        <v>29.5</v>
      </c>
      <c r="G2428" s="151">
        <f>F2428*F2423</f>
        <v>1451.4</v>
      </c>
      <c r="H2428" s="152"/>
      <c r="I2428" s="153">
        <f>G2428-H2428</f>
        <v>1451.4</v>
      </c>
      <c r="J2428" s="154"/>
      <c r="K2428" s="217"/>
      <c r="L2428" s="585"/>
      <c r="M2428" s="221" t="s">
        <v>368</v>
      </c>
      <c r="N2428" s="156"/>
      <c r="O2428" s="156"/>
      <c r="P2428" s="150"/>
      <c r="Q2428" s="151">
        <f>D2509</f>
        <v>29.5</v>
      </c>
      <c r="R2428" s="151">
        <f>Q2428*Q2423</f>
        <v>1460.25</v>
      </c>
      <c r="S2428" s="152"/>
      <c r="T2428" s="153">
        <f>R2428-S2428</f>
        <v>1460.25</v>
      </c>
      <c r="U2428" s="154"/>
      <c r="V2428" s="132"/>
    </row>
    <row r="2429" spans="1:22" ht="12.75" customHeight="1">
      <c r="A2429" s="472"/>
      <c r="B2429" s="582" t="s">
        <v>370</v>
      </c>
      <c r="C2429" s="583"/>
      <c r="D2429" s="583"/>
      <c r="E2429" s="222" t="s">
        <v>371</v>
      </c>
      <c r="F2429" s="516">
        <f>D2504</f>
        <v>0.152</v>
      </c>
      <c r="G2429" s="223">
        <f>F2429*F2423</f>
        <v>7.4784000000000006</v>
      </c>
      <c r="H2429" s="224"/>
      <c r="I2429" s="226">
        <f>G2429</f>
        <v>7.4784000000000006</v>
      </c>
      <c r="J2429" s="178"/>
      <c r="K2429" s="217"/>
      <c r="L2429" s="585"/>
      <c r="M2429" s="582" t="s">
        <v>370</v>
      </c>
      <c r="N2429" s="583"/>
      <c r="O2429" s="583"/>
      <c r="P2429" s="222" t="s">
        <v>371</v>
      </c>
      <c r="Q2429" s="516">
        <f>D2504</f>
        <v>0.152</v>
      </c>
      <c r="R2429" s="223">
        <f>Q2429*Q2423</f>
        <v>7.524</v>
      </c>
      <c r="S2429" s="224"/>
      <c r="T2429" s="226">
        <f>R2429</f>
        <v>7.524</v>
      </c>
      <c r="U2429" s="178"/>
      <c r="V2429" s="132"/>
    </row>
    <row r="2430" spans="1:22" ht="12.75" customHeight="1">
      <c r="A2430" s="472"/>
      <c r="B2430" s="584"/>
      <c r="C2430" s="583"/>
      <c r="D2430" s="583"/>
      <c r="E2430" s="222" t="s">
        <v>372</v>
      </c>
      <c r="F2430" s="516">
        <f>D2505</f>
        <v>0.72299999999999998</v>
      </c>
      <c r="G2430" s="223">
        <f>F2430*F2423</f>
        <v>35.571600000000004</v>
      </c>
      <c r="H2430" s="224"/>
      <c r="I2430" s="226">
        <f>G2430</f>
        <v>35.571600000000004</v>
      </c>
      <c r="J2430" s="178"/>
      <c r="K2430" s="217"/>
      <c r="L2430" s="464"/>
      <c r="M2430" s="584"/>
      <c r="N2430" s="583"/>
      <c r="O2430" s="583"/>
      <c r="P2430" s="222" t="s">
        <v>372</v>
      </c>
      <c r="Q2430" s="516">
        <f>D2505</f>
        <v>0.72299999999999998</v>
      </c>
      <c r="R2430" s="223">
        <f>Q2430*Q2423</f>
        <v>35.788499999999999</v>
      </c>
      <c r="S2430" s="224"/>
      <c r="T2430" s="226">
        <f>R2430</f>
        <v>35.788499999999999</v>
      </c>
      <c r="U2430" s="178"/>
      <c r="V2430" s="132"/>
    </row>
    <row r="2431" spans="1:22" ht="12.75" customHeight="1">
      <c r="A2431" s="573" t="s">
        <v>369</v>
      </c>
      <c r="B2431" s="584"/>
      <c r="C2431" s="583"/>
      <c r="D2431" s="583"/>
      <c r="E2431" s="222" t="s">
        <v>373</v>
      </c>
      <c r="F2431" s="527">
        <f>D2506</f>
        <v>1.3160000000000001</v>
      </c>
      <c r="G2431" s="223">
        <f>F2431*F2423</f>
        <v>64.747200000000007</v>
      </c>
      <c r="H2431" s="224"/>
      <c r="I2431" s="226">
        <f>G2431</f>
        <v>64.747200000000007</v>
      </c>
      <c r="J2431" s="178"/>
      <c r="K2431" s="217"/>
      <c r="L2431" s="586" t="s">
        <v>369</v>
      </c>
      <c r="M2431" s="584"/>
      <c r="N2431" s="583"/>
      <c r="O2431" s="583"/>
      <c r="P2431" s="222" t="s">
        <v>373</v>
      </c>
      <c r="Q2431" s="527">
        <f>D2506</f>
        <v>1.3160000000000001</v>
      </c>
      <c r="R2431" s="223">
        <f>Q2431*Q2423</f>
        <v>65.141999999999996</v>
      </c>
      <c r="S2431" s="224"/>
      <c r="T2431" s="226">
        <f>R2431</f>
        <v>65.141999999999996</v>
      </c>
      <c r="U2431" s="178"/>
      <c r="V2431" s="132"/>
    </row>
    <row r="2432" spans="1:22" ht="13.5" customHeight="1" thickBot="1">
      <c r="A2432" s="573"/>
      <c r="B2432" s="584"/>
      <c r="C2432" s="583"/>
      <c r="D2432" s="583"/>
      <c r="E2432" s="232" t="s">
        <v>374</v>
      </c>
      <c r="F2432" s="518">
        <f>D2507</f>
        <v>0.14899999999999999</v>
      </c>
      <c r="G2432" s="158">
        <f>F2432*F2423</f>
        <v>7.3308</v>
      </c>
      <c r="H2432" s="162"/>
      <c r="I2432" s="160">
        <f>G2432</f>
        <v>7.3308</v>
      </c>
      <c r="J2432" s="161"/>
      <c r="K2432" s="217"/>
      <c r="L2432" s="586"/>
      <c r="M2432" s="584"/>
      <c r="N2432" s="583"/>
      <c r="O2432" s="583"/>
      <c r="P2432" s="232" t="s">
        <v>374</v>
      </c>
      <c r="Q2432" s="518">
        <f>D2507</f>
        <v>0.14899999999999999</v>
      </c>
      <c r="R2432" s="158">
        <f>Q2432*Q2423</f>
        <v>7.3754999999999997</v>
      </c>
      <c r="S2432" s="162"/>
      <c r="T2432" s="160">
        <f>R2432</f>
        <v>7.3754999999999997</v>
      </c>
      <c r="U2432" s="161"/>
      <c r="V2432" s="132"/>
    </row>
    <row r="2433" spans="1:22" ht="12.75" customHeight="1" thickBot="1">
      <c r="A2433" s="574"/>
      <c r="B2433" s="168"/>
      <c r="C2433" s="164"/>
      <c r="D2433" s="164"/>
      <c r="E2433" s="165"/>
      <c r="F2433" s="532" t="s">
        <v>384</v>
      </c>
      <c r="G2433" s="332" t="s">
        <v>385</v>
      </c>
      <c r="H2433" s="220" t="s">
        <v>386</v>
      </c>
      <c r="I2433" s="219"/>
      <c r="J2433" s="251"/>
      <c r="K2433" s="217"/>
      <c r="L2433" s="587"/>
      <c r="M2433" s="168"/>
      <c r="N2433" s="164"/>
      <c r="O2433" s="164"/>
      <c r="P2433" s="165"/>
      <c r="Q2433" s="532" t="s">
        <v>384</v>
      </c>
      <c r="R2433" s="332" t="s">
        <v>385</v>
      </c>
      <c r="S2433" s="220" t="s">
        <v>386</v>
      </c>
      <c r="T2433" s="219"/>
      <c r="U2433" s="251"/>
      <c r="V2433" s="132"/>
    </row>
    <row r="2434" spans="1:22" ht="13.5" customHeight="1" thickBot="1">
      <c r="A2434" s="479"/>
      <c r="B2434" s="247" t="s">
        <v>986</v>
      </c>
      <c r="C2434" s="219"/>
      <c r="D2434" s="219"/>
      <c r="E2434" s="253"/>
      <c r="F2434" s="521">
        <f>INDEX(Жильцы!$A$2:$AB$129,Квитанции_чистые!J2424,HLOOKUP(Квитанции_чистые!$G$3,Лист1!$B$21:$M$22,2,FALSE))</f>
        <v>54146</v>
      </c>
      <c r="G2434" s="248">
        <f>INDEX(Жильцы!$A$2:$AB$129,Квитанции_чистые!J2424,(HLOOKUP(Квитанции_чистые!$G$3,Лист1!$B$17:$M$18,2,FALSE)))</f>
        <v>54668</v>
      </c>
      <c r="H2434" s="249">
        <f>G2434-F2434</f>
        <v>522</v>
      </c>
      <c r="I2434" s="242">
        <f>H2434*B2499</f>
        <v>1722.6</v>
      </c>
      <c r="J2434" s="251"/>
      <c r="K2434" s="252"/>
      <c r="L2434" s="461"/>
      <c r="M2434" s="247" t="s">
        <v>986</v>
      </c>
      <c r="N2434" s="219"/>
      <c r="O2434" s="219"/>
      <c r="P2434" s="253"/>
      <c r="Q2434" s="524">
        <f>INDEX(Жильцы!$A$2:$AB$129,Квитанции_чистые!U2424,HLOOKUP(Квитанции_чистые!$G$3,Лист1!$B$21:$M$22,2,FALSE))</f>
        <v>38699</v>
      </c>
      <c r="R2434" s="248">
        <f>INDEX(Жильцы!$A$2:$AB$129,Квитанции_чистые!U2424,(HLOOKUP(Квитанции_чистые!$G$3,Лист1!$B$17:$M$18,2,FALSE)))</f>
        <v>38824</v>
      </c>
      <c r="S2434" s="249">
        <f>R2434-Q2434</f>
        <v>125</v>
      </c>
      <c r="T2434" s="242">
        <f>S2434*B2499</f>
        <v>412.5</v>
      </c>
      <c r="U2434" s="167"/>
      <c r="V2434" s="132"/>
    </row>
    <row r="2435" spans="1:22">
      <c r="A2435" s="460" t="s">
        <v>375</v>
      </c>
      <c r="B2435" s="132"/>
      <c r="C2435" s="132"/>
      <c r="D2435" s="132"/>
      <c r="E2435" s="132"/>
      <c r="F2435" s="510"/>
      <c r="G2435" s="560" t="s">
        <v>1007</v>
      </c>
      <c r="H2435" s="255"/>
      <c r="I2435" s="556">
        <f>Жильцы!N127</f>
        <v>8876.16</v>
      </c>
      <c r="J2435" s="255"/>
      <c r="K2435" s="217"/>
      <c r="L2435" s="460" t="s">
        <v>375</v>
      </c>
      <c r="M2435" s="132"/>
      <c r="N2435" s="132"/>
      <c r="O2435" s="132"/>
      <c r="P2435" s="132"/>
      <c r="Q2435" s="510"/>
      <c r="R2435" s="560" t="s">
        <v>1007</v>
      </c>
      <c r="S2435" s="255"/>
      <c r="T2435" s="556">
        <f>Жильцы!N129</f>
        <v>0</v>
      </c>
      <c r="U2435" s="255"/>
      <c r="V2435" s="132"/>
    </row>
    <row r="2436" spans="1:22" ht="13.5" thickBot="1">
      <c r="A2436" s="460" t="s">
        <v>376</v>
      </c>
      <c r="B2436" s="132"/>
      <c r="C2436" s="132"/>
      <c r="D2436" s="180" t="s">
        <v>377</v>
      </c>
      <c r="E2436" s="183" t="str">
        <f>$E$18</f>
        <v>января</v>
      </c>
      <c r="F2436" s="510" t="s">
        <v>1142</v>
      </c>
      <c r="G2436" s="182" t="s">
        <v>347</v>
      </c>
      <c r="H2436" s="167"/>
      <c r="I2436" s="242">
        <f>SUM(I2427:I2435)</f>
        <v>12165.288</v>
      </c>
      <c r="J2436" s="167"/>
      <c r="K2436" s="217"/>
      <c r="L2436" s="460" t="s">
        <v>376</v>
      </c>
      <c r="M2436" s="132"/>
      <c r="N2436" s="132"/>
      <c r="O2436" s="180" t="s">
        <v>377</v>
      </c>
      <c r="P2436" s="183" t="str">
        <f>$E$18</f>
        <v>января</v>
      </c>
      <c r="Q2436" s="510" t="s">
        <v>1142</v>
      </c>
      <c r="R2436" s="182" t="s">
        <v>347</v>
      </c>
      <c r="S2436" s="167"/>
      <c r="T2436" s="242">
        <f>SUM(T2427:T2435)</f>
        <v>1988.5800000000002</v>
      </c>
      <c r="U2436" s="167"/>
      <c r="V2436" s="132"/>
    </row>
    <row r="2437" spans="1:22" ht="12.75" customHeight="1">
      <c r="A2437" s="184"/>
      <c r="B2437" s="190"/>
      <c r="C2437" s="186"/>
      <c r="D2437" s="259"/>
      <c r="E2437" s="259"/>
      <c r="F2437" s="522"/>
      <c r="G2437" s="188"/>
      <c r="H2437" s="189"/>
      <c r="I2437" s="259"/>
      <c r="J2437" s="259"/>
      <c r="K2437" s="260"/>
      <c r="L2437" s="184"/>
      <c r="M2437" s="190"/>
      <c r="N2437" s="186"/>
      <c r="O2437" s="259"/>
      <c r="P2437" s="259"/>
      <c r="Q2437" s="522"/>
      <c r="R2437" s="259"/>
      <c r="S2437" s="259"/>
      <c r="T2437" s="259"/>
      <c r="U2437" s="259"/>
      <c r="V2437" s="261"/>
    </row>
    <row r="2438" spans="1:22" ht="22.5" customHeight="1">
      <c r="A2438" s="460" t="s">
        <v>363</v>
      </c>
      <c r="B2438" s="131"/>
      <c r="K2438" s="576" t="s">
        <v>378</v>
      </c>
      <c r="L2438" s="460" t="s">
        <v>363</v>
      </c>
      <c r="M2438" s="131"/>
      <c r="V2438" s="576" t="s">
        <v>378</v>
      </c>
    </row>
    <row r="2439" spans="1:22">
      <c r="A2439" s="460" t="s">
        <v>379</v>
      </c>
      <c r="B2439" s="131"/>
      <c r="K2439" s="577"/>
      <c r="L2439" s="460" t="s">
        <v>379</v>
      </c>
      <c r="M2439" s="131"/>
      <c r="V2439" s="577"/>
    </row>
    <row r="2440" spans="1:22" ht="0.75" customHeight="1">
      <c r="A2440" s="460"/>
      <c r="B2440" s="131"/>
      <c r="C2440" s="132"/>
      <c r="D2440" s="132"/>
      <c r="E2440" s="132"/>
      <c r="F2440" s="510"/>
      <c r="G2440" s="132"/>
      <c r="H2440" s="132"/>
      <c r="I2440" s="132"/>
      <c r="J2440" s="132"/>
      <c r="K2440" s="577"/>
      <c r="L2440" s="460"/>
      <c r="M2440" s="131"/>
      <c r="N2440" s="132"/>
      <c r="O2440" s="132"/>
      <c r="P2440" s="132"/>
      <c r="Q2440" s="510"/>
      <c r="R2440" s="132"/>
      <c r="S2440" s="132"/>
      <c r="T2440" s="132"/>
      <c r="U2440" s="132"/>
      <c r="V2440" s="577"/>
    </row>
    <row r="2441" spans="1:22" ht="15.75" customHeight="1">
      <c r="A2441" s="578"/>
      <c r="B2441" s="578"/>
      <c r="C2441" s="578"/>
      <c r="D2441" s="133" t="s">
        <v>350</v>
      </c>
      <c r="E2441" s="133"/>
      <c r="F2441" s="511"/>
      <c r="G2441" s="135" t="str">
        <f>$G$3</f>
        <v>декабрь</v>
      </c>
      <c r="H2441" s="133" t="s">
        <v>967</v>
      </c>
      <c r="I2441" s="132"/>
      <c r="J2441" s="132"/>
      <c r="K2441" s="577"/>
      <c r="L2441" s="578"/>
      <c r="M2441" s="578"/>
      <c r="N2441" s="578"/>
      <c r="O2441" s="133" t="s">
        <v>350</v>
      </c>
      <c r="P2441" s="133"/>
      <c r="Q2441" s="511"/>
      <c r="R2441" s="135" t="str">
        <f>$G$3</f>
        <v>декабрь</v>
      </c>
      <c r="S2441" s="133" t="s">
        <v>967</v>
      </c>
      <c r="T2441" s="132"/>
      <c r="U2441" s="132"/>
      <c r="V2441" s="577"/>
    </row>
    <row r="2442" spans="1:22" ht="3.75" customHeight="1">
      <c r="A2442" s="578"/>
      <c r="B2442" s="578"/>
      <c r="C2442" s="578"/>
      <c r="D2442" s="132"/>
      <c r="E2442" s="132"/>
      <c r="F2442" s="510"/>
      <c r="G2442" s="132"/>
      <c r="H2442" s="132"/>
      <c r="I2442" s="132"/>
      <c r="J2442" s="132"/>
      <c r="K2442" s="577"/>
      <c r="L2442" s="578"/>
      <c r="M2442" s="578"/>
      <c r="N2442" s="578"/>
      <c r="O2442" s="132"/>
      <c r="P2442" s="132"/>
      <c r="Q2442" s="510"/>
      <c r="R2442" s="132"/>
      <c r="S2442" s="132"/>
      <c r="T2442" s="132"/>
      <c r="U2442" s="132"/>
      <c r="V2442" s="577"/>
    </row>
    <row r="2443" spans="1:22" ht="12.75" customHeight="1">
      <c r="A2443" s="578"/>
      <c r="B2443" s="578"/>
      <c r="C2443" s="578"/>
      <c r="D2443" s="131" t="s">
        <v>327</v>
      </c>
      <c r="E2443" s="131"/>
      <c r="F2443" s="512">
        <f>F2423</f>
        <v>49.2</v>
      </c>
      <c r="G2443" s="131" t="s">
        <v>328</v>
      </c>
      <c r="H2443" s="132" t="str">
        <f>H2423</f>
        <v>Васильев С..А..</v>
      </c>
      <c r="I2443" s="132"/>
      <c r="J2443" s="132"/>
      <c r="K2443" s="577"/>
      <c r="L2443" s="578"/>
      <c r="M2443" s="578"/>
      <c r="N2443" s="578"/>
      <c r="O2443" s="131" t="s">
        <v>327</v>
      </c>
      <c r="P2443" s="131"/>
      <c r="Q2443" s="512">
        <f>Q2423</f>
        <v>49.5</v>
      </c>
      <c r="R2443" s="131" t="s">
        <v>328</v>
      </c>
      <c r="S2443" s="132" t="str">
        <f>S2423</f>
        <v>Эйсвальд Н.И.</v>
      </c>
      <c r="T2443" s="132"/>
      <c r="U2443" s="132"/>
      <c r="V2443" s="577"/>
    </row>
    <row r="2444" spans="1:22" ht="12.75" customHeight="1">
      <c r="A2444" s="578"/>
      <c r="B2444" s="578"/>
      <c r="C2444" s="578"/>
      <c r="D2444" s="131" t="s">
        <v>329</v>
      </c>
      <c r="E2444" s="131"/>
      <c r="F2444" s="512">
        <f>F2424</f>
        <v>3</v>
      </c>
      <c r="G2444" s="131" t="s">
        <v>330</v>
      </c>
      <c r="H2444" s="132" t="s">
        <v>331</v>
      </c>
      <c r="I2444" s="132"/>
      <c r="J2444" s="137">
        <f>J2424</f>
        <v>126</v>
      </c>
      <c r="K2444" s="577"/>
      <c r="L2444" s="578"/>
      <c r="M2444" s="578"/>
      <c r="N2444" s="578"/>
      <c r="O2444" s="131" t="s">
        <v>329</v>
      </c>
      <c r="P2444" s="131"/>
      <c r="Q2444" s="512">
        <f>Q2424</f>
        <v>3</v>
      </c>
      <c r="R2444" s="131" t="s">
        <v>330</v>
      </c>
      <c r="S2444" s="132" t="s">
        <v>331</v>
      </c>
      <c r="T2444" s="132"/>
      <c r="U2444" s="137">
        <f>U2424</f>
        <v>128</v>
      </c>
      <c r="V2444" s="577"/>
    </row>
    <row r="2445" spans="1:22" ht="2.25" customHeight="1" thickBot="1">
      <c r="A2445" s="463"/>
      <c r="B2445" s="132"/>
      <c r="C2445" s="132"/>
      <c r="D2445" s="132"/>
      <c r="E2445" s="132"/>
      <c r="F2445" s="510"/>
      <c r="G2445" s="132"/>
      <c r="H2445" s="132"/>
      <c r="I2445" s="132"/>
      <c r="J2445" s="132"/>
      <c r="K2445" s="577"/>
      <c r="L2445" s="463"/>
      <c r="M2445" s="132"/>
      <c r="N2445" s="132"/>
      <c r="O2445" s="132"/>
      <c r="P2445" s="132"/>
      <c r="Q2445" s="510"/>
      <c r="R2445" s="132"/>
      <c r="S2445" s="132"/>
      <c r="T2445" s="132"/>
      <c r="U2445" s="132"/>
      <c r="V2445" s="577"/>
    </row>
    <row r="2446" spans="1:22" ht="24" customHeight="1" thickBot="1">
      <c r="A2446" s="574" t="s">
        <v>509</v>
      </c>
      <c r="B2446" s="138"/>
      <c r="C2446" s="219"/>
      <c r="D2446" s="541" t="s">
        <v>957</v>
      </c>
      <c r="E2446" s="140"/>
      <c r="F2446" s="513" t="s">
        <v>366</v>
      </c>
      <c r="G2446" s="141" t="s">
        <v>335</v>
      </c>
      <c r="H2446" s="220" t="s">
        <v>367</v>
      </c>
      <c r="I2446" s="569" t="s">
        <v>337</v>
      </c>
      <c r="J2446" s="570"/>
      <c r="K2446" s="577"/>
      <c r="L2446" s="585" t="s">
        <v>510</v>
      </c>
      <c r="M2446" s="138"/>
      <c r="N2446" s="219"/>
      <c r="O2446" s="541" t="s">
        <v>957</v>
      </c>
      <c r="P2446" s="140"/>
      <c r="Q2446" s="513" t="s">
        <v>366</v>
      </c>
      <c r="R2446" s="141" t="s">
        <v>335</v>
      </c>
      <c r="S2446" s="220" t="s">
        <v>367</v>
      </c>
      <c r="T2446" s="569" t="s">
        <v>337</v>
      </c>
      <c r="U2446" s="570"/>
      <c r="V2446" s="577"/>
    </row>
    <row r="2447" spans="1:22" ht="6" customHeight="1">
      <c r="A2447" s="574"/>
      <c r="B2447" s="221"/>
      <c r="C2447" s="144"/>
      <c r="D2447" s="144"/>
      <c r="E2447" s="145"/>
      <c r="F2447" s="514"/>
      <c r="G2447" s="146"/>
      <c r="H2447" s="146"/>
      <c r="I2447" s="144"/>
      <c r="J2447" s="147"/>
      <c r="K2447" s="577"/>
      <c r="L2447" s="585"/>
      <c r="M2447" s="221"/>
      <c r="N2447" s="144"/>
      <c r="O2447" s="144"/>
      <c r="P2447" s="145"/>
      <c r="Q2447" s="514"/>
      <c r="R2447" s="146"/>
      <c r="S2447" s="146"/>
      <c r="T2447" s="144"/>
      <c r="U2447" s="147"/>
      <c r="V2447" s="577"/>
    </row>
    <row r="2448" spans="1:22" ht="12.75" customHeight="1">
      <c r="A2448" s="574"/>
      <c r="B2448" s="221" t="s">
        <v>368</v>
      </c>
      <c r="C2448" s="156"/>
      <c r="D2448" s="156"/>
      <c r="E2448" s="150"/>
      <c r="F2448" s="151">
        <f>D2509</f>
        <v>29.5</v>
      </c>
      <c r="G2448" s="151">
        <f>F2448*F2443</f>
        <v>1451.4</v>
      </c>
      <c r="H2448" s="192"/>
      <c r="I2448" s="153">
        <f>G2448-H2448</f>
        <v>1451.4</v>
      </c>
      <c r="J2448" s="154"/>
      <c r="K2448" s="577"/>
      <c r="L2448" s="585"/>
      <c r="M2448" s="221" t="s">
        <v>368</v>
      </c>
      <c r="N2448" s="156"/>
      <c r="O2448" s="156"/>
      <c r="P2448" s="150"/>
      <c r="Q2448" s="151">
        <f>D2509</f>
        <v>29.5</v>
      </c>
      <c r="R2448" s="151">
        <f>Q2448*Q2443</f>
        <v>1460.25</v>
      </c>
      <c r="S2448" s="192"/>
      <c r="T2448" s="153">
        <f>R2448-S2448</f>
        <v>1460.25</v>
      </c>
      <c r="U2448" s="154"/>
      <c r="V2448" s="577"/>
    </row>
    <row r="2449" spans="1:22" ht="12.75" customHeight="1">
      <c r="A2449" s="472"/>
      <c r="B2449" s="582" t="s">
        <v>370</v>
      </c>
      <c r="C2449" s="583"/>
      <c r="D2449" s="583"/>
      <c r="E2449" s="222" t="s">
        <v>371</v>
      </c>
      <c r="F2449" s="516">
        <f>D2504</f>
        <v>0.152</v>
      </c>
      <c r="G2449" s="223">
        <f>F2449*F2443</f>
        <v>7.4784000000000006</v>
      </c>
      <c r="H2449" s="262"/>
      <c r="I2449" s="226">
        <f>G2449</f>
        <v>7.4784000000000006</v>
      </c>
      <c r="J2449" s="178"/>
      <c r="K2449" s="577"/>
      <c r="L2449" s="585"/>
      <c r="M2449" s="582" t="s">
        <v>370</v>
      </c>
      <c r="N2449" s="583"/>
      <c r="O2449" s="583"/>
      <c r="P2449" s="222" t="s">
        <v>371</v>
      </c>
      <c r="Q2449" s="516">
        <f>D2504</f>
        <v>0.152</v>
      </c>
      <c r="R2449" s="223">
        <f>Q2449*Q2443</f>
        <v>7.524</v>
      </c>
      <c r="S2449" s="262"/>
      <c r="T2449" s="226">
        <f>R2449</f>
        <v>7.524</v>
      </c>
      <c r="U2449" s="178"/>
      <c r="V2449" s="577"/>
    </row>
    <row r="2450" spans="1:22" ht="12.75" customHeight="1">
      <c r="A2450" s="472"/>
      <c r="B2450" s="584"/>
      <c r="C2450" s="583"/>
      <c r="D2450" s="583"/>
      <c r="E2450" s="222" t="s">
        <v>372</v>
      </c>
      <c r="F2450" s="516">
        <f>D2505</f>
        <v>0.72299999999999998</v>
      </c>
      <c r="G2450" s="223">
        <f>F2450*F2443</f>
        <v>35.571600000000004</v>
      </c>
      <c r="H2450" s="262"/>
      <c r="I2450" s="226">
        <f>G2450</f>
        <v>35.571600000000004</v>
      </c>
      <c r="J2450" s="178"/>
      <c r="K2450" s="577"/>
      <c r="L2450" s="464"/>
      <c r="M2450" s="584"/>
      <c r="N2450" s="583"/>
      <c r="O2450" s="583"/>
      <c r="P2450" s="222" t="s">
        <v>372</v>
      </c>
      <c r="Q2450" s="516">
        <f>D2505</f>
        <v>0.72299999999999998</v>
      </c>
      <c r="R2450" s="223">
        <f>Q2450*Q2443</f>
        <v>35.788499999999999</v>
      </c>
      <c r="S2450" s="262"/>
      <c r="T2450" s="226">
        <f>R2450</f>
        <v>35.788499999999999</v>
      </c>
      <c r="U2450" s="178"/>
      <c r="V2450" s="577"/>
    </row>
    <row r="2451" spans="1:22">
      <c r="A2451" s="573" t="s">
        <v>369</v>
      </c>
      <c r="B2451" s="584"/>
      <c r="C2451" s="583"/>
      <c r="D2451" s="583"/>
      <c r="E2451" s="222" t="s">
        <v>373</v>
      </c>
      <c r="F2451" s="527">
        <f>D2506</f>
        <v>1.3160000000000001</v>
      </c>
      <c r="G2451" s="223">
        <f>F2451*F2443</f>
        <v>64.747200000000007</v>
      </c>
      <c r="H2451" s="262"/>
      <c r="I2451" s="226">
        <f>G2451</f>
        <v>64.747200000000007</v>
      </c>
      <c r="J2451" s="178"/>
      <c r="K2451" s="577"/>
      <c r="L2451" s="586" t="s">
        <v>369</v>
      </c>
      <c r="M2451" s="584"/>
      <c r="N2451" s="583"/>
      <c r="O2451" s="583"/>
      <c r="P2451" s="222" t="s">
        <v>373</v>
      </c>
      <c r="Q2451" s="527">
        <f>D2506</f>
        <v>1.3160000000000001</v>
      </c>
      <c r="R2451" s="223">
        <f>Q2451*Q2443</f>
        <v>65.141999999999996</v>
      </c>
      <c r="S2451" s="262"/>
      <c r="T2451" s="226">
        <f>R2451</f>
        <v>65.141999999999996</v>
      </c>
      <c r="U2451" s="178"/>
      <c r="V2451" s="577"/>
    </row>
    <row r="2452" spans="1:22" ht="13.5" customHeight="1" thickBot="1">
      <c r="A2452" s="573"/>
      <c r="B2452" s="584"/>
      <c r="C2452" s="583"/>
      <c r="D2452" s="583"/>
      <c r="E2452" s="232" t="s">
        <v>374</v>
      </c>
      <c r="F2452" s="518">
        <f>D2507</f>
        <v>0.14899999999999999</v>
      </c>
      <c r="G2452" s="158">
        <f>F2452*F2443</f>
        <v>7.3308</v>
      </c>
      <c r="H2452" s="194"/>
      <c r="I2452" s="160">
        <f>G2452</f>
        <v>7.3308</v>
      </c>
      <c r="J2452" s="161"/>
      <c r="K2452" s="577"/>
      <c r="L2452" s="586"/>
      <c r="M2452" s="584"/>
      <c r="N2452" s="583"/>
      <c r="O2452" s="583"/>
      <c r="P2452" s="232" t="s">
        <v>374</v>
      </c>
      <c r="Q2452" s="518">
        <f>D2507</f>
        <v>0.14899999999999999</v>
      </c>
      <c r="R2452" s="158">
        <f>Q2452*Q2443</f>
        <v>7.3754999999999997</v>
      </c>
      <c r="S2452" s="194"/>
      <c r="T2452" s="160">
        <f>R2452</f>
        <v>7.3754999999999997</v>
      </c>
      <c r="U2452" s="161"/>
      <c r="V2452" s="577"/>
    </row>
    <row r="2453" spans="1:22" ht="13.5" customHeight="1" thickBot="1">
      <c r="A2453" s="574"/>
      <c r="B2453" s="168"/>
      <c r="C2453" s="164"/>
      <c r="D2453" s="164"/>
      <c r="E2453" s="165"/>
      <c r="F2453" s="532" t="s">
        <v>384</v>
      </c>
      <c r="G2453" s="332" t="s">
        <v>385</v>
      </c>
      <c r="H2453" s="220" t="s">
        <v>386</v>
      </c>
      <c r="I2453" s="219"/>
      <c r="J2453" s="251"/>
      <c r="K2453" s="577"/>
      <c r="L2453" s="587"/>
      <c r="M2453" s="168"/>
      <c r="N2453" s="164"/>
      <c r="O2453" s="164"/>
      <c r="P2453" s="165"/>
      <c r="Q2453" s="532" t="s">
        <v>384</v>
      </c>
      <c r="R2453" s="332" t="s">
        <v>385</v>
      </c>
      <c r="S2453" s="220" t="s">
        <v>386</v>
      </c>
      <c r="T2453" s="219"/>
      <c r="U2453" s="251"/>
      <c r="V2453" s="577"/>
    </row>
    <row r="2454" spans="1:22" ht="13.5" customHeight="1" thickBot="1">
      <c r="A2454" s="479"/>
      <c r="B2454" s="247" t="s">
        <v>986</v>
      </c>
      <c r="C2454" s="219"/>
      <c r="D2454" s="219"/>
      <c r="E2454" s="253"/>
      <c r="F2454" s="524">
        <f>F2434</f>
        <v>54146</v>
      </c>
      <c r="G2454" s="282">
        <f>G2434</f>
        <v>54668</v>
      </c>
      <c r="H2454" s="249">
        <f>H2434</f>
        <v>522</v>
      </c>
      <c r="I2454" s="242">
        <f>I2434</f>
        <v>1722.6</v>
      </c>
      <c r="J2454" s="167"/>
      <c r="K2454" s="577"/>
      <c r="L2454" s="461"/>
      <c r="M2454" s="247" t="s">
        <v>986</v>
      </c>
      <c r="N2454" s="219"/>
      <c r="O2454" s="219"/>
      <c r="P2454" s="253"/>
      <c r="Q2454" s="524">
        <f>Q2434</f>
        <v>38699</v>
      </c>
      <c r="R2454" s="248">
        <f>R2434</f>
        <v>38824</v>
      </c>
      <c r="S2454" s="249">
        <f>S2434</f>
        <v>125</v>
      </c>
      <c r="T2454" s="242">
        <f>T2434</f>
        <v>412.5</v>
      </c>
      <c r="U2454" s="167"/>
      <c r="V2454" s="577"/>
    </row>
    <row r="2455" spans="1:22" ht="12.75" customHeight="1">
      <c r="A2455" s="460" t="s">
        <v>375</v>
      </c>
      <c r="B2455" s="132"/>
      <c r="C2455" s="132"/>
      <c r="D2455" s="132"/>
      <c r="E2455" s="132"/>
      <c r="F2455" s="510"/>
      <c r="G2455" s="560" t="s">
        <v>1007</v>
      </c>
      <c r="H2455" s="255"/>
      <c r="I2455" s="556">
        <f>I2435</f>
        <v>8876.16</v>
      </c>
      <c r="J2455" s="255"/>
      <c r="K2455" s="577"/>
      <c r="L2455" s="460" t="s">
        <v>375</v>
      </c>
      <c r="M2455" s="132"/>
      <c r="N2455" s="132"/>
      <c r="O2455" s="132"/>
      <c r="P2455" s="132"/>
      <c r="Q2455" s="510"/>
      <c r="R2455" s="560" t="s">
        <v>1007</v>
      </c>
      <c r="S2455" s="255"/>
      <c r="T2455" s="556">
        <f>T2435</f>
        <v>0</v>
      </c>
      <c r="U2455" s="255"/>
      <c r="V2455" s="577"/>
    </row>
    <row r="2456" spans="1:22" ht="13.5" thickBot="1">
      <c r="A2456" s="460" t="s">
        <v>376</v>
      </c>
      <c r="B2456" s="132"/>
      <c r="C2456" s="132"/>
      <c r="D2456" s="180" t="s">
        <v>377</v>
      </c>
      <c r="E2456" s="183" t="str">
        <f>$E$18</f>
        <v>января</v>
      </c>
      <c r="F2456" s="510" t="s">
        <v>1142</v>
      </c>
      <c r="G2456" s="182" t="s">
        <v>347</v>
      </c>
      <c r="H2456" s="167"/>
      <c r="I2456" s="242">
        <f>SUM(I2447:I2455)</f>
        <v>12165.288</v>
      </c>
      <c r="J2456" s="167"/>
      <c r="K2456" s="299"/>
      <c r="L2456" s="460" t="s">
        <v>376</v>
      </c>
      <c r="M2456" s="132"/>
      <c r="N2456" s="132"/>
      <c r="O2456" s="180" t="s">
        <v>377</v>
      </c>
      <c r="P2456" s="183" t="str">
        <f>$E$18</f>
        <v>января</v>
      </c>
      <c r="Q2456" s="510" t="s">
        <v>1142</v>
      </c>
      <c r="R2456" s="182" t="s">
        <v>347</v>
      </c>
      <c r="S2456" s="167"/>
      <c r="T2456" s="242">
        <f>SUM(T2447:T2455)</f>
        <v>1988.5800000000002</v>
      </c>
      <c r="U2456" s="167"/>
      <c r="V2456" s="299"/>
    </row>
    <row r="2457" spans="1:22" ht="13.5" thickBot="1">
      <c r="A2457" s="184"/>
      <c r="B2457" s="190"/>
      <c r="C2457" s="186"/>
      <c r="D2457" s="259"/>
      <c r="E2457" s="259"/>
      <c r="F2457" s="522"/>
      <c r="G2457" s="197"/>
      <c r="H2457" s="197"/>
      <c r="I2457" s="197"/>
      <c r="J2457" s="197"/>
      <c r="K2457" s="338"/>
      <c r="L2457" s="184"/>
      <c r="M2457" s="190"/>
      <c r="N2457" s="186"/>
      <c r="O2457" s="259"/>
      <c r="P2457" s="259"/>
      <c r="Q2457" s="522"/>
      <c r="R2457" s="197"/>
      <c r="S2457" s="197"/>
      <c r="T2457" s="197"/>
      <c r="U2457" s="197"/>
      <c r="V2457" s="338"/>
    </row>
    <row r="2458" spans="1:22" ht="22.5" customHeight="1" thickTop="1">
      <c r="A2458" s="460" t="s">
        <v>363</v>
      </c>
      <c r="B2458" s="131"/>
      <c r="L2458" s="460" t="s">
        <v>363</v>
      </c>
      <c r="M2458" s="131"/>
    </row>
    <row r="2459" spans="1:22" ht="1.5" customHeight="1">
      <c r="A2459" s="460"/>
      <c r="B2459" s="131"/>
      <c r="C2459" s="132"/>
      <c r="D2459" s="132"/>
      <c r="E2459" s="132"/>
      <c r="F2459" s="510"/>
      <c r="G2459" s="132"/>
      <c r="H2459" s="132"/>
      <c r="I2459" s="132"/>
      <c r="J2459" s="132"/>
      <c r="K2459" s="217"/>
      <c r="L2459" s="460"/>
      <c r="M2459" s="131"/>
      <c r="N2459" s="132"/>
      <c r="O2459" s="132"/>
      <c r="P2459" s="132"/>
      <c r="Q2459" s="510"/>
      <c r="R2459" s="132"/>
      <c r="S2459" s="132"/>
      <c r="T2459" s="132"/>
      <c r="U2459" s="132"/>
      <c r="V2459" s="132"/>
    </row>
    <row r="2460" spans="1:22" ht="15.75" customHeight="1">
      <c r="A2460" s="578"/>
      <c r="B2460" s="578"/>
      <c r="C2460" s="578"/>
      <c r="D2460" s="133" t="s">
        <v>325</v>
      </c>
      <c r="E2460" s="133"/>
      <c r="F2460" s="511"/>
      <c r="G2460" s="135" t="str">
        <f>$G$3</f>
        <v>декабрь</v>
      </c>
      <c r="H2460" s="133" t="s">
        <v>967</v>
      </c>
      <c r="I2460" s="132"/>
      <c r="J2460" s="132"/>
      <c r="K2460" s="217"/>
      <c r="L2460" s="579"/>
      <c r="M2460" s="579"/>
      <c r="N2460" s="579"/>
      <c r="O2460" s="133" t="s">
        <v>325</v>
      </c>
      <c r="P2460" s="133"/>
      <c r="Q2460" s="511"/>
      <c r="R2460" s="135" t="str">
        <f>$G$3</f>
        <v>декабрь</v>
      </c>
      <c r="S2460" s="133" t="s">
        <v>967</v>
      </c>
      <c r="T2460" s="132"/>
      <c r="U2460" s="132"/>
      <c r="V2460" s="132"/>
    </row>
    <row r="2461" spans="1:22" ht="3" customHeight="1">
      <c r="A2461" s="578"/>
      <c r="B2461" s="578"/>
      <c r="C2461" s="578"/>
      <c r="D2461" s="132"/>
      <c r="E2461" s="132"/>
      <c r="F2461" s="510"/>
      <c r="G2461" s="132"/>
      <c r="H2461" s="132"/>
      <c r="I2461" s="132"/>
      <c r="J2461" s="132"/>
      <c r="K2461" s="217"/>
      <c r="L2461" s="579"/>
      <c r="M2461" s="579"/>
      <c r="N2461" s="579"/>
      <c r="O2461" s="132"/>
      <c r="P2461" s="132"/>
      <c r="Q2461" s="510"/>
      <c r="R2461" s="132"/>
      <c r="S2461" s="132"/>
      <c r="T2461" s="132"/>
      <c r="U2461" s="132"/>
      <c r="V2461" s="132"/>
    </row>
    <row r="2462" spans="1:22" ht="12.75" customHeight="1">
      <c r="A2462" s="578"/>
      <c r="B2462" s="578"/>
      <c r="C2462" s="578"/>
      <c r="D2462" s="131" t="s">
        <v>327</v>
      </c>
      <c r="E2462" s="131"/>
      <c r="F2462" s="512">
        <f>Жильцы!E128</f>
        <v>49.2</v>
      </c>
      <c r="G2462" s="131" t="s">
        <v>328</v>
      </c>
      <c r="H2462" s="132" t="str">
        <f>Жильцы!B128&amp;" "&amp;Жильцы!C128&amp;"."&amp;Жильцы!D128&amp;"."</f>
        <v>Астапов А.В.</v>
      </c>
      <c r="I2462" s="132"/>
      <c r="J2462" s="132"/>
      <c r="K2462" s="217"/>
      <c r="L2462" s="579"/>
      <c r="M2462" s="579"/>
      <c r="N2462" s="579"/>
      <c r="O2462" s="131" t="s">
        <v>327</v>
      </c>
      <c r="P2462" s="131"/>
      <c r="Q2462" s="512"/>
      <c r="R2462" s="131" t="s">
        <v>328</v>
      </c>
      <c r="S2462" s="132"/>
      <c r="T2462" s="132"/>
      <c r="U2462" s="132"/>
      <c r="V2462" s="132"/>
    </row>
    <row r="2463" spans="1:22" ht="12.75" customHeight="1">
      <c r="A2463" s="578"/>
      <c r="B2463" s="578"/>
      <c r="C2463" s="578"/>
      <c r="D2463" s="131" t="s">
        <v>329</v>
      </c>
      <c r="E2463" s="131"/>
      <c r="F2463" s="512">
        <f>Жильцы!F128</f>
        <v>2</v>
      </c>
      <c r="G2463" s="131" t="s">
        <v>330</v>
      </c>
      <c r="H2463" s="132" t="s">
        <v>331</v>
      </c>
      <c r="I2463" s="132"/>
      <c r="J2463" s="137">
        <f>Жильцы!A128</f>
        <v>127</v>
      </c>
      <c r="K2463" s="217"/>
      <c r="L2463" s="579"/>
      <c r="M2463" s="579"/>
      <c r="N2463" s="579"/>
      <c r="O2463" s="131" t="s">
        <v>329</v>
      </c>
      <c r="P2463" s="131"/>
      <c r="Q2463" s="512"/>
      <c r="R2463" s="131" t="s">
        <v>330</v>
      </c>
      <c r="S2463" s="132" t="s">
        <v>331</v>
      </c>
      <c r="T2463" s="132"/>
      <c r="U2463" s="137"/>
      <c r="V2463" s="132"/>
    </row>
    <row r="2464" spans="1:22" ht="2.25" customHeight="1" thickBot="1">
      <c r="A2464" s="463"/>
      <c r="B2464" s="132"/>
      <c r="C2464" s="132"/>
      <c r="D2464" s="132"/>
      <c r="E2464" s="132"/>
      <c r="F2464" s="510"/>
      <c r="G2464" s="132"/>
      <c r="H2464" s="132"/>
      <c r="I2464" s="132"/>
      <c r="J2464" s="132"/>
      <c r="K2464" s="217"/>
      <c r="L2464" s="463"/>
      <c r="M2464" s="132"/>
      <c r="N2464" s="132"/>
      <c r="O2464" s="132"/>
      <c r="P2464" s="132"/>
      <c r="Q2464" s="510"/>
      <c r="R2464" s="132"/>
      <c r="S2464" s="132"/>
      <c r="T2464" s="132"/>
      <c r="U2464" s="132"/>
      <c r="V2464" s="132"/>
    </row>
    <row r="2465" spans="1:22" ht="24" customHeight="1" thickBot="1">
      <c r="A2465" s="574"/>
      <c r="B2465" s="138"/>
      <c r="C2465" s="219"/>
      <c r="D2465" s="541" t="s">
        <v>957</v>
      </c>
      <c r="E2465" s="140"/>
      <c r="F2465" s="513" t="s">
        <v>366</v>
      </c>
      <c r="G2465" s="141" t="s">
        <v>335</v>
      </c>
      <c r="H2465" s="220" t="s">
        <v>367</v>
      </c>
      <c r="I2465" s="569" t="s">
        <v>337</v>
      </c>
      <c r="J2465" s="570"/>
      <c r="K2465" s="217"/>
      <c r="L2465" s="580" t="s">
        <v>369</v>
      </c>
      <c r="M2465" s="138"/>
      <c r="N2465" s="219"/>
      <c r="O2465" s="541" t="s">
        <v>957</v>
      </c>
      <c r="P2465" s="140"/>
      <c r="Q2465" s="513" t="s">
        <v>366</v>
      </c>
      <c r="R2465" s="141" t="s">
        <v>335</v>
      </c>
      <c r="S2465" s="220" t="s">
        <v>367</v>
      </c>
      <c r="T2465" s="569" t="s">
        <v>337</v>
      </c>
      <c r="U2465" s="570"/>
      <c r="V2465" s="132"/>
    </row>
    <row r="2466" spans="1:22" ht="3.75" customHeight="1">
      <c r="A2466" s="574"/>
      <c r="B2466" s="221"/>
      <c r="C2466" s="144"/>
      <c r="D2466" s="144"/>
      <c r="E2466" s="145"/>
      <c r="F2466" s="514"/>
      <c r="G2466" s="146"/>
      <c r="H2466" s="146"/>
      <c r="I2466" s="144"/>
      <c r="J2466" s="147"/>
      <c r="K2466" s="217"/>
      <c r="L2466" s="580"/>
      <c r="M2466" s="221"/>
      <c r="N2466" s="144"/>
      <c r="O2466" s="144"/>
      <c r="P2466" s="145"/>
      <c r="Q2466" s="514"/>
      <c r="R2466" s="146"/>
      <c r="S2466" s="146"/>
      <c r="T2466" s="144"/>
      <c r="U2466" s="147"/>
      <c r="V2466" s="132"/>
    </row>
    <row r="2467" spans="1:22" ht="12.75" customHeight="1">
      <c r="A2467" s="574"/>
      <c r="B2467" s="221" t="s">
        <v>368</v>
      </c>
      <c r="C2467" s="156"/>
      <c r="D2467" s="156"/>
      <c r="E2467" s="150"/>
      <c r="F2467" s="151">
        <f>D2509</f>
        <v>29.5</v>
      </c>
      <c r="G2467" s="151">
        <f>F2467*F2462</f>
        <v>1451.4</v>
      </c>
      <c r="H2467" s="192"/>
      <c r="I2467" s="153">
        <f>G2467-H2467</f>
        <v>1451.4</v>
      </c>
      <c r="J2467" s="154"/>
      <c r="K2467" s="217"/>
      <c r="L2467" s="580"/>
      <c r="M2467" s="221" t="s">
        <v>368</v>
      </c>
      <c r="N2467" s="156"/>
      <c r="O2467" s="156"/>
      <c r="P2467" s="150"/>
      <c r="Q2467" s="151">
        <f>D2509</f>
        <v>29.5</v>
      </c>
      <c r="R2467" s="151"/>
      <c r="S2467" s="192"/>
      <c r="T2467" s="153"/>
      <c r="U2467" s="154"/>
      <c r="V2467" s="132"/>
    </row>
    <row r="2468" spans="1:22" ht="12.75" customHeight="1">
      <c r="A2468" s="472"/>
      <c r="B2468" s="582" t="s">
        <v>370</v>
      </c>
      <c r="C2468" s="583"/>
      <c r="D2468" s="583"/>
      <c r="E2468" s="222" t="s">
        <v>371</v>
      </c>
      <c r="F2468" s="516">
        <f>D2504</f>
        <v>0.152</v>
      </c>
      <c r="G2468" s="223">
        <f>F2468*F2462</f>
        <v>7.4784000000000006</v>
      </c>
      <c r="H2468" s="262"/>
      <c r="I2468" s="226">
        <f>G2468</f>
        <v>7.4784000000000006</v>
      </c>
      <c r="J2468" s="178"/>
      <c r="K2468" s="217"/>
      <c r="L2468" s="581"/>
      <c r="M2468" s="582" t="s">
        <v>370</v>
      </c>
      <c r="N2468" s="583"/>
      <c r="O2468" s="583"/>
      <c r="P2468" s="222" t="s">
        <v>371</v>
      </c>
      <c r="Q2468" s="516">
        <f>D2504</f>
        <v>0.152</v>
      </c>
      <c r="R2468" s="223">
        <f>Q2468*Q2462</f>
        <v>0</v>
      </c>
      <c r="S2468" s="262"/>
      <c r="T2468" s="226">
        <f>R2468</f>
        <v>0</v>
      </c>
      <c r="U2468" s="178"/>
      <c r="V2468" s="132"/>
    </row>
    <row r="2469" spans="1:22" ht="12.75" customHeight="1">
      <c r="A2469" s="472"/>
      <c r="B2469" s="584"/>
      <c r="C2469" s="583"/>
      <c r="D2469" s="583"/>
      <c r="E2469" s="222" t="s">
        <v>372</v>
      </c>
      <c r="F2469" s="516">
        <f>D2505</f>
        <v>0.72299999999999998</v>
      </c>
      <c r="G2469" s="223">
        <f>F2469*F2462</f>
        <v>35.571600000000004</v>
      </c>
      <c r="H2469" s="262"/>
      <c r="I2469" s="226">
        <f>G2469</f>
        <v>35.571600000000004</v>
      </c>
      <c r="J2469" s="178"/>
      <c r="K2469" s="217"/>
      <c r="L2469" s="471"/>
      <c r="M2469" s="584"/>
      <c r="N2469" s="583"/>
      <c r="O2469" s="583"/>
      <c r="P2469" s="222" t="s">
        <v>372</v>
      </c>
      <c r="Q2469" s="516">
        <f>D2505</f>
        <v>0.72299999999999998</v>
      </c>
      <c r="R2469" s="223">
        <f>Q2469*Q2462</f>
        <v>0</v>
      </c>
      <c r="S2469" s="262"/>
      <c r="T2469" s="226">
        <f>R2469</f>
        <v>0</v>
      </c>
      <c r="U2469" s="178"/>
      <c r="V2469" s="132"/>
    </row>
    <row r="2470" spans="1:22">
      <c r="A2470" s="573" t="s">
        <v>369</v>
      </c>
      <c r="B2470" s="584"/>
      <c r="C2470" s="583"/>
      <c r="D2470" s="583"/>
      <c r="E2470" s="222" t="s">
        <v>373</v>
      </c>
      <c r="F2470" s="527">
        <f>D2506</f>
        <v>1.3160000000000001</v>
      </c>
      <c r="G2470" s="223">
        <f>F2470*F2462</f>
        <v>64.747200000000007</v>
      </c>
      <c r="H2470" s="262"/>
      <c r="I2470" s="226">
        <f>G2470</f>
        <v>64.747200000000007</v>
      </c>
      <c r="J2470" s="178"/>
      <c r="K2470" s="217"/>
      <c r="L2470" s="460" t="s">
        <v>375</v>
      </c>
      <c r="M2470" s="584"/>
      <c r="N2470" s="583"/>
      <c r="O2470" s="583"/>
      <c r="P2470" s="222" t="s">
        <v>373</v>
      </c>
      <c r="Q2470" s="527">
        <f>D2506</f>
        <v>1.3160000000000001</v>
      </c>
      <c r="R2470" s="223">
        <f>Q2470*Q2462</f>
        <v>0</v>
      </c>
      <c r="S2470" s="262"/>
      <c r="T2470" s="226">
        <f>R2470</f>
        <v>0</v>
      </c>
      <c r="U2470" s="178"/>
      <c r="V2470" s="132"/>
    </row>
    <row r="2471" spans="1:22" ht="13.5" thickBot="1">
      <c r="A2471" s="573"/>
      <c r="B2471" s="584"/>
      <c r="C2471" s="583"/>
      <c r="D2471" s="583"/>
      <c r="E2471" s="232" t="s">
        <v>374</v>
      </c>
      <c r="F2471" s="518">
        <f>D2507</f>
        <v>0.14899999999999999</v>
      </c>
      <c r="G2471" s="233">
        <f>F2471*F2462</f>
        <v>7.3308</v>
      </c>
      <c r="H2471" s="264"/>
      <c r="I2471" s="237">
        <f>G2471</f>
        <v>7.3308</v>
      </c>
      <c r="J2471" s="236"/>
      <c r="K2471" s="217"/>
      <c r="L2471" s="472"/>
      <c r="M2471" s="584"/>
      <c r="N2471" s="583"/>
      <c r="O2471" s="583"/>
      <c r="P2471" s="232" t="s">
        <v>374</v>
      </c>
      <c r="Q2471" s="518">
        <f>D2507</f>
        <v>0.14899999999999999</v>
      </c>
      <c r="R2471" s="233">
        <f>Q2471*Q2462</f>
        <v>0</v>
      </c>
      <c r="S2471" s="264"/>
      <c r="T2471" s="237">
        <f>R2471</f>
        <v>0</v>
      </c>
      <c r="U2471" s="236"/>
      <c r="V2471" s="132"/>
    </row>
    <row r="2472" spans="1:22" ht="12.75" customHeight="1" thickBot="1">
      <c r="A2472" s="574"/>
      <c r="B2472" s="168"/>
      <c r="C2472" s="164"/>
      <c r="D2472" s="164"/>
      <c r="E2472" s="165"/>
      <c r="F2472" s="532" t="s">
        <v>384</v>
      </c>
      <c r="G2472" s="332" t="s">
        <v>385</v>
      </c>
      <c r="H2472" s="220" t="s">
        <v>386</v>
      </c>
      <c r="I2472" s="219"/>
      <c r="J2472" s="251"/>
      <c r="K2472" s="217"/>
      <c r="L2472" s="473"/>
      <c r="M2472" s="168"/>
      <c r="N2472" s="164"/>
      <c r="O2472" s="164"/>
      <c r="P2472" s="165"/>
      <c r="Q2472" s="532" t="s">
        <v>384</v>
      </c>
      <c r="R2472" s="332" t="s">
        <v>385</v>
      </c>
      <c r="S2472" s="220" t="s">
        <v>386</v>
      </c>
      <c r="T2472" s="219"/>
      <c r="U2472" s="251"/>
      <c r="V2472" s="132"/>
    </row>
    <row r="2473" spans="1:22" ht="13.5" thickBot="1">
      <c r="A2473" s="479"/>
      <c r="B2473" s="247" t="s">
        <v>986</v>
      </c>
      <c r="C2473" s="219"/>
      <c r="D2473" s="219"/>
      <c r="E2473" s="253"/>
      <c r="F2473" s="521">
        <f>INDEX(Жильцы!$A$2:$AB$129,Квитанции_чистые!J2463,HLOOKUP(Квитанции_чистые!$G$3,Лист1!$B$21:$M$22,2,FALSE))</f>
        <v>34636</v>
      </c>
      <c r="G2473" s="248">
        <f>INDEX(Жильцы!$A$2:$AB$129,Квитанции_чистые!J2463,(HLOOKUP(Квитанции_чистые!$G$3,Лист1!$B$17:$M$18,2,FALSE)))</f>
        <v>34761</v>
      </c>
      <c r="H2473" s="249">
        <f>G2473-F2473</f>
        <v>125</v>
      </c>
      <c r="I2473" s="242">
        <f>H2473*B2499</f>
        <v>412.5</v>
      </c>
      <c r="J2473" s="251"/>
      <c r="K2473" s="217"/>
      <c r="L2473" s="460"/>
      <c r="M2473" s="247" t="s">
        <v>986</v>
      </c>
      <c r="N2473" s="219"/>
      <c r="O2473" s="219"/>
      <c r="P2473" s="253"/>
      <c r="Q2473" s="524"/>
      <c r="R2473" s="248"/>
      <c r="S2473" s="324"/>
      <c r="T2473" s="242"/>
      <c r="U2473" s="167"/>
      <c r="V2473" s="132"/>
    </row>
    <row r="2474" spans="1:22">
      <c r="A2474" s="460" t="s">
        <v>375</v>
      </c>
      <c r="B2474" s="132"/>
      <c r="C2474" s="132"/>
      <c r="D2474" s="132"/>
      <c r="E2474" s="132"/>
      <c r="F2474" s="510"/>
      <c r="G2474" s="560" t="s">
        <v>1007</v>
      </c>
      <c r="H2474" s="255"/>
      <c r="I2474" s="556">
        <f>Жильцы!N128</f>
        <v>0</v>
      </c>
      <c r="J2474" s="255"/>
      <c r="K2474" s="217"/>
      <c r="L2474" s="460"/>
      <c r="M2474" s="132"/>
      <c r="N2474" s="132"/>
      <c r="O2474" s="132"/>
      <c r="P2474" s="132"/>
      <c r="Q2474" s="510"/>
      <c r="R2474" s="560" t="s">
        <v>1007</v>
      </c>
      <c r="S2474" s="255"/>
      <c r="T2474" s="565"/>
      <c r="U2474" s="255"/>
      <c r="V2474" s="132"/>
    </row>
    <row r="2475" spans="1:22" ht="13.5" thickBot="1">
      <c r="A2475" s="460" t="s">
        <v>376</v>
      </c>
      <c r="B2475" s="132"/>
      <c r="C2475" s="132"/>
      <c r="D2475" s="180" t="s">
        <v>377</v>
      </c>
      <c r="E2475" s="183" t="str">
        <f>$E$18</f>
        <v>января</v>
      </c>
      <c r="F2475" s="510" t="s">
        <v>1142</v>
      </c>
      <c r="G2475" s="182" t="s">
        <v>347</v>
      </c>
      <c r="H2475" s="167"/>
      <c r="I2475" s="242">
        <f>SUM(I2466:I2474)</f>
        <v>1979.028</v>
      </c>
      <c r="J2475" s="167"/>
      <c r="K2475" s="217"/>
      <c r="L2475" s="460" t="s">
        <v>376</v>
      </c>
      <c r="M2475" s="132"/>
      <c r="N2475" s="132"/>
      <c r="O2475" s="180" t="s">
        <v>377</v>
      </c>
      <c r="P2475" s="183" t="str">
        <f>$E$18</f>
        <v>января</v>
      </c>
      <c r="Q2475" s="510" t="s">
        <v>1142</v>
      </c>
      <c r="R2475" s="182" t="s">
        <v>347</v>
      </c>
      <c r="S2475" s="167"/>
      <c r="T2475" s="242">
        <f>SUM(T2466:T2474)</f>
        <v>0</v>
      </c>
      <c r="U2475" s="167"/>
      <c r="V2475" s="132"/>
    </row>
    <row r="2476" spans="1:22" ht="10.5" customHeight="1">
      <c r="A2476" s="184"/>
      <c r="B2476" s="190"/>
      <c r="C2476" s="186"/>
      <c r="D2476" s="259"/>
      <c r="E2476" s="259"/>
      <c r="F2476" s="522"/>
      <c r="G2476" s="259"/>
      <c r="H2476" s="259"/>
      <c r="I2476" s="259"/>
      <c r="J2476" s="259"/>
      <c r="K2476" s="260"/>
      <c r="L2476" s="184"/>
      <c r="M2476" s="190"/>
      <c r="N2476" s="186"/>
      <c r="O2476" s="259"/>
      <c r="P2476" s="259"/>
      <c r="Q2476" s="522"/>
      <c r="R2476" s="259"/>
      <c r="S2476" s="259"/>
      <c r="T2476" s="259"/>
      <c r="U2476" s="259"/>
      <c r="V2476" s="261"/>
    </row>
    <row r="2477" spans="1:22" ht="22.5" customHeight="1">
      <c r="A2477" s="460" t="s">
        <v>363</v>
      </c>
      <c r="B2477" s="131"/>
      <c r="K2477" s="576" t="s">
        <v>378</v>
      </c>
      <c r="L2477" s="460" t="s">
        <v>363</v>
      </c>
      <c r="M2477" s="131"/>
      <c r="V2477" s="576" t="s">
        <v>378</v>
      </c>
    </row>
    <row r="2478" spans="1:22">
      <c r="A2478" s="460" t="s">
        <v>379</v>
      </c>
      <c r="B2478" s="131"/>
      <c r="K2478" s="577"/>
      <c r="L2478" s="460" t="s">
        <v>379</v>
      </c>
      <c r="M2478" s="131"/>
      <c r="V2478" s="577"/>
    </row>
    <row r="2479" spans="1:22" ht="1.5" customHeight="1">
      <c r="A2479" s="460"/>
      <c r="B2479" s="131"/>
      <c r="C2479" s="132"/>
      <c r="D2479" s="132"/>
      <c r="E2479" s="132"/>
      <c r="F2479" s="510"/>
      <c r="G2479" s="132"/>
      <c r="H2479" s="132"/>
      <c r="I2479" s="132"/>
      <c r="J2479" s="132"/>
      <c r="K2479" s="577"/>
      <c r="L2479" s="460"/>
      <c r="M2479" s="131"/>
      <c r="N2479" s="132"/>
      <c r="O2479" s="132"/>
      <c r="P2479" s="132"/>
      <c r="Q2479" s="510"/>
      <c r="R2479" s="132"/>
      <c r="S2479" s="132"/>
      <c r="T2479" s="132"/>
      <c r="U2479" s="132"/>
      <c r="V2479" s="577"/>
    </row>
    <row r="2480" spans="1:22" ht="15.75" customHeight="1">
      <c r="A2480" s="578"/>
      <c r="B2480" s="578"/>
      <c r="C2480" s="578"/>
      <c r="D2480" s="133" t="s">
        <v>350</v>
      </c>
      <c r="E2480" s="133"/>
      <c r="F2480" s="511"/>
      <c r="G2480" s="135" t="str">
        <f>$G$3</f>
        <v>декабрь</v>
      </c>
      <c r="H2480" s="133" t="s">
        <v>967</v>
      </c>
      <c r="I2480" s="132"/>
      <c r="J2480" s="132"/>
      <c r="K2480" s="577"/>
      <c r="L2480" s="579"/>
      <c r="M2480" s="579"/>
      <c r="N2480" s="579"/>
      <c r="O2480" s="133" t="s">
        <v>350</v>
      </c>
      <c r="P2480" s="133"/>
      <c r="Q2480" s="511"/>
      <c r="R2480" s="135" t="str">
        <f>$G$3</f>
        <v>декабрь</v>
      </c>
      <c r="S2480" s="133" t="s">
        <v>967</v>
      </c>
      <c r="T2480" s="132"/>
      <c r="U2480" s="132"/>
      <c r="V2480" s="577"/>
    </row>
    <row r="2481" spans="1:22" ht="3.75" customHeight="1">
      <c r="A2481" s="578"/>
      <c r="B2481" s="578"/>
      <c r="C2481" s="578"/>
      <c r="D2481" s="132"/>
      <c r="E2481" s="132"/>
      <c r="F2481" s="510"/>
      <c r="G2481" s="132"/>
      <c r="H2481" s="132"/>
      <c r="I2481" s="132"/>
      <c r="J2481" s="132"/>
      <c r="K2481" s="577"/>
      <c r="L2481" s="579"/>
      <c r="M2481" s="579"/>
      <c r="N2481" s="579"/>
      <c r="O2481" s="132"/>
      <c r="P2481" s="132"/>
      <c r="Q2481" s="510"/>
      <c r="R2481" s="132"/>
      <c r="S2481" s="132"/>
      <c r="T2481" s="132"/>
      <c r="U2481" s="132"/>
      <c r="V2481" s="577"/>
    </row>
    <row r="2482" spans="1:22" ht="12.75" customHeight="1">
      <c r="A2482" s="578"/>
      <c r="B2482" s="578"/>
      <c r="C2482" s="578"/>
      <c r="D2482" s="131" t="s">
        <v>327</v>
      </c>
      <c r="E2482" s="131"/>
      <c r="F2482" s="512">
        <f>F2462</f>
        <v>49.2</v>
      </c>
      <c r="G2482" s="131" t="s">
        <v>328</v>
      </c>
      <c r="H2482" s="132" t="str">
        <f>H2462</f>
        <v>Астапов А.В.</v>
      </c>
      <c r="I2482" s="132"/>
      <c r="J2482" s="132"/>
      <c r="K2482" s="577"/>
      <c r="L2482" s="579"/>
      <c r="M2482" s="579"/>
      <c r="N2482" s="579"/>
      <c r="O2482" s="131" t="s">
        <v>327</v>
      </c>
      <c r="P2482" s="131"/>
      <c r="Q2482" s="512"/>
      <c r="R2482" s="131" t="s">
        <v>328</v>
      </c>
      <c r="S2482" s="132"/>
      <c r="T2482" s="132"/>
      <c r="U2482" s="132"/>
      <c r="V2482" s="577"/>
    </row>
    <row r="2483" spans="1:22" ht="12.75" customHeight="1">
      <c r="A2483" s="578"/>
      <c r="B2483" s="578"/>
      <c r="C2483" s="578"/>
      <c r="D2483" s="131" t="s">
        <v>329</v>
      </c>
      <c r="E2483" s="131"/>
      <c r="F2483" s="512">
        <f>F2463</f>
        <v>2</v>
      </c>
      <c r="G2483" s="131" t="s">
        <v>330</v>
      </c>
      <c r="H2483" s="132" t="s">
        <v>331</v>
      </c>
      <c r="I2483" s="132"/>
      <c r="J2483" s="137">
        <f>J2463</f>
        <v>127</v>
      </c>
      <c r="K2483" s="577"/>
      <c r="L2483" s="579"/>
      <c r="M2483" s="579"/>
      <c r="N2483" s="579"/>
      <c r="O2483" s="131" t="s">
        <v>329</v>
      </c>
      <c r="P2483" s="131"/>
      <c r="Q2483" s="512"/>
      <c r="R2483" s="131" t="s">
        <v>330</v>
      </c>
      <c r="S2483" s="132" t="s">
        <v>331</v>
      </c>
      <c r="T2483" s="132"/>
      <c r="U2483" s="137"/>
      <c r="V2483" s="577"/>
    </row>
    <row r="2484" spans="1:22" ht="2.25" customHeight="1" thickBot="1">
      <c r="A2484" s="463"/>
      <c r="B2484" s="132"/>
      <c r="C2484" s="132"/>
      <c r="D2484" s="132"/>
      <c r="E2484" s="132"/>
      <c r="F2484" s="510"/>
      <c r="G2484" s="132"/>
      <c r="H2484" s="132"/>
      <c r="I2484" s="132"/>
      <c r="J2484" s="132"/>
      <c r="K2484" s="577"/>
      <c r="L2484" s="463"/>
      <c r="M2484" s="132"/>
      <c r="N2484" s="132"/>
      <c r="O2484" s="132"/>
      <c r="P2484" s="132"/>
      <c r="Q2484" s="510"/>
      <c r="R2484" s="132"/>
      <c r="S2484" s="132"/>
      <c r="T2484" s="132"/>
      <c r="U2484" s="132"/>
      <c r="V2484" s="577"/>
    </row>
    <row r="2485" spans="1:22" ht="24" customHeight="1" thickBot="1">
      <c r="A2485" s="574" t="s">
        <v>511</v>
      </c>
      <c r="B2485" s="138"/>
      <c r="C2485" s="219"/>
      <c r="D2485" s="541" t="s">
        <v>957</v>
      </c>
      <c r="E2485" s="140"/>
      <c r="F2485" s="513" t="s">
        <v>366</v>
      </c>
      <c r="G2485" s="141" t="s">
        <v>335</v>
      </c>
      <c r="H2485" s="220" t="s">
        <v>367</v>
      </c>
      <c r="I2485" s="569" t="s">
        <v>337</v>
      </c>
      <c r="J2485" s="570"/>
      <c r="K2485" s="577"/>
      <c r="L2485" s="580" t="s">
        <v>369</v>
      </c>
      <c r="M2485" s="138"/>
      <c r="N2485" s="219"/>
      <c r="O2485" s="541" t="s">
        <v>957</v>
      </c>
      <c r="P2485" s="140"/>
      <c r="Q2485" s="513" t="s">
        <v>366</v>
      </c>
      <c r="R2485" s="141" t="s">
        <v>335</v>
      </c>
      <c r="S2485" s="220" t="s">
        <v>367</v>
      </c>
      <c r="T2485" s="569" t="s">
        <v>337</v>
      </c>
      <c r="U2485" s="570"/>
      <c r="V2485" s="577"/>
    </row>
    <row r="2486" spans="1:22" ht="3" customHeight="1">
      <c r="A2486" s="574"/>
      <c r="B2486" s="221"/>
      <c r="C2486" s="144"/>
      <c r="D2486" s="144"/>
      <c r="E2486" s="145"/>
      <c r="F2486" s="514"/>
      <c r="G2486" s="146"/>
      <c r="H2486" s="146"/>
      <c r="I2486" s="144"/>
      <c r="J2486" s="147"/>
      <c r="K2486" s="577"/>
      <c r="L2486" s="580"/>
      <c r="M2486" s="221"/>
      <c r="N2486" s="144"/>
      <c r="O2486" s="144"/>
      <c r="P2486" s="145"/>
      <c r="Q2486" s="514"/>
      <c r="R2486" s="146"/>
      <c r="S2486" s="146"/>
      <c r="T2486" s="144"/>
      <c r="U2486" s="147"/>
      <c r="V2486" s="577"/>
    </row>
    <row r="2487" spans="1:22" ht="12.75" customHeight="1">
      <c r="A2487" s="574"/>
      <c r="B2487" s="221" t="s">
        <v>368</v>
      </c>
      <c r="C2487" s="156"/>
      <c r="D2487" s="156"/>
      <c r="E2487" s="150"/>
      <c r="F2487" s="151">
        <f>D2509</f>
        <v>29.5</v>
      </c>
      <c r="G2487" s="151">
        <f>F2487*F2482</f>
        <v>1451.4</v>
      </c>
      <c r="H2487" s="192"/>
      <c r="I2487" s="153">
        <f>G2487-H2487</f>
        <v>1451.4</v>
      </c>
      <c r="J2487" s="154"/>
      <c r="K2487" s="577"/>
      <c r="L2487" s="580"/>
      <c r="M2487" s="221" t="s">
        <v>368</v>
      </c>
      <c r="N2487" s="156"/>
      <c r="O2487" s="156"/>
      <c r="P2487" s="150"/>
      <c r="Q2487" s="151">
        <f>D2509</f>
        <v>29.5</v>
      </c>
      <c r="R2487" s="151"/>
      <c r="S2487" s="192"/>
      <c r="T2487" s="153"/>
      <c r="U2487" s="154"/>
      <c r="V2487" s="577"/>
    </row>
    <row r="2488" spans="1:22" ht="12.75" customHeight="1">
      <c r="A2488" s="472"/>
      <c r="B2488" s="582" t="s">
        <v>370</v>
      </c>
      <c r="C2488" s="583"/>
      <c r="D2488" s="583"/>
      <c r="E2488" s="222" t="s">
        <v>371</v>
      </c>
      <c r="F2488" s="516">
        <f>D2504</f>
        <v>0.152</v>
      </c>
      <c r="G2488" s="223">
        <f>F2488*F2482</f>
        <v>7.4784000000000006</v>
      </c>
      <c r="H2488" s="262"/>
      <c r="I2488" s="226">
        <f>G2488</f>
        <v>7.4784000000000006</v>
      </c>
      <c r="J2488" s="178"/>
      <c r="K2488" s="577"/>
      <c r="L2488" s="581"/>
      <c r="M2488" s="582" t="s">
        <v>370</v>
      </c>
      <c r="N2488" s="583"/>
      <c r="O2488" s="583"/>
      <c r="P2488" s="222" t="s">
        <v>371</v>
      </c>
      <c r="Q2488" s="516">
        <f>D2504</f>
        <v>0.152</v>
      </c>
      <c r="R2488" s="223">
        <f>Q2488*Q2482</f>
        <v>0</v>
      </c>
      <c r="S2488" s="262"/>
      <c r="T2488" s="226">
        <f>R2488</f>
        <v>0</v>
      </c>
      <c r="U2488" s="178"/>
      <c r="V2488" s="577"/>
    </row>
    <row r="2489" spans="1:22" ht="12.75" customHeight="1">
      <c r="A2489" s="472"/>
      <c r="B2489" s="584"/>
      <c r="C2489" s="583"/>
      <c r="D2489" s="583"/>
      <c r="E2489" s="222" t="s">
        <v>372</v>
      </c>
      <c r="F2489" s="516">
        <f>D2505</f>
        <v>0.72299999999999998</v>
      </c>
      <c r="G2489" s="223">
        <f>F2489*F2482</f>
        <v>35.571600000000004</v>
      </c>
      <c r="H2489" s="262"/>
      <c r="I2489" s="226">
        <f>G2489</f>
        <v>35.571600000000004</v>
      </c>
      <c r="J2489" s="178"/>
      <c r="K2489" s="577"/>
      <c r="L2489" s="471"/>
      <c r="M2489" s="584"/>
      <c r="N2489" s="583"/>
      <c r="O2489" s="583"/>
      <c r="P2489" s="222" t="s">
        <v>372</v>
      </c>
      <c r="Q2489" s="516">
        <f>D2505</f>
        <v>0.72299999999999998</v>
      </c>
      <c r="R2489" s="223">
        <f>Q2489*Q2482</f>
        <v>0</v>
      </c>
      <c r="S2489" s="262"/>
      <c r="T2489" s="226">
        <f>R2489</f>
        <v>0</v>
      </c>
      <c r="U2489" s="178"/>
      <c r="V2489" s="577"/>
    </row>
    <row r="2490" spans="1:22">
      <c r="A2490" s="573" t="s">
        <v>369</v>
      </c>
      <c r="B2490" s="584"/>
      <c r="C2490" s="583"/>
      <c r="D2490" s="583"/>
      <c r="E2490" s="222" t="s">
        <v>373</v>
      </c>
      <c r="F2490" s="527">
        <f>D2506</f>
        <v>1.3160000000000001</v>
      </c>
      <c r="G2490" s="223">
        <f>F2490*F2482</f>
        <v>64.747200000000007</v>
      </c>
      <c r="H2490" s="262"/>
      <c r="I2490" s="226">
        <f>G2490</f>
        <v>64.747200000000007</v>
      </c>
      <c r="J2490" s="178"/>
      <c r="K2490" s="577"/>
      <c r="L2490" s="460" t="s">
        <v>375</v>
      </c>
      <c r="M2490" s="584"/>
      <c r="N2490" s="583"/>
      <c r="O2490" s="583"/>
      <c r="P2490" s="222" t="s">
        <v>373</v>
      </c>
      <c r="Q2490" s="527">
        <f>D2506</f>
        <v>1.3160000000000001</v>
      </c>
      <c r="R2490" s="223">
        <f>Q2490*Q2482</f>
        <v>0</v>
      </c>
      <c r="S2490" s="262"/>
      <c r="T2490" s="226">
        <f>R2490</f>
        <v>0</v>
      </c>
      <c r="U2490" s="178"/>
      <c r="V2490" s="577"/>
    </row>
    <row r="2491" spans="1:22" ht="13.5" thickBot="1">
      <c r="A2491" s="573"/>
      <c r="B2491" s="584"/>
      <c r="C2491" s="583"/>
      <c r="D2491" s="583"/>
      <c r="E2491" s="232" t="s">
        <v>374</v>
      </c>
      <c r="F2491" s="518">
        <f>D2507</f>
        <v>0.14899999999999999</v>
      </c>
      <c r="G2491" s="233">
        <f>F2491*F2482</f>
        <v>7.3308</v>
      </c>
      <c r="H2491" s="264"/>
      <c r="I2491" s="237">
        <f>G2491</f>
        <v>7.3308</v>
      </c>
      <c r="J2491" s="236"/>
      <c r="K2491" s="577"/>
      <c r="L2491" s="472"/>
      <c r="M2491" s="584"/>
      <c r="N2491" s="583"/>
      <c r="O2491" s="583"/>
      <c r="P2491" s="232" t="s">
        <v>374</v>
      </c>
      <c r="Q2491" s="518">
        <f>D2507</f>
        <v>0.14899999999999999</v>
      </c>
      <c r="R2491" s="233">
        <f>Q2491*Q2482</f>
        <v>0</v>
      </c>
      <c r="S2491" s="264"/>
      <c r="T2491" s="237">
        <f>R2491</f>
        <v>0</v>
      </c>
      <c r="U2491" s="236"/>
      <c r="V2491" s="577"/>
    </row>
    <row r="2492" spans="1:22" ht="15" customHeight="1" thickBot="1">
      <c r="A2492" s="574"/>
      <c r="B2492" s="168"/>
      <c r="C2492" s="164"/>
      <c r="D2492" s="164"/>
      <c r="E2492" s="165"/>
      <c r="F2492" s="532" t="s">
        <v>384</v>
      </c>
      <c r="G2492" s="332" t="s">
        <v>385</v>
      </c>
      <c r="H2492" s="220" t="s">
        <v>386</v>
      </c>
      <c r="I2492" s="219"/>
      <c r="J2492" s="251"/>
      <c r="K2492" s="577"/>
      <c r="L2492" s="473"/>
      <c r="M2492" s="168"/>
      <c r="N2492" s="164"/>
      <c r="O2492" s="164"/>
      <c r="P2492" s="165"/>
      <c r="Q2492" s="532" t="s">
        <v>384</v>
      </c>
      <c r="R2492" s="332" t="s">
        <v>385</v>
      </c>
      <c r="S2492" s="220" t="s">
        <v>386</v>
      </c>
      <c r="T2492" s="219"/>
      <c r="U2492" s="251"/>
      <c r="V2492" s="577"/>
    </row>
    <row r="2493" spans="1:22" ht="13.5" thickBot="1">
      <c r="A2493" s="479"/>
      <c r="B2493" s="247" t="s">
        <v>986</v>
      </c>
      <c r="C2493" s="219"/>
      <c r="D2493" s="219"/>
      <c r="E2493" s="253"/>
      <c r="F2493" s="524">
        <f>F2473</f>
        <v>34636</v>
      </c>
      <c r="G2493" s="282">
        <f>G2473</f>
        <v>34761</v>
      </c>
      <c r="H2493" s="249">
        <f>H2473</f>
        <v>125</v>
      </c>
      <c r="I2493" s="257">
        <f>I2473</f>
        <v>412.5</v>
      </c>
      <c r="J2493" s="167"/>
      <c r="K2493" s="577"/>
      <c r="L2493" s="460"/>
      <c r="M2493" s="247" t="s">
        <v>986</v>
      </c>
      <c r="N2493" s="219"/>
      <c r="O2493" s="219"/>
      <c r="P2493" s="253"/>
      <c r="Q2493" s="524"/>
      <c r="R2493" s="248"/>
      <c r="S2493" s="324"/>
      <c r="T2493" s="242"/>
      <c r="U2493" s="167"/>
      <c r="V2493" s="577"/>
    </row>
    <row r="2494" spans="1:22">
      <c r="A2494" s="460" t="s">
        <v>375</v>
      </c>
      <c r="B2494" s="132"/>
      <c r="C2494" s="132"/>
      <c r="D2494" s="132"/>
      <c r="E2494" s="132"/>
      <c r="F2494" s="510"/>
      <c r="G2494" s="560" t="s">
        <v>1007</v>
      </c>
      <c r="H2494" s="255"/>
      <c r="I2494" s="556">
        <f>I2474</f>
        <v>0</v>
      </c>
      <c r="J2494" s="255"/>
      <c r="K2494" s="577"/>
      <c r="L2494" s="460"/>
      <c r="M2494" s="132"/>
      <c r="N2494" s="132"/>
      <c r="O2494" s="132"/>
      <c r="P2494" s="132"/>
      <c r="Q2494" s="510"/>
      <c r="R2494" s="560" t="s">
        <v>1007</v>
      </c>
      <c r="S2494" s="255"/>
      <c r="T2494" s="565"/>
      <c r="U2494" s="255"/>
      <c r="V2494" s="577"/>
    </row>
    <row r="2495" spans="1:22" ht="13.5" thickBot="1">
      <c r="A2495" s="460" t="s">
        <v>376</v>
      </c>
      <c r="B2495" s="132"/>
      <c r="C2495" s="132"/>
      <c r="D2495" s="180" t="s">
        <v>377</v>
      </c>
      <c r="E2495" s="183" t="str">
        <f>$E$18</f>
        <v>января</v>
      </c>
      <c r="F2495" s="510" t="s">
        <v>1142</v>
      </c>
      <c r="G2495" s="182" t="s">
        <v>347</v>
      </c>
      <c r="H2495" s="167"/>
      <c r="I2495" s="242">
        <f>SUM(I2486:I2494)</f>
        <v>1979.028</v>
      </c>
      <c r="J2495" s="167"/>
      <c r="K2495" s="299"/>
      <c r="L2495" s="460" t="s">
        <v>376</v>
      </c>
      <c r="M2495" s="132"/>
      <c r="N2495" s="132"/>
      <c r="O2495" s="180" t="s">
        <v>377</v>
      </c>
      <c r="P2495" s="183" t="str">
        <f>$E$18</f>
        <v>января</v>
      </c>
      <c r="Q2495" s="510" t="s">
        <v>1142</v>
      </c>
      <c r="R2495" s="182" t="s">
        <v>347</v>
      </c>
      <c r="S2495" s="167"/>
      <c r="T2495" s="242">
        <f>SUM(T2486:T2494)</f>
        <v>0</v>
      </c>
      <c r="U2495" s="167"/>
      <c r="V2495" s="299"/>
    </row>
    <row r="2496" spans="1:22" s="261" customFormat="1" ht="12" customHeight="1">
      <c r="A2496" s="284"/>
      <c r="B2496" s="285"/>
      <c r="C2496" s="196"/>
      <c r="F2496" s="525"/>
      <c r="K2496" s="339"/>
      <c r="L2496" s="284"/>
      <c r="M2496" s="285"/>
      <c r="N2496" s="196"/>
      <c r="Q2496" s="525"/>
      <c r="V2496" s="339"/>
    </row>
    <row r="2499" spans="1:4">
      <c r="A2499" s="462" t="s">
        <v>512</v>
      </c>
      <c r="B2499" s="130">
        <v>3.3</v>
      </c>
    </row>
    <row r="2500" spans="1:4">
      <c r="A2500" s="462" t="s">
        <v>513</v>
      </c>
      <c r="B2500" s="130">
        <v>4.8899999999999997</v>
      </c>
    </row>
    <row r="2501" spans="1:4">
      <c r="A2501" s="462" t="s">
        <v>514</v>
      </c>
      <c r="C2501" s="130">
        <v>1.44</v>
      </c>
    </row>
    <row r="2502" spans="1:4">
      <c r="A2502" s="462" t="s">
        <v>515</v>
      </c>
      <c r="C2502" s="273">
        <v>3.8</v>
      </c>
    </row>
    <row r="2504" spans="1:4">
      <c r="A2504" s="575" t="s">
        <v>516</v>
      </c>
      <c r="B2504" s="130" t="s">
        <v>371</v>
      </c>
      <c r="C2504" s="130">
        <f>(0.022*1440.1*32.99)/6890</f>
        <v>0.15169750043541361</v>
      </c>
      <c r="D2504" s="340">
        <v>0.152</v>
      </c>
    </row>
    <row r="2505" spans="1:4" ht="18.75" customHeight="1">
      <c r="A2505" s="575"/>
      <c r="B2505" s="130" t="s">
        <v>372</v>
      </c>
      <c r="C2505" s="130">
        <f>(0.02*1440.1*172.98)/6890</f>
        <v>0.72310159071117552</v>
      </c>
      <c r="D2505" s="340">
        <v>0.72299999999999998</v>
      </c>
    </row>
    <row r="2506" spans="1:4" ht="15.75" customHeight="1">
      <c r="A2506" s="575"/>
      <c r="B2506" s="130" t="s">
        <v>517</v>
      </c>
      <c r="C2506" s="130">
        <f>(1.98*1440.1*3.18)/6890</f>
        <v>1.3160298461538462</v>
      </c>
      <c r="D2506" s="508">
        <v>1.3160000000000001</v>
      </c>
    </row>
    <row r="2507" spans="1:4" ht="17.25" customHeight="1">
      <c r="A2507" s="575"/>
      <c r="B2507" s="130" t="s">
        <v>518</v>
      </c>
      <c r="C2507" s="341">
        <f>(0.04*1440.1*17.84)/6890</f>
        <v>0.14915172133526849</v>
      </c>
      <c r="D2507" s="340">
        <v>0.14899999999999999</v>
      </c>
    </row>
    <row r="2509" spans="1:4">
      <c r="A2509" s="462" t="s">
        <v>519</v>
      </c>
      <c r="D2509" s="536">
        <v>29.5</v>
      </c>
    </row>
    <row r="2516" spans="11:22">
      <c r="K2516" s="342"/>
      <c r="V2516" s="342"/>
    </row>
    <row r="2517" spans="11:22">
      <c r="K2517" s="343"/>
      <c r="V2517" s="343"/>
    </row>
    <row r="2518" spans="11:22">
      <c r="K2518" s="343"/>
      <c r="V2518" s="343"/>
    </row>
    <row r="2519" spans="11:22">
      <c r="K2519" s="343"/>
      <c r="V2519" s="343"/>
    </row>
    <row r="2520" spans="11:22">
      <c r="K2520" s="343"/>
      <c r="V2520" s="343"/>
    </row>
    <row r="2521" spans="11:22">
      <c r="K2521" s="343"/>
      <c r="V2521" s="343"/>
    </row>
    <row r="2522" spans="11:22">
      <c r="K2522" s="343"/>
      <c r="V2522" s="343"/>
    </row>
    <row r="2523" spans="11:22">
      <c r="K2523" s="343"/>
      <c r="V2523" s="343"/>
    </row>
    <row r="2524" spans="11:22">
      <c r="K2524" s="343"/>
      <c r="V2524" s="343"/>
    </row>
    <row r="2525" spans="11:22" ht="24" customHeight="1">
      <c r="K2525" s="343"/>
      <c r="V2525" s="343"/>
    </row>
    <row r="2526" spans="11:22">
      <c r="K2526" s="343"/>
      <c r="V2526" s="343"/>
    </row>
    <row r="2527" spans="11:22">
      <c r="K2527" s="343"/>
      <c r="V2527" s="343"/>
    </row>
    <row r="2528" spans="11:22">
      <c r="K2528" s="343"/>
      <c r="V2528" s="343"/>
    </row>
    <row r="2529" spans="11:22">
      <c r="K2529" s="343"/>
      <c r="V2529" s="343"/>
    </row>
    <row r="2530" spans="11:22">
      <c r="K2530" s="343"/>
      <c r="V2530" s="343"/>
    </row>
    <row r="2531" spans="11:22">
      <c r="K2531" s="343"/>
      <c r="V2531" s="343"/>
    </row>
    <row r="2532" spans="11:22">
      <c r="K2532" s="343"/>
      <c r="V2532" s="343"/>
    </row>
    <row r="2533" spans="11:22">
      <c r="K2533" s="343"/>
      <c r="V2533" s="343"/>
    </row>
    <row r="2534" spans="11:22">
      <c r="K2534" s="344"/>
      <c r="V2534" s="344"/>
    </row>
    <row r="2535" spans="11:22">
      <c r="K2535" s="344"/>
      <c r="V2535" s="344"/>
    </row>
    <row r="2545" spans="11:22" ht="24" customHeight="1"/>
    <row r="2555" spans="11:22">
      <c r="K2555" s="342"/>
      <c r="V2555" s="342"/>
    </row>
    <row r="2556" spans="11:22">
      <c r="K2556" s="343"/>
      <c r="V2556" s="343"/>
    </row>
    <row r="2557" spans="11:22">
      <c r="K2557" s="343"/>
      <c r="V2557" s="343"/>
    </row>
    <row r="2558" spans="11:22">
      <c r="K2558" s="343"/>
      <c r="V2558" s="343"/>
    </row>
    <row r="2559" spans="11:22">
      <c r="K2559" s="343"/>
      <c r="V2559" s="343"/>
    </row>
    <row r="2560" spans="11:22">
      <c r="K2560" s="343"/>
      <c r="V2560" s="343"/>
    </row>
    <row r="2561" spans="11:22">
      <c r="K2561" s="343"/>
      <c r="V2561" s="343"/>
    </row>
    <row r="2562" spans="11:22">
      <c r="K2562" s="343"/>
      <c r="V2562" s="343"/>
    </row>
    <row r="2563" spans="11:22">
      <c r="K2563" s="343"/>
      <c r="V2563" s="343"/>
    </row>
    <row r="2564" spans="11:22">
      <c r="K2564" s="343"/>
      <c r="V2564" s="343"/>
    </row>
    <row r="2565" spans="11:22" ht="24" customHeight="1">
      <c r="K2565" s="343"/>
      <c r="V2565" s="343"/>
    </row>
    <row r="2566" spans="11:22">
      <c r="K2566" s="343"/>
      <c r="V2566" s="343"/>
    </row>
    <row r="2567" spans="11:22">
      <c r="K2567" s="343"/>
      <c r="V2567" s="343"/>
    </row>
    <row r="2568" spans="11:22">
      <c r="K2568" s="343"/>
      <c r="V2568" s="343"/>
    </row>
    <row r="2569" spans="11:22">
      <c r="K2569" s="343"/>
      <c r="V2569" s="343"/>
    </row>
    <row r="2570" spans="11:22">
      <c r="K2570" s="343"/>
      <c r="V2570" s="343"/>
    </row>
    <row r="2571" spans="11:22">
      <c r="K2571" s="343"/>
      <c r="V2571" s="343"/>
    </row>
    <row r="2572" spans="11:22">
      <c r="K2572" s="343"/>
      <c r="V2572" s="343"/>
    </row>
    <row r="2573" spans="11:22">
      <c r="K2573" s="344"/>
      <c r="V2573" s="344"/>
    </row>
    <row r="2574" spans="11:22">
      <c r="K2574" s="344"/>
      <c r="V2574" s="344"/>
    </row>
    <row r="2585" ht="24" customHeight="1"/>
    <row r="2605" ht="24" customHeight="1"/>
    <row r="2625" ht="24" customHeight="1"/>
    <row r="2645" ht="24" customHeight="1"/>
    <row r="2665" ht="24" customHeight="1"/>
    <row r="2685" ht="24" customHeight="1"/>
    <row r="2705" ht="24" customHeight="1"/>
    <row r="2725" ht="24" customHeight="1"/>
    <row r="2745" ht="24" customHeight="1"/>
    <row r="2765" ht="24" customHeight="1"/>
    <row r="2785" ht="24" customHeight="1"/>
    <row r="2805" ht="24" customHeight="1"/>
    <row r="2825" ht="24" customHeight="1"/>
    <row r="2845" ht="24" customHeight="1"/>
    <row r="2865" ht="24" customHeight="1"/>
    <row r="2885" ht="24" customHeight="1"/>
    <row r="2905" ht="24" customHeight="1"/>
    <row r="2925" ht="24" customHeight="1"/>
  </sheetData>
  <mergeCells count="1407">
    <mergeCell ref="V20:V37"/>
    <mergeCell ref="A23:C26"/>
    <mergeCell ref="L23:N26"/>
    <mergeCell ref="A28:A31"/>
    <mergeCell ref="I28:J28"/>
    <mergeCell ref="A3:C6"/>
    <mergeCell ref="L3:N6"/>
    <mergeCell ref="A7:A10"/>
    <mergeCell ref="L7:L10"/>
    <mergeCell ref="I8:J8"/>
    <mergeCell ref="T8:U8"/>
    <mergeCell ref="A42:C45"/>
    <mergeCell ref="L42:N45"/>
    <mergeCell ref="A47:A50"/>
    <mergeCell ref="I47:J47"/>
    <mergeCell ref="L47:L50"/>
    <mergeCell ref="T47:U47"/>
    <mergeCell ref="B50:D53"/>
    <mergeCell ref="M50:O53"/>
    <mergeCell ref="A52:A54"/>
    <mergeCell ref="L52:L54"/>
    <mergeCell ref="L28:L31"/>
    <mergeCell ref="T28:U28"/>
    <mergeCell ref="B31:D34"/>
    <mergeCell ref="M31:O34"/>
    <mergeCell ref="A33:A35"/>
    <mergeCell ref="L33:L35"/>
    <mergeCell ref="A11:A14"/>
    <mergeCell ref="B11:D14"/>
    <mergeCell ref="L11:L14"/>
    <mergeCell ref="M11:O14"/>
    <mergeCell ref="K20:K37"/>
    <mergeCell ref="T86:U86"/>
    <mergeCell ref="B89:D92"/>
    <mergeCell ref="M89:O92"/>
    <mergeCell ref="A91:A93"/>
    <mergeCell ref="L91:L93"/>
    <mergeCell ref="K98:K115"/>
    <mergeCell ref="L111:L113"/>
    <mergeCell ref="A72:A74"/>
    <mergeCell ref="L72:L74"/>
    <mergeCell ref="A81:C84"/>
    <mergeCell ref="L81:N84"/>
    <mergeCell ref="A86:A88"/>
    <mergeCell ref="I86:J86"/>
    <mergeCell ref="L86:L89"/>
    <mergeCell ref="K59:K76"/>
    <mergeCell ref="V59:V76"/>
    <mergeCell ref="A62:C65"/>
    <mergeCell ref="L62:N65"/>
    <mergeCell ref="A67:A70"/>
    <mergeCell ref="I67:J67"/>
    <mergeCell ref="L67:L70"/>
    <mergeCell ref="T67:U67"/>
    <mergeCell ref="B70:D73"/>
    <mergeCell ref="M70:O73"/>
    <mergeCell ref="A120:C123"/>
    <mergeCell ref="L120:N123"/>
    <mergeCell ref="A125:A127"/>
    <mergeCell ref="I125:J125"/>
    <mergeCell ref="L125:L128"/>
    <mergeCell ref="T125:U125"/>
    <mergeCell ref="B128:D131"/>
    <mergeCell ref="M128:O131"/>
    <mergeCell ref="A130:A132"/>
    <mergeCell ref="L130:L132"/>
    <mergeCell ref="V98:V115"/>
    <mergeCell ref="A101:C104"/>
    <mergeCell ref="L101:N104"/>
    <mergeCell ref="A106:A108"/>
    <mergeCell ref="I106:J106"/>
    <mergeCell ref="L106:L109"/>
    <mergeCell ref="T106:U106"/>
    <mergeCell ref="B109:D112"/>
    <mergeCell ref="M109:O112"/>
    <mergeCell ref="A111:A113"/>
    <mergeCell ref="T164:U164"/>
    <mergeCell ref="A167:A170"/>
    <mergeCell ref="B167:D170"/>
    <mergeCell ref="M167:O170"/>
    <mergeCell ref="L169:L171"/>
    <mergeCell ref="K176:K193"/>
    <mergeCell ref="A190:A192"/>
    <mergeCell ref="A150:A152"/>
    <mergeCell ref="L150:L152"/>
    <mergeCell ref="A159:C162"/>
    <mergeCell ref="L159:N162"/>
    <mergeCell ref="A164:A166"/>
    <mergeCell ref="I164:J164"/>
    <mergeCell ref="L164:L167"/>
    <mergeCell ref="K137:K154"/>
    <mergeCell ref="V137:V154"/>
    <mergeCell ref="A140:C143"/>
    <mergeCell ref="L140:N143"/>
    <mergeCell ref="A145:A147"/>
    <mergeCell ref="I145:J145"/>
    <mergeCell ref="L145:L148"/>
    <mergeCell ref="T145:U145"/>
    <mergeCell ref="B148:D151"/>
    <mergeCell ref="M148:O151"/>
    <mergeCell ref="A198:C201"/>
    <mergeCell ref="L198:N201"/>
    <mergeCell ref="A203:A205"/>
    <mergeCell ref="I203:J203"/>
    <mergeCell ref="L203:L206"/>
    <mergeCell ref="T203:U203"/>
    <mergeCell ref="B206:D209"/>
    <mergeCell ref="M206:O209"/>
    <mergeCell ref="L208:L210"/>
    <mergeCell ref="A209:A211"/>
    <mergeCell ref="V176:V193"/>
    <mergeCell ref="A179:C182"/>
    <mergeCell ref="L179:N182"/>
    <mergeCell ref="A184:A186"/>
    <mergeCell ref="I184:J184"/>
    <mergeCell ref="L184:L187"/>
    <mergeCell ref="T184:U184"/>
    <mergeCell ref="B187:D190"/>
    <mergeCell ref="M187:O190"/>
    <mergeCell ref="L189:L191"/>
    <mergeCell ref="T242:U242"/>
    <mergeCell ref="B245:D248"/>
    <mergeCell ref="M245:O248"/>
    <mergeCell ref="L247:L249"/>
    <mergeCell ref="A248:A250"/>
    <mergeCell ref="K254:K271"/>
    <mergeCell ref="A268:A270"/>
    <mergeCell ref="L228:L230"/>
    <mergeCell ref="A229:A231"/>
    <mergeCell ref="A237:C240"/>
    <mergeCell ref="L237:N240"/>
    <mergeCell ref="A242:A244"/>
    <mergeCell ref="I242:J242"/>
    <mergeCell ref="L242:L245"/>
    <mergeCell ref="K215:K232"/>
    <mergeCell ref="V215:V232"/>
    <mergeCell ref="A218:C221"/>
    <mergeCell ref="L218:N221"/>
    <mergeCell ref="A223:A225"/>
    <mergeCell ref="I223:J223"/>
    <mergeCell ref="L223:L226"/>
    <mergeCell ref="T223:U223"/>
    <mergeCell ref="B226:D229"/>
    <mergeCell ref="M226:O229"/>
    <mergeCell ref="A276:C279"/>
    <mergeCell ref="L276:N279"/>
    <mergeCell ref="A281:A283"/>
    <mergeCell ref="I281:J281"/>
    <mergeCell ref="L281:L284"/>
    <mergeCell ref="T281:U281"/>
    <mergeCell ref="B284:D287"/>
    <mergeCell ref="M284:O287"/>
    <mergeCell ref="L286:L288"/>
    <mergeCell ref="A287:A289"/>
    <mergeCell ref="V254:V271"/>
    <mergeCell ref="A257:C260"/>
    <mergeCell ref="L257:N260"/>
    <mergeCell ref="A262:A264"/>
    <mergeCell ref="I262:J262"/>
    <mergeCell ref="L262:L265"/>
    <mergeCell ref="T262:U262"/>
    <mergeCell ref="B265:D268"/>
    <mergeCell ref="M265:O268"/>
    <mergeCell ref="L267:L269"/>
    <mergeCell ref="T320:U320"/>
    <mergeCell ref="B323:D326"/>
    <mergeCell ref="M323:O326"/>
    <mergeCell ref="L325:L327"/>
    <mergeCell ref="A326:A328"/>
    <mergeCell ref="K332:K349"/>
    <mergeCell ref="A346:A348"/>
    <mergeCell ref="L306:L308"/>
    <mergeCell ref="A307:A309"/>
    <mergeCell ref="A315:C318"/>
    <mergeCell ref="L315:N318"/>
    <mergeCell ref="A320:A322"/>
    <mergeCell ref="I320:J320"/>
    <mergeCell ref="L320:L323"/>
    <mergeCell ref="K293:K310"/>
    <mergeCell ref="V293:V310"/>
    <mergeCell ref="A296:C299"/>
    <mergeCell ref="L296:N299"/>
    <mergeCell ref="A301:A303"/>
    <mergeCell ref="I301:J301"/>
    <mergeCell ref="L301:L304"/>
    <mergeCell ref="T301:U301"/>
    <mergeCell ref="B304:D307"/>
    <mergeCell ref="M304:O307"/>
    <mergeCell ref="A354:C357"/>
    <mergeCell ref="L354:N357"/>
    <mergeCell ref="A359:A361"/>
    <mergeCell ref="I359:J359"/>
    <mergeCell ref="L359:L362"/>
    <mergeCell ref="T359:U359"/>
    <mergeCell ref="B362:D365"/>
    <mergeCell ref="M362:O365"/>
    <mergeCell ref="L364:L366"/>
    <mergeCell ref="A365:A367"/>
    <mergeCell ref="V332:V349"/>
    <mergeCell ref="A335:C338"/>
    <mergeCell ref="L335:N338"/>
    <mergeCell ref="A340:A342"/>
    <mergeCell ref="I340:J340"/>
    <mergeCell ref="L340:L343"/>
    <mergeCell ref="T340:U340"/>
    <mergeCell ref="B343:D346"/>
    <mergeCell ref="M343:O346"/>
    <mergeCell ref="L345:L347"/>
    <mergeCell ref="T398:U398"/>
    <mergeCell ref="B401:D404"/>
    <mergeCell ref="M401:O404"/>
    <mergeCell ref="L403:L405"/>
    <mergeCell ref="A405:A407"/>
    <mergeCell ref="K410:K427"/>
    <mergeCell ref="A424:A426"/>
    <mergeCell ref="A384:A386"/>
    <mergeCell ref="L384:L386"/>
    <mergeCell ref="A393:C396"/>
    <mergeCell ref="L393:N396"/>
    <mergeCell ref="A398:A400"/>
    <mergeCell ref="I398:J398"/>
    <mergeCell ref="L398:L401"/>
    <mergeCell ref="K371:K388"/>
    <mergeCell ref="V371:V388"/>
    <mergeCell ref="A374:C377"/>
    <mergeCell ref="L374:N377"/>
    <mergeCell ref="A379:A381"/>
    <mergeCell ref="I379:J379"/>
    <mergeCell ref="L379:L382"/>
    <mergeCell ref="T379:U379"/>
    <mergeCell ref="B382:D385"/>
    <mergeCell ref="M382:O385"/>
    <mergeCell ref="A432:C435"/>
    <mergeCell ref="L432:N435"/>
    <mergeCell ref="A437:A439"/>
    <mergeCell ref="I437:J437"/>
    <mergeCell ref="L437:L440"/>
    <mergeCell ref="T437:U437"/>
    <mergeCell ref="B440:D443"/>
    <mergeCell ref="M440:O443"/>
    <mergeCell ref="L442:L444"/>
    <mergeCell ref="A444:A446"/>
    <mergeCell ref="V410:V427"/>
    <mergeCell ref="A413:C416"/>
    <mergeCell ref="L413:N416"/>
    <mergeCell ref="A418:A420"/>
    <mergeCell ref="I418:J418"/>
    <mergeCell ref="L418:L421"/>
    <mergeCell ref="T418:U418"/>
    <mergeCell ref="B421:D424"/>
    <mergeCell ref="M421:O424"/>
    <mergeCell ref="L423:L425"/>
    <mergeCell ref="T476:U476"/>
    <mergeCell ref="B479:D482"/>
    <mergeCell ref="M479:O482"/>
    <mergeCell ref="L481:L483"/>
    <mergeCell ref="A483:A485"/>
    <mergeCell ref="K488:K505"/>
    <mergeCell ref="A503:A505"/>
    <mergeCell ref="L462:L464"/>
    <mergeCell ref="A464:A466"/>
    <mergeCell ref="A471:C474"/>
    <mergeCell ref="L471:N474"/>
    <mergeCell ref="A476:A478"/>
    <mergeCell ref="I476:J476"/>
    <mergeCell ref="L476:L479"/>
    <mergeCell ref="K449:K466"/>
    <mergeCell ref="V449:V466"/>
    <mergeCell ref="A452:C455"/>
    <mergeCell ref="L452:N455"/>
    <mergeCell ref="A457:A459"/>
    <mergeCell ref="I457:J457"/>
    <mergeCell ref="L457:L460"/>
    <mergeCell ref="T457:U457"/>
    <mergeCell ref="B460:D463"/>
    <mergeCell ref="M460:O463"/>
    <mergeCell ref="A510:C513"/>
    <mergeCell ref="L510:N513"/>
    <mergeCell ref="A515:A517"/>
    <mergeCell ref="I515:J515"/>
    <mergeCell ref="L515:L518"/>
    <mergeCell ref="T515:U515"/>
    <mergeCell ref="B518:D521"/>
    <mergeCell ref="M518:O521"/>
    <mergeCell ref="L520:L522"/>
    <mergeCell ref="A521:A523"/>
    <mergeCell ref="V488:V505"/>
    <mergeCell ref="A491:C494"/>
    <mergeCell ref="L491:N494"/>
    <mergeCell ref="A496:A498"/>
    <mergeCell ref="I496:J496"/>
    <mergeCell ref="L496:L499"/>
    <mergeCell ref="T496:U496"/>
    <mergeCell ref="B499:D502"/>
    <mergeCell ref="M499:O502"/>
    <mergeCell ref="L501:L503"/>
    <mergeCell ref="T554:U554"/>
    <mergeCell ref="B557:D560"/>
    <mergeCell ref="M557:O560"/>
    <mergeCell ref="L559:L561"/>
    <mergeCell ref="A560:A562"/>
    <mergeCell ref="K566:K583"/>
    <mergeCell ref="A581:A583"/>
    <mergeCell ref="L540:L542"/>
    <mergeCell ref="A541:A543"/>
    <mergeCell ref="A549:C552"/>
    <mergeCell ref="L549:N552"/>
    <mergeCell ref="A554:A556"/>
    <mergeCell ref="I554:J554"/>
    <mergeCell ref="L554:L557"/>
    <mergeCell ref="K527:K544"/>
    <mergeCell ref="V527:V544"/>
    <mergeCell ref="A530:C533"/>
    <mergeCell ref="L530:N533"/>
    <mergeCell ref="A535:A537"/>
    <mergeCell ref="I535:J535"/>
    <mergeCell ref="L535:L538"/>
    <mergeCell ref="T535:U535"/>
    <mergeCell ref="B538:D541"/>
    <mergeCell ref="M538:O541"/>
    <mergeCell ref="A588:C591"/>
    <mergeCell ref="L588:N591"/>
    <mergeCell ref="A593:A595"/>
    <mergeCell ref="I593:J593"/>
    <mergeCell ref="L593:L596"/>
    <mergeCell ref="T593:U593"/>
    <mergeCell ref="B596:D599"/>
    <mergeCell ref="M596:O599"/>
    <mergeCell ref="L598:L600"/>
    <mergeCell ref="A600:A602"/>
    <mergeCell ref="V566:V583"/>
    <mergeCell ref="A569:C572"/>
    <mergeCell ref="L569:N572"/>
    <mergeCell ref="A574:A576"/>
    <mergeCell ref="I574:J574"/>
    <mergeCell ref="L574:L577"/>
    <mergeCell ref="T574:U574"/>
    <mergeCell ref="B577:D580"/>
    <mergeCell ref="M577:O580"/>
    <mergeCell ref="L579:L581"/>
    <mergeCell ref="T632:U632"/>
    <mergeCell ref="B635:D638"/>
    <mergeCell ref="M635:O638"/>
    <mergeCell ref="L637:L639"/>
    <mergeCell ref="A638:A640"/>
    <mergeCell ref="K644:K661"/>
    <mergeCell ref="A658:A660"/>
    <mergeCell ref="L618:L620"/>
    <mergeCell ref="A620:A622"/>
    <mergeCell ref="A627:C630"/>
    <mergeCell ref="L627:N630"/>
    <mergeCell ref="A632:A634"/>
    <mergeCell ref="I632:J632"/>
    <mergeCell ref="L632:L635"/>
    <mergeCell ref="K605:K622"/>
    <mergeCell ref="V605:V622"/>
    <mergeCell ref="A608:C611"/>
    <mergeCell ref="L608:N611"/>
    <mergeCell ref="A613:A615"/>
    <mergeCell ref="I613:J613"/>
    <mergeCell ref="L613:L616"/>
    <mergeCell ref="T613:U613"/>
    <mergeCell ref="B616:D619"/>
    <mergeCell ref="M616:O619"/>
    <mergeCell ref="A666:C669"/>
    <mergeCell ref="L666:N669"/>
    <mergeCell ref="A671:A673"/>
    <mergeCell ref="I671:J671"/>
    <mergeCell ref="L671:L674"/>
    <mergeCell ref="T671:U671"/>
    <mergeCell ref="B674:D677"/>
    <mergeCell ref="M674:O677"/>
    <mergeCell ref="L676:L678"/>
    <mergeCell ref="A677:A679"/>
    <mergeCell ref="V644:V661"/>
    <mergeCell ref="A647:C650"/>
    <mergeCell ref="L647:N650"/>
    <mergeCell ref="A652:A654"/>
    <mergeCell ref="I652:J652"/>
    <mergeCell ref="L652:L655"/>
    <mergeCell ref="T652:U652"/>
    <mergeCell ref="B655:D658"/>
    <mergeCell ref="M655:O658"/>
    <mergeCell ref="L657:L659"/>
    <mergeCell ref="T710:U710"/>
    <mergeCell ref="B713:D716"/>
    <mergeCell ref="M713:O716"/>
    <mergeCell ref="L715:L717"/>
    <mergeCell ref="A716:A718"/>
    <mergeCell ref="K722:K739"/>
    <mergeCell ref="A736:A738"/>
    <mergeCell ref="L696:L698"/>
    <mergeCell ref="A697:A699"/>
    <mergeCell ref="A705:C708"/>
    <mergeCell ref="L705:N708"/>
    <mergeCell ref="A710:A712"/>
    <mergeCell ref="I710:J710"/>
    <mergeCell ref="L710:L713"/>
    <mergeCell ref="K683:K700"/>
    <mergeCell ref="V683:V700"/>
    <mergeCell ref="A686:C689"/>
    <mergeCell ref="L686:N689"/>
    <mergeCell ref="A691:A693"/>
    <mergeCell ref="I691:J691"/>
    <mergeCell ref="L691:L694"/>
    <mergeCell ref="T691:U691"/>
    <mergeCell ref="B694:D697"/>
    <mergeCell ref="M694:O697"/>
    <mergeCell ref="A744:C747"/>
    <mergeCell ref="L744:N747"/>
    <mergeCell ref="A749:A751"/>
    <mergeCell ref="I749:J749"/>
    <mergeCell ref="L749:L752"/>
    <mergeCell ref="T749:U749"/>
    <mergeCell ref="B752:D755"/>
    <mergeCell ref="M752:O755"/>
    <mergeCell ref="L754:L756"/>
    <mergeCell ref="A755:A757"/>
    <mergeCell ref="V722:V739"/>
    <mergeCell ref="A725:C728"/>
    <mergeCell ref="L725:N728"/>
    <mergeCell ref="A730:A732"/>
    <mergeCell ref="I730:J730"/>
    <mergeCell ref="L730:L733"/>
    <mergeCell ref="T730:U730"/>
    <mergeCell ref="B733:D736"/>
    <mergeCell ref="M733:O736"/>
    <mergeCell ref="L735:L737"/>
    <mergeCell ref="T788:U788"/>
    <mergeCell ref="B791:D794"/>
    <mergeCell ref="M791:O794"/>
    <mergeCell ref="L793:L795"/>
    <mergeCell ref="A794:A796"/>
    <mergeCell ref="K800:K817"/>
    <mergeCell ref="A814:A816"/>
    <mergeCell ref="L774:L776"/>
    <mergeCell ref="A775:A777"/>
    <mergeCell ref="A783:C786"/>
    <mergeCell ref="L783:N786"/>
    <mergeCell ref="A788:A790"/>
    <mergeCell ref="I788:J788"/>
    <mergeCell ref="L788:L791"/>
    <mergeCell ref="K761:K778"/>
    <mergeCell ref="V761:V778"/>
    <mergeCell ref="A764:C767"/>
    <mergeCell ref="L764:N767"/>
    <mergeCell ref="A769:A771"/>
    <mergeCell ref="I769:J769"/>
    <mergeCell ref="L769:L772"/>
    <mergeCell ref="T769:U769"/>
    <mergeCell ref="B772:D775"/>
    <mergeCell ref="M772:O775"/>
    <mergeCell ref="A822:C825"/>
    <mergeCell ref="L822:N825"/>
    <mergeCell ref="A827:A829"/>
    <mergeCell ref="I827:J827"/>
    <mergeCell ref="L827:L830"/>
    <mergeCell ref="T827:U827"/>
    <mergeCell ref="B830:D833"/>
    <mergeCell ref="M830:O833"/>
    <mergeCell ref="L832:L834"/>
    <mergeCell ref="A834:A836"/>
    <mergeCell ref="V800:V817"/>
    <mergeCell ref="A803:C806"/>
    <mergeCell ref="L803:N806"/>
    <mergeCell ref="A808:A810"/>
    <mergeCell ref="I808:J808"/>
    <mergeCell ref="L808:L811"/>
    <mergeCell ref="T808:U808"/>
    <mergeCell ref="B811:D814"/>
    <mergeCell ref="M811:O814"/>
    <mergeCell ref="L813:L815"/>
    <mergeCell ref="T866:U866"/>
    <mergeCell ref="B869:D872"/>
    <mergeCell ref="M869:O872"/>
    <mergeCell ref="L871:L873"/>
    <mergeCell ref="A872:A874"/>
    <mergeCell ref="K878:K895"/>
    <mergeCell ref="A892:A894"/>
    <mergeCell ref="A852:A854"/>
    <mergeCell ref="L852:L854"/>
    <mergeCell ref="A861:C864"/>
    <mergeCell ref="L861:N864"/>
    <mergeCell ref="A866:A868"/>
    <mergeCell ref="I866:J866"/>
    <mergeCell ref="L866:L869"/>
    <mergeCell ref="K839:K856"/>
    <mergeCell ref="V839:V856"/>
    <mergeCell ref="A842:C845"/>
    <mergeCell ref="L842:N845"/>
    <mergeCell ref="A847:A849"/>
    <mergeCell ref="I847:J847"/>
    <mergeCell ref="L847:L850"/>
    <mergeCell ref="T847:U847"/>
    <mergeCell ref="B850:D853"/>
    <mergeCell ref="M850:O853"/>
    <mergeCell ref="A900:C903"/>
    <mergeCell ref="L900:N903"/>
    <mergeCell ref="A905:A907"/>
    <mergeCell ref="I905:J905"/>
    <mergeCell ref="L905:L908"/>
    <mergeCell ref="T905:U905"/>
    <mergeCell ref="B908:D911"/>
    <mergeCell ref="M908:O911"/>
    <mergeCell ref="L910:L912"/>
    <mergeCell ref="A911:A913"/>
    <mergeCell ref="V878:V895"/>
    <mergeCell ref="A881:C884"/>
    <mergeCell ref="L881:N884"/>
    <mergeCell ref="A886:A888"/>
    <mergeCell ref="I886:J886"/>
    <mergeCell ref="L886:L889"/>
    <mergeCell ref="T886:U886"/>
    <mergeCell ref="B889:D892"/>
    <mergeCell ref="M889:O892"/>
    <mergeCell ref="L891:L893"/>
    <mergeCell ref="T944:U944"/>
    <mergeCell ref="B947:D950"/>
    <mergeCell ref="M947:O950"/>
    <mergeCell ref="L949:L951"/>
    <mergeCell ref="A951:A953"/>
    <mergeCell ref="K956:K973"/>
    <mergeCell ref="A971:A973"/>
    <mergeCell ref="L930:L932"/>
    <mergeCell ref="A931:A933"/>
    <mergeCell ref="A939:C942"/>
    <mergeCell ref="L939:N942"/>
    <mergeCell ref="A944:A946"/>
    <mergeCell ref="I944:J944"/>
    <mergeCell ref="L944:L947"/>
    <mergeCell ref="K917:K934"/>
    <mergeCell ref="V917:V934"/>
    <mergeCell ref="A920:C923"/>
    <mergeCell ref="L920:N923"/>
    <mergeCell ref="A925:A927"/>
    <mergeCell ref="I925:J925"/>
    <mergeCell ref="L925:L928"/>
    <mergeCell ref="T925:U925"/>
    <mergeCell ref="B928:D931"/>
    <mergeCell ref="M928:O931"/>
    <mergeCell ref="A978:C981"/>
    <mergeCell ref="L978:N981"/>
    <mergeCell ref="A983:A985"/>
    <mergeCell ref="I983:J983"/>
    <mergeCell ref="L983:L986"/>
    <mergeCell ref="T983:U983"/>
    <mergeCell ref="B986:D989"/>
    <mergeCell ref="M986:O989"/>
    <mergeCell ref="L988:L990"/>
    <mergeCell ref="A990:A992"/>
    <mergeCell ref="V956:V973"/>
    <mergeCell ref="A959:C962"/>
    <mergeCell ref="L959:N962"/>
    <mergeCell ref="A964:A966"/>
    <mergeCell ref="I964:J964"/>
    <mergeCell ref="L964:L967"/>
    <mergeCell ref="T964:U964"/>
    <mergeCell ref="B967:D970"/>
    <mergeCell ref="M967:O970"/>
    <mergeCell ref="L969:L971"/>
    <mergeCell ref="T1022:U1022"/>
    <mergeCell ref="B1025:D1028"/>
    <mergeCell ref="M1025:O1028"/>
    <mergeCell ref="L1027:L1029"/>
    <mergeCell ref="A1028:A1030"/>
    <mergeCell ref="K1034:K1051"/>
    <mergeCell ref="A1048:A1050"/>
    <mergeCell ref="L1008:L1010"/>
    <mergeCell ref="A1009:A1011"/>
    <mergeCell ref="A1017:C1020"/>
    <mergeCell ref="L1017:N1020"/>
    <mergeCell ref="A1022:A1024"/>
    <mergeCell ref="I1022:J1022"/>
    <mergeCell ref="L1022:L1025"/>
    <mergeCell ref="K995:K1012"/>
    <mergeCell ref="V995:V1012"/>
    <mergeCell ref="A998:C1001"/>
    <mergeCell ref="L998:N1001"/>
    <mergeCell ref="A1003:A1005"/>
    <mergeCell ref="I1003:J1003"/>
    <mergeCell ref="L1003:L1006"/>
    <mergeCell ref="T1003:U1003"/>
    <mergeCell ref="B1006:D1009"/>
    <mergeCell ref="M1006:O1009"/>
    <mergeCell ref="A1056:C1059"/>
    <mergeCell ref="L1056:N1059"/>
    <mergeCell ref="A1061:A1063"/>
    <mergeCell ref="I1061:J1061"/>
    <mergeCell ref="L1061:L1064"/>
    <mergeCell ref="T1061:U1061"/>
    <mergeCell ref="B1064:D1067"/>
    <mergeCell ref="M1064:O1067"/>
    <mergeCell ref="A1066:A1068"/>
    <mergeCell ref="L1066:L1068"/>
    <mergeCell ref="V1034:V1051"/>
    <mergeCell ref="A1037:C1040"/>
    <mergeCell ref="L1037:N1040"/>
    <mergeCell ref="A1042:A1044"/>
    <mergeCell ref="I1042:J1042"/>
    <mergeCell ref="L1042:L1045"/>
    <mergeCell ref="T1042:U1042"/>
    <mergeCell ref="B1045:D1048"/>
    <mergeCell ref="M1045:O1048"/>
    <mergeCell ref="L1047:L1049"/>
    <mergeCell ref="T1100:U1100"/>
    <mergeCell ref="B1103:D1106"/>
    <mergeCell ref="M1103:O1106"/>
    <mergeCell ref="A1105:A1107"/>
    <mergeCell ref="L1105:L1107"/>
    <mergeCell ref="K1112:K1129"/>
    <mergeCell ref="L1125:L1127"/>
    <mergeCell ref="A1086:A1088"/>
    <mergeCell ref="L1086:L1088"/>
    <mergeCell ref="A1095:C1098"/>
    <mergeCell ref="L1095:N1098"/>
    <mergeCell ref="A1100:A1102"/>
    <mergeCell ref="I1100:J1100"/>
    <mergeCell ref="L1100:L1103"/>
    <mergeCell ref="K1073:K1090"/>
    <mergeCell ref="V1073:V1090"/>
    <mergeCell ref="A1076:C1079"/>
    <mergeCell ref="L1076:N1079"/>
    <mergeCell ref="A1081:A1083"/>
    <mergeCell ref="I1081:J1081"/>
    <mergeCell ref="L1081:L1084"/>
    <mergeCell ref="T1081:U1081"/>
    <mergeCell ref="B1084:D1087"/>
    <mergeCell ref="M1084:O1087"/>
    <mergeCell ref="A1134:C1137"/>
    <mergeCell ref="L1134:N1137"/>
    <mergeCell ref="A1139:A1141"/>
    <mergeCell ref="I1139:J1139"/>
    <mergeCell ref="L1139:L1142"/>
    <mergeCell ref="T1139:U1139"/>
    <mergeCell ref="B1142:D1145"/>
    <mergeCell ref="M1142:O1145"/>
    <mergeCell ref="A1144:A1146"/>
    <mergeCell ref="L1144:L1146"/>
    <mergeCell ref="V1112:V1129"/>
    <mergeCell ref="A1115:C1118"/>
    <mergeCell ref="L1115:N1118"/>
    <mergeCell ref="A1120:A1122"/>
    <mergeCell ref="I1120:J1120"/>
    <mergeCell ref="L1120:L1123"/>
    <mergeCell ref="T1120:U1120"/>
    <mergeCell ref="B1123:D1126"/>
    <mergeCell ref="M1123:O1126"/>
    <mergeCell ref="A1125:A1127"/>
    <mergeCell ref="T1178:U1178"/>
    <mergeCell ref="B1181:D1184"/>
    <mergeCell ref="M1181:O1184"/>
    <mergeCell ref="A1183:A1185"/>
    <mergeCell ref="L1183:L1185"/>
    <mergeCell ref="K1190:K1207"/>
    <mergeCell ref="L1203:L1205"/>
    <mergeCell ref="A1164:A1166"/>
    <mergeCell ref="L1164:L1166"/>
    <mergeCell ref="A1173:C1176"/>
    <mergeCell ref="L1173:N1176"/>
    <mergeCell ref="A1178:A1180"/>
    <mergeCell ref="I1178:J1178"/>
    <mergeCell ref="L1178:L1181"/>
    <mergeCell ref="K1151:K1168"/>
    <mergeCell ref="V1151:V1168"/>
    <mergeCell ref="A1154:C1157"/>
    <mergeCell ref="L1154:N1157"/>
    <mergeCell ref="A1159:A1161"/>
    <mergeCell ref="I1159:J1159"/>
    <mergeCell ref="L1159:L1162"/>
    <mergeCell ref="T1159:U1159"/>
    <mergeCell ref="B1162:D1165"/>
    <mergeCell ref="M1162:O1165"/>
    <mergeCell ref="A1212:C1215"/>
    <mergeCell ref="L1212:N1215"/>
    <mergeCell ref="A1217:A1219"/>
    <mergeCell ref="I1217:J1217"/>
    <mergeCell ref="L1217:L1220"/>
    <mergeCell ref="T1217:U1217"/>
    <mergeCell ref="B1220:D1223"/>
    <mergeCell ref="M1220:O1223"/>
    <mergeCell ref="A1222:A1224"/>
    <mergeCell ref="L1222:L1224"/>
    <mergeCell ref="V1190:V1207"/>
    <mergeCell ref="A1193:C1196"/>
    <mergeCell ref="L1193:N1196"/>
    <mergeCell ref="A1198:A1200"/>
    <mergeCell ref="I1198:J1198"/>
    <mergeCell ref="L1198:L1201"/>
    <mergeCell ref="T1198:U1198"/>
    <mergeCell ref="B1201:D1204"/>
    <mergeCell ref="M1201:O1204"/>
    <mergeCell ref="A1203:A1205"/>
    <mergeCell ref="T1256:U1256"/>
    <mergeCell ref="B1259:D1262"/>
    <mergeCell ref="M1259:O1262"/>
    <mergeCell ref="A1261:A1263"/>
    <mergeCell ref="L1261:L1263"/>
    <mergeCell ref="K1268:K1285"/>
    <mergeCell ref="L1281:L1283"/>
    <mergeCell ref="A1242:A1244"/>
    <mergeCell ref="L1242:L1244"/>
    <mergeCell ref="A1251:C1254"/>
    <mergeCell ref="L1251:N1254"/>
    <mergeCell ref="A1256:A1258"/>
    <mergeCell ref="I1256:J1256"/>
    <mergeCell ref="L1256:L1259"/>
    <mergeCell ref="K1229:K1246"/>
    <mergeCell ref="V1229:V1246"/>
    <mergeCell ref="A1232:C1235"/>
    <mergeCell ref="L1232:N1235"/>
    <mergeCell ref="A1237:A1239"/>
    <mergeCell ref="I1237:J1237"/>
    <mergeCell ref="L1237:L1240"/>
    <mergeCell ref="T1237:U1237"/>
    <mergeCell ref="B1240:D1243"/>
    <mergeCell ref="M1240:O1243"/>
    <mergeCell ref="A1290:C1293"/>
    <mergeCell ref="L1290:N1293"/>
    <mergeCell ref="A1295:A1297"/>
    <mergeCell ref="I1295:J1295"/>
    <mergeCell ref="L1295:L1298"/>
    <mergeCell ref="T1295:U1295"/>
    <mergeCell ref="B1298:D1301"/>
    <mergeCell ref="M1298:O1301"/>
    <mergeCell ref="A1300:A1302"/>
    <mergeCell ref="L1300:L1302"/>
    <mergeCell ref="V1268:V1285"/>
    <mergeCell ref="A1271:C1274"/>
    <mergeCell ref="L1271:N1274"/>
    <mergeCell ref="A1276:A1278"/>
    <mergeCell ref="I1276:J1276"/>
    <mergeCell ref="L1276:L1279"/>
    <mergeCell ref="T1276:U1276"/>
    <mergeCell ref="B1279:D1282"/>
    <mergeCell ref="M1279:O1282"/>
    <mergeCell ref="A1281:A1283"/>
    <mergeCell ref="T1334:U1334"/>
    <mergeCell ref="B1337:D1340"/>
    <mergeCell ref="M1337:O1340"/>
    <mergeCell ref="A1339:A1341"/>
    <mergeCell ref="L1339:L1341"/>
    <mergeCell ref="K1346:K1363"/>
    <mergeCell ref="L1359:L1361"/>
    <mergeCell ref="A1320:A1322"/>
    <mergeCell ref="L1320:L1322"/>
    <mergeCell ref="A1329:C1332"/>
    <mergeCell ref="L1329:N1332"/>
    <mergeCell ref="A1334:A1336"/>
    <mergeCell ref="I1334:J1334"/>
    <mergeCell ref="L1334:L1337"/>
    <mergeCell ref="K1307:K1324"/>
    <mergeCell ref="V1307:V1324"/>
    <mergeCell ref="A1310:C1313"/>
    <mergeCell ref="L1310:N1313"/>
    <mergeCell ref="A1315:A1317"/>
    <mergeCell ref="I1315:J1315"/>
    <mergeCell ref="L1315:L1318"/>
    <mergeCell ref="T1315:U1315"/>
    <mergeCell ref="B1318:D1321"/>
    <mergeCell ref="M1318:O1321"/>
    <mergeCell ref="A1368:C1371"/>
    <mergeCell ref="L1368:N1371"/>
    <mergeCell ref="A1373:A1375"/>
    <mergeCell ref="I1373:J1373"/>
    <mergeCell ref="L1373:L1376"/>
    <mergeCell ref="T1373:U1373"/>
    <mergeCell ref="B1376:D1379"/>
    <mergeCell ref="M1376:O1379"/>
    <mergeCell ref="A1378:A1380"/>
    <mergeCell ref="L1378:L1380"/>
    <mergeCell ref="V1346:V1363"/>
    <mergeCell ref="A1349:C1352"/>
    <mergeCell ref="L1349:N1352"/>
    <mergeCell ref="A1354:A1356"/>
    <mergeCell ref="I1354:J1354"/>
    <mergeCell ref="L1354:L1357"/>
    <mergeCell ref="T1354:U1354"/>
    <mergeCell ref="B1357:D1360"/>
    <mergeCell ref="M1357:O1360"/>
    <mergeCell ref="A1359:A1361"/>
    <mergeCell ref="T1412:U1412"/>
    <mergeCell ref="B1415:D1418"/>
    <mergeCell ref="M1415:O1418"/>
    <mergeCell ref="A1417:A1419"/>
    <mergeCell ref="L1417:L1419"/>
    <mergeCell ref="K1424:K1441"/>
    <mergeCell ref="L1437:L1439"/>
    <mergeCell ref="A1398:A1400"/>
    <mergeCell ref="L1398:L1400"/>
    <mergeCell ref="A1407:C1410"/>
    <mergeCell ref="L1407:N1410"/>
    <mergeCell ref="A1412:A1414"/>
    <mergeCell ref="I1412:J1412"/>
    <mergeCell ref="L1412:L1415"/>
    <mergeCell ref="K1385:K1402"/>
    <mergeCell ref="V1385:V1402"/>
    <mergeCell ref="A1388:C1391"/>
    <mergeCell ref="L1388:N1391"/>
    <mergeCell ref="A1393:A1395"/>
    <mergeCell ref="I1393:J1393"/>
    <mergeCell ref="L1393:L1396"/>
    <mergeCell ref="T1393:U1393"/>
    <mergeCell ref="B1396:D1399"/>
    <mergeCell ref="M1396:O1399"/>
    <mergeCell ref="A1446:C1449"/>
    <mergeCell ref="L1446:N1449"/>
    <mergeCell ref="A1451:A1453"/>
    <mergeCell ref="I1451:J1451"/>
    <mergeCell ref="L1451:L1454"/>
    <mergeCell ref="T1451:U1451"/>
    <mergeCell ref="B1454:D1457"/>
    <mergeCell ref="M1454:O1457"/>
    <mergeCell ref="A1456:A1458"/>
    <mergeCell ref="L1456:L1458"/>
    <mergeCell ref="V1424:V1441"/>
    <mergeCell ref="A1427:C1430"/>
    <mergeCell ref="L1427:N1430"/>
    <mergeCell ref="A1432:A1434"/>
    <mergeCell ref="I1432:J1432"/>
    <mergeCell ref="L1432:L1435"/>
    <mergeCell ref="T1432:U1432"/>
    <mergeCell ref="B1435:D1438"/>
    <mergeCell ref="M1435:O1438"/>
    <mergeCell ref="A1437:A1439"/>
    <mergeCell ref="T1490:U1490"/>
    <mergeCell ref="B1493:D1496"/>
    <mergeCell ref="M1493:O1496"/>
    <mergeCell ref="A1495:A1497"/>
    <mergeCell ref="L1495:L1497"/>
    <mergeCell ref="K1502:K1519"/>
    <mergeCell ref="L1515:L1517"/>
    <mergeCell ref="A1476:A1478"/>
    <mergeCell ref="L1476:L1478"/>
    <mergeCell ref="A1485:C1488"/>
    <mergeCell ref="L1485:N1488"/>
    <mergeCell ref="A1490:A1492"/>
    <mergeCell ref="I1490:J1490"/>
    <mergeCell ref="L1490:L1493"/>
    <mergeCell ref="K1463:K1480"/>
    <mergeCell ref="V1463:V1480"/>
    <mergeCell ref="A1466:C1469"/>
    <mergeCell ref="L1466:N1469"/>
    <mergeCell ref="A1471:A1473"/>
    <mergeCell ref="I1471:J1471"/>
    <mergeCell ref="L1471:L1474"/>
    <mergeCell ref="T1471:U1471"/>
    <mergeCell ref="B1474:D1477"/>
    <mergeCell ref="M1474:O1477"/>
    <mergeCell ref="A1524:C1527"/>
    <mergeCell ref="L1524:N1527"/>
    <mergeCell ref="A1529:A1531"/>
    <mergeCell ref="I1529:J1529"/>
    <mergeCell ref="L1529:L1532"/>
    <mergeCell ref="T1529:U1529"/>
    <mergeCell ref="B1532:D1535"/>
    <mergeCell ref="M1532:O1535"/>
    <mergeCell ref="A1534:A1536"/>
    <mergeCell ref="L1534:L1536"/>
    <mergeCell ref="V1502:V1519"/>
    <mergeCell ref="A1505:C1508"/>
    <mergeCell ref="L1505:N1508"/>
    <mergeCell ref="A1510:A1512"/>
    <mergeCell ref="I1510:J1510"/>
    <mergeCell ref="L1510:L1513"/>
    <mergeCell ref="T1510:U1510"/>
    <mergeCell ref="B1513:D1516"/>
    <mergeCell ref="M1513:O1516"/>
    <mergeCell ref="A1515:A1517"/>
    <mergeCell ref="T1568:U1568"/>
    <mergeCell ref="B1571:D1574"/>
    <mergeCell ref="M1571:O1574"/>
    <mergeCell ref="A1573:A1575"/>
    <mergeCell ref="L1573:L1575"/>
    <mergeCell ref="K1580:K1597"/>
    <mergeCell ref="L1593:L1595"/>
    <mergeCell ref="A1554:A1556"/>
    <mergeCell ref="L1554:L1556"/>
    <mergeCell ref="A1563:C1566"/>
    <mergeCell ref="L1563:N1566"/>
    <mergeCell ref="A1568:A1570"/>
    <mergeCell ref="I1568:J1568"/>
    <mergeCell ref="L1568:L1571"/>
    <mergeCell ref="K1541:K1558"/>
    <mergeCell ref="V1541:V1558"/>
    <mergeCell ref="A1544:C1547"/>
    <mergeCell ref="L1544:N1547"/>
    <mergeCell ref="A1549:A1551"/>
    <mergeCell ref="I1549:J1549"/>
    <mergeCell ref="L1549:L1552"/>
    <mergeCell ref="T1549:U1549"/>
    <mergeCell ref="B1552:D1555"/>
    <mergeCell ref="M1552:O1555"/>
    <mergeCell ref="A1602:C1605"/>
    <mergeCell ref="L1602:N1605"/>
    <mergeCell ref="A1607:A1609"/>
    <mergeCell ref="I1607:J1607"/>
    <mergeCell ref="L1607:L1610"/>
    <mergeCell ref="T1607:U1607"/>
    <mergeCell ref="B1610:D1613"/>
    <mergeCell ref="M1610:O1613"/>
    <mergeCell ref="A1612:A1614"/>
    <mergeCell ref="L1612:L1614"/>
    <mergeCell ref="V1580:V1597"/>
    <mergeCell ref="A1583:C1586"/>
    <mergeCell ref="L1583:N1586"/>
    <mergeCell ref="A1588:A1590"/>
    <mergeCell ref="I1588:J1588"/>
    <mergeCell ref="L1588:L1591"/>
    <mergeCell ref="T1588:U1588"/>
    <mergeCell ref="B1591:D1594"/>
    <mergeCell ref="M1591:O1594"/>
    <mergeCell ref="A1593:A1595"/>
    <mergeCell ref="T1646:U1646"/>
    <mergeCell ref="B1649:D1652"/>
    <mergeCell ref="M1649:O1652"/>
    <mergeCell ref="A1651:A1653"/>
    <mergeCell ref="L1651:L1653"/>
    <mergeCell ref="K1658:K1675"/>
    <mergeCell ref="L1671:L1673"/>
    <mergeCell ref="A1632:A1634"/>
    <mergeCell ref="L1632:L1634"/>
    <mergeCell ref="A1641:C1644"/>
    <mergeCell ref="L1641:N1644"/>
    <mergeCell ref="A1646:A1648"/>
    <mergeCell ref="I1646:J1646"/>
    <mergeCell ref="L1646:L1649"/>
    <mergeCell ref="K1619:K1636"/>
    <mergeCell ref="V1619:V1636"/>
    <mergeCell ref="A1622:C1625"/>
    <mergeCell ref="L1622:N1625"/>
    <mergeCell ref="A1627:A1629"/>
    <mergeCell ref="I1627:J1627"/>
    <mergeCell ref="L1627:L1630"/>
    <mergeCell ref="T1627:U1627"/>
    <mergeCell ref="B1630:D1633"/>
    <mergeCell ref="M1630:O1633"/>
    <mergeCell ref="A1680:C1683"/>
    <mergeCell ref="L1680:N1683"/>
    <mergeCell ref="A1685:A1687"/>
    <mergeCell ref="I1685:J1685"/>
    <mergeCell ref="L1685:L1688"/>
    <mergeCell ref="T1685:U1685"/>
    <mergeCell ref="B1688:D1691"/>
    <mergeCell ref="M1688:O1691"/>
    <mergeCell ref="A1690:A1692"/>
    <mergeCell ref="L1690:L1692"/>
    <mergeCell ref="V1658:V1675"/>
    <mergeCell ref="A1661:C1664"/>
    <mergeCell ref="L1661:N1664"/>
    <mergeCell ref="A1666:A1668"/>
    <mergeCell ref="I1666:J1666"/>
    <mergeCell ref="L1666:L1669"/>
    <mergeCell ref="T1666:U1666"/>
    <mergeCell ref="B1669:D1672"/>
    <mergeCell ref="M1669:O1672"/>
    <mergeCell ref="A1671:A1673"/>
    <mergeCell ref="T1724:U1724"/>
    <mergeCell ref="B1727:D1730"/>
    <mergeCell ref="M1727:O1730"/>
    <mergeCell ref="A1729:A1731"/>
    <mergeCell ref="L1729:L1731"/>
    <mergeCell ref="K1736:K1753"/>
    <mergeCell ref="L1749:L1751"/>
    <mergeCell ref="A1710:A1712"/>
    <mergeCell ref="L1710:L1712"/>
    <mergeCell ref="A1719:C1722"/>
    <mergeCell ref="L1719:N1722"/>
    <mergeCell ref="A1724:A1726"/>
    <mergeCell ref="I1724:J1724"/>
    <mergeCell ref="L1724:L1727"/>
    <mergeCell ref="K1697:K1714"/>
    <mergeCell ref="V1697:V1714"/>
    <mergeCell ref="A1700:C1703"/>
    <mergeCell ref="L1700:N1703"/>
    <mergeCell ref="A1705:A1707"/>
    <mergeCell ref="I1705:J1705"/>
    <mergeCell ref="L1705:L1708"/>
    <mergeCell ref="T1705:U1705"/>
    <mergeCell ref="B1708:D1711"/>
    <mergeCell ref="M1708:O1711"/>
    <mergeCell ref="A1758:C1761"/>
    <mergeCell ref="L1758:N1761"/>
    <mergeCell ref="A1763:A1765"/>
    <mergeCell ref="I1763:J1763"/>
    <mergeCell ref="L1763:L1766"/>
    <mergeCell ref="T1763:U1763"/>
    <mergeCell ref="B1766:D1769"/>
    <mergeCell ref="M1766:O1769"/>
    <mergeCell ref="A1768:A1770"/>
    <mergeCell ref="L1768:L1770"/>
    <mergeCell ref="V1736:V1753"/>
    <mergeCell ref="A1739:C1742"/>
    <mergeCell ref="L1739:N1742"/>
    <mergeCell ref="A1744:A1746"/>
    <mergeCell ref="I1744:J1744"/>
    <mergeCell ref="L1744:L1747"/>
    <mergeCell ref="T1744:U1744"/>
    <mergeCell ref="B1747:D1750"/>
    <mergeCell ref="M1747:O1750"/>
    <mergeCell ref="A1749:A1751"/>
    <mergeCell ref="T1802:U1802"/>
    <mergeCell ref="B1805:D1808"/>
    <mergeCell ref="M1805:O1808"/>
    <mergeCell ref="A1807:A1809"/>
    <mergeCell ref="L1807:L1809"/>
    <mergeCell ref="K1814:K1831"/>
    <mergeCell ref="L1827:L1829"/>
    <mergeCell ref="A1788:A1790"/>
    <mergeCell ref="L1788:L1790"/>
    <mergeCell ref="A1797:C1800"/>
    <mergeCell ref="L1797:N1800"/>
    <mergeCell ref="A1802:A1804"/>
    <mergeCell ref="I1802:J1802"/>
    <mergeCell ref="L1802:L1805"/>
    <mergeCell ref="K1775:K1792"/>
    <mergeCell ref="V1775:V1792"/>
    <mergeCell ref="A1778:C1781"/>
    <mergeCell ref="L1778:N1781"/>
    <mergeCell ref="A1783:A1785"/>
    <mergeCell ref="I1783:J1783"/>
    <mergeCell ref="L1783:L1786"/>
    <mergeCell ref="T1783:U1783"/>
    <mergeCell ref="B1786:D1789"/>
    <mergeCell ref="M1786:O1789"/>
    <mergeCell ref="A1836:C1839"/>
    <mergeCell ref="L1836:N1839"/>
    <mergeCell ref="A1841:A1843"/>
    <mergeCell ref="I1841:J1841"/>
    <mergeCell ref="L1841:L1844"/>
    <mergeCell ref="T1841:U1841"/>
    <mergeCell ref="B1844:D1847"/>
    <mergeCell ref="M1844:O1847"/>
    <mergeCell ref="A1846:A1848"/>
    <mergeCell ref="L1846:L1848"/>
    <mergeCell ref="V1814:V1831"/>
    <mergeCell ref="A1817:C1820"/>
    <mergeCell ref="L1817:N1820"/>
    <mergeCell ref="A1822:A1824"/>
    <mergeCell ref="I1822:J1822"/>
    <mergeCell ref="L1822:L1825"/>
    <mergeCell ref="T1822:U1822"/>
    <mergeCell ref="B1825:D1828"/>
    <mergeCell ref="M1825:O1828"/>
    <mergeCell ref="A1827:A1829"/>
    <mergeCell ref="T1880:U1880"/>
    <mergeCell ref="B1883:D1886"/>
    <mergeCell ref="M1883:O1886"/>
    <mergeCell ref="A1885:A1887"/>
    <mergeCell ref="L1885:L1887"/>
    <mergeCell ref="K1892:K1909"/>
    <mergeCell ref="L1905:L1907"/>
    <mergeCell ref="A1866:A1868"/>
    <mergeCell ref="L1866:L1868"/>
    <mergeCell ref="A1875:C1878"/>
    <mergeCell ref="L1875:N1878"/>
    <mergeCell ref="A1880:A1882"/>
    <mergeCell ref="I1880:J1880"/>
    <mergeCell ref="L1880:L1883"/>
    <mergeCell ref="K1853:K1870"/>
    <mergeCell ref="V1853:V1870"/>
    <mergeCell ref="A1856:C1859"/>
    <mergeCell ref="L1856:N1859"/>
    <mergeCell ref="A1861:A1863"/>
    <mergeCell ref="I1861:J1861"/>
    <mergeCell ref="L1861:L1864"/>
    <mergeCell ref="T1861:U1861"/>
    <mergeCell ref="B1864:D1867"/>
    <mergeCell ref="M1864:O1867"/>
    <mergeCell ref="A1914:C1917"/>
    <mergeCell ref="L1914:N1917"/>
    <mergeCell ref="A1919:A1921"/>
    <mergeCell ref="I1919:J1919"/>
    <mergeCell ref="L1919:L1922"/>
    <mergeCell ref="T1919:U1919"/>
    <mergeCell ref="B1922:D1925"/>
    <mergeCell ref="M1922:O1925"/>
    <mergeCell ref="A1924:A1926"/>
    <mergeCell ref="L1924:L1926"/>
    <mergeCell ref="V1892:V1909"/>
    <mergeCell ref="A1895:C1898"/>
    <mergeCell ref="L1895:N1898"/>
    <mergeCell ref="A1900:A1902"/>
    <mergeCell ref="I1900:J1900"/>
    <mergeCell ref="L1900:L1903"/>
    <mergeCell ref="T1900:U1900"/>
    <mergeCell ref="B1903:D1906"/>
    <mergeCell ref="M1903:O1906"/>
    <mergeCell ref="A1905:A1907"/>
    <mergeCell ref="T1958:U1958"/>
    <mergeCell ref="B1961:D1964"/>
    <mergeCell ref="M1961:O1964"/>
    <mergeCell ref="A1963:A1965"/>
    <mergeCell ref="L1963:L1965"/>
    <mergeCell ref="K1970:K1987"/>
    <mergeCell ref="L1983:L1985"/>
    <mergeCell ref="A1944:A1946"/>
    <mergeCell ref="L1944:L1946"/>
    <mergeCell ref="A1953:C1956"/>
    <mergeCell ref="L1953:N1956"/>
    <mergeCell ref="A1958:A1960"/>
    <mergeCell ref="I1958:J1958"/>
    <mergeCell ref="L1958:L1961"/>
    <mergeCell ref="K1931:K1948"/>
    <mergeCell ref="V1931:V1948"/>
    <mergeCell ref="A1934:C1937"/>
    <mergeCell ref="L1934:N1937"/>
    <mergeCell ref="A1939:A1941"/>
    <mergeCell ref="I1939:J1939"/>
    <mergeCell ref="L1939:L1942"/>
    <mergeCell ref="T1939:U1939"/>
    <mergeCell ref="B1942:D1945"/>
    <mergeCell ref="M1942:O1945"/>
    <mergeCell ref="A1992:C1995"/>
    <mergeCell ref="L1992:N1995"/>
    <mergeCell ref="A1997:A1999"/>
    <mergeCell ref="I1997:J1997"/>
    <mergeCell ref="L1997:L2000"/>
    <mergeCell ref="T1997:U1997"/>
    <mergeCell ref="B2000:D2003"/>
    <mergeCell ref="M2000:O2003"/>
    <mergeCell ref="A2002:A2004"/>
    <mergeCell ref="L2002:L2004"/>
    <mergeCell ref="V1970:V1987"/>
    <mergeCell ref="A1973:C1976"/>
    <mergeCell ref="L1973:N1976"/>
    <mergeCell ref="A1978:A1980"/>
    <mergeCell ref="I1978:J1978"/>
    <mergeCell ref="L1978:L1981"/>
    <mergeCell ref="T1978:U1978"/>
    <mergeCell ref="B1981:D1984"/>
    <mergeCell ref="M1981:O1984"/>
    <mergeCell ref="A1983:A1985"/>
    <mergeCell ref="T2036:U2036"/>
    <mergeCell ref="B2039:D2042"/>
    <mergeCell ref="M2039:O2042"/>
    <mergeCell ref="A2041:A2043"/>
    <mergeCell ref="L2041:L2043"/>
    <mergeCell ref="K2048:K2065"/>
    <mergeCell ref="L2061:L2063"/>
    <mergeCell ref="A2022:A2024"/>
    <mergeCell ref="L2022:L2024"/>
    <mergeCell ref="A2031:C2034"/>
    <mergeCell ref="L2031:N2034"/>
    <mergeCell ref="A2036:A2038"/>
    <mergeCell ref="I2036:J2036"/>
    <mergeCell ref="L2036:L2039"/>
    <mergeCell ref="K2009:K2026"/>
    <mergeCell ref="V2009:V2026"/>
    <mergeCell ref="A2012:C2015"/>
    <mergeCell ref="L2012:N2015"/>
    <mergeCell ref="A2017:A2019"/>
    <mergeCell ref="I2017:J2017"/>
    <mergeCell ref="L2017:L2020"/>
    <mergeCell ref="T2017:U2017"/>
    <mergeCell ref="B2020:D2023"/>
    <mergeCell ref="M2020:O2023"/>
    <mergeCell ref="A2070:C2073"/>
    <mergeCell ref="L2070:N2073"/>
    <mergeCell ref="A2075:A2077"/>
    <mergeCell ref="I2075:J2075"/>
    <mergeCell ref="L2075:L2078"/>
    <mergeCell ref="T2075:U2075"/>
    <mergeCell ref="B2078:D2081"/>
    <mergeCell ref="M2078:O2081"/>
    <mergeCell ref="A2080:A2082"/>
    <mergeCell ref="L2080:L2082"/>
    <mergeCell ref="V2048:V2065"/>
    <mergeCell ref="A2051:C2054"/>
    <mergeCell ref="L2051:N2054"/>
    <mergeCell ref="A2056:A2058"/>
    <mergeCell ref="I2056:J2056"/>
    <mergeCell ref="L2056:L2059"/>
    <mergeCell ref="T2056:U2056"/>
    <mergeCell ref="B2059:D2062"/>
    <mergeCell ref="M2059:O2062"/>
    <mergeCell ref="A2061:A2063"/>
    <mergeCell ref="T2114:U2114"/>
    <mergeCell ref="B2117:D2120"/>
    <mergeCell ref="M2117:O2120"/>
    <mergeCell ref="A2119:A2121"/>
    <mergeCell ref="L2119:L2121"/>
    <mergeCell ref="K2126:K2143"/>
    <mergeCell ref="L2139:L2141"/>
    <mergeCell ref="A2100:A2102"/>
    <mergeCell ref="L2100:L2102"/>
    <mergeCell ref="A2109:C2112"/>
    <mergeCell ref="L2109:N2112"/>
    <mergeCell ref="A2114:A2116"/>
    <mergeCell ref="I2114:J2114"/>
    <mergeCell ref="L2114:L2117"/>
    <mergeCell ref="K2087:K2104"/>
    <mergeCell ref="V2087:V2104"/>
    <mergeCell ref="A2090:C2093"/>
    <mergeCell ref="L2090:N2093"/>
    <mergeCell ref="A2095:A2097"/>
    <mergeCell ref="I2095:J2095"/>
    <mergeCell ref="L2095:L2098"/>
    <mergeCell ref="T2095:U2095"/>
    <mergeCell ref="B2098:D2101"/>
    <mergeCell ref="M2098:O2101"/>
    <mergeCell ref="A2148:C2151"/>
    <mergeCell ref="L2148:N2151"/>
    <mergeCell ref="A2153:A2155"/>
    <mergeCell ref="I2153:J2153"/>
    <mergeCell ref="L2153:L2156"/>
    <mergeCell ref="T2153:U2153"/>
    <mergeCell ref="B2156:D2159"/>
    <mergeCell ref="M2156:O2159"/>
    <mergeCell ref="A2158:A2160"/>
    <mergeCell ref="L2158:L2160"/>
    <mergeCell ref="V2126:V2143"/>
    <mergeCell ref="A2129:C2132"/>
    <mergeCell ref="L2129:N2132"/>
    <mergeCell ref="A2134:A2136"/>
    <mergeCell ref="I2134:J2134"/>
    <mergeCell ref="L2134:L2137"/>
    <mergeCell ref="T2134:U2134"/>
    <mergeCell ref="B2137:D2140"/>
    <mergeCell ref="M2137:O2140"/>
    <mergeCell ref="A2139:A2141"/>
    <mergeCell ref="T2192:U2192"/>
    <mergeCell ref="B2195:D2198"/>
    <mergeCell ref="M2195:O2198"/>
    <mergeCell ref="A2197:A2199"/>
    <mergeCell ref="L2197:L2199"/>
    <mergeCell ref="K2204:K2221"/>
    <mergeCell ref="L2217:L2219"/>
    <mergeCell ref="A2178:A2180"/>
    <mergeCell ref="L2178:L2180"/>
    <mergeCell ref="A2187:C2190"/>
    <mergeCell ref="L2187:N2190"/>
    <mergeCell ref="A2192:A2194"/>
    <mergeCell ref="I2192:J2192"/>
    <mergeCell ref="L2192:L2195"/>
    <mergeCell ref="K2165:K2182"/>
    <mergeCell ref="V2165:V2182"/>
    <mergeCell ref="A2168:C2171"/>
    <mergeCell ref="L2168:N2171"/>
    <mergeCell ref="A2173:A2175"/>
    <mergeCell ref="I2173:J2173"/>
    <mergeCell ref="L2173:L2176"/>
    <mergeCell ref="T2173:U2173"/>
    <mergeCell ref="B2176:D2179"/>
    <mergeCell ref="M2176:O2179"/>
    <mergeCell ref="A2226:C2229"/>
    <mergeCell ref="L2226:N2229"/>
    <mergeCell ref="A2231:A2233"/>
    <mergeCell ref="I2231:J2231"/>
    <mergeCell ref="L2231:L2234"/>
    <mergeCell ref="T2231:U2231"/>
    <mergeCell ref="B2234:D2237"/>
    <mergeCell ref="M2234:O2237"/>
    <mergeCell ref="A2236:A2238"/>
    <mergeCell ref="L2236:L2238"/>
    <mergeCell ref="V2204:V2221"/>
    <mergeCell ref="A2207:C2210"/>
    <mergeCell ref="L2207:N2210"/>
    <mergeCell ref="A2212:A2214"/>
    <mergeCell ref="I2212:J2212"/>
    <mergeCell ref="L2212:L2215"/>
    <mergeCell ref="T2212:U2212"/>
    <mergeCell ref="B2215:D2218"/>
    <mergeCell ref="M2215:O2218"/>
    <mergeCell ref="A2217:A2219"/>
    <mergeCell ref="T2270:U2270"/>
    <mergeCell ref="B2273:D2276"/>
    <mergeCell ref="M2273:O2276"/>
    <mergeCell ref="A2275:A2277"/>
    <mergeCell ref="L2275:L2277"/>
    <mergeCell ref="K2282:K2299"/>
    <mergeCell ref="L2295:L2297"/>
    <mergeCell ref="A2256:A2258"/>
    <mergeCell ref="L2256:L2258"/>
    <mergeCell ref="A2265:C2268"/>
    <mergeCell ref="L2265:N2268"/>
    <mergeCell ref="A2270:A2272"/>
    <mergeCell ref="I2270:J2270"/>
    <mergeCell ref="L2270:L2273"/>
    <mergeCell ref="K2243:K2260"/>
    <mergeCell ref="V2243:V2260"/>
    <mergeCell ref="A2246:C2249"/>
    <mergeCell ref="L2246:N2249"/>
    <mergeCell ref="A2251:A2253"/>
    <mergeCell ref="I2251:J2251"/>
    <mergeCell ref="L2251:L2254"/>
    <mergeCell ref="T2251:U2251"/>
    <mergeCell ref="B2254:D2257"/>
    <mergeCell ref="M2254:O2257"/>
    <mergeCell ref="A2304:C2307"/>
    <mergeCell ref="L2304:N2307"/>
    <mergeCell ref="A2309:A2311"/>
    <mergeCell ref="I2309:J2309"/>
    <mergeCell ref="L2309:L2312"/>
    <mergeCell ref="T2309:U2309"/>
    <mergeCell ref="B2312:D2315"/>
    <mergeCell ref="M2312:O2315"/>
    <mergeCell ref="A2314:A2316"/>
    <mergeCell ref="L2314:L2316"/>
    <mergeCell ref="V2282:V2299"/>
    <mergeCell ref="A2285:C2288"/>
    <mergeCell ref="L2285:N2288"/>
    <mergeCell ref="A2290:A2292"/>
    <mergeCell ref="I2290:J2290"/>
    <mergeCell ref="L2290:L2293"/>
    <mergeCell ref="T2290:U2290"/>
    <mergeCell ref="B2293:D2296"/>
    <mergeCell ref="M2293:O2296"/>
    <mergeCell ref="A2295:A2297"/>
    <mergeCell ref="T2348:U2348"/>
    <mergeCell ref="B2351:D2354"/>
    <mergeCell ref="M2351:O2354"/>
    <mergeCell ref="A2353:A2355"/>
    <mergeCell ref="L2353:L2355"/>
    <mergeCell ref="K2360:K2377"/>
    <mergeCell ref="L2373:L2375"/>
    <mergeCell ref="A2334:A2336"/>
    <mergeCell ref="L2334:L2336"/>
    <mergeCell ref="A2343:C2346"/>
    <mergeCell ref="L2343:N2346"/>
    <mergeCell ref="A2348:A2350"/>
    <mergeCell ref="I2348:J2348"/>
    <mergeCell ref="L2348:L2351"/>
    <mergeCell ref="K2321:K2338"/>
    <mergeCell ref="V2321:V2338"/>
    <mergeCell ref="A2324:C2327"/>
    <mergeCell ref="L2324:N2327"/>
    <mergeCell ref="A2329:A2331"/>
    <mergeCell ref="I2329:J2329"/>
    <mergeCell ref="L2329:L2332"/>
    <mergeCell ref="T2329:U2329"/>
    <mergeCell ref="B2332:D2335"/>
    <mergeCell ref="M2332:O2335"/>
    <mergeCell ref="A2382:C2385"/>
    <mergeCell ref="L2382:N2385"/>
    <mergeCell ref="A2387:A2389"/>
    <mergeCell ref="I2387:J2387"/>
    <mergeCell ref="L2387:L2390"/>
    <mergeCell ref="T2387:U2387"/>
    <mergeCell ref="B2390:D2393"/>
    <mergeCell ref="M2390:O2393"/>
    <mergeCell ref="A2392:A2394"/>
    <mergeCell ref="L2392:L2394"/>
    <mergeCell ref="V2360:V2377"/>
    <mergeCell ref="A2363:C2366"/>
    <mergeCell ref="L2363:N2366"/>
    <mergeCell ref="A2368:A2370"/>
    <mergeCell ref="I2368:J2368"/>
    <mergeCell ref="L2368:L2371"/>
    <mergeCell ref="T2368:U2368"/>
    <mergeCell ref="B2371:D2374"/>
    <mergeCell ref="M2371:O2374"/>
    <mergeCell ref="A2373:A2375"/>
    <mergeCell ref="A2412:A2414"/>
    <mergeCell ref="L2412:L2414"/>
    <mergeCell ref="A2421:C2424"/>
    <mergeCell ref="L2421:N2424"/>
    <mergeCell ref="A2426:A2428"/>
    <mergeCell ref="I2426:J2426"/>
    <mergeCell ref="L2426:L2429"/>
    <mergeCell ref="K2399:K2416"/>
    <mergeCell ref="V2399:V2416"/>
    <mergeCell ref="A2402:C2405"/>
    <mergeCell ref="L2402:N2405"/>
    <mergeCell ref="A2407:A2409"/>
    <mergeCell ref="I2407:J2407"/>
    <mergeCell ref="L2407:L2410"/>
    <mergeCell ref="T2407:U2407"/>
    <mergeCell ref="B2410:D2413"/>
    <mergeCell ref="M2410:O2413"/>
    <mergeCell ref="V2438:V2455"/>
    <mergeCell ref="A2441:C2444"/>
    <mergeCell ref="L2441:N2444"/>
    <mergeCell ref="A2446:A2448"/>
    <mergeCell ref="I2446:J2446"/>
    <mergeCell ref="L2446:L2449"/>
    <mergeCell ref="T2446:U2446"/>
    <mergeCell ref="B2449:D2452"/>
    <mergeCell ref="M2449:O2452"/>
    <mergeCell ref="A2451:A2453"/>
    <mergeCell ref="T2426:U2426"/>
    <mergeCell ref="B2429:D2432"/>
    <mergeCell ref="M2429:O2432"/>
    <mergeCell ref="A2431:A2433"/>
    <mergeCell ref="L2431:L2433"/>
    <mergeCell ref="K2438:K2455"/>
    <mergeCell ref="L2451:L2453"/>
    <mergeCell ref="A2490:A2492"/>
    <mergeCell ref="A2504:A2507"/>
    <mergeCell ref="K2477:K2494"/>
    <mergeCell ref="V2477:V2494"/>
    <mergeCell ref="A2480:C2483"/>
    <mergeCell ref="L2480:N2483"/>
    <mergeCell ref="A2485:A2487"/>
    <mergeCell ref="I2485:J2485"/>
    <mergeCell ref="L2485:L2488"/>
    <mergeCell ref="T2485:U2485"/>
    <mergeCell ref="B2488:D2491"/>
    <mergeCell ref="M2488:O2491"/>
    <mergeCell ref="A2460:C2463"/>
    <mergeCell ref="L2460:N2463"/>
    <mergeCell ref="A2465:A2467"/>
    <mergeCell ref="I2465:J2465"/>
    <mergeCell ref="L2465:L2468"/>
    <mergeCell ref="T2465:U2465"/>
    <mergeCell ref="B2468:D2471"/>
    <mergeCell ref="M2468:O2471"/>
    <mergeCell ref="A2470:A2472"/>
  </mergeCells>
  <pageMargins left="0.28000000000000003" right="3.937007874015748E-2" top="0.39370078740157483" bottom="0.15748031496062992" header="0.11811023622047245" footer="7.874015748031496E-2"/>
  <pageSetup paperSize="9" scale="86" pageOrder="overThenDown" orientation="portrait" useFirstPageNumber="1" verticalDpi="200" r:id="rId1"/>
  <headerFooter alignWithMargins="0"/>
  <rowBreaks count="31" manualBreakCount="31">
    <brk id="78" max="16383" man="1"/>
    <brk id="156" max="16383" man="1"/>
    <brk id="234" max="16383" man="1"/>
    <brk id="312" max="16383" man="1"/>
    <brk id="390" max="16383" man="1"/>
    <brk id="468" max="16383" man="1"/>
    <brk id="546" max="16383" man="1"/>
    <brk id="624" max="16383" man="1"/>
    <brk id="702" max="16383" man="1"/>
    <brk id="780" max="16383" man="1"/>
    <brk id="858" max="16383" man="1"/>
    <brk id="936" max="16383" man="1"/>
    <brk id="1014" max="16383" man="1"/>
    <brk id="1092" max="16383" man="1"/>
    <brk id="1170" max="16383" man="1"/>
    <brk id="1248" max="16383" man="1"/>
    <brk id="1326" max="16383" man="1"/>
    <brk id="1404" max="16383" man="1"/>
    <brk id="1482" max="16383" man="1"/>
    <brk id="1560" max="16383" man="1"/>
    <brk id="1638" max="16383" man="1"/>
    <brk id="1716" max="16383" man="1"/>
    <brk id="1794" max="16383" man="1"/>
    <brk id="1872" max="16383" man="1"/>
    <brk id="1950" max="16383" man="1"/>
    <brk id="2028" max="16383" man="1"/>
    <brk id="2106" max="16383" man="1"/>
    <brk id="2184" max="16383" man="1"/>
    <brk id="2262" max="16383" man="1"/>
    <brk id="2340" max="16383" man="1"/>
    <brk id="2418" max="16383" man="1"/>
  </rowBreaks>
  <colBreaks count="1" manualBreakCount="1">
    <brk id="11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131"/>
  <dimension ref="A1:X2311"/>
  <sheetViews>
    <sheetView showRuler="0" view="pageLayout" zoomScale="90" zoomScaleSheetLayoutView="85" zoomScalePageLayoutView="90" workbookViewId="0">
      <selection activeCell="J23" sqref="J23"/>
    </sheetView>
  </sheetViews>
  <sheetFormatPr defaultColWidth="9" defaultRowHeight="12.75"/>
  <cols>
    <col min="1" max="1" width="10.625" style="130" customWidth="1"/>
    <col min="2" max="2" width="9" style="130"/>
    <col min="3" max="3" width="4" style="130" customWidth="1"/>
    <col min="4" max="6" width="9" style="130"/>
    <col min="7" max="7" width="9.625" style="130" customWidth="1"/>
    <col min="8" max="8" width="9" style="130" customWidth="1"/>
    <col min="9" max="9" width="10.125" style="130" customWidth="1"/>
    <col min="10" max="10" width="4" style="130" customWidth="1"/>
    <col min="11" max="11" width="7.875" style="216" customWidth="1"/>
    <col min="12" max="12" width="11.125" style="130" customWidth="1"/>
    <col min="13" max="13" width="10.625" style="130" customWidth="1"/>
    <col min="14" max="14" width="4.625" style="130" customWidth="1"/>
    <col min="15" max="15" width="9" style="130"/>
    <col min="16" max="16" width="7.125" style="130" customWidth="1"/>
    <col min="17" max="17" width="9" style="130"/>
    <col min="18" max="18" width="9.875" style="130" customWidth="1"/>
    <col min="19" max="19" width="8.875" style="130" customWidth="1"/>
    <col min="20" max="20" width="10.125" style="130" customWidth="1"/>
    <col min="21" max="21" width="4" style="130" customWidth="1"/>
    <col min="22" max="22" width="5.625" style="130" customWidth="1"/>
    <col min="23" max="16384" width="9" style="130"/>
  </cols>
  <sheetData>
    <row r="1" spans="1:22">
      <c r="A1" s="131" t="s">
        <v>363</v>
      </c>
      <c r="B1" s="131"/>
      <c r="L1" s="131" t="s">
        <v>363</v>
      </c>
      <c r="M1" s="131"/>
      <c r="V1" s="216"/>
    </row>
    <row r="2" spans="1:22">
      <c r="A2" s="131" t="s">
        <v>966</v>
      </c>
      <c r="B2" s="131"/>
      <c r="L2" s="131" t="s">
        <v>966</v>
      </c>
      <c r="M2" s="131"/>
      <c r="V2" s="216"/>
    </row>
    <row r="3" spans="1:22" ht="3.75" customHeight="1">
      <c r="A3" s="131"/>
      <c r="B3" s="131"/>
      <c r="C3" s="132"/>
      <c r="D3" s="132"/>
      <c r="E3" s="132"/>
      <c r="F3" s="132"/>
      <c r="G3" s="132"/>
      <c r="H3" s="132"/>
      <c r="I3" s="132"/>
      <c r="J3" s="132"/>
      <c r="K3" s="217"/>
      <c r="L3" s="131"/>
      <c r="M3" s="131"/>
      <c r="N3" s="132"/>
      <c r="O3" s="132"/>
      <c r="P3" s="132"/>
      <c r="Q3" s="132"/>
      <c r="R3" s="132"/>
      <c r="S3" s="132"/>
      <c r="T3" s="132"/>
      <c r="U3" s="132"/>
      <c r="V3" s="132"/>
    </row>
    <row r="4" spans="1:22">
      <c r="A4" s="132"/>
      <c r="B4" s="132"/>
      <c r="C4" s="132"/>
      <c r="D4" s="133" t="s">
        <v>325</v>
      </c>
      <c r="E4" s="133"/>
      <c r="F4" s="133"/>
      <c r="G4" s="218" t="s">
        <v>151</v>
      </c>
      <c r="H4" s="133" t="s">
        <v>967</v>
      </c>
      <c r="I4" s="132"/>
      <c r="J4" s="132"/>
      <c r="K4" s="217"/>
      <c r="L4" s="132"/>
      <c r="M4" s="132"/>
      <c r="N4" s="132"/>
      <c r="O4" s="133" t="s">
        <v>325</v>
      </c>
      <c r="P4" s="133"/>
      <c r="Q4" s="133"/>
      <c r="R4" s="135" t="str">
        <f>$G$4</f>
        <v>ноябрь</v>
      </c>
      <c r="S4" s="133" t="s">
        <v>967</v>
      </c>
      <c r="T4" s="132"/>
      <c r="U4" s="132"/>
      <c r="V4" s="132"/>
    </row>
    <row r="5" spans="1:22" ht="2.25" customHeight="1">
      <c r="A5" s="607" t="s">
        <v>970</v>
      </c>
      <c r="B5" s="132"/>
      <c r="C5" s="132"/>
      <c r="D5" s="132"/>
      <c r="E5" s="132"/>
      <c r="F5" s="132"/>
      <c r="G5" s="132"/>
      <c r="H5" s="132"/>
      <c r="I5" s="132"/>
      <c r="J5" s="132"/>
      <c r="K5" s="217"/>
      <c r="L5" s="607" t="s">
        <v>971</v>
      </c>
      <c r="M5" s="132"/>
      <c r="N5" s="132"/>
      <c r="O5" s="132"/>
      <c r="P5" s="132"/>
      <c r="Q5" s="132"/>
      <c r="R5" s="132"/>
      <c r="S5" s="132"/>
      <c r="T5" s="132"/>
      <c r="U5" s="132"/>
      <c r="V5" s="132"/>
    </row>
    <row r="6" spans="1:22" ht="12.75" customHeight="1">
      <c r="A6" s="607"/>
      <c r="B6" s="132"/>
      <c r="C6" s="132"/>
      <c r="D6" s="131" t="s">
        <v>327</v>
      </c>
      <c r="E6" s="131"/>
      <c r="F6" s="136">
        <f>Жильцы!E2</f>
        <v>59.6</v>
      </c>
      <c r="G6" s="131" t="s">
        <v>328</v>
      </c>
      <c r="H6" s="132" t="str">
        <f>Жильцы!B2&amp;" "&amp;Жильцы!C2&amp;"."&amp;Жильцы!D2&amp;"."</f>
        <v>Тартышная  И.В.</v>
      </c>
      <c r="I6" s="132"/>
      <c r="J6" s="132"/>
      <c r="K6" s="217"/>
      <c r="L6" s="607"/>
      <c r="M6" s="132"/>
      <c r="N6" s="132"/>
      <c r="O6" s="131" t="s">
        <v>327</v>
      </c>
      <c r="P6" s="131"/>
      <c r="Q6" s="136">
        <f>Жильцы!E4</f>
        <v>50.2</v>
      </c>
      <c r="R6" s="131" t="s">
        <v>328</v>
      </c>
      <c r="S6" s="132" t="str">
        <f>Жильцы!B4&amp;" "&amp;Жильцы!C4&amp;"."&amp;Жильцы!D4&amp;"."</f>
        <v>Тарновский С.В.</v>
      </c>
      <c r="T6" s="132"/>
      <c r="U6" s="132"/>
      <c r="V6" s="132"/>
    </row>
    <row r="7" spans="1:22" ht="12.75" customHeight="1">
      <c r="A7" s="607"/>
      <c r="B7" s="132"/>
      <c r="C7" s="132"/>
      <c r="D7" s="131" t="s">
        <v>329</v>
      </c>
      <c r="E7" s="131"/>
      <c r="F7" s="136">
        <f>Жильцы!F2</f>
        <v>0</v>
      </c>
      <c r="G7" s="131" t="s">
        <v>330</v>
      </c>
      <c r="H7" s="132" t="s">
        <v>331</v>
      </c>
      <c r="I7" s="132"/>
      <c r="J7" s="137">
        <f>Жильцы!A2</f>
        <v>1</v>
      </c>
      <c r="K7" s="217"/>
      <c r="L7" s="607"/>
      <c r="M7" s="132"/>
      <c r="N7" s="132"/>
      <c r="O7" s="131" t="s">
        <v>329</v>
      </c>
      <c r="P7" s="131"/>
      <c r="Q7" s="136">
        <f>Жильцы!F4</f>
        <v>0</v>
      </c>
      <c r="R7" s="131" t="s">
        <v>330</v>
      </c>
      <c r="S7" s="132" t="s">
        <v>331</v>
      </c>
      <c r="T7" s="132"/>
      <c r="U7" s="137">
        <f>Жильцы!A4</f>
        <v>3</v>
      </c>
      <c r="V7" s="132"/>
    </row>
    <row r="8" spans="1:22" ht="2.25" customHeight="1" thickBot="1">
      <c r="A8" s="607"/>
      <c r="B8" s="133"/>
      <c r="C8" s="132"/>
      <c r="D8" s="132"/>
      <c r="E8" s="132"/>
      <c r="F8" s="132"/>
      <c r="G8" s="132"/>
      <c r="H8" s="132"/>
      <c r="I8" s="132"/>
      <c r="J8" s="132"/>
      <c r="K8" s="217"/>
      <c r="L8" s="607"/>
      <c r="M8" s="132"/>
      <c r="N8" s="132"/>
      <c r="O8" s="132"/>
      <c r="P8" s="132"/>
      <c r="Q8" s="132"/>
      <c r="R8" s="132"/>
      <c r="S8" s="132"/>
      <c r="T8" s="132"/>
      <c r="U8" s="132"/>
      <c r="V8" s="132"/>
    </row>
    <row r="9" spans="1:22" ht="23.25" customHeight="1" thickBot="1">
      <c r="A9" s="607"/>
      <c r="B9" s="138"/>
      <c r="C9" s="219"/>
      <c r="D9" s="139" t="s">
        <v>957</v>
      </c>
      <c r="E9" s="140"/>
      <c r="F9" s="141" t="s">
        <v>334</v>
      </c>
      <c r="G9" s="141" t="s">
        <v>335</v>
      </c>
      <c r="H9" s="220"/>
      <c r="I9" s="569" t="s">
        <v>337</v>
      </c>
      <c r="J9" s="570"/>
      <c r="K9" s="217"/>
      <c r="L9" s="607"/>
      <c r="M9" s="138"/>
      <c r="N9" s="219"/>
      <c r="O9" s="139" t="s">
        <v>957</v>
      </c>
      <c r="P9" s="140"/>
      <c r="Q9" s="141" t="s">
        <v>334</v>
      </c>
      <c r="R9" s="141" t="s">
        <v>335</v>
      </c>
      <c r="S9" s="220"/>
      <c r="T9" s="569" t="s">
        <v>337</v>
      </c>
      <c r="U9" s="570"/>
      <c r="V9" s="132"/>
    </row>
    <row r="10" spans="1:22" ht="3" customHeight="1">
      <c r="A10" s="607"/>
      <c r="B10" s="221"/>
      <c r="C10" s="144"/>
      <c r="D10" s="144"/>
      <c r="E10" s="145"/>
      <c r="F10" s="146"/>
      <c r="G10" s="146"/>
      <c r="H10" s="146"/>
      <c r="I10" s="144"/>
      <c r="J10" s="147"/>
      <c r="K10" s="217"/>
      <c r="L10" s="607"/>
      <c r="M10" s="173"/>
      <c r="N10" s="144"/>
      <c r="O10" s="144"/>
      <c r="P10" s="145"/>
      <c r="Q10" s="146"/>
      <c r="R10" s="146"/>
      <c r="S10" s="146"/>
      <c r="T10" s="144"/>
      <c r="U10" s="147"/>
      <c r="V10" s="132"/>
    </row>
    <row r="11" spans="1:22" ht="30" customHeight="1" thickBot="1">
      <c r="A11" s="607"/>
      <c r="B11" s="600" t="s">
        <v>520</v>
      </c>
      <c r="C11" s="601"/>
      <c r="D11" s="601"/>
      <c r="E11" s="602"/>
      <c r="F11" s="239">
        <v>8.4499999999999993</v>
      </c>
      <c r="G11" s="239">
        <v>503.62</v>
      </c>
      <c r="H11" s="240"/>
      <c r="I11" s="242">
        <f>G11-H11</f>
        <v>503.62</v>
      </c>
      <c r="J11" s="167"/>
      <c r="K11" s="217"/>
      <c r="L11" s="607"/>
      <c r="M11" s="600" t="s">
        <v>520</v>
      </c>
      <c r="N11" s="601"/>
      <c r="O11" s="601"/>
      <c r="P11" s="602"/>
      <c r="Q11" s="239">
        <v>8.4499999999999993</v>
      </c>
      <c r="R11" s="239">
        <f>Q11*Q6</f>
        <v>424.19</v>
      </c>
      <c r="S11" s="240"/>
      <c r="T11" s="242">
        <f>R11-S11</f>
        <v>424.19</v>
      </c>
      <c r="U11" s="167"/>
      <c r="V11" s="132"/>
    </row>
    <row r="12" spans="1:22" ht="12.75" hidden="1" customHeight="1" thickBot="1">
      <c r="A12" s="149"/>
      <c r="B12" s="168" t="s">
        <v>521</v>
      </c>
      <c r="C12" s="164"/>
      <c r="D12" s="164"/>
      <c r="E12" s="165"/>
      <c r="F12" s="239">
        <f>$B$2309</f>
        <v>0</v>
      </c>
      <c r="G12" s="239">
        <f>F12*F6</f>
        <v>0</v>
      </c>
      <c r="H12" s="240"/>
      <c r="I12" s="242">
        <f>G12-H12</f>
        <v>0</v>
      </c>
      <c r="J12" s="167"/>
      <c r="K12" s="217"/>
      <c r="L12" s="154"/>
      <c r="M12" s="168" t="s">
        <v>521</v>
      </c>
      <c r="N12" s="164"/>
      <c r="O12" s="164"/>
      <c r="P12" s="165"/>
      <c r="Q12" s="239">
        <f>$B$2309</f>
        <v>0</v>
      </c>
      <c r="R12" s="239">
        <f>Q12*Q6</f>
        <v>0</v>
      </c>
      <c r="S12" s="240"/>
      <c r="T12" s="242">
        <f>R12-S12</f>
        <v>0</v>
      </c>
      <c r="U12" s="167"/>
      <c r="V12" s="132"/>
    </row>
    <row r="13" spans="1:22" ht="12" hidden="1" customHeight="1" thickBot="1">
      <c r="A13" s="132"/>
      <c r="B13" s="168"/>
      <c r="C13" s="164"/>
      <c r="D13" s="164"/>
      <c r="E13" s="165"/>
      <c r="F13" s="243" t="s">
        <v>384</v>
      </c>
      <c r="G13" s="243" t="s">
        <v>385</v>
      </c>
      <c r="H13" s="296"/>
      <c r="I13" s="164"/>
      <c r="J13" s="167"/>
      <c r="K13" s="217"/>
      <c r="L13" s="132"/>
      <c r="M13" s="168"/>
      <c r="N13" s="164"/>
      <c r="O13" s="164"/>
      <c r="P13" s="165"/>
      <c r="Q13" s="243" t="s">
        <v>384</v>
      </c>
      <c r="R13" s="243" t="s">
        <v>385</v>
      </c>
      <c r="S13" s="296"/>
      <c r="T13" s="164"/>
      <c r="U13" s="167"/>
      <c r="V13" s="132"/>
    </row>
    <row r="14" spans="1:22" ht="13.5" customHeight="1" thickBot="1">
      <c r="A14" s="246" t="s">
        <v>375</v>
      </c>
      <c r="B14" s="345"/>
      <c r="C14" s="164"/>
      <c r="D14" s="164"/>
      <c r="E14" s="164"/>
      <c r="F14" s="248"/>
      <c r="G14" s="248"/>
      <c r="H14" s="249"/>
      <c r="I14" s="242"/>
      <c r="J14" s="167"/>
      <c r="K14" s="252"/>
      <c r="L14" s="246" t="s">
        <v>375</v>
      </c>
      <c r="M14" s="138"/>
      <c r="N14" s="219"/>
      <c r="O14" s="219"/>
      <c r="P14" s="253"/>
      <c r="Q14" s="164"/>
      <c r="R14" s="248"/>
      <c r="S14" s="249"/>
      <c r="T14" s="242"/>
      <c r="U14" s="167"/>
      <c r="V14" s="132"/>
    </row>
    <row r="15" spans="1:22" ht="16.5" customHeight="1">
      <c r="A15" s="131"/>
      <c r="B15" s="132"/>
      <c r="C15" s="132"/>
      <c r="D15" s="132"/>
      <c r="E15" s="132"/>
      <c r="F15" s="132"/>
      <c r="G15" s="173" t="s">
        <v>342</v>
      </c>
      <c r="H15" s="147"/>
      <c r="I15" s="287">
        <f>Жильцы!M2</f>
        <v>0</v>
      </c>
      <c r="J15" s="147"/>
      <c r="K15" s="217"/>
      <c r="L15" s="131"/>
      <c r="M15" s="132"/>
      <c r="N15" s="132"/>
      <c r="O15" s="132"/>
      <c r="P15" s="132"/>
      <c r="Q15" s="132"/>
      <c r="R15" s="173" t="s">
        <v>342</v>
      </c>
      <c r="S15" s="147"/>
      <c r="T15" s="287">
        <f>Жильцы!M4</f>
        <v>0</v>
      </c>
      <c r="U15" s="147"/>
      <c r="V15" s="132"/>
    </row>
    <row r="16" spans="1:22">
      <c r="A16" s="131"/>
      <c r="B16" s="132"/>
      <c r="C16" s="132"/>
      <c r="D16" s="132"/>
      <c r="E16" s="132"/>
      <c r="F16" s="132"/>
      <c r="G16" s="177" t="s">
        <v>140</v>
      </c>
      <c r="H16" s="178"/>
      <c r="I16" s="283">
        <f>Жильцы!O2</f>
        <v>0</v>
      </c>
      <c r="J16" s="178"/>
      <c r="K16" s="217"/>
      <c r="L16" s="131"/>
      <c r="M16" s="132"/>
      <c r="N16" s="132"/>
      <c r="O16" s="132"/>
      <c r="P16" s="132"/>
      <c r="Q16" s="132"/>
      <c r="R16" s="177" t="s">
        <v>140</v>
      </c>
      <c r="S16" s="178"/>
      <c r="T16" s="283">
        <f>Жильцы!O4</f>
        <v>0</v>
      </c>
      <c r="U16" s="178"/>
      <c r="V16" s="132"/>
    </row>
    <row r="17" spans="1:22" ht="13.5" thickBot="1">
      <c r="A17" s="131" t="s">
        <v>376</v>
      </c>
      <c r="B17" s="132"/>
      <c r="C17" s="132"/>
      <c r="D17" s="180" t="s">
        <v>345</v>
      </c>
      <c r="E17" s="256" t="s">
        <v>1004</v>
      </c>
      <c r="F17" s="132" t="s">
        <v>968</v>
      </c>
      <c r="G17" s="182" t="s">
        <v>347</v>
      </c>
      <c r="H17" s="167"/>
      <c r="I17" s="257">
        <f>I11+I12+I14+I15+I16</f>
        <v>503.62</v>
      </c>
      <c r="J17" s="167"/>
      <c r="K17" s="217"/>
      <c r="L17" s="131" t="s">
        <v>376</v>
      </c>
      <c r="M17" s="132"/>
      <c r="N17" s="132"/>
      <c r="O17" s="180" t="s">
        <v>345</v>
      </c>
      <c r="P17" s="183" t="str">
        <f>$E$17</f>
        <v>декабря</v>
      </c>
      <c r="Q17" s="132" t="s">
        <v>968</v>
      </c>
      <c r="R17" s="182" t="s">
        <v>347</v>
      </c>
      <c r="S17" s="167"/>
      <c r="T17" s="257">
        <f>T11+T12+T14+T15+T16</f>
        <v>424.19</v>
      </c>
      <c r="U17" s="167"/>
      <c r="V17" s="132"/>
    </row>
    <row r="18" spans="1:22" ht="12.75" customHeight="1">
      <c r="A18" s="184" t="s">
        <v>348</v>
      </c>
      <c r="B18" s="258">
        <f>13/300</f>
        <v>4.3333333333333335E-2</v>
      </c>
      <c r="C18" s="186" t="s">
        <v>349</v>
      </c>
      <c r="D18" s="259"/>
      <c r="E18" s="259"/>
      <c r="F18" s="259"/>
      <c r="G18" s="188"/>
      <c r="H18" s="189"/>
      <c r="I18" s="259"/>
      <c r="J18" s="259"/>
      <c r="K18" s="260"/>
      <c r="L18" s="184" t="s">
        <v>348</v>
      </c>
      <c r="M18" s="190">
        <f>$B$18</f>
        <v>4.3333333333333335E-2</v>
      </c>
      <c r="N18" s="186" t="s">
        <v>349</v>
      </c>
      <c r="O18" s="259"/>
      <c r="P18" s="259"/>
      <c r="Q18" s="259"/>
      <c r="R18" s="259"/>
      <c r="S18" s="259"/>
      <c r="T18" s="259"/>
      <c r="U18" s="259"/>
      <c r="V18" s="261"/>
    </row>
    <row r="19" spans="1:22" ht="18" customHeight="1">
      <c r="A19" s="131" t="s">
        <v>522</v>
      </c>
      <c r="B19" s="131" t="s">
        <v>965</v>
      </c>
      <c r="L19" s="131" t="s">
        <v>363</v>
      </c>
      <c r="M19" s="131"/>
      <c r="V19" s="216"/>
    </row>
    <row r="20" spans="1:22">
      <c r="A20" s="131" t="s">
        <v>966</v>
      </c>
      <c r="B20" s="131"/>
      <c r="L20" s="131" t="s">
        <v>966</v>
      </c>
      <c r="M20" s="131"/>
      <c r="V20" s="216"/>
    </row>
    <row r="21" spans="1:22" ht="7.5" customHeight="1">
      <c r="A21" s="131"/>
      <c r="B21" s="131"/>
      <c r="C21" s="132"/>
      <c r="D21" s="132"/>
      <c r="E21" s="132"/>
      <c r="F21" s="132"/>
      <c r="G21" s="132"/>
      <c r="H21" s="132"/>
      <c r="I21" s="132"/>
      <c r="J21" s="132"/>
      <c r="K21" s="217"/>
      <c r="L21" s="131"/>
      <c r="M21" s="131"/>
      <c r="N21" s="132"/>
      <c r="O21" s="132"/>
      <c r="P21" s="132"/>
      <c r="Q21" s="132"/>
      <c r="R21" s="132"/>
      <c r="S21" s="132"/>
      <c r="T21" s="132"/>
      <c r="U21" s="132"/>
      <c r="V21" s="156"/>
    </row>
    <row r="22" spans="1:22">
      <c r="A22" s="132"/>
      <c r="B22" s="132"/>
      <c r="C22" s="132"/>
      <c r="D22" s="133" t="s">
        <v>350</v>
      </c>
      <c r="E22" s="133"/>
      <c r="F22" s="133"/>
      <c r="G22" s="135" t="str">
        <f>$G$4</f>
        <v>ноябрь</v>
      </c>
      <c r="H22" s="133" t="s">
        <v>967</v>
      </c>
      <c r="I22" s="132"/>
      <c r="J22" s="132"/>
      <c r="K22" s="217"/>
      <c r="L22" s="132"/>
      <c r="M22" s="132"/>
      <c r="N22" s="132"/>
      <c r="O22" s="133" t="s">
        <v>350</v>
      </c>
      <c r="P22" s="133"/>
      <c r="Q22" s="133"/>
      <c r="R22" s="135" t="str">
        <f>$G$4</f>
        <v>ноябрь</v>
      </c>
      <c r="S22" s="133" t="s">
        <v>967</v>
      </c>
      <c r="T22" s="132"/>
      <c r="U22" s="132"/>
      <c r="V22" s="156"/>
    </row>
    <row r="23" spans="1:22" ht="3.75" customHeight="1">
      <c r="A23" s="607" t="s">
        <v>970</v>
      </c>
      <c r="B23" s="132"/>
      <c r="C23" s="132"/>
      <c r="D23" s="132"/>
      <c r="E23" s="132"/>
      <c r="F23" s="132"/>
      <c r="G23" s="132"/>
      <c r="H23" s="132"/>
      <c r="I23" s="132"/>
      <c r="J23" s="132"/>
      <c r="K23" s="594"/>
      <c r="L23" s="607" t="s">
        <v>971</v>
      </c>
      <c r="M23" s="132"/>
      <c r="N23" s="132"/>
      <c r="O23" s="132"/>
      <c r="P23" s="132"/>
      <c r="Q23" s="132"/>
      <c r="R23" s="132"/>
      <c r="S23" s="132"/>
      <c r="T23" s="132"/>
      <c r="U23" s="132"/>
      <c r="V23" s="594"/>
    </row>
    <row r="24" spans="1:22" ht="12.75" customHeight="1">
      <c r="A24" s="607"/>
      <c r="B24" s="132"/>
      <c r="C24" s="132"/>
      <c r="D24" s="131" t="s">
        <v>327</v>
      </c>
      <c r="E24" s="131"/>
      <c r="F24" s="136">
        <f>Жильцы!E2</f>
        <v>59.6</v>
      </c>
      <c r="G24" s="131" t="s">
        <v>328</v>
      </c>
      <c r="H24" s="132" t="str">
        <f>Жильцы!B2&amp;" "&amp;Жильцы!C2&amp;"."&amp;Жильцы!D2&amp;"."</f>
        <v>Тартышная  И.В.</v>
      </c>
      <c r="I24" s="132"/>
      <c r="J24" s="132"/>
      <c r="K24" s="594"/>
      <c r="L24" s="607"/>
      <c r="M24" s="132"/>
      <c r="N24" s="132"/>
      <c r="O24" s="131" t="s">
        <v>327</v>
      </c>
      <c r="P24" s="131"/>
      <c r="Q24" s="136">
        <f>Жильцы!E4</f>
        <v>50.2</v>
      </c>
      <c r="R24" s="131" t="s">
        <v>328</v>
      </c>
      <c r="S24" s="132" t="str">
        <f>Жильцы!B4&amp;" "&amp;Жильцы!C4&amp;"."&amp;Жильцы!D4&amp;"."</f>
        <v>Тарновский С.В.</v>
      </c>
      <c r="T24" s="132"/>
      <c r="U24" s="132"/>
      <c r="V24" s="594"/>
    </row>
    <row r="25" spans="1:22" ht="12.75" customHeight="1">
      <c r="A25" s="607"/>
      <c r="B25" s="132"/>
      <c r="C25" s="132"/>
      <c r="D25" s="131" t="s">
        <v>329</v>
      </c>
      <c r="E25" s="131"/>
      <c r="F25" s="136">
        <f>Жильцы!F2</f>
        <v>0</v>
      </c>
      <c r="G25" s="131" t="s">
        <v>330</v>
      </c>
      <c r="H25" s="132" t="s">
        <v>331</v>
      </c>
      <c r="I25" s="132"/>
      <c r="J25" s="137">
        <f>Жильцы!A2</f>
        <v>1</v>
      </c>
      <c r="K25" s="594"/>
      <c r="L25" s="607"/>
      <c r="M25" s="132"/>
      <c r="N25" s="132"/>
      <c r="O25" s="131" t="s">
        <v>329</v>
      </c>
      <c r="P25" s="131"/>
      <c r="Q25" s="136">
        <f>Жильцы!F4</f>
        <v>0</v>
      </c>
      <c r="R25" s="131" t="s">
        <v>330</v>
      </c>
      <c r="S25" s="132" t="s">
        <v>331</v>
      </c>
      <c r="T25" s="132"/>
      <c r="U25" s="137">
        <f>Жильцы!A4</f>
        <v>3</v>
      </c>
      <c r="V25" s="594"/>
    </row>
    <row r="26" spans="1:22" ht="6" customHeight="1" thickBot="1">
      <c r="A26" s="607"/>
      <c r="B26" s="132"/>
      <c r="C26" s="132"/>
      <c r="D26" s="132"/>
      <c r="E26" s="132"/>
      <c r="F26" s="132"/>
      <c r="G26" s="132"/>
      <c r="H26" s="132"/>
      <c r="I26" s="132"/>
      <c r="J26" s="132"/>
      <c r="K26" s="594"/>
      <c r="L26" s="607"/>
      <c r="M26" s="132"/>
      <c r="N26" s="132"/>
      <c r="O26" s="132"/>
      <c r="P26" s="132"/>
      <c r="Q26" s="132"/>
      <c r="R26" s="132"/>
      <c r="S26" s="132"/>
      <c r="T26" s="132"/>
      <c r="U26" s="132"/>
      <c r="V26" s="594"/>
    </row>
    <row r="27" spans="1:22" ht="21.75" customHeight="1" thickBot="1">
      <c r="A27" s="607"/>
      <c r="B27" s="138"/>
      <c r="C27" s="219"/>
      <c r="D27" s="139" t="s">
        <v>957</v>
      </c>
      <c r="E27" s="140"/>
      <c r="F27" s="141" t="s">
        <v>334</v>
      </c>
      <c r="G27" s="141" t="s">
        <v>335</v>
      </c>
      <c r="H27" s="220"/>
      <c r="I27" s="569" t="s">
        <v>337</v>
      </c>
      <c r="J27" s="570"/>
      <c r="K27" s="594"/>
      <c r="L27" s="607"/>
      <c r="M27" s="138"/>
      <c r="N27" s="219"/>
      <c r="O27" s="139" t="s">
        <v>957</v>
      </c>
      <c r="P27" s="140"/>
      <c r="Q27" s="141" t="s">
        <v>334</v>
      </c>
      <c r="R27" s="141" t="s">
        <v>335</v>
      </c>
      <c r="S27" s="220"/>
      <c r="T27" s="569" t="s">
        <v>337</v>
      </c>
      <c r="U27" s="570"/>
      <c r="V27" s="594"/>
    </row>
    <row r="28" spans="1:22" ht="2.25" customHeight="1">
      <c r="A28" s="607"/>
      <c r="B28" s="221"/>
      <c r="C28" s="144"/>
      <c r="D28" s="144"/>
      <c r="E28" s="145"/>
      <c r="F28" s="146"/>
      <c r="G28" s="146"/>
      <c r="H28" s="146"/>
      <c r="I28" s="144"/>
      <c r="J28" s="147"/>
      <c r="K28" s="594"/>
      <c r="L28" s="607"/>
      <c r="M28" s="221"/>
      <c r="N28" s="144"/>
      <c r="O28" s="144"/>
      <c r="P28" s="145"/>
      <c r="Q28" s="146"/>
      <c r="R28" s="146"/>
      <c r="S28" s="146"/>
      <c r="T28" s="144"/>
      <c r="U28" s="147"/>
      <c r="V28" s="594"/>
    </row>
    <row r="29" spans="1:22" ht="25.5" customHeight="1" thickBot="1">
      <c r="A29" s="607"/>
      <c r="B29" s="608" t="s">
        <v>520</v>
      </c>
      <c r="C29" s="609"/>
      <c r="D29" s="609"/>
      <c r="E29" s="610"/>
      <c r="F29" s="151">
        <v>8.4499999999999993</v>
      </c>
      <c r="G29" s="151">
        <f>F29*F24</f>
        <v>503.61999999999995</v>
      </c>
      <c r="H29" s="192"/>
      <c r="I29" s="241">
        <f>G29-H29</f>
        <v>503.61999999999995</v>
      </c>
      <c r="J29" s="167"/>
      <c r="K29" s="594"/>
      <c r="L29" s="607"/>
      <c r="M29" s="604" t="s">
        <v>520</v>
      </c>
      <c r="N29" s="605"/>
      <c r="O29" s="605"/>
      <c r="P29" s="606"/>
      <c r="Q29" s="239">
        <v>8.4499999999999993</v>
      </c>
      <c r="R29" s="239">
        <f>Q29*Q24</f>
        <v>424.19</v>
      </c>
      <c r="S29" s="166"/>
      <c r="T29" s="241">
        <f>R29-S29</f>
        <v>424.19</v>
      </c>
      <c r="U29" s="167"/>
      <c r="V29" s="594"/>
    </row>
    <row r="30" spans="1:22" ht="13.5" hidden="1" thickBot="1">
      <c r="A30" s="154"/>
      <c r="B30" s="346" t="s">
        <v>521</v>
      </c>
      <c r="C30" s="347"/>
      <c r="D30" s="347"/>
      <c r="E30" s="232"/>
      <c r="F30" s="233">
        <f>$B$2309</f>
        <v>0</v>
      </c>
      <c r="G30" s="277">
        <f>F30*F24</f>
        <v>0</v>
      </c>
      <c r="H30" s="264"/>
      <c r="I30" s="242">
        <f>G30-H30</f>
        <v>0</v>
      </c>
      <c r="J30" s="167"/>
      <c r="K30" s="594"/>
      <c r="L30" s="154"/>
      <c r="M30" s="346" t="s">
        <v>521</v>
      </c>
      <c r="N30" s="347"/>
      <c r="O30" s="164"/>
      <c r="P30" s="165"/>
      <c r="Q30" s="239">
        <f>$B$2309</f>
        <v>0</v>
      </c>
      <c r="R30" s="238">
        <f>Q30*Q24</f>
        <v>0</v>
      </c>
      <c r="S30" s="166"/>
      <c r="T30" s="242">
        <f>R30-S30</f>
        <v>0</v>
      </c>
      <c r="U30" s="167"/>
      <c r="V30" s="594"/>
    </row>
    <row r="31" spans="1:22" ht="10.5" hidden="1" customHeight="1" thickBot="1">
      <c r="A31" s="132"/>
      <c r="B31" s="168"/>
      <c r="C31" s="164"/>
      <c r="D31" s="164"/>
      <c r="E31" s="165"/>
      <c r="F31" s="243" t="s">
        <v>384</v>
      </c>
      <c r="G31" s="243" t="s">
        <v>385</v>
      </c>
      <c r="H31" s="296"/>
      <c r="I31" s="164"/>
      <c r="J31" s="167"/>
      <c r="K31" s="594"/>
      <c r="L31" s="132"/>
      <c r="M31" s="168"/>
      <c r="N31" s="164"/>
      <c r="O31" s="164"/>
      <c r="P31" s="165"/>
      <c r="Q31" s="243" t="s">
        <v>384</v>
      </c>
      <c r="R31" s="243" t="s">
        <v>385</v>
      </c>
      <c r="S31" s="296"/>
      <c r="T31" s="164"/>
      <c r="U31" s="167"/>
      <c r="V31" s="594"/>
    </row>
    <row r="32" spans="1:22" ht="13.5" thickBot="1">
      <c r="A32" s="246" t="s">
        <v>375</v>
      </c>
      <c r="B32" s="345"/>
      <c r="C32" s="219"/>
      <c r="D32" s="219"/>
      <c r="E32" s="219"/>
      <c r="F32" s="253"/>
      <c r="G32" s="248"/>
      <c r="H32" s="249"/>
      <c r="I32" s="242"/>
      <c r="J32" s="167"/>
      <c r="K32" s="594"/>
      <c r="L32" s="246" t="s">
        <v>375</v>
      </c>
      <c r="M32" s="138"/>
      <c r="N32" s="219"/>
      <c r="O32" s="219"/>
      <c r="P32" s="253"/>
      <c r="Q32" s="164"/>
      <c r="R32" s="248"/>
      <c r="S32" s="249"/>
      <c r="T32" s="242"/>
      <c r="U32" s="167"/>
      <c r="V32" s="594"/>
    </row>
    <row r="33" spans="1:22">
      <c r="A33" s="131"/>
      <c r="B33" s="132"/>
      <c r="C33" s="132"/>
      <c r="D33" s="132"/>
      <c r="E33" s="132"/>
      <c r="F33" s="132"/>
      <c r="G33" s="173" t="s">
        <v>342</v>
      </c>
      <c r="H33" s="147"/>
      <c r="I33" s="287">
        <f>I15</f>
        <v>0</v>
      </c>
      <c r="J33" s="147"/>
      <c r="K33" s="594"/>
      <c r="L33" s="131"/>
      <c r="M33" s="132"/>
      <c r="N33" s="132"/>
      <c r="O33" s="132"/>
      <c r="P33" s="132"/>
      <c r="Q33" s="132"/>
      <c r="R33" s="173" t="s">
        <v>342</v>
      </c>
      <c r="S33" s="147"/>
      <c r="T33" s="287">
        <f>T15</f>
        <v>0</v>
      </c>
      <c r="U33" s="147"/>
      <c r="V33" s="594"/>
    </row>
    <row r="34" spans="1:22">
      <c r="A34" s="131"/>
      <c r="B34" s="132"/>
      <c r="C34" s="132"/>
      <c r="D34" s="132"/>
      <c r="E34" s="132"/>
      <c r="F34" s="132"/>
      <c r="G34" s="177" t="s">
        <v>140</v>
      </c>
      <c r="H34" s="178"/>
      <c r="I34" s="283">
        <f>I16</f>
        <v>0</v>
      </c>
      <c r="J34" s="178"/>
      <c r="K34" s="594"/>
      <c r="L34" s="131"/>
      <c r="M34" s="132"/>
      <c r="N34" s="132"/>
      <c r="O34" s="132"/>
      <c r="P34" s="132"/>
      <c r="Q34" s="132"/>
      <c r="R34" s="177" t="s">
        <v>140</v>
      </c>
      <c r="S34" s="178"/>
      <c r="T34" s="283">
        <f>T16</f>
        <v>0</v>
      </c>
      <c r="U34" s="178"/>
      <c r="V34" s="594"/>
    </row>
    <row r="35" spans="1:22" ht="13.5" thickBot="1">
      <c r="A35" s="131" t="s">
        <v>376</v>
      </c>
      <c r="B35" s="132"/>
      <c r="C35" s="132"/>
      <c r="D35" s="180" t="s">
        <v>345</v>
      </c>
      <c r="E35" s="266" t="str">
        <f>E17</f>
        <v>декабря</v>
      </c>
      <c r="F35" s="132" t="s">
        <v>968</v>
      </c>
      <c r="G35" s="182" t="s">
        <v>347</v>
      </c>
      <c r="H35" s="167"/>
      <c r="I35" s="242">
        <f>I29+I30+I32+I33+I34</f>
        <v>503.61999999999995</v>
      </c>
      <c r="J35" s="167"/>
      <c r="K35" s="594"/>
      <c r="L35" s="131" t="s">
        <v>376</v>
      </c>
      <c r="M35" s="132"/>
      <c r="N35" s="132"/>
      <c r="O35" s="180" t="s">
        <v>345</v>
      </c>
      <c r="P35" s="266" t="str">
        <f>$E$17</f>
        <v>декабря</v>
      </c>
      <c r="Q35" s="132" t="s">
        <v>968</v>
      </c>
      <c r="R35" s="182" t="s">
        <v>347</v>
      </c>
      <c r="S35" s="167"/>
      <c r="T35" s="257">
        <f>T29+T30+T32+T33+T34</f>
        <v>424.19</v>
      </c>
      <c r="U35" s="167"/>
      <c r="V35" s="594"/>
    </row>
    <row r="36" spans="1:22" ht="13.5" thickBot="1">
      <c r="A36" s="184" t="s">
        <v>348</v>
      </c>
      <c r="B36" s="268">
        <f>$B$18</f>
        <v>4.3333333333333335E-2</v>
      </c>
      <c r="C36" s="186" t="s">
        <v>349</v>
      </c>
      <c r="D36" s="259"/>
      <c r="E36" s="259"/>
      <c r="F36" s="197"/>
      <c r="G36" s="197"/>
      <c r="H36" s="197"/>
      <c r="I36" s="197"/>
      <c r="J36" s="197"/>
      <c r="K36" s="348"/>
      <c r="L36" s="184" t="s">
        <v>348</v>
      </c>
      <c r="M36" s="268">
        <f>$B$18</f>
        <v>4.3333333333333335E-2</v>
      </c>
      <c r="N36" s="186" t="s">
        <v>349</v>
      </c>
      <c r="O36" s="259"/>
      <c r="P36" s="259"/>
      <c r="Q36" s="197"/>
      <c r="R36" s="197"/>
      <c r="S36" s="197"/>
      <c r="T36" s="197"/>
      <c r="U36" s="197"/>
      <c r="V36" s="156"/>
    </row>
    <row r="37" spans="1:22" ht="27.75" customHeight="1" thickTop="1">
      <c r="A37" s="131" t="s">
        <v>363</v>
      </c>
      <c r="B37" s="131"/>
      <c r="L37" s="131" t="s">
        <v>363</v>
      </c>
      <c r="M37" s="131"/>
      <c r="V37" s="216"/>
    </row>
    <row r="38" spans="1:22">
      <c r="A38" s="131" t="s">
        <v>966</v>
      </c>
      <c r="B38" s="131"/>
      <c r="L38" s="131" t="s">
        <v>966</v>
      </c>
      <c r="M38" s="131"/>
      <c r="V38" s="216"/>
    </row>
    <row r="39" spans="1:22" ht="7.5" customHeight="1">
      <c r="A39" s="131"/>
      <c r="B39" s="131"/>
      <c r="C39" s="132"/>
      <c r="D39" s="132"/>
      <c r="E39" s="132"/>
      <c r="F39" s="132"/>
      <c r="G39" s="132"/>
      <c r="H39" s="132"/>
      <c r="I39" s="132"/>
      <c r="J39" s="132"/>
      <c r="K39" s="217"/>
      <c r="L39" s="131"/>
      <c r="M39" s="131"/>
      <c r="N39" s="132"/>
      <c r="O39" s="132"/>
      <c r="P39" s="132"/>
      <c r="Q39" s="132"/>
      <c r="R39" s="132"/>
      <c r="S39" s="132"/>
      <c r="T39" s="132"/>
      <c r="U39" s="132"/>
      <c r="V39" s="132"/>
    </row>
    <row r="40" spans="1:22">
      <c r="A40" s="132"/>
      <c r="B40" s="132"/>
      <c r="C40" s="132"/>
      <c r="D40" s="133" t="s">
        <v>325</v>
      </c>
      <c r="E40" s="133"/>
      <c r="F40" s="133"/>
      <c r="G40" s="135" t="str">
        <f>$G$4</f>
        <v>ноябрь</v>
      </c>
      <c r="H40" s="133" t="s">
        <v>967</v>
      </c>
      <c r="I40" s="132"/>
      <c r="J40" s="132"/>
      <c r="K40" s="217"/>
      <c r="L40" s="132"/>
      <c r="M40" s="132"/>
      <c r="N40" s="132"/>
      <c r="O40" s="133" t="s">
        <v>325</v>
      </c>
      <c r="P40" s="133"/>
      <c r="Q40" s="133"/>
      <c r="R40" s="135" t="str">
        <f>$G$4</f>
        <v>ноябрь</v>
      </c>
      <c r="S40" s="133" t="s">
        <v>967</v>
      </c>
      <c r="T40" s="132"/>
      <c r="U40" s="132"/>
      <c r="V40" s="132"/>
    </row>
    <row r="41" spans="1:22" ht="3" customHeight="1">
      <c r="A41" s="607" t="s">
        <v>972</v>
      </c>
      <c r="B41" s="132"/>
      <c r="C41" s="132"/>
      <c r="D41" s="132"/>
      <c r="E41" s="132"/>
      <c r="F41" s="132"/>
      <c r="G41" s="132"/>
      <c r="H41" s="132"/>
      <c r="I41" s="132"/>
      <c r="J41" s="132"/>
      <c r="K41" s="217"/>
      <c r="L41" s="607" t="s">
        <v>969</v>
      </c>
      <c r="M41" s="132"/>
      <c r="N41" s="132"/>
      <c r="O41" s="132"/>
      <c r="P41" s="132"/>
      <c r="Q41" s="132"/>
      <c r="R41" s="132"/>
      <c r="S41" s="132"/>
      <c r="T41" s="132"/>
      <c r="U41" s="132"/>
      <c r="V41" s="132"/>
    </row>
    <row r="42" spans="1:22" ht="12.75" customHeight="1">
      <c r="A42" s="607"/>
      <c r="B42" s="132"/>
      <c r="C42" s="132"/>
      <c r="D42" s="131" t="s">
        <v>327</v>
      </c>
      <c r="E42" s="131"/>
      <c r="F42" s="136">
        <f>Жильцы!E3</f>
        <v>62.8</v>
      </c>
      <c r="G42" s="131" t="s">
        <v>328</v>
      </c>
      <c r="H42" s="132" t="str">
        <f>Жильцы!B3&amp;" "&amp;Жильцы!C3&amp;"."&amp;Жильцы!D3&amp;"."</f>
        <v>Смирнов Н.Н.</v>
      </c>
      <c r="I42" s="132"/>
      <c r="J42" s="132"/>
      <c r="K42" s="217"/>
      <c r="L42" s="607"/>
      <c r="M42" s="132"/>
      <c r="N42" s="132"/>
      <c r="O42" s="131" t="s">
        <v>327</v>
      </c>
      <c r="P42" s="131"/>
      <c r="Q42" s="136">
        <f>Жильцы!E5</f>
        <v>54.8</v>
      </c>
      <c r="R42" s="131" t="s">
        <v>328</v>
      </c>
      <c r="S42" s="132" t="str">
        <f>Жильцы!B5&amp;" "&amp;Жильцы!C5&amp;"."&amp;Жильцы!D5&amp;"."</f>
        <v>Новиков В.Ю.</v>
      </c>
      <c r="T42" s="132"/>
      <c r="U42" s="132"/>
      <c r="V42" s="132"/>
    </row>
    <row r="43" spans="1:22" ht="12.75" customHeight="1">
      <c r="A43" s="607"/>
      <c r="B43" s="132"/>
      <c r="C43" s="132"/>
      <c r="D43" s="131" t="s">
        <v>329</v>
      </c>
      <c r="E43" s="131"/>
      <c r="F43" s="136">
        <f>Жильцы!F3</f>
        <v>0</v>
      </c>
      <c r="G43" s="131" t="s">
        <v>330</v>
      </c>
      <c r="H43" s="132" t="s">
        <v>331</v>
      </c>
      <c r="I43" s="132"/>
      <c r="J43" s="137">
        <f>Жильцы!A3</f>
        <v>2</v>
      </c>
      <c r="K43" s="217"/>
      <c r="L43" s="607"/>
      <c r="M43" s="132"/>
      <c r="N43" s="132"/>
      <c r="O43" s="131" t="s">
        <v>329</v>
      </c>
      <c r="P43" s="131"/>
      <c r="Q43" s="136">
        <f>Жильцы!F5</f>
        <v>0</v>
      </c>
      <c r="R43" s="131" t="s">
        <v>330</v>
      </c>
      <c r="S43" s="132" t="s">
        <v>331</v>
      </c>
      <c r="T43" s="132"/>
      <c r="U43" s="137">
        <f>Жильцы!A5</f>
        <v>4</v>
      </c>
      <c r="V43" s="132"/>
    </row>
    <row r="44" spans="1:22" ht="2.25" customHeight="1" thickBot="1">
      <c r="A44" s="607"/>
      <c r="B44" s="132"/>
      <c r="C44" s="132"/>
      <c r="D44" s="132"/>
      <c r="E44" s="132"/>
      <c r="F44" s="132"/>
      <c r="G44" s="132"/>
      <c r="H44" s="132"/>
      <c r="I44" s="132"/>
      <c r="J44" s="132"/>
      <c r="K44" s="217"/>
      <c r="L44" s="607"/>
      <c r="M44" s="132"/>
      <c r="N44" s="132"/>
      <c r="O44" s="132"/>
      <c r="P44" s="132"/>
      <c r="Q44" s="132"/>
      <c r="R44" s="132"/>
      <c r="S44" s="132"/>
      <c r="T44" s="132"/>
      <c r="U44" s="132"/>
      <c r="V44" s="132"/>
    </row>
    <row r="45" spans="1:22" ht="20.25" customHeight="1" thickBot="1">
      <c r="A45" s="607"/>
      <c r="B45" s="138"/>
      <c r="C45" s="219"/>
      <c r="D45" s="139" t="s">
        <v>957</v>
      </c>
      <c r="E45" s="140"/>
      <c r="F45" s="141" t="s">
        <v>334</v>
      </c>
      <c r="G45" s="141" t="s">
        <v>335</v>
      </c>
      <c r="H45" s="220"/>
      <c r="I45" s="569" t="s">
        <v>337</v>
      </c>
      <c r="J45" s="570"/>
      <c r="K45" s="217"/>
      <c r="L45" s="607"/>
      <c r="M45" s="138"/>
      <c r="N45" s="219"/>
      <c r="O45" s="139" t="s">
        <v>957</v>
      </c>
      <c r="P45" s="140"/>
      <c r="Q45" s="141" t="s">
        <v>334</v>
      </c>
      <c r="R45" s="141" t="s">
        <v>335</v>
      </c>
      <c r="S45" s="220"/>
      <c r="T45" s="569" t="s">
        <v>337</v>
      </c>
      <c r="U45" s="570"/>
      <c r="V45" s="132"/>
    </row>
    <row r="46" spans="1:22" ht="2.25" customHeight="1">
      <c r="A46" s="607"/>
      <c r="B46" s="221"/>
      <c r="C46" s="144"/>
      <c r="D46" s="144"/>
      <c r="E46" s="145"/>
      <c r="F46" s="146"/>
      <c r="G46" s="146"/>
      <c r="H46" s="146"/>
      <c r="I46" s="144"/>
      <c r="J46" s="147"/>
      <c r="K46" s="217"/>
      <c r="L46" s="607"/>
      <c r="M46" s="221"/>
      <c r="N46" s="144"/>
      <c r="O46" s="144"/>
      <c r="P46" s="145"/>
      <c r="Q46" s="146"/>
      <c r="R46" s="146"/>
      <c r="S46" s="146"/>
      <c r="T46" s="144"/>
      <c r="U46" s="147"/>
      <c r="V46" s="132"/>
    </row>
    <row r="47" spans="1:22" s="273" customFormat="1" ht="28.5" customHeight="1" thickBot="1">
      <c r="A47" s="607"/>
      <c r="B47" s="600" t="s">
        <v>520</v>
      </c>
      <c r="C47" s="601"/>
      <c r="D47" s="601"/>
      <c r="E47" s="602"/>
      <c r="F47" s="239">
        <v>8.4499999999999993</v>
      </c>
      <c r="G47" s="239">
        <f>F47*F42</f>
        <v>530.66</v>
      </c>
      <c r="H47" s="240"/>
      <c r="I47" s="242">
        <f>G47-H47</f>
        <v>530.66</v>
      </c>
      <c r="J47" s="278"/>
      <c r="K47" s="271"/>
      <c r="L47" s="607"/>
      <c r="M47" s="600" t="s">
        <v>520</v>
      </c>
      <c r="N47" s="601"/>
      <c r="O47" s="601"/>
      <c r="P47" s="602"/>
      <c r="Q47" s="239">
        <v>8.4499999999999993</v>
      </c>
      <c r="R47" s="239">
        <f>Q47*Q42</f>
        <v>463.05999999999995</v>
      </c>
      <c r="S47" s="240"/>
      <c r="T47" s="242">
        <f>R47-S47</f>
        <v>463.05999999999995</v>
      </c>
      <c r="U47" s="278"/>
      <c r="V47" s="272"/>
    </row>
    <row r="48" spans="1:22" s="273" customFormat="1" ht="12" hidden="1" customHeight="1" thickBot="1">
      <c r="A48" s="270"/>
      <c r="B48" s="168" t="s">
        <v>521</v>
      </c>
      <c r="C48" s="164"/>
      <c r="D48" s="164"/>
      <c r="E48" s="165"/>
      <c r="F48" s="239">
        <f>$B$2309</f>
        <v>0</v>
      </c>
      <c r="G48" s="239">
        <f>F48*F42</f>
        <v>0</v>
      </c>
      <c r="H48" s="240"/>
      <c r="I48" s="242">
        <f>G48-H48</f>
        <v>0</v>
      </c>
      <c r="J48" s="278"/>
      <c r="K48" s="271"/>
      <c r="L48" s="270"/>
      <c r="M48" s="168" t="s">
        <v>521</v>
      </c>
      <c r="N48" s="164"/>
      <c r="O48" s="164"/>
      <c r="P48" s="165"/>
      <c r="Q48" s="239">
        <f>$B$2309</f>
        <v>0</v>
      </c>
      <c r="R48" s="239">
        <f>Q48*Q42</f>
        <v>0</v>
      </c>
      <c r="S48" s="240"/>
      <c r="T48" s="242">
        <f>R48-S48</f>
        <v>0</v>
      </c>
      <c r="U48" s="278"/>
      <c r="V48" s="272"/>
    </row>
    <row r="49" spans="1:22" s="273" customFormat="1" ht="10.5" hidden="1" customHeight="1" thickBot="1">
      <c r="A49" s="272"/>
      <c r="B49" s="168"/>
      <c r="C49" s="164"/>
      <c r="D49" s="164"/>
      <c r="E49" s="165"/>
      <c r="F49" s="243" t="s">
        <v>384</v>
      </c>
      <c r="G49" s="243" t="s">
        <v>385</v>
      </c>
      <c r="H49" s="296"/>
      <c r="I49" s="279"/>
      <c r="J49" s="278"/>
      <c r="K49" s="271"/>
      <c r="L49" s="272"/>
      <c r="M49" s="168"/>
      <c r="N49" s="164"/>
      <c r="O49" s="164"/>
      <c r="P49" s="165"/>
      <c r="Q49" s="243" t="s">
        <v>384</v>
      </c>
      <c r="R49" s="243" t="s">
        <v>385</v>
      </c>
      <c r="S49" s="296"/>
      <c r="T49" s="279"/>
      <c r="U49" s="278"/>
      <c r="V49" s="272"/>
    </row>
    <row r="50" spans="1:22" s="273" customFormat="1" ht="12" customHeight="1" thickBot="1">
      <c r="A50" s="349" t="s">
        <v>375</v>
      </c>
      <c r="B50" s="345"/>
      <c r="C50" s="164"/>
      <c r="D50" s="164"/>
      <c r="E50" s="164"/>
      <c r="F50" s="248"/>
      <c r="G50" s="248"/>
      <c r="H50" s="249"/>
      <c r="I50" s="242"/>
      <c r="J50" s="278"/>
      <c r="K50" s="271"/>
      <c r="L50" s="349" t="s">
        <v>375</v>
      </c>
      <c r="M50" s="138"/>
      <c r="N50" s="219"/>
      <c r="O50" s="219"/>
      <c r="P50" s="253"/>
      <c r="Q50" s="164"/>
      <c r="R50" s="248"/>
      <c r="S50" s="249"/>
      <c r="T50" s="242"/>
      <c r="U50" s="278"/>
      <c r="V50" s="272"/>
    </row>
    <row r="51" spans="1:22">
      <c r="A51" s="131"/>
      <c r="B51" s="132"/>
      <c r="C51" s="132"/>
      <c r="D51" s="132"/>
      <c r="E51" s="132"/>
      <c r="F51" s="132"/>
      <c r="G51" s="173" t="s">
        <v>342</v>
      </c>
      <c r="H51" s="147"/>
      <c r="I51" s="287">
        <f>Жильцы!M3</f>
        <v>0</v>
      </c>
      <c r="J51" s="147"/>
      <c r="K51" s="217"/>
      <c r="L51" s="131"/>
      <c r="M51" s="132"/>
      <c r="N51" s="132"/>
      <c r="O51" s="132"/>
      <c r="P51" s="132"/>
      <c r="Q51" s="132"/>
      <c r="R51" s="173" t="s">
        <v>342</v>
      </c>
      <c r="S51" s="147"/>
      <c r="T51" s="287">
        <f>Жильцы!M5</f>
        <v>0</v>
      </c>
      <c r="U51" s="147"/>
      <c r="V51" s="132"/>
    </row>
    <row r="52" spans="1:22" ht="11.25" customHeight="1">
      <c r="A52" s="131"/>
      <c r="B52" s="132"/>
      <c r="C52" s="132"/>
      <c r="D52" s="132"/>
      <c r="E52" s="132"/>
      <c r="F52" s="132"/>
      <c r="G52" s="177" t="s">
        <v>140</v>
      </c>
      <c r="H52" s="178"/>
      <c r="I52" s="283">
        <f>Жильцы!O3</f>
        <v>0</v>
      </c>
      <c r="J52" s="178"/>
      <c r="K52" s="217"/>
      <c r="L52" s="131"/>
      <c r="M52" s="132"/>
      <c r="N52" s="132"/>
      <c r="O52" s="132"/>
      <c r="P52" s="132"/>
      <c r="Q52" s="132"/>
      <c r="R52" s="177" t="s">
        <v>140</v>
      </c>
      <c r="S52" s="178"/>
      <c r="T52" s="283">
        <f>Жильцы!O5</f>
        <v>0</v>
      </c>
      <c r="U52" s="178"/>
      <c r="V52" s="132"/>
    </row>
    <row r="53" spans="1:22" ht="13.5" thickBot="1">
      <c r="A53" s="131" t="s">
        <v>376</v>
      </c>
      <c r="B53" s="132"/>
      <c r="C53" s="132"/>
      <c r="D53" s="180" t="s">
        <v>345</v>
      </c>
      <c r="E53" s="183" t="str">
        <f>$E$17</f>
        <v>декабря</v>
      </c>
      <c r="F53" s="132" t="s">
        <v>968</v>
      </c>
      <c r="G53" s="182" t="s">
        <v>347</v>
      </c>
      <c r="H53" s="167"/>
      <c r="I53" s="257">
        <f>I47+I48+I50+I51+I52</f>
        <v>530.66</v>
      </c>
      <c r="J53" s="167"/>
      <c r="K53" s="217"/>
      <c r="L53" s="131" t="s">
        <v>376</v>
      </c>
      <c r="M53" s="132"/>
      <c r="N53" s="132"/>
      <c r="O53" s="180" t="s">
        <v>345</v>
      </c>
      <c r="P53" s="183" t="str">
        <f>$E$17</f>
        <v>декабря</v>
      </c>
      <c r="Q53" s="132" t="s">
        <v>968</v>
      </c>
      <c r="R53" s="182" t="s">
        <v>347</v>
      </c>
      <c r="S53" s="167"/>
      <c r="T53" s="257">
        <f>T47+T48+T50+T51+T52</f>
        <v>463.05999999999995</v>
      </c>
      <c r="U53" s="167"/>
      <c r="V53" s="132"/>
    </row>
    <row r="54" spans="1:22" ht="10.5" customHeight="1">
      <c r="A54" s="184" t="s">
        <v>348</v>
      </c>
      <c r="B54" s="190">
        <f>$B$18</f>
        <v>4.3333333333333335E-2</v>
      </c>
      <c r="C54" s="186" t="s">
        <v>349</v>
      </c>
      <c r="D54" s="259"/>
      <c r="E54" s="259"/>
      <c r="F54" s="259"/>
      <c r="G54" s="259"/>
      <c r="H54" s="259"/>
      <c r="I54" s="259"/>
      <c r="J54" s="259"/>
      <c r="K54" s="260"/>
      <c r="L54" s="184" t="s">
        <v>348</v>
      </c>
      <c r="M54" s="190">
        <f>$B$18</f>
        <v>4.3333333333333335E-2</v>
      </c>
      <c r="N54" s="186" t="s">
        <v>349</v>
      </c>
      <c r="O54" s="259"/>
      <c r="P54" s="259"/>
      <c r="Q54" s="259"/>
      <c r="R54" s="259"/>
      <c r="S54" s="259"/>
      <c r="T54" s="259"/>
      <c r="U54" s="259"/>
      <c r="V54" s="261"/>
    </row>
    <row r="55" spans="1:22" ht="21.75" customHeight="1">
      <c r="A55" s="131" t="s">
        <v>363</v>
      </c>
      <c r="B55" s="131"/>
      <c r="L55" s="131" t="s">
        <v>363</v>
      </c>
      <c r="M55" s="131"/>
      <c r="V55" s="216"/>
    </row>
    <row r="56" spans="1:22">
      <c r="A56" s="131" t="s">
        <v>966</v>
      </c>
      <c r="B56" s="131"/>
      <c r="L56" s="131" t="s">
        <v>966</v>
      </c>
      <c r="M56" s="131"/>
      <c r="V56" s="216"/>
    </row>
    <row r="57" spans="1:22" ht="6" customHeight="1">
      <c r="A57" s="131"/>
      <c r="B57" s="131"/>
      <c r="C57" s="132"/>
      <c r="D57" s="132"/>
      <c r="E57" s="132"/>
      <c r="F57" s="132"/>
      <c r="G57" s="132"/>
      <c r="H57" s="132"/>
      <c r="I57" s="132"/>
      <c r="J57" s="132"/>
      <c r="K57" s="217"/>
      <c r="L57" s="131"/>
      <c r="M57" s="131"/>
      <c r="N57" s="132"/>
      <c r="O57" s="132"/>
      <c r="P57" s="132"/>
      <c r="Q57" s="132"/>
      <c r="R57" s="132"/>
      <c r="S57" s="132"/>
      <c r="T57" s="132"/>
      <c r="U57" s="132"/>
      <c r="V57" s="132"/>
    </row>
    <row r="58" spans="1:22">
      <c r="A58" s="132"/>
      <c r="B58" s="132"/>
      <c r="C58" s="132"/>
      <c r="D58" s="133" t="s">
        <v>350</v>
      </c>
      <c r="E58" s="133"/>
      <c r="F58" s="133"/>
      <c r="G58" s="135" t="str">
        <f>$G$4</f>
        <v>ноябрь</v>
      </c>
      <c r="H58" s="133" t="s">
        <v>967</v>
      </c>
      <c r="I58" s="132"/>
      <c r="J58" s="132"/>
      <c r="K58" s="217"/>
      <c r="L58" s="132"/>
      <c r="M58" s="132"/>
      <c r="N58" s="132"/>
      <c r="O58" s="133" t="s">
        <v>350</v>
      </c>
      <c r="P58" s="133"/>
      <c r="Q58" s="133"/>
      <c r="R58" s="135" t="str">
        <f>$G$4</f>
        <v>ноябрь</v>
      </c>
      <c r="S58" s="133" t="s">
        <v>967</v>
      </c>
      <c r="T58" s="132"/>
      <c r="U58" s="132"/>
      <c r="V58" s="132"/>
    </row>
    <row r="59" spans="1:22" ht="3.75" customHeight="1">
      <c r="A59" s="607" t="s">
        <v>972</v>
      </c>
      <c r="B59" s="132"/>
      <c r="C59" s="132"/>
      <c r="D59" s="132"/>
      <c r="E59" s="132"/>
      <c r="F59" s="132"/>
      <c r="G59" s="132"/>
      <c r="H59" s="132"/>
      <c r="I59" s="132"/>
      <c r="J59" s="132"/>
      <c r="K59" s="594"/>
      <c r="L59" s="607" t="s">
        <v>969</v>
      </c>
      <c r="M59" s="132"/>
      <c r="N59" s="132"/>
      <c r="O59" s="132"/>
      <c r="P59" s="132"/>
      <c r="Q59" s="132"/>
      <c r="R59" s="132"/>
      <c r="S59" s="132"/>
      <c r="T59" s="132"/>
      <c r="U59" s="132"/>
      <c r="V59" s="594"/>
    </row>
    <row r="60" spans="1:22" ht="12.75" customHeight="1">
      <c r="A60" s="607"/>
      <c r="B60" s="132"/>
      <c r="C60" s="132"/>
      <c r="D60" s="131" t="s">
        <v>327</v>
      </c>
      <c r="E60" s="131"/>
      <c r="F60" s="136">
        <f>Жильцы!E3</f>
        <v>62.8</v>
      </c>
      <c r="G60" s="131" t="s">
        <v>328</v>
      </c>
      <c r="H60" s="132" t="str">
        <f>Жильцы!B3&amp;" "&amp;Жильцы!C3&amp;"."&amp;Жильцы!D3&amp;"."</f>
        <v>Смирнов Н.Н.</v>
      </c>
      <c r="I60" s="132"/>
      <c r="J60" s="132"/>
      <c r="K60" s="594"/>
      <c r="L60" s="607"/>
      <c r="M60" s="132"/>
      <c r="N60" s="132"/>
      <c r="O60" s="131" t="s">
        <v>327</v>
      </c>
      <c r="P60" s="131"/>
      <c r="Q60" s="136">
        <f>Жильцы!E5</f>
        <v>54.8</v>
      </c>
      <c r="R60" s="131" t="s">
        <v>328</v>
      </c>
      <c r="S60" s="132" t="str">
        <f>Жильцы!B5&amp;" "&amp;Жильцы!C5&amp;"."&amp;Жильцы!D5&amp;"."</f>
        <v>Новиков В.Ю.</v>
      </c>
      <c r="T60" s="132"/>
      <c r="U60" s="132"/>
      <c r="V60" s="594"/>
    </row>
    <row r="61" spans="1:22" ht="12.75" customHeight="1">
      <c r="A61" s="607"/>
      <c r="B61" s="132"/>
      <c r="C61" s="132"/>
      <c r="D61" s="131" t="s">
        <v>329</v>
      </c>
      <c r="E61" s="131"/>
      <c r="F61" s="136">
        <f>Жильцы!F3</f>
        <v>0</v>
      </c>
      <c r="G61" s="131" t="s">
        <v>330</v>
      </c>
      <c r="H61" s="132" t="s">
        <v>331</v>
      </c>
      <c r="I61" s="132"/>
      <c r="J61" s="137">
        <f>Жильцы!A3</f>
        <v>2</v>
      </c>
      <c r="K61" s="594"/>
      <c r="L61" s="607"/>
      <c r="M61" s="132"/>
      <c r="N61" s="132"/>
      <c r="O61" s="131" t="s">
        <v>329</v>
      </c>
      <c r="P61" s="131"/>
      <c r="Q61" s="136">
        <f>Жильцы!F5</f>
        <v>0</v>
      </c>
      <c r="R61" s="131" t="s">
        <v>330</v>
      </c>
      <c r="S61" s="132" t="s">
        <v>331</v>
      </c>
      <c r="T61" s="132"/>
      <c r="U61" s="137">
        <f>Жильцы!A5</f>
        <v>4</v>
      </c>
      <c r="V61" s="594"/>
    </row>
    <row r="62" spans="1:22" ht="2.25" customHeight="1" thickBot="1">
      <c r="A62" s="607"/>
      <c r="B62" s="132"/>
      <c r="C62" s="132"/>
      <c r="D62" s="132"/>
      <c r="E62" s="132"/>
      <c r="F62" s="132"/>
      <c r="G62" s="132"/>
      <c r="H62" s="132"/>
      <c r="I62" s="132"/>
      <c r="J62" s="132"/>
      <c r="K62" s="594"/>
      <c r="L62" s="607"/>
      <c r="M62" s="132"/>
      <c r="N62" s="132"/>
      <c r="O62" s="132"/>
      <c r="P62" s="132"/>
      <c r="Q62" s="132"/>
      <c r="R62" s="132"/>
      <c r="S62" s="132"/>
      <c r="T62" s="132"/>
      <c r="U62" s="132"/>
      <c r="V62" s="594"/>
    </row>
    <row r="63" spans="1:22" ht="21.75" customHeight="1" thickBot="1">
      <c r="A63" s="607"/>
      <c r="B63" s="138"/>
      <c r="C63" s="219"/>
      <c r="D63" s="139" t="s">
        <v>957</v>
      </c>
      <c r="E63" s="140"/>
      <c r="F63" s="141" t="s">
        <v>334</v>
      </c>
      <c r="G63" s="141" t="s">
        <v>335</v>
      </c>
      <c r="H63" s="220"/>
      <c r="I63" s="569" t="s">
        <v>337</v>
      </c>
      <c r="J63" s="570"/>
      <c r="K63" s="594"/>
      <c r="L63" s="607"/>
      <c r="M63" s="138"/>
      <c r="N63" s="219"/>
      <c r="O63" s="139" t="s">
        <v>957</v>
      </c>
      <c r="P63" s="140"/>
      <c r="Q63" s="141" t="s">
        <v>334</v>
      </c>
      <c r="R63" s="141" t="s">
        <v>335</v>
      </c>
      <c r="S63" s="220"/>
      <c r="T63" s="569" t="s">
        <v>337</v>
      </c>
      <c r="U63" s="570"/>
      <c r="V63" s="594"/>
    </row>
    <row r="64" spans="1:22" ht="3" customHeight="1">
      <c r="A64" s="607"/>
      <c r="B64" s="221"/>
      <c r="C64" s="144"/>
      <c r="D64" s="144"/>
      <c r="E64" s="145"/>
      <c r="F64" s="146"/>
      <c r="G64" s="146"/>
      <c r="H64" s="146"/>
      <c r="I64" s="144"/>
      <c r="J64" s="147"/>
      <c r="K64" s="594"/>
      <c r="L64" s="607"/>
      <c r="M64" s="221"/>
      <c r="N64" s="144"/>
      <c r="O64" s="144"/>
      <c r="P64" s="145"/>
      <c r="Q64" s="146"/>
      <c r="R64" s="146"/>
      <c r="S64" s="146"/>
      <c r="T64" s="144"/>
      <c r="U64" s="147"/>
      <c r="V64" s="594"/>
    </row>
    <row r="65" spans="1:22" ht="28.5" customHeight="1" thickBot="1">
      <c r="A65" s="607"/>
      <c r="B65" s="600" t="s">
        <v>520</v>
      </c>
      <c r="C65" s="601"/>
      <c r="D65" s="601"/>
      <c r="E65" s="602"/>
      <c r="F65" s="239">
        <v>8.4499999999999993</v>
      </c>
      <c r="G65" s="239">
        <f>F65*F60</f>
        <v>530.66</v>
      </c>
      <c r="H65" s="166"/>
      <c r="I65" s="242">
        <f>G65-H65</f>
        <v>530.66</v>
      </c>
      <c r="J65" s="167"/>
      <c r="K65" s="594"/>
      <c r="L65" s="607"/>
      <c r="M65" s="600" t="s">
        <v>520</v>
      </c>
      <c r="N65" s="601"/>
      <c r="O65" s="601"/>
      <c r="P65" s="602"/>
      <c r="Q65" s="239">
        <v>8.4499999999999993</v>
      </c>
      <c r="R65" s="239">
        <f>Q65*Q60</f>
        <v>463.05999999999995</v>
      </c>
      <c r="S65" s="166"/>
      <c r="T65" s="242">
        <f>R65-S65</f>
        <v>463.05999999999995</v>
      </c>
      <c r="U65" s="167"/>
      <c r="V65" s="594"/>
    </row>
    <row r="66" spans="1:22" ht="13.5" hidden="1" thickBot="1">
      <c r="A66" s="154"/>
      <c r="B66" s="168" t="s">
        <v>521</v>
      </c>
      <c r="C66" s="164"/>
      <c r="D66" s="164"/>
      <c r="E66" s="165"/>
      <c r="F66" s="239">
        <f>$B$2309</f>
        <v>0</v>
      </c>
      <c r="G66" s="238">
        <f>F66*F60</f>
        <v>0</v>
      </c>
      <c r="H66" s="166"/>
      <c r="I66" s="242">
        <f>G66-H66</f>
        <v>0</v>
      </c>
      <c r="J66" s="167"/>
      <c r="K66" s="594"/>
      <c r="L66" s="154"/>
      <c r="M66" s="168" t="s">
        <v>521</v>
      </c>
      <c r="N66" s="164"/>
      <c r="O66" s="164"/>
      <c r="P66" s="165"/>
      <c r="Q66" s="239">
        <f>$B$2309</f>
        <v>0</v>
      </c>
      <c r="R66" s="238">
        <f>Q66*Q60</f>
        <v>0</v>
      </c>
      <c r="S66" s="166"/>
      <c r="T66" s="242">
        <f>R66-S66</f>
        <v>0</v>
      </c>
      <c r="U66" s="167"/>
      <c r="V66" s="594"/>
    </row>
    <row r="67" spans="1:22" ht="10.5" hidden="1" customHeight="1" thickBot="1">
      <c r="A67" s="132"/>
      <c r="B67" s="168"/>
      <c r="C67" s="164"/>
      <c r="D67" s="164"/>
      <c r="E67" s="165"/>
      <c r="F67" s="243" t="s">
        <v>384</v>
      </c>
      <c r="G67" s="243" t="s">
        <v>385</v>
      </c>
      <c r="H67" s="296"/>
      <c r="I67" s="164"/>
      <c r="J67" s="167"/>
      <c r="K67" s="594"/>
      <c r="L67" s="132"/>
      <c r="M67" s="168"/>
      <c r="N67" s="164"/>
      <c r="O67" s="164"/>
      <c r="P67" s="165"/>
      <c r="Q67" s="243" t="s">
        <v>384</v>
      </c>
      <c r="R67" s="243" t="s">
        <v>385</v>
      </c>
      <c r="S67" s="296"/>
      <c r="T67" s="164"/>
      <c r="U67" s="167"/>
      <c r="V67" s="594"/>
    </row>
    <row r="68" spans="1:22" ht="13.5" thickBot="1">
      <c r="A68" s="246" t="s">
        <v>375</v>
      </c>
      <c r="B68" s="345"/>
      <c r="C68" s="219"/>
      <c r="D68" s="219"/>
      <c r="E68" s="253"/>
      <c r="F68" s="281"/>
      <c r="G68" s="282"/>
      <c r="H68" s="249"/>
      <c r="I68" s="242"/>
      <c r="J68" s="167"/>
      <c r="K68" s="594"/>
      <c r="L68" s="246" t="s">
        <v>375</v>
      </c>
      <c r="M68" s="138"/>
      <c r="N68" s="219"/>
      <c r="O68" s="219"/>
      <c r="P68" s="253"/>
      <c r="Q68" s="164"/>
      <c r="R68" s="248"/>
      <c r="S68" s="249"/>
      <c r="T68" s="242"/>
      <c r="U68" s="167"/>
      <c r="V68" s="594"/>
    </row>
    <row r="69" spans="1:22">
      <c r="A69" s="131"/>
      <c r="B69" s="132"/>
      <c r="C69" s="132"/>
      <c r="D69" s="132"/>
      <c r="E69" s="132"/>
      <c r="F69" s="132"/>
      <c r="G69" s="173" t="s">
        <v>342</v>
      </c>
      <c r="H69" s="147"/>
      <c r="I69" s="287">
        <f>I51</f>
        <v>0</v>
      </c>
      <c r="J69" s="147"/>
      <c r="K69" s="594"/>
      <c r="L69" s="131"/>
      <c r="M69" s="132"/>
      <c r="N69" s="132"/>
      <c r="O69" s="132"/>
      <c r="P69" s="132"/>
      <c r="Q69" s="132"/>
      <c r="R69" s="173" t="s">
        <v>342</v>
      </c>
      <c r="S69" s="147"/>
      <c r="T69" s="287">
        <f>T51</f>
        <v>0</v>
      </c>
      <c r="U69" s="147"/>
      <c r="V69" s="594"/>
    </row>
    <row r="70" spans="1:22">
      <c r="A70" s="131"/>
      <c r="B70" s="132"/>
      <c r="C70" s="132"/>
      <c r="D70" s="132"/>
      <c r="E70" s="132"/>
      <c r="F70" s="132"/>
      <c r="G70" s="177" t="s">
        <v>140</v>
      </c>
      <c r="H70" s="178"/>
      <c r="I70" s="283">
        <f>I52</f>
        <v>0</v>
      </c>
      <c r="J70" s="178"/>
      <c r="K70" s="594"/>
      <c r="L70" s="131"/>
      <c r="M70" s="132"/>
      <c r="N70" s="132"/>
      <c r="O70" s="132"/>
      <c r="P70" s="132"/>
      <c r="Q70" s="132"/>
      <c r="R70" s="177" t="s">
        <v>140</v>
      </c>
      <c r="S70" s="178"/>
      <c r="T70" s="283">
        <f>T52</f>
        <v>0</v>
      </c>
      <c r="U70" s="178"/>
      <c r="V70" s="594"/>
    </row>
    <row r="71" spans="1:22" ht="13.5" thickBot="1">
      <c r="A71" s="131" t="s">
        <v>376</v>
      </c>
      <c r="B71" s="132"/>
      <c r="C71" s="132"/>
      <c r="D71" s="180" t="s">
        <v>345</v>
      </c>
      <c r="E71" s="183" t="str">
        <f>$E$17</f>
        <v>декабря</v>
      </c>
      <c r="F71" s="132" t="s">
        <v>968</v>
      </c>
      <c r="G71" s="182" t="s">
        <v>347</v>
      </c>
      <c r="H71" s="167"/>
      <c r="I71" s="257">
        <f>I65+I66+I68+I69+I70</f>
        <v>530.66</v>
      </c>
      <c r="J71" s="167"/>
      <c r="K71" s="594"/>
      <c r="L71" s="131" t="s">
        <v>376</v>
      </c>
      <c r="M71" s="132"/>
      <c r="N71" s="132"/>
      <c r="O71" s="180" t="s">
        <v>345</v>
      </c>
      <c r="P71" s="183" t="str">
        <f>$E$17</f>
        <v>декабря</v>
      </c>
      <c r="Q71" s="132" t="s">
        <v>968</v>
      </c>
      <c r="R71" s="182" t="s">
        <v>347</v>
      </c>
      <c r="S71" s="167"/>
      <c r="T71" s="257">
        <f>T65+T66+T68+T69+T70</f>
        <v>463.05999999999995</v>
      </c>
      <c r="U71" s="167"/>
      <c r="V71" s="594"/>
    </row>
    <row r="72" spans="1:22" s="261" customFormat="1" ht="12.75" customHeight="1">
      <c r="A72" s="284" t="s">
        <v>348</v>
      </c>
      <c r="B72" s="285">
        <f>$B$18</f>
        <v>4.3333333333333335E-2</v>
      </c>
      <c r="C72" s="196" t="s">
        <v>349</v>
      </c>
      <c r="K72" s="260"/>
      <c r="L72" s="284" t="s">
        <v>348</v>
      </c>
      <c r="M72" s="285">
        <f>$B$18</f>
        <v>4.3333333333333335E-2</v>
      </c>
      <c r="N72" s="196" t="s">
        <v>349</v>
      </c>
    </row>
    <row r="73" spans="1:22">
      <c r="A73" s="131" t="s">
        <v>363</v>
      </c>
      <c r="B73" s="131"/>
      <c r="L73" s="131" t="s">
        <v>363</v>
      </c>
      <c r="M73" s="131"/>
      <c r="V73" s="216"/>
    </row>
    <row r="74" spans="1:22">
      <c r="A74" s="131" t="s">
        <v>966</v>
      </c>
      <c r="B74" s="131"/>
      <c r="L74" s="131" t="s">
        <v>966</v>
      </c>
      <c r="M74" s="131"/>
      <c r="V74" s="216"/>
    </row>
    <row r="75" spans="1:22" ht="3.75" customHeight="1">
      <c r="A75" s="131"/>
      <c r="B75" s="131"/>
      <c r="C75" s="132"/>
      <c r="D75" s="132"/>
      <c r="E75" s="132"/>
      <c r="F75" s="132"/>
      <c r="G75" s="132"/>
      <c r="H75" s="132"/>
      <c r="I75" s="132"/>
      <c r="J75" s="132"/>
      <c r="K75" s="217"/>
      <c r="L75" s="131"/>
      <c r="M75" s="131"/>
      <c r="N75" s="132"/>
      <c r="O75" s="132"/>
      <c r="P75" s="132"/>
      <c r="Q75" s="132"/>
      <c r="R75" s="132"/>
      <c r="S75" s="132"/>
      <c r="T75" s="132"/>
      <c r="U75" s="132"/>
      <c r="V75" s="132"/>
    </row>
    <row r="76" spans="1:22">
      <c r="A76" s="132"/>
      <c r="B76" s="132"/>
      <c r="C76" s="132"/>
      <c r="D76" s="133" t="s">
        <v>325</v>
      </c>
      <c r="E76" s="133"/>
      <c r="F76" s="133"/>
      <c r="G76" s="135" t="str">
        <f>$G$4</f>
        <v>ноябрь</v>
      </c>
      <c r="H76" s="133" t="s">
        <v>967</v>
      </c>
      <c r="I76" s="132"/>
      <c r="J76" s="132"/>
      <c r="K76" s="217"/>
      <c r="L76" s="132"/>
      <c r="M76" s="132"/>
      <c r="N76" s="132"/>
      <c r="O76" s="133" t="s">
        <v>325</v>
      </c>
      <c r="P76" s="133"/>
      <c r="Q76" s="133"/>
      <c r="R76" s="135" t="str">
        <f>$G$4</f>
        <v>ноябрь</v>
      </c>
      <c r="S76" s="133" t="s">
        <v>967</v>
      </c>
      <c r="T76" s="132"/>
      <c r="U76" s="132"/>
      <c r="V76" s="132"/>
    </row>
    <row r="77" spans="1:22" ht="5.25" customHeight="1">
      <c r="A77" s="607" t="s">
        <v>973</v>
      </c>
      <c r="B77" s="132"/>
      <c r="C77" s="132"/>
      <c r="D77" s="132"/>
      <c r="E77" s="132"/>
      <c r="F77" s="132"/>
      <c r="G77" s="132"/>
      <c r="H77" s="132"/>
      <c r="I77" s="132"/>
      <c r="J77" s="132"/>
      <c r="K77" s="217"/>
      <c r="L77" s="599" t="s">
        <v>369</v>
      </c>
      <c r="M77" s="132"/>
      <c r="N77" s="132"/>
      <c r="O77" s="132"/>
      <c r="P77" s="132"/>
      <c r="Q77" s="132"/>
      <c r="R77" s="132"/>
      <c r="S77" s="132"/>
      <c r="T77" s="132"/>
      <c r="U77" s="132"/>
      <c r="V77" s="132"/>
    </row>
    <row r="78" spans="1:22" ht="12.75" customHeight="1">
      <c r="A78" s="607"/>
      <c r="B78" s="132"/>
      <c r="C78" s="132"/>
      <c r="D78" s="131" t="s">
        <v>327</v>
      </c>
      <c r="E78" s="131"/>
      <c r="F78" s="136">
        <f>Жильцы!E6</f>
        <v>149.1</v>
      </c>
      <c r="G78" s="131" t="s">
        <v>328</v>
      </c>
      <c r="H78" s="132" t="str">
        <f>Жильцы!B6&amp;" "&amp;Жильцы!C6&amp;"."&amp;Жильцы!D6&amp;"."</f>
        <v>Сандул Д.А.</v>
      </c>
      <c r="I78" s="132"/>
      <c r="J78" s="132"/>
      <c r="K78" s="217"/>
      <c r="L78" s="599"/>
      <c r="M78" s="132"/>
      <c r="N78" s="132"/>
      <c r="O78" s="131" t="s">
        <v>327</v>
      </c>
      <c r="P78" s="131"/>
      <c r="Q78" s="136">
        <f>Жильцы!E9</f>
        <v>49.6</v>
      </c>
      <c r="R78" s="131" t="s">
        <v>328</v>
      </c>
      <c r="S78" s="132" t="str">
        <f>Жильцы!B9&amp;" "&amp;Жильцы!C9&amp;"."&amp;Жильцы!D9&amp;"."</f>
        <v>Дымченко Г.Н.</v>
      </c>
      <c r="T78" s="132"/>
      <c r="U78" s="132"/>
      <c r="V78" s="132"/>
    </row>
    <row r="79" spans="1:22" ht="12.75" customHeight="1">
      <c r="A79" s="607"/>
      <c r="B79" s="132"/>
      <c r="C79" s="132"/>
      <c r="D79" s="131" t="s">
        <v>329</v>
      </c>
      <c r="E79" s="131"/>
      <c r="F79" s="136">
        <f>Жильцы!F6</f>
        <v>0</v>
      </c>
      <c r="G79" s="131" t="s">
        <v>330</v>
      </c>
      <c r="H79" s="132" t="s">
        <v>331</v>
      </c>
      <c r="I79" s="132"/>
      <c r="J79" s="137" t="str">
        <f>Жильцы!A6&amp;"-"&amp;Жильцы!A7</f>
        <v>5-6</v>
      </c>
      <c r="K79" s="217"/>
      <c r="L79" s="599"/>
      <c r="M79" s="132"/>
      <c r="N79" s="132"/>
      <c r="O79" s="131" t="s">
        <v>329</v>
      </c>
      <c r="P79" s="131"/>
      <c r="Q79" s="136">
        <f>Жильцы!F9</f>
        <v>1</v>
      </c>
      <c r="R79" s="131" t="s">
        <v>330</v>
      </c>
      <c r="S79" s="132" t="s">
        <v>331</v>
      </c>
      <c r="T79" s="132"/>
      <c r="U79" s="137">
        <f>Жильцы!A9</f>
        <v>8</v>
      </c>
      <c r="V79" s="132"/>
    </row>
    <row r="80" spans="1:22" ht="2.25" customHeight="1" thickBot="1">
      <c r="A80" s="607"/>
      <c r="B80" s="132"/>
      <c r="C80" s="132"/>
      <c r="D80" s="132"/>
      <c r="E80" s="132"/>
      <c r="F80" s="132"/>
      <c r="G80" s="132"/>
      <c r="H80" s="132"/>
      <c r="I80" s="132"/>
      <c r="J80" s="132"/>
      <c r="K80" s="217"/>
      <c r="L80" s="599"/>
      <c r="M80" s="132"/>
      <c r="N80" s="132"/>
      <c r="O80" s="132"/>
      <c r="P80" s="132"/>
      <c r="Q80" s="132"/>
      <c r="R80" s="132"/>
      <c r="S80" s="132"/>
      <c r="T80" s="132"/>
      <c r="U80" s="132"/>
      <c r="V80" s="132"/>
    </row>
    <row r="81" spans="1:22" ht="24" customHeight="1" thickBot="1">
      <c r="A81" s="607"/>
      <c r="B81" s="138"/>
      <c r="C81" s="219"/>
      <c r="D81" s="139" t="s">
        <v>957</v>
      </c>
      <c r="E81" s="140"/>
      <c r="F81" s="141" t="s">
        <v>334</v>
      </c>
      <c r="G81" s="141" t="s">
        <v>335</v>
      </c>
      <c r="H81" s="220"/>
      <c r="I81" s="569" t="s">
        <v>337</v>
      </c>
      <c r="J81" s="570"/>
      <c r="K81" s="217"/>
      <c r="L81" s="599"/>
      <c r="M81" s="138"/>
      <c r="N81" s="219"/>
      <c r="O81" s="139" t="s">
        <v>957</v>
      </c>
      <c r="P81" s="140"/>
      <c r="Q81" s="141" t="s">
        <v>334</v>
      </c>
      <c r="R81" s="141" t="s">
        <v>335</v>
      </c>
      <c r="S81" s="220"/>
      <c r="T81" s="569" t="s">
        <v>337</v>
      </c>
      <c r="U81" s="570"/>
      <c r="V81" s="132"/>
    </row>
    <row r="82" spans="1:22" ht="3" customHeight="1">
      <c r="A82" s="607"/>
      <c r="B82" s="221"/>
      <c r="C82" s="144"/>
      <c r="D82" s="144"/>
      <c r="E82" s="145"/>
      <c r="F82" s="146"/>
      <c r="G82" s="146"/>
      <c r="H82" s="146"/>
      <c r="I82" s="144"/>
      <c r="J82" s="147"/>
      <c r="K82" s="217"/>
      <c r="L82" s="599"/>
      <c r="M82" s="221"/>
      <c r="N82" s="144"/>
      <c r="O82" s="144"/>
      <c r="P82" s="145"/>
      <c r="Q82" s="146"/>
      <c r="R82" s="146"/>
      <c r="S82" s="146"/>
      <c r="T82" s="144"/>
      <c r="U82" s="147"/>
      <c r="V82" s="132"/>
    </row>
    <row r="83" spans="1:22" ht="27.75" customHeight="1" thickBot="1">
      <c r="A83" s="607"/>
      <c r="B83" s="600" t="s">
        <v>520</v>
      </c>
      <c r="C83" s="601"/>
      <c r="D83" s="601"/>
      <c r="E83" s="602"/>
      <c r="F83" s="239">
        <v>8.4499999999999993</v>
      </c>
      <c r="G83" s="239">
        <f>F83*F78</f>
        <v>1259.8949999999998</v>
      </c>
      <c r="H83" s="240"/>
      <c r="I83" s="242">
        <f>G83-H83</f>
        <v>1259.8949999999998</v>
      </c>
      <c r="J83" s="167"/>
      <c r="K83" s="217"/>
      <c r="L83" s="599"/>
      <c r="M83" s="600" t="s">
        <v>520</v>
      </c>
      <c r="N83" s="601"/>
      <c r="O83" s="601"/>
      <c r="P83" s="602"/>
      <c r="Q83" s="239">
        <v>8.4499999999999993</v>
      </c>
      <c r="R83" s="239">
        <f>Q83*Q78</f>
        <v>419.12</v>
      </c>
      <c r="S83" s="240"/>
      <c r="T83" s="242">
        <f>R83-S83</f>
        <v>419.12</v>
      </c>
      <c r="U83" s="167"/>
      <c r="V83" s="132"/>
    </row>
    <row r="84" spans="1:22" ht="13.5" hidden="1" thickBot="1">
      <c r="A84" s="154"/>
      <c r="B84" s="168" t="s">
        <v>521</v>
      </c>
      <c r="C84" s="164"/>
      <c r="D84" s="164"/>
      <c r="E84" s="165"/>
      <c r="F84" s="239">
        <f>$B$2309</f>
        <v>0</v>
      </c>
      <c r="G84" s="239">
        <f>F84*F78</f>
        <v>0</v>
      </c>
      <c r="H84" s="240"/>
      <c r="I84" s="242">
        <f>G84-H84</f>
        <v>0</v>
      </c>
      <c r="J84" s="167"/>
      <c r="K84" s="217"/>
      <c r="L84" s="154"/>
      <c r="M84" s="168" t="s">
        <v>521</v>
      </c>
      <c r="N84" s="164"/>
      <c r="O84" s="164"/>
      <c r="P84" s="165"/>
      <c r="Q84" s="239">
        <f>$B$2309</f>
        <v>0</v>
      </c>
      <c r="R84" s="239">
        <f>Q84*Q78</f>
        <v>0</v>
      </c>
      <c r="S84" s="240"/>
      <c r="T84" s="242">
        <f>R84-S84</f>
        <v>0</v>
      </c>
      <c r="U84" s="167"/>
      <c r="V84" s="132"/>
    </row>
    <row r="85" spans="1:22" ht="11.25" hidden="1" customHeight="1" thickBot="1">
      <c r="A85" s="132"/>
      <c r="B85" s="168"/>
      <c r="C85" s="164"/>
      <c r="D85" s="164"/>
      <c r="E85" s="165"/>
      <c r="F85" s="243" t="s">
        <v>384</v>
      </c>
      <c r="G85" s="243" t="s">
        <v>385</v>
      </c>
      <c r="H85" s="296"/>
      <c r="I85" s="164"/>
      <c r="J85" s="167"/>
      <c r="K85" s="217"/>
      <c r="L85" s="132"/>
      <c r="M85" s="168"/>
      <c r="N85" s="164"/>
      <c r="O85" s="164"/>
      <c r="P85" s="165"/>
      <c r="Q85" s="243" t="s">
        <v>384</v>
      </c>
      <c r="R85" s="243" t="s">
        <v>385</v>
      </c>
      <c r="S85" s="296"/>
      <c r="T85" s="164"/>
      <c r="U85" s="167"/>
      <c r="V85" s="132"/>
    </row>
    <row r="86" spans="1:22" ht="13.5" thickBot="1">
      <c r="A86" s="246" t="s">
        <v>375</v>
      </c>
      <c r="B86" s="345"/>
      <c r="C86" s="219"/>
      <c r="D86" s="219"/>
      <c r="E86" s="253"/>
      <c r="F86" s="248"/>
      <c r="G86" s="248"/>
      <c r="H86" s="249"/>
      <c r="I86" s="242"/>
      <c r="J86" s="167"/>
      <c r="K86" s="252"/>
      <c r="L86" s="246" t="s">
        <v>375</v>
      </c>
      <c r="M86" s="345"/>
      <c r="N86" s="219"/>
      <c r="O86" s="219"/>
      <c r="P86" s="253"/>
      <c r="Q86" s="164"/>
      <c r="R86" s="248"/>
      <c r="S86" s="249"/>
      <c r="T86" s="242"/>
      <c r="U86" s="167"/>
      <c r="V86" s="132"/>
    </row>
    <row r="87" spans="1:22">
      <c r="A87" s="131"/>
      <c r="B87" s="132"/>
      <c r="C87" s="132"/>
      <c r="D87" s="132"/>
      <c r="E87" s="132"/>
      <c r="F87" s="132"/>
      <c r="G87" s="173" t="s">
        <v>342</v>
      </c>
      <c r="H87" s="147"/>
      <c r="I87" s="287">
        <f>Жильцы!M6</f>
        <v>0</v>
      </c>
      <c r="J87" s="147"/>
      <c r="K87" s="217"/>
      <c r="L87" s="131"/>
      <c r="M87" s="132"/>
      <c r="N87" s="132"/>
      <c r="O87" s="132"/>
      <c r="P87" s="132"/>
      <c r="Q87" s="132"/>
      <c r="R87" s="173" t="s">
        <v>342</v>
      </c>
      <c r="S87" s="147"/>
      <c r="T87" s="287">
        <f>Жильцы!M9</f>
        <v>0</v>
      </c>
      <c r="U87" s="147"/>
      <c r="V87" s="132"/>
    </row>
    <row r="88" spans="1:22">
      <c r="A88" s="131"/>
      <c r="B88" s="132"/>
      <c r="C88" s="132"/>
      <c r="D88" s="132"/>
      <c r="E88" s="132"/>
      <c r="F88" s="132"/>
      <c r="G88" s="177" t="s">
        <v>140</v>
      </c>
      <c r="H88" s="178"/>
      <c r="I88" s="283">
        <f>Жильцы!O6</f>
        <v>0</v>
      </c>
      <c r="J88" s="178"/>
      <c r="K88" s="217"/>
      <c r="L88" s="131"/>
      <c r="M88" s="132"/>
      <c r="N88" s="132"/>
      <c r="O88" s="132"/>
      <c r="P88" s="132"/>
      <c r="Q88" s="132"/>
      <c r="R88" s="177" t="s">
        <v>140</v>
      </c>
      <c r="S88" s="178"/>
      <c r="T88" s="283">
        <f>Жильцы!O9</f>
        <v>0</v>
      </c>
      <c r="U88" s="178"/>
      <c r="V88" s="132"/>
    </row>
    <row r="89" spans="1:22" ht="13.5" thickBot="1">
      <c r="A89" s="131" t="s">
        <v>376</v>
      </c>
      <c r="B89" s="132"/>
      <c r="C89" s="132"/>
      <c r="D89" s="180" t="s">
        <v>345</v>
      </c>
      <c r="E89" s="183" t="str">
        <f>$E$17</f>
        <v>декабря</v>
      </c>
      <c r="F89" s="132" t="s">
        <v>968</v>
      </c>
      <c r="G89" s="182" t="s">
        <v>347</v>
      </c>
      <c r="H89" s="167"/>
      <c r="I89" s="257">
        <f>I83+I84+I86+I87+I88</f>
        <v>1259.8949999999998</v>
      </c>
      <c r="J89" s="167"/>
      <c r="K89" s="217"/>
      <c r="L89" s="131" t="s">
        <v>376</v>
      </c>
      <c r="M89" s="132"/>
      <c r="N89" s="132"/>
      <c r="O89" s="180" t="s">
        <v>345</v>
      </c>
      <c r="P89" s="183" t="str">
        <f>$E$17</f>
        <v>декабря</v>
      </c>
      <c r="Q89" s="132" t="s">
        <v>968</v>
      </c>
      <c r="R89" s="182" t="s">
        <v>347</v>
      </c>
      <c r="S89" s="167"/>
      <c r="T89" s="257">
        <f>T83+T84+T86+T87+T88</f>
        <v>419.12</v>
      </c>
      <c r="U89" s="167"/>
      <c r="V89" s="132"/>
    </row>
    <row r="90" spans="1:22" ht="12.75" customHeight="1">
      <c r="A90" s="184" t="s">
        <v>348</v>
      </c>
      <c r="B90" s="190">
        <f>$B$18</f>
        <v>4.3333333333333335E-2</v>
      </c>
      <c r="C90" s="186" t="s">
        <v>349</v>
      </c>
      <c r="D90" s="259"/>
      <c r="E90" s="259"/>
      <c r="F90" s="259"/>
      <c r="G90" s="188"/>
      <c r="H90" s="189"/>
      <c r="I90" s="259"/>
      <c r="J90" s="259"/>
      <c r="K90" s="260"/>
      <c r="L90" s="184" t="s">
        <v>348</v>
      </c>
      <c r="M90" s="190">
        <f>$B$18</f>
        <v>4.3333333333333335E-2</v>
      </c>
      <c r="N90" s="186" t="s">
        <v>349</v>
      </c>
      <c r="O90" s="259"/>
      <c r="P90" s="259"/>
      <c r="Q90" s="259"/>
      <c r="R90" s="259"/>
      <c r="S90" s="259"/>
      <c r="T90" s="259"/>
      <c r="U90" s="259"/>
      <c r="V90" s="261"/>
    </row>
    <row r="91" spans="1:22" ht="24" customHeight="1">
      <c r="A91" s="131" t="s">
        <v>363</v>
      </c>
      <c r="B91" s="131"/>
      <c r="L91" s="131" t="s">
        <v>363</v>
      </c>
      <c r="M91" s="131"/>
      <c r="V91" s="216"/>
    </row>
    <row r="92" spans="1:22">
      <c r="A92" s="131" t="s">
        <v>966</v>
      </c>
      <c r="B92" s="131"/>
      <c r="L92" s="131" t="s">
        <v>966</v>
      </c>
      <c r="M92" s="131"/>
      <c r="V92" s="216"/>
    </row>
    <row r="93" spans="1:22" ht="2.25" customHeight="1">
      <c r="A93" s="131"/>
      <c r="B93" s="131"/>
      <c r="C93" s="132"/>
      <c r="D93" s="132"/>
      <c r="E93" s="132"/>
      <c r="F93" s="132"/>
      <c r="G93" s="132"/>
      <c r="H93" s="132"/>
      <c r="I93" s="132"/>
      <c r="J93" s="132"/>
      <c r="K93" s="217"/>
      <c r="L93" s="131"/>
      <c r="M93" s="131"/>
      <c r="N93" s="132"/>
      <c r="O93" s="132"/>
      <c r="P93" s="132"/>
      <c r="Q93" s="132"/>
      <c r="R93" s="132"/>
      <c r="S93" s="132"/>
      <c r="T93" s="132"/>
      <c r="U93" s="132"/>
      <c r="V93" s="156"/>
    </row>
    <row r="94" spans="1:22">
      <c r="A94" s="132"/>
      <c r="B94" s="132"/>
      <c r="C94" s="132"/>
      <c r="D94" s="133" t="s">
        <v>350</v>
      </c>
      <c r="E94" s="133"/>
      <c r="F94" s="133"/>
      <c r="G94" s="135" t="str">
        <f>$G$4</f>
        <v>ноябрь</v>
      </c>
      <c r="H94" s="133" t="s">
        <v>967</v>
      </c>
      <c r="I94" s="132"/>
      <c r="J94" s="132"/>
      <c r="K94" s="217"/>
      <c r="L94" s="132"/>
      <c r="M94" s="132"/>
      <c r="N94" s="132"/>
      <c r="O94" s="133" t="s">
        <v>350</v>
      </c>
      <c r="P94" s="133"/>
      <c r="Q94" s="133"/>
      <c r="R94" s="135" t="str">
        <f>$G$4</f>
        <v>ноябрь</v>
      </c>
      <c r="S94" s="133" t="s">
        <v>967</v>
      </c>
      <c r="T94" s="132"/>
      <c r="U94" s="132"/>
      <c r="V94" s="156"/>
    </row>
    <row r="95" spans="1:22" ht="3.75" customHeight="1">
      <c r="A95" s="607" t="s">
        <v>973</v>
      </c>
      <c r="B95" s="132"/>
      <c r="C95" s="132"/>
      <c r="D95" s="132"/>
      <c r="E95" s="132"/>
      <c r="F95" s="132"/>
      <c r="G95" s="132"/>
      <c r="H95" s="132"/>
      <c r="I95" s="132"/>
      <c r="J95" s="132"/>
      <c r="K95" s="594"/>
      <c r="L95" s="599" t="s">
        <v>369</v>
      </c>
      <c r="M95" s="132"/>
      <c r="N95" s="132"/>
      <c r="O95" s="132"/>
      <c r="P95" s="132"/>
      <c r="Q95" s="132"/>
      <c r="R95" s="132"/>
      <c r="S95" s="132"/>
      <c r="T95" s="132"/>
      <c r="U95" s="132"/>
      <c r="V95" s="594"/>
    </row>
    <row r="96" spans="1:22" ht="12.75" customHeight="1">
      <c r="A96" s="607"/>
      <c r="B96" s="132"/>
      <c r="C96" s="132"/>
      <c r="D96" s="131" t="s">
        <v>327</v>
      </c>
      <c r="E96" s="131"/>
      <c r="F96" s="136">
        <f>F78</f>
        <v>149.1</v>
      </c>
      <c r="G96" s="131" t="s">
        <v>328</v>
      </c>
      <c r="H96" s="132" t="str">
        <f>H78</f>
        <v>Сандул Д.А.</v>
      </c>
      <c r="I96" s="132"/>
      <c r="J96" s="132"/>
      <c r="K96" s="594"/>
      <c r="L96" s="599"/>
      <c r="M96" s="132"/>
      <c r="N96" s="132"/>
      <c r="O96" s="131" t="s">
        <v>327</v>
      </c>
      <c r="P96" s="131"/>
      <c r="Q96" s="136">
        <f>Q78</f>
        <v>49.6</v>
      </c>
      <c r="R96" s="131" t="s">
        <v>328</v>
      </c>
      <c r="S96" s="132" t="str">
        <f>S78</f>
        <v>Дымченко Г.Н.</v>
      </c>
      <c r="T96" s="132"/>
      <c r="U96" s="132"/>
      <c r="V96" s="594"/>
    </row>
    <row r="97" spans="1:22" ht="12.75" customHeight="1">
      <c r="A97" s="607"/>
      <c r="B97" s="132"/>
      <c r="C97" s="132"/>
      <c r="D97" s="131" t="s">
        <v>329</v>
      </c>
      <c r="E97" s="131"/>
      <c r="F97" s="136">
        <f>F79</f>
        <v>0</v>
      </c>
      <c r="G97" s="131" t="s">
        <v>330</v>
      </c>
      <c r="H97" s="132" t="s">
        <v>331</v>
      </c>
      <c r="I97" s="132"/>
      <c r="J97" s="137" t="str">
        <f>J79</f>
        <v>5-6</v>
      </c>
      <c r="K97" s="594"/>
      <c r="L97" s="599"/>
      <c r="M97" s="132"/>
      <c r="N97" s="132"/>
      <c r="O97" s="131" t="s">
        <v>329</v>
      </c>
      <c r="P97" s="131"/>
      <c r="Q97" s="136">
        <f>Q79</f>
        <v>1</v>
      </c>
      <c r="R97" s="131" t="s">
        <v>330</v>
      </c>
      <c r="S97" s="132" t="s">
        <v>331</v>
      </c>
      <c r="T97" s="132"/>
      <c r="U97" s="137">
        <f>U79</f>
        <v>8</v>
      </c>
      <c r="V97" s="594"/>
    </row>
    <row r="98" spans="1:22" ht="2.25" customHeight="1" thickBot="1">
      <c r="A98" s="607"/>
      <c r="B98" s="132"/>
      <c r="C98" s="132"/>
      <c r="D98" s="132"/>
      <c r="E98" s="132"/>
      <c r="F98" s="132"/>
      <c r="G98" s="132"/>
      <c r="H98" s="132"/>
      <c r="I98" s="132"/>
      <c r="J98" s="132"/>
      <c r="K98" s="594"/>
      <c r="L98" s="599"/>
      <c r="M98" s="132"/>
      <c r="N98" s="132"/>
      <c r="O98" s="132"/>
      <c r="P98" s="132"/>
      <c r="Q98" s="132"/>
      <c r="R98" s="132"/>
      <c r="S98" s="132"/>
      <c r="T98" s="132"/>
      <c r="U98" s="132"/>
      <c r="V98" s="594"/>
    </row>
    <row r="99" spans="1:22" ht="21" customHeight="1" thickBot="1">
      <c r="A99" s="607"/>
      <c r="B99" s="138"/>
      <c r="C99" s="219"/>
      <c r="D99" s="139" t="s">
        <v>957</v>
      </c>
      <c r="E99" s="140"/>
      <c r="F99" s="141" t="s">
        <v>334</v>
      </c>
      <c r="G99" s="141" t="s">
        <v>335</v>
      </c>
      <c r="H99" s="220"/>
      <c r="I99" s="569" t="s">
        <v>337</v>
      </c>
      <c r="J99" s="570"/>
      <c r="K99" s="594"/>
      <c r="L99" s="599"/>
      <c r="M99" s="138"/>
      <c r="N99" s="219"/>
      <c r="O99" s="139" t="s">
        <v>957</v>
      </c>
      <c r="P99" s="140"/>
      <c r="Q99" s="141" t="s">
        <v>334</v>
      </c>
      <c r="R99" s="141" t="s">
        <v>335</v>
      </c>
      <c r="S99" s="220"/>
      <c r="T99" s="569" t="s">
        <v>337</v>
      </c>
      <c r="U99" s="570"/>
      <c r="V99" s="594"/>
    </row>
    <row r="100" spans="1:22" ht="6" customHeight="1">
      <c r="A100" s="607"/>
      <c r="B100" s="221"/>
      <c r="C100" s="144"/>
      <c r="D100" s="144"/>
      <c r="E100" s="145"/>
      <c r="F100" s="146"/>
      <c r="G100" s="146"/>
      <c r="H100" s="146"/>
      <c r="I100" s="144"/>
      <c r="J100" s="147"/>
      <c r="K100" s="594"/>
      <c r="L100" s="599"/>
      <c r="M100" s="221"/>
      <c r="N100" s="144"/>
      <c r="O100" s="144"/>
      <c r="P100" s="145"/>
      <c r="Q100" s="146"/>
      <c r="R100" s="146"/>
      <c r="S100" s="146"/>
      <c r="T100" s="144"/>
      <c r="U100" s="147"/>
      <c r="V100" s="594"/>
    </row>
    <row r="101" spans="1:22" ht="27.75" customHeight="1" thickBot="1">
      <c r="A101" s="607"/>
      <c r="B101" s="600" t="s">
        <v>520</v>
      </c>
      <c r="C101" s="601"/>
      <c r="D101" s="601"/>
      <c r="E101" s="602"/>
      <c r="F101" s="239">
        <v>8.4499999999999993</v>
      </c>
      <c r="G101" s="239">
        <f>F101*F96</f>
        <v>1259.8949999999998</v>
      </c>
      <c r="H101" s="166"/>
      <c r="I101" s="242">
        <f>G101-H101</f>
        <v>1259.8949999999998</v>
      </c>
      <c r="J101" s="167"/>
      <c r="K101" s="594"/>
      <c r="L101" s="599"/>
      <c r="M101" s="600" t="s">
        <v>520</v>
      </c>
      <c r="N101" s="601"/>
      <c r="O101" s="601"/>
      <c r="P101" s="602"/>
      <c r="Q101" s="239">
        <v>8.4499999999999993</v>
      </c>
      <c r="R101" s="239">
        <f>Q101*Q96</f>
        <v>419.12</v>
      </c>
      <c r="S101" s="166"/>
      <c r="T101" s="242">
        <f>R101-S101</f>
        <v>419.12</v>
      </c>
      <c r="U101" s="167"/>
      <c r="V101" s="594"/>
    </row>
    <row r="102" spans="1:22" ht="13.5" hidden="1" thickBot="1">
      <c r="A102" s="154"/>
      <c r="B102" s="168" t="s">
        <v>521</v>
      </c>
      <c r="C102" s="164"/>
      <c r="D102" s="164"/>
      <c r="E102" s="165"/>
      <c r="F102" s="239">
        <f>$B$2309</f>
        <v>0</v>
      </c>
      <c r="G102" s="239">
        <f>F102*F96</f>
        <v>0</v>
      </c>
      <c r="H102" s="166"/>
      <c r="I102" s="242">
        <f>G102-H102</f>
        <v>0</v>
      </c>
      <c r="J102" s="167"/>
      <c r="K102" s="594"/>
      <c r="L102" s="154"/>
      <c r="M102" s="168" t="s">
        <v>521</v>
      </c>
      <c r="N102" s="164"/>
      <c r="O102" s="164"/>
      <c r="P102" s="165"/>
      <c r="Q102" s="239">
        <f>$B$2309</f>
        <v>0</v>
      </c>
      <c r="R102" s="238">
        <f>Q102*Q96</f>
        <v>0</v>
      </c>
      <c r="S102" s="166"/>
      <c r="T102" s="242">
        <f>R102-S102</f>
        <v>0</v>
      </c>
      <c r="U102" s="167"/>
      <c r="V102" s="594"/>
    </row>
    <row r="103" spans="1:22" ht="11.25" hidden="1" customHeight="1" thickBot="1">
      <c r="A103" s="132"/>
      <c r="B103" s="168"/>
      <c r="C103" s="164"/>
      <c r="D103" s="164"/>
      <c r="E103" s="165"/>
      <c r="F103" s="243" t="s">
        <v>384</v>
      </c>
      <c r="G103" s="243" t="s">
        <v>385</v>
      </c>
      <c r="H103" s="296"/>
      <c r="I103" s="164"/>
      <c r="J103" s="167"/>
      <c r="K103" s="594"/>
      <c r="L103" s="132"/>
      <c r="M103" s="168"/>
      <c r="N103" s="164"/>
      <c r="O103" s="164"/>
      <c r="P103" s="165"/>
      <c r="Q103" s="243" t="s">
        <v>384</v>
      </c>
      <c r="R103" s="243" t="s">
        <v>385</v>
      </c>
      <c r="S103" s="296"/>
      <c r="T103" s="164"/>
      <c r="U103" s="167"/>
      <c r="V103" s="594"/>
    </row>
    <row r="104" spans="1:22" ht="13.5" thickBot="1">
      <c r="A104" s="246" t="s">
        <v>375</v>
      </c>
      <c r="B104" s="345"/>
      <c r="C104" s="219"/>
      <c r="D104" s="219"/>
      <c r="E104" s="253"/>
      <c r="F104" s="164"/>
      <c r="G104" s="282"/>
      <c r="H104" s="249"/>
      <c r="I104" s="242"/>
      <c r="J104" s="167"/>
      <c r="K104" s="594"/>
      <c r="L104" s="246" t="s">
        <v>375</v>
      </c>
      <c r="M104" s="345"/>
      <c r="N104" s="219"/>
      <c r="O104" s="219"/>
      <c r="P104" s="253"/>
      <c r="Q104" s="164"/>
      <c r="R104" s="248"/>
      <c r="S104" s="249"/>
      <c r="T104" s="242"/>
      <c r="U104" s="167"/>
      <c r="V104" s="594"/>
    </row>
    <row r="105" spans="1:22">
      <c r="A105" s="131"/>
      <c r="B105" s="132"/>
      <c r="C105" s="132"/>
      <c r="D105" s="132"/>
      <c r="E105" s="132"/>
      <c r="F105" s="132"/>
      <c r="G105" s="173" t="s">
        <v>342</v>
      </c>
      <c r="H105" s="147"/>
      <c r="I105" s="287">
        <f>I87</f>
        <v>0</v>
      </c>
      <c r="J105" s="147"/>
      <c r="K105" s="594"/>
      <c r="L105" s="131"/>
      <c r="M105" s="132"/>
      <c r="N105" s="132"/>
      <c r="O105" s="132"/>
      <c r="P105" s="132"/>
      <c r="Q105" s="132"/>
      <c r="R105" s="173" t="s">
        <v>342</v>
      </c>
      <c r="S105" s="147"/>
      <c r="T105" s="287">
        <f>T87</f>
        <v>0</v>
      </c>
      <c r="U105" s="147"/>
      <c r="V105" s="594"/>
    </row>
    <row r="106" spans="1:22">
      <c r="A106" s="131"/>
      <c r="B106" s="132"/>
      <c r="C106" s="132"/>
      <c r="D106" s="132"/>
      <c r="E106" s="132"/>
      <c r="F106" s="132"/>
      <c r="G106" s="177" t="s">
        <v>140</v>
      </c>
      <c r="H106" s="178"/>
      <c r="I106" s="283">
        <f>I88</f>
        <v>0</v>
      </c>
      <c r="J106" s="178"/>
      <c r="K106" s="594"/>
      <c r="L106" s="131"/>
      <c r="M106" s="132"/>
      <c r="N106" s="132"/>
      <c r="O106" s="132"/>
      <c r="P106" s="132"/>
      <c r="Q106" s="132"/>
      <c r="R106" s="177" t="s">
        <v>140</v>
      </c>
      <c r="S106" s="178"/>
      <c r="T106" s="283">
        <f>T88</f>
        <v>0</v>
      </c>
      <c r="U106" s="178"/>
      <c r="V106" s="594"/>
    </row>
    <row r="107" spans="1:22" ht="13.5" thickBot="1">
      <c r="A107" s="131" t="s">
        <v>376</v>
      </c>
      <c r="B107" s="132"/>
      <c r="C107" s="132"/>
      <c r="D107" s="180" t="s">
        <v>345</v>
      </c>
      <c r="E107" s="183" t="str">
        <f>$E$17</f>
        <v>декабря</v>
      </c>
      <c r="F107" s="132" t="s">
        <v>968</v>
      </c>
      <c r="G107" s="182" t="s">
        <v>347</v>
      </c>
      <c r="H107" s="167"/>
      <c r="I107" s="257">
        <f>I101+I102+I104+I105+I106</f>
        <v>1259.8949999999998</v>
      </c>
      <c r="J107" s="167"/>
      <c r="K107" s="594"/>
      <c r="L107" s="131" t="s">
        <v>376</v>
      </c>
      <c r="M107" s="132"/>
      <c r="N107" s="132"/>
      <c r="O107" s="180" t="s">
        <v>345</v>
      </c>
      <c r="P107" s="183" t="str">
        <f>$E$17</f>
        <v>декабря</v>
      </c>
      <c r="Q107" s="132" t="s">
        <v>968</v>
      </c>
      <c r="R107" s="182" t="s">
        <v>347</v>
      </c>
      <c r="S107" s="167"/>
      <c r="T107" s="257">
        <f>T101+T102+T104+T105+T106</f>
        <v>419.12</v>
      </c>
      <c r="U107" s="167"/>
      <c r="V107" s="594"/>
    </row>
    <row r="108" spans="1:22" ht="13.5" thickBot="1">
      <c r="A108" s="184" t="s">
        <v>348</v>
      </c>
      <c r="B108" s="190">
        <f>$B$18</f>
        <v>4.3333333333333335E-2</v>
      </c>
      <c r="C108" s="186" t="s">
        <v>349</v>
      </c>
      <c r="D108" s="259"/>
      <c r="E108" s="259"/>
      <c r="F108" s="259"/>
      <c r="G108" s="197"/>
      <c r="H108" s="197"/>
      <c r="I108" s="197"/>
      <c r="J108" s="197"/>
      <c r="K108" s="348"/>
      <c r="L108" s="184" t="s">
        <v>348</v>
      </c>
      <c r="M108" s="190">
        <f>$B$18</f>
        <v>4.3333333333333335E-2</v>
      </c>
      <c r="N108" s="186" t="s">
        <v>349</v>
      </c>
      <c r="O108" s="259"/>
      <c r="P108" s="259"/>
      <c r="Q108" s="259"/>
      <c r="R108" s="197"/>
      <c r="S108" s="197"/>
      <c r="T108" s="197"/>
      <c r="U108" s="197"/>
      <c r="V108" s="156"/>
    </row>
    <row r="109" spans="1:22" ht="24" customHeight="1" thickTop="1">
      <c r="A109" s="131" t="s">
        <v>363</v>
      </c>
      <c r="B109" s="131"/>
      <c r="L109" s="131" t="s">
        <v>363</v>
      </c>
      <c r="M109" s="131"/>
      <c r="V109" s="216"/>
    </row>
    <row r="110" spans="1:22">
      <c r="A110" s="131" t="s">
        <v>966</v>
      </c>
      <c r="B110" s="131"/>
      <c r="L110" s="131" t="s">
        <v>966</v>
      </c>
      <c r="M110" s="131"/>
      <c r="V110" s="216"/>
    </row>
    <row r="111" spans="1:22" ht="7.5" customHeight="1">
      <c r="A111" s="131"/>
      <c r="B111" s="131"/>
      <c r="C111" s="132"/>
      <c r="D111" s="132"/>
      <c r="E111" s="132"/>
      <c r="F111" s="132"/>
      <c r="G111" s="132"/>
      <c r="H111" s="132"/>
      <c r="I111" s="132"/>
      <c r="J111" s="132"/>
      <c r="K111" s="217"/>
      <c r="L111" s="131"/>
      <c r="M111" s="131"/>
      <c r="N111" s="132"/>
      <c r="O111" s="132"/>
      <c r="P111" s="132"/>
      <c r="Q111" s="132"/>
      <c r="R111" s="132"/>
      <c r="S111" s="132"/>
      <c r="T111" s="132"/>
      <c r="U111" s="132"/>
      <c r="V111" s="132"/>
    </row>
    <row r="112" spans="1:22">
      <c r="A112" s="132"/>
      <c r="B112" s="132"/>
      <c r="C112" s="132"/>
      <c r="D112" s="133" t="s">
        <v>325</v>
      </c>
      <c r="E112" s="133"/>
      <c r="F112" s="133"/>
      <c r="G112" s="135" t="s">
        <v>144</v>
      </c>
      <c r="H112" s="133">
        <v>2021</v>
      </c>
      <c r="I112" s="132" t="s">
        <v>976</v>
      </c>
      <c r="J112" s="132"/>
      <c r="K112" s="217"/>
      <c r="L112" s="132"/>
      <c r="M112" s="132"/>
      <c r="N112" s="132"/>
      <c r="O112" s="133" t="s">
        <v>325</v>
      </c>
      <c r="P112" s="133"/>
      <c r="Q112" s="133"/>
      <c r="R112" s="135" t="str">
        <f>$G$4</f>
        <v>ноябрь</v>
      </c>
      <c r="S112" s="133" t="s">
        <v>967</v>
      </c>
      <c r="T112" s="132"/>
      <c r="U112" s="132"/>
      <c r="V112" s="132"/>
    </row>
    <row r="113" spans="1:22" ht="3" customHeight="1">
      <c r="A113" s="607" t="s">
        <v>974</v>
      </c>
      <c r="B113" s="132"/>
      <c r="C113" s="132"/>
      <c r="D113" s="132"/>
      <c r="E113" s="132"/>
      <c r="F113" s="132"/>
      <c r="G113" s="132"/>
      <c r="H113" s="132"/>
      <c r="I113" s="132"/>
      <c r="J113" s="132"/>
      <c r="K113" s="217"/>
      <c r="L113" s="599" t="s">
        <v>369</v>
      </c>
      <c r="M113" s="132"/>
      <c r="N113" s="132"/>
      <c r="O113" s="132"/>
      <c r="P113" s="132"/>
      <c r="Q113" s="132"/>
      <c r="R113" s="132"/>
      <c r="S113" s="132"/>
      <c r="T113" s="132"/>
      <c r="U113" s="132"/>
      <c r="V113" s="132"/>
    </row>
    <row r="114" spans="1:22" ht="12.75" customHeight="1">
      <c r="A114" s="607"/>
      <c r="B114" s="132"/>
      <c r="C114" s="132"/>
      <c r="D114" s="131" t="s">
        <v>327</v>
      </c>
      <c r="E114" s="131"/>
      <c r="F114" s="136">
        <f>Жильцы!E8</f>
        <v>57</v>
      </c>
      <c r="G114" s="131" t="s">
        <v>328</v>
      </c>
      <c r="H114" s="132" t="str">
        <f>Жильцы!B8&amp;" "&amp;Жильцы!C8&amp;"."&amp;Жильцы!D8&amp;"."</f>
        <v>Ушаков В.Г.</v>
      </c>
      <c r="I114" s="132"/>
      <c r="J114" s="132"/>
      <c r="K114" s="217"/>
      <c r="L114" s="599"/>
      <c r="M114" s="132"/>
      <c r="N114" s="132"/>
      <c r="O114" s="131" t="s">
        <v>327</v>
      </c>
      <c r="P114" s="131"/>
      <c r="Q114" s="136">
        <f>Жильцы!E10</f>
        <v>49.4</v>
      </c>
      <c r="R114" s="131" t="s">
        <v>328</v>
      </c>
      <c r="S114" s="132" t="str">
        <f>Жильцы!B10&amp;" "&amp;Жильцы!C10&amp;"."&amp;Жильцы!D10&amp;"."</f>
        <v>Солянов Р.Г.</v>
      </c>
      <c r="T114" s="132"/>
      <c r="U114" s="132"/>
      <c r="V114" s="132"/>
    </row>
    <row r="115" spans="1:22" ht="12.75" customHeight="1">
      <c r="A115" s="607"/>
      <c r="B115" s="132"/>
      <c r="C115" s="132"/>
      <c r="D115" s="131" t="s">
        <v>329</v>
      </c>
      <c r="E115" s="131"/>
      <c r="F115" s="136">
        <f>Жильцы!F8</f>
        <v>0</v>
      </c>
      <c r="G115" s="131" t="s">
        <v>330</v>
      </c>
      <c r="H115" s="132" t="s">
        <v>331</v>
      </c>
      <c r="I115" s="132"/>
      <c r="J115" s="137">
        <f>Жильцы!A8</f>
        <v>7</v>
      </c>
      <c r="K115" s="217"/>
      <c r="L115" s="599"/>
      <c r="M115" s="132"/>
      <c r="N115" s="132"/>
      <c r="O115" s="131" t="s">
        <v>329</v>
      </c>
      <c r="P115" s="131"/>
      <c r="Q115" s="136">
        <f>Жильцы!F10</f>
        <v>1</v>
      </c>
      <c r="R115" s="131" t="s">
        <v>330</v>
      </c>
      <c r="S115" s="132" t="s">
        <v>331</v>
      </c>
      <c r="T115" s="132"/>
      <c r="U115" s="137">
        <f>Жильцы!A10</f>
        <v>9</v>
      </c>
      <c r="V115" s="132"/>
    </row>
    <row r="116" spans="1:22" ht="2.25" customHeight="1" thickBot="1">
      <c r="A116" s="607"/>
      <c r="B116" s="132"/>
      <c r="C116" s="132"/>
      <c r="D116" s="132"/>
      <c r="E116" s="132"/>
      <c r="F116" s="132"/>
      <c r="G116" s="132"/>
      <c r="H116" s="132"/>
      <c r="I116" s="132"/>
      <c r="J116" s="132"/>
      <c r="K116" s="217"/>
      <c r="L116" s="599"/>
      <c r="M116" s="132"/>
      <c r="N116" s="132"/>
      <c r="O116" s="132"/>
      <c r="P116" s="132"/>
      <c r="Q116" s="132"/>
      <c r="R116" s="132"/>
      <c r="S116" s="132"/>
      <c r="T116" s="132"/>
      <c r="U116" s="132"/>
      <c r="V116" s="132"/>
    </row>
    <row r="117" spans="1:22" ht="27" customHeight="1" thickBot="1">
      <c r="A117" s="607"/>
      <c r="B117" s="138"/>
      <c r="C117" s="219"/>
      <c r="D117" s="139" t="s">
        <v>957</v>
      </c>
      <c r="E117" s="140"/>
      <c r="F117" s="141" t="s">
        <v>334</v>
      </c>
      <c r="G117" s="141" t="s">
        <v>335</v>
      </c>
      <c r="H117" s="220"/>
      <c r="I117" s="569" t="s">
        <v>337</v>
      </c>
      <c r="J117" s="570"/>
      <c r="K117" s="217"/>
      <c r="L117" s="599"/>
      <c r="M117" s="138"/>
      <c r="N117" s="219"/>
      <c r="O117" s="139" t="s">
        <v>957</v>
      </c>
      <c r="P117" s="140"/>
      <c r="Q117" s="141" t="s">
        <v>334</v>
      </c>
      <c r="R117" s="141" t="s">
        <v>335</v>
      </c>
      <c r="S117" s="220"/>
      <c r="T117" s="569" t="s">
        <v>337</v>
      </c>
      <c r="U117" s="570"/>
      <c r="V117" s="132"/>
    </row>
    <row r="118" spans="1:22" ht="0.75" customHeight="1">
      <c r="A118" s="607"/>
      <c r="B118" s="221"/>
      <c r="C118" s="144"/>
      <c r="D118" s="144"/>
      <c r="E118" s="145"/>
      <c r="F118" s="146"/>
      <c r="G118" s="146"/>
      <c r="H118" s="146"/>
      <c r="I118" s="144"/>
      <c r="J118" s="147"/>
      <c r="K118" s="217"/>
      <c r="L118" s="599"/>
      <c r="M118" s="221"/>
      <c r="N118" s="144"/>
      <c r="O118" s="144"/>
      <c r="P118" s="145"/>
      <c r="Q118" s="146"/>
      <c r="R118" s="146"/>
      <c r="S118" s="146"/>
      <c r="T118" s="144"/>
      <c r="U118" s="147"/>
      <c r="V118" s="132"/>
    </row>
    <row r="119" spans="1:22" ht="26.25" customHeight="1" thickBot="1">
      <c r="A119" s="607"/>
      <c r="B119" s="600" t="s">
        <v>520</v>
      </c>
      <c r="C119" s="601"/>
      <c r="D119" s="601"/>
      <c r="E119" s="602"/>
      <c r="F119" s="239">
        <v>8.4499999999999993</v>
      </c>
      <c r="G119" s="239">
        <f>F119*F114</f>
        <v>481.65</v>
      </c>
      <c r="H119" s="166"/>
      <c r="I119" s="242">
        <f>G119-H119</f>
        <v>481.65</v>
      </c>
      <c r="J119" s="167"/>
      <c r="K119" s="217"/>
      <c r="L119" s="599"/>
      <c r="M119" s="600" t="s">
        <v>520</v>
      </c>
      <c r="N119" s="601"/>
      <c r="O119" s="601"/>
      <c r="P119" s="602"/>
      <c r="Q119" s="239">
        <v>8.4499999999999993</v>
      </c>
      <c r="R119" s="239">
        <f>Q119*Q114</f>
        <v>417.42999999999995</v>
      </c>
      <c r="S119" s="166"/>
      <c r="T119" s="242">
        <f>R119-S119</f>
        <v>417.42999999999995</v>
      </c>
      <c r="U119" s="167"/>
      <c r="V119" s="132"/>
    </row>
    <row r="120" spans="1:22" ht="13.5" hidden="1" thickBot="1">
      <c r="A120" s="154"/>
      <c r="B120" s="168" t="s">
        <v>521</v>
      </c>
      <c r="C120" s="164"/>
      <c r="D120" s="164"/>
      <c r="E120" s="165"/>
      <c r="F120" s="239">
        <f>$B$2309</f>
        <v>0</v>
      </c>
      <c r="G120" s="239">
        <f>F120*F114</f>
        <v>0</v>
      </c>
      <c r="H120" s="166"/>
      <c r="I120" s="242">
        <f>G120-H120</f>
        <v>0</v>
      </c>
      <c r="J120" s="167"/>
      <c r="K120" s="217"/>
      <c r="L120" s="154"/>
      <c r="M120" s="168" t="s">
        <v>521</v>
      </c>
      <c r="N120" s="164"/>
      <c r="O120" s="164"/>
      <c r="P120" s="165"/>
      <c r="Q120" s="239">
        <f>$B$2309</f>
        <v>0</v>
      </c>
      <c r="R120" s="238">
        <f>Q120*Q114</f>
        <v>0</v>
      </c>
      <c r="S120" s="166"/>
      <c r="T120" s="242">
        <f>R120-S120</f>
        <v>0</v>
      </c>
      <c r="U120" s="167"/>
      <c r="V120" s="132"/>
    </row>
    <row r="121" spans="1:22" ht="12" hidden="1" customHeight="1" thickBot="1">
      <c r="A121" s="132"/>
      <c r="B121" s="168"/>
      <c r="C121" s="164"/>
      <c r="D121" s="164"/>
      <c r="E121" s="165"/>
      <c r="F121" s="243" t="s">
        <v>384</v>
      </c>
      <c r="G121" s="243" t="s">
        <v>385</v>
      </c>
      <c r="H121" s="296"/>
      <c r="I121" s="164"/>
      <c r="J121" s="167"/>
      <c r="K121" s="217"/>
      <c r="L121" s="132"/>
      <c r="M121" s="168"/>
      <c r="N121" s="164"/>
      <c r="O121" s="164"/>
      <c r="P121" s="165"/>
      <c r="Q121" s="243" t="s">
        <v>384</v>
      </c>
      <c r="R121" s="243" t="s">
        <v>385</v>
      </c>
      <c r="S121" s="296"/>
      <c r="T121" s="164"/>
      <c r="U121" s="167"/>
      <c r="V121" s="132"/>
    </row>
    <row r="122" spans="1:22" ht="13.5" thickBot="1">
      <c r="A122" s="246" t="s">
        <v>375</v>
      </c>
      <c r="B122" s="345"/>
      <c r="C122" s="219"/>
      <c r="D122" s="219"/>
      <c r="E122" s="253"/>
      <c r="F122" s="248"/>
      <c r="G122" s="248"/>
      <c r="H122" s="249"/>
      <c r="I122" s="242"/>
      <c r="J122" s="167"/>
      <c r="K122" s="217"/>
      <c r="L122" s="246" t="s">
        <v>375</v>
      </c>
      <c r="M122" s="345"/>
      <c r="N122" s="219"/>
      <c r="O122" s="219"/>
      <c r="P122" s="253"/>
      <c r="Q122" s="164"/>
      <c r="R122" s="248"/>
      <c r="S122" s="249"/>
      <c r="T122" s="242"/>
      <c r="U122" s="167"/>
      <c r="V122" s="132"/>
    </row>
    <row r="123" spans="1:22">
      <c r="A123" s="131"/>
      <c r="B123" s="132"/>
      <c r="C123" s="132"/>
      <c r="D123" s="132"/>
      <c r="E123" s="132"/>
      <c r="F123" s="132"/>
      <c r="G123" s="173" t="s">
        <v>342</v>
      </c>
      <c r="H123" s="147"/>
      <c r="I123" s="287">
        <f>Жильцы!M8</f>
        <v>0</v>
      </c>
      <c r="J123" s="147"/>
      <c r="K123" s="217"/>
      <c r="L123" s="131"/>
      <c r="M123" s="132"/>
      <c r="N123" s="132"/>
      <c r="O123" s="132"/>
      <c r="P123" s="132"/>
      <c r="Q123" s="132"/>
      <c r="R123" s="173" t="s">
        <v>342</v>
      </c>
      <c r="S123" s="147"/>
      <c r="T123" s="287">
        <f>Жильцы!M10</f>
        <v>0</v>
      </c>
      <c r="U123" s="147"/>
      <c r="V123" s="132"/>
    </row>
    <row r="124" spans="1:22" ht="11.25" customHeight="1">
      <c r="A124" s="131"/>
      <c r="B124" s="132"/>
      <c r="C124" s="132"/>
      <c r="D124" s="132"/>
      <c r="E124" s="132"/>
      <c r="F124" s="132"/>
      <c r="G124" s="177" t="s">
        <v>140</v>
      </c>
      <c r="H124" s="178"/>
      <c r="I124" s="283">
        <f>Жильцы!O8</f>
        <v>0</v>
      </c>
      <c r="J124" s="178"/>
      <c r="K124" s="217"/>
      <c r="L124" s="131"/>
      <c r="M124" s="132"/>
      <c r="N124" s="132"/>
      <c r="O124" s="132"/>
      <c r="P124" s="132"/>
      <c r="Q124" s="132"/>
      <c r="R124" s="177" t="s">
        <v>140</v>
      </c>
      <c r="S124" s="178"/>
      <c r="T124" s="283">
        <f>Жильцы!O10</f>
        <v>0</v>
      </c>
      <c r="U124" s="178"/>
      <c r="V124" s="132"/>
    </row>
    <row r="125" spans="1:22" ht="13.5" thickBot="1">
      <c r="A125" s="131" t="s">
        <v>376</v>
      </c>
      <c r="B125" s="132"/>
      <c r="C125" s="132"/>
      <c r="D125" s="180" t="s">
        <v>345</v>
      </c>
      <c r="E125" s="183" t="s">
        <v>978</v>
      </c>
      <c r="F125" s="132" t="s">
        <v>977</v>
      </c>
      <c r="G125" s="182" t="s">
        <v>347</v>
      </c>
      <c r="H125" s="167"/>
      <c r="I125" s="257">
        <f>I119+I120+I122+I123+I124</f>
        <v>481.65</v>
      </c>
      <c r="J125" s="167"/>
      <c r="K125" s="217"/>
      <c r="L125" s="131" t="s">
        <v>376</v>
      </c>
      <c r="M125" s="132"/>
      <c r="N125" s="132"/>
      <c r="O125" s="180" t="s">
        <v>345</v>
      </c>
      <c r="P125" s="183" t="str">
        <f>$E$17</f>
        <v>декабря</v>
      </c>
      <c r="Q125" s="132" t="s">
        <v>968</v>
      </c>
      <c r="R125" s="182" t="s">
        <v>347</v>
      </c>
      <c r="S125" s="167"/>
      <c r="T125" s="257">
        <f>T119+T120+T122+T123+T124</f>
        <v>417.42999999999995</v>
      </c>
      <c r="U125" s="167"/>
      <c r="V125" s="132"/>
    </row>
    <row r="126" spans="1:22" ht="10.5" customHeight="1">
      <c r="A126" s="184" t="s">
        <v>348</v>
      </c>
      <c r="B126" s="190">
        <f>$B$18</f>
        <v>4.3333333333333335E-2</v>
      </c>
      <c r="C126" s="186" t="s">
        <v>349</v>
      </c>
      <c r="D126" s="259"/>
      <c r="E126" s="259"/>
      <c r="F126" s="259"/>
      <c r="G126" s="259"/>
      <c r="H126" s="259"/>
      <c r="I126" s="259"/>
      <c r="J126" s="259"/>
      <c r="K126" s="260"/>
      <c r="L126" s="184" t="s">
        <v>348</v>
      </c>
      <c r="M126" s="190">
        <f>$B$18</f>
        <v>4.3333333333333335E-2</v>
      </c>
      <c r="N126" s="186" t="s">
        <v>349</v>
      </c>
      <c r="O126" s="259"/>
      <c r="P126" s="259"/>
      <c r="Q126" s="259"/>
      <c r="R126" s="259"/>
      <c r="S126" s="259"/>
      <c r="T126" s="259"/>
      <c r="U126" s="259"/>
      <c r="V126" s="261"/>
    </row>
    <row r="127" spans="1:22" ht="25.5" customHeight="1">
      <c r="A127" s="131" t="s">
        <v>363</v>
      </c>
      <c r="B127" s="131"/>
      <c r="L127" s="131" t="s">
        <v>363</v>
      </c>
      <c r="M127" s="131"/>
      <c r="V127" s="216"/>
    </row>
    <row r="128" spans="1:22">
      <c r="A128" s="131" t="s">
        <v>966</v>
      </c>
      <c r="B128" s="131"/>
      <c r="L128" s="131" t="s">
        <v>966</v>
      </c>
      <c r="M128" s="131"/>
      <c r="V128" s="216"/>
    </row>
    <row r="129" spans="1:22" ht="3" customHeight="1">
      <c r="A129" s="131"/>
      <c r="B129" s="131"/>
      <c r="C129" s="132"/>
      <c r="D129" s="132"/>
      <c r="E129" s="132"/>
      <c r="F129" s="132"/>
      <c r="G129" s="132"/>
      <c r="H129" s="132"/>
      <c r="I129" s="132"/>
      <c r="J129" s="132"/>
      <c r="K129" s="217"/>
      <c r="L129" s="131"/>
      <c r="M129" s="131"/>
      <c r="N129" s="132"/>
      <c r="O129" s="132"/>
      <c r="P129" s="132"/>
      <c r="Q129" s="132"/>
      <c r="R129" s="132"/>
      <c r="S129" s="132"/>
      <c r="T129" s="132"/>
      <c r="U129" s="132"/>
      <c r="V129" s="132"/>
    </row>
    <row r="130" spans="1:22">
      <c r="A130" s="132"/>
      <c r="B130" s="132"/>
      <c r="C130" s="132"/>
      <c r="D130" s="133" t="s">
        <v>350</v>
      </c>
      <c r="E130" s="133"/>
      <c r="F130" s="133"/>
      <c r="G130" s="135" t="s">
        <v>144</v>
      </c>
      <c r="H130" s="133">
        <v>2021</v>
      </c>
      <c r="I130" s="132" t="s">
        <v>976</v>
      </c>
      <c r="J130" s="132"/>
      <c r="K130" s="217"/>
      <c r="L130" s="132"/>
      <c r="M130" s="132"/>
      <c r="N130" s="132"/>
      <c r="O130" s="133" t="s">
        <v>350</v>
      </c>
      <c r="P130" s="133"/>
      <c r="Q130" s="133"/>
      <c r="R130" s="135" t="str">
        <f>$G$4</f>
        <v>ноябрь</v>
      </c>
      <c r="S130" s="133" t="s">
        <v>967</v>
      </c>
      <c r="T130" s="132"/>
      <c r="U130" s="132"/>
      <c r="V130" s="132"/>
    </row>
    <row r="131" spans="1:22" ht="3.75" customHeight="1">
      <c r="A131" s="607" t="s">
        <v>974</v>
      </c>
      <c r="B131" s="132"/>
      <c r="C131" s="132"/>
      <c r="D131" s="132"/>
      <c r="E131" s="132"/>
      <c r="F131" s="132"/>
      <c r="G131" s="132"/>
      <c r="H131" s="132"/>
      <c r="I131" s="132"/>
      <c r="J131" s="132"/>
      <c r="K131" s="594"/>
      <c r="L131" s="599" t="s">
        <v>369</v>
      </c>
      <c r="M131" s="132"/>
      <c r="N131" s="132"/>
      <c r="O131" s="132"/>
      <c r="P131" s="132"/>
      <c r="Q131" s="132"/>
      <c r="R131" s="132"/>
      <c r="S131" s="132"/>
      <c r="T131" s="132"/>
      <c r="U131" s="132"/>
      <c r="V131" s="594"/>
    </row>
    <row r="132" spans="1:22" ht="12.75" customHeight="1">
      <c r="A132" s="607"/>
      <c r="B132" s="132"/>
      <c r="C132" s="132"/>
      <c r="D132" s="131" t="s">
        <v>327</v>
      </c>
      <c r="E132" s="131"/>
      <c r="F132" s="136">
        <f>F114</f>
        <v>57</v>
      </c>
      <c r="G132" s="131" t="s">
        <v>328</v>
      </c>
      <c r="H132" s="132" t="str">
        <f>H114</f>
        <v>Ушаков В.Г.</v>
      </c>
      <c r="I132" s="132"/>
      <c r="J132" s="132"/>
      <c r="K132" s="594"/>
      <c r="L132" s="599"/>
      <c r="M132" s="132"/>
      <c r="N132" s="132"/>
      <c r="O132" s="131" t="s">
        <v>327</v>
      </c>
      <c r="P132" s="131"/>
      <c r="Q132" s="136">
        <f>Q114</f>
        <v>49.4</v>
      </c>
      <c r="R132" s="131" t="s">
        <v>328</v>
      </c>
      <c r="S132" s="132" t="str">
        <f>S114</f>
        <v>Солянов Р.Г.</v>
      </c>
      <c r="T132" s="132"/>
      <c r="U132" s="132"/>
      <c r="V132" s="594"/>
    </row>
    <row r="133" spans="1:22" ht="12.75" customHeight="1">
      <c r="A133" s="607"/>
      <c r="B133" s="132"/>
      <c r="C133" s="132"/>
      <c r="D133" s="131" t="s">
        <v>329</v>
      </c>
      <c r="E133" s="131"/>
      <c r="F133" s="136">
        <f>F115</f>
        <v>0</v>
      </c>
      <c r="G133" s="131" t="s">
        <v>330</v>
      </c>
      <c r="H133" s="132" t="s">
        <v>331</v>
      </c>
      <c r="I133" s="132"/>
      <c r="J133" s="137">
        <f>J115</f>
        <v>7</v>
      </c>
      <c r="K133" s="594"/>
      <c r="L133" s="599"/>
      <c r="M133" s="132"/>
      <c r="N133" s="132"/>
      <c r="O133" s="131" t="s">
        <v>329</v>
      </c>
      <c r="P133" s="131"/>
      <c r="Q133" s="136">
        <f>Q115</f>
        <v>1</v>
      </c>
      <c r="R133" s="131" t="s">
        <v>330</v>
      </c>
      <c r="S133" s="132" t="s">
        <v>331</v>
      </c>
      <c r="T133" s="132"/>
      <c r="U133" s="137">
        <f>U115</f>
        <v>9</v>
      </c>
      <c r="V133" s="594"/>
    </row>
    <row r="134" spans="1:22" ht="2.25" customHeight="1" thickBot="1">
      <c r="A134" s="607"/>
      <c r="B134" s="132"/>
      <c r="C134" s="132"/>
      <c r="D134" s="132"/>
      <c r="E134" s="132"/>
      <c r="F134" s="132"/>
      <c r="G134" s="132"/>
      <c r="H134" s="132"/>
      <c r="I134" s="132"/>
      <c r="J134" s="132"/>
      <c r="K134" s="594"/>
      <c r="L134" s="599"/>
      <c r="M134" s="132"/>
      <c r="N134" s="132"/>
      <c r="O134" s="132"/>
      <c r="P134" s="132"/>
      <c r="Q134" s="132"/>
      <c r="R134" s="132"/>
      <c r="S134" s="132"/>
      <c r="T134" s="132"/>
      <c r="U134" s="132"/>
      <c r="V134" s="594"/>
    </row>
    <row r="135" spans="1:22" ht="16.5" customHeight="1" thickBot="1">
      <c r="A135" s="607"/>
      <c r="B135" s="138"/>
      <c r="C135" s="219"/>
      <c r="D135" s="139" t="s">
        <v>957</v>
      </c>
      <c r="E135" s="140"/>
      <c r="F135" s="141" t="s">
        <v>334</v>
      </c>
      <c r="G135" s="141" t="s">
        <v>335</v>
      </c>
      <c r="H135" s="220"/>
      <c r="I135" s="569" t="s">
        <v>337</v>
      </c>
      <c r="J135" s="570"/>
      <c r="K135" s="594"/>
      <c r="L135" s="599"/>
      <c r="M135" s="138"/>
      <c r="N135" s="219"/>
      <c r="O135" s="139" t="s">
        <v>957</v>
      </c>
      <c r="P135" s="140"/>
      <c r="Q135" s="141" t="s">
        <v>334</v>
      </c>
      <c r="R135" s="141" t="s">
        <v>335</v>
      </c>
      <c r="S135" s="220"/>
      <c r="T135" s="569" t="s">
        <v>337</v>
      </c>
      <c r="U135" s="570"/>
      <c r="V135" s="594"/>
    </row>
    <row r="136" spans="1:22" ht="3" customHeight="1">
      <c r="A136" s="607"/>
      <c r="B136" s="221"/>
      <c r="C136" s="144"/>
      <c r="D136" s="144"/>
      <c r="E136" s="145"/>
      <c r="F136" s="146"/>
      <c r="G136" s="146"/>
      <c r="H136" s="146"/>
      <c r="I136" s="144"/>
      <c r="J136" s="147"/>
      <c r="K136" s="594"/>
      <c r="L136" s="599"/>
      <c r="M136" s="221"/>
      <c r="N136" s="144"/>
      <c r="O136" s="144"/>
      <c r="P136" s="145"/>
      <c r="Q136" s="146"/>
      <c r="R136" s="146"/>
      <c r="S136" s="146"/>
      <c r="T136" s="144"/>
      <c r="U136" s="147"/>
      <c r="V136" s="594"/>
    </row>
    <row r="137" spans="1:22" ht="26.25" customHeight="1" thickBot="1">
      <c r="A137" s="607"/>
      <c r="B137" s="600" t="s">
        <v>520</v>
      </c>
      <c r="C137" s="601"/>
      <c r="D137" s="601"/>
      <c r="E137" s="602"/>
      <c r="F137" s="239">
        <v>8.4499999999999993</v>
      </c>
      <c r="G137" s="239">
        <f>F137*F132</f>
        <v>481.65</v>
      </c>
      <c r="H137" s="166"/>
      <c r="I137" s="242">
        <f>G137-H137</f>
        <v>481.65</v>
      </c>
      <c r="J137" s="167"/>
      <c r="K137" s="594"/>
      <c r="L137" s="599"/>
      <c r="M137" s="600" t="s">
        <v>520</v>
      </c>
      <c r="N137" s="601"/>
      <c r="O137" s="601"/>
      <c r="P137" s="602"/>
      <c r="Q137" s="239">
        <v>8.4499999999999993</v>
      </c>
      <c r="R137" s="239">
        <f>Q137*Q132</f>
        <v>417.42999999999995</v>
      </c>
      <c r="S137" s="166"/>
      <c r="T137" s="242">
        <f>R137-S137</f>
        <v>417.42999999999995</v>
      </c>
      <c r="U137" s="167"/>
      <c r="V137" s="594"/>
    </row>
    <row r="138" spans="1:22" ht="13.5" hidden="1" thickBot="1">
      <c r="A138" s="154"/>
      <c r="B138" s="168" t="s">
        <v>521</v>
      </c>
      <c r="C138" s="164"/>
      <c r="D138" s="164"/>
      <c r="E138" s="165"/>
      <c r="F138" s="239">
        <f>$B$2309</f>
        <v>0</v>
      </c>
      <c r="G138" s="239">
        <f>F138*F132</f>
        <v>0</v>
      </c>
      <c r="H138" s="166"/>
      <c r="I138" s="242">
        <f>G138-H138</f>
        <v>0</v>
      </c>
      <c r="J138" s="167"/>
      <c r="K138" s="594"/>
      <c r="L138" s="154"/>
      <c r="M138" s="168" t="s">
        <v>521</v>
      </c>
      <c r="N138" s="164"/>
      <c r="O138" s="164"/>
      <c r="P138" s="165"/>
      <c r="Q138" s="239">
        <f>$B$2309</f>
        <v>0</v>
      </c>
      <c r="R138" s="238">
        <f>Q138*Q132</f>
        <v>0</v>
      </c>
      <c r="S138" s="166"/>
      <c r="T138" s="242">
        <f>R138-S138</f>
        <v>0</v>
      </c>
      <c r="U138" s="167"/>
      <c r="V138" s="594"/>
    </row>
    <row r="139" spans="1:22" ht="11.25" hidden="1" customHeight="1" thickBot="1">
      <c r="A139" s="132"/>
      <c r="B139" s="168"/>
      <c r="C139" s="164"/>
      <c r="D139" s="164"/>
      <c r="E139" s="165"/>
      <c r="F139" s="243" t="s">
        <v>384</v>
      </c>
      <c r="G139" s="243" t="s">
        <v>385</v>
      </c>
      <c r="H139" s="296"/>
      <c r="I139" s="164"/>
      <c r="J139" s="167"/>
      <c r="K139" s="594"/>
      <c r="L139" s="132"/>
      <c r="M139" s="168"/>
      <c r="N139" s="164"/>
      <c r="O139" s="164"/>
      <c r="P139" s="165"/>
      <c r="Q139" s="243" t="s">
        <v>384</v>
      </c>
      <c r="R139" s="243" t="s">
        <v>385</v>
      </c>
      <c r="S139" s="296"/>
      <c r="T139" s="164"/>
      <c r="U139" s="167"/>
      <c r="V139" s="594"/>
    </row>
    <row r="140" spans="1:22" ht="13.5" thickBot="1">
      <c r="A140" s="246" t="s">
        <v>375</v>
      </c>
      <c r="B140" s="345"/>
      <c r="C140" s="219"/>
      <c r="D140" s="219"/>
      <c r="E140" s="253"/>
      <c r="F140" s="164"/>
      <c r="G140" s="350"/>
      <c r="H140" s="351"/>
      <c r="I140" s="242"/>
      <c r="J140" s="167"/>
      <c r="K140" s="594"/>
      <c r="L140" s="246" t="s">
        <v>375</v>
      </c>
      <c r="M140" s="345"/>
      <c r="N140" s="219"/>
      <c r="O140" s="219"/>
      <c r="P140" s="253"/>
      <c r="Q140" s="164"/>
      <c r="R140" s="248"/>
      <c r="S140" s="249"/>
      <c r="T140" s="242"/>
      <c r="U140" s="167"/>
      <c r="V140" s="594"/>
    </row>
    <row r="141" spans="1:22">
      <c r="A141" s="131"/>
      <c r="B141" s="132"/>
      <c r="C141" s="132"/>
      <c r="D141" s="132"/>
      <c r="E141" s="132"/>
      <c r="F141" s="132"/>
      <c r="G141" s="173" t="s">
        <v>342</v>
      </c>
      <c r="H141" s="147"/>
      <c r="I141" s="287">
        <f>I123</f>
        <v>0</v>
      </c>
      <c r="J141" s="147"/>
      <c r="K141" s="594"/>
      <c r="L141" s="131"/>
      <c r="M141" s="132"/>
      <c r="N141" s="132"/>
      <c r="O141" s="132"/>
      <c r="P141" s="132"/>
      <c r="Q141" s="132"/>
      <c r="R141" s="173" t="s">
        <v>342</v>
      </c>
      <c r="S141" s="147"/>
      <c r="T141" s="287">
        <f>T123</f>
        <v>0</v>
      </c>
      <c r="U141" s="147"/>
      <c r="V141" s="594"/>
    </row>
    <row r="142" spans="1:22">
      <c r="A142" s="131"/>
      <c r="B142" s="132"/>
      <c r="C142" s="132"/>
      <c r="D142" s="132"/>
      <c r="E142" s="132"/>
      <c r="F142" s="132"/>
      <c r="G142" s="177" t="s">
        <v>140</v>
      </c>
      <c r="H142" s="178"/>
      <c r="I142" s="283">
        <f>I124</f>
        <v>0</v>
      </c>
      <c r="J142" s="178"/>
      <c r="K142" s="594"/>
      <c r="L142" s="131"/>
      <c r="M142" s="132"/>
      <c r="N142" s="132"/>
      <c r="O142" s="132"/>
      <c r="P142" s="132"/>
      <c r="Q142" s="132"/>
      <c r="R142" s="177" t="s">
        <v>140</v>
      </c>
      <c r="S142" s="178"/>
      <c r="T142" s="283">
        <f>T124</f>
        <v>0</v>
      </c>
      <c r="U142" s="178"/>
      <c r="V142" s="594"/>
    </row>
    <row r="143" spans="1:22" ht="13.5" thickBot="1">
      <c r="A143" s="131" t="s">
        <v>376</v>
      </c>
      <c r="B143" s="132"/>
      <c r="C143" s="132"/>
      <c r="D143" s="180" t="s">
        <v>345</v>
      </c>
      <c r="E143" s="183" t="s">
        <v>978</v>
      </c>
      <c r="F143" s="132" t="s">
        <v>977</v>
      </c>
      <c r="G143" s="182" t="s">
        <v>347</v>
      </c>
      <c r="H143" s="167"/>
      <c r="I143" s="257">
        <f>I137+I138+I140+I141+I142</f>
        <v>481.65</v>
      </c>
      <c r="J143" s="167"/>
      <c r="K143" s="594"/>
      <c r="L143" s="131" t="s">
        <v>376</v>
      </c>
      <c r="M143" s="132"/>
      <c r="N143" s="132"/>
      <c r="O143" s="180" t="s">
        <v>345</v>
      </c>
      <c r="P143" s="183" t="str">
        <f>$E$17</f>
        <v>декабря</v>
      </c>
      <c r="Q143" s="132" t="s">
        <v>968</v>
      </c>
      <c r="R143" s="182" t="s">
        <v>347</v>
      </c>
      <c r="S143" s="167"/>
      <c r="T143" s="257">
        <f>T137+T138+T140+T141+T142</f>
        <v>417.42999999999995</v>
      </c>
      <c r="U143" s="167"/>
      <c r="V143" s="594"/>
    </row>
    <row r="144" spans="1:22" s="261" customFormat="1" ht="12" customHeight="1">
      <c r="A144" s="284" t="s">
        <v>348</v>
      </c>
      <c r="B144" s="285">
        <f>$B$18</f>
        <v>4.3333333333333335E-2</v>
      </c>
      <c r="C144" s="196" t="s">
        <v>349</v>
      </c>
      <c r="K144" s="260"/>
      <c r="L144" s="284" t="s">
        <v>348</v>
      </c>
      <c r="M144" s="285">
        <f>$B$18</f>
        <v>4.3333333333333335E-2</v>
      </c>
      <c r="N144" s="196" t="s">
        <v>349</v>
      </c>
    </row>
    <row r="145" spans="1:22">
      <c r="A145" s="131" t="s">
        <v>363</v>
      </c>
      <c r="B145" s="131"/>
      <c r="L145" s="131" t="s">
        <v>363</v>
      </c>
      <c r="M145" s="131"/>
      <c r="V145" s="216"/>
    </row>
    <row r="146" spans="1:22">
      <c r="A146" s="131" t="s">
        <v>966</v>
      </c>
      <c r="B146" s="131"/>
      <c r="L146" s="131" t="s">
        <v>966</v>
      </c>
      <c r="M146" s="131"/>
      <c r="V146" s="216"/>
    </row>
    <row r="147" spans="1:22" ht="3" customHeight="1">
      <c r="A147" s="131"/>
      <c r="B147" s="131"/>
      <c r="C147" s="132"/>
      <c r="D147" s="132"/>
      <c r="E147" s="132"/>
      <c r="F147" s="132"/>
      <c r="G147" s="132"/>
      <c r="H147" s="132"/>
      <c r="I147" s="132"/>
      <c r="J147" s="132"/>
      <c r="K147" s="217"/>
      <c r="L147" s="131"/>
      <c r="M147" s="131"/>
      <c r="N147" s="132"/>
      <c r="O147" s="132"/>
      <c r="P147" s="132"/>
      <c r="Q147" s="132"/>
      <c r="R147" s="132"/>
      <c r="S147" s="132"/>
      <c r="T147" s="132"/>
      <c r="U147" s="132"/>
      <c r="V147" s="132"/>
    </row>
    <row r="148" spans="1:22">
      <c r="A148" s="132"/>
      <c r="B148" s="132"/>
      <c r="C148" s="132"/>
      <c r="D148" s="133" t="s">
        <v>325</v>
      </c>
      <c r="E148" s="133"/>
      <c r="F148" s="133"/>
      <c r="G148" s="135" t="str">
        <f>$G$4</f>
        <v>ноябрь</v>
      </c>
      <c r="H148" s="133" t="s">
        <v>967</v>
      </c>
      <c r="I148" s="132"/>
      <c r="J148" s="132"/>
      <c r="K148" s="217"/>
      <c r="L148" s="132"/>
      <c r="M148" s="132"/>
      <c r="N148" s="132"/>
      <c r="O148" s="133" t="s">
        <v>325</v>
      </c>
      <c r="P148" s="133"/>
      <c r="Q148" s="133"/>
      <c r="R148" s="135" t="str">
        <f>$G$4</f>
        <v>ноябрь</v>
      </c>
      <c r="S148" s="133" t="s">
        <v>967</v>
      </c>
      <c r="T148" s="132"/>
      <c r="U148" s="132"/>
      <c r="V148" s="132"/>
    </row>
    <row r="149" spans="1:22" ht="5.25" customHeight="1">
      <c r="A149" s="599" t="s">
        <v>369</v>
      </c>
      <c r="B149" s="132"/>
      <c r="C149" s="132"/>
      <c r="D149" s="132"/>
      <c r="E149" s="132"/>
      <c r="F149" s="132"/>
      <c r="G149" s="132"/>
      <c r="H149" s="132"/>
      <c r="I149" s="132"/>
      <c r="J149" s="132"/>
      <c r="K149" s="217"/>
      <c r="L149" s="599" t="s">
        <v>369</v>
      </c>
      <c r="M149" s="132"/>
      <c r="N149" s="132"/>
      <c r="O149" s="132"/>
      <c r="P149" s="132"/>
      <c r="Q149" s="132"/>
      <c r="R149" s="132"/>
      <c r="S149" s="132"/>
      <c r="T149" s="132"/>
      <c r="U149" s="132"/>
      <c r="V149" s="132"/>
    </row>
    <row r="150" spans="1:22">
      <c r="A150" s="599"/>
      <c r="B150" s="132"/>
      <c r="C150" s="132"/>
      <c r="D150" s="131" t="s">
        <v>327</v>
      </c>
      <c r="E150" s="131"/>
      <c r="F150" s="136">
        <f>Жильцы!E11</f>
        <v>49.1</v>
      </c>
      <c r="G150" s="131" t="s">
        <v>328</v>
      </c>
      <c r="H150" s="132" t="str">
        <f>Жильцы!B11&amp;" "&amp;Жильцы!C11&amp;"."&amp;Жильцы!D11&amp;"."</f>
        <v>Бугаец В.В.</v>
      </c>
      <c r="I150" s="132"/>
      <c r="J150" s="132"/>
      <c r="K150" s="217"/>
      <c r="L150" s="599"/>
      <c r="M150" s="132"/>
      <c r="N150" s="132"/>
      <c r="O150" s="131" t="s">
        <v>327</v>
      </c>
      <c r="P150" s="131"/>
      <c r="Q150" s="136">
        <f>Жильцы!E13</f>
        <v>65.599999999999994</v>
      </c>
      <c r="R150" s="131" t="s">
        <v>328</v>
      </c>
      <c r="S150" s="132" t="str">
        <f>Жильцы!B13&amp;" "&amp;Жильцы!C13&amp;"."&amp;Жильцы!D13&amp;"."</f>
        <v>Чупалов А.Я.</v>
      </c>
      <c r="T150" s="132"/>
      <c r="U150" s="132"/>
      <c r="V150" s="132"/>
    </row>
    <row r="151" spans="1:22">
      <c r="A151" s="599"/>
      <c r="B151" s="132"/>
      <c r="C151" s="132"/>
      <c r="D151" s="131" t="s">
        <v>329</v>
      </c>
      <c r="E151" s="131"/>
      <c r="F151" s="136">
        <f>Жильцы!F11</f>
        <v>1</v>
      </c>
      <c r="G151" s="131" t="s">
        <v>330</v>
      </c>
      <c r="H151" s="132" t="s">
        <v>331</v>
      </c>
      <c r="I151" s="132"/>
      <c r="J151" s="137">
        <f>Жильцы!A11</f>
        <v>10</v>
      </c>
      <c r="K151" s="217"/>
      <c r="L151" s="599"/>
      <c r="M151" s="132"/>
      <c r="N151" s="132"/>
      <c r="O151" s="131" t="s">
        <v>329</v>
      </c>
      <c r="P151" s="131"/>
      <c r="Q151" s="136">
        <f>Жильцы!F13</f>
        <v>1</v>
      </c>
      <c r="R151" s="131" t="s">
        <v>330</v>
      </c>
      <c r="S151" s="132" t="s">
        <v>331</v>
      </c>
      <c r="T151" s="132"/>
      <c r="U151" s="137">
        <f>Жильцы!A13</f>
        <v>12</v>
      </c>
      <c r="V151" s="132"/>
    </row>
    <row r="152" spans="1:22" ht="3" customHeight="1" thickBot="1">
      <c r="A152" s="599"/>
      <c r="B152" s="132"/>
      <c r="C152" s="132"/>
      <c r="D152" s="132"/>
      <c r="E152" s="132"/>
      <c r="F152" s="132"/>
      <c r="G152" s="132"/>
      <c r="H152" s="132"/>
      <c r="I152" s="132"/>
      <c r="J152" s="132"/>
      <c r="K152" s="217"/>
      <c r="L152" s="599"/>
      <c r="M152" s="132"/>
      <c r="N152" s="132"/>
      <c r="O152" s="132"/>
      <c r="P152" s="132"/>
      <c r="Q152" s="132"/>
      <c r="R152" s="132"/>
      <c r="S152" s="132"/>
      <c r="T152" s="132"/>
      <c r="U152" s="132"/>
      <c r="V152" s="132"/>
    </row>
    <row r="153" spans="1:22" ht="18.75" customHeight="1" thickBot="1">
      <c r="A153" s="599"/>
      <c r="B153" s="138"/>
      <c r="C153" s="219"/>
      <c r="D153" s="139" t="s">
        <v>957</v>
      </c>
      <c r="E153" s="140"/>
      <c r="F153" s="141" t="s">
        <v>334</v>
      </c>
      <c r="G153" s="141" t="s">
        <v>335</v>
      </c>
      <c r="H153" s="220"/>
      <c r="I153" s="569" t="s">
        <v>337</v>
      </c>
      <c r="J153" s="570"/>
      <c r="K153" s="217"/>
      <c r="L153" s="599"/>
      <c r="M153" s="138"/>
      <c r="N153" s="219"/>
      <c r="O153" s="139" t="s">
        <v>957</v>
      </c>
      <c r="P153" s="140"/>
      <c r="Q153" s="141" t="s">
        <v>334</v>
      </c>
      <c r="R153" s="141" t="s">
        <v>335</v>
      </c>
      <c r="S153" s="220"/>
      <c r="T153" s="569" t="s">
        <v>337</v>
      </c>
      <c r="U153" s="570"/>
      <c r="V153" s="132"/>
    </row>
    <row r="154" spans="1:22" ht="3" customHeight="1">
      <c r="A154" s="599"/>
      <c r="B154" s="221"/>
      <c r="C154" s="144"/>
      <c r="D154" s="144"/>
      <c r="E154" s="145"/>
      <c r="F154" s="146"/>
      <c r="G154" s="146"/>
      <c r="H154" s="146"/>
      <c r="I154" s="144"/>
      <c r="J154" s="147"/>
      <c r="K154" s="217"/>
      <c r="L154" s="599"/>
      <c r="M154" s="221"/>
      <c r="N154" s="144"/>
      <c r="O154" s="144"/>
      <c r="P154" s="145"/>
      <c r="Q154" s="146"/>
      <c r="R154" s="146"/>
      <c r="S154" s="146"/>
      <c r="T154" s="144"/>
      <c r="U154" s="147"/>
      <c r="V154" s="132"/>
    </row>
    <row r="155" spans="1:22" ht="25.5" customHeight="1" thickBot="1">
      <c r="A155" s="599"/>
      <c r="B155" s="600" t="s">
        <v>520</v>
      </c>
      <c r="C155" s="601"/>
      <c r="D155" s="601"/>
      <c r="E155" s="602"/>
      <c r="F155" s="239">
        <v>8.4499999999999993</v>
      </c>
      <c r="G155" s="239">
        <f>F155*F150</f>
        <v>414.89499999999998</v>
      </c>
      <c r="H155" s="240"/>
      <c r="I155" s="242">
        <f>G155-H155</f>
        <v>414.89499999999998</v>
      </c>
      <c r="J155" s="167"/>
      <c r="K155" s="217"/>
      <c r="L155" s="599"/>
      <c r="M155" s="600" t="s">
        <v>520</v>
      </c>
      <c r="N155" s="601"/>
      <c r="O155" s="601"/>
      <c r="P155" s="602"/>
      <c r="Q155" s="239">
        <v>8.4499999999999993</v>
      </c>
      <c r="R155" s="239">
        <f>Q155*Q150</f>
        <v>554.31999999999994</v>
      </c>
      <c r="S155" s="240"/>
      <c r="T155" s="242">
        <f>R155-S155</f>
        <v>554.31999999999994</v>
      </c>
      <c r="U155" s="167"/>
      <c r="V155" s="132"/>
    </row>
    <row r="156" spans="1:22" ht="13.5" hidden="1" thickBot="1">
      <c r="A156" s="154"/>
      <c r="B156" s="168" t="s">
        <v>521</v>
      </c>
      <c r="C156" s="164"/>
      <c r="D156" s="164"/>
      <c r="E156" s="165"/>
      <c r="F156" s="239">
        <f>$B$2309</f>
        <v>0</v>
      </c>
      <c r="G156" s="239">
        <f>F156*F150</f>
        <v>0</v>
      </c>
      <c r="H156" s="240"/>
      <c r="I156" s="242">
        <f>G156-H156</f>
        <v>0</v>
      </c>
      <c r="J156" s="167"/>
      <c r="K156" s="217"/>
      <c r="L156" s="154"/>
      <c r="M156" s="168" t="s">
        <v>521</v>
      </c>
      <c r="N156" s="164"/>
      <c r="O156" s="164"/>
      <c r="P156" s="165"/>
      <c r="Q156" s="239">
        <f>$B$2309</f>
        <v>0</v>
      </c>
      <c r="R156" s="239">
        <f>Q156*Q150</f>
        <v>0</v>
      </c>
      <c r="S156" s="240"/>
      <c r="T156" s="242">
        <f>R156-S156</f>
        <v>0</v>
      </c>
      <c r="U156" s="167"/>
      <c r="V156" s="132"/>
    </row>
    <row r="157" spans="1:22" ht="11.25" hidden="1" customHeight="1" thickBot="1">
      <c r="A157" s="132"/>
      <c r="B157" s="168"/>
      <c r="C157" s="164"/>
      <c r="D157" s="164"/>
      <c r="E157" s="165"/>
      <c r="F157" s="243" t="s">
        <v>384</v>
      </c>
      <c r="G157" s="243" t="s">
        <v>385</v>
      </c>
      <c r="H157" s="296"/>
      <c r="I157" s="164"/>
      <c r="J157" s="167"/>
      <c r="K157" s="217"/>
      <c r="L157" s="132"/>
      <c r="M157" s="168"/>
      <c r="N157" s="164"/>
      <c r="O157" s="164"/>
      <c r="P157" s="165"/>
      <c r="Q157" s="243" t="s">
        <v>384</v>
      </c>
      <c r="R157" s="243" t="s">
        <v>385</v>
      </c>
      <c r="S157" s="296"/>
      <c r="T157" s="164"/>
      <c r="U157" s="167"/>
      <c r="V157" s="132"/>
    </row>
    <row r="158" spans="1:22" ht="13.5" thickBot="1">
      <c r="A158" s="246" t="s">
        <v>375</v>
      </c>
      <c r="B158" s="345"/>
      <c r="C158" s="219"/>
      <c r="D158" s="219"/>
      <c r="E158" s="253"/>
      <c r="F158" s="248"/>
      <c r="G158" s="248"/>
      <c r="H158" s="249"/>
      <c r="I158" s="242"/>
      <c r="J158" s="167"/>
      <c r="K158" s="252"/>
      <c r="L158" s="246" t="s">
        <v>375</v>
      </c>
      <c r="M158" s="345"/>
      <c r="N158" s="219"/>
      <c r="O158" s="219"/>
      <c r="P158" s="253"/>
      <c r="Q158" s="164"/>
      <c r="R158" s="248"/>
      <c r="S158" s="249"/>
      <c r="T158" s="242"/>
      <c r="U158" s="167"/>
      <c r="V158" s="132"/>
    </row>
    <row r="159" spans="1:22">
      <c r="A159" s="131"/>
      <c r="B159" s="132"/>
      <c r="C159" s="132"/>
      <c r="D159" s="132"/>
      <c r="E159" s="132"/>
      <c r="F159" s="132"/>
      <c r="G159" s="173" t="s">
        <v>342</v>
      </c>
      <c r="H159" s="147"/>
      <c r="I159" s="287">
        <f>Жильцы!M11</f>
        <v>0</v>
      </c>
      <c r="J159" s="147"/>
      <c r="K159" s="217"/>
      <c r="L159" s="131"/>
      <c r="M159" s="132"/>
      <c r="N159" s="132"/>
      <c r="O159" s="132"/>
      <c r="P159" s="132"/>
      <c r="Q159" s="132"/>
      <c r="R159" s="173" t="s">
        <v>342</v>
      </c>
      <c r="S159" s="147"/>
      <c r="T159" s="287">
        <f>Жильцы!M13</f>
        <v>0</v>
      </c>
      <c r="U159" s="147"/>
      <c r="V159" s="132"/>
    </row>
    <row r="160" spans="1:22">
      <c r="A160" s="131"/>
      <c r="B160" s="132"/>
      <c r="C160" s="132"/>
      <c r="D160" s="132"/>
      <c r="E160" s="132"/>
      <c r="F160" s="132"/>
      <c r="G160" s="177" t="s">
        <v>140</v>
      </c>
      <c r="H160" s="178"/>
      <c r="I160" s="283">
        <f>Жильцы!O11</f>
        <v>0</v>
      </c>
      <c r="J160" s="178"/>
      <c r="K160" s="217"/>
      <c r="L160" s="131"/>
      <c r="M160" s="132"/>
      <c r="N160" s="132"/>
      <c r="O160" s="132"/>
      <c r="P160" s="132"/>
      <c r="Q160" s="132"/>
      <c r="R160" s="177" t="s">
        <v>140</v>
      </c>
      <c r="S160" s="178"/>
      <c r="T160" s="283">
        <f>Жильцы!O13</f>
        <v>0</v>
      </c>
      <c r="U160" s="178"/>
      <c r="V160" s="132"/>
    </row>
    <row r="161" spans="1:22" ht="13.5" thickBot="1">
      <c r="A161" s="131" t="s">
        <v>376</v>
      </c>
      <c r="B161" s="132"/>
      <c r="C161" s="132"/>
      <c r="D161" s="180" t="s">
        <v>345</v>
      </c>
      <c r="E161" s="183" t="str">
        <f>$E$17</f>
        <v>декабря</v>
      </c>
      <c r="F161" s="132" t="s">
        <v>968</v>
      </c>
      <c r="G161" s="182" t="s">
        <v>347</v>
      </c>
      <c r="H161" s="167"/>
      <c r="I161" s="257">
        <f>I155+I156+I158+I159+I160</f>
        <v>414.89499999999998</v>
      </c>
      <c r="J161" s="167"/>
      <c r="K161" s="217"/>
      <c r="L161" s="131" t="s">
        <v>376</v>
      </c>
      <c r="M161" s="132"/>
      <c r="N161" s="132"/>
      <c r="O161" s="180" t="s">
        <v>345</v>
      </c>
      <c r="P161" s="183" t="str">
        <f>$E$17</f>
        <v>декабря</v>
      </c>
      <c r="Q161" s="132" t="s">
        <v>968</v>
      </c>
      <c r="R161" s="182" t="s">
        <v>347</v>
      </c>
      <c r="S161" s="167"/>
      <c r="T161" s="257">
        <f>T155+T156+T158+T159+T160</f>
        <v>554.31999999999994</v>
      </c>
      <c r="U161" s="167"/>
      <c r="V161" s="132"/>
    </row>
    <row r="162" spans="1:22" ht="12.75" customHeight="1">
      <c r="A162" s="184" t="s">
        <v>348</v>
      </c>
      <c r="B162" s="190">
        <f>$B$18</f>
        <v>4.3333333333333335E-2</v>
      </c>
      <c r="C162" s="186" t="s">
        <v>349</v>
      </c>
      <c r="D162" s="259"/>
      <c r="E162" s="259"/>
      <c r="F162" s="259"/>
      <c r="G162" s="188"/>
      <c r="H162" s="189"/>
      <c r="I162" s="259"/>
      <c r="J162" s="259"/>
      <c r="K162" s="260"/>
      <c r="L162" s="184" t="s">
        <v>348</v>
      </c>
      <c r="M162" s="190">
        <f>$B$18</f>
        <v>4.3333333333333335E-2</v>
      </c>
      <c r="N162" s="186" t="s">
        <v>349</v>
      </c>
      <c r="O162" s="259"/>
      <c r="P162" s="259"/>
      <c r="Q162" s="259"/>
      <c r="R162" s="259"/>
      <c r="S162" s="259"/>
      <c r="T162" s="259"/>
      <c r="U162" s="259"/>
      <c r="V162" s="261"/>
    </row>
    <row r="163" spans="1:22" ht="23.25" customHeight="1">
      <c r="A163" s="131" t="s">
        <v>363</v>
      </c>
      <c r="B163" s="131"/>
      <c r="L163" s="131" t="s">
        <v>363</v>
      </c>
      <c r="M163" s="131"/>
      <c r="V163" s="216"/>
    </row>
    <row r="164" spans="1:22">
      <c r="A164" s="131" t="s">
        <v>966</v>
      </c>
      <c r="B164" s="131"/>
      <c r="L164" s="131" t="s">
        <v>966</v>
      </c>
      <c r="M164" s="131"/>
      <c r="V164" s="216"/>
    </row>
    <row r="165" spans="1:22" ht="7.5" customHeight="1">
      <c r="A165" s="131"/>
      <c r="B165" s="131"/>
      <c r="C165" s="132"/>
      <c r="D165" s="132"/>
      <c r="E165" s="132"/>
      <c r="F165" s="132"/>
      <c r="G165" s="132"/>
      <c r="H165" s="132"/>
      <c r="I165" s="132"/>
      <c r="J165" s="132"/>
      <c r="K165" s="217"/>
      <c r="L165" s="131"/>
      <c r="M165" s="131"/>
      <c r="N165" s="132"/>
      <c r="O165" s="132"/>
      <c r="P165" s="132"/>
      <c r="Q165" s="132"/>
      <c r="R165" s="132"/>
      <c r="S165" s="132"/>
      <c r="T165" s="132"/>
      <c r="U165" s="132"/>
      <c r="V165" s="156"/>
    </row>
    <row r="166" spans="1:22">
      <c r="A166" s="132"/>
      <c r="B166" s="132"/>
      <c r="C166" s="132"/>
      <c r="D166" s="133" t="s">
        <v>350</v>
      </c>
      <c r="E166" s="133"/>
      <c r="F166" s="133"/>
      <c r="G166" s="135" t="str">
        <f>$G$4</f>
        <v>ноябрь</v>
      </c>
      <c r="H166" s="133" t="s">
        <v>967</v>
      </c>
      <c r="I166" s="132"/>
      <c r="J166" s="132"/>
      <c r="K166" s="217"/>
      <c r="L166" s="132"/>
      <c r="M166" s="132"/>
      <c r="N166" s="132"/>
      <c r="O166" s="133" t="s">
        <v>350</v>
      </c>
      <c r="P166" s="133"/>
      <c r="Q166" s="133"/>
      <c r="R166" s="135" t="str">
        <f>$G$4</f>
        <v>ноябрь</v>
      </c>
      <c r="S166" s="133" t="s">
        <v>967</v>
      </c>
      <c r="T166" s="132"/>
      <c r="U166" s="132"/>
      <c r="V166" s="156"/>
    </row>
    <row r="167" spans="1:22" ht="3.75" customHeight="1">
      <c r="A167" s="599" t="s">
        <v>369</v>
      </c>
      <c r="B167" s="132"/>
      <c r="C167" s="132"/>
      <c r="D167" s="132"/>
      <c r="E167" s="132"/>
      <c r="F167" s="132"/>
      <c r="G167" s="132"/>
      <c r="H167" s="132"/>
      <c r="I167" s="132"/>
      <c r="J167" s="132"/>
      <c r="K167" s="594"/>
      <c r="L167" s="599" t="s">
        <v>369</v>
      </c>
      <c r="M167" s="132"/>
      <c r="N167" s="132"/>
      <c r="O167" s="132"/>
      <c r="P167" s="132"/>
      <c r="Q167" s="132"/>
      <c r="R167" s="132"/>
      <c r="S167" s="132"/>
      <c r="T167" s="132"/>
      <c r="U167" s="132"/>
      <c r="V167" s="594"/>
    </row>
    <row r="168" spans="1:22">
      <c r="A168" s="599"/>
      <c r="B168" s="132"/>
      <c r="C168" s="132"/>
      <c r="D168" s="131" t="s">
        <v>327</v>
      </c>
      <c r="E168" s="131"/>
      <c r="F168" s="136">
        <f>F150</f>
        <v>49.1</v>
      </c>
      <c r="G168" s="131" t="s">
        <v>328</v>
      </c>
      <c r="H168" s="132" t="str">
        <f>H150</f>
        <v>Бугаец В.В.</v>
      </c>
      <c r="I168" s="132"/>
      <c r="J168" s="132"/>
      <c r="K168" s="594"/>
      <c r="L168" s="599"/>
      <c r="M168" s="132"/>
      <c r="N168" s="132"/>
      <c r="O168" s="131" t="s">
        <v>327</v>
      </c>
      <c r="P168" s="131"/>
      <c r="Q168" s="136">
        <f>Q150</f>
        <v>65.599999999999994</v>
      </c>
      <c r="R168" s="131" t="s">
        <v>328</v>
      </c>
      <c r="S168" s="132" t="str">
        <f>S150</f>
        <v>Чупалов А.Я.</v>
      </c>
      <c r="T168" s="132"/>
      <c r="U168" s="132"/>
      <c r="V168" s="594"/>
    </row>
    <row r="169" spans="1:22">
      <c r="A169" s="599"/>
      <c r="B169" s="132"/>
      <c r="C169" s="132"/>
      <c r="D169" s="131" t="s">
        <v>329</v>
      </c>
      <c r="E169" s="131"/>
      <c r="F169" s="136">
        <f>F151</f>
        <v>1</v>
      </c>
      <c r="G169" s="131" t="s">
        <v>330</v>
      </c>
      <c r="H169" s="132" t="s">
        <v>331</v>
      </c>
      <c r="I169" s="132"/>
      <c r="J169" s="137">
        <f>J151</f>
        <v>10</v>
      </c>
      <c r="K169" s="594"/>
      <c r="L169" s="599"/>
      <c r="M169" s="132"/>
      <c r="N169" s="132"/>
      <c r="O169" s="131" t="s">
        <v>329</v>
      </c>
      <c r="P169" s="131"/>
      <c r="Q169" s="136">
        <f>Q151</f>
        <v>1</v>
      </c>
      <c r="R169" s="131" t="s">
        <v>330</v>
      </c>
      <c r="S169" s="132" t="s">
        <v>331</v>
      </c>
      <c r="T169" s="132"/>
      <c r="U169" s="137">
        <f>U151</f>
        <v>12</v>
      </c>
      <c r="V169" s="594"/>
    </row>
    <row r="170" spans="1:22" ht="6" customHeight="1" thickBot="1">
      <c r="A170" s="599"/>
      <c r="B170" s="132"/>
      <c r="C170" s="132"/>
      <c r="D170" s="132"/>
      <c r="E170" s="132"/>
      <c r="F170" s="132"/>
      <c r="G170" s="132"/>
      <c r="H170" s="132"/>
      <c r="I170" s="132"/>
      <c r="J170" s="132"/>
      <c r="K170" s="594"/>
      <c r="L170" s="599"/>
      <c r="M170" s="132"/>
      <c r="N170" s="132"/>
      <c r="O170" s="132"/>
      <c r="P170" s="132"/>
      <c r="Q170" s="132"/>
      <c r="R170" s="132"/>
      <c r="S170" s="132"/>
      <c r="T170" s="132"/>
      <c r="U170" s="132"/>
      <c r="V170" s="594"/>
    </row>
    <row r="171" spans="1:22" ht="21" customHeight="1" thickBot="1">
      <c r="A171" s="599"/>
      <c r="B171" s="138"/>
      <c r="C171" s="219"/>
      <c r="D171" s="139" t="s">
        <v>957</v>
      </c>
      <c r="E171" s="140"/>
      <c r="F171" s="141" t="s">
        <v>334</v>
      </c>
      <c r="G171" s="141" t="s">
        <v>335</v>
      </c>
      <c r="H171" s="220"/>
      <c r="I171" s="569" t="s">
        <v>337</v>
      </c>
      <c r="J171" s="570"/>
      <c r="K171" s="594"/>
      <c r="L171" s="599"/>
      <c r="M171" s="138"/>
      <c r="N171" s="219"/>
      <c r="O171" s="139" t="s">
        <v>957</v>
      </c>
      <c r="P171" s="140"/>
      <c r="Q171" s="141" t="s">
        <v>334</v>
      </c>
      <c r="R171" s="141" t="s">
        <v>335</v>
      </c>
      <c r="S171" s="220"/>
      <c r="T171" s="569" t="s">
        <v>337</v>
      </c>
      <c r="U171" s="570"/>
      <c r="V171" s="594"/>
    </row>
    <row r="172" spans="1:22" ht="2.25" customHeight="1">
      <c r="A172" s="599"/>
      <c r="B172" s="221"/>
      <c r="C172" s="144"/>
      <c r="D172" s="144"/>
      <c r="E172" s="145"/>
      <c r="F172" s="146"/>
      <c r="G172" s="146"/>
      <c r="H172" s="146"/>
      <c r="I172" s="144"/>
      <c r="J172" s="147"/>
      <c r="K172" s="594"/>
      <c r="L172" s="599"/>
      <c r="M172" s="173"/>
      <c r="N172" s="144"/>
      <c r="O172" s="144"/>
      <c r="P172" s="145"/>
      <c r="Q172" s="146"/>
      <c r="R172" s="146"/>
      <c r="S172" s="146"/>
      <c r="T172" s="144"/>
      <c r="U172" s="147"/>
      <c r="V172" s="594"/>
    </row>
    <row r="173" spans="1:22" ht="28.5" customHeight="1" thickBot="1">
      <c r="A173" s="599"/>
      <c r="B173" s="600" t="s">
        <v>520</v>
      </c>
      <c r="C173" s="601"/>
      <c r="D173" s="601"/>
      <c r="E173" s="602"/>
      <c r="F173" s="239">
        <v>8.4499999999999993</v>
      </c>
      <c r="G173" s="239">
        <f>F173*F168</f>
        <v>414.89499999999998</v>
      </c>
      <c r="H173" s="166"/>
      <c r="I173" s="242">
        <f>G173-H173</f>
        <v>414.89499999999998</v>
      </c>
      <c r="J173" s="167"/>
      <c r="K173" s="594"/>
      <c r="L173" s="599"/>
      <c r="M173" s="600" t="s">
        <v>520</v>
      </c>
      <c r="N173" s="601"/>
      <c r="O173" s="601"/>
      <c r="P173" s="602"/>
      <c r="Q173" s="239">
        <v>8.4499999999999993</v>
      </c>
      <c r="R173" s="239">
        <f>Q173*Q168</f>
        <v>554.31999999999994</v>
      </c>
      <c r="S173" s="166"/>
      <c r="T173" s="242">
        <f>R173-S173</f>
        <v>554.31999999999994</v>
      </c>
      <c r="U173" s="167"/>
      <c r="V173" s="594"/>
    </row>
    <row r="174" spans="1:22" ht="13.5" hidden="1" thickBot="1">
      <c r="A174" s="154"/>
      <c r="B174" s="168" t="s">
        <v>521</v>
      </c>
      <c r="C174" s="164"/>
      <c r="D174" s="164"/>
      <c r="E174" s="165"/>
      <c r="F174" s="239">
        <f>$B$2309</f>
        <v>0</v>
      </c>
      <c r="G174" s="239">
        <f>F174*F168</f>
        <v>0</v>
      </c>
      <c r="H174" s="166"/>
      <c r="I174" s="242">
        <f>G174-H174</f>
        <v>0</v>
      </c>
      <c r="J174" s="167"/>
      <c r="K174" s="594"/>
      <c r="L174" s="154"/>
      <c r="M174" s="168" t="s">
        <v>521</v>
      </c>
      <c r="N174" s="164"/>
      <c r="O174" s="164"/>
      <c r="P174" s="165"/>
      <c r="Q174" s="239">
        <f>$B$2309</f>
        <v>0</v>
      </c>
      <c r="R174" s="238">
        <f>Q174*Q168</f>
        <v>0</v>
      </c>
      <c r="S174" s="166"/>
      <c r="T174" s="242">
        <f>R174-S174</f>
        <v>0</v>
      </c>
      <c r="U174" s="167"/>
      <c r="V174" s="594"/>
    </row>
    <row r="175" spans="1:22" ht="12.75" hidden="1" customHeight="1" thickBot="1">
      <c r="A175" s="132"/>
      <c r="B175" s="168"/>
      <c r="C175" s="164"/>
      <c r="D175" s="164"/>
      <c r="E175" s="165"/>
      <c r="F175" s="243" t="s">
        <v>384</v>
      </c>
      <c r="G175" s="243" t="s">
        <v>385</v>
      </c>
      <c r="H175" s="296"/>
      <c r="I175" s="164"/>
      <c r="J175" s="167"/>
      <c r="K175" s="594"/>
      <c r="L175" s="132"/>
      <c r="M175" s="168"/>
      <c r="N175" s="164"/>
      <c r="O175" s="164"/>
      <c r="P175" s="165"/>
      <c r="Q175" s="243" t="s">
        <v>384</v>
      </c>
      <c r="R175" s="243" t="s">
        <v>385</v>
      </c>
      <c r="S175" s="296"/>
      <c r="T175" s="164"/>
      <c r="U175" s="167"/>
      <c r="V175" s="594"/>
    </row>
    <row r="176" spans="1:22" ht="13.5" thickBot="1">
      <c r="A176" s="246" t="s">
        <v>375</v>
      </c>
      <c r="B176" s="345"/>
      <c r="C176" s="219"/>
      <c r="D176" s="219"/>
      <c r="E176" s="253"/>
      <c r="F176" s="164"/>
      <c r="G176" s="282"/>
      <c r="H176" s="249"/>
      <c r="I176" s="242"/>
      <c r="J176" s="167"/>
      <c r="K176" s="594"/>
      <c r="L176" s="246" t="s">
        <v>375</v>
      </c>
      <c r="M176" s="345"/>
      <c r="N176" s="219"/>
      <c r="O176" s="219"/>
      <c r="P176" s="253"/>
      <c r="Q176" s="164"/>
      <c r="R176" s="248"/>
      <c r="S176" s="249"/>
      <c r="T176" s="242"/>
      <c r="U176" s="167"/>
      <c r="V176" s="594"/>
    </row>
    <row r="177" spans="1:24">
      <c r="A177" s="131"/>
      <c r="B177" s="132"/>
      <c r="C177" s="132"/>
      <c r="D177" s="132"/>
      <c r="E177" s="132"/>
      <c r="F177" s="132"/>
      <c r="G177" s="173" t="s">
        <v>342</v>
      </c>
      <c r="H177" s="147"/>
      <c r="I177" s="287">
        <f>I159</f>
        <v>0</v>
      </c>
      <c r="J177" s="147"/>
      <c r="K177" s="594"/>
      <c r="L177" s="131"/>
      <c r="M177" s="132"/>
      <c r="N177" s="132"/>
      <c r="O177" s="132"/>
      <c r="P177" s="132"/>
      <c r="Q177" s="132"/>
      <c r="R177" s="173" t="s">
        <v>342</v>
      </c>
      <c r="S177" s="147"/>
      <c r="T177" s="287">
        <f>T159</f>
        <v>0</v>
      </c>
      <c r="U177" s="147"/>
      <c r="V177" s="594"/>
    </row>
    <row r="178" spans="1:24">
      <c r="A178" s="131"/>
      <c r="B178" s="132"/>
      <c r="C178" s="132"/>
      <c r="D178" s="132"/>
      <c r="E178" s="132"/>
      <c r="F178" s="132"/>
      <c r="G178" s="177" t="s">
        <v>140</v>
      </c>
      <c r="H178" s="178"/>
      <c r="I178" s="283">
        <f>I160</f>
        <v>0</v>
      </c>
      <c r="J178" s="178"/>
      <c r="K178" s="594"/>
      <c r="L178" s="131"/>
      <c r="M178" s="132"/>
      <c r="N178" s="132"/>
      <c r="O178" s="132"/>
      <c r="P178" s="132"/>
      <c r="Q178" s="132"/>
      <c r="R178" s="177" t="s">
        <v>140</v>
      </c>
      <c r="S178" s="178"/>
      <c r="T178" s="283">
        <f>T160</f>
        <v>0</v>
      </c>
      <c r="U178" s="178"/>
      <c r="V178" s="594"/>
    </row>
    <row r="179" spans="1:24" ht="13.5" thickBot="1">
      <c r="A179" s="131" t="s">
        <v>376</v>
      </c>
      <c r="B179" s="132"/>
      <c r="C179" s="132"/>
      <c r="D179" s="180" t="s">
        <v>345</v>
      </c>
      <c r="E179" s="183" t="str">
        <f>$E$17</f>
        <v>декабря</v>
      </c>
      <c r="F179" s="132" t="s">
        <v>968</v>
      </c>
      <c r="G179" s="182" t="s">
        <v>347</v>
      </c>
      <c r="H179" s="167"/>
      <c r="I179" s="257">
        <f>I173+I174+I176+I177+I178</f>
        <v>414.89499999999998</v>
      </c>
      <c r="J179" s="167"/>
      <c r="K179" s="594"/>
      <c r="L179" s="131" t="s">
        <v>376</v>
      </c>
      <c r="M179" s="132"/>
      <c r="N179" s="132"/>
      <c r="O179" s="180" t="s">
        <v>345</v>
      </c>
      <c r="P179" s="183" t="str">
        <f>$E$17</f>
        <v>декабря</v>
      </c>
      <c r="Q179" s="132" t="s">
        <v>968</v>
      </c>
      <c r="R179" s="182" t="s">
        <v>347</v>
      </c>
      <c r="S179" s="167"/>
      <c r="T179" s="257">
        <f>T173+T174+T176+T177+T178</f>
        <v>554.31999999999994</v>
      </c>
      <c r="U179" s="167"/>
      <c r="V179" s="594"/>
    </row>
    <row r="180" spans="1:24" ht="13.5" thickBot="1">
      <c r="A180" s="184" t="s">
        <v>348</v>
      </c>
      <c r="B180" s="190">
        <f>$B$18</f>
        <v>4.3333333333333335E-2</v>
      </c>
      <c r="C180" s="186" t="s">
        <v>349</v>
      </c>
      <c r="D180" s="259"/>
      <c r="E180" s="259"/>
      <c r="F180" s="259"/>
      <c r="G180" s="197"/>
      <c r="H180" s="197"/>
      <c r="I180" s="197"/>
      <c r="J180" s="197"/>
      <c r="K180" s="348"/>
      <c r="L180" s="184" t="s">
        <v>348</v>
      </c>
      <c r="M180" s="190">
        <f>$B$18</f>
        <v>4.3333333333333335E-2</v>
      </c>
      <c r="N180" s="186" t="s">
        <v>349</v>
      </c>
      <c r="O180" s="259"/>
      <c r="P180" s="259"/>
      <c r="Q180" s="259"/>
      <c r="R180" s="197"/>
      <c r="S180" s="197"/>
      <c r="T180" s="197"/>
      <c r="U180" s="197"/>
      <c r="V180" s="156"/>
    </row>
    <row r="181" spans="1:24" ht="24.75" customHeight="1" thickTop="1">
      <c r="A181" s="131" t="s">
        <v>363</v>
      </c>
      <c r="B181" s="131"/>
      <c r="L181" s="131" t="s">
        <v>363</v>
      </c>
      <c r="M181" s="131"/>
      <c r="V181" s="216"/>
    </row>
    <row r="182" spans="1:24">
      <c r="A182" s="131"/>
      <c r="B182" s="131"/>
      <c r="L182" s="131" t="s">
        <v>966</v>
      </c>
      <c r="M182" s="131"/>
      <c r="V182" s="216"/>
    </row>
    <row r="183" spans="1:24" ht="3.75" customHeight="1">
      <c r="A183" s="131"/>
      <c r="B183" s="131"/>
      <c r="C183" s="132"/>
      <c r="D183" s="132"/>
      <c r="E183" s="132"/>
      <c r="F183" s="132"/>
      <c r="G183" s="132"/>
      <c r="H183" s="132"/>
      <c r="I183" s="132"/>
      <c r="J183" s="132"/>
      <c r="K183" s="217"/>
      <c r="L183" s="131"/>
      <c r="M183" s="131"/>
      <c r="N183" s="132"/>
      <c r="O183" s="132"/>
      <c r="P183" s="132"/>
      <c r="Q183" s="132"/>
      <c r="R183" s="132"/>
      <c r="S183" s="132"/>
      <c r="T183" s="132"/>
      <c r="U183" s="132"/>
      <c r="V183" s="132"/>
    </row>
    <row r="184" spans="1:24">
      <c r="A184" s="132"/>
      <c r="B184" s="132"/>
      <c r="C184" s="132"/>
      <c r="D184" s="133" t="s">
        <v>325</v>
      </c>
      <c r="E184" s="133"/>
      <c r="F184" s="133"/>
      <c r="G184" s="135" t="str">
        <f>$G$4</f>
        <v>ноябрь</v>
      </c>
      <c r="H184" s="133" t="s">
        <v>967</v>
      </c>
      <c r="I184" s="132"/>
      <c r="J184" s="132"/>
      <c r="K184" s="217"/>
      <c r="L184" s="132"/>
      <c r="M184" s="132"/>
      <c r="N184" s="132"/>
      <c r="O184" s="133" t="s">
        <v>325</v>
      </c>
      <c r="P184" s="133"/>
      <c r="Q184" s="133"/>
      <c r="R184" s="135" t="str">
        <f>$G$4</f>
        <v>ноябрь</v>
      </c>
      <c r="S184" s="133" t="s">
        <v>967</v>
      </c>
      <c r="T184" s="132"/>
      <c r="U184" s="132"/>
      <c r="V184" s="132"/>
    </row>
    <row r="185" spans="1:24" ht="3" customHeight="1">
      <c r="A185" s="599" t="s">
        <v>369</v>
      </c>
      <c r="B185" s="132"/>
      <c r="C185" s="132"/>
      <c r="D185" s="132"/>
      <c r="E185" s="132"/>
      <c r="F185" s="132"/>
      <c r="G185" s="132"/>
      <c r="H185" s="132"/>
      <c r="I185" s="132"/>
      <c r="J185" s="132"/>
      <c r="K185" s="217"/>
      <c r="L185" s="599" t="s">
        <v>369</v>
      </c>
      <c r="M185" s="132"/>
      <c r="N185" s="132"/>
      <c r="O185" s="132"/>
      <c r="P185" s="132"/>
      <c r="Q185" s="132"/>
      <c r="R185" s="132"/>
      <c r="S185" s="132"/>
      <c r="T185" s="132"/>
      <c r="U185" s="132"/>
      <c r="V185" s="132"/>
    </row>
    <row r="186" spans="1:24">
      <c r="A186" s="599"/>
      <c r="B186" s="132"/>
      <c r="C186" s="132"/>
      <c r="D186" s="131" t="s">
        <v>327</v>
      </c>
      <c r="E186" s="131"/>
      <c r="F186" s="136">
        <f>Жильцы!E12</f>
        <v>49.2</v>
      </c>
      <c r="G186" s="131" t="s">
        <v>328</v>
      </c>
      <c r="H186" s="132" t="str">
        <f>Жильцы!B12&amp;" "&amp;Жильцы!C12&amp;"."&amp;Жильцы!D12&amp;"."</f>
        <v>Молданова Л.Э.</v>
      </c>
      <c r="I186" s="132"/>
      <c r="J186" s="132"/>
      <c r="K186" s="217"/>
      <c r="L186" s="599"/>
      <c r="M186" s="132"/>
      <c r="N186" s="132"/>
      <c r="O186" s="131" t="s">
        <v>327</v>
      </c>
      <c r="P186" s="131"/>
      <c r="Q186" s="136">
        <f>Жильцы!E14</f>
        <v>65.599999999999994</v>
      </c>
      <c r="R186" s="131" t="s">
        <v>328</v>
      </c>
      <c r="S186" s="132" t="str">
        <f>Жильцы!B14&amp;" "&amp;Жильцы!C14&amp;"."&amp;Жильцы!D14&amp;"."</f>
        <v>Шувалов  А.В.</v>
      </c>
      <c r="T186" s="132"/>
      <c r="U186" s="132"/>
      <c r="V186" s="132"/>
    </row>
    <row r="187" spans="1:24">
      <c r="A187" s="599"/>
      <c r="B187" s="132"/>
      <c r="C187" s="132"/>
      <c r="D187" s="131" t="s">
        <v>329</v>
      </c>
      <c r="E187" s="131"/>
      <c r="F187" s="136">
        <f>Жильцы!F12</f>
        <v>3</v>
      </c>
      <c r="G187" s="131" t="s">
        <v>330</v>
      </c>
      <c r="H187" s="132" t="s">
        <v>331</v>
      </c>
      <c r="I187" s="132"/>
      <c r="J187" s="137">
        <f>Жильцы!A12</f>
        <v>11</v>
      </c>
      <c r="K187" s="217"/>
      <c r="L187" s="599"/>
      <c r="M187" s="132"/>
      <c r="N187" s="132"/>
      <c r="O187" s="131" t="s">
        <v>329</v>
      </c>
      <c r="P187" s="131"/>
      <c r="Q187" s="136">
        <f>Жильцы!F14</f>
        <v>4</v>
      </c>
      <c r="R187" s="131" t="s">
        <v>330</v>
      </c>
      <c r="S187" s="132" t="s">
        <v>331</v>
      </c>
      <c r="T187" s="132"/>
      <c r="U187" s="137">
        <f>Жильцы!A14</f>
        <v>13</v>
      </c>
      <c r="V187" s="132"/>
    </row>
    <row r="188" spans="1:24" ht="2.25" customHeight="1" thickBot="1">
      <c r="A188" s="599"/>
      <c r="B188" s="132"/>
      <c r="C188" s="132"/>
      <c r="D188" s="132"/>
      <c r="E188" s="132"/>
      <c r="F188" s="132"/>
      <c r="G188" s="132"/>
      <c r="H188" s="132"/>
      <c r="I188" s="132"/>
      <c r="J188" s="132"/>
      <c r="K188" s="217"/>
      <c r="L188" s="599"/>
      <c r="M188" s="132"/>
      <c r="N188" s="132"/>
      <c r="O188" s="132"/>
      <c r="P188" s="132"/>
      <c r="Q188" s="132"/>
      <c r="R188" s="132"/>
      <c r="S188" s="132"/>
      <c r="T188" s="132"/>
      <c r="U188" s="132"/>
      <c r="V188" s="132"/>
    </row>
    <row r="189" spans="1:24" ht="17.25" customHeight="1" thickBot="1">
      <c r="A189" s="599"/>
      <c r="B189" s="138"/>
      <c r="C189" s="219"/>
      <c r="D189" s="139" t="s">
        <v>957</v>
      </c>
      <c r="E189" s="140"/>
      <c r="F189" s="141" t="s">
        <v>334</v>
      </c>
      <c r="G189" s="141" t="s">
        <v>335</v>
      </c>
      <c r="H189" s="220"/>
      <c r="I189" s="569" t="s">
        <v>337</v>
      </c>
      <c r="J189" s="570"/>
      <c r="K189" s="217"/>
      <c r="L189" s="599"/>
      <c r="M189" s="138"/>
      <c r="N189" s="219"/>
      <c r="O189" s="139" t="s">
        <v>957</v>
      </c>
      <c r="P189" s="140"/>
      <c r="Q189" s="141" t="s">
        <v>334</v>
      </c>
      <c r="R189" s="141" t="s">
        <v>335</v>
      </c>
      <c r="S189" s="220"/>
      <c r="T189" s="569" t="s">
        <v>337</v>
      </c>
      <c r="U189" s="570"/>
      <c r="V189" s="132"/>
    </row>
    <row r="190" spans="1:24" ht="2.25" customHeight="1">
      <c r="A190" s="599"/>
      <c r="B190" s="221"/>
      <c r="C190" s="144"/>
      <c r="D190" s="144"/>
      <c r="E190" s="145"/>
      <c r="F190" s="146"/>
      <c r="G190" s="146"/>
      <c r="H190" s="146"/>
      <c r="I190" s="144"/>
      <c r="J190" s="147"/>
      <c r="K190" s="217"/>
      <c r="L190" s="599"/>
      <c r="M190" s="221"/>
      <c r="N190" s="144"/>
      <c r="O190" s="144"/>
      <c r="P190" s="145"/>
      <c r="Q190" s="146"/>
      <c r="R190" s="146"/>
      <c r="S190" s="146"/>
      <c r="T190" s="144"/>
      <c r="U190" s="147"/>
      <c r="V190" s="132"/>
    </row>
    <row r="191" spans="1:24" ht="27.75" customHeight="1" thickBot="1">
      <c r="A191" s="599"/>
      <c r="B191" s="604" t="s">
        <v>520</v>
      </c>
      <c r="C191" s="605"/>
      <c r="D191" s="605"/>
      <c r="E191" s="606"/>
      <c r="F191" s="239">
        <v>8.4499999999999993</v>
      </c>
      <c r="G191" s="239">
        <f>F191*F186</f>
        <v>415.74</v>
      </c>
      <c r="H191" s="166"/>
      <c r="I191" s="242">
        <f>G191-H191</f>
        <v>415.74</v>
      </c>
      <c r="J191" s="167"/>
      <c r="K191" s="217"/>
      <c r="L191" s="599"/>
      <c r="M191" s="604" t="s">
        <v>520</v>
      </c>
      <c r="N191" s="605"/>
      <c r="O191" s="605"/>
      <c r="P191" s="606"/>
      <c r="Q191" s="239">
        <v>8.4499999999999993</v>
      </c>
      <c r="R191" s="239">
        <f>Q191*Q186</f>
        <v>554.31999999999994</v>
      </c>
      <c r="S191" s="240"/>
      <c r="T191" s="242">
        <f>R191-S191</f>
        <v>554.31999999999994</v>
      </c>
      <c r="U191" s="167"/>
      <c r="V191" s="132"/>
      <c r="X191" s="273"/>
    </row>
    <row r="192" spans="1:24" ht="13.5" hidden="1" thickBot="1">
      <c r="A192" s="154"/>
      <c r="B192" s="346" t="s">
        <v>521</v>
      </c>
      <c r="C192" s="347"/>
      <c r="D192" s="164"/>
      <c r="E192" s="165"/>
      <c r="F192" s="239">
        <f>$B$2309</f>
        <v>0</v>
      </c>
      <c r="G192" s="238">
        <f>F192*F186</f>
        <v>0</v>
      </c>
      <c r="H192" s="166"/>
      <c r="I192" s="242">
        <f>G192-H192</f>
        <v>0</v>
      </c>
      <c r="J192" s="167"/>
      <c r="K192" s="217"/>
      <c r="L192" s="154"/>
      <c r="M192" s="346" t="s">
        <v>521</v>
      </c>
      <c r="N192" s="347"/>
      <c r="O192" s="164"/>
      <c r="P192" s="165"/>
      <c r="Q192" s="239">
        <f>$B$2309</f>
        <v>0</v>
      </c>
      <c r="R192" s="238">
        <f>Q192*Q186</f>
        <v>0</v>
      </c>
      <c r="S192" s="166"/>
      <c r="T192" s="242">
        <f>R192-S192</f>
        <v>0</v>
      </c>
      <c r="U192" s="167"/>
      <c r="V192" s="132"/>
    </row>
    <row r="193" spans="1:22" ht="12.75" hidden="1" customHeight="1" thickBot="1">
      <c r="A193" s="132"/>
      <c r="B193" s="168"/>
      <c r="C193" s="164"/>
      <c r="D193" s="164"/>
      <c r="E193" s="165"/>
      <c r="F193" s="243" t="s">
        <v>384</v>
      </c>
      <c r="G193" s="243" t="s">
        <v>385</v>
      </c>
      <c r="H193" s="296"/>
      <c r="I193" s="164"/>
      <c r="J193" s="167"/>
      <c r="K193" s="217"/>
      <c r="L193" s="132"/>
      <c r="M193" s="168"/>
      <c r="N193" s="164"/>
      <c r="O193" s="164"/>
      <c r="P193" s="165"/>
      <c r="Q193" s="243" t="s">
        <v>384</v>
      </c>
      <c r="R193" s="243" t="s">
        <v>385</v>
      </c>
      <c r="S193" s="296"/>
      <c r="T193" s="164"/>
      <c r="U193" s="167"/>
      <c r="V193" s="132"/>
    </row>
    <row r="194" spans="1:22" ht="13.5" thickBot="1">
      <c r="A194" s="246" t="s">
        <v>375</v>
      </c>
      <c r="B194" s="345"/>
      <c r="C194" s="219"/>
      <c r="D194" s="219"/>
      <c r="E194" s="253"/>
      <c r="F194" s="248"/>
      <c r="G194" s="248"/>
      <c r="H194" s="249"/>
      <c r="I194" s="242"/>
      <c r="J194" s="167"/>
      <c r="K194" s="217"/>
      <c r="L194" s="246" t="s">
        <v>375</v>
      </c>
      <c r="M194" s="345"/>
      <c r="N194" s="219"/>
      <c r="O194" s="219"/>
      <c r="P194" s="253"/>
      <c r="Q194" s="164"/>
      <c r="R194" s="352"/>
      <c r="S194" s="249"/>
      <c r="T194" s="242"/>
      <c r="U194" s="167"/>
      <c r="V194" s="132"/>
    </row>
    <row r="195" spans="1:22">
      <c r="A195" s="131"/>
      <c r="B195" s="132"/>
      <c r="C195" s="132"/>
      <c r="D195" s="132"/>
      <c r="E195" s="132"/>
      <c r="F195" s="132"/>
      <c r="G195" s="173" t="s">
        <v>342</v>
      </c>
      <c r="H195" s="147"/>
      <c r="I195" s="287">
        <f>Жильцы!M12</f>
        <v>0</v>
      </c>
      <c r="J195" s="147"/>
      <c r="K195" s="217"/>
      <c r="L195" s="131"/>
      <c r="M195" s="132"/>
      <c r="N195" s="132"/>
      <c r="O195" s="132"/>
      <c r="P195" s="132"/>
      <c r="Q195" s="132"/>
      <c r="R195" s="173" t="s">
        <v>342</v>
      </c>
      <c r="S195" s="147"/>
      <c r="T195" s="287">
        <f>Жильцы!M14</f>
        <v>0</v>
      </c>
      <c r="U195" s="147"/>
      <c r="V195" s="132"/>
    </row>
    <row r="196" spans="1:22" ht="11.25" customHeight="1">
      <c r="A196" s="131"/>
      <c r="B196" s="132"/>
      <c r="C196" s="132"/>
      <c r="D196" s="132"/>
      <c r="E196" s="132"/>
      <c r="F196" s="132"/>
      <c r="G196" s="177" t="s">
        <v>140</v>
      </c>
      <c r="H196" s="178"/>
      <c r="I196" s="283">
        <f>Жильцы!O12</f>
        <v>0</v>
      </c>
      <c r="J196" s="178"/>
      <c r="K196" s="217"/>
      <c r="L196" s="131"/>
      <c r="M196" s="132"/>
      <c r="N196" s="132"/>
      <c r="O196" s="132"/>
      <c r="P196" s="132"/>
      <c r="Q196" s="132"/>
      <c r="R196" s="177" t="s">
        <v>140</v>
      </c>
      <c r="S196" s="178"/>
      <c r="T196" s="283">
        <f>Жильцы!O14</f>
        <v>0</v>
      </c>
      <c r="U196" s="178"/>
      <c r="V196" s="132"/>
    </row>
    <row r="197" spans="1:22" ht="13.5" thickBot="1">
      <c r="A197" s="131" t="s">
        <v>376</v>
      </c>
      <c r="B197" s="132"/>
      <c r="C197" s="132"/>
      <c r="D197" s="180" t="s">
        <v>345</v>
      </c>
      <c r="E197" s="183" t="str">
        <f>$E$17</f>
        <v>декабря</v>
      </c>
      <c r="F197" s="132" t="s">
        <v>968</v>
      </c>
      <c r="G197" s="182" t="s">
        <v>347</v>
      </c>
      <c r="H197" s="167"/>
      <c r="I197" s="257">
        <f>I191+I192+I194+I195+I196</f>
        <v>415.74</v>
      </c>
      <c r="J197" s="167"/>
      <c r="K197" s="217"/>
      <c r="L197" s="131" t="s">
        <v>376</v>
      </c>
      <c r="M197" s="132"/>
      <c r="N197" s="132"/>
      <c r="O197" s="180" t="s">
        <v>345</v>
      </c>
      <c r="P197" s="183" t="str">
        <f>$E$17</f>
        <v>декабря</v>
      </c>
      <c r="Q197" s="132" t="s">
        <v>968</v>
      </c>
      <c r="R197" s="182" t="s">
        <v>347</v>
      </c>
      <c r="S197" s="167"/>
      <c r="T197" s="257">
        <f>T191+T192+T194+T195+T196</f>
        <v>554.31999999999994</v>
      </c>
      <c r="U197" s="167"/>
      <c r="V197" s="132"/>
    </row>
    <row r="198" spans="1:22" ht="10.5" customHeight="1">
      <c r="A198" s="184" t="s">
        <v>348</v>
      </c>
      <c r="B198" s="190">
        <f>$B$18</f>
        <v>4.3333333333333335E-2</v>
      </c>
      <c r="C198" s="186" t="s">
        <v>349</v>
      </c>
      <c r="D198" s="259"/>
      <c r="E198" s="259"/>
      <c r="F198" s="259"/>
      <c r="G198" s="259"/>
      <c r="H198" s="259"/>
      <c r="I198" s="259"/>
      <c r="J198" s="259"/>
      <c r="K198" s="260"/>
      <c r="L198" s="184" t="s">
        <v>348</v>
      </c>
      <c r="M198" s="190">
        <f>$B$18</f>
        <v>4.3333333333333335E-2</v>
      </c>
      <c r="N198" s="186" t="s">
        <v>349</v>
      </c>
      <c r="O198" s="259"/>
      <c r="P198" s="259"/>
      <c r="Q198" s="259"/>
      <c r="R198" s="259"/>
      <c r="S198" s="259"/>
      <c r="T198" s="259"/>
      <c r="U198" s="259"/>
      <c r="V198" s="261"/>
    </row>
    <row r="199" spans="1:22" ht="24.75" customHeight="1">
      <c r="A199" s="131" t="s">
        <v>363</v>
      </c>
      <c r="B199" s="131"/>
      <c r="L199" s="131" t="s">
        <v>363</v>
      </c>
      <c r="M199" s="131"/>
      <c r="V199" s="216"/>
    </row>
    <row r="200" spans="1:22">
      <c r="A200" s="131" t="s">
        <v>966</v>
      </c>
      <c r="B200" s="131"/>
      <c r="L200" s="131" t="s">
        <v>966</v>
      </c>
      <c r="M200" s="131"/>
      <c r="V200" s="216"/>
    </row>
    <row r="201" spans="1:22" ht="6" customHeight="1">
      <c r="A201" s="131"/>
      <c r="B201" s="131"/>
      <c r="C201" s="132"/>
      <c r="D201" s="132"/>
      <c r="E201" s="132"/>
      <c r="F201" s="132"/>
      <c r="G201" s="132"/>
      <c r="H201" s="132"/>
      <c r="I201" s="132"/>
      <c r="J201" s="132"/>
      <c r="K201" s="217"/>
      <c r="L201" s="131"/>
      <c r="M201" s="131"/>
      <c r="N201" s="132"/>
      <c r="O201" s="132"/>
      <c r="P201" s="132"/>
      <c r="Q201" s="132"/>
      <c r="R201" s="132"/>
      <c r="S201" s="132"/>
      <c r="T201" s="132"/>
      <c r="U201" s="132"/>
      <c r="V201" s="132"/>
    </row>
    <row r="202" spans="1:22">
      <c r="A202" s="132"/>
      <c r="B202" s="132"/>
      <c r="C202" s="132"/>
      <c r="D202" s="133" t="s">
        <v>350</v>
      </c>
      <c r="E202" s="133"/>
      <c r="F202" s="133"/>
      <c r="G202" s="135" t="str">
        <f>$G$4</f>
        <v>ноябрь</v>
      </c>
      <c r="H202" s="133" t="s">
        <v>967</v>
      </c>
      <c r="I202" s="132"/>
      <c r="J202" s="132"/>
      <c r="K202" s="217"/>
      <c r="L202" s="132"/>
      <c r="M202" s="132"/>
      <c r="N202" s="132"/>
      <c r="O202" s="133" t="s">
        <v>350</v>
      </c>
      <c r="P202" s="133"/>
      <c r="Q202" s="133"/>
      <c r="R202" s="135" t="str">
        <f>$G$4</f>
        <v>ноябрь</v>
      </c>
      <c r="S202" s="133" t="s">
        <v>967</v>
      </c>
      <c r="T202" s="132"/>
      <c r="U202" s="132"/>
      <c r="V202" s="132"/>
    </row>
    <row r="203" spans="1:22" ht="3.75" customHeight="1">
      <c r="A203" s="599" t="s">
        <v>369</v>
      </c>
      <c r="B203" s="132"/>
      <c r="C203" s="132"/>
      <c r="D203" s="132"/>
      <c r="E203" s="132"/>
      <c r="F203" s="132"/>
      <c r="G203" s="132"/>
      <c r="H203" s="132"/>
      <c r="I203" s="132"/>
      <c r="J203" s="132"/>
      <c r="K203" s="594"/>
      <c r="L203" s="599" t="s">
        <v>369</v>
      </c>
      <c r="M203" s="132"/>
      <c r="N203" s="132"/>
      <c r="O203" s="132"/>
      <c r="P203" s="132"/>
      <c r="Q203" s="132"/>
      <c r="R203" s="132"/>
      <c r="S203" s="132"/>
      <c r="T203" s="132"/>
      <c r="U203" s="132"/>
      <c r="V203" s="594"/>
    </row>
    <row r="204" spans="1:22">
      <c r="A204" s="599"/>
      <c r="B204" s="132"/>
      <c r="C204" s="132"/>
      <c r="D204" s="131" t="s">
        <v>327</v>
      </c>
      <c r="E204" s="131"/>
      <c r="F204" s="136">
        <f>F186</f>
        <v>49.2</v>
      </c>
      <c r="G204" s="131" t="s">
        <v>328</v>
      </c>
      <c r="H204" s="132" t="str">
        <f>H186</f>
        <v>Молданова Л.Э.</v>
      </c>
      <c r="I204" s="132"/>
      <c r="J204" s="132"/>
      <c r="K204" s="594"/>
      <c r="L204" s="599"/>
      <c r="M204" s="132"/>
      <c r="N204" s="132"/>
      <c r="O204" s="131" t="s">
        <v>327</v>
      </c>
      <c r="P204" s="131"/>
      <c r="Q204" s="136">
        <f>Q186</f>
        <v>65.599999999999994</v>
      </c>
      <c r="R204" s="131" t="s">
        <v>328</v>
      </c>
      <c r="S204" s="132" t="str">
        <f>S186</f>
        <v>Шувалов  А.В.</v>
      </c>
      <c r="T204" s="132"/>
      <c r="U204" s="132"/>
      <c r="V204" s="594"/>
    </row>
    <row r="205" spans="1:22">
      <c r="A205" s="599"/>
      <c r="B205" s="132"/>
      <c r="C205" s="132"/>
      <c r="D205" s="131" t="s">
        <v>329</v>
      </c>
      <c r="E205" s="131"/>
      <c r="F205" s="136">
        <f>F187</f>
        <v>3</v>
      </c>
      <c r="G205" s="131" t="s">
        <v>330</v>
      </c>
      <c r="H205" s="132" t="s">
        <v>331</v>
      </c>
      <c r="I205" s="132"/>
      <c r="J205" s="137">
        <f>J187</f>
        <v>11</v>
      </c>
      <c r="K205" s="594"/>
      <c r="L205" s="599"/>
      <c r="M205" s="132"/>
      <c r="N205" s="132"/>
      <c r="O205" s="131" t="s">
        <v>329</v>
      </c>
      <c r="P205" s="131"/>
      <c r="Q205" s="136">
        <f>Q186</f>
        <v>65.599999999999994</v>
      </c>
      <c r="R205" s="131" t="s">
        <v>330</v>
      </c>
      <c r="S205" s="132" t="s">
        <v>331</v>
      </c>
      <c r="T205" s="132"/>
      <c r="U205" s="137">
        <f>U187</f>
        <v>13</v>
      </c>
      <c r="V205" s="594"/>
    </row>
    <row r="206" spans="1:22" ht="2.25" customHeight="1" thickBot="1">
      <c r="A206" s="599"/>
      <c r="B206" s="132"/>
      <c r="C206" s="132"/>
      <c r="D206" s="132"/>
      <c r="E206" s="132"/>
      <c r="F206" s="132"/>
      <c r="G206" s="132"/>
      <c r="H206" s="132"/>
      <c r="I206" s="132"/>
      <c r="J206" s="132"/>
      <c r="K206" s="594"/>
      <c r="L206" s="599"/>
      <c r="M206" s="132"/>
      <c r="N206" s="132"/>
      <c r="O206" s="132"/>
      <c r="P206" s="132"/>
      <c r="Q206" s="132"/>
      <c r="R206" s="132"/>
      <c r="S206" s="132"/>
      <c r="T206" s="132"/>
      <c r="U206" s="132"/>
      <c r="V206" s="594"/>
    </row>
    <row r="207" spans="1:22" ht="16.5" customHeight="1" thickBot="1">
      <c r="A207" s="599"/>
      <c r="B207" s="138"/>
      <c r="C207" s="219"/>
      <c r="D207" s="139" t="s">
        <v>957</v>
      </c>
      <c r="E207" s="140"/>
      <c r="F207" s="141" t="s">
        <v>334</v>
      </c>
      <c r="G207" s="141" t="s">
        <v>335</v>
      </c>
      <c r="H207" s="220"/>
      <c r="I207" s="569" t="s">
        <v>337</v>
      </c>
      <c r="J207" s="570"/>
      <c r="K207" s="594"/>
      <c r="L207" s="599"/>
      <c r="M207" s="138"/>
      <c r="N207" s="219"/>
      <c r="O207" s="139" t="s">
        <v>957</v>
      </c>
      <c r="P207" s="140"/>
      <c r="Q207" s="141" t="s">
        <v>334</v>
      </c>
      <c r="R207" s="141" t="s">
        <v>335</v>
      </c>
      <c r="S207" s="220"/>
      <c r="T207" s="569" t="s">
        <v>337</v>
      </c>
      <c r="U207" s="570"/>
      <c r="V207" s="594"/>
    </row>
    <row r="208" spans="1:22" ht="3" customHeight="1">
      <c r="A208" s="599"/>
      <c r="B208" s="221"/>
      <c r="C208" s="144"/>
      <c r="D208" s="144"/>
      <c r="E208" s="145"/>
      <c r="F208" s="146"/>
      <c r="G208" s="146"/>
      <c r="H208" s="146"/>
      <c r="I208" s="144"/>
      <c r="J208" s="147"/>
      <c r="K208" s="594"/>
      <c r="L208" s="599"/>
      <c r="M208" s="221"/>
      <c r="N208" s="144"/>
      <c r="O208" s="144"/>
      <c r="P208" s="145"/>
      <c r="Q208" s="146"/>
      <c r="R208" s="146"/>
      <c r="S208" s="146"/>
      <c r="T208" s="144"/>
      <c r="U208" s="147"/>
      <c r="V208" s="594"/>
    </row>
    <row r="209" spans="1:22" ht="27.75" customHeight="1" thickBot="1">
      <c r="A209" s="599"/>
      <c r="B209" s="600" t="s">
        <v>520</v>
      </c>
      <c r="C209" s="601"/>
      <c r="D209" s="601"/>
      <c r="E209" s="602"/>
      <c r="F209" s="239">
        <v>8.4499999999999993</v>
      </c>
      <c r="G209" s="239">
        <f>F209*F204</f>
        <v>415.74</v>
      </c>
      <c r="H209" s="166"/>
      <c r="I209" s="242">
        <f>G209-H209</f>
        <v>415.74</v>
      </c>
      <c r="J209" s="167"/>
      <c r="K209" s="594"/>
      <c r="L209" s="599"/>
      <c r="M209" s="600" t="s">
        <v>520</v>
      </c>
      <c r="N209" s="601"/>
      <c r="O209" s="601"/>
      <c r="P209" s="602"/>
      <c r="Q209" s="239">
        <v>8.4499999999999993</v>
      </c>
      <c r="R209" s="239">
        <f>Q209*Q204</f>
        <v>554.31999999999994</v>
      </c>
      <c r="S209" s="240"/>
      <c r="T209" s="242">
        <f>R209-S209</f>
        <v>554.31999999999994</v>
      </c>
      <c r="U209" s="167"/>
      <c r="V209" s="594"/>
    </row>
    <row r="210" spans="1:22" ht="13.5" hidden="1" thickBot="1">
      <c r="A210" s="154"/>
      <c r="B210" s="168" t="s">
        <v>521</v>
      </c>
      <c r="C210" s="164"/>
      <c r="D210" s="164"/>
      <c r="E210" s="165"/>
      <c r="F210" s="239">
        <f>$B$2309</f>
        <v>0</v>
      </c>
      <c r="G210" s="238">
        <f>F210*F204</f>
        <v>0</v>
      </c>
      <c r="H210" s="166"/>
      <c r="I210" s="242">
        <f>G210-H210</f>
        <v>0</v>
      </c>
      <c r="J210" s="167"/>
      <c r="K210" s="594"/>
      <c r="L210" s="154"/>
      <c r="M210" s="168" t="s">
        <v>521</v>
      </c>
      <c r="N210" s="164"/>
      <c r="O210" s="164"/>
      <c r="P210" s="165"/>
      <c r="Q210" s="239">
        <f>$B$2309</f>
        <v>0</v>
      </c>
      <c r="R210" s="238">
        <f>Q210*Q204</f>
        <v>0</v>
      </c>
      <c r="S210" s="166"/>
      <c r="T210" s="242">
        <f>R210-S210</f>
        <v>0</v>
      </c>
      <c r="U210" s="167"/>
      <c r="V210" s="594"/>
    </row>
    <row r="211" spans="1:22" ht="14.25" customHeight="1" thickBot="1">
      <c r="A211" s="132"/>
      <c r="B211" s="168"/>
      <c r="C211" s="164"/>
      <c r="D211" s="164"/>
      <c r="E211" s="165"/>
      <c r="F211" s="233">
        <f>$B$2309</f>
        <v>0</v>
      </c>
      <c r="G211" s="243" t="s">
        <v>385</v>
      </c>
      <c r="H211" s="296"/>
      <c r="I211" s="164"/>
      <c r="J211" s="167"/>
      <c r="K211" s="594"/>
      <c r="L211" s="132"/>
      <c r="M211" s="168"/>
      <c r="N211" s="164"/>
      <c r="O211" s="164"/>
      <c r="P211" s="165"/>
      <c r="Q211" s="243" t="s">
        <v>384</v>
      </c>
      <c r="R211" s="243" t="s">
        <v>385</v>
      </c>
      <c r="S211" s="296"/>
      <c r="T211" s="164"/>
      <c r="U211" s="167"/>
      <c r="V211" s="594"/>
    </row>
    <row r="212" spans="1:22" ht="13.5" thickBot="1">
      <c r="A212" s="246" t="s">
        <v>375</v>
      </c>
      <c r="B212" s="345"/>
      <c r="C212" s="219"/>
      <c r="D212" s="219"/>
      <c r="E212" s="253"/>
      <c r="F212" s="164"/>
      <c r="G212" s="282"/>
      <c r="H212" s="249"/>
      <c r="I212" s="242"/>
      <c r="J212" s="167"/>
      <c r="K212" s="594"/>
      <c r="L212" s="246" t="s">
        <v>375</v>
      </c>
      <c r="M212" s="345"/>
      <c r="N212" s="219"/>
      <c r="O212" s="219"/>
      <c r="P212" s="253"/>
      <c r="Q212" s="164"/>
      <c r="R212" s="248"/>
      <c r="S212" s="249"/>
      <c r="T212" s="242"/>
      <c r="U212" s="167"/>
      <c r="V212" s="594"/>
    </row>
    <row r="213" spans="1:22">
      <c r="A213" s="131"/>
      <c r="B213" s="132"/>
      <c r="C213" s="132"/>
      <c r="D213" s="132"/>
      <c r="E213" s="132"/>
      <c r="F213" s="132"/>
      <c r="G213" s="173" t="s">
        <v>342</v>
      </c>
      <c r="H213" s="147"/>
      <c r="I213" s="353">
        <f>I195</f>
        <v>0</v>
      </c>
      <c r="J213" s="147"/>
      <c r="K213" s="594"/>
      <c r="L213" s="131"/>
      <c r="M213" s="132"/>
      <c r="N213" s="132"/>
      <c r="O213" s="132"/>
      <c r="P213" s="132"/>
      <c r="Q213" s="132"/>
      <c r="R213" s="173" t="s">
        <v>342</v>
      </c>
      <c r="S213" s="147"/>
      <c r="T213" s="287">
        <f>T195</f>
        <v>0</v>
      </c>
      <c r="U213" s="147"/>
      <c r="V213" s="594"/>
    </row>
    <row r="214" spans="1:22">
      <c r="A214" s="131"/>
      <c r="B214" s="132"/>
      <c r="C214" s="132"/>
      <c r="D214" s="132"/>
      <c r="E214" s="132"/>
      <c r="F214" s="132"/>
      <c r="G214" s="177" t="s">
        <v>140</v>
      </c>
      <c r="H214" s="178"/>
      <c r="I214" s="283">
        <f>I196</f>
        <v>0</v>
      </c>
      <c r="J214" s="178"/>
      <c r="K214" s="594"/>
      <c r="L214" s="131"/>
      <c r="M214" s="132"/>
      <c r="N214" s="132"/>
      <c r="O214" s="132"/>
      <c r="P214" s="132"/>
      <c r="Q214" s="132"/>
      <c r="R214" s="177" t="s">
        <v>140</v>
      </c>
      <c r="S214" s="178"/>
      <c r="T214" s="283">
        <f>T196</f>
        <v>0</v>
      </c>
      <c r="U214" s="178"/>
      <c r="V214" s="594"/>
    </row>
    <row r="215" spans="1:22" ht="13.5" thickBot="1">
      <c r="A215" s="131" t="s">
        <v>376</v>
      </c>
      <c r="B215" s="132"/>
      <c r="C215" s="132"/>
      <c r="D215" s="180" t="s">
        <v>345</v>
      </c>
      <c r="E215" s="183" t="str">
        <f>$E$17</f>
        <v>декабря</v>
      </c>
      <c r="F215" s="132" t="s">
        <v>968</v>
      </c>
      <c r="G215" s="182" t="s">
        <v>347</v>
      </c>
      <c r="H215" s="167"/>
      <c r="I215" s="257">
        <f>I209+I210+I212+I213+I214</f>
        <v>415.74</v>
      </c>
      <c r="J215" s="167"/>
      <c r="K215" s="594"/>
      <c r="L215" s="131" t="s">
        <v>376</v>
      </c>
      <c r="M215" s="132"/>
      <c r="N215" s="132"/>
      <c r="O215" s="180" t="s">
        <v>345</v>
      </c>
      <c r="P215" s="183" t="str">
        <f>$E$17</f>
        <v>декабря</v>
      </c>
      <c r="Q215" s="132" t="s">
        <v>968</v>
      </c>
      <c r="R215" s="182" t="s">
        <v>347</v>
      </c>
      <c r="S215" s="167"/>
      <c r="T215" s="257">
        <f>T209+T210+T212+T213+T214</f>
        <v>554.31999999999994</v>
      </c>
      <c r="U215" s="167"/>
      <c r="V215" s="594"/>
    </row>
    <row r="216" spans="1:22" s="261" customFormat="1" ht="15" customHeight="1">
      <c r="A216" s="284" t="s">
        <v>348</v>
      </c>
      <c r="B216" s="285">
        <f>$B$18</f>
        <v>4.3333333333333335E-2</v>
      </c>
      <c r="C216" s="196" t="s">
        <v>349</v>
      </c>
      <c r="K216" s="260"/>
      <c r="L216" s="284" t="s">
        <v>348</v>
      </c>
      <c r="M216" s="285">
        <f>$B$18</f>
        <v>4.3333333333333335E-2</v>
      </c>
      <c r="N216" s="196" t="s">
        <v>349</v>
      </c>
    </row>
    <row r="217" spans="1:22">
      <c r="A217" s="131" t="s">
        <v>363</v>
      </c>
      <c r="B217" s="131"/>
      <c r="L217" s="131" t="s">
        <v>363</v>
      </c>
      <c r="M217" s="131"/>
      <c r="V217" s="216"/>
    </row>
    <row r="218" spans="1:22">
      <c r="A218" s="131" t="s">
        <v>966</v>
      </c>
      <c r="B218" s="131"/>
      <c r="L218" s="131" t="s">
        <v>966</v>
      </c>
      <c r="M218" s="131"/>
      <c r="V218" s="216"/>
    </row>
    <row r="219" spans="1:22" ht="3" customHeight="1">
      <c r="A219" s="131"/>
      <c r="B219" s="131"/>
      <c r="C219" s="132"/>
      <c r="D219" s="132"/>
      <c r="E219" s="132"/>
      <c r="F219" s="132"/>
      <c r="G219" s="132"/>
      <c r="H219" s="132"/>
      <c r="I219" s="132"/>
      <c r="J219" s="132"/>
      <c r="K219" s="217"/>
      <c r="L219" s="131"/>
      <c r="M219" s="131"/>
      <c r="N219" s="132"/>
      <c r="O219" s="132"/>
      <c r="P219" s="132"/>
      <c r="Q219" s="132"/>
      <c r="R219" s="132"/>
      <c r="S219" s="132"/>
      <c r="T219" s="132"/>
      <c r="U219" s="132"/>
      <c r="V219" s="132"/>
    </row>
    <row r="220" spans="1:22">
      <c r="A220" s="132"/>
      <c r="B220" s="132"/>
      <c r="C220" s="132"/>
      <c r="D220" s="133" t="s">
        <v>325</v>
      </c>
      <c r="E220" s="133"/>
      <c r="F220" s="133"/>
      <c r="G220" s="135" t="str">
        <f>$G$4</f>
        <v>ноябрь</v>
      </c>
      <c r="H220" s="133" t="s">
        <v>967</v>
      </c>
      <c r="I220" s="132"/>
      <c r="J220" s="132"/>
      <c r="K220" s="217"/>
      <c r="L220" s="132"/>
      <c r="M220" s="132"/>
      <c r="N220" s="132"/>
      <c r="O220" s="133" t="s">
        <v>325</v>
      </c>
      <c r="P220" s="133"/>
      <c r="Q220" s="133"/>
      <c r="R220" s="135" t="str">
        <f>$G$4</f>
        <v>ноябрь</v>
      </c>
      <c r="S220" s="133" t="s">
        <v>967</v>
      </c>
      <c r="T220" s="132"/>
      <c r="U220" s="132"/>
      <c r="V220" s="132"/>
    </row>
    <row r="221" spans="1:22" ht="5.25" customHeight="1">
      <c r="A221" s="599" t="s">
        <v>369</v>
      </c>
      <c r="B221" s="132"/>
      <c r="C221" s="132"/>
      <c r="D221" s="132"/>
      <c r="E221" s="132"/>
      <c r="F221" s="132"/>
      <c r="G221" s="132"/>
      <c r="H221" s="132"/>
      <c r="I221" s="132"/>
      <c r="J221" s="132"/>
      <c r="K221" s="217"/>
      <c r="L221" s="599" t="s">
        <v>369</v>
      </c>
      <c r="M221" s="132"/>
      <c r="N221" s="132"/>
      <c r="O221" s="132"/>
      <c r="P221" s="132"/>
      <c r="Q221" s="132"/>
      <c r="R221" s="132"/>
      <c r="S221" s="132"/>
      <c r="T221" s="132"/>
      <c r="U221" s="132"/>
      <c r="V221" s="132"/>
    </row>
    <row r="222" spans="1:22">
      <c r="A222" s="599"/>
      <c r="B222" s="132"/>
      <c r="C222" s="132"/>
      <c r="D222" s="131" t="s">
        <v>327</v>
      </c>
      <c r="E222" s="131"/>
      <c r="F222" s="136">
        <f>Жильцы!E15</f>
        <v>49.2</v>
      </c>
      <c r="G222" s="131" t="s">
        <v>328</v>
      </c>
      <c r="H222" s="132" t="str">
        <f>Жильцы!B15&amp;" "&amp;Жильцы!C15&amp;"."&amp;Жильцы!D15&amp;"."</f>
        <v>Кожухарь С.В.</v>
      </c>
      <c r="I222" s="132"/>
      <c r="J222" s="132"/>
      <c r="K222" s="217"/>
      <c r="L222" s="599"/>
      <c r="M222" s="132"/>
      <c r="N222" s="132"/>
      <c r="O222" s="131" t="s">
        <v>327</v>
      </c>
      <c r="P222" s="131"/>
      <c r="Q222" s="136">
        <f>Жильцы!E17</f>
        <v>49.5</v>
      </c>
      <c r="R222" s="131" t="s">
        <v>328</v>
      </c>
      <c r="S222" s="132" t="str">
        <f>Жильцы!B17&amp;" "&amp;Жильцы!C17&amp;"."&amp;Жильцы!D17&amp;"."</f>
        <v>Ветохина Н.С.</v>
      </c>
      <c r="T222" s="132"/>
      <c r="U222" s="132"/>
      <c r="V222" s="132"/>
    </row>
    <row r="223" spans="1:22">
      <c r="A223" s="599"/>
      <c r="B223" s="132"/>
      <c r="C223" s="132"/>
      <c r="D223" s="131" t="s">
        <v>329</v>
      </c>
      <c r="E223" s="131"/>
      <c r="F223" s="136">
        <f>Жильцы!F15</f>
        <v>1</v>
      </c>
      <c r="G223" s="131" t="s">
        <v>330</v>
      </c>
      <c r="H223" s="132" t="s">
        <v>331</v>
      </c>
      <c r="I223" s="132"/>
      <c r="J223" s="137">
        <f>Жильцы!A15</f>
        <v>14</v>
      </c>
      <c r="K223" s="217"/>
      <c r="L223" s="599"/>
      <c r="M223" s="132"/>
      <c r="N223" s="132"/>
      <c r="O223" s="131" t="s">
        <v>329</v>
      </c>
      <c r="P223" s="131"/>
      <c r="Q223" s="136">
        <f>Жильцы!F17</f>
        <v>2</v>
      </c>
      <c r="R223" s="131" t="s">
        <v>330</v>
      </c>
      <c r="S223" s="132" t="s">
        <v>331</v>
      </c>
      <c r="T223" s="132"/>
      <c r="U223" s="137">
        <f>Жильцы!A17</f>
        <v>16</v>
      </c>
      <c r="V223" s="132"/>
    </row>
    <row r="224" spans="1:22" ht="1.5" customHeight="1" thickBot="1">
      <c r="A224" s="599"/>
      <c r="B224" s="132"/>
      <c r="C224" s="132"/>
      <c r="D224" s="132"/>
      <c r="E224" s="132"/>
      <c r="F224" s="132"/>
      <c r="G224" s="132"/>
      <c r="H224" s="132"/>
      <c r="I224" s="132"/>
      <c r="J224" s="132"/>
      <c r="K224" s="217"/>
      <c r="L224" s="599"/>
      <c r="M224" s="132"/>
      <c r="N224" s="132"/>
      <c r="O224" s="132"/>
      <c r="P224" s="132"/>
      <c r="Q224" s="132"/>
      <c r="R224" s="132"/>
      <c r="S224" s="132"/>
      <c r="T224" s="132"/>
      <c r="U224" s="132"/>
      <c r="V224" s="132"/>
    </row>
    <row r="225" spans="1:22" ht="20.25" customHeight="1" thickBot="1">
      <c r="A225" s="599"/>
      <c r="B225" s="138"/>
      <c r="C225" s="219"/>
      <c r="D225" s="139" t="s">
        <v>957</v>
      </c>
      <c r="E225" s="140"/>
      <c r="F225" s="141" t="s">
        <v>334</v>
      </c>
      <c r="G225" s="141" t="s">
        <v>335</v>
      </c>
      <c r="H225" s="220"/>
      <c r="I225" s="569" t="s">
        <v>337</v>
      </c>
      <c r="J225" s="570"/>
      <c r="K225" s="217"/>
      <c r="L225" s="599"/>
      <c r="M225" s="138"/>
      <c r="N225" s="219"/>
      <c r="O225" s="139" t="s">
        <v>957</v>
      </c>
      <c r="P225" s="140"/>
      <c r="Q225" s="141" t="s">
        <v>334</v>
      </c>
      <c r="R225" s="141" t="s">
        <v>335</v>
      </c>
      <c r="S225" s="220"/>
      <c r="T225" s="569" t="s">
        <v>337</v>
      </c>
      <c r="U225" s="570"/>
      <c r="V225" s="132"/>
    </row>
    <row r="226" spans="1:22" ht="3" customHeight="1">
      <c r="A226" s="599"/>
      <c r="B226" s="221"/>
      <c r="C226" s="144"/>
      <c r="D226" s="144"/>
      <c r="E226" s="145"/>
      <c r="F226" s="146"/>
      <c r="G226" s="146"/>
      <c r="H226" s="146"/>
      <c r="I226" s="144"/>
      <c r="J226" s="147"/>
      <c r="K226" s="217"/>
      <c r="L226" s="599"/>
      <c r="M226" s="221"/>
      <c r="N226" s="144"/>
      <c r="O226" s="144"/>
      <c r="P226" s="145"/>
      <c r="Q226" s="146"/>
      <c r="R226" s="146"/>
      <c r="S226" s="146"/>
      <c r="T226" s="144"/>
      <c r="U226" s="147"/>
      <c r="V226" s="132"/>
    </row>
    <row r="227" spans="1:22" ht="23.25" customHeight="1" thickBot="1">
      <c r="A227" s="599"/>
      <c r="B227" s="600" t="s">
        <v>520</v>
      </c>
      <c r="C227" s="601"/>
      <c r="D227" s="601"/>
      <c r="E227" s="602"/>
      <c r="F227" s="239">
        <v>8.4499999999999993</v>
      </c>
      <c r="G227" s="239">
        <f>F227*F222</f>
        <v>415.74</v>
      </c>
      <c r="H227" s="240"/>
      <c r="I227" s="242">
        <f>G227-H227</f>
        <v>415.74</v>
      </c>
      <c r="J227" s="167"/>
      <c r="K227" s="217"/>
      <c r="L227" s="599"/>
      <c r="M227" s="600" t="s">
        <v>520</v>
      </c>
      <c r="N227" s="601"/>
      <c r="O227" s="601"/>
      <c r="P227" s="602"/>
      <c r="Q227" s="239">
        <v>8.4499999999999993</v>
      </c>
      <c r="R227" s="239">
        <f>Q227*Q222</f>
        <v>418.27499999999998</v>
      </c>
      <c r="S227" s="240"/>
      <c r="T227" s="242">
        <f>R227-S227</f>
        <v>418.27499999999998</v>
      </c>
      <c r="U227" s="167"/>
      <c r="V227" s="132"/>
    </row>
    <row r="228" spans="1:22" ht="12" hidden="1" customHeight="1" thickBot="1">
      <c r="A228" s="334"/>
      <c r="B228" s="346" t="s">
        <v>521</v>
      </c>
      <c r="C228" s="347"/>
      <c r="D228" s="164"/>
      <c r="E228" s="165"/>
      <c r="F228" s="239">
        <f>$B$2309</f>
        <v>0</v>
      </c>
      <c r="G228" s="239">
        <f>F228*F222</f>
        <v>0</v>
      </c>
      <c r="H228" s="166"/>
      <c r="I228" s="242">
        <f>G228-H228</f>
        <v>0</v>
      </c>
      <c r="J228" s="167"/>
      <c r="K228" s="217"/>
      <c r="L228" s="154"/>
      <c r="M228" s="346" t="s">
        <v>521</v>
      </c>
      <c r="N228" s="347"/>
      <c r="O228" s="347"/>
      <c r="P228" s="165"/>
      <c r="Q228" s="239">
        <f>$B$2309</f>
        <v>0</v>
      </c>
      <c r="R228" s="239">
        <f>Q228*Q222</f>
        <v>0</v>
      </c>
      <c r="S228" s="240"/>
      <c r="T228" s="242">
        <f>R228-S228</f>
        <v>0</v>
      </c>
      <c r="U228" s="167"/>
      <c r="V228" s="132"/>
    </row>
    <row r="229" spans="1:22" ht="13.5" hidden="1" customHeight="1" thickBot="1">
      <c r="A229" s="334"/>
      <c r="B229" s="168"/>
      <c r="C229" s="164"/>
      <c r="D229" s="164"/>
      <c r="E229" s="165"/>
      <c r="F229" s="243" t="s">
        <v>384</v>
      </c>
      <c r="G229" s="243" t="s">
        <v>385</v>
      </c>
      <c r="H229" s="296"/>
      <c r="I229" s="164"/>
      <c r="J229" s="167"/>
      <c r="K229" s="217"/>
      <c r="L229" s="132"/>
      <c r="M229" s="168"/>
      <c r="N229" s="164"/>
      <c r="O229" s="164"/>
      <c r="P229" s="165"/>
      <c r="Q229" s="243" t="s">
        <v>384</v>
      </c>
      <c r="R229" s="243" t="s">
        <v>385</v>
      </c>
      <c r="S229" s="296"/>
      <c r="T229" s="164"/>
      <c r="U229" s="167"/>
      <c r="V229" s="132"/>
    </row>
    <row r="230" spans="1:22" ht="13.5" thickBot="1">
      <c r="A230" s="334"/>
      <c r="B230" s="138"/>
      <c r="C230" s="219"/>
      <c r="D230" s="219"/>
      <c r="E230" s="253"/>
      <c r="F230" s="164"/>
      <c r="G230" s="248"/>
      <c r="H230" s="249"/>
      <c r="I230" s="242"/>
      <c r="J230" s="167"/>
      <c r="K230" s="252"/>
      <c r="L230" s="246" t="s">
        <v>375</v>
      </c>
      <c r="M230" s="345"/>
      <c r="N230" s="219"/>
      <c r="O230" s="219"/>
      <c r="P230" s="253"/>
      <c r="Q230" s="164"/>
      <c r="R230" s="248"/>
      <c r="S230" s="249"/>
      <c r="T230" s="242"/>
      <c r="U230" s="167"/>
      <c r="V230" s="132"/>
    </row>
    <row r="231" spans="1:22">
      <c r="A231" s="131"/>
      <c r="B231" s="132"/>
      <c r="C231" s="132"/>
      <c r="D231" s="132"/>
      <c r="E231" s="132"/>
      <c r="F231" s="132"/>
      <c r="G231" s="173" t="s">
        <v>342</v>
      </c>
      <c r="H231" s="147"/>
      <c r="I231" s="287">
        <f>Жильцы!M15</f>
        <v>0</v>
      </c>
      <c r="J231" s="147"/>
      <c r="K231" s="217"/>
      <c r="L231" s="131"/>
      <c r="M231" s="132"/>
      <c r="N231" s="132"/>
      <c r="O231" s="132"/>
      <c r="P231" s="132"/>
      <c r="Q231" s="132"/>
      <c r="R231" s="173" t="s">
        <v>342</v>
      </c>
      <c r="S231" s="147"/>
      <c r="T231" s="287">
        <f>Жильцы!M17</f>
        <v>0</v>
      </c>
      <c r="U231" s="147"/>
      <c r="V231" s="132"/>
    </row>
    <row r="232" spans="1:22">
      <c r="A232" s="131"/>
      <c r="B232" s="132"/>
      <c r="C232" s="132"/>
      <c r="D232" s="132"/>
      <c r="E232" s="132"/>
      <c r="F232" s="132"/>
      <c r="G232" s="177" t="s">
        <v>140</v>
      </c>
      <c r="H232" s="178"/>
      <c r="I232" s="283">
        <f>Жильцы!O15</f>
        <v>0</v>
      </c>
      <c r="J232" s="178"/>
      <c r="K232" s="217"/>
      <c r="L232" s="131"/>
      <c r="M232" s="132"/>
      <c r="N232" s="132"/>
      <c r="O232" s="132"/>
      <c r="P232" s="132"/>
      <c r="Q232" s="132"/>
      <c r="R232" s="177" t="s">
        <v>140</v>
      </c>
      <c r="S232" s="178"/>
      <c r="T232" s="283">
        <f>Жильцы!O17</f>
        <v>0</v>
      </c>
      <c r="U232" s="178"/>
      <c r="V232" s="132"/>
    </row>
    <row r="233" spans="1:22" ht="13.5" thickBot="1">
      <c r="A233" s="131" t="s">
        <v>376</v>
      </c>
      <c r="B233" s="132"/>
      <c r="C233" s="132"/>
      <c r="D233" s="180" t="s">
        <v>345</v>
      </c>
      <c r="E233" s="183" t="str">
        <f>$E$17</f>
        <v>декабря</v>
      </c>
      <c r="F233" s="132" t="s">
        <v>968</v>
      </c>
      <c r="G233" s="182" t="s">
        <v>347</v>
      </c>
      <c r="H233" s="167"/>
      <c r="I233" s="257">
        <f>I227+I228+I230+I231+I232</f>
        <v>415.74</v>
      </c>
      <c r="J233" s="167"/>
      <c r="K233" s="217"/>
      <c r="L233" s="131" t="s">
        <v>376</v>
      </c>
      <c r="M233" s="132"/>
      <c r="N233" s="132"/>
      <c r="O233" s="180" t="s">
        <v>345</v>
      </c>
      <c r="P233" s="183" t="str">
        <f>$E$17</f>
        <v>декабря</v>
      </c>
      <c r="Q233" s="132" t="s">
        <v>968</v>
      </c>
      <c r="R233" s="182" t="s">
        <v>347</v>
      </c>
      <c r="S233" s="167"/>
      <c r="T233" s="257">
        <f>T227+T228+T230+T231+T232</f>
        <v>418.27499999999998</v>
      </c>
      <c r="U233" s="167"/>
      <c r="V233" s="132"/>
    </row>
    <row r="234" spans="1:22" ht="12.75" customHeight="1">
      <c r="A234" s="184" t="s">
        <v>348</v>
      </c>
      <c r="B234" s="190">
        <f>$B$18</f>
        <v>4.3333333333333335E-2</v>
      </c>
      <c r="C234" s="186" t="s">
        <v>349</v>
      </c>
      <c r="D234" s="259"/>
      <c r="E234" s="259"/>
      <c r="F234" s="259"/>
      <c r="G234" s="188"/>
      <c r="H234" s="189"/>
      <c r="I234" s="259"/>
      <c r="J234" s="259"/>
      <c r="K234" s="260"/>
      <c r="L234" s="184" t="s">
        <v>348</v>
      </c>
      <c r="M234" s="190">
        <f>$B$18</f>
        <v>4.3333333333333335E-2</v>
      </c>
      <c r="N234" s="186" t="s">
        <v>349</v>
      </c>
      <c r="O234" s="259"/>
      <c r="P234" s="259"/>
      <c r="Q234" s="259"/>
      <c r="R234" s="259"/>
      <c r="S234" s="259"/>
      <c r="T234" s="259"/>
      <c r="U234" s="259"/>
      <c r="V234" s="261"/>
    </row>
    <row r="235" spans="1:22" ht="28.5" customHeight="1">
      <c r="A235" s="131" t="s">
        <v>363</v>
      </c>
      <c r="B235" s="131"/>
      <c r="L235" s="131" t="s">
        <v>363</v>
      </c>
      <c r="M235" s="131"/>
      <c r="V235" s="216"/>
    </row>
    <row r="236" spans="1:22">
      <c r="A236" s="131" t="s">
        <v>966</v>
      </c>
      <c r="B236" s="131"/>
      <c r="L236" s="131" t="s">
        <v>966</v>
      </c>
      <c r="M236" s="131"/>
      <c r="V236" s="216"/>
    </row>
    <row r="237" spans="1:22" ht="1.5" customHeight="1">
      <c r="A237" s="131"/>
      <c r="B237" s="131"/>
      <c r="C237" s="132"/>
      <c r="D237" s="132"/>
      <c r="E237" s="132"/>
      <c r="F237" s="132"/>
      <c r="G237" s="132"/>
      <c r="H237" s="132"/>
      <c r="I237" s="132"/>
      <c r="J237" s="132"/>
      <c r="K237" s="217"/>
      <c r="L237" s="131"/>
      <c r="M237" s="131"/>
      <c r="N237" s="132"/>
      <c r="O237" s="132"/>
      <c r="P237" s="132"/>
      <c r="Q237" s="132"/>
      <c r="R237" s="132"/>
      <c r="S237" s="132"/>
      <c r="T237" s="132"/>
      <c r="U237" s="132"/>
      <c r="V237" s="156"/>
    </row>
    <row r="238" spans="1:22">
      <c r="A238" s="132"/>
      <c r="B238" s="132"/>
      <c r="C238" s="132"/>
      <c r="D238" s="133" t="s">
        <v>350</v>
      </c>
      <c r="E238" s="133"/>
      <c r="F238" s="133"/>
      <c r="G238" s="135" t="str">
        <f>$G$4</f>
        <v>ноябрь</v>
      </c>
      <c r="H238" s="133" t="s">
        <v>967</v>
      </c>
      <c r="I238" s="132"/>
      <c r="J238" s="132"/>
      <c r="K238" s="217"/>
      <c r="L238" s="132"/>
      <c r="M238" s="132"/>
      <c r="N238" s="132"/>
      <c r="O238" s="133" t="s">
        <v>350</v>
      </c>
      <c r="P238" s="133"/>
      <c r="Q238" s="133"/>
      <c r="R238" s="135" t="str">
        <f>$G$4</f>
        <v>ноябрь</v>
      </c>
      <c r="S238" s="133" t="s">
        <v>967</v>
      </c>
      <c r="T238" s="132"/>
      <c r="U238" s="132"/>
      <c r="V238" s="156"/>
    </row>
    <row r="239" spans="1:22" ht="3.75" customHeight="1">
      <c r="A239" s="599" t="s">
        <v>369</v>
      </c>
      <c r="B239" s="132"/>
      <c r="C239" s="132"/>
      <c r="D239" s="132"/>
      <c r="E239" s="132"/>
      <c r="F239" s="132"/>
      <c r="G239" s="132"/>
      <c r="H239" s="132"/>
      <c r="I239" s="132"/>
      <c r="J239" s="132"/>
      <c r="K239" s="594"/>
      <c r="L239" s="599" t="s">
        <v>369</v>
      </c>
      <c r="M239" s="132"/>
      <c r="N239" s="132"/>
      <c r="O239" s="132"/>
      <c r="P239" s="132"/>
      <c r="Q239" s="132"/>
      <c r="R239" s="132"/>
      <c r="S239" s="132"/>
      <c r="T239" s="132"/>
      <c r="U239" s="132"/>
      <c r="V239" s="594"/>
    </row>
    <row r="240" spans="1:22">
      <c r="A240" s="599"/>
      <c r="B240" s="132"/>
      <c r="C240" s="132"/>
      <c r="D240" s="131" t="s">
        <v>327</v>
      </c>
      <c r="E240" s="131"/>
      <c r="F240" s="136">
        <f>F222</f>
        <v>49.2</v>
      </c>
      <c r="G240" s="131" t="s">
        <v>328</v>
      </c>
      <c r="H240" s="132" t="str">
        <f>H222</f>
        <v>Кожухарь С.В.</v>
      </c>
      <c r="I240" s="132"/>
      <c r="J240" s="132"/>
      <c r="K240" s="594"/>
      <c r="L240" s="599"/>
      <c r="M240" s="132"/>
      <c r="N240" s="132"/>
      <c r="O240" s="131" t="s">
        <v>327</v>
      </c>
      <c r="P240" s="131"/>
      <c r="Q240" s="136">
        <f>Q222</f>
        <v>49.5</v>
      </c>
      <c r="R240" s="131" t="s">
        <v>328</v>
      </c>
      <c r="S240" s="132" t="str">
        <f>S222</f>
        <v>Ветохина Н.С.</v>
      </c>
      <c r="T240" s="132"/>
      <c r="U240" s="132"/>
      <c r="V240" s="594"/>
    </row>
    <row r="241" spans="1:22">
      <c r="A241" s="599"/>
      <c r="B241" s="132"/>
      <c r="C241" s="132"/>
      <c r="D241" s="131" t="s">
        <v>329</v>
      </c>
      <c r="E241" s="131"/>
      <c r="F241" s="136">
        <f>F223</f>
        <v>1</v>
      </c>
      <c r="G241" s="131" t="s">
        <v>330</v>
      </c>
      <c r="H241" s="132" t="s">
        <v>331</v>
      </c>
      <c r="I241" s="132"/>
      <c r="J241" s="137">
        <f>J223</f>
        <v>14</v>
      </c>
      <c r="K241" s="594"/>
      <c r="L241" s="599"/>
      <c r="M241" s="132"/>
      <c r="N241" s="132"/>
      <c r="O241" s="131" t="s">
        <v>329</v>
      </c>
      <c r="P241" s="131"/>
      <c r="Q241" s="136">
        <f>Q223</f>
        <v>2</v>
      </c>
      <c r="R241" s="131" t="s">
        <v>330</v>
      </c>
      <c r="S241" s="132" t="s">
        <v>331</v>
      </c>
      <c r="T241" s="132"/>
      <c r="U241" s="137">
        <f>U223</f>
        <v>16</v>
      </c>
      <c r="V241" s="594"/>
    </row>
    <row r="242" spans="1:22" ht="1.5" customHeight="1" thickBot="1">
      <c r="A242" s="599"/>
      <c r="B242" s="132"/>
      <c r="C242" s="132"/>
      <c r="D242" s="132"/>
      <c r="E242" s="132"/>
      <c r="F242" s="132"/>
      <c r="G242" s="132"/>
      <c r="H242" s="132"/>
      <c r="I242" s="132"/>
      <c r="J242" s="132"/>
      <c r="K242" s="594"/>
      <c r="L242" s="599"/>
      <c r="M242" s="132"/>
      <c r="N242" s="132"/>
      <c r="O242" s="132"/>
      <c r="P242" s="132"/>
      <c r="Q242" s="132"/>
      <c r="R242" s="132"/>
      <c r="S242" s="132"/>
      <c r="T242" s="132"/>
      <c r="U242" s="132"/>
      <c r="V242" s="594"/>
    </row>
    <row r="243" spans="1:22" ht="16.5" customHeight="1" thickBot="1">
      <c r="A243" s="599"/>
      <c r="B243" s="138"/>
      <c r="C243" s="219"/>
      <c r="D243" s="139" t="s">
        <v>957</v>
      </c>
      <c r="E243" s="140"/>
      <c r="F243" s="141" t="s">
        <v>334</v>
      </c>
      <c r="G243" s="141" t="s">
        <v>335</v>
      </c>
      <c r="H243" s="220"/>
      <c r="I243" s="569" t="s">
        <v>337</v>
      </c>
      <c r="J243" s="570"/>
      <c r="K243" s="594"/>
      <c r="L243" s="599"/>
      <c r="M243" s="138"/>
      <c r="N243" s="219"/>
      <c r="O243" s="139" t="s">
        <v>957</v>
      </c>
      <c r="P243" s="140"/>
      <c r="Q243" s="141" t="s">
        <v>334</v>
      </c>
      <c r="R243" s="141" t="s">
        <v>335</v>
      </c>
      <c r="S243" s="220"/>
      <c r="T243" s="569" t="s">
        <v>337</v>
      </c>
      <c r="U243" s="570"/>
      <c r="V243" s="594"/>
    </row>
    <row r="244" spans="1:22" ht="6" customHeight="1">
      <c r="A244" s="599"/>
      <c r="B244" s="221"/>
      <c r="C244" s="144"/>
      <c r="D244" s="144"/>
      <c r="E244" s="145"/>
      <c r="F244" s="146"/>
      <c r="G244" s="146"/>
      <c r="H244" s="146"/>
      <c r="I244" s="144"/>
      <c r="J244" s="147"/>
      <c r="K244" s="594"/>
      <c r="L244" s="599"/>
      <c r="M244" s="221"/>
      <c r="N244" s="144"/>
      <c r="O244" s="144"/>
      <c r="P244" s="145"/>
      <c r="Q244" s="146"/>
      <c r="R244" s="146"/>
      <c r="S244" s="146"/>
      <c r="T244" s="144"/>
      <c r="U244" s="147"/>
      <c r="V244" s="594"/>
    </row>
    <row r="245" spans="1:22" ht="27" customHeight="1" thickBot="1">
      <c r="A245" s="599"/>
      <c r="B245" s="600" t="s">
        <v>520</v>
      </c>
      <c r="C245" s="601"/>
      <c r="D245" s="601"/>
      <c r="E245" s="602"/>
      <c r="F245" s="239">
        <v>8.4499999999999993</v>
      </c>
      <c r="G245" s="239">
        <f>F245*F240</f>
        <v>415.74</v>
      </c>
      <c r="H245" s="240"/>
      <c r="I245" s="242">
        <f>G245-H245</f>
        <v>415.74</v>
      </c>
      <c r="J245" s="167"/>
      <c r="K245" s="594"/>
      <c r="L245" s="599"/>
      <c r="M245" s="600" t="s">
        <v>520</v>
      </c>
      <c r="N245" s="601"/>
      <c r="O245" s="601"/>
      <c r="P245" s="602"/>
      <c r="Q245" s="239">
        <v>8.4499999999999993</v>
      </c>
      <c r="R245" s="239">
        <f>Q245*Q240</f>
        <v>418.27499999999998</v>
      </c>
      <c r="S245" s="166"/>
      <c r="T245" s="242">
        <f>R245-S245</f>
        <v>418.27499999999998</v>
      </c>
      <c r="U245" s="167"/>
      <c r="V245" s="594"/>
    </row>
    <row r="246" spans="1:22" ht="13.5" hidden="1" thickBot="1">
      <c r="A246" s="334"/>
      <c r="B246" s="346" t="s">
        <v>521</v>
      </c>
      <c r="C246" s="347"/>
      <c r="D246" s="347"/>
      <c r="E246" s="165"/>
      <c r="F246" s="239">
        <f>$B$2309</f>
        <v>0</v>
      </c>
      <c r="G246" s="238">
        <f>F246*F240</f>
        <v>0</v>
      </c>
      <c r="H246" s="166"/>
      <c r="I246" s="242">
        <f>G246-H246</f>
        <v>0</v>
      </c>
      <c r="J246" s="167"/>
      <c r="K246" s="594"/>
      <c r="L246" s="154"/>
      <c r="M246" s="346" t="s">
        <v>521</v>
      </c>
      <c r="N246" s="347"/>
      <c r="O246" s="347"/>
      <c r="P246" s="165"/>
      <c r="Q246" s="239">
        <f>$B$2309</f>
        <v>0</v>
      </c>
      <c r="R246" s="239">
        <f>Q246*Q240</f>
        <v>0</v>
      </c>
      <c r="S246" s="166"/>
      <c r="T246" s="242">
        <f>R246-S246</f>
        <v>0</v>
      </c>
      <c r="U246" s="167"/>
      <c r="V246" s="594"/>
    </row>
    <row r="247" spans="1:22" ht="12.75" hidden="1" customHeight="1" thickBot="1">
      <c r="A247" s="334"/>
      <c r="B247" s="168"/>
      <c r="C247" s="164"/>
      <c r="D247" s="164"/>
      <c r="E247" s="165"/>
      <c r="F247" s="243" t="s">
        <v>384</v>
      </c>
      <c r="G247" s="243" t="s">
        <v>385</v>
      </c>
      <c r="H247" s="296"/>
      <c r="I247" s="164"/>
      <c r="J247" s="167"/>
      <c r="K247" s="594"/>
      <c r="L247" s="132"/>
      <c r="M247" s="168"/>
      <c r="N247" s="164"/>
      <c r="O247" s="164"/>
      <c r="P247" s="165"/>
      <c r="Q247" s="243" t="s">
        <v>384</v>
      </c>
      <c r="R247" s="243" t="s">
        <v>385</v>
      </c>
      <c r="S247" s="296"/>
      <c r="T247" s="164"/>
      <c r="U247" s="167"/>
      <c r="V247" s="594"/>
    </row>
    <row r="248" spans="1:22" ht="13.5" thickBot="1">
      <c r="A248" s="334"/>
      <c r="B248" s="138"/>
      <c r="C248" s="219"/>
      <c r="D248" s="219"/>
      <c r="E248" s="253"/>
      <c r="F248" s="164"/>
      <c r="G248" s="282"/>
      <c r="H248" s="249"/>
      <c r="I248" s="242"/>
      <c r="J248" s="167"/>
      <c r="K248" s="594"/>
      <c r="L248" s="246" t="s">
        <v>375</v>
      </c>
      <c r="M248" s="345"/>
      <c r="N248" s="219"/>
      <c r="O248" s="219"/>
      <c r="P248" s="253"/>
      <c r="Q248" s="164"/>
      <c r="R248" s="248"/>
      <c r="S248" s="249"/>
      <c r="T248" s="242"/>
      <c r="U248" s="167"/>
      <c r="V248" s="594"/>
    </row>
    <row r="249" spans="1:22">
      <c r="A249" s="131"/>
      <c r="B249" s="132"/>
      <c r="C249" s="132"/>
      <c r="D249" s="132"/>
      <c r="E249" s="132"/>
      <c r="F249" s="132"/>
      <c r="G249" s="173" t="s">
        <v>342</v>
      </c>
      <c r="H249" s="147"/>
      <c r="I249" s="287">
        <f>I231</f>
        <v>0</v>
      </c>
      <c r="J249" s="147"/>
      <c r="K249" s="594"/>
      <c r="L249" s="131"/>
      <c r="M249" s="132"/>
      <c r="N249" s="132"/>
      <c r="O249" s="132"/>
      <c r="P249" s="132"/>
      <c r="Q249" s="132"/>
      <c r="R249" s="173" t="s">
        <v>342</v>
      </c>
      <c r="S249" s="147"/>
      <c r="T249" s="287">
        <f>T231</f>
        <v>0</v>
      </c>
      <c r="U249" s="147"/>
      <c r="V249" s="594"/>
    </row>
    <row r="250" spans="1:22">
      <c r="A250" s="131"/>
      <c r="B250" s="132"/>
      <c r="C250" s="132"/>
      <c r="D250" s="132"/>
      <c r="E250" s="132"/>
      <c r="F250" s="132"/>
      <c r="G250" s="177" t="s">
        <v>140</v>
      </c>
      <c r="H250" s="178"/>
      <c r="I250" s="283">
        <f>I232</f>
        <v>0</v>
      </c>
      <c r="J250" s="178"/>
      <c r="K250" s="594"/>
      <c r="L250" s="131"/>
      <c r="M250" s="132"/>
      <c r="N250" s="132"/>
      <c r="O250" s="132"/>
      <c r="P250" s="132"/>
      <c r="Q250" s="132"/>
      <c r="R250" s="177" t="s">
        <v>140</v>
      </c>
      <c r="S250" s="178"/>
      <c r="T250" s="283">
        <f>T232</f>
        <v>0</v>
      </c>
      <c r="U250" s="178"/>
      <c r="V250" s="594"/>
    </row>
    <row r="251" spans="1:22" ht="13.5" thickBot="1">
      <c r="A251" s="131" t="s">
        <v>376</v>
      </c>
      <c r="B251" s="132"/>
      <c r="C251" s="132"/>
      <c r="D251" s="180" t="s">
        <v>345</v>
      </c>
      <c r="E251" s="183" t="str">
        <f>$E$17</f>
        <v>декабря</v>
      </c>
      <c r="F251" s="132" t="s">
        <v>968</v>
      </c>
      <c r="G251" s="182" t="s">
        <v>347</v>
      </c>
      <c r="H251" s="167"/>
      <c r="I251" s="257">
        <f>I245+I246+I248+I249+I250</f>
        <v>415.74</v>
      </c>
      <c r="J251" s="167"/>
      <c r="K251" s="594"/>
      <c r="L251" s="131" t="s">
        <v>376</v>
      </c>
      <c r="M251" s="132"/>
      <c r="N251" s="132"/>
      <c r="O251" s="180" t="s">
        <v>345</v>
      </c>
      <c r="P251" s="183" t="str">
        <f>$E$17</f>
        <v>декабря</v>
      </c>
      <c r="Q251" s="132" t="s">
        <v>968</v>
      </c>
      <c r="R251" s="182" t="s">
        <v>347</v>
      </c>
      <c r="S251" s="167"/>
      <c r="T251" s="257">
        <f>T245+T246+T248+T249+T250</f>
        <v>418.27499999999998</v>
      </c>
      <c r="U251" s="167"/>
      <c r="V251" s="594"/>
    </row>
    <row r="252" spans="1:22" ht="13.5" thickBot="1">
      <c r="A252" s="184" t="s">
        <v>348</v>
      </c>
      <c r="B252" s="190">
        <f>$B$18</f>
        <v>4.3333333333333335E-2</v>
      </c>
      <c r="C252" s="186" t="s">
        <v>349</v>
      </c>
      <c r="D252" s="259"/>
      <c r="E252" s="259"/>
      <c r="F252" s="259"/>
      <c r="G252" s="197"/>
      <c r="H252" s="197"/>
      <c r="I252" s="197"/>
      <c r="J252" s="197"/>
      <c r="K252" s="348"/>
      <c r="L252" s="184" t="s">
        <v>348</v>
      </c>
      <c r="M252" s="190">
        <f>$B$18</f>
        <v>4.3333333333333335E-2</v>
      </c>
      <c r="N252" s="186" t="s">
        <v>349</v>
      </c>
      <c r="O252" s="259"/>
      <c r="P252" s="259"/>
      <c r="Q252" s="259"/>
      <c r="R252" s="197"/>
      <c r="S252" s="197"/>
      <c r="T252" s="197"/>
      <c r="U252" s="197"/>
      <c r="V252" s="156"/>
    </row>
    <row r="253" spans="1:22" ht="30.75" customHeight="1" thickTop="1">
      <c r="A253" s="131" t="s">
        <v>363</v>
      </c>
      <c r="B253" s="131"/>
      <c r="L253" s="131" t="s">
        <v>363</v>
      </c>
      <c r="M253" s="131"/>
      <c r="V253" s="216"/>
    </row>
    <row r="254" spans="1:22">
      <c r="A254" s="131" t="s">
        <v>966</v>
      </c>
      <c r="B254" s="131"/>
      <c r="L254" s="131" t="s">
        <v>966</v>
      </c>
      <c r="M254" s="131"/>
      <c r="V254" s="216"/>
    </row>
    <row r="255" spans="1:22" ht="3.75" customHeight="1">
      <c r="A255" s="131"/>
      <c r="B255" s="131"/>
      <c r="C255" s="132"/>
      <c r="D255" s="132"/>
      <c r="E255" s="132"/>
      <c r="F255" s="132"/>
      <c r="G255" s="132"/>
      <c r="H255" s="132"/>
      <c r="I255" s="132"/>
      <c r="J255" s="132"/>
      <c r="K255" s="217"/>
      <c r="L255" s="131"/>
      <c r="M255" s="131"/>
      <c r="N255" s="132"/>
      <c r="O255" s="132"/>
      <c r="P255" s="132"/>
      <c r="Q255" s="132"/>
      <c r="R255" s="132"/>
      <c r="S255" s="132"/>
      <c r="T255" s="132"/>
      <c r="U255" s="132"/>
      <c r="V255" s="132"/>
    </row>
    <row r="256" spans="1:22">
      <c r="A256" s="132"/>
      <c r="B256" s="132"/>
      <c r="C256" s="132"/>
      <c r="D256" s="133" t="s">
        <v>325</v>
      </c>
      <c r="E256" s="133"/>
      <c r="F256" s="133"/>
      <c r="G256" s="135" t="str">
        <f>$G$4</f>
        <v>ноябрь</v>
      </c>
      <c r="H256" s="133" t="s">
        <v>967</v>
      </c>
      <c r="I256" s="132"/>
      <c r="J256" s="132"/>
      <c r="K256" s="217"/>
      <c r="L256" s="132"/>
      <c r="M256" s="132"/>
      <c r="N256" s="132"/>
      <c r="O256" s="133" t="s">
        <v>325</v>
      </c>
      <c r="P256" s="133"/>
      <c r="Q256" s="133"/>
      <c r="R256" s="135" t="str">
        <f>$G$4</f>
        <v>ноябрь</v>
      </c>
      <c r="S256" s="133" t="s">
        <v>967</v>
      </c>
      <c r="T256" s="132"/>
      <c r="U256" s="132"/>
      <c r="V256" s="132"/>
    </row>
    <row r="257" spans="1:22" ht="3" customHeight="1">
      <c r="A257" s="599" t="s">
        <v>369</v>
      </c>
      <c r="B257" s="132"/>
      <c r="C257" s="132"/>
      <c r="D257" s="132"/>
      <c r="E257" s="132"/>
      <c r="F257" s="132"/>
      <c r="G257" s="132"/>
      <c r="H257" s="132"/>
      <c r="I257" s="132"/>
      <c r="J257" s="132"/>
      <c r="K257" s="217"/>
      <c r="L257" s="599" t="s">
        <v>369</v>
      </c>
      <c r="M257" s="132"/>
      <c r="N257" s="132"/>
      <c r="O257" s="132"/>
      <c r="P257" s="132"/>
      <c r="Q257" s="132"/>
      <c r="R257" s="132"/>
      <c r="S257" s="132"/>
      <c r="T257" s="132"/>
      <c r="U257" s="132"/>
      <c r="V257" s="132"/>
    </row>
    <row r="258" spans="1:22">
      <c r="A258" s="599"/>
      <c r="B258" s="132"/>
      <c r="C258" s="132"/>
      <c r="D258" s="131" t="s">
        <v>327</v>
      </c>
      <c r="E258" s="131"/>
      <c r="F258" s="136">
        <f>Жильцы!E16</f>
        <v>49.2</v>
      </c>
      <c r="G258" s="131" t="s">
        <v>328</v>
      </c>
      <c r="H258" s="132" t="str">
        <f>Жильцы!B16&amp;" "&amp;Жильцы!C16&amp;"."&amp;Жильцы!D16&amp;"."</f>
        <v>Килина Л.П.</v>
      </c>
      <c r="I258" s="132"/>
      <c r="J258" s="132"/>
      <c r="K258" s="217"/>
      <c r="L258" s="599"/>
      <c r="M258" s="132"/>
      <c r="N258" s="132"/>
      <c r="O258" s="131" t="s">
        <v>327</v>
      </c>
      <c r="P258" s="131"/>
      <c r="Q258" s="136">
        <f>Жильцы!E18</f>
        <v>49.4</v>
      </c>
      <c r="R258" s="131" t="s">
        <v>328</v>
      </c>
      <c r="S258" s="132" t="str">
        <f>Жильцы!B18&amp;" "&amp;Жильцы!C18&amp;"."&amp;Жильцы!D18&amp;"."</f>
        <v>Федорова Н.Ю.</v>
      </c>
      <c r="T258" s="132"/>
      <c r="U258" s="132"/>
      <c r="V258" s="132"/>
    </row>
    <row r="259" spans="1:22">
      <c r="A259" s="599"/>
      <c r="B259" s="132"/>
      <c r="C259" s="132"/>
      <c r="D259" s="131" t="s">
        <v>329</v>
      </c>
      <c r="E259" s="131"/>
      <c r="F259" s="136">
        <f>Жильцы!F16</f>
        <v>1</v>
      </c>
      <c r="G259" s="131" t="s">
        <v>330</v>
      </c>
      <c r="H259" s="132" t="s">
        <v>331</v>
      </c>
      <c r="I259" s="132"/>
      <c r="J259" s="137">
        <f>Жильцы!A16</f>
        <v>15</v>
      </c>
      <c r="K259" s="217"/>
      <c r="L259" s="599"/>
      <c r="M259" s="132"/>
      <c r="N259" s="132"/>
      <c r="O259" s="131" t="s">
        <v>329</v>
      </c>
      <c r="P259" s="131"/>
      <c r="Q259" s="136">
        <f>Жильцы!F18</f>
        <v>0</v>
      </c>
      <c r="R259" s="131" t="s">
        <v>330</v>
      </c>
      <c r="S259" s="132" t="s">
        <v>331</v>
      </c>
      <c r="T259" s="132"/>
      <c r="U259" s="137">
        <f>Жильцы!A18</f>
        <v>17</v>
      </c>
      <c r="V259" s="132"/>
    </row>
    <row r="260" spans="1:22" ht="2.25" customHeight="1" thickBot="1">
      <c r="A260" s="599"/>
      <c r="B260" s="132"/>
      <c r="C260" s="132"/>
      <c r="D260" s="132"/>
      <c r="E260" s="132"/>
      <c r="F260" s="132"/>
      <c r="G260" s="132"/>
      <c r="H260" s="132"/>
      <c r="I260" s="132"/>
      <c r="J260" s="132"/>
      <c r="K260" s="217"/>
      <c r="L260" s="599"/>
      <c r="M260" s="132"/>
      <c r="N260" s="132"/>
      <c r="O260" s="132"/>
      <c r="P260" s="132"/>
      <c r="Q260" s="132"/>
      <c r="R260" s="132"/>
      <c r="S260" s="132"/>
      <c r="T260" s="132"/>
      <c r="U260" s="132"/>
      <c r="V260" s="132"/>
    </row>
    <row r="261" spans="1:22" ht="15.75" customHeight="1" thickBot="1">
      <c r="A261" s="599"/>
      <c r="B261" s="138"/>
      <c r="C261" s="219"/>
      <c r="D261" s="139" t="s">
        <v>957</v>
      </c>
      <c r="E261" s="140"/>
      <c r="F261" s="141" t="s">
        <v>334</v>
      </c>
      <c r="G261" s="141" t="s">
        <v>335</v>
      </c>
      <c r="H261" s="220"/>
      <c r="I261" s="569" t="s">
        <v>337</v>
      </c>
      <c r="J261" s="570"/>
      <c r="K261" s="217"/>
      <c r="L261" s="599"/>
      <c r="M261" s="138"/>
      <c r="N261" s="219"/>
      <c r="O261" s="139" t="s">
        <v>957</v>
      </c>
      <c r="P261" s="140"/>
      <c r="Q261" s="141" t="s">
        <v>334</v>
      </c>
      <c r="R261" s="141" t="s">
        <v>335</v>
      </c>
      <c r="S261" s="220"/>
      <c r="T261" s="569" t="s">
        <v>337</v>
      </c>
      <c r="U261" s="570"/>
      <c r="V261" s="132"/>
    </row>
    <row r="262" spans="1:22" ht="3.75" customHeight="1">
      <c r="A262" s="599"/>
      <c r="B262" s="221"/>
      <c r="C262" s="144"/>
      <c r="D262" s="144"/>
      <c r="E262" s="145"/>
      <c r="F262" s="146"/>
      <c r="G262" s="146"/>
      <c r="H262" s="146"/>
      <c r="I262" s="144"/>
      <c r="J262" s="147"/>
      <c r="K262" s="217"/>
      <c r="L262" s="599"/>
      <c r="M262" s="221"/>
      <c r="N262" s="144"/>
      <c r="O262" s="144"/>
      <c r="P262" s="145"/>
      <c r="Q262" s="146"/>
      <c r="R262" s="146"/>
      <c r="S262" s="146"/>
      <c r="T262" s="144"/>
      <c r="U262" s="147"/>
      <c r="V262" s="132"/>
    </row>
    <row r="263" spans="1:22" ht="27" customHeight="1" thickBot="1">
      <c r="A263" s="599"/>
      <c r="B263" s="600" t="s">
        <v>520</v>
      </c>
      <c r="C263" s="601"/>
      <c r="D263" s="601"/>
      <c r="E263" s="602"/>
      <c r="F263" s="239">
        <v>8.4499999999999993</v>
      </c>
      <c r="G263" s="239">
        <f>F263*F258</f>
        <v>415.74</v>
      </c>
      <c r="H263" s="166"/>
      <c r="I263" s="242">
        <f>G263-H263</f>
        <v>415.74</v>
      </c>
      <c r="J263" s="167"/>
      <c r="K263" s="217"/>
      <c r="L263" s="599"/>
      <c r="M263" s="600" t="s">
        <v>520</v>
      </c>
      <c r="N263" s="601"/>
      <c r="O263" s="601"/>
      <c r="P263" s="602"/>
      <c r="Q263" s="239">
        <v>8.4499999999999993</v>
      </c>
      <c r="R263" s="239">
        <f>Q263*Q258</f>
        <v>417.42999999999995</v>
      </c>
      <c r="S263" s="166"/>
      <c r="T263" s="242">
        <f>R263-S263</f>
        <v>417.42999999999995</v>
      </c>
      <c r="U263" s="167"/>
      <c r="V263" s="132"/>
    </row>
    <row r="264" spans="1:22" ht="13.5" hidden="1" thickBot="1">
      <c r="A264" s="154"/>
      <c r="B264" s="168" t="s">
        <v>521</v>
      </c>
      <c r="C264" s="164"/>
      <c r="D264" s="164"/>
      <c r="E264" s="165"/>
      <c r="F264" s="239">
        <f>$B$2309</f>
        <v>0</v>
      </c>
      <c r="G264" s="238">
        <f>F264*F258</f>
        <v>0</v>
      </c>
      <c r="H264" s="166"/>
      <c r="I264" s="242">
        <f>G264-H264</f>
        <v>0</v>
      </c>
      <c r="J264" s="167"/>
      <c r="K264" s="217"/>
      <c r="L264" s="154"/>
      <c r="M264" s="168" t="s">
        <v>521</v>
      </c>
      <c r="N264" s="164"/>
      <c r="O264" s="164"/>
      <c r="P264" s="165"/>
      <c r="Q264" s="239">
        <f>$B$2309</f>
        <v>0</v>
      </c>
      <c r="R264" s="238">
        <f>Q264*Q258</f>
        <v>0</v>
      </c>
      <c r="S264" s="166"/>
      <c r="T264" s="242">
        <f>R264-S264</f>
        <v>0</v>
      </c>
      <c r="U264" s="167"/>
      <c r="V264" s="132"/>
    </row>
    <row r="265" spans="1:22" ht="13.5" hidden="1" customHeight="1" thickBot="1">
      <c r="A265" s="132"/>
      <c r="B265" s="168"/>
      <c r="C265" s="164"/>
      <c r="D265" s="164"/>
      <c r="E265" s="165"/>
      <c r="F265" s="243" t="s">
        <v>384</v>
      </c>
      <c r="G265" s="243" t="s">
        <v>385</v>
      </c>
      <c r="H265" s="296"/>
      <c r="I265" s="164"/>
      <c r="J265" s="167"/>
      <c r="K265" s="217"/>
      <c r="L265" s="132"/>
      <c r="M265" s="168"/>
      <c r="N265" s="164"/>
      <c r="O265" s="164"/>
      <c r="P265" s="165"/>
      <c r="Q265" s="243" t="s">
        <v>384</v>
      </c>
      <c r="R265" s="243" t="s">
        <v>385</v>
      </c>
      <c r="S265" s="296"/>
      <c r="T265" s="164"/>
      <c r="U265" s="167"/>
      <c r="V265" s="132"/>
    </row>
    <row r="266" spans="1:22" ht="13.5" thickBot="1">
      <c r="A266" s="246" t="s">
        <v>375</v>
      </c>
      <c r="B266" s="345"/>
      <c r="C266" s="219"/>
      <c r="D266" s="219"/>
      <c r="E266" s="253"/>
      <c r="F266" s="248"/>
      <c r="G266" s="248"/>
      <c r="H266" s="249"/>
      <c r="I266" s="242"/>
      <c r="J266" s="167"/>
      <c r="K266" s="217"/>
      <c r="L266" s="246" t="s">
        <v>375</v>
      </c>
      <c r="M266" s="138"/>
      <c r="N266" s="219"/>
      <c r="O266" s="219"/>
      <c r="P266" s="253"/>
      <c r="Q266" s="164"/>
      <c r="R266" s="248"/>
      <c r="S266" s="249"/>
      <c r="T266" s="242"/>
      <c r="U266" s="167"/>
      <c r="V266" s="132"/>
    </row>
    <row r="267" spans="1:22">
      <c r="A267" s="131"/>
      <c r="B267" s="132"/>
      <c r="C267" s="132"/>
      <c r="D267" s="132"/>
      <c r="E267" s="132"/>
      <c r="F267" s="132"/>
      <c r="G267" s="173" t="s">
        <v>342</v>
      </c>
      <c r="H267" s="147"/>
      <c r="I267" s="287">
        <f>Жильцы!M16</f>
        <v>0</v>
      </c>
      <c r="J267" s="147"/>
      <c r="K267" s="217"/>
      <c r="L267" s="131"/>
      <c r="M267" s="132"/>
      <c r="N267" s="132"/>
      <c r="O267" s="132"/>
      <c r="P267" s="132"/>
      <c r="Q267" s="132"/>
      <c r="R267" s="173" t="s">
        <v>342</v>
      </c>
      <c r="S267" s="147"/>
      <c r="T267" s="287">
        <f>Жильцы!M18</f>
        <v>0</v>
      </c>
      <c r="U267" s="147"/>
      <c r="V267" s="132"/>
    </row>
    <row r="268" spans="1:22" ht="11.25" customHeight="1">
      <c r="A268" s="131"/>
      <c r="B268" s="132"/>
      <c r="C268" s="132"/>
      <c r="D268" s="132"/>
      <c r="E268" s="132"/>
      <c r="F268" s="132"/>
      <c r="G268" s="177" t="s">
        <v>140</v>
      </c>
      <c r="H268" s="178"/>
      <c r="I268" s="283">
        <f>Жильцы!O16</f>
        <v>0</v>
      </c>
      <c r="J268" s="178"/>
      <c r="K268" s="217"/>
      <c r="L268" s="131"/>
      <c r="M268" s="132"/>
      <c r="N268" s="132"/>
      <c r="O268" s="132"/>
      <c r="P268" s="132"/>
      <c r="Q268" s="132"/>
      <c r="R268" s="177" t="s">
        <v>140</v>
      </c>
      <c r="S268" s="178"/>
      <c r="T268" s="283">
        <f>Жильцы!O18</f>
        <v>0</v>
      </c>
      <c r="U268" s="178"/>
      <c r="V268" s="132"/>
    </row>
    <row r="269" spans="1:22" ht="13.5" thickBot="1">
      <c r="A269" s="131" t="s">
        <v>376</v>
      </c>
      <c r="B269" s="132"/>
      <c r="C269" s="132"/>
      <c r="D269" s="180" t="s">
        <v>345</v>
      </c>
      <c r="E269" s="183" t="str">
        <f>$E$17</f>
        <v>декабря</v>
      </c>
      <c r="F269" s="132" t="s">
        <v>968</v>
      </c>
      <c r="G269" s="182" t="s">
        <v>347</v>
      </c>
      <c r="H269" s="167"/>
      <c r="I269" s="257">
        <f>I263+I264+I266+I267+I268</f>
        <v>415.74</v>
      </c>
      <c r="J269" s="167"/>
      <c r="K269" s="217"/>
      <c r="L269" s="131" t="s">
        <v>376</v>
      </c>
      <c r="M269" s="132"/>
      <c r="N269" s="132"/>
      <c r="O269" s="180" t="s">
        <v>345</v>
      </c>
      <c r="P269" s="183" t="str">
        <f>$E$17</f>
        <v>декабря</v>
      </c>
      <c r="Q269" s="132" t="s">
        <v>968</v>
      </c>
      <c r="R269" s="182" t="s">
        <v>347</v>
      </c>
      <c r="S269" s="167"/>
      <c r="T269" s="257">
        <f>T263+T264+T266+T267+T268</f>
        <v>417.42999999999995</v>
      </c>
      <c r="U269" s="167"/>
      <c r="V269" s="132"/>
    </row>
    <row r="270" spans="1:22" ht="10.5" customHeight="1">
      <c r="A270" s="184" t="s">
        <v>348</v>
      </c>
      <c r="B270" s="190">
        <f>$B$18</f>
        <v>4.3333333333333335E-2</v>
      </c>
      <c r="C270" s="186" t="s">
        <v>349</v>
      </c>
      <c r="D270" s="259"/>
      <c r="E270" s="259"/>
      <c r="F270" s="259"/>
      <c r="G270" s="259"/>
      <c r="H270" s="259"/>
      <c r="I270" s="259"/>
      <c r="J270" s="259"/>
      <c r="K270" s="260"/>
      <c r="L270" s="184" t="s">
        <v>348</v>
      </c>
      <c r="M270" s="190">
        <f>$B$18</f>
        <v>4.3333333333333335E-2</v>
      </c>
      <c r="N270" s="186" t="s">
        <v>349</v>
      </c>
      <c r="O270" s="259"/>
      <c r="P270" s="259"/>
      <c r="Q270" s="259"/>
      <c r="R270" s="259"/>
      <c r="S270" s="259"/>
      <c r="T270" s="259"/>
      <c r="U270" s="259"/>
      <c r="V270" s="261"/>
    </row>
    <row r="271" spans="1:22" ht="29.25" customHeight="1">
      <c r="A271" s="131" t="s">
        <v>363</v>
      </c>
      <c r="B271" s="131"/>
      <c r="L271" s="131" t="s">
        <v>363</v>
      </c>
      <c r="M271" s="131"/>
      <c r="V271" s="216"/>
    </row>
    <row r="272" spans="1:22">
      <c r="A272" s="131" t="s">
        <v>966</v>
      </c>
      <c r="B272" s="131"/>
      <c r="L272" s="131" t="s">
        <v>966</v>
      </c>
      <c r="M272" s="131"/>
      <c r="V272" s="216"/>
    </row>
    <row r="273" spans="1:22" ht="2.25" customHeight="1">
      <c r="A273" s="131"/>
      <c r="B273" s="131"/>
      <c r="C273" s="132"/>
      <c r="D273" s="132"/>
      <c r="E273" s="132"/>
      <c r="F273" s="132"/>
      <c r="G273" s="132"/>
      <c r="H273" s="132"/>
      <c r="I273" s="132"/>
      <c r="J273" s="132"/>
      <c r="K273" s="217"/>
      <c r="L273" s="131"/>
      <c r="M273" s="131"/>
      <c r="N273" s="132"/>
      <c r="O273" s="132"/>
      <c r="P273" s="132"/>
      <c r="Q273" s="132"/>
      <c r="R273" s="132"/>
      <c r="S273" s="132"/>
      <c r="T273" s="132"/>
      <c r="U273" s="132"/>
      <c r="V273" s="132"/>
    </row>
    <row r="274" spans="1:22">
      <c r="A274" s="132"/>
      <c r="B274" s="132"/>
      <c r="C274" s="132"/>
      <c r="D274" s="133" t="s">
        <v>350</v>
      </c>
      <c r="E274" s="133"/>
      <c r="F274" s="133"/>
      <c r="G274" s="135" t="str">
        <f>$G$4</f>
        <v>ноябрь</v>
      </c>
      <c r="H274" s="133" t="s">
        <v>967</v>
      </c>
      <c r="I274" s="132"/>
      <c r="J274" s="132"/>
      <c r="K274" s="217"/>
      <c r="L274" s="132"/>
      <c r="M274" s="132"/>
      <c r="N274" s="132"/>
      <c r="O274" s="133" t="s">
        <v>350</v>
      </c>
      <c r="P274" s="133"/>
      <c r="Q274" s="133"/>
      <c r="R274" s="135" t="str">
        <f>$G$4</f>
        <v>ноябрь</v>
      </c>
      <c r="S274" s="133" t="s">
        <v>967</v>
      </c>
      <c r="T274" s="132"/>
      <c r="U274" s="132"/>
      <c r="V274" s="132"/>
    </row>
    <row r="275" spans="1:22" ht="3.75" customHeight="1">
      <c r="A275" s="599" t="s">
        <v>369</v>
      </c>
      <c r="B275" s="132"/>
      <c r="C275" s="132"/>
      <c r="D275" s="132"/>
      <c r="E275" s="132"/>
      <c r="F275" s="132"/>
      <c r="G275" s="132"/>
      <c r="H275" s="132"/>
      <c r="I275" s="132"/>
      <c r="J275" s="132"/>
      <c r="K275" s="594"/>
      <c r="L275" s="599" t="s">
        <v>369</v>
      </c>
      <c r="M275" s="132"/>
      <c r="N275" s="132"/>
      <c r="O275" s="132"/>
      <c r="P275" s="132"/>
      <c r="Q275" s="132"/>
      <c r="R275" s="132"/>
      <c r="S275" s="132"/>
      <c r="T275" s="132"/>
      <c r="U275" s="132"/>
      <c r="V275" s="594"/>
    </row>
    <row r="276" spans="1:22">
      <c r="A276" s="599"/>
      <c r="B276" s="132"/>
      <c r="C276" s="132"/>
      <c r="D276" s="131" t="s">
        <v>327</v>
      </c>
      <c r="E276" s="131"/>
      <c r="F276" s="136">
        <f>F258</f>
        <v>49.2</v>
      </c>
      <c r="G276" s="131" t="s">
        <v>328</v>
      </c>
      <c r="H276" s="132" t="str">
        <f>H258</f>
        <v>Килина Л.П.</v>
      </c>
      <c r="I276" s="132"/>
      <c r="J276" s="132"/>
      <c r="K276" s="594"/>
      <c r="L276" s="599"/>
      <c r="M276" s="132"/>
      <c r="N276" s="132"/>
      <c r="O276" s="131" t="s">
        <v>327</v>
      </c>
      <c r="P276" s="131"/>
      <c r="Q276" s="136">
        <f>Q258</f>
        <v>49.4</v>
      </c>
      <c r="R276" s="131" t="s">
        <v>328</v>
      </c>
      <c r="S276" s="132" t="str">
        <f>S258</f>
        <v>Федорова Н.Ю.</v>
      </c>
      <c r="T276" s="132"/>
      <c r="U276" s="132"/>
      <c r="V276" s="594"/>
    </row>
    <row r="277" spans="1:22">
      <c r="A277" s="599"/>
      <c r="B277" s="132"/>
      <c r="C277" s="132"/>
      <c r="D277" s="131" t="s">
        <v>329</v>
      </c>
      <c r="E277" s="131"/>
      <c r="F277" s="136">
        <f>F259</f>
        <v>1</v>
      </c>
      <c r="G277" s="131" t="s">
        <v>330</v>
      </c>
      <c r="H277" s="132" t="s">
        <v>331</v>
      </c>
      <c r="I277" s="132"/>
      <c r="J277" s="137">
        <f>J259</f>
        <v>15</v>
      </c>
      <c r="K277" s="594"/>
      <c r="L277" s="599"/>
      <c r="M277" s="132"/>
      <c r="N277" s="132"/>
      <c r="O277" s="131" t="s">
        <v>329</v>
      </c>
      <c r="P277" s="131"/>
      <c r="Q277" s="136">
        <f>Q259</f>
        <v>0</v>
      </c>
      <c r="R277" s="131" t="s">
        <v>330</v>
      </c>
      <c r="S277" s="132" t="s">
        <v>331</v>
      </c>
      <c r="T277" s="132"/>
      <c r="U277" s="137">
        <f>U259</f>
        <v>17</v>
      </c>
      <c r="V277" s="594"/>
    </row>
    <row r="278" spans="1:22" ht="2.25" customHeight="1" thickBot="1">
      <c r="A278" s="599"/>
      <c r="B278" s="132"/>
      <c r="C278" s="132"/>
      <c r="D278" s="132"/>
      <c r="E278" s="132"/>
      <c r="F278" s="132"/>
      <c r="G278" s="132"/>
      <c r="H278" s="132"/>
      <c r="I278" s="132"/>
      <c r="J278" s="132"/>
      <c r="K278" s="594"/>
      <c r="L278" s="599"/>
      <c r="M278" s="132"/>
      <c r="N278" s="132"/>
      <c r="O278" s="132"/>
      <c r="P278" s="132"/>
      <c r="Q278" s="132"/>
      <c r="R278" s="132"/>
      <c r="S278" s="132"/>
      <c r="T278" s="132"/>
      <c r="U278" s="132"/>
      <c r="V278" s="594"/>
    </row>
    <row r="279" spans="1:22" ht="16.5" customHeight="1" thickBot="1">
      <c r="A279" s="599"/>
      <c r="B279" s="138"/>
      <c r="C279" s="219"/>
      <c r="D279" s="139" t="s">
        <v>957</v>
      </c>
      <c r="E279" s="140"/>
      <c r="F279" s="141" t="s">
        <v>334</v>
      </c>
      <c r="G279" s="141" t="s">
        <v>335</v>
      </c>
      <c r="H279" s="220"/>
      <c r="I279" s="569" t="s">
        <v>337</v>
      </c>
      <c r="J279" s="570"/>
      <c r="K279" s="594"/>
      <c r="L279" s="599"/>
      <c r="M279" s="138"/>
      <c r="N279" s="219"/>
      <c r="O279" s="139" t="s">
        <v>957</v>
      </c>
      <c r="P279" s="140"/>
      <c r="Q279" s="141" t="s">
        <v>334</v>
      </c>
      <c r="R279" s="141" t="s">
        <v>335</v>
      </c>
      <c r="S279" s="220"/>
      <c r="T279" s="569" t="s">
        <v>337</v>
      </c>
      <c r="U279" s="570"/>
      <c r="V279" s="594"/>
    </row>
    <row r="280" spans="1:22" ht="3" customHeight="1">
      <c r="A280" s="599"/>
      <c r="B280" s="221"/>
      <c r="C280" s="144"/>
      <c r="D280" s="144"/>
      <c r="E280" s="145"/>
      <c r="F280" s="146"/>
      <c r="G280" s="146"/>
      <c r="H280" s="146"/>
      <c r="I280" s="144"/>
      <c r="J280" s="147"/>
      <c r="K280" s="594"/>
      <c r="L280" s="599"/>
      <c r="M280" s="221"/>
      <c r="N280" s="144"/>
      <c r="O280" s="144"/>
      <c r="P280" s="145"/>
      <c r="Q280" s="146"/>
      <c r="R280" s="146"/>
      <c r="S280" s="146"/>
      <c r="T280" s="144"/>
      <c r="U280" s="147"/>
      <c r="V280" s="594"/>
    </row>
    <row r="281" spans="1:22" ht="25.5" customHeight="1" thickBot="1">
      <c r="A281" s="599"/>
      <c r="B281" s="600" t="s">
        <v>520</v>
      </c>
      <c r="C281" s="601"/>
      <c r="D281" s="601"/>
      <c r="E281" s="602"/>
      <c r="F281" s="239">
        <v>8.4499999999999993</v>
      </c>
      <c r="G281" s="239">
        <f>F281*F276</f>
        <v>415.74</v>
      </c>
      <c r="H281" s="166"/>
      <c r="I281" s="242">
        <f>G281-H281</f>
        <v>415.74</v>
      </c>
      <c r="J281" s="167"/>
      <c r="K281" s="594"/>
      <c r="L281" s="599"/>
      <c r="M281" s="600" t="s">
        <v>520</v>
      </c>
      <c r="N281" s="601"/>
      <c r="O281" s="601"/>
      <c r="P281" s="602"/>
      <c r="Q281" s="239">
        <v>8.4499999999999993</v>
      </c>
      <c r="R281" s="239">
        <f>Q281*Q276</f>
        <v>417.42999999999995</v>
      </c>
      <c r="S281" s="166"/>
      <c r="T281" s="242">
        <f>R281-S281</f>
        <v>417.42999999999995</v>
      </c>
      <c r="U281" s="167"/>
      <c r="V281" s="594"/>
    </row>
    <row r="282" spans="1:22" ht="13.5" hidden="1" thickBot="1">
      <c r="A282" s="154"/>
      <c r="B282" s="346" t="s">
        <v>521</v>
      </c>
      <c r="C282" s="347"/>
      <c r="D282" s="347"/>
      <c r="E282" s="165"/>
      <c r="F282" s="239">
        <f>$B$2309</f>
        <v>0</v>
      </c>
      <c r="G282" s="238">
        <f>F282*F276</f>
        <v>0</v>
      </c>
      <c r="H282" s="166"/>
      <c r="I282" s="242">
        <f>G282-H282</f>
        <v>0</v>
      </c>
      <c r="J282" s="167"/>
      <c r="K282" s="594"/>
      <c r="L282" s="154"/>
      <c r="M282" s="346" t="s">
        <v>521</v>
      </c>
      <c r="N282" s="164"/>
      <c r="O282" s="164"/>
      <c r="P282" s="165"/>
      <c r="Q282" s="239">
        <f>$B$2309</f>
        <v>0</v>
      </c>
      <c r="R282" s="238">
        <f>Q282*Q276</f>
        <v>0</v>
      </c>
      <c r="S282" s="166"/>
      <c r="T282" s="242">
        <f>R282-S282</f>
        <v>0</v>
      </c>
      <c r="U282" s="167"/>
      <c r="V282" s="594"/>
    </row>
    <row r="283" spans="1:22" ht="13.5" hidden="1" customHeight="1" thickBot="1">
      <c r="A283" s="132"/>
      <c r="B283" s="168"/>
      <c r="C283" s="164"/>
      <c r="D283" s="164"/>
      <c r="E283" s="165"/>
      <c r="F283" s="243" t="s">
        <v>384</v>
      </c>
      <c r="G283" s="243" t="s">
        <v>385</v>
      </c>
      <c r="H283" s="296"/>
      <c r="I283" s="164"/>
      <c r="J283" s="167"/>
      <c r="K283" s="594"/>
      <c r="L283" s="132"/>
      <c r="M283" s="168"/>
      <c r="N283" s="164"/>
      <c r="O283" s="164"/>
      <c r="P283" s="165"/>
      <c r="Q283" s="243" t="s">
        <v>384</v>
      </c>
      <c r="R283" s="243" t="s">
        <v>385</v>
      </c>
      <c r="S283" s="296"/>
      <c r="T283" s="164"/>
      <c r="U283" s="167"/>
      <c r="V283" s="594"/>
    </row>
    <row r="284" spans="1:22" ht="13.5" thickBot="1">
      <c r="A284" s="246" t="s">
        <v>375</v>
      </c>
      <c r="B284" s="345"/>
      <c r="C284" s="219"/>
      <c r="D284" s="219"/>
      <c r="E284" s="253"/>
      <c r="F284" s="164"/>
      <c r="G284" s="282"/>
      <c r="H284" s="249"/>
      <c r="I284" s="242"/>
      <c r="J284" s="167"/>
      <c r="K284" s="594"/>
      <c r="L284" s="246" t="s">
        <v>375</v>
      </c>
      <c r="M284" s="138"/>
      <c r="N284" s="219"/>
      <c r="O284" s="219"/>
      <c r="P284" s="253"/>
      <c r="Q284" s="164"/>
      <c r="R284" s="248"/>
      <c r="S284" s="249"/>
      <c r="T284" s="242"/>
      <c r="U284" s="167"/>
      <c r="V284" s="594"/>
    </row>
    <row r="285" spans="1:22">
      <c r="A285" s="131"/>
      <c r="B285" s="132"/>
      <c r="C285" s="132"/>
      <c r="D285" s="132"/>
      <c r="E285" s="132"/>
      <c r="F285" s="132"/>
      <c r="G285" s="173" t="s">
        <v>342</v>
      </c>
      <c r="H285" s="147"/>
      <c r="I285" s="287">
        <f>I267</f>
        <v>0</v>
      </c>
      <c r="J285" s="147"/>
      <c r="K285" s="594"/>
      <c r="L285" s="131"/>
      <c r="M285" s="132"/>
      <c r="N285" s="132"/>
      <c r="O285" s="132"/>
      <c r="P285" s="132"/>
      <c r="Q285" s="132"/>
      <c r="R285" s="173" t="s">
        <v>342</v>
      </c>
      <c r="S285" s="147"/>
      <c r="T285" s="287">
        <f>T267</f>
        <v>0</v>
      </c>
      <c r="U285" s="147"/>
      <c r="V285" s="594"/>
    </row>
    <row r="286" spans="1:22">
      <c r="A286" s="131"/>
      <c r="B286" s="132"/>
      <c r="C286" s="132"/>
      <c r="D286" s="132"/>
      <c r="E286" s="132"/>
      <c r="F286" s="132"/>
      <c r="G286" s="177" t="s">
        <v>140</v>
      </c>
      <c r="H286" s="178"/>
      <c r="I286" s="283">
        <f>I268</f>
        <v>0</v>
      </c>
      <c r="J286" s="178"/>
      <c r="K286" s="594"/>
      <c r="L286" s="131"/>
      <c r="M286" s="132"/>
      <c r="N286" s="132"/>
      <c r="O286" s="132"/>
      <c r="P286" s="132"/>
      <c r="Q286" s="132"/>
      <c r="R286" s="177" t="s">
        <v>140</v>
      </c>
      <c r="S286" s="178"/>
      <c r="T286" s="283">
        <f>T268</f>
        <v>0</v>
      </c>
      <c r="U286" s="178"/>
      <c r="V286" s="594"/>
    </row>
    <row r="287" spans="1:22" ht="13.5" thickBot="1">
      <c r="A287" s="131" t="s">
        <v>376</v>
      </c>
      <c r="B287" s="132"/>
      <c r="C287" s="132"/>
      <c r="D287" s="180" t="s">
        <v>345</v>
      </c>
      <c r="E287" s="183" t="str">
        <f>$E$17</f>
        <v>декабря</v>
      </c>
      <c r="F287" s="132" t="s">
        <v>968</v>
      </c>
      <c r="G287" s="182" t="s">
        <v>347</v>
      </c>
      <c r="H287" s="167"/>
      <c r="I287" s="257">
        <f>I281+I282+I284+I285+I286</f>
        <v>415.74</v>
      </c>
      <c r="J287" s="167"/>
      <c r="K287" s="594"/>
      <c r="L287" s="131" t="s">
        <v>376</v>
      </c>
      <c r="M287" s="132"/>
      <c r="N287" s="132"/>
      <c r="O287" s="180" t="s">
        <v>345</v>
      </c>
      <c r="P287" s="183" t="str">
        <f>$E$17</f>
        <v>декабря</v>
      </c>
      <c r="Q287" s="132" t="s">
        <v>968</v>
      </c>
      <c r="R287" s="182" t="s">
        <v>347</v>
      </c>
      <c r="S287" s="167"/>
      <c r="T287" s="257">
        <f>T281+T282+T284+T285+T286</f>
        <v>417.42999999999995</v>
      </c>
      <c r="U287" s="167"/>
      <c r="V287" s="594"/>
    </row>
    <row r="288" spans="1:22" s="261" customFormat="1" ht="12.75" customHeight="1">
      <c r="A288" s="284" t="s">
        <v>348</v>
      </c>
      <c r="B288" s="285">
        <f>$B$18</f>
        <v>4.3333333333333335E-2</v>
      </c>
      <c r="C288" s="196" t="s">
        <v>349</v>
      </c>
      <c r="K288" s="260"/>
      <c r="L288" s="284" t="s">
        <v>348</v>
      </c>
      <c r="M288" s="285">
        <f>$B$18</f>
        <v>4.3333333333333335E-2</v>
      </c>
      <c r="N288" s="196" t="s">
        <v>349</v>
      </c>
    </row>
    <row r="289" spans="1:22">
      <c r="A289" s="131" t="s">
        <v>363</v>
      </c>
      <c r="B289" s="131"/>
      <c r="L289" s="131" t="s">
        <v>363</v>
      </c>
      <c r="M289" s="131"/>
      <c r="V289" s="216"/>
    </row>
    <row r="290" spans="1:22">
      <c r="A290" s="131" t="s">
        <v>966</v>
      </c>
      <c r="B290" s="131"/>
      <c r="L290" s="131" t="s">
        <v>966</v>
      </c>
      <c r="M290" s="131"/>
      <c r="V290" s="216"/>
    </row>
    <row r="291" spans="1:22" ht="1.5" customHeight="1">
      <c r="A291" s="131"/>
      <c r="B291" s="131"/>
      <c r="C291" s="132"/>
      <c r="D291" s="132"/>
      <c r="E291" s="132"/>
      <c r="F291" s="132"/>
      <c r="G291" s="132"/>
      <c r="H291" s="132"/>
      <c r="I291" s="132"/>
      <c r="J291" s="132"/>
      <c r="K291" s="217"/>
      <c r="L291" s="131"/>
      <c r="M291" s="131"/>
      <c r="N291" s="132"/>
      <c r="O291" s="132"/>
      <c r="P291" s="132"/>
      <c r="Q291" s="132"/>
      <c r="R291" s="132"/>
      <c r="S291" s="132"/>
      <c r="T291" s="132"/>
      <c r="U291" s="132"/>
      <c r="V291" s="132"/>
    </row>
    <row r="292" spans="1:22">
      <c r="A292" s="132"/>
      <c r="B292" s="132"/>
      <c r="C292" s="132"/>
      <c r="D292" s="133" t="s">
        <v>325</v>
      </c>
      <c r="E292" s="133"/>
      <c r="F292" s="133"/>
      <c r="G292" s="135" t="str">
        <f>$G$4</f>
        <v>ноябрь</v>
      </c>
      <c r="H292" s="133" t="s">
        <v>967</v>
      </c>
      <c r="I292" s="132"/>
      <c r="J292" s="132"/>
      <c r="K292" s="217"/>
      <c r="L292" s="132"/>
      <c r="M292" s="132"/>
      <c r="N292" s="132"/>
      <c r="O292" s="133" t="s">
        <v>325</v>
      </c>
      <c r="P292" s="133"/>
      <c r="Q292" s="133"/>
      <c r="R292" s="135" t="str">
        <f>$G$4</f>
        <v>ноябрь</v>
      </c>
      <c r="S292" s="133" t="s">
        <v>967</v>
      </c>
      <c r="T292" s="132"/>
      <c r="U292" s="132"/>
      <c r="V292" s="132"/>
    </row>
    <row r="293" spans="1:22" ht="5.25" customHeight="1">
      <c r="A293" s="599" t="s">
        <v>369</v>
      </c>
      <c r="B293" s="132"/>
      <c r="C293" s="132"/>
      <c r="D293" s="132"/>
      <c r="E293" s="132"/>
      <c r="F293" s="132"/>
      <c r="G293" s="132"/>
      <c r="H293" s="132"/>
      <c r="I293" s="132"/>
      <c r="J293" s="132"/>
      <c r="K293" s="217"/>
      <c r="L293" s="599" t="s">
        <v>369</v>
      </c>
      <c r="M293" s="132"/>
      <c r="N293" s="132"/>
      <c r="O293" s="132"/>
      <c r="P293" s="132"/>
      <c r="Q293" s="132"/>
      <c r="R293" s="132"/>
      <c r="S293" s="132"/>
      <c r="T293" s="132"/>
      <c r="U293" s="132"/>
      <c r="V293" s="132"/>
    </row>
    <row r="294" spans="1:22" ht="12.75" customHeight="1">
      <c r="A294" s="599"/>
      <c r="B294" s="132"/>
      <c r="C294" s="132"/>
      <c r="D294" s="131" t="s">
        <v>327</v>
      </c>
      <c r="E294" s="131"/>
      <c r="F294" s="136">
        <f>Жильцы!E19</f>
        <v>49.1</v>
      </c>
      <c r="G294" s="131" t="s">
        <v>328</v>
      </c>
      <c r="H294" s="132" t="str">
        <f>Жильцы!B19&amp;" "&amp;Жильцы!C19&amp;"."&amp;Жильцы!D19&amp;"."</f>
        <v>Степанова Т.В.</v>
      </c>
      <c r="I294" s="132"/>
      <c r="J294" s="132"/>
      <c r="K294" s="217"/>
      <c r="L294" s="599"/>
      <c r="M294" s="132"/>
      <c r="N294" s="132"/>
      <c r="O294" s="131" t="s">
        <v>327</v>
      </c>
      <c r="P294" s="131"/>
      <c r="Q294" s="136">
        <f>Жильцы!E21</f>
        <v>65.599999999999994</v>
      </c>
      <c r="R294" s="131" t="s">
        <v>328</v>
      </c>
      <c r="S294" s="132" t="str">
        <f>Жильцы!B21&amp;" "&amp;Жильцы!C21&amp;"."&amp;Жильцы!D21&amp;"."</f>
        <v>Карасев Н.М.</v>
      </c>
      <c r="T294" s="132"/>
      <c r="U294" s="132"/>
      <c r="V294" s="132"/>
    </row>
    <row r="295" spans="1:22" ht="12.75" customHeight="1">
      <c r="A295" s="599"/>
      <c r="B295" s="132"/>
      <c r="C295" s="132"/>
      <c r="D295" s="131" t="s">
        <v>329</v>
      </c>
      <c r="E295" s="131"/>
      <c r="F295" s="136">
        <f>Жильцы!F19</f>
        <v>4</v>
      </c>
      <c r="G295" s="131" t="s">
        <v>330</v>
      </c>
      <c r="H295" s="132" t="s">
        <v>331</v>
      </c>
      <c r="I295" s="132"/>
      <c r="J295" s="137">
        <f>Жильцы!A19</f>
        <v>18</v>
      </c>
      <c r="K295" s="217"/>
      <c r="L295" s="599"/>
      <c r="M295" s="132"/>
      <c r="N295" s="132"/>
      <c r="O295" s="131" t="s">
        <v>329</v>
      </c>
      <c r="P295" s="131"/>
      <c r="Q295" s="136">
        <f>Жильцы!F21</f>
        <v>4</v>
      </c>
      <c r="R295" s="131" t="s">
        <v>330</v>
      </c>
      <c r="S295" s="132" t="s">
        <v>331</v>
      </c>
      <c r="T295" s="132"/>
      <c r="U295" s="137">
        <f>Жильцы!A21</f>
        <v>20</v>
      </c>
      <c r="V295" s="132"/>
    </row>
    <row r="296" spans="1:22" ht="2.25" customHeight="1" thickBot="1">
      <c r="A296" s="599"/>
      <c r="B296" s="132"/>
      <c r="C296" s="132"/>
      <c r="D296" s="132"/>
      <c r="E296" s="132"/>
      <c r="F296" s="132"/>
      <c r="G296" s="132"/>
      <c r="H296" s="132"/>
      <c r="I296" s="132"/>
      <c r="J296" s="132"/>
      <c r="K296" s="217"/>
      <c r="L296" s="599"/>
      <c r="M296" s="132"/>
      <c r="N296" s="132"/>
      <c r="O296" s="132"/>
      <c r="P296" s="132"/>
      <c r="Q296" s="132"/>
      <c r="R296" s="132"/>
      <c r="S296" s="132"/>
      <c r="T296" s="132"/>
      <c r="U296" s="132"/>
      <c r="V296" s="132"/>
    </row>
    <row r="297" spans="1:22" ht="16.5" customHeight="1" thickBot="1">
      <c r="A297" s="599"/>
      <c r="B297" s="138"/>
      <c r="C297" s="219"/>
      <c r="D297" s="139" t="s">
        <v>957</v>
      </c>
      <c r="E297" s="140"/>
      <c r="F297" s="141" t="s">
        <v>334</v>
      </c>
      <c r="G297" s="141" t="s">
        <v>335</v>
      </c>
      <c r="H297" s="220"/>
      <c r="I297" s="569" t="s">
        <v>337</v>
      </c>
      <c r="J297" s="570"/>
      <c r="K297" s="217"/>
      <c r="L297" s="599"/>
      <c r="M297" s="138"/>
      <c r="N297" s="219"/>
      <c r="O297" s="139" t="s">
        <v>957</v>
      </c>
      <c r="P297" s="140"/>
      <c r="Q297" s="141" t="s">
        <v>334</v>
      </c>
      <c r="R297" s="141" t="s">
        <v>335</v>
      </c>
      <c r="S297" s="220"/>
      <c r="T297" s="569" t="s">
        <v>337</v>
      </c>
      <c r="U297" s="570"/>
      <c r="V297" s="132"/>
    </row>
    <row r="298" spans="1:22" ht="3" customHeight="1">
      <c r="A298" s="599"/>
      <c r="B298" s="221"/>
      <c r="C298" s="144"/>
      <c r="D298" s="144"/>
      <c r="E298" s="145"/>
      <c r="F298" s="146"/>
      <c r="G298" s="146"/>
      <c r="H298" s="146"/>
      <c r="I298" s="144"/>
      <c r="J298" s="147"/>
      <c r="K298" s="217"/>
      <c r="L298" s="599"/>
      <c r="M298" s="221"/>
      <c r="N298" s="144"/>
      <c r="O298" s="144"/>
      <c r="P298" s="145"/>
      <c r="Q298" s="146"/>
      <c r="R298" s="146"/>
      <c r="S298" s="146"/>
      <c r="T298" s="144"/>
      <c r="U298" s="147"/>
      <c r="V298" s="132"/>
    </row>
    <row r="299" spans="1:22" ht="24.75" customHeight="1" thickBot="1">
      <c r="A299" s="599"/>
      <c r="B299" s="600" t="s">
        <v>520</v>
      </c>
      <c r="C299" s="601"/>
      <c r="D299" s="601"/>
      <c r="E299" s="602"/>
      <c r="F299" s="239">
        <v>8.4499999999999993</v>
      </c>
      <c r="G299" s="239">
        <f>F299*F294</f>
        <v>414.89499999999998</v>
      </c>
      <c r="H299" s="240"/>
      <c r="I299" s="242">
        <f>G299-H299</f>
        <v>414.89499999999998</v>
      </c>
      <c r="J299" s="167"/>
      <c r="K299" s="217"/>
      <c r="L299" s="599"/>
      <c r="M299" s="600" t="s">
        <v>520</v>
      </c>
      <c r="N299" s="601"/>
      <c r="O299" s="601"/>
      <c r="P299" s="602"/>
      <c r="Q299" s="239">
        <v>8.4499999999999993</v>
      </c>
      <c r="R299" s="239">
        <f>Q299*Q294</f>
        <v>554.31999999999994</v>
      </c>
      <c r="S299" s="240"/>
      <c r="T299" s="242">
        <f>R299-S299</f>
        <v>554.31999999999994</v>
      </c>
      <c r="U299" s="167"/>
      <c r="V299" s="132"/>
    </row>
    <row r="300" spans="1:22" ht="13.5" hidden="1" thickBot="1">
      <c r="A300" s="154"/>
      <c r="B300" s="346" t="s">
        <v>521</v>
      </c>
      <c r="C300" s="347"/>
      <c r="D300" s="347"/>
      <c r="E300" s="165"/>
      <c r="F300" s="239">
        <f>$B$2309</f>
        <v>0</v>
      </c>
      <c r="G300" s="239">
        <f>F300*F294</f>
        <v>0</v>
      </c>
      <c r="H300" s="240"/>
      <c r="I300" s="242">
        <f>G300-H300</f>
        <v>0</v>
      </c>
      <c r="J300" s="167"/>
      <c r="K300" s="217"/>
      <c r="L300" s="154"/>
      <c r="M300" s="346" t="s">
        <v>521</v>
      </c>
      <c r="N300" s="347"/>
      <c r="O300" s="347"/>
      <c r="P300" s="165"/>
      <c r="Q300" s="239">
        <f>$B$2309</f>
        <v>0</v>
      </c>
      <c r="R300" s="239">
        <f>Q300*Q294</f>
        <v>0</v>
      </c>
      <c r="S300" s="240"/>
      <c r="T300" s="242">
        <f>R300-S300</f>
        <v>0</v>
      </c>
      <c r="U300" s="167"/>
      <c r="V300" s="132"/>
    </row>
    <row r="301" spans="1:22" ht="12.75" hidden="1" customHeight="1" thickBot="1">
      <c r="A301" s="132"/>
      <c r="B301" s="168"/>
      <c r="C301" s="164"/>
      <c r="D301" s="164"/>
      <c r="E301" s="165"/>
      <c r="F301" s="243" t="s">
        <v>384</v>
      </c>
      <c r="G301" s="243" t="s">
        <v>385</v>
      </c>
      <c r="H301" s="296"/>
      <c r="I301" s="164"/>
      <c r="J301" s="167"/>
      <c r="K301" s="217"/>
      <c r="L301" s="132"/>
      <c r="M301" s="168"/>
      <c r="N301" s="164"/>
      <c r="O301" s="164"/>
      <c r="P301" s="165"/>
      <c r="Q301" s="243" t="s">
        <v>384</v>
      </c>
      <c r="R301" s="243" t="s">
        <v>385</v>
      </c>
      <c r="S301" s="296"/>
      <c r="T301" s="164"/>
      <c r="U301" s="167"/>
      <c r="V301" s="132"/>
    </row>
    <row r="302" spans="1:22" ht="13.5" thickBot="1">
      <c r="A302" s="246" t="s">
        <v>375</v>
      </c>
      <c r="B302" s="345"/>
      <c r="C302" s="219"/>
      <c r="D302" s="219"/>
      <c r="E302" s="253"/>
      <c r="F302" s="248"/>
      <c r="G302" s="248"/>
      <c r="H302" s="249"/>
      <c r="I302" s="242"/>
      <c r="J302" s="167"/>
      <c r="K302" s="252"/>
      <c r="L302" s="246" t="s">
        <v>375</v>
      </c>
      <c r="M302" s="138"/>
      <c r="N302" s="219"/>
      <c r="O302" s="219"/>
      <c r="P302" s="253"/>
      <c r="Q302" s="164"/>
      <c r="R302" s="248"/>
      <c r="S302" s="249"/>
      <c r="T302" s="242"/>
      <c r="U302" s="167"/>
      <c r="V302" s="132"/>
    </row>
    <row r="303" spans="1:22">
      <c r="A303" s="131"/>
      <c r="B303" s="132"/>
      <c r="C303" s="132"/>
      <c r="D303" s="132"/>
      <c r="E303" s="132"/>
      <c r="F303" s="132"/>
      <c r="G303" s="173" t="s">
        <v>342</v>
      </c>
      <c r="H303" s="147"/>
      <c r="I303" s="287">
        <f>Жильцы!M19</f>
        <v>0</v>
      </c>
      <c r="J303" s="147"/>
      <c r="K303" s="217"/>
      <c r="L303" s="131"/>
      <c r="M303" s="132"/>
      <c r="N303" s="132"/>
      <c r="O303" s="132"/>
      <c r="P303" s="132"/>
      <c r="Q303" s="132"/>
      <c r="R303" s="173" t="s">
        <v>342</v>
      </c>
      <c r="S303" s="147"/>
      <c r="T303" s="287">
        <f>Жильцы!M21</f>
        <v>0</v>
      </c>
      <c r="U303" s="147"/>
      <c r="V303" s="132"/>
    </row>
    <row r="304" spans="1:22">
      <c r="A304" s="131"/>
      <c r="B304" s="132"/>
      <c r="C304" s="132"/>
      <c r="D304" s="132"/>
      <c r="E304" s="132"/>
      <c r="F304" s="132"/>
      <c r="G304" s="177" t="s">
        <v>140</v>
      </c>
      <c r="H304" s="178"/>
      <c r="I304" s="283">
        <f>Жильцы!O19</f>
        <v>0</v>
      </c>
      <c r="J304" s="178"/>
      <c r="K304" s="217"/>
      <c r="L304" s="131"/>
      <c r="M304" s="132"/>
      <c r="N304" s="132"/>
      <c r="O304" s="132"/>
      <c r="P304" s="132"/>
      <c r="Q304" s="132"/>
      <c r="R304" s="177" t="s">
        <v>140</v>
      </c>
      <c r="S304" s="178"/>
      <c r="T304" s="283">
        <f>Жильцы!O21</f>
        <v>0</v>
      </c>
      <c r="U304" s="178"/>
      <c r="V304" s="132"/>
    </row>
    <row r="305" spans="1:22" ht="13.5" thickBot="1">
      <c r="A305" s="131" t="s">
        <v>376</v>
      </c>
      <c r="B305" s="132"/>
      <c r="C305" s="132"/>
      <c r="D305" s="180" t="s">
        <v>345</v>
      </c>
      <c r="E305" s="183" t="str">
        <f>$E$17</f>
        <v>декабря</v>
      </c>
      <c r="F305" s="132" t="s">
        <v>968</v>
      </c>
      <c r="G305" s="182" t="s">
        <v>347</v>
      </c>
      <c r="H305" s="167"/>
      <c r="I305" s="257">
        <f>I299+I300+I302+I303+I304</f>
        <v>414.89499999999998</v>
      </c>
      <c r="J305" s="167"/>
      <c r="K305" s="217"/>
      <c r="L305" s="131" t="s">
        <v>376</v>
      </c>
      <c r="M305" s="132"/>
      <c r="N305" s="132"/>
      <c r="O305" s="180" t="s">
        <v>345</v>
      </c>
      <c r="P305" s="183" t="str">
        <f>$E$17</f>
        <v>декабря</v>
      </c>
      <c r="Q305" s="132" t="s">
        <v>968</v>
      </c>
      <c r="R305" s="182" t="s">
        <v>347</v>
      </c>
      <c r="S305" s="167"/>
      <c r="T305" s="257">
        <f>T299+T300+T302+T303+T304</f>
        <v>554.31999999999994</v>
      </c>
      <c r="U305" s="167"/>
      <c r="V305" s="132"/>
    </row>
    <row r="306" spans="1:22" ht="12.75" customHeight="1">
      <c r="A306" s="184" t="s">
        <v>348</v>
      </c>
      <c r="B306" s="190">
        <f>$B$18</f>
        <v>4.3333333333333335E-2</v>
      </c>
      <c r="C306" s="186" t="s">
        <v>349</v>
      </c>
      <c r="D306" s="259"/>
      <c r="E306" s="259"/>
      <c r="F306" s="259"/>
      <c r="G306" s="188"/>
      <c r="H306" s="189"/>
      <c r="I306" s="259"/>
      <c r="J306" s="259"/>
      <c r="K306" s="260"/>
      <c r="L306" s="184" t="s">
        <v>348</v>
      </c>
      <c r="M306" s="190">
        <f>$B$18</f>
        <v>4.3333333333333335E-2</v>
      </c>
      <c r="N306" s="186" t="s">
        <v>349</v>
      </c>
      <c r="O306" s="259"/>
      <c r="P306" s="259"/>
      <c r="Q306" s="259"/>
      <c r="R306" s="259"/>
      <c r="S306" s="259"/>
      <c r="T306" s="259"/>
      <c r="U306" s="259"/>
      <c r="V306" s="261"/>
    </row>
    <row r="307" spans="1:22" ht="27.75" customHeight="1">
      <c r="A307" s="131" t="s">
        <v>363</v>
      </c>
      <c r="B307" s="131"/>
      <c r="L307" s="131" t="s">
        <v>363</v>
      </c>
      <c r="M307" s="131"/>
      <c r="V307" s="216"/>
    </row>
    <row r="308" spans="1:22">
      <c r="A308" s="131" t="s">
        <v>966</v>
      </c>
      <c r="B308" s="131"/>
      <c r="L308" s="131" t="s">
        <v>966</v>
      </c>
      <c r="M308" s="131"/>
      <c r="V308" s="216"/>
    </row>
    <row r="309" spans="1:22" ht="2.25" customHeight="1">
      <c r="A309" s="131"/>
      <c r="B309" s="131"/>
      <c r="C309" s="132"/>
      <c r="D309" s="132"/>
      <c r="E309" s="132"/>
      <c r="F309" s="132"/>
      <c r="G309" s="132"/>
      <c r="H309" s="132"/>
      <c r="I309" s="132"/>
      <c r="J309" s="132"/>
      <c r="K309" s="217"/>
      <c r="L309" s="131"/>
      <c r="M309" s="131"/>
      <c r="N309" s="132"/>
      <c r="O309" s="132"/>
      <c r="P309" s="132"/>
      <c r="Q309" s="132"/>
      <c r="R309" s="132"/>
      <c r="S309" s="132"/>
      <c r="T309" s="132"/>
      <c r="U309" s="132"/>
      <c r="V309" s="156"/>
    </row>
    <row r="310" spans="1:22">
      <c r="A310" s="132"/>
      <c r="B310" s="132"/>
      <c r="C310" s="132"/>
      <c r="D310" s="133" t="s">
        <v>350</v>
      </c>
      <c r="E310" s="133"/>
      <c r="F310" s="133"/>
      <c r="G310" s="135" t="str">
        <f>$G$4</f>
        <v>ноябрь</v>
      </c>
      <c r="H310" s="133" t="s">
        <v>967</v>
      </c>
      <c r="I310" s="132"/>
      <c r="J310" s="132"/>
      <c r="K310" s="217"/>
      <c r="L310" s="132"/>
      <c r="M310" s="132"/>
      <c r="N310" s="132"/>
      <c r="O310" s="133" t="s">
        <v>350</v>
      </c>
      <c r="P310" s="133"/>
      <c r="Q310" s="133"/>
      <c r="R310" s="135" t="str">
        <f>$G$4</f>
        <v>ноябрь</v>
      </c>
      <c r="S310" s="133" t="s">
        <v>967</v>
      </c>
      <c r="T310" s="132"/>
      <c r="U310" s="132"/>
      <c r="V310" s="156"/>
    </row>
    <row r="311" spans="1:22" ht="3.75" customHeight="1">
      <c r="A311" s="132"/>
      <c r="B311" s="132"/>
      <c r="C311" s="132"/>
      <c r="D311" s="132"/>
      <c r="E311" s="132"/>
      <c r="F311" s="132"/>
      <c r="G311" s="132"/>
      <c r="H311" s="132"/>
      <c r="I311" s="132"/>
      <c r="J311" s="132"/>
      <c r="K311" s="594"/>
      <c r="L311" s="132"/>
      <c r="M311" s="132"/>
      <c r="N311" s="132"/>
      <c r="O311" s="132"/>
      <c r="P311" s="132"/>
      <c r="Q311" s="132"/>
      <c r="R311" s="132"/>
      <c r="S311" s="132"/>
      <c r="T311" s="132"/>
      <c r="U311" s="132"/>
      <c r="V311" s="594"/>
    </row>
    <row r="312" spans="1:22">
      <c r="A312" s="132"/>
      <c r="B312" s="132"/>
      <c r="C312" s="132"/>
      <c r="D312" s="131" t="s">
        <v>327</v>
      </c>
      <c r="E312" s="131"/>
      <c r="F312" s="136">
        <f>F294</f>
        <v>49.1</v>
      </c>
      <c r="G312" s="131" t="s">
        <v>328</v>
      </c>
      <c r="H312" s="132" t="str">
        <f>H294</f>
        <v>Степанова Т.В.</v>
      </c>
      <c r="I312" s="132"/>
      <c r="J312" s="132"/>
      <c r="K312" s="594"/>
      <c r="L312" s="132"/>
      <c r="M312" s="132"/>
      <c r="N312" s="132"/>
      <c r="O312" s="131" t="s">
        <v>327</v>
      </c>
      <c r="P312" s="131"/>
      <c r="Q312" s="136">
        <f>Q294</f>
        <v>65.599999999999994</v>
      </c>
      <c r="R312" s="131" t="s">
        <v>328</v>
      </c>
      <c r="S312" s="132" t="str">
        <f>S294</f>
        <v>Карасев Н.М.</v>
      </c>
      <c r="T312" s="132"/>
      <c r="U312" s="132"/>
      <c r="V312" s="594"/>
    </row>
    <row r="313" spans="1:22">
      <c r="A313" s="132"/>
      <c r="B313" s="132"/>
      <c r="C313" s="132"/>
      <c r="D313" s="131" t="s">
        <v>329</v>
      </c>
      <c r="E313" s="131"/>
      <c r="F313" s="136">
        <f>F295</f>
        <v>4</v>
      </c>
      <c r="G313" s="131" t="s">
        <v>330</v>
      </c>
      <c r="H313" s="132" t="s">
        <v>331</v>
      </c>
      <c r="I313" s="132"/>
      <c r="J313" s="137">
        <f>J295</f>
        <v>18</v>
      </c>
      <c r="K313" s="594"/>
      <c r="L313" s="132"/>
      <c r="M313" s="132"/>
      <c r="N313" s="132"/>
      <c r="O313" s="131" t="s">
        <v>329</v>
      </c>
      <c r="P313" s="131"/>
      <c r="Q313" s="136">
        <f>Q295</f>
        <v>4</v>
      </c>
      <c r="R313" s="131" t="s">
        <v>330</v>
      </c>
      <c r="S313" s="132" t="s">
        <v>331</v>
      </c>
      <c r="T313" s="132"/>
      <c r="U313" s="137">
        <f>U295</f>
        <v>20</v>
      </c>
      <c r="V313" s="594"/>
    </row>
    <row r="314" spans="1:22" ht="1.5" customHeight="1" thickBot="1">
      <c r="A314" s="599" t="s">
        <v>369</v>
      </c>
      <c r="B314" s="132"/>
      <c r="C314" s="132"/>
      <c r="D314" s="132"/>
      <c r="E314" s="132"/>
      <c r="F314" s="132"/>
      <c r="G314" s="132"/>
      <c r="H314" s="132"/>
      <c r="I314" s="132"/>
      <c r="J314" s="132"/>
      <c r="K314" s="594"/>
      <c r="L314" s="599" t="s">
        <v>369</v>
      </c>
      <c r="M314" s="132"/>
      <c r="N314" s="132"/>
      <c r="O314" s="132"/>
      <c r="P314" s="132"/>
      <c r="Q314" s="132"/>
      <c r="R314" s="132"/>
      <c r="S314" s="132"/>
      <c r="T314" s="132"/>
      <c r="U314" s="132"/>
      <c r="V314" s="594"/>
    </row>
    <row r="315" spans="1:22" ht="20.25" customHeight="1" thickBot="1">
      <c r="A315" s="599"/>
      <c r="B315" s="138"/>
      <c r="C315" s="219"/>
      <c r="D315" s="139" t="s">
        <v>957</v>
      </c>
      <c r="E315" s="140"/>
      <c r="F315" s="141" t="s">
        <v>334</v>
      </c>
      <c r="G315" s="141" t="s">
        <v>335</v>
      </c>
      <c r="H315" s="220"/>
      <c r="I315" s="569" t="s">
        <v>337</v>
      </c>
      <c r="J315" s="570"/>
      <c r="K315" s="594"/>
      <c r="L315" s="599"/>
      <c r="M315" s="138"/>
      <c r="N315" s="219"/>
      <c r="O315" s="139" t="s">
        <v>957</v>
      </c>
      <c r="P315" s="140"/>
      <c r="Q315" s="141" t="s">
        <v>334</v>
      </c>
      <c r="R315" s="141" t="s">
        <v>335</v>
      </c>
      <c r="S315" s="220"/>
      <c r="T315" s="569" t="s">
        <v>337</v>
      </c>
      <c r="U315" s="570"/>
      <c r="V315" s="594"/>
    </row>
    <row r="316" spans="1:22" ht="1.5" customHeight="1">
      <c r="A316" s="599"/>
      <c r="B316" s="221"/>
      <c r="C316" s="144"/>
      <c r="D316" s="144"/>
      <c r="E316" s="145"/>
      <c r="F316" s="146"/>
      <c r="G316" s="146"/>
      <c r="H316" s="146"/>
      <c r="I316" s="144"/>
      <c r="J316" s="147"/>
      <c r="K316" s="594"/>
      <c r="L316" s="599"/>
      <c r="M316" s="221"/>
      <c r="N316" s="144"/>
      <c r="O316" s="144"/>
      <c r="P316" s="145"/>
      <c r="Q316" s="146"/>
      <c r="R316" s="146"/>
      <c r="S316" s="146"/>
      <c r="T316" s="144"/>
      <c r="U316" s="147"/>
      <c r="V316" s="594"/>
    </row>
    <row r="317" spans="1:22" ht="24.75" customHeight="1" thickBot="1">
      <c r="A317" s="599"/>
      <c r="B317" s="600" t="s">
        <v>520</v>
      </c>
      <c r="C317" s="601"/>
      <c r="D317" s="601"/>
      <c r="E317" s="602"/>
      <c r="F317" s="239">
        <v>8.4499999999999993</v>
      </c>
      <c r="G317" s="239">
        <f>F317*F312</f>
        <v>414.89499999999998</v>
      </c>
      <c r="H317" s="166"/>
      <c r="I317" s="242">
        <f>G317-H317</f>
        <v>414.89499999999998</v>
      </c>
      <c r="J317" s="167"/>
      <c r="K317" s="594"/>
      <c r="L317" s="599"/>
      <c r="M317" s="600" t="s">
        <v>520</v>
      </c>
      <c r="N317" s="601"/>
      <c r="O317" s="601"/>
      <c r="P317" s="602"/>
      <c r="Q317" s="239">
        <v>8.4499999999999993</v>
      </c>
      <c r="R317" s="239">
        <f>Q317*Q312</f>
        <v>554.31999999999994</v>
      </c>
      <c r="S317" s="166"/>
      <c r="T317" s="242">
        <f>R317-S317</f>
        <v>554.31999999999994</v>
      </c>
      <c r="U317" s="167"/>
      <c r="V317" s="594"/>
    </row>
    <row r="318" spans="1:22" ht="12.75" hidden="1" customHeight="1" thickBot="1">
      <c r="A318" s="603"/>
      <c r="B318" s="346" t="s">
        <v>521</v>
      </c>
      <c r="C318" s="347"/>
      <c r="D318" s="347"/>
      <c r="E318" s="165"/>
      <c r="F318" s="239">
        <f>$B$2309</f>
        <v>0</v>
      </c>
      <c r="G318" s="239">
        <f>F318*F312</f>
        <v>0</v>
      </c>
      <c r="H318" s="166"/>
      <c r="I318" s="242">
        <f>G318-H318</f>
        <v>0</v>
      </c>
      <c r="J318" s="167"/>
      <c r="K318" s="594"/>
      <c r="L318" s="154"/>
      <c r="M318" s="346" t="s">
        <v>521</v>
      </c>
      <c r="N318" s="347"/>
      <c r="O318" s="164"/>
      <c r="P318" s="165"/>
      <c r="Q318" s="239">
        <f>$B$2309</f>
        <v>0</v>
      </c>
      <c r="R318" s="238">
        <f>Q318*Q312</f>
        <v>0</v>
      </c>
      <c r="S318" s="166"/>
      <c r="T318" s="242">
        <f>R318-S318</f>
        <v>0</v>
      </c>
      <c r="U318" s="167"/>
      <c r="V318" s="594"/>
    </row>
    <row r="319" spans="1:22" ht="12" hidden="1" customHeight="1" thickBot="1">
      <c r="A319" s="132"/>
      <c r="B319" s="168"/>
      <c r="C319" s="164"/>
      <c r="D319" s="164"/>
      <c r="E319" s="165"/>
      <c r="F319" s="243" t="s">
        <v>384</v>
      </c>
      <c r="G319" s="243" t="s">
        <v>385</v>
      </c>
      <c r="H319" s="296"/>
      <c r="I319" s="164"/>
      <c r="J319" s="167"/>
      <c r="K319" s="594"/>
      <c r="L319" s="132"/>
      <c r="M319" s="168"/>
      <c r="N319" s="164"/>
      <c r="O319" s="164"/>
      <c r="P319" s="165"/>
      <c r="Q319" s="243" t="s">
        <v>384</v>
      </c>
      <c r="R319" s="243" t="s">
        <v>385</v>
      </c>
      <c r="S319" s="296"/>
      <c r="T319" s="164"/>
      <c r="U319" s="167"/>
      <c r="V319" s="594"/>
    </row>
    <row r="320" spans="1:22" ht="13.5" customHeight="1" thickBot="1">
      <c r="A320" s="246" t="s">
        <v>375</v>
      </c>
      <c r="B320" s="345"/>
      <c r="C320" s="219"/>
      <c r="D320" s="219"/>
      <c r="E320" s="253"/>
      <c r="F320" s="164"/>
      <c r="G320" s="282"/>
      <c r="H320" s="249"/>
      <c r="I320" s="242"/>
      <c r="J320" s="167"/>
      <c r="K320" s="594"/>
      <c r="L320" s="246" t="s">
        <v>375</v>
      </c>
      <c r="M320" s="138"/>
      <c r="N320" s="219"/>
      <c r="O320" s="219"/>
      <c r="P320" s="253"/>
      <c r="Q320" s="164"/>
      <c r="R320" s="248"/>
      <c r="S320" s="249"/>
      <c r="T320" s="242"/>
      <c r="U320" s="167"/>
      <c r="V320" s="594"/>
    </row>
    <row r="321" spans="1:22">
      <c r="A321" s="131"/>
      <c r="B321" s="132"/>
      <c r="C321" s="132"/>
      <c r="D321" s="132"/>
      <c r="E321" s="132"/>
      <c r="F321" s="132"/>
      <c r="G321" s="173" t="s">
        <v>342</v>
      </c>
      <c r="H321" s="147"/>
      <c r="I321" s="287">
        <f>I303</f>
        <v>0</v>
      </c>
      <c r="J321" s="147"/>
      <c r="K321" s="594"/>
      <c r="L321" s="131"/>
      <c r="M321" s="132"/>
      <c r="N321" s="132"/>
      <c r="O321" s="132"/>
      <c r="P321" s="132"/>
      <c r="Q321" s="132"/>
      <c r="R321" s="173" t="s">
        <v>342</v>
      </c>
      <c r="S321" s="147"/>
      <c r="T321" s="287">
        <f>T303</f>
        <v>0</v>
      </c>
      <c r="U321" s="147"/>
      <c r="V321" s="594"/>
    </row>
    <row r="322" spans="1:22">
      <c r="A322" s="131"/>
      <c r="B322" s="132"/>
      <c r="C322" s="132"/>
      <c r="D322" s="132"/>
      <c r="E322" s="132"/>
      <c r="F322" s="132"/>
      <c r="G322" s="177" t="s">
        <v>140</v>
      </c>
      <c r="H322" s="178"/>
      <c r="I322" s="283">
        <f>I304</f>
        <v>0</v>
      </c>
      <c r="J322" s="178"/>
      <c r="K322" s="594"/>
      <c r="L322" s="131"/>
      <c r="M322" s="132"/>
      <c r="N322" s="132"/>
      <c r="O322" s="132"/>
      <c r="P322" s="132"/>
      <c r="Q322" s="132"/>
      <c r="R322" s="177" t="s">
        <v>140</v>
      </c>
      <c r="S322" s="178"/>
      <c r="T322" s="283">
        <f>T304</f>
        <v>0</v>
      </c>
      <c r="U322" s="178"/>
      <c r="V322" s="594"/>
    </row>
    <row r="323" spans="1:22" ht="13.5" thickBot="1">
      <c r="A323" s="131" t="s">
        <v>376</v>
      </c>
      <c r="B323" s="132"/>
      <c r="C323" s="132"/>
      <c r="D323" s="180" t="s">
        <v>345</v>
      </c>
      <c r="E323" s="183" t="str">
        <f>$E$17</f>
        <v>декабря</v>
      </c>
      <c r="F323" s="132" t="s">
        <v>968</v>
      </c>
      <c r="G323" s="182" t="s">
        <v>347</v>
      </c>
      <c r="H323" s="167"/>
      <c r="I323" s="257">
        <f>I317+I318+I320+I321+I322</f>
        <v>414.89499999999998</v>
      </c>
      <c r="J323" s="167"/>
      <c r="K323" s="594"/>
      <c r="L323" s="131" t="s">
        <v>376</v>
      </c>
      <c r="M323" s="132"/>
      <c r="N323" s="132"/>
      <c r="O323" s="180" t="s">
        <v>345</v>
      </c>
      <c r="P323" s="183" t="str">
        <f>$E$17</f>
        <v>декабря</v>
      </c>
      <c r="Q323" s="132" t="s">
        <v>968</v>
      </c>
      <c r="R323" s="182" t="s">
        <v>347</v>
      </c>
      <c r="S323" s="167"/>
      <c r="T323" s="257">
        <f>T317+T318+T320+T321+T322</f>
        <v>554.31999999999994</v>
      </c>
      <c r="U323" s="167"/>
      <c r="V323" s="594"/>
    </row>
    <row r="324" spans="1:22" ht="13.5" thickBot="1">
      <c r="A324" s="184" t="s">
        <v>348</v>
      </c>
      <c r="B324" s="190">
        <f>$B$18</f>
        <v>4.3333333333333335E-2</v>
      </c>
      <c r="C324" s="186" t="s">
        <v>349</v>
      </c>
      <c r="D324" s="259"/>
      <c r="E324" s="259"/>
      <c r="F324" s="259"/>
      <c r="G324" s="197"/>
      <c r="H324" s="197"/>
      <c r="I324" s="197"/>
      <c r="J324" s="197"/>
      <c r="K324" s="348"/>
      <c r="L324" s="184" t="s">
        <v>348</v>
      </c>
      <c r="M324" s="190">
        <f>$B$18</f>
        <v>4.3333333333333335E-2</v>
      </c>
      <c r="N324" s="186" t="s">
        <v>349</v>
      </c>
      <c r="O324" s="259"/>
      <c r="P324" s="259"/>
      <c r="Q324" s="259"/>
      <c r="R324" s="197"/>
      <c r="S324" s="197"/>
      <c r="T324" s="197"/>
      <c r="U324" s="197"/>
      <c r="V324" s="156"/>
    </row>
    <row r="325" spans="1:22" ht="35.25" customHeight="1" thickTop="1">
      <c r="A325" s="131" t="s">
        <v>363</v>
      </c>
      <c r="B325" s="131"/>
      <c r="L325" s="131" t="s">
        <v>363</v>
      </c>
      <c r="M325" s="131"/>
      <c r="V325" s="216"/>
    </row>
    <row r="326" spans="1:22">
      <c r="A326" s="131" t="s">
        <v>966</v>
      </c>
      <c r="B326" s="131"/>
      <c r="L326" s="131" t="s">
        <v>966</v>
      </c>
      <c r="M326" s="131"/>
      <c r="V326" s="216"/>
    </row>
    <row r="327" spans="1:22" ht="7.5" customHeight="1">
      <c r="A327" s="131"/>
      <c r="B327" s="131"/>
      <c r="C327" s="132"/>
      <c r="D327" s="132"/>
      <c r="E327" s="132"/>
      <c r="F327" s="132"/>
      <c r="G327" s="132"/>
      <c r="H327" s="132"/>
      <c r="I327" s="132"/>
      <c r="J327" s="132"/>
      <c r="K327" s="217"/>
      <c r="L327" s="131"/>
      <c r="M327" s="131"/>
      <c r="N327" s="132"/>
      <c r="O327" s="132"/>
      <c r="P327" s="132"/>
      <c r="Q327" s="132"/>
      <c r="R327" s="132"/>
      <c r="S327" s="132"/>
      <c r="T327" s="132"/>
      <c r="U327" s="132"/>
      <c r="V327" s="132"/>
    </row>
    <row r="328" spans="1:22">
      <c r="A328" s="132"/>
      <c r="B328" s="132"/>
      <c r="C328" s="132"/>
      <c r="D328" s="133" t="s">
        <v>325</v>
      </c>
      <c r="E328" s="133"/>
      <c r="F328" s="133"/>
      <c r="G328" s="135" t="str">
        <f>$G$4</f>
        <v>ноябрь</v>
      </c>
      <c r="H328" s="133" t="s">
        <v>967</v>
      </c>
      <c r="I328" s="132"/>
      <c r="J328" s="132"/>
      <c r="K328" s="217"/>
      <c r="L328" s="132"/>
      <c r="M328" s="132"/>
      <c r="N328" s="132"/>
      <c r="O328" s="133" t="s">
        <v>325</v>
      </c>
      <c r="P328" s="133"/>
      <c r="Q328" s="133"/>
      <c r="R328" s="135" t="str">
        <f>$G$4</f>
        <v>ноябрь</v>
      </c>
      <c r="S328" s="133" t="s">
        <v>967</v>
      </c>
      <c r="T328" s="132"/>
      <c r="U328" s="132"/>
      <c r="V328" s="132"/>
    </row>
    <row r="329" spans="1:22" ht="3" customHeight="1">
      <c r="A329" s="599" t="s">
        <v>369</v>
      </c>
      <c r="B329" s="132"/>
      <c r="C329" s="132"/>
      <c r="D329" s="132"/>
      <c r="E329" s="132"/>
      <c r="F329" s="132"/>
      <c r="G329" s="132"/>
      <c r="H329" s="132"/>
      <c r="I329" s="132"/>
      <c r="J329" s="132"/>
      <c r="K329" s="217"/>
      <c r="L329" s="599" t="s">
        <v>369</v>
      </c>
      <c r="M329" s="132"/>
      <c r="N329" s="132"/>
      <c r="O329" s="132"/>
      <c r="P329" s="132"/>
      <c r="Q329" s="132"/>
      <c r="R329" s="132"/>
      <c r="S329" s="132"/>
      <c r="T329" s="132"/>
      <c r="U329" s="132"/>
      <c r="V329" s="132"/>
    </row>
    <row r="330" spans="1:22">
      <c r="A330" s="599"/>
      <c r="B330" s="132"/>
      <c r="C330" s="132"/>
      <c r="D330" s="131" t="s">
        <v>327</v>
      </c>
      <c r="E330" s="131"/>
      <c r="F330" s="136">
        <f>Жильцы!E20</f>
        <v>49.2</v>
      </c>
      <c r="G330" s="131" t="s">
        <v>328</v>
      </c>
      <c r="H330" s="132" t="str">
        <f>Жильцы!B20&amp;" "&amp;Жильцы!C20&amp;"."&amp;Жильцы!D20&amp;"."</f>
        <v>Николаев Г.Г.</v>
      </c>
      <c r="I330" s="132"/>
      <c r="J330" s="132"/>
      <c r="K330" s="217"/>
      <c r="L330" s="599"/>
      <c r="M330" s="132"/>
      <c r="N330" s="132"/>
      <c r="O330" s="131" t="s">
        <v>327</v>
      </c>
      <c r="P330" s="131"/>
      <c r="Q330" s="136">
        <f>Жильцы!E22</f>
        <v>65.599999999999994</v>
      </c>
      <c r="R330" s="131" t="s">
        <v>328</v>
      </c>
      <c r="S330" s="132" t="str">
        <f>Жильцы!B22&amp;" "&amp;Жильцы!C22&amp;"."&amp;Жильцы!D22&amp;"."</f>
        <v>Джола В.В.</v>
      </c>
      <c r="T330" s="132"/>
      <c r="U330" s="132"/>
      <c r="V330" s="132"/>
    </row>
    <row r="331" spans="1:22">
      <c r="A331" s="599"/>
      <c r="B331" s="132"/>
      <c r="C331" s="132"/>
      <c r="D331" s="131" t="s">
        <v>329</v>
      </c>
      <c r="E331" s="131"/>
      <c r="F331" s="136">
        <f>Жильцы!F20</f>
        <v>4</v>
      </c>
      <c r="G331" s="131" t="s">
        <v>330</v>
      </c>
      <c r="H331" s="132" t="s">
        <v>331</v>
      </c>
      <c r="I331" s="132"/>
      <c r="J331" s="137">
        <f>Жильцы!A20</f>
        <v>19</v>
      </c>
      <c r="K331" s="217"/>
      <c r="L331" s="599"/>
      <c r="M331" s="132"/>
      <c r="N331" s="132"/>
      <c r="O331" s="131" t="s">
        <v>329</v>
      </c>
      <c r="P331" s="131"/>
      <c r="Q331" s="136">
        <f>Жильцы!F22</f>
        <v>2</v>
      </c>
      <c r="R331" s="131" t="s">
        <v>330</v>
      </c>
      <c r="S331" s="132" t="s">
        <v>331</v>
      </c>
      <c r="T331" s="132"/>
      <c r="U331" s="137">
        <f>Жильцы!A22</f>
        <v>21</v>
      </c>
      <c r="V331" s="132"/>
    </row>
    <row r="332" spans="1:22" ht="2.25" customHeight="1" thickBot="1">
      <c r="A332" s="599"/>
      <c r="B332" s="132"/>
      <c r="C332" s="132"/>
      <c r="D332" s="132"/>
      <c r="E332" s="132"/>
      <c r="F332" s="132"/>
      <c r="G332" s="132"/>
      <c r="H332" s="132"/>
      <c r="I332" s="132"/>
      <c r="J332" s="132"/>
      <c r="K332" s="217"/>
      <c r="L332" s="599"/>
      <c r="M332" s="132"/>
      <c r="N332" s="132"/>
      <c r="O332" s="132"/>
      <c r="P332" s="132"/>
      <c r="Q332" s="132"/>
      <c r="R332" s="132"/>
      <c r="S332" s="132"/>
      <c r="T332" s="132"/>
      <c r="U332" s="132"/>
      <c r="V332" s="132"/>
    </row>
    <row r="333" spans="1:22" ht="18.75" customHeight="1" thickBot="1">
      <c r="A333" s="599"/>
      <c r="B333" s="138"/>
      <c r="C333" s="219"/>
      <c r="D333" s="139" t="s">
        <v>957</v>
      </c>
      <c r="E333" s="140"/>
      <c r="F333" s="141" t="s">
        <v>334</v>
      </c>
      <c r="G333" s="141" t="s">
        <v>335</v>
      </c>
      <c r="H333" s="220"/>
      <c r="I333" s="569" t="s">
        <v>337</v>
      </c>
      <c r="J333" s="570"/>
      <c r="K333" s="217"/>
      <c r="L333" s="599"/>
      <c r="M333" s="138"/>
      <c r="N333" s="219"/>
      <c r="O333" s="139" t="s">
        <v>957</v>
      </c>
      <c r="P333" s="140"/>
      <c r="Q333" s="141" t="s">
        <v>334</v>
      </c>
      <c r="R333" s="141" t="s">
        <v>335</v>
      </c>
      <c r="S333" s="220"/>
      <c r="T333" s="569" t="s">
        <v>337</v>
      </c>
      <c r="U333" s="570"/>
      <c r="V333" s="132"/>
    </row>
    <row r="334" spans="1:22" ht="3.75" customHeight="1">
      <c r="A334" s="599"/>
      <c r="B334" s="221"/>
      <c r="C334" s="144"/>
      <c r="D334" s="144"/>
      <c r="E334" s="145"/>
      <c r="F334" s="146"/>
      <c r="G334" s="146"/>
      <c r="H334" s="146"/>
      <c r="I334" s="144"/>
      <c r="J334" s="147"/>
      <c r="K334" s="217"/>
      <c r="L334" s="599"/>
      <c r="M334" s="221"/>
      <c r="N334" s="144"/>
      <c r="O334" s="144"/>
      <c r="P334" s="145"/>
      <c r="Q334" s="146"/>
      <c r="R334" s="146"/>
      <c r="S334" s="146"/>
      <c r="T334" s="144"/>
      <c r="U334" s="147"/>
      <c r="V334" s="132"/>
    </row>
    <row r="335" spans="1:22" ht="25.5" customHeight="1" thickBot="1">
      <c r="A335" s="599"/>
      <c r="B335" s="600" t="s">
        <v>520</v>
      </c>
      <c r="C335" s="601"/>
      <c r="D335" s="601"/>
      <c r="E335" s="602"/>
      <c r="F335" s="239">
        <v>8.4499999999999993</v>
      </c>
      <c r="G335" s="239">
        <f>F335*F330</f>
        <v>415.74</v>
      </c>
      <c r="H335" s="166"/>
      <c r="I335" s="242">
        <f>G335-H335</f>
        <v>415.74</v>
      </c>
      <c r="J335" s="167"/>
      <c r="K335" s="217"/>
      <c r="L335" s="599"/>
      <c r="M335" s="600" t="s">
        <v>520</v>
      </c>
      <c r="N335" s="601"/>
      <c r="O335" s="601"/>
      <c r="P335" s="602"/>
      <c r="Q335" s="239">
        <v>8.4499999999999993</v>
      </c>
      <c r="R335" s="239">
        <f>Q335*Q330</f>
        <v>554.31999999999994</v>
      </c>
      <c r="S335" s="166"/>
      <c r="T335" s="242">
        <f>R335-S335</f>
        <v>554.31999999999994</v>
      </c>
      <c r="U335" s="167"/>
      <c r="V335" s="132"/>
    </row>
    <row r="336" spans="1:22" ht="13.5" hidden="1" thickBot="1">
      <c r="A336" s="154"/>
      <c r="B336" s="346" t="s">
        <v>521</v>
      </c>
      <c r="C336" s="347"/>
      <c r="D336" s="347"/>
      <c r="E336" s="165"/>
      <c r="F336" s="239">
        <f>$B$2309</f>
        <v>0</v>
      </c>
      <c r="G336" s="238">
        <f>F336*F330</f>
        <v>0</v>
      </c>
      <c r="H336" s="166"/>
      <c r="I336" s="242">
        <f>G336-H336</f>
        <v>0</v>
      </c>
      <c r="J336" s="167"/>
      <c r="K336" s="217"/>
      <c r="L336" s="354"/>
      <c r="M336" s="346" t="s">
        <v>521</v>
      </c>
      <c r="N336" s="347"/>
      <c r="O336" s="347"/>
      <c r="P336" s="165"/>
      <c r="Q336" s="239">
        <f>$B$2309</f>
        <v>0</v>
      </c>
      <c r="R336" s="238">
        <f>Q336*Q330</f>
        <v>0</v>
      </c>
      <c r="S336" s="166"/>
      <c r="T336" s="242">
        <f>R336-S336</f>
        <v>0</v>
      </c>
      <c r="U336" s="167"/>
      <c r="V336" s="132"/>
    </row>
    <row r="337" spans="1:22" ht="12.75" hidden="1" customHeight="1" thickBot="1">
      <c r="A337" s="132"/>
      <c r="B337" s="168"/>
      <c r="C337" s="164"/>
      <c r="D337" s="164"/>
      <c r="E337" s="165"/>
      <c r="F337" s="243" t="s">
        <v>384</v>
      </c>
      <c r="G337" s="243" t="s">
        <v>385</v>
      </c>
      <c r="H337" s="296"/>
      <c r="I337" s="164"/>
      <c r="J337" s="167"/>
      <c r="K337" s="217"/>
      <c r="L337" s="132"/>
      <c r="M337" s="168"/>
      <c r="N337" s="164"/>
      <c r="O337" s="164"/>
      <c r="P337" s="165"/>
      <c r="Q337" s="243" t="s">
        <v>384</v>
      </c>
      <c r="R337" s="243" t="s">
        <v>385</v>
      </c>
      <c r="S337" s="296"/>
      <c r="T337" s="164"/>
      <c r="U337" s="167"/>
      <c r="V337" s="132"/>
    </row>
    <row r="338" spans="1:22" ht="13.5" thickBot="1">
      <c r="A338" s="246" t="s">
        <v>375</v>
      </c>
      <c r="B338" s="138"/>
      <c r="C338" s="219"/>
      <c r="D338" s="219"/>
      <c r="E338" s="253"/>
      <c r="F338" s="248"/>
      <c r="G338" s="248"/>
      <c r="H338" s="249"/>
      <c r="I338" s="242"/>
      <c r="J338" s="167"/>
      <c r="K338" s="217"/>
      <c r="L338" s="246" t="s">
        <v>375</v>
      </c>
      <c r="M338" s="345"/>
      <c r="N338" s="219"/>
      <c r="O338" s="219"/>
      <c r="P338" s="253"/>
      <c r="Q338" s="164"/>
      <c r="R338" s="248"/>
      <c r="S338" s="249"/>
      <c r="T338" s="242"/>
      <c r="U338" s="167"/>
      <c r="V338" s="132"/>
    </row>
    <row r="339" spans="1:22">
      <c r="A339" s="131"/>
      <c r="B339" s="132"/>
      <c r="C339" s="132"/>
      <c r="D339" s="132"/>
      <c r="E339" s="132"/>
      <c r="F339" s="132"/>
      <c r="G339" s="173" t="s">
        <v>342</v>
      </c>
      <c r="H339" s="147"/>
      <c r="I339" s="287">
        <f>Жильцы!M20</f>
        <v>0</v>
      </c>
      <c r="J339" s="147"/>
      <c r="K339" s="217"/>
      <c r="L339" s="131"/>
      <c r="M339" s="132"/>
      <c r="N339" s="132"/>
      <c r="O339" s="132"/>
      <c r="P339" s="132"/>
      <c r="Q339" s="132"/>
      <c r="R339" s="173" t="s">
        <v>342</v>
      </c>
      <c r="S339" s="147"/>
      <c r="T339" s="287">
        <f>Жильцы!M22</f>
        <v>0</v>
      </c>
      <c r="U339" s="147"/>
      <c r="V339" s="132"/>
    </row>
    <row r="340" spans="1:22" ht="11.25" customHeight="1">
      <c r="A340" s="131"/>
      <c r="B340" s="132"/>
      <c r="C340" s="132"/>
      <c r="D340" s="132"/>
      <c r="E340" s="132"/>
      <c r="F340" s="132"/>
      <c r="G340" s="177" t="s">
        <v>140</v>
      </c>
      <c r="H340" s="178"/>
      <c r="I340" s="283">
        <f>Жильцы!O20</f>
        <v>0</v>
      </c>
      <c r="J340" s="178"/>
      <c r="K340" s="217"/>
      <c r="L340" s="131"/>
      <c r="M340" s="132"/>
      <c r="N340" s="132"/>
      <c r="O340" s="132"/>
      <c r="P340" s="132"/>
      <c r="Q340" s="132"/>
      <c r="R340" s="177" t="s">
        <v>140</v>
      </c>
      <c r="S340" s="178"/>
      <c r="T340" s="283">
        <f>Жильцы!O22</f>
        <v>0</v>
      </c>
      <c r="U340" s="178"/>
      <c r="V340" s="132"/>
    </row>
    <row r="341" spans="1:22" ht="13.5" thickBot="1">
      <c r="A341" s="131" t="s">
        <v>376</v>
      </c>
      <c r="B341" s="132"/>
      <c r="C341" s="132"/>
      <c r="D341" s="180" t="s">
        <v>345</v>
      </c>
      <c r="E341" s="183" t="str">
        <f>$E$17</f>
        <v>декабря</v>
      </c>
      <c r="F341" s="132" t="s">
        <v>968</v>
      </c>
      <c r="G341" s="182" t="s">
        <v>347</v>
      </c>
      <c r="H341" s="167"/>
      <c r="I341" s="257">
        <f>I335+I336+I338+I339+I340</f>
        <v>415.74</v>
      </c>
      <c r="J341" s="167"/>
      <c r="K341" s="217"/>
      <c r="L341" s="131" t="s">
        <v>376</v>
      </c>
      <c r="M341" s="132"/>
      <c r="N341" s="132"/>
      <c r="O341" s="180" t="s">
        <v>345</v>
      </c>
      <c r="P341" s="183" t="str">
        <f>$E$17</f>
        <v>декабря</v>
      </c>
      <c r="Q341" s="132" t="s">
        <v>968</v>
      </c>
      <c r="R341" s="182" t="s">
        <v>347</v>
      </c>
      <c r="S341" s="167"/>
      <c r="T341" s="257">
        <f>T335+T336+T338+T339+T340</f>
        <v>554.31999999999994</v>
      </c>
      <c r="U341" s="167"/>
      <c r="V341" s="132"/>
    </row>
    <row r="342" spans="1:22" ht="10.5" customHeight="1">
      <c r="A342" s="184" t="s">
        <v>348</v>
      </c>
      <c r="B342" s="190">
        <f>$B$18</f>
        <v>4.3333333333333335E-2</v>
      </c>
      <c r="C342" s="186" t="s">
        <v>349</v>
      </c>
      <c r="D342" s="259"/>
      <c r="E342" s="259"/>
      <c r="F342" s="259"/>
      <c r="G342" s="259"/>
      <c r="H342" s="259"/>
      <c r="I342" s="259"/>
      <c r="J342" s="259"/>
      <c r="K342" s="260"/>
      <c r="L342" s="184" t="s">
        <v>348</v>
      </c>
      <c r="M342" s="190">
        <f>$B$18</f>
        <v>4.3333333333333335E-2</v>
      </c>
      <c r="N342" s="186" t="s">
        <v>349</v>
      </c>
      <c r="O342" s="259"/>
      <c r="P342" s="259"/>
      <c r="Q342" s="259"/>
      <c r="R342" s="259"/>
      <c r="S342" s="259"/>
      <c r="T342" s="259"/>
      <c r="U342" s="259"/>
      <c r="V342" s="261"/>
    </row>
    <row r="343" spans="1:22" ht="31.5" customHeight="1">
      <c r="A343" s="131" t="s">
        <v>363</v>
      </c>
      <c r="B343" s="131"/>
      <c r="L343" s="131" t="s">
        <v>363</v>
      </c>
      <c r="M343" s="131"/>
      <c r="V343" s="216"/>
    </row>
    <row r="344" spans="1:22">
      <c r="A344" s="131" t="s">
        <v>966</v>
      </c>
      <c r="B344" s="131"/>
      <c r="L344" s="131" t="s">
        <v>966</v>
      </c>
      <c r="M344" s="131"/>
      <c r="V344" s="216"/>
    </row>
    <row r="345" spans="1:22" ht="1.5" customHeight="1">
      <c r="A345" s="131"/>
      <c r="B345" s="131"/>
      <c r="C345" s="132"/>
      <c r="D345" s="132"/>
      <c r="E345" s="132"/>
      <c r="F345" s="132"/>
      <c r="G345" s="132"/>
      <c r="H345" s="132"/>
      <c r="I345" s="132"/>
      <c r="J345" s="132"/>
      <c r="K345" s="217"/>
      <c r="L345" s="131"/>
      <c r="M345" s="131"/>
      <c r="N345" s="132"/>
      <c r="O345" s="132"/>
      <c r="P345" s="132"/>
      <c r="Q345" s="132"/>
      <c r="R345" s="132"/>
      <c r="S345" s="132"/>
      <c r="T345" s="132"/>
      <c r="U345" s="132"/>
      <c r="V345" s="132"/>
    </row>
    <row r="346" spans="1:22">
      <c r="A346" s="132"/>
      <c r="B346" s="132"/>
      <c r="C346" s="132"/>
      <c r="D346" s="133" t="s">
        <v>350</v>
      </c>
      <c r="E346" s="133"/>
      <c r="F346" s="133"/>
      <c r="G346" s="135" t="str">
        <f>$G$4</f>
        <v>ноябрь</v>
      </c>
      <c r="H346" s="133" t="s">
        <v>967</v>
      </c>
      <c r="I346" s="132"/>
      <c r="J346" s="132"/>
      <c r="K346" s="217"/>
      <c r="L346" s="132"/>
      <c r="M346" s="132"/>
      <c r="N346" s="132"/>
      <c r="O346" s="133" t="s">
        <v>350</v>
      </c>
      <c r="P346" s="133"/>
      <c r="Q346" s="133"/>
      <c r="R346" s="135" t="str">
        <f>$G$4</f>
        <v>ноябрь</v>
      </c>
      <c r="S346" s="133" t="s">
        <v>967</v>
      </c>
      <c r="T346" s="132"/>
      <c r="U346" s="132"/>
      <c r="V346" s="132"/>
    </row>
    <row r="347" spans="1:22" ht="3.75" customHeight="1">
      <c r="A347" s="599" t="s">
        <v>369</v>
      </c>
      <c r="B347" s="132"/>
      <c r="C347" s="132"/>
      <c r="D347" s="132"/>
      <c r="E347" s="132"/>
      <c r="F347" s="132"/>
      <c r="G347" s="132"/>
      <c r="H347" s="132"/>
      <c r="I347" s="132"/>
      <c r="J347" s="132"/>
      <c r="K347" s="594"/>
      <c r="L347" s="599" t="s">
        <v>369</v>
      </c>
      <c r="M347" s="132"/>
      <c r="N347" s="132"/>
      <c r="O347" s="132"/>
      <c r="P347" s="132"/>
      <c r="Q347" s="132"/>
      <c r="R347" s="132"/>
      <c r="S347" s="132"/>
      <c r="T347" s="132"/>
      <c r="U347" s="132"/>
      <c r="V347" s="594"/>
    </row>
    <row r="348" spans="1:22">
      <c r="A348" s="599"/>
      <c r="B348" s="132"/>
      <c r="C348" s="132"/>
      <c r="D348" s="131" t="s">
        <v>327</v>
      </c>
      <c r="E348" s="131"/>
      <c r="F348" s="136">
        <f>F330</f>
        <v>49.2</v>
      </c>
      <c r="G348" s="131" t="s">
        <v>328</v>
      </c>
      <c r="H348" s="132" t="str">
        <f>H330</f>
        <v>Николаев Г.Г.</v>
      </c>
      <c r="I348" s="132"/>
      <c r="J348" s="132"/>
      <c r="K348" s="594"/>
      <c r="L348" s="599"/>
      <c r="M348" s="132"/>
      <c r="N348" s="132"/>
      <c r="O348" s="131" t="s">
        <v>327</v>
      </c>
      <c r="P348" s="131"/>
      <c r="Q348" s="136">
        <f>Q330</f>
        <v>65.599999999999994</v>
      </c>
      <c r="R348" s="131" t="s">
        <v>328</v>
      </c>
      <c r="S348" s="132" t="str">
        <f>S330</f>
        <v>Джола В.В.</v>
      </c>
      <c r="T348" s="132"/>
      <c r="U348" s="132"/>
      <c r="V348" s="594"/>
    </row>
    <row r="349" spans="1:22">
      <c r="A349" s="599"/>
      <c r="B349" s="132"/>
      <c r="C349" s="132"/>
      <c r="D349" s="131" t="s">
        <v>329</v>
      </c>
      <c r="E349" s="131"/>
      <c r="F349" s="136">
        <f>F331</f>
        <v>4</v>
      </c>
      <c r="G349" s="131" t="s">
        <v>330</v>
      </c>
      <c r="H349" s="132" t="s">
        <v>331</v>
      </c>
      <c r="I349" s="132"/>
      <c r="J349" s="137">
        <f>J331</f>
        <v>19</v>
      </c>
      <c r="K349" s="594"/>
      <c r="L349" s="599"/>
      <c r="M349" s="132"/>
      <c r="N349" s="132"/>
      <c r="O349" s="131" t="s">
        <v>329</v>
      </c>
      <c r="P349" s="131"/>
      <c r="Q349" s="136">
        <f>Q331</f>
        <v>2</v>
      </c>
      <c r="R349" s="131" t="s">
        <v>330</v>
      </c>
      <c r="S349" s="132" t="s">
        <v>331</v>
      </c>
      <c r="T349" s="132"/>
      <c r="U349" s="137">
        <f>U331</f>
        <v>21</v>
      </c>
      <c r="V349" s="594"/>
    </row>
    <row r="350" spans="1:22" ht="2.25" customHeight="1" thickBot="1">
      <c r="A350" s="599"/>
      <c r="B350" s="132"/>
      <c r="C350" s="132"/>
      <c r="D350" s="132"/>
      <c r="E350" s="132"/>
      <c r="F350" s="132"/>
      <c r="G350" s="132"/>
      <c r="H350" s="132"/>
      <c r="I350" s="132"/>
      <c r="J350" s="132"/>
      <c r="K350" s="594"/>
      <c r="L350" s="599"/>
      <c r="M350" s="132"/>
      <c r="N350" s="132"/>
      <c r="O350" s="132"/>
      <c r="P350" s="132"/>
      <c r="Q350" s="132"/>
      <c r="R350" s="132"/>
      <c r="S350" s="132"/>
      <c r="T350" s="132"/>
      <c r="U350" s="132"/>
      <c r="V350" s="594"/>
    </row>
    <row r="351" spans="1:22" ht="16.5" customHeight="1" thickBot="1">
      <c r="A351" s="599"/>
      <c r="B351" s="138"/>
      <c r="C351" s="219"/>
      <c r="D351" s="139" t="s">
        <v>957</v>
      </c>
      <c r="E351" s="140"/>
      <c r="F351" s="141" t="s">
        <v>334</v>
      </c>
      <c r="G351" s="141" t="s">
        <v>335</v>
      </c>
      <c r="H351" s="220"/>
      <c r="I351" s="569" t="s">
        <v>337</v>
      </c>
      <c r="J351" s="570"/>
      <c r="K351" s="594"/>
      <c r="L351" s="599"/>
      <c r="M351" s="138"/>
      <c r="N351" s="219"/>
      <c r="O351" s="139" t="s">
        <v>957</v>
      </c>
      <c r="P351" s="140"/>
      <c r="Q351" s="141" t="s">
        <v>334</v>
      </c>
      <c r="R351" s="141" t="s">
        <v>335</v>
      </c>
      <c r="S351" s="220"/>
      <c r="T351" s="569" t="s">
        <v>337</v>
      </c>
      <c r="U351" s="570"/>
      <c r="V351" s="594"/>
    </row>
    <row r="352" spans="1:22" ht="3" hidden="1" customHeight="1">
      <c r="A352" s="599"/>
      <c r="B352" s="221"/>
      <c r="C352" s="144"/>
      <c r="D352" s="144"/>
      <c r="E352" s="145"/>
      <c r="F352" s="146"/>
      <c r="G352" s="146"/>
      <c r="H352" s="146"/>
      <c r="I352" s="144"/>
      <c r="J352" s="147"/>
      <c r="K352" s="594"/>
      <c r="L352" s="599"/>
      <c r="M352" s="221"/>
      <c r="N352" s="144"/>
      <c r="O352" s="144"/>
      <c r="P352" s="145"/>
      <c r="Q352" s="146"/>
      <c r="R352" s="146"/>
      <c r="S352" s="146"/>
      <c r="T352" s="144"/>
      <c r="U352" s="147"/>
      <c r="V352" s="594"/>
    </row>
    <row r="353" spans="1:22" ht="27" customHeight="1" thickBot="1">
      <c r="A353" s="599"/>
      <c r="B353" s="600" t="s">
        <v>520</v>
      </c>
      <c r="C353" s="601"/>
      <c r="D353" s="601"/>
      <c r="E353" s="602"/>
      <c r="F353" s="239">
        <v>8.4499999999999993</v>
      </c>
      <c r="G353" s="239">
        <f>F353*F348</f>
        <v>415.74</v>
      </c>
      <c r="H353" s="166"/>
      <c r="I353" s="242">
        <f>G353-H353</f>
        <v>415.74</v>
      </c>
      <c r="J353" s="167"/>
      <c r="K353" s="594"/>
      <c r="L353" s="599"/>
      <c r="M353" s="600" t="s">
        <v>520</v>
      </c>
      <c r="N353" s="601"/>
      <c r="O353" s="601"/>
      <c r="P353" s="602"/>
      <c r="Q353" s="239">
        <v>8.4499999999999993</v>
      </c>
      <c r="R353" s="239">
        <f>Q353*Q348</f>
        <v>554.31999999999994</v>
      </c>
      <c r="S353" s="166"/>
      <c r="T353" s="242">
        <f>R353-S353</f>
        <v>554.31999999999994</v>
      </c>
      <c r="U353" s="167"/>
      <c r="V353" s="594"/>
    </row>
    <row r="354" spans="1:22" ht="13.5" hidden="1" thickBot="1">
      <c r="A354" s="154"/>
      <c r="B354" s="346" t="s">
        <v>521</v>
      </c>
      <c r="C354" s="347"/>
      <c r="D354" s="347"/>
      <c r="E354" s="165"/>
      <c r="F354" s="239">
        <f>$B$2309</f>
        <v>0</v>
      </c>
      <c r="G354" s="238">
        <f>F354*F348</f>
        <v>0</v>
      </c>
      <c r="H354" s="166"/>
      <c r="I354" s="242">
        <f>G354-H354</f>
        <v>0</v>
      </c>
      <c r="J354" s="167"/>
      <c r="K354" s="594"/>
      <c r="L354" s="154"/>
      <c r="M354" s="346" t="s">
        <v>521</v>
      </c>
      <c r="N354" s="347"/>
      <c r="O354" s="164"/>
      <c r="P354" s="165"/>
      <c r="Q354" s="239">
        <f>$B$2309</f>
        <v>0</v>
      </c>
      <c r="R354" s="238">
        <f>Q354*Q348</f>
        <v>0</v>
      </c>
      <c r="S354" s="166"/>
      <c r="T354" s="242">
        <f>R354-S354</f>
        <v>0</v>
      </c>
      <c r="U354" s="167"/>
      <c r="V354" s="594"/>
    </row>
    <row r="355" spans="1:22" ht="10.5" hidden="1" customHeight="1" thickBot="1">
      <c r="A355" s="132"/>
      <c r="B355" s="168"/>
      <c r="C355" s="164"/>
      <c r="D355" s="164"/>
      <c r="E355" s="165"/>
      <c r="F355" s="243" t="s">
        <v>384</v>
      </c>
      <c r="G355" s="243" t="s">
        <v>385</v>
      </c>
      <c r="H355" s="296"/>
      <c r="I355" s="164"/>
      <c r="J355" s="167"/>
      <c r="K355" s="594"/>
      <c r="L355" s="132"/>
      <c r="M355" s="168"/>
      <c r="N355" s="164"/>
      <c r="O355" s="164"/>
      <c r="P355" s="165"/>
      <c r="Q355" s="332" t="s">
        <v>384</v>
      </c>
      <c r="R355" s="332" t="s">
        <v>385</v>
      </c>
      <c r="S355" s="300"/>
      <c r="T355" s="219"/>
      <c r="U355" s="251"/>
      <c r="V355" s="594"/>
    </row>
    <row r="356" spans="1:22" ht="14.25" customHeight="1" thickBot="1">
      <c r="A356" s="246" t="s">
        <v>375</v>
      </c>
      <c r="B356" s="138"/>
      <c r="C356" s="219"/>
      <c r="D356" s="219"/>
      <c r="E356" s="253"/>
      <c r="F356" s="164"/>
      <c r="G356" s="282"/>
      <c r="H356" s="249"/>
      <c r="I356" s="242"/>
      <c r="J356" s="167"/>
      <c r="K356" s="594"/>
      <c r="L356" s="246" t="s">
        <v>375</v>
      </c>
      <c r="M356" s="345"/>
      <c r="N356" s="219"/>
      <c r="O356" s="219"/>
      <c r="P356" s="253"/>
      <c r="Q356" s="164"/>
      <c r="R356" s="248"/>
      <c r="S356" s="249"/>
      <c r="T356" s="242"/>
      <c r="U356" s="167"/>
      <c r="V356" s="594"/>
    </row>
    <row r="357" spans="1:22">
      <c r="A357" s="131"/>
      <c r="B357" s="132"/>
      <c r="C357" s="132"/>
      <c r="D357" s="132"/>
      <c r="E357" s="132"/>
      <c r="F357" s="132"/>
      <c r="G357" s="173" t="s">
        <v>342</v>
      </c>
      <c r="H357" s="147"/>
      <c r="I357" s="287">
        <f>I339</f>
        <v>0</v>
      </c>
      <c r="J357" s="147"/>
      <c r="K357" s="594"/>
      <c r="L357" s="131"/>
      <c r="M357" s="132"/>
      <c r="N357" s="132"/>
      <c r="O357" s="132"/>
      <c r="P357" s="132"/>
      <c r="Q357" s="132"/>
      <c r="R357" s="173" t="s">
        <v>342</v>
      </c>
      <c r="S357" s="147"/>
      <c r="T357" s="287">
        <f>T339</f>
        <v>0</v>
      </c>
      <c r="U357" s="147"/>
      <c r="V357" s="594"/>
    </row>
    <row r="358" spans="1:22">
      <c r="A358" s="131"/>
      <c r="B358" s="132"/>
      <c r="C358" s="132"/>
      <c r="D358" s="132"/>
      <c r="E358" s="132"/>
      <c r="F358" s="132"/>
      <c r="G358" s="177" t="s">
        <v>140</v>
      </c>
      <c r="H358" s="178"/>
      <c r="I358" s="283">
        <f>I340</f>
        <v>0</v>
      </c>
      <c r="J358" s="178"/>
      <c r="K358" s="594"/>
      <c r="L358" s="131"/>
      <c r="M358" s="132"/>
      <c r="N358" s="132"/>
      <c r="O358" s="132"/>
      <c r="P358" s="132"/>
      <c r="Q358" s="132"/>
      <c r="R358" s="177" t="s">
        <v>140</v>
      </c>
      <c r="S358" s="178"/>
      <c r="T358" s="283">
        <f>T340</f>
        <v>0</v>
      </c>
      <c r="U358" s="178"/>
      <c r="V358" s="594"/>
    </row>
    <row r="359" spans="1:22" ht="13.5" thickBot="1">
      <c r="A359" s="131" t="s">
        <v>376</v>
      </c>
      <c r="B359" s="132"/>
      <c r="C359" s="132"/>
      <c r="D359" s="180" t="s">
        <v>345</v>
      </c>
      <c r="E359" s="183" t="str">
        <f>$E$17</f>
        <v>декабря</v>
      </c>
      <c r="F359" s="132" t="s">
        <v>968</v>
      </c>
      <c r="G359" s="182" t="s">
        <v>347</v>
      </c>
      <c r="H359" s="167"/>
      <c r="I359" s="257">
        <f>I353+I354+I356+I357+I358</f>
        <v>415.74</v>
      </c>
      <c r="J359" s="167"/>
      <c r="K359" s="594"/>
      <c r="L359" s="131" t="s">
        <v>376</v>
      </c>
      <c r="M359" s="132"/>
      <c r="N359" s="132"/>
      <c r="O359" s="180" t="s">
        <v>345</v>
      </c>
      <c r="P359" s="183" t="str">
        <f>$E$17</f>
        <v>декабря</v>
      </c>
      <c r="Q359" s="132" t="s">
        <v>968</v>
      </c>
      <c r="R359" s="182" t="s">
        <v>347</v>
      </c>
      <c r="S359" s="167"/>
      <c r="T359" s="257">
        <f>T353+T354+T356+T357+T358</f>
        <v>554.31999999999994</v>
      </c>
      <c r="U359" s="167"/>
      <c r="V359" s="594"/>
    </row>
    <row r="360" spans="1:22" s="261" customFormat="1" ht="12" customHeight="1">
      <c r="A360" s="284" t="s">
        <v>348</v>
      </c>
      <c r="B360" s="285">
        <f>$B$18</f>
        <v>4.3333333333333335E-2</v>
      </c>
      <c r="C360" s="196" t="s">
        <v>349</v>
      </c>
      <c r="K360" s="260"/>
      <c r="L360" s="284" t="s">
        <v>348</v>
      </c>
      <c r="M360" s="285">
        <f>$B$18</f>
        <v>4.3333333333333335E-2</v>
      </c>
      <c r="N360" s="196" t="s">
        <v>349</v>
      </c>
    </row>
    <row r="361" spans="1:22">
      <c r="A361" s="131" t="s">
        <v>363</v>
      </c>
      <c r="B361" s="131"/>
      <c r="L361" s="131" t="s">
        <v>363</v>
      </c>
      <c r="M361" s="131"/>
      <c r="V361" s="216"/>
    </row>
    <row r="362" spans="1:22">
      <c r="A362" s="131" t="s">
        <v>966</v>
      </c>
      <c r="B362" s="131"/>
      <c r="L362" s="131" t="s">
        <v>966</v>
      </c>
      <c r="M362" s="131"/>
      <c r="V362" s="216"/>
    </row>
    <row r="363" spans="1:22" ht="3" customHeight="1">
      <c r="A363" s="131"/>
      <c r="B363" s="131"/>
      <c r="C363" s="132"/>
      <c r="D363" s="132"/>
      <c r="E363" s="132"/>
      <c r="F363" s="132"/>
      <c r="G363" s="132"/>
      <c r="H363" s="132"/>
      <c r="I363" s="132"/>
      <c r="J363" s="132"/>
      <c r="K363" s="217"/>
      <c r="L363" s="131"/>
      <c r="M363" s="131"/>
      <c r="N363" s="132"/>
      <c r="O363" s="132"/>
      <c r="P363" s="132"/>
      <c r="Q363" s="132"/>
      <c r="R363" s="132"/>
      <c r="S363" s="132"/>
      <c r="T363" s="132"/>
      <c r="U363" s="132"/>
      <c r="V363" s="132"/>
    </row>
    <row r="364" spans="1:22">
      <c r="A364" s="132"/>
      <c r="B364" s="132"/>
      <c r="C364" s="132"/>
      <c r="D364" s="133" t="s">
        <v>325</v>
      </c>
      <c r="E364" s="133"/>
      <c r="F364" s="133"/>
      <c r="G364" s="135" t="str">
        <f>$G$4</f>
        <v>ноябрь</v>
      </c>
      <c r="H364" s="133" t="s">
        <v>967</v>
      </c>
      <c r="I364" s="132"/>
      <c r="J364" s="132"/>
      <c r="K364" s="217"/>
      <c r="L364" s="132"/>
      <c r="M364" s="132"/>
      <c r="N364" s="132"/>
      <c r="O364" s="133" t="s">
        <v>325</v>
      </c>
      <c r="P364" s="133"/>
      <c r="Q364" s="133"/>
      <c r="R364" s="135" t="str">
        <f>$G$4</f>
        <v>ноябрь</v>
      </c>
      <c r="S364" s="133" t="s">
        <v>967</v>
      </c>
      <c r="T364" s="132"/>
      <c r="U364" s="132"/>
      <c r="V364" s="132"/>
    </row>
    <row r="365" spans="1:22" ht="5.25" customHeight="1">
      <c r="A365" s="599" t="s">
        <v>369</v>
      </c>
      <c r="B365" s="132"/>
      <c r="C365" s="132"/>
      <c r="D365" s="132"/>
      <c r="E365" s="132"/>
      <c r="F365" s="132"/>
      <c r="G365" s="132"/>
      <c r="H365" s="132"/>
      <c r="I365" s="132"/>
      <c r="J365" s="132"/>
      <c r="K365" s="217"/>
      <c r="L365" s="599" t="s">
        <v>369</v>
      </c>
      <c r="M365" s="132"/>
      <c r="N365" s="132"/>
      <c r="O365" s="132"/>
      <c r="P365" s="132"/>
      <c r="Q365" s="132"/>
      <c r="R365" s="132"/>
      <c r="S365" s="132"/>
      <c r="T365" s="132"/>
      <c r="U365" s="132"/>
      <c r="V365" s="132"/>
    </row>
    <row r="366" spans="1:22">
      <c r="A366" s="599"/>
      <c r="B366" s="132"/>
      <c r="C366" s="132"/>
      <c r="D366" s="131" t="s">
        <v>327</v>
      </c>
      <c r="E366" s="131"/>
      <c r="F366" s="136">
        <f>Жильцы!E23</f>
        <v>49.2</v>
      </c>
      <c r="G366" s="131" t="s">
        <v>328</v>
      </c>
      <c r="H366" s="132" t="str">
        <f>Жильцы!T23&amp;" "&amp;Жильцы!C23&amp;"."&amp;Жильцы!D23&amp;"."</f>
        <v>46410 А.Г.</v>
      </c>
      <c r="I366" s="132"/>
      <c r="J366" s="132"/>
      <c r="K366" s="217"/>
      <c r="L366" s="599"/>
      <c r="M366" s="132"/>
      <c r="N366" s="132"/>
      <c r="O366" s="131" t="s">
        <v>327</v>
      </c>
      <c r="P366" s="131"/>
      <c r="Q366" s="136">
        <f>Жильцы!E25</f>
        <v>52.9</v>
      </c>
      <c r="R366" s="131" t="s">
        <v>328</v>
      </c>
      <c r="S366" s="132" t="str">
        <f>Жильцы!B25&amp;" "&amp;Жильцы!C25&amp;"."&amp;Жильцы!D25&amp;"."</f>
        <v>Олесик В.Н.</v>
      </c>
      <c r="T366" s="132"/>
      <c r="U366" s="132"/>
      <c r="V366" s="132"/>
    </row>
    <row r="367" spans="1:22">
      <c r="A367" s="599"/>
      <c r="B367" s="132"/>
      <c r="C367" s="132"/>
      <c r="D367" s="131" t="s">
        <v>329</v>
      </c>
      <c r="E367" s="131"/>
      <c r="F367" s="136">
        <f>Жильцы!F23</f>
        <v>0</v>
      </c>
      <c r="G367" s="131" t="s">
        <v>330</v>
      </c>
      <c r="H367" s="132" t="s">
        <v>331</v>
      </c>
      <c r="I367" s="132"/>
      <c r="J367" s="137">
        <f>Жильцы!A23</f>
        <v>22</v>
      </c>
      <c r="K367" s="217"/>
      <c r="L367" s="599"/>
      <c r="M367" s="132"/>
      <c r="N367" s="132"/>
      <c r="O367" s="131" t="s">
        <v>329</v>
      </c>
      <c r="P367" s="131"/>
      <c r="Q367" s="136">
        <f>Жильцы!F25</f>
        <v>0</v>
      </c>
      <c r="R367" s="131" t="s">
        <v>330</v>
      </c>
      <c r="S367" s="132" t="s">
        <v>331</v>
      </c>
      <c r="T367" s="132"/>
      <c r="U367" s="137">
        <f>Жильцы!A25</f>
        <v>24</v>
      </c>
      <c r="V367" s="132"/>
    </row>
    <row r="368" spans="1:22" ht="6" customHeight="1" thickBot="1">
      <c r="A368" s="599"/>
      <c r="B368" s="132"/>
      <c r="C368" s="132"/>
      <c r="D368" s="132"/>
      <c r="E368" s="132"/>
      <c r="F368" s="132"/>
      <c r="G368" s="132"/>
      <c r="H368" s="132"/>
      <c r="I368" s="132"/>
      <c r="J368" s="132"/>
      <c r="K368" s="217"/>
      <c r="L368" s="599"/>
      <c r="M368" s="132"/>
      <c r="N368" s="132"/>
      <c r="O368" s="132"/>
      <c r="P368" s="132"/>
      <c r="Q368" s="132"/>
      <c r="R368" s="132"/>
      <c r="S368" s="132"/>
      <c r="T368" s="132"/>
      <c r="U368" s="132"/>
      <c r="V368" s="132"/>
    </row>
    <row r="369" spans="1:22" ht="15.75" customHeight="1" thickBot="1">
      <c r="A369" s="599"/>
      <c r="B369" s="138"/>
      <c r="C369" s="219"/>
      <c r="D369" s="139" t="s">
        <v>957</v>
      </c>
      <c r="E369" s="140"/>
      <c r="F369" s="141" t="s">
        <v>334</v>
      </c>
      <c r="G369" s="141" t="s">
        <v>335</v>
      </c>
      <c r="H369" s="220"/>
      <c r="I369" s="569" t="s">
        <v>337</v>
      </c>
      <c r="J369" s="570"/>
      <c r="K369" s="217"/>
      <c r="L369" s="599"/>
      <c r="M369" s="138"/>
      <c r="N369" s="219"/>
      <c r="O369" s="139" t="s">
        <v>957</v>
      </c>
      <c r="P369" s="140"/>
      <c r="Q369" s="141" t="s">
        <v>334</v>
      </c>
      <c r="R369" s="141" t="s">
        <v>335</v>
      </c>
      <c r="S369" s="220"/>
      <c r="T369" s="569" t="s">
        <v>337</v>
      </c>
      <c r="U369" s="570"/>
      <c r="V369" s="132"/>
    </row>
    <row r="370" spans="1:22" ht="3" customHeight="1">
      <c r="A370" s="599"/>
      <c r="B370" s="221"/>
      <c r="C370" s="144"/>
      <c r="D370" s="144"/>
      <c r="E370" s="145"/>
      <c r="F370" s="146"/>
      <c r="G370" s="146"/>
      <c r="H370" s="146"/>
      <c r="I370" s="144"/>
      <c r="J370" s="147"/>
      <c r="K370" s="217"/>
      <c r="L370" s="599"/>
      <c r="M370" s="221"/>
      <c r="N370" s="144"/>
      <c r="O370" s="144"/>
      <c r="P370" s="145"/>
      <c r="Q370" s="146"/>
      <c r="R370" s="146"/>
      <c r="S370" s="146"/>
      <c r="T370" s="144"/>
      <c r="U370" s="147"/>
      <c r="V370" s="132"/>
    </row>
    <row r="371" spans="1:22" ht="25.5" customHeight="1" thickBot="1">
      <c r="A371" s="599"/>
      <c r="B371" s="600" t="s">
        <v>520</v>
      </c>
      <c r="C371" s="601"/>
      <c r="D371" s="601"/>
      <c r="E371" s="602"/>
      <c r="F371" s="239">
        <v>8.4499999999999993</v>
      </c>
      <c r="G371" s="239">
        <f>F371*F366</f>
        <v>415.74</v>
      </c>
      <c r="H371" s="240"/>
      <c r="I371" s="242">
        <f>G371-H371</f>
        <v>415.74</v>
      </c>
      <c r="J371" s="167"/>
      <c r="K371" s="217"/>
      <c r="L371" s="599"/>
      <c r="M371" s="600" t="s">
        <v>520</v>
      </c>
      <c r="N371" s="601"/>
      <c r="O371" s="601"/>
      <c r="P371" s="602"/>
      <c r="Q371" s="239">
        <v>8.4499999999999993</v>
      </c>
      <c r="R371" s="239">
        <f>Q371*Q366</f>
        <v>447.00499999999994</v>
      </c>
      <c r="S371" s="240"/>
      <c r="T371" s="242">
        <f>R371-S371</f>
        <v>447.00499999999994</v>
      </c>
      <c r="U371" s="167"/>
      <c r="V371" s="132"/>
    </row>
    <row r="372" spans="1:22" ht="13.5" hidden="1" thickBot="1">
      <c r="A372" s="154"/>
      <c r="B372" s="346" t="s">
        <v>521</v>
      </c>
      <c r="C372" s="347"/>
      <c r="D372" s="164"/>
      <c r="E372" s="165"/>
      <c r="F372" s="239">
        <f>$B$2309</f>
        <v>0</v>
      </c>
      <c r="G372" s="239">
        <f>F372*F366</f>
        <v>0</v>
      </c>
      <c r="H372" s="240"/>
      <c r="I372" s="242">
        <f>G372-H372</f>
        <v>0</v>
      </c>
      <c r="J372" s="167"/>
      <c r="K372" s="217"/>
      <c r="L372" s="154"/>
      <c r="M372" s="346" t="s">
        <v>521</v>
      </c>
      <c r="N372" s="347"/>
      <c r="O372" s="164"/>
      <c r="P372" s="165"/>
      <c r="Q372" s="239">
        <f>$B$2309</f>
        <v>0</v>
      </c>
      <c r="R372" s="239">
        <f>Q372*Q366</f>
        <v>0</v>
      </c>
      <c r="S372" s="240"/>
      <c r="T372" s="242">
        <f>R372-S372</f>
        <v>0</v>
      </c>
      <c r="U372" s="167"/>
      <c r="V372" s="132"/>
    </row>
    <row r="373" spans="1:22" ht="14.25" hidden="1" customHeight="1" thickBot="1">
      <c r="A373" s="132"/>
      <c r="B373" s="168"/>
      <c r="C373" s="164"/>
      <c r="D373" s="164"/>
      <c r="E373" s="165"/>
      <c r="F373" s="243" t="s">
        <v>384</v>
      </c>
      <c r="G373" s="243" t="s">
        <v>385</v>
      </c>
      <c r="H373" s="296"/>
      <c r="I373" s="164"/>
      <c r="J373" s="167"/>
      <c r="K373" s="217"/>
      <c r="L373" s="132"/>
      <c r="M373" s="168"/>
      <c r="N373" s="164"/>
      <c r="O373" s="164"/>
      <c r="P373" s="165"/>
      <c r="Q373" s="243" t="s">
        <v>384</v>
      </c>
      <c r="R373" s="243" t="s">
        <v>385</v>
      </c>
      <c r="S373" s="296"/>
      <c r="T373" s="164"/>
      <c r="U373" s="167"/>
      <c r="V373" s="132"/>
    </row>
    <row r="374" spans="1:22" ht="13.5" thickBot="1">
      <c r="A374" s="246" t="s">
        <v>375</v>
      </c>
      <c r="B374" s="345"/>
      <c r="C374" s="219"/>
      <c r="D374" s="219"/>
      <c r="E374" s="253"/>
      <c r="F374" s="248"/>
      <c r="G374" s="248"/>
      <c r="H374" s="249"/>
      <c r="I374" s="242"/>
      <c r="J374" s="167"/>
      <c r="K374" s="252"/>
      <c r="L374" s="246" t="s">
        <v>375</v>
      </c>
      <c r="M374" s="345"/>
      <c r="N374" s="219"/>
      <c r="O374" s="219"/>
      <c r="P374" s="253"/>
      <c r="Q374" s="164"/>
      <c r="R374" s="248"/>
      <c r="S374" s="249"/>
      <c r="T374" s="242"/>
      <c r="U374" s="167"/>
      <c r="V374" s="132"/>
    </row>
    <row r="375" spans="1:22">
      <c r="A375" s="131"/>
      <c r="B375" s="132"/>
      <c r="C375" s="132"/>
      <c r="D375" s="132"/>
      <c r="E375" s="132"/>
      <c r="F375" s="132"/>
      <c r="G375" s="173" t="s">
        <v>342</v>
      </c>
      <c r="H375" s="147"/>
      <c r="I375" s="287">
        <f>Жильцы!M23</f>
        <v>0</v>
      </c>
      <c r="J375" s="147"/>
      <c r="K375" s="217"/>
      <c r="L375" s="131"/>
      <c r="M375" s="132"/>
      <c r="N375" s="132"/>
      <c r="O375" s="132"/>
      <c r="P375" s="132"/>
      <c r="Q375" s="132"/>
      <c r="R375" s="173" t="s">
        <v>342</v>
      </c>
      <c r="S375" s="147"/>
      <c r="T375" s="287">
        <f>Жильцы!M25</f>
        <v>0</v>
      </c>
      <c r="U375" s="147"/>
      <c r="V375" s="132"/>
    </row>
    <row r="376" spans="1:22">
      <c r="A376" s="131"/>
      <c r="B376" s="132"/>
      <c r="C376" s="132"/>
      <c r="D376" s="132"/>
      <c r="E376" s="132"/>
      <c r="F376" s="132"/>
      <c r="G376" s="177" t="s">
        <v>140</v>
      </c>
      <c r="H376" s="178"/>
      <c r="I376" s="283">
        <f>Жильцы!O23</f>
        <v>0</v>
      </c>
      <c r="J376" s="178"/>
      <c r="K376" s="217"/>
      <c r="L376" s="131"/>
      <c r="M376" s="132"/>
      <c r="N376" s="132"/>
      <c r="O376" s="132"/>
      <c r="P376" s="132"/>
      <c r="Q376" s="132"/>
      <c r="R376" s="177" t="s">
        <v>140</v>
      </c>
      <c r="S376" s="178"/>
      <c r="T376" s="283">
        <f>Жильцы!O25</f>
        <v>0</v>
      </c>
      <c r="U376" s="178"/>
      <c r="V376" s="132"/>
    </row>
    <row r="377" spans="1:22" ht="13.5" thickBot="1">
      <c r="A377" s="131" t="s">
        <v>376</v>
      </c>
      <c r="B377" s="132"/>
      <c r="C377" s="132"/>
      <c r="D377" s="180" t="s">
        <v>345</v>
      </c>
      <c r="E377" s="183" t="str">
        <f>$E$17</f>
        <v>декабря</v>
      </c>
      <c r="F377" s="132" t="s">
        <v>968</v>
      </c>
      <c r="G377" s="182" t="s">
        <v>347</v>
      </c>
      <c r="H377" s="167"/>
      <c r="I377" s="257">
        <f>I371+I372+I374+I375+I376</f>
        <v>415.74</v>
      </c>
      <c r="J377" s="167"/>
      <c r="K377" s="217"/>
      <c r="L377" s="131" t="s">
        <v>376</v>
      </c>
      <c r="M377" s="132"/>
      <c r="N377" s="132"/>
      <c r="O377" s="180" t="s">
        <v>345</v>
      </c>
      <c r="P377" s="183" t="str">
        <f>$E$17</f>
        <v>декабря</v>
      </c>
      <c r="Q377" s="132" t="s">
        <v>968</v>
      </c>
      <c r="R377" s="182" t="s">
        <v>347</v>
      </c>
      <c r="S377" s="167"/>
      <c r="T377" s="257">
        <f>T371+T372+T374+T375+T376</f>
        <v>447.00499999999994</v>
      </c>
      <c r="U377" s="167"/>
      <c r="V377" s="132"/>
    </row>
    <row r="378" spans="1:22" ht="12.75" customHeight="1">
      <c r="A378" s="184" t="s">
        <v>348</v>
      </c>
      <c r="B378" s="190">
        <f>$B$18</f>
        <v>4.3333333333333335E-2</v>
      </c>
      <c r="C378" s="186" t="s">
        <v>349</v>
      </c>
      <c r="D378" s="259"/>
      <c r="E378" s="259"/>
      <c r="F378" s="259"/>
      <c r="G378" s="188"/>
      <c r="H378" s="189"/>
      <c r="I378" s="259"/>
      <c r="J378" s="259"/>
      <c r="K378" s="260"/>
      <c r="L378" s="184" t="s">
        <v>348</v>
      </c>
      <c r="M378" s="190">
        <f>$B$18</f>
        <v>4.3333333333333335E-2</v>
      </c>
      <c r="N378" s="186" t="s">
        <v>349</v>
      </c>
      <c r="O378" s="259"/>
      <c r="P378" s="259"/>
      <c r="Q378" s="259"/>
      <c r="R378" s="259"/>
      <c r="S378" s="259"/>
      <c r="T378" s="259"/>
      <c r="U378" s="259"/>
      <c r="V378" s="261"/>
    </row>
    <row r="379" spans="1:22" ht="28.5" customHeight="1">
      <c r="A379" s="131" t="s">
        <v>363</v>
      </c>
      <c r="B379" s="131"/>
      <c r="L379" s="131" t="s">
        <v>363</v>
      </c>
      <c r="M379" s="131"/>
      <c r="V379" s="216"/>
    </row>
    <row r="380" spans="1:22">
      <c r="A380" s="131" t="s">
        <v>966</v>
      </c>
      <c r="B380" s="131"/>
      <c r="L380" s="131" t="s">
        <v>966</v>
      </c>
      <c r="M380" s="131"/>
      <c r="V380" s="216"/>
    </row>
    <row r="381" spans="1:22" ht="1.5" customHeight="1">
      <c r="A381" s="131"/>
      <c r="B381" s="131"/>
      <c r="C381" s="132"/>
      <c r="D381" s="132"/>
      <c r="E381" s="132"/>
      <c r="F381" s="132"/>
      <c r="G381" s="132"/>
      <c r="H381" s="132"/>
      <c r="I381" s="132"/>
      <c r="J381" s="132"/>
      <c r="K381" s="217"/>
      <c r="L381" s="131"/>
      <c r="M381" s="131"/>
      <c r="N381" s="132"/>
      <c r="O381" s="132"/>
      <c r="P381" s="132"/>
      <c r="Q381" s="132"/>
      <c r="R381" s="132"/>
      <c r="S381" s="132"/>
      <c r="T381" s="132"/>
      <c r="U381" s="132"/>
      <c r="V381" s="156"/>
    </row>
    <row r="382" spans="1:22">
      <c r="A382" s="132"/>
      <c r="B382" s="132"/>
      <c r="C382" s="132"/>
      <c r="D382" s="133" t="s">
        <v>350</v>
      </c>
      <c r="E382" s="133"/>
      <c r="F382" s="133"/>
      <c r="G382" s="135" t="str">
        <f>$G$4</f>
        <v>ноябрь</v>
      </c>
      <c r="H382" s="133" t="s">
        <v>967</v>
      </c>
      <c r="I382" s="132"/>
      <c r="J382" s="132"/>
      <c r="K382" s="217"/>
      <c r="L382" s="132"/>
      <c r="M382" s="132"/>
      <c r="N382" s="132"/>
      <c r="O382" s="133" t="s">
        <v>350</v>
      </c>
      <c r="P382" s="133"/>
      <c r="Q382" s="133"/>
      <c r="R382" s="135" t="str">
        <f>$G$4</f>
        <v>ноябрь</v>
      </c>
      <c r="S382" s="133" t="s">
        <v>967</v>
      </c>
      <c r="T382" s="132"/>
      <c r="U382" s="132"/>
      <c r="V382" s="156"/>
    </row>
    <row r="383" spans="1:22" ht="3.75" customHeight="1">
      <c r="A383" s="599" t="s">
        <v>369</v>
      </c>
      <c r="B383" s="132"/>
      <c r="C383" s="132"/>
      <c r="D383" s="132"/>
      <c r="E383" s="132"/>
      <c r="F383" s="132"/>
      <c r="G383" s="132"/>
      <c r="H383" s="132"/>
      <c r="I383" s="132"/>
      <c r="J383" s="132"/>
      <c r="K383" s="594"/>
      <c r="L383" s="599" t="s">
        <v>369</v>
      </c>
      <c r="M383" s="132"/>
      <c r="N383" s="132"/>
      <c r="O383" s="132"/>
      <c r="P383" s="132"/>
      <c r="Q383" s="132"/>
      <c r="R383" s="132"/>
      <c r="S383" s="132"/>
      <c r="T383" s="132"/>
      <c r="U383" s="132"/>
      <c r="V383" s="594"/>
    </row>
    <row r="384" spans="1:22">
      <c r="A384" s="599"/>
      <c r="B384" s="132"/>
      <c r="C384" s="132"/>
      <c r="D384" s="131" t="s">
        <v>327</v>
      </c>
      <c r="E384" s="131"/>
      <c r="F384" s="136">
        <f>F366</f>
        <v>49.2</v>
      </c>
      <c r="G384" s="131" t="s">
        <v>328</v>
      </c>
      <c r="H384" s="132" t="str">
        <f>H366</f>
        <v>46410 А.Г.</v>
      </c>
      <c r="I384" s="132"/>
      <c r="J384" s="132"/>
      <c r="K384" s="594"/>
      <c r="L384" s="599"/>
      <c r="M384" s="132"/>
      <c r="N384" s="132"/>
      <c r="O384" s="131" t="s">
        <v>327</v>
      </c>
      <c r="P384" s="131"/>
      <c r="Q384" s="136">
        <f>Q366</f>
        <v>52.9</v>
      </c>
      <c r="R384" s="131" t="s">
        <v>328</v>
      </c>
      <c r="S384" s="132" t="str">
        <f>S366</f>
        <v>Олесик В.Н.</v>
      </c>
      <c r="T384" s="132"/>
      <c r="U384" s="132"/>
      <c r="V384" s="594"/>
    </row>
    <row r="385" spans="1:22">
      <c r="A385" s="599"/>
      <c r="B385" s="132"/>
      <c r="C385" s="132"/>
      <c r="D385" s="131" t="s">
        <v>329</v>
      </c>
      <c r="E385" s="131"/>
      <c r="F385" s="136">
        <f>F367</f>
        <v>0</v>
      </c>
      <c r="G385" s="131" t="s">
        <v>330</v>
      </c>
      <c r="H385" s="132" t="s">
        <v>331</v>
      </c>
      <c r="I385" s="132"/>
      <c r="J385" s="137">
        <f>J367</f>
        <v>22</v>
      </c>
      <c r="K385" s="594"/>
      <c r="L385" s="599"/>
      <c r="M385" s="132"/>
      <c r="N385" s="132"/>
      <c r="O385" s="131" t="s">
        <v>329</v>
      </c>
      <c r="P385" s="131"/>
      <c r="Q385" s="136">
        <f>Q367</f>
        <v>0</v>
      </c>
      <c r="R385" s="131" t="s">
        <v>330</v>
      </c>
      <c r="S385" s="132" t="s">
        <v>331</v>
      </c>
      <c r="T385" s="132"/>
      <c r="U385" s="137">
        <f>U367</f>
        <v>24</v>
      </c>
      <c r="V385" s="594"/>
    </row>
    <row r="386" spans="1:22" ht="6" customHeight="1" thickBot="1">
      <c r="A386" s="599"/>
      <c r="B386" s="132"/>
      <c r="C386" s="132"/>
      <c r="D386" s="132"/>
      <c r="E386" s="132"/>
      <c r="F386" s="132"/>
      <c r="G386" s="132"/>
      <c r="H386" s="132"/>
      <c r="I386" s="132"/>
      <c r="J386" s="132"/>
      <c r="K386" s="594"/>
      <c r="L386" s="599"/>
      <c r="M386" s="132"/>
      <c r="N386" s="132"/>
      <c r="O386" s="132"/>
      <c r="P386" s="132"/>
      <c r="Q386" s="132"/>
      <c r="R386" s="132"/>
      <c r="S386" s="132"/>
      <c r="T386" s="132"/>
      <c r="U386" s="132"/>
      <c r="V386" s="594"/>
    </row>
    <row r="387" spans="1:22" ht="20.25" customHeight="1" thickBot="1">
      <c r="A387" s="599"/>
      <c r="B387" s="138"/>
      <c r="C387" s="219"/>
      <c r="D387" s="139" t="s">
        <v>957</v>
      </c>
      <c r="E387" s="140"/>
      <c r="F387" s="141" t="s">
        <v>334</v>
      </c>
      <c r="G387" s="141" t="s">
        <v>335</v>
      </c>
      <c r="H387" s="220"/>
      <c r="I387" s="569" t="s">
        <v>337</v>
      </c>
      <c r="J387" s="570"/>
      <c r="K387" s="594"/>
      <c r="L387" s="599"/>
      <c r="M387" s="138"/>
      <c r="N387" s="219"/>
      <c r="O387" s="139" t="s">
        <v>957</v>
      </c>
      <c r="P387" s="140"/>
      <c r="Q387" s="141" t="s">
        <v>334</v>
      </c>
      <c r="R387" s="141" t="s">
        <v>335</v>
      </c>
      <c r="S387" s="220"/>
      <c r="T387" s="569" t="s">
        <v>337</v>
      </c>
      <c r="U387" s="570"/>
      <c r="V387" s="594"/>
    </row>
    <row r="388" spans="1:22" ht="1.5" customHeight="1">
      <c r="A388" s="599"/>
      <c r="B388" s="221"/>
      <c r="C388" s="144"/>
      <c r="D388" s="144"/>
      <c r="E388" s="145"/>
      <c r="F388" s="146"/>
      <c r="G388" s="146"/>
      <c r="H388" s="146"/>
      <c r="I388" s="144"/>
      <c r="J388" s="147"/>
      <c r="K388" s="594"/>
      <c r="L388" s="599"/>
      <c r="M388" s="221"/>
      <c r="N388" s="144"/>
      <c r="O388" s="144"/>
      <c r="P388" s="145"/>
      <c r="Q388" s="146"/>
      <c r="R388" s="146"/>
      <c r="S388" s="146"/>
      <c r="T388" s="144"/>
      <c r="U388" s="147"/>
      <c r="V388" s="594"/>
    </row>
    <row r="389" spans="1:22" ht="25.5" customHeight="1" thickBot="1">
      <c r="A389" s="599"/>
      <c r="B389" s="600" t="s">
        <v>520</v>
      </c>
      <c r="C389" s="601"/>
      <c r="D389" s="601"/>
      <c r="E389" s="602"/>
      <c r="F389" s="239">
        <v>8.4499999999999993</v>
      </c>
      <c r="G389" s="239">
        <f>F389*F384</f>
        <v>415.74</v>
      </c>
      <c r="H389" s="166"/>
      <c r="I389" s="242">
        <f>G389-H389</f>
        <v>415.74</v>
      </c>
      <c r="J389" s="167"/>
      <c r="K389" s="594"/>
      <c r="L389" s="599"/>
      <c r="M389" s="600" t="s">
        <v>520</v>
      </c>
      <c r="N389" s="601"/>
      <c r="O389" s="601"/>
      <c r="P389" s="602"/>
      <c r="Q389" s="239">
        <v>8.4499999999999993</v>
      </c>
      <c r="R389" s="239">
        <f>Q389*Q384</f>
        <v>447.00499999999994</v>
      </c>
      <c r="S389" s="166"/>
      <c r="T389" s="242">
        <f>R389-S389</f>
        <v>447.00499999999994</v>
      </c>
      <c r="U389" s="167"/>
      <c r="V389" s="594"/>
    </row>
    <row r="390" spans="1:22" ht="13.5" hidden="1" thickBot="1">
      <c r="A390" s="154"/>
      <c r="B390" s="168" t="s">
        <v>521</v>
      </c>
      <c r="C390" s="164"/>
      <c r="D390" s="164"/>
      <c r="E390" s="165"/>
      <c r="F390" s="239">
        <f>$B$2309</f>
        <v>0</v>
      </c>
      <c r="G390" s="238">
        <f>F390*F384</f>
        <v>0</v>
      </c>
      <c r="H390" s="166"/>
      <c r="I390" s="242">
        <f>G390-H390</f>
        <v>0</v>
      </c>
      <c r="J390" s="167"/>
      <c r="K390" s="594"/>
      <c r="L390" s="154"/>
      <c r="M390" s="168" t="s">
        <v>521</v>
      </c>
      <c r="N390" s="164"/>
      <c r="O390" s="164"/>
      <c r="P390" s="165"/>
      <c r="Q390" s="239">
        <f>$B$2309</f>
        <v>0</v>
      </c>
      <c r="R390" s="239">
        <f>Q390*Q384</f>
        <v>0</v>
      </c>
      <c r="S390" s="166"/>
      <c r="T390" s="242">
        <f>R390-S390</f>
        <v>0</v>
      </c>
      <c r="U390" s="167"/>
      <c r="V390" s="594"/>
    </row>
    <row r="391" spans="1:22" ht="13.5" hidden="1" customHeight="1" thickBot="1">
      <c r="A391" s="132"/>
      <c r="B391" s="168"/>
      <c r="C391" s="164"/>
      <c r="D391" s="164"/>
      <c r="E391" s="165"/>
      <c r="F391" s="243" t="s">
        <v>384</v>
      </c>
      <c r="G391" s="243" t="s">
        <v>385</v>
      </c>
      <c r="H391" s="296"/>
      <c r="I391" s="164"/>
      <c r="J391" s="167"/>
      <c r="K391" s="594"/>
      <c r="L391" s="132"/>
      <c r="M391" s="168"/>
      <c r="N391" s="164"/>
      <c r="O391" s="164"/>
      <c r="P391" s="165"/>
      <c r="Q391" s="332" t="s">
        <v>384</v>
      </c>
      <c r="R391" s="332" t="s">
        <v>385</v>
      </c>
      <c r="S391" s="300"/>
      <c r="T391" s="219"/>
      <c r="U391" s="251"/>
      <c r="V391" s="594"/>
    </row>
    <row r="392" spans="1:22" ht="13.5" thickBot="1">
      <c r="A392" s="246" t="s">
        <v>375</v>
      </c>
      <c r="B392" s="345"/>
      <c r="C392" s="219"/>
      <c r="D392" s="219"/>
      <c r="E392" s="253"/>
      <c r="F392" s="164"/>
      <c r="G392" s="282"/>
      <c r="H392" s="249"/>
      <c r="I392" s="242"/>
      <c r="J392" s="167"/>
      <c r="K392" s="594"/>
      <c r="L392" s="246" t="s">
        <v>375</v>
      </c>
      <c r="M392" s="345"/>
      <c r="N392" s="219"/>
      <c r="O392" s="219"/>
      <c r="P392" s="253"/>
      <c r="Q392" s="164"/>
      <c r="R392" s="248"/>
      <c r="S392" s="249"/>
      <c r="T392" s="242"/>
      <c r="U392" s="167"/>
      <c r="V392" s="594"/>
    </row>
    <row r="393" spans="1:22">
      <c r="A393" s="131"/>
      <c r="B393" s="132"/>
      <c r="C393" s="132"/>
      <c r="D393" s="132"/>
      <c r="E393" s="132"/>
      <c r="F393" s="132"/>
      <c r="G393" s="173" t="s">
        <v>342</v>
      </c>
      <c r="H393" s="147"/>
      <c r="I393" s="287">
        <f>I375</f>
        <v>0</v>
      </c>
      <c r="J393" s="147"/>
      <c r="K393" s="594"/>
      <c r="L393" s="131"/>
      <c r="M393" s="132"/>
      <c r="N393" s="132"/>
      <c r="O393" s="132"/>
      <c r="P393" s="132"/>
      <c r="Q393" s="132"/>
      <c r="R393" s="173" t="s">
        <v>342</v>
      </c>
      <c r="S393" s="147"/>
      <c r="T393" s="287">
        <f>T375</f>
        <v>0</v>
      </c>
      <c r="U393" s="147"/>
      <c r="V393" s="594"/>
    </row>
    <row r="394" spans="1:22">
      <c r="A394" s="131"/>
      <c r="B394" s="132"/>
      <c r="C394" s="132"/>
      <c r="D394" s="132"/>
      <c r="E394" s="132"/>
      <c r="F394" s="132"/>
      <c r="G394" s="177" t="s">
        <v>140</v>
      </c>
      <c r="H394" s="178"/>
      <c r="I394" s="283">
        <f>I376</f>
        <v>0</v>
      </c>
      <c r="J394" s="178"/>
      <c r="K394" s="594"/>
      <c r="L394" s="131"/>
      <c r="M394" s="132"/>
      <c r="N394" s="132"/>
      <c r="O394" s="132"/>
      <c r="P394" s="132"/>
      <c r="Q394" s="132"/>
      <c r="R394" s="177" t="s">
        <v>140</v>
      </c>
      <c r="S394" s="178"/>
      <c r="T394" s="283">
        <f>T376</f>
        <v>0</v>
      </c>
      <c r="U394" s="178"/>
      <c r="V394" s="594"/>
    </row>
    <row r="395" spans="1:22" ht="13.5" thickBot="1">
      <c r="A395" s="131" t="s">
        <v>376</v>
      </c>
      <c r="B395" s="132"/>
      <c r="C395" s="132"/>
      <c r="D395" s="180" t="s">
        <v>345</v>
      </c>
      <c r="E395" s="183" t="str">
        <f>$E$17</f>
        <v>декабря</v>
      </c>
      <c r="F395" s="132" t="s">
        <v>968</v>
      </c>
      <c r="G395" s="182" t="s">
        <v>347</v>
      </c>
      <c r="H395" s="167"/>
      <c r="I395" s="257">
        <f>I389+I390+I392+I393+I394</f>
        <v>415.74</v>
      </c>
      <c r="J395" s="167"/>
      <c r="K395" s="594"/>
      <c r="L395" s="131" t="s">
        <v>376</v>
      </c>
      <c r="M395" s="132"/>
      <c r="N395" s="132"/>
      <c r="O395" s="180" t="s">
        <v>345</v>
      </c>
      <c r="P395" s="183" t="str">
        <f>$E$17</f>
        <v>декабря</v>
      </c>
      <c r="Q395" s="132" t="s">
        <v>968</v>
      </c>
      <c r="R395" s="182" t="s">
        <v>347</v>
      </c>
      <c r="S395" s="167"/>
      <c r="T395" s="257">
        <f>T389+T390+T392+T393+T394</f>
        <v>447.00499999999994</v>
      </c>
      <c r="U395" s="167"/>
      <c r="V395" s="594"/>
    </row>
    <row r="396" spans="1:22" ht="13.5" thickBot="1">
      <c r="A396" s="184" t="s">
        <v>348</v>
      </c>
      <c r="B396" s="190">
        <f>$B$18</f>
        <v>4.3333333333333335E-2</v>
      </c>
      <c r="C396" s="186" t="s">
        <v>349</v>
      </c>
      <c r="D396" s="259"/>
      <c r="E396" s="259"/>
      <c r="F396" s="259"/>
      <c r="G396" s="197"/>
      <c r="H396" s="197"/>
      <c r="I396" s="197"/>
      <c r="J396" s="197"/>
      <c r="K396" s="348"/>
      <c r="L396" s="184" t="s">
        <v>348</v>
      </c>
      <c r="M396" s="190">
        <f>$B$18</f>
        <v>4.3333333333333335E-2</v>
      </c>
      <c r="N396" s="186" t="s">
        <v>349</v>
      </c>
      <c r="O396" s="259"/>
      <c r="P396" s="259"/>
      <c r="Q396" s="259"/>
      <c r="R396" s="197"/>
      <c r="S396" s="197"/>
      <c r="T396" s="333"/>
      <c r="U396" s="197"/>
      <c r="V396" s="156"/>
    </row>
    <row r="397" spans="1:22" ht="24.75" customHeight="1" thickTop="1">
      <c r="A397" s="131" t="s">
        <v>363</v>
      </c>
      <c r="B397" s="131"/>
      <c r="L397" s="131" t="s">
        <v>363</v>
      </c>
      <c r="M397" s="131"/>
      <c r="V397" s="216"/>
    </row>
    <row r="398" spans="1:22">
      <c r="A398" s="131" t="s">
        <v>966</v>
      </c>
      <c r="B398" s="131"/>
      <c r="L398" s="131" t="s">
        <v>966</v>
      </c>
      <c r="M398" s="131"/>
      <c r="V398" s="216"/>
    </row>
    <row r="399" spans="1:22" ht="1.5" customHeight="1">
      <c r="A399" s="131"/>
      <c r="B399" s="131"/>
      <c r="C399" s="132"/>
      <c r="D399" s="132"/>
      <c r="E399" s="132"/>
      <c r="F399" s="132"/>
      <c r="G399" s="132"/>
      <c r="H399" s="132"/>
      <c r="I399" s="132"/>
      <c r="J399" s="132"/>
      <c r="K399" s="217"/>
      <c r="L399" s="131"/>
      <c r="M399" s="131"/>
      <c r="N399" s="132"/>
      <c r="O399" s="132"/>
      <c r="P399" s="132"/>
      <c r="Q399" s="132"/>
      <c r="R399" s="132"/>
      <c r="S399" s="132"/>
      <c r="T399" s="132"/>
      <c r="U399" s="132"/>
      <c r="V399" s="132"/>
    </row>
    <row r="400" spans="1:22">
      <c r="A400" s="132"/>
      <c r="B400" s="132"/>
      <c r="C400" s="132"/>
      <c r="D400" s="133" t="s">
        <v>325</v>
      </c>
      <c r="E400" s="133"/>
      <c r="F400" s="133"/>
      <c r="G400" s="135" t="str">
        <f>$G$4</f>
        <v>ноябрь</v>
      </c>
      <c r="H400" s="133" t="s">
        <v>967</v>
      </c>
      <c r="I400" s="132"/>
      <c r="J400" s="132"/>
      <c r="K400" s="217"/>
      <c r="L400" s="132"/>
      <c r="M400" s="132"/>
      <c r="N400" s="132"/>
      <c r="O400" s="133" t="s">
        <v>325</v>
      </c>
      <c r="P400" s="133"/>
      <c r="Q400" s="133"/>
      <c r="R400" s="135" t="str">
        <f>$G$4</f>
        <v>ноябрь</v>
      </c>
      <c r="S400" s="133" t="s">
        <v>967</v>
      </c>
      <c r="T400" s="132"/>
      <c r="U400" s="132"/>
      <c r="V400" s="132"/>
    </row>
    <row r="401" spans="1:24" ht="3" customHeight="1">
      <c r="A401" s="599" t="s">
        <v>369</v>
      </c>
      <c r="B401" s="132"/>
      <c r="C401" s="132"/>
      <c r="D401" s="132"/>
      <c r="E401" s="132"/>
      <c r="F401" s="132"/>
      <c r="G401" s="132"/>
      <c r="H401" s="132"/>
      <c r="I401" s="132"/>
      <c r="J401" s="132"/>
      <c r="K401" s="217"/>
      <c r="L401" s="599" t="s">
        <v>369</v>
      </c>
      <c r="M401" s="132"/>
      <c r="N401" s="132"/>
      <c r="O401" s="132"/>
      <c r="P401" s="132"/>
      <c r="Q401" s="132"/>
      <c r="R401" s="132"/>
      <c r="S401" s="132"/>
      <c r="T401" s="132"/>
      <c r="U401" s="132"/>
      <c r="V401" s="132"/>
    </row>
    <row r="402" spans="1:24">
      <c r="A402" s="599"/>
      <c r="B402" s="132"/>
      <c r="C402" s="132"/>
      <c r="D402" s="131" t="s">
        <v>327</v>
      </c>
      <c r="E402" s="131"/>
      <c r="F402" s="136">
        <f>Жильцы!E24</f>
        <v>49.2</v>
      </c>
      <c r="G402" s="131" t="s">
        <v>328</v>
      </c>
      <c r="H402" s="132" t="str">
        <f>Жильцы!B24&amp;" "&amp;Жильцы!C24&amp;"."&amp;Жильцы!D24&amp;"."</f>
        <v>Малярчук В.В.</v>
      </c>
      <c r="I402" s="132"/>
      <c r="J402" s="132"/>
      <c r="K402" s="217"/>
      <c r="L402" s="599"/>
      <c r="M402" s="132"/>
      <c r="N402" s="132"/>
      <c r="O402" s="131" t="s">
        <v>327</v>
      </c>
      <c r="P402" s="131"/>
      <c r="Q402" s="136">
        <f>Жильцы!E26</f>
        <v>49.4</v>
      </c>
      <c r="R402" s="131" t="s">
        <v>328</v>
      </c>
      <c r="S402" s="132" t="str">
        <f>Жильцы!B26&amp;" "&amp;Жильцы!C26&amp;"."&amp;Жильцы!D26&amp;"."</f>
        <v>Мисько И.В.</v>
      </c>
      <c r="T402" s="132"/>
      <c r="U402" s="132"/>
      <c r="V402" s="132"/>
    </row>
    <row r="403" spans="1:24">
      <c r="A403" s="599"/>
      <c r="B403" s="132"/>
      <c r="C403" s="132"/>
      <c r="D403" s="131" t="s">
        <v>329</v>
      </c>
      <c r="E403" s="131"/>
      <c r="F403" s="136">
        <f>Жильцы!F24</f>
        <v>2</v>
      </c>
      <c r="G403" s="131" t="s">
        <v>330</v>
      </c>
      <c r="H403" s="132" t="s">
        <v>331</v>
      </c>
      <c r="I403" s="132"/>
      <c r="J403" s="137">
        <f>Жильцы!A24</f>
        <v>23</v>
      </c>
      <c r="K403" s="217"/>
      <c r="L403" s="599"/>
      <c r="M403" s="132"/>
      <c r="N403" s="132"/>
      <c r="O403" s="131" t="s">
        <v>329</v>
      </c>
      <c r="P403" s="131"/>
      <c r="Q403" s="136">
        <f>Жильцы!F26</f>
        <v>1</v>
      </c>
      <c r="R403" s="131" t="s">
        <v>330</v>
      </c>
      <c r="S403" s="132" t="s">
        <v>331</v>
      </c>
      <c r="T403" s="132"/>
      <c r="U403" s="137">
        <f>Жильцы!A26</f>
        <v>25</v>
      </c>
      <c r="V403" s="132"/>
      <c r="X403" s="273"/>
    </row>
    <row r="404" spans="1:24" ht="2.25" customHeight="1" thickBot="1">
      <c r="A404" s="599"/>
      <c r="B404" s="132"/>
      <c r="C404" s="132"/>
      <c r="D404" s="132"/>
      <c r="E404" s="132"/>
      <c r="F404" s="132"/>
      <c r="G404" s="132"/>
      <c r="H404" s="132"/>
      <c r="I404" s="132"/>
      <c r="J404" s="132"/>
      <c r="K404" s="217"/>
      <c r="L404" s="599"/>
      <c r="M404" s="132"/>
      <c r="N404" s="132"/>
      <c r="O404" s="132"/>
      <c r="P404" s="132"/>
      <c r="Q404" s="132"/>
      <c r="R404" s="132"/>
      <c r="S404" s="132"/>
      <c r="T404" s="132"/>
      <c r="U404" s="132"/>
      <c r="V404" s="132"/>
    </row>
    <row r="405" spans="1:24" ht="20.25" customHeight="1" thickBot="1">
      <c r="A405" s="599"/>
      <c r="B405" s="138"/>
      <c r="C405" s="219"/>
      <c r="D405" s="139" t="s">
        <v>957</v>
      </c>
      <c r="E405" s="140"/>
      <c r="F405" s="141" t="s">
        <v>334</v>
      </c>
      <c r="G405" s="141" t="s">
        <v>335</v>
      </c>
      <c r="H405" s="220"/>
      <c r="I405" s="569" t="s">
        <v>337</v>
      </c>
      <c r="J405" s="570"/>
      <c r="K405" s="217"/>
      <c r="L405" s="599"/>
      <c r="M405" s="138"/>
      <c r="N405" s="219"/>
      <c r="O405" s="139" t="s">
        <v>957</v>
      </c>
      <c r="P405" s="140"/>
      <c r="Q405" s="141" t="s">
        <v>334</v>
      </c>
      <c r="R405" s="141" t="s">
        <v>335</v>
      </c>
      <c r="S405" s="220"/>
      <c r="T405" s="569" t="s">
        <v>337</v>
      </c>
      <c r="U405" s="570"/>
      <c r="V405" s="132"/>
    </row>
    <row r="406" spans="1:24" ht="3.75" customHeight="1">
      <c r="A406" s="599"/>
      <c r="B406" s="221"/>
      <c r="C406" s="144"/>
      <c r="D406" s="144"/>
      <c r="E406" s="145"/>
      <c r="F406" s="146"/>
      <c r="G406" s="146"/>
      <c r="H406" s="146"/>
      <c r="I406" s="144"/>
      <c r="J406" s="147"/>
      <c r="K406" s="217"/>
      <c r="L406" s="599"/>
      <c r="M406" s="221"/>
      <c r="N406" s="144"/>
      <c r="O406" s="144"/>
      <c r="P406" s="145"/>
      <c r="Q406" s="146"/>
      <c r="R406" s="146"/>
      <c r="S406" s="146"/>
      <c r="T406" s="144"/>
      <c r="U406" s="147"/>
      <c r="V406" s="132"/>
    </row>
    <row r="407" spans="1:24" ht="25.5" customHeight="1" thickBot="1">
      <c r="A407" s="599"/>
      <c r="B407" s="600" t="s">
        <v>520</v>
      </c>
      <c r="C407" s="601"/>
      <c r="D407" s="601"/>
      <c r="E407" s="602"/>
      <c r="F407" s="239">
        <v>8.4499999999999993</v>
      </c>
      <c r="G407" s="239">
        <f>F407*F402</f>
        <v>415.74</v>
      </c>
      <c r="H407" s="166"/>
      <c r="I407" s="242">
        <f>G407-H407</f>
        <v>415.74</v>
      </c>
      <c r="J407" s="167"/>
      <c r="K407" s="217"/>
      <c r="L407" s="599"/>
      <c r="M407" s="600" t="s">
        <v>520</v>
      </c>
      <c r="N407" s="601"/>
      <c r="O407" s="601"/>
      <c r="P407" s="602"/>
      <c r="Q407" s="239">
        <f>$B$2308</f>
        <v>7.73</v>
      </c>
      <c r="R407" s="239">
        <v>8.4499999999999993</v>
      </c>
      <c r="S407" s="240"/>
      <c r="T407" s="242">
        <f>R407-S407</f>
        <v>8.4499999999999993</v>
      </c>
      <c r="U407" s="167"/>
      <c r="V407" s="132"/>
    </row>
    <row r="408" spans="1:24" ht="13.5" hidden="1" thickBot="1">
      <c r="A408" s="334"/>
      <c r="B408" s="168" t="s">
        <v>521</v>
      </c>
      <c r="C408" s="164"/>
      <c r="D408" s="164"/>
      <c r="E408" s="165"/>
      <c r="F408" s="239">
        <f>$B$2309</f>
        <v>0</v>
      </c>
      <c r="G408" s="238">
        <f>F408*F402</f>
        <v>0</v>
      </c>
      <c r="H408" s="166"/>
      <c r="I408" s="242">
        <f>G408-H408</f>
        <v>0</v>
      </c>
      <c r="J408" s="167"/>
      <c r="K408" s="217"/>
      <c r="L408" s="334"/>
      <c r="M408" s="346" t="s">
        <v>521</v>
      </c>
      <c r="N408" s="347"/>
      <c r="O408" s="164"/>
      <c r="P408" s="165"/>
      <c r="Q408" s="239">
        <f>$B$2309</f>
        <v>0</v>
      </c>
      <c r="R408" s="238">
        <f>Q408*Q402</f>
        <v>0</v>
      </c>
      <c r="S408" s="166"/>
      <c r="T408" s="242">
        <f>R408-S408</f>
        <v>0</v>
      </c>
      <c r="U408" s="167"/>
      <c r="V408" s="132"/>
    </row>
    <row r="409" spans="1:24" ht="12" hidden="1" customHeight="1" thickBot="1">
      <c r="A409" s="132"/>
      <c r="B409" s="168"/>
      <c r="C409" s="164"/>
      <c r="D409" s="164"/>
      <c r="E409" s="165"/>
      <c r="F409" s="243" t="s">
        <v>384</v>
      </c>
      <c r="G409" s="243" t="s">
        <v>385</v>
      </c>
      <c r="H409" s="296"/>
      <c r="I409" s="164"/>
      <c r="J409" s="167"/>
      <c r="K409" s="217"/>
      <c r="L409" s="132"/>
      <c r="M409" s="168"/>
      <c r="N409" s="164"/>
      <c r="O409" s="164"/>
      <c r="P409" s="165"/>
      <c r="Q409" s="243" t="s">
        <v>384</v>
      </c>
      <c r="R409" s="243" t="s">
        <v>385</v>
      </c>
      <c r="S409" s="296"/>
      <c r="T409" s="164"/>
      <c r="U409" s="167"/>
      <c r="V409" s="132"/>
    </row>
    <row r="410" spans="1:24" ht="13.5" thickBot="1">
      <c r="A410" s="246" t="s">
        <v>375</v>
      </c>
      <c r="B410" s="345"/>
      <c r="C410" s="219"/>
      <c r="D410" s="219"/>
      <c r="E410" s="253"/>
      <c r="F410" s="248"/>
      <c r="G410" s="248"/>
      <c r="H410" s="249"/>
      <c r="I410" s="242"/>
      <c r="J410" s="167"/>
      <c r="K410" s="217"/>
      <c r="L410" s="246" t="s">
        <v>375</v>
      </c>
      <c r="M410" s="345"/>
      <c r="N410" s="219"/>
      <c r="O410" s="219"/>
      <c r="P410" s="253"/>
      <c r="Q410" s="164"/>
      <c r="R410" s="248"/>
      <c r="S410" s="249"/>
      <c r="T410" s="242"/>
      <c r="U410" s="167"/>
      <c r="V410" s="132"/>
    </row>
    <row r="411" spans="1:24">
      <c r="A411" s="131"/>
      <c r="B411" s="132"/>
      <c r="C411" s="132"/>
      <c r="D411" s="132"/>
      <c r="E411" s="132"/>
      <c r="F411" s="132"/>
      <c r="G411" s="173" t="s">
        <v>342</v>
      </c>
      <c r="H411" s="147"/>
      <c r="I411" s="287">
        <f>Жильцы!M24</f>
        <v>0</v>
      </c>
      <c r="J411" s="147"/>
      <c r="K411" s="217"/>
      <c r="L411" s="131"/>
      <c r="M411" s="132"/>
      <c r="N411" s="132"/>
      <c r="O411" s="132"/>
      <c r="P411" s="132"/>
      <c r="Q411" s="132"/>
      <c r="R411" s="173" t="s">
        <v>342</v>
      </c>
      <c r="S411" s="147"/>
      <c r="T411" s="287">
        <f>Жильцы!M26</f>
        <v>0</v>
      </c>
      <c r="U411" s="147"/>
      <c r="V411" s="132"/>
    </row>
    <row r="412" spans="1:24" ht="11.25" customHeight="1">
      <c r="A412" s="131"/>
      <c r="B412" s="132"/>
      <c r="C412" s="132"/>
      <c r="D412" s="132"/>
      <c r="E412" s="132"/>
      <c r="F412" s="132"/>
      <c r="G412" s="177" t="s">
        <v>140</v>
      </c>
      <c r="H412" s="178"/>
      <c r="I412" s="283">
        <f>Жильцы!O24</f>
        <v>0</v>
      </c>
      <c r="J412" s="178"/>
      <c r="K412" s="217"/>
      <c r="L412" s="131"/>
      <c r="M412" s="132"/>
      <c r="N412" s="132"/>
      <c r="O412" s="132"/>
      <c r="P412" s="132"/>
      <c r="Q412" s="132"/>
      <c r="R412" s="177" t="s">
        <v>140</v>
      </c>
      <c r="S412" s="178"/>
      <c r="T412" s="283">
        <f>Жильцы!O26</f>
        <v>0</v>
      </c>
      <c r="U412" s="178"/>
      <c r="V412" s="132"/>
      <c r="X412" s="273"/>
    </row>
    <row r="413" spans="1:24" ht="13.5" thickBot="1">
      <c r="A413" s="131" t="s">
        <v>376</v>
      </c>
      <c r="B413" s="132"/>
      <c r="C413" s="132"/>
      <c r="D413" s="180" t="s">
        <v>345</v>
      </c>
      <c r="E413" s="183" t="str">
        <f>$E$17</f>
        <v>декабря</v>
      </c>
      <c r="F413" s="132" t="s">
        <v>968</v>
      </c>
      <c r="G413" s="182" t="s">
        <v>347</v>
      </c>
      <c r="H413" s="167"/>
      <c r="I413" s="257">
        <f>I407+I408+I410+I411+I412</f>
        <v>415.74</v>
      </c>
      <c r="J413" s="167"/>
      <c r="K413" s="217"/>
      <c r="L413" s="131" t="s">
        <v>376</v>
      </c>
      <c r="M413" s="132"/>
      <c r="N413" s="132"/>
      <c r="O413" s="180" t="s">
        <v>345</v>
      </c>
      <c r="P413" s="183" t="str">
        <f>$E$17</f>
        <v>декабря</v>
      </c>
      <c r="Q413" s="132" t="s">
        <v>968</v>
      </c>
      <c r="R413" s="182" t="s">
        <v>347</v>
      </c>
      <c r="S413" s="167"/>
      <c r="T413" s="257">
        <f>T407+T408+T410+T411+T412</f>
        <v>8.4499999999999993</v>
      </c>
      <c r="U413" s="167"/>
      <c r="V413" s="132"/>
    </row>
    <row r="414" spans="1:24" ht="10.5" customHeight="1">
      <c r="A414" s="184" t="s">
        <v>348</v>
      </c>
      <c r="B414" s="190">
        <f>$B$18</f>
        <v>4.3333333333333335E-2</v>
      </c>
      <c r="C414" s="186" t="s">
        <v>349</v>
      </c>
      <c r="D414" s="259"/>
      <c r="E414" s="259"/>
      <c r="F414" s="259"/>
      <c r="G414" s="259"/>
      <c r="H414" s="259"/>
      <c r="I414" s="259"/>
      <c r="J414" s="259"/>
      <c r="K414" s="260"/>
      <c r="L414" s="184" t="s">
        <v>348</v>
      </c>
      <c r="M414" s="190">
        <f>$B$18</f>
        <v>4.3333333333333335E-2</v>
      </c>
      <c r="N414" s="186" t="s">
        <v>349</v>
      </c>
      <c r="O414" s="259"/>
      <c r="P414" s="259"/>
      <c r="Q414" s="259"/>
      <c r="R414" s="259"/>
      <c r="S414" s="259"/>
      <c r="T414" s="259"/>
      <c r="U414" s="259"/>
      <c r="V414" s="261"/>
    </row>
    <row r="415" spans="1:24" ht="29.25" customHeight="1">
      <c r="A415" s="131" t="s">
        <v>363</v>
      </c>
      <c r="B415" s="131"/>
      <c r="L415" s="131" t="s">
        <v>363</v>
      </c>
      <c r="M415" s="131"/>
      <c r="V415" s="216"/>
    </row>
    <row r="416" spans="1:24">
      <c r="A416" s="131" t="s">
        <v>966</v>
      </c>
      <c r="B416" s="131"/>
      <c r="L416" s="131" t="s">
        <v>966</v>
      </c>
      <c r="M416" s="131"/>
      <c r="V416" s="216"/>
    </row>
    <row r="417" spans="1:22" ht="1.5" customHeight="1">
      <c r="A417" s="131"/>
      <c r="B417" s="131"/>
      <c r="C417" s="132"/>
      <c r="D417" s="132"/>
      <c r="E417" s="132"/>
      <c r="F417" s="132"/>
      <c r="G417" s="132"/>
      <c r="H417" s="132"/>
      <c r="I417" s="132"/>
      <c r="J417" s="132"/>
      <c r="K417" s="217"/>
      <c r="L417" s="131"/>
      <c r="M417" s="131"/>
      <c r="N417" s="132"/>
      <c r="O417" s="132"/>
      <c r="P417" s="132"/>
      <c r="Q417" s="132"/>
      <c r="R417" s="132"/>
      <c r="S417" s="132"/>
      <c r="T417" s="132"/>
      <c r="U417" s="132"/>
      <c r="V417" s="132"/>
    </row>
    <row r="418" spans="1:22">
      <c r="A418" s="132"/>
      <c r="B418" s="132"/>
      <c r="C418" s="132"/>
      <c r="D418" s="133" t="s">
        <v>350</v>
      </c>
      <c r="E418" s="133"/>
      <c r="F418" s="133"/>
      <c r="G418" s="135" t="str">
        <f>$G$4</f>
        <v>ноябрь</v>
      </c>
      <c r="H418" s="133" t="s">
        <v>967</v>
      </c>
      <c r="I418" s="132"/>
      <c r="J418" s="132"/>
      <c r="K418" s="217"/>
      <c r="L418" s="132"/>
      <c r="M418" s="132"/>
      <c r="N418" s="132"/>
      <c r="O418" s="133" t="s">
        <v>350</v>
      </c>
      <c r="P418" s="133"/>
      <c r="Q418" s="133"/>
      <c r="R418" s="135" t="str">
        <f>$G$4</f>
        <v>ноябрь</v>
      </c>
      <c r="S418" s="133" t="s">
        <v>967</v>
      </c>
      <c r="T418" s="132"/>
      <c r="U418" s="132"/>
      <c r="V418" s="132"/>
    </row>
    <row r="419" spans="1:22" ht="3.75" customHeight="1">
      <c r="A419" s="599" t="s">
        <v>369</v>
      </c>
      <c r="B419" s="132"/>
      <c r="C419" s="132"/>
      <c r="D419" s="132"/>
      <c r="E419" s="132"/>
      <c r="F419" s="132"/>
      <c r="G419" s="132"/>
      <c r="H419" s="132"/>
      <c r="I419" s="132"/>
      <c r="J419" s="132"/>
      <c r="K419" s="594"/>
      <c r="L419" s="599" t="s">
        <v>369</v>
      </c>
      <c r="M419" s="132"/>
      <c r="N419" s="132"/>
      <c r="O419" s="132"/>
      <c r="P419" s="132"/>
      <c r="Q419" s="132"/>
      <c r="R419" s="132"/>
      <c r="S419" s="132"/>
      <c r="T419" s="132"/>
      <c r="U419" s="132"/>
      <c r="V419" s="594"/>
    </row>
    <row r="420" spans="1:22">
      <c r="A420" s="599"/>
      <c r="B420" s="132"/>
      <c r="C420" s="132"/>
      <c r="D420" s="131" t="s">
        <v>327</v>
      </c>
      <c r="E420" s="131"/>
      <c r="F420" s="136">
        <f>F402</f>
        <v>49.2</v>
      </c>
      <c r="G420" s="131" t="s">
        <v>328</v>
      </c>
      <c r="H420" s="132" t="str">
        <f>H402</f>
        <v>Малярчук В.В.</v>
      </c>
      <c r="I420" s="132"/>
      <c r="J420" s="132"/>
      <c r="K420" s="594"/>
      <c r="L420" s="599"/>
      <c r="M420" s="132"/>
      <c r="N420" s="132"/>
      <c r="O420" s="131" t="s">
        <v>327</v>
      </c>
      <c r="P420" s="131"/>
      <c r="Q420" s="136">
        <f>Q402</f>
        <v>49.4</v>
      </c>
      <c r="R420" s="131" t="s">
        <v>328</v>
      </c>
      <c r="S420" s="132" t="str">
        <f>S402</f>
        <v>Мисько И.В.</v>
      </c>
      <c r="T420" s="132"/>
      <c r="U420" s="132"/>
      <c r="V420" s="594"/>
    </row>
    <row r="421" spans="1:22">
      <c r="A421" s="599"/>
      <c r="B421" s="132"/>
      <c r="C421" s="132"/>
      <c r="D421" s="131" t="s">
        <v>329</v>
      </c>
      <c r="E421" s="131"/>
      <c r="F421" s="136">
        <f>F403</f>
        <v>2</v>
      </c>
      <c r="G421" s="131" t="s">
        <v>330</v>
      </c>
      <c r="H421" s="132" t="s">
        <v>331</v>
      </c>
      <c r="I421" s="132"/>
      <c r="J421" s="137">
        <f>J403</f>
        <v>23</v>
      </c>
      <c r="K421" s="594"/>
      <c r="L421" s="599"/>
      <c r="M421" s="132"/>
      <c r="N421" s="132"/>
      <c r="O421" s="131" t="s">
        <v>329</v>
      </c>
      <c r="P421" s="131"/>
      <c r="Q421" s="136">
        <f>Q403</f>
        <v>1</v>
      </c>
      <c r="R421" s="131" t="s">
        <v>330</v>
      </c>
      <c r="S421" s="132" t="s">
        <v>331</v>
      </c>
      <c r="T421" s="132"/>
      <c r="U421" s="137">
        <f>U403</f>
        <v>25</v>
      </c>
      <c r="V421" s="594"/>
    </row>
    <row r="422" spans="1:22" ht="2.25" customHeight="1" thickBot="1">
      <c r="A422" s="599"/>
      <c r="B422" s="132"/>
      <c r="C422" s="132"/>
      <c r="D422" s="132"/>
      <c r="E422" s="132"/>
      <c r="F422" s="132"/>
      <c r="G422" s="132"/>
      <c r="H422" s="132"/>
      <c r="I422" s="132"/>
      <c r="J422" s="132"/>
      <c r="K422" s="594"/>
      <c r="L422" s="599"/>
      <c r="M422" s="132"/>
      <c r="N422" s="132"/>
      <c r="O422" s="132"/>
      <c r="P422" s="132"/>
      <c r="Q422" s="132"/>
      <c r="R422" s="132"/>
      <c r="S422" s="132"/>
      <c r="T422" s="132"/>
      <c r="U422" s="132"/>
      <c r="V422" s="594"/>
    </row>
    <row r="423" spans="1:22" ht="20.25" customHeight="1" thickBot="1">
      <c r="A423" s="599"/>
      <c r="B423" s="138"/>
      <c r="C423" s="219"/>
      <c r="D423" s="139" t="s">
        <v>957</v>
      </c>
      <c r="E423" s="140"/>
      <c r="F423" s="141" t="s">
        <v>334</v>
      </c>
      <c r="G423" s="141" t="s">
        <v>335</v>
      </c>
      <c r="H423" s="220"/>
      <c r="I423" s="569" t="s">
        <v>337</v>
      </c>
      <c r="J423" s="570"/>
      <c r="K423" s="594"/>
      <c r="L423" s="599"/>
      <c r="M423" s="138"/>
      <c r="N423" s="219"/>
      <c r="O423" s="139" t="s">
        <v>957</v>
      </c>
      <c r="P423" s="140"/>
      <c r="Q423" s="141" t="s">
        <v>334</v>
      </c>
      <c r="R423" s="141" t="s">
        <v>335</v>
      </c>
      <c r="S423" s="220"/>
      <c r="T423" s="569" t="s">
        <v>337</v>
      </c>
      <c r="U423" s="570"/>
      <c r="V423" s="594"/>
    </row>
    <row r="424" spans="1:22" ht="3" customHeight="1">
      <c r="A424" s="599"/>
      <c r="B424" s="221"/>
      <c r="C424" s="144"/>
      <c r="D424" s="144"/>
      <c r="E424" s="145"/>
      <c r="F424" s="146"/>
      <c r="G424" s="146"/>
      <c r="H424" s="146"/>
      <c r="I424" s="144"/>
      <c r="J424" s="147"/>
      <c r="K424" s="594"/>
      <c r="L424" s="599"/>
      <c r="M424" s="221"/>
      <c r="N424" s="144"/>
      <c r="O424" s="144"/>
      <c r="P424" s="145"/>
      <c r="Q424" s="146"/>
      <c r="R424" s="146"/>
      <c r="S424" s="146"/>
      <c r="T424" s="144"/>
      <c r="U424" s="147"/>
      <c r="V424" s="594"/>
    </row>
    <row r="425" spans="1:22" ht="28.5" customHeight="1" thickBot="1">
      <c r="A425" s="599"/>
      <c r="B425" s="600" t="s">
        <v>520</v>
      </c>
      <c r="C425" s="601"/>
      <c r="D425" s="601"/>
      <c r="E425" s="602"/>
      <c r="F425" s="239">
        <v>8.4499999999999993</v>
      </c>
      <c r="G425" s="239">
        <f>F425*F420</f>
        <v>415.74</v>
      </c>
      <c r="H425" s="166"/>
      <c r="I425" s="242">
        <f>G425-H425</f>
        <v>415.74</v>
      </c>
      <c r="J425" s="167"/>
      <c r="K425" s="594"/>
      <c r="L425" s="599"/>
      <c r="M425" s="600" t="s">
        <v>520</v>
      </c>
      <c r="N425" s="601"/>
      <c r="O425" s="601"/>
      <c r="P425" s="602"/>
      <c r="Q425" s="239">
        <v>8.4499999999999993</v>
      </c>
      <c r="R425" s="239">
        <f>Q425*Q420</f>
        <v>417.42999999999995</v>
      </c>
      <c r="S425" s="240"/>
      <c r="T425" s="242">
        <f>R425-S425</f>
        <v>417.42999999999995</v>
      </c>
      <c r="U425" s="167"/>
      <c r="V425" s="594"/>
    </row>
    <row r="426" spans="1:22" ht="13.5" hidden="1" thickBot="1">
      <c r="A426" s="154"/>
      <c r="B426" s="346" t="s">
        <v>521</v>
      </c>
      <c r="C426" s="347"/>
      <c r="D426" s="347"/>
      <c r="E426" s="165"/>
      <c r="F426" s="239">
        <f>$B$2309</f>
        <v>0</v>
      </c>
      <c r="G426" s="238">
        <f>F426*F420</f>
        <v>0</v>
      </c>
      <c r="H426" s="166"/>
      <c r="I426" s="242">
        <f>G426-H426</f>
        <v>0</v>
      </c>
      <c r="J426" s="167"/>
      <c r="K426" s="594"/>
      <c r="L426" s="154"/>
      <c r="M426" s="346" t="s">
        <v>521</v>
      </c>
      <c r="N426" s="347"/>
      <c r="O426" s="347"/>
      <c r="P426" s="165"/>
      <c r="Q426" s="239">
        <f>$B$2309</f>
        <v>0</v>
      </c>
      <c r="R426" s="238">
        <f>Q426*Q420</f>
        <v>0</v>
      </c>
      <c r="S426" s="194"/>
      <c r="T426" s="242">
        <f>R426-S426</f>
        <v>0</v>
      </c>
      <c r="U426" s="167"/>
      <c r="V426" s="594"/>
    </row>
    <row r="427" spans="1:22" ht="12" hidden="1" customHeight="1" thickBot="1">
      <c r="A427" s="132"/>
      <c r="B427" s="168"/>
      <c r="C427" s="164"/>
      <c r="D427" s="164"/>
      <c r="E427" s="165"/>
      <c r="F427" s="243" t="s">
        <v>384</v>
      </c>
      <c r="G427" s="243" t="s">
        <v>385</v>
      </c>
      <c r="H427" s="296"/>
      <c r="I427" s="164"/>
      <c r="J427" s="167"/>
      <c r="K427" s="594"/>
      <c r="L427" s="132"/>
      <c r="M427" s="168"/>
      <c r="N427" s="164"/>
      <c r="O427" s="164"/>
      <c r="P427" s="165"/>
      <c r="Q427" s="332" t="s">
        <v>384</v>
      </c>
      <c r="R427" s="332" t="s">
        <v>385</v>
      </c>
      <c r="S427" s="300"/>
      <c r="T427" s="219"/>
      <c r="U427" s="251"/>
      <c r="V427" s="594"/>
    </row>
    <row r="428" spans="1:22" ht="13.5" thickBot="1">
      <c r="A428" s="246" t="s">
        <v>375</v>
      </c>
      <c r="B428" s="345"/>
      <c r="C428" s="219"/>
      <c r="D428" s="219"/>
      <c r="E428" s="253"/>
      <c r="F428" s="164"/>
      <c r="G428" s="282"/>
      <c r="H428" s="249"/>
      <c r="I428" s="242"/>
      <c r="J428" s="167"/>
      <c r="K428" s="594"/>
      <c r="L428" s="246" t="s">
        <v>375</v>
      </c>
      <c r="M428" s="345"/>
      <c r="N428" s="219"/>
      <c r="O428" s="219"/>
      <c r="P428" s="253"/>
      <c r="Q428" s="164"/>
      <c r="R428" s="248"/>
      <c r="S428" s="249"/>
      <c r="T428" s="242"/>
      <c r="U428" s="167"/>
      <c r="V428" s="594"/>
    </row>
    <row r="429" spans="1:22">
      <c r="A429" s="131"/>
      <c r="B429" s="132"/>
      <c r="C429" s="132"/>
      <c r="D429" s="132"/>
      <c r="E429" s="132"/>
      <c r="F429" s="132"/>
      <c r="G429" s="173" t="s">
        <v>342</v>
      </c>
      <c r="H429" s="147"/>
      <c r="I429" s="335">
        <f>I411</f>
        <v>0</v>
      </c>
      <c r="J429" s="147"/>
      <c r="K429" s="594"/>
      <c r="L429" s="131"/>
      <c r="M429" s="132"/>
      <c r="N429" s="132"/>
      <c r="O429" s="132"/>
      <c r="P429" s="132"/>
      <c r="Q429" s="132"/>
      <c r="R429" s="173" t="s">
        <v>342</v>
      </c>
      <c r="S429" s="147"/>
      <c r="T429" s="287">
        <f>T411</f>
        <v>0</v>
      </c>
      <c r="U429" s="147"/>
      <c r="V429" s="594"/>
    </row>
    <row r="430" spans="1:22">
      <c r="A430" s="131"/>
      <c r="B430" s="132"/>
      <c r="C430" s="132"/>
      <c r="D430" s="132"/>
      <c r="E430" s="132"/>
      <c r="F430" s="132"/>
      <c r="G430" s="177" t="s">
        <v>140</v>
      </c>
      <c r="H430" s="178"/>
      <c r="I430" s="355">
        <f>I412</f>
        <v>0</v>
      </c>
      <c r="J430" s="178"/>
      <c r="K430" s="594"/>
      <c r="L430" s="131"/>
      <c r="M430" s="132"/>
      <c r="N430" s="132"/>
      <c r="O430" s="132"/>
      <c r="P430" s="132"/>
      <c r="Q430" s="132"/>
      <c r="R430" s="177" t="s">
        <v>140</v>
      </c>
      <c r="S430" s="178"/>
      <c r="T430" s="283">
        <f>T412</f>
        <v>0</v>
      </c>
      <c r="U430" s="178"/>
      <c r="V430" s="594"/>
    </row>
    <row r="431" spans="1:22" ht="13.5" thickBot="1">
      <c r="A431" s="131" t="s">
        <v>376</v>
      </c>
      <c r="B431" s="132"/>
      <c r="C431" s="132"/>
      <c r="D431" s="180" t="s">
        <v>345</v>
      </c>
      <c r="E431" s="183" t="str">
        <f>$E$17</f>
        <v>декабря</v>
      </c>
      <c r="F431" s="132" t="s">
        <v>968</v>
      </c>
      <c r="G431" s="182" t="s">
        <v>347</v>
      </c>
      <c r="H431" s="167"/>
      <c r="I431" s="257">
        <f>I425+I426+I428+I429+I430</f>
        <v>415.74</v>
      </c>
      <c r="J431" s="167"/>
      <c r="K431" s="594"/>
      <c r="L431" s="131" t="s">
        <v>376</v>
      </c>
      <c r="M431" s="132"/>
      <c r="N431" s="132"/>
      <c r="O431" s="180" t="s">
        <v>345</v>
      </c>
      <c r="P431" s="183" t="str">
        <f>$E$17</f>
        <v>декабря</v>
      </c>
      <c r="Q431" s="132" t="s">
        <v>968</v>
      </c>
      <c r="R431" s="182" t="s">
        <v>347</v>
      </c>
      <c r="S431" s="167"/>
      <c r="T431" s="257">
        <f>T425+T426+T428+T429+T430</f>
        <v>417.42999999999995</v>
      </c>
      <c r="U431" s="167"/>
      <c r="V431" s="594"/>
    </row>
    <row r="432" spans="1:22" s="261" customFormat="1" ht="12" customHeight="1">
      <c r="A432" s="284" t="s">
        <v>348</v>
      </c>
      <c r="B432" s="285">
        <f>$B$18</f>
        <v>4.3333333333333335E-2</v>
      </c>
      <c r="C432" s="196" t="s">
        <v>349</v>
      </c>
      <c r="K432" s="260"/>
      <c r="L432" s="284" t="s">
        <v>348</v>
      </c>
      <c r="M432" s="285">
        <f>$B$18</f>
        <v>4.3333333333333335E-2</v>
      </c>
      <c r="N432" s="196" t="s">
        <v>349</v>
      </c>
    </row>
    <row r="433" spans="1:22">
      <c r="A433" s="131" t="s">
        <v>363</v>
      </c>
      <c r="B433" s="131"/>
      <c r="L433" s="131" t="s">
        <v>363</v>
      </c>
      <c r="M433" s="131"/>
      <c r="V433" s="216"/>
    </row>
    <row r="434" spans="1:22">
      <c r="A434" s="131" t="s">
        <v>966</v>
      </c>
      <c r="B434" s="131"/>
      <c r="L434" s="131" t="s">
        <v>966</v>
      </c>
      <c r="M434" s="131"/>
      <c r="V434" s="216"/>
    </row>
    <row r="435" spans="1:22" ht="3.75" customHeight="1">
      <c r="A435" s="131"/>
      <c r="B435" s="131"/>
      <c r="C435" s="132"/>
      <c r="D435" s="132"/>
      <c r="E435" s="132"/>
      <c r="F435" s="132"/>
      <c r="G435" s="132"/>
      <c r="H435" s="132"/>
      <c r="I435" s="132"/>
      <c r="J435" s="132"/>
      <c r="K435" s="217"/>
      <c r="L435" s="131"/>
      <c r="M435" s="131"/>
      <c r="N435" s="132"/>
      <c r="O435" s="132"/>
      <c r="P435" s="132"/>
      <c r="Q435" s="132"/>
      <c r="R435" s="132"/>
      <c r="S435" s="132"/>
      <c r="T435" s="132"/>
      <c r="U435" s="132"/>
      <c r="V435" s="132"/>
    </row>
    <row r="436" spans="1:22">
      <c r="A436" s="132"/>
      <c r="B436" s="132"/>
      <c r="C436" s="132"/>
      <c r="D436" s="133" t="s">
        <v>325</v>
      </c>
      <c r="E436" s="133"/>
      <c r="F436" s="133"/>
      <c r="G436" s="135" t="str">
        <f>$G$4</f>
        <v>ноябрь</v>
      </c>
      <c r="H436" s="133" t="s">
        <v>967</v>
      </c>
      <c r="I436" s="132"/>
      <c r="J436" s="132"/>
      <c r="K436" s="217"/>
      <c r="L436" s="132"/>
      <c r="M436" s="132"/>
      <c r="N436" s="132"/>
      <c r="O436" s="133" t="s">
        <v>325</v>
      </c>
      <c r="P436" s="133"/>
      <c r="Q436" s="133"/>
      <c r="R436" s="135" t="str">
        <f>$G$4</f>
        <v>ноябрь</v>
      </c>
      <c r="S436" s="133" t="s">
        <v>967</v>
      </c>
      <c r="T436" s="132"/>
      <c r="U436" s="132"/>
      <c r="V436" s="132"/>
    </row>
    <row r="437" spans="1:22" ht="5.25" customHeight="1">
      <c r="A437" s="599" t="s">
        <v>369</v>
      </c>
      <c r="B437" s="132"/>
      <c r="C437" s="132"/>
      <c r="D437" s="132"/>
      <c r="E437" s="132"/>
      <c r="F437" s="132"/>
      <c r="G437" s="132"/>
      <c r="H437" s="132"/>
      <c r="I437" s="132"/>
      <c r="J437" s="132"/>
      <c r="K437" s="217"/>
      <c r="L437" s="599" t="s">
        <v>369</v>
      </c>
      <c r="M437" s="132"/>
      <c r="N437" s="132"/>
      <c r="O437" s="132"/>
      <c r="P437" s="132"/>
      <c r="Q437" s="132"/>
      <c r="R437" s="132"/>
      <c r="S437" s="132"/>
      <c r="T437" s="132"/>
      <c r="U437" s="132"/>
      <c r="V437" s="132"/>
    </row>
    <row r="438" spans="1:22">
      <c r="A438" s="599"/>
      <c r="B438" s="132"/>
      <c r="C438" s="132"/>
      <c r="D438" s="131" t="s">
        <v>327</v>
      </c>
      <c r="E438" s="131"/>
      <c r="F438" s="136">
        <f>Жильцы!E27</f>
        <v>49.1</v>
      </c>
      <c r="G438" s="131" t="s">
        <v>328</v>
      </c>
      <c r="H438" s="132" t="str">
        <f>Жильцы!B27&amp;" "&amp;Жильцы!C27&amp;"."&amp;Жильцы!D27&amp;"."</f>
        <v>Сушилина Р.Ф.</v>
      </c>
      <c r="I438" s="132"/>
      <c r="J438" s="132"/>
      <c r="K438" s="217"/>
      <c r="L438" s="599"/>
      <c r="M438" s="132"/>
      <c r="N438" s="132"/>
      <c r="O438" s="131" t="s">
        <v>327</v>
      </c>
      <c r="P438" s="131"/>
      <c r="Q438" s="136">
        <f>Жильцы!E29</f>
        <v>65.599999999999994</v>
      </c>
      <c r="R438" s="131" t="s">
        <v>328</v>
      </c>
      <c r="S438" s="132" t="str">
        <f>Жильцы!B29&amp;" "&amp;Жильцы!C29&amp;"."&amp;Жильцы!D29&amp;"."</f>
        <v>Леонтьев В.В.</v>
      </c>
      <c r="T438" s="132"/>
      <c r="U438" s="132"/>
      <c r="V438" s="132"/>
    </row>
    <row r="439" spans="1:22">
      <c r="A439" s="599"/>
      <c r="B439" s="132"/>
      <c r="C439" s="132"/>
      <c r="D439" s="131" t="s">
        <v>329</v>
      </c>
      <c r="E439" s="131"/>
      <c r="F439" s="136">
        <f>Жильцы!F27</f>
        <v>5</v>
      </c>
      <c r="G439" s="131" t="s">
        <v>330</v>
      </c>
      <c r="H439" s="132" t="s">
        <v>331</v>
      </c>
      <c r="I439" s="132"/>
      <c r="J439" s="137">
        <f>Жильцы!A27</f>
        <v>26</v>
      </c>
      <c r="K439" s="217"/>
      <c r="L439" s="599"/>
      <c r="M439" s="132"/>
      <c r="N439" s="132"/>
      <c r="O439" s="131" t="s">
        <v>329</v>
      </c>
      <c r="P439" s="131"/>
      <c r="Q439" s="136">
        <f>Жильцы!F29</f>
        <v>4</v>
      </c>
      <c r="R439" s="131" t="s">
        <v>330</v>
      </c>
      <c r="S439" s="132" t="s">
        <v>331</v>
      </c>
      <c r="T439" s="132"/>
      <c r="U439" s="137">
        <f>Жильцы!A29</f>
        <v>28</v>
      </c>
      <c r="V439" s="132"/>
    </row>
    <row r="440" spans="1:22" ht="2.25" customHeight="1" thickBot="1">
      <c r="A440" s="599"/>
      <c r="B440" s="132"/>
      <c r="C440" s="132"/>
      <c r="D440" s="132"/>
      <c r="E440" s="132"/>
      <c r="F440" s="132"/>
      <c r="G440" s="132"/>
      <c r="H440" s="132"/>
      <c r="I440" s="132"/>
      <c r="J440" s="132"/>
      <c r="K440" s="217"/>
      <c r="L440" s="599"/>
      <c r="M440" s="132"/>
      <c r="N440" s="132"/>
      <c r="O440" s="132"/>
      <c r="P440" s="132"/>
      <c r="Q440" s="132"/>
      <c r="R440" s="132"/>
      <c r="S440" s="132"/>
      <c r="T440" s="132"/>
      <c r="U440" s="132"/>
      <c r="V440" s="132"/>
    </row>
    <row r="441" spans="1:22" ht="16.5" customHeight="1" thickBot="1">
      <c r="A441" s="599"/>
      <c r="B441" s="138"/>
      <c r="C441" s="219"/>
      <c r="D441" s="139" t="s">
        <v>957</v>
      </c>
      <c r="E441" s="140"/>
      <c r="F441" s="141" t="s">
        <v>334</v>
      </c>
      <c r="G441" s="141" t="s">
        <v>335</v>
      </c>
      <c r="H441" s="220"/>
      <c r="I441" s="569" t="s">
        <v>337</v>
      </c>
      <c r="J441" s="570"/>
      <c r="K441" s="217"/>
      <c r="L441" s="599"/>
      <c r="M441" s="138"/>
      <c r="N441" s="219"/>
      <c r="O441" s="139" t="s">
        <v>957</v>
      </c>
      <c r="P441" s="140"/>
      <c r="Q441" s="141" t="s">
        <v>334</v>
      </c>
      <c r="R441" s="141" t="s">
        <v>335</v>
      </c>
      <c r="S441" s="220"/>
      <c r="T441" s="569" t="s">
        <v>337</v>
      </c>
      <c r="U441" s="570"/>
      <c r="V441" s="132"/>
    </row>
    <row r="442" spans="1:22" ht="3" customHeight="1">
      <c r="A442" s="599"/>
      <c r="B442" s="221"/>
      <c r="C442" s="144"/>
      <c r="D442" s="144"/>
      <c r="E442" s="145"/>
      <c r="F442" s="146"/>
      <c r="G442" s="146"/>
      <c r="H442" s="146"/>
      <c r="I442" s="144"/>
      <c r="J442" s="147"/>
      <c r="K442" s="217"/>
      <c r="L442" s="599"/>
      <c r="M442" s="221"/>
      <c r="N442" s="144"/>
      <c r="O442" s="144"/>
      <c r="P442" s="145"/>
      <c r="Q442" s="146"/>
      <c r="R442" s="146"/>
      <c r="S442" s="146"/>
      <c r="T442" s="144"/>
      <c r="U442" s="147"/>
      <c r="V442" s="132"/>
    </row>
    <row r="443" spans="1:22" ht="25.5" customHeight="1" thickBot="1">
      <c r="A443" s="599"/>
      <c r="B443" s="600" t="s">
        <v>520</v>
      </c>
      <c r="C443" s="601"/>
      <c r="D443" s="601"/>
      <c r="E443" s="602"/>
      <c r="F443" s="239">
        <v>8.4499999999999993</v>
      </c>
      <c r="G443" s="239">
        <f>F443*F438</f>
        <v>414.89499999999998</v>
      </c>
      <c r="H443" s="240"/>
      <c r="I443" s="242">
        <f>G443-H443</f>
        <v>414.89499999999998</v>
      </c>
      <c r="J443" s="167"/>
      <c r="K443" s="217"/>
      <c r="L443" s="599"/>
      <c r="M443" s="600" t="s">
        <v>520</v>
      </c>
      <c r="N443" s="601"/>
      <c r="O443" s="601"/>
      <c r="P443" s="602"/>
      <c r="Q443" s="239">
        <v>8.4499999999999993</v>
      </c>
      <c r="R443" s="239">
        <f>Q443*Q438</f>
        <v>554.31999999999994</v>
      </c>
      <c r="S443" s="240"/>
      <c r="T443" s="242">
        <f>R443-S443</f>
        <v>554.31999999999994</v>
      </c>
      <c r="U443" s="167"/>
      <c r="V443" s="132"/>
    </row>
    <row r="444" spans="1:22" ht="13.5" hidden="1" thickBot="1">
      <c r="A444" s="154"/>
      <c r="B444" s="346" t="s">
        <v>521</v>
      </c>
      <c r="C444" s="347"/>
      <c r="D444" s="347"/>
      <c r="E444" s="165"/>
      <c r="F444" s="239">
        <f>$B$2309</f>
        <v>0</v>
      </c>
      <c r="G444" s="239">
        <f>F444*F438</f>
        <v>0</v>
      </c>
      <c r="H444" s="240"/>
      <c r="I444" s="242">
        <f>G444-H444</f>
        <v>0</v>
      </c>
      <c r="J444" s="167"/>
      <c r="K444" s="217"/>
      <c r="L444" s="154"/>
      <c r="M444" s="346" t="s">
        <v>521</v>
      </c>
      <c r="N444" s="347"/>
      <c r="O444" s="164"/>
      <c r="P444" s="165"/>
      <c r="Q444" s="239">
        <f>$B$2309</f>
        <v>0</v>
      </c>
      <c r="R444" s="239">
        <f>Q444*Q438</f>
        <v>0</v>
      </c>
      <c r="S444" s="240"/>
      <c r="T444" s="242">
        <f>R444-S444</f>
        <v>0</v>
      </c>
      <c r="U444" s="167"/>
      <c r="V444" s="132"/>
    </row>
    <row r="445" spans="1:22" ht="12" hidden="1" customHeight="1" thickBot="1">
      <c r="A445" s="132"/>
      <c r="B445" s="168"/>
      <c r="C445" s="164"/>
      <c r="D445" s="164"/>
      <c r="E445" s="165"/>
      <c r="F445" s="243" t="s">
        <v>384</v>
      </c>
      <c r="G445" s="243" t="s">
        <v>385</v>
      </c>
      <c r="H445" s="296"/>
      <c r="I445" s="164"/>
      <c r="J445" s="167"/>
      <c r="K445" s="217"/>
      <c r="L445" s="132"/>
      <c r="M445" s="168"/>
      <c r="N445" s="164"/>
      <c r="O445" s="164"/>
      <c r="P445" s="165"/>
      <c r="Q445" s="243" t="s">
        <v>384</v>
      </c>
      <c r="R445" s="243" t="s">
        <v>385</v>
      </c>
      <c r="S445" s="296"/>
      <c r="T445" s="164"/>
      <c r="U445" s="167"/>
      <c r="V445" s="132"/>
    </row>
    <row r="446" spans="1:22" ht="13.5" thickBot="1">
      <c r="A446" s="246" t="s">
        <v>375</v>
      </c>
      <c r="B446" s="345"/>
      <c r="C446" s="219"/>
      <c r="D446" s="219"/>
      <c r="E446" s="253"/>
      <c r="F446" s="248"/>
      <c r="G446" s="248"/>
      <c r="H446" s="249"/>
      <c r="I446" s="242"/>
      <c r="J446" s="167"/>
      <c r="K446" s="252"/>
      <c r="L446" s="246" t="s">
        <v>375</v>
      </c>
      <c r="M446" s="138"/>
      <c r="N446" s="219"/>
      <c r="O446" s="219"/>
      <c r="P446" s="253"/>
      <c r="Q446" s="164"/>
      <c r="R446" s="248"/>
      <c r="S446" s="249"/>
      <c r="T446" s="242"/>
      <c r="U446" s="167"/>
      <c r="V446" s="132"/>
    </row>
    <row r="447" spans="1:22">
      <c r="A447" s="131"/>
      <c r="B447" s="132"/>
      <c r="C447" s="132"/>
      <c r="D447" s="132"/>
      <c r="E447" s="132"/>
      <c r="F447" s="132"/>
      <c r="G447" s="173" t="s">
        <v>342</v>
      </c>
      <c r="H447" s="147"/>
      <c r="I447" s="287">
        <f>Жильцы!M27</f>
        <v>0</v>
      </c>
      <c r="J447" s="147"/>
      <c r="K447" s="217"/>
      <c r="L447" s="131"/>
      <c r="M447" s="132"/>
      <c r="N447" s="132"/>
      <c r="O447" s="132"/>
      <c r="P447" s="132"/>
      <c r="Q447" s="132"/>
      <c r="R447" s="173" t="s">
        <v>342</v>
      </c>
      <c r="S447" s="147"/>
      <c r="T447" s="287">
        <f>Жильцы!M29</f>
        <v>0</v>
      </c>
      <c r="U447" s="147"/>
      <c r="V447" s="132"/>
    </row>
    <row r="448" spans="1:22">
      <c r="A448" s="131"/>
      <c r="B448" s="132"/>
      <c r="C448" s="132"/>
      <c r="D448" s="132"/>
      <c r="E448" s="132"/>
      <c r="F448" s="132"/>
      <c r="G448" s="177" t="s">
        <v>140</v>
      </c>
      <c r="H448" s="178"/>
      <c r="I448" s="283">
        <f>Жильцы!O27</f>
        <v>0</v>
      </c>
      <c r="J448" s="178"/>
      <c r="K448" s="217"/>
      <c r="L448" s="131"/>
      <c r="M448" s="132"/>
      <c r="N448" s="132"/>
      <c r="O448" s="132"/>
      <c r="P448" s="132"/>
      <c r="Q448" s="132"/>
      <c r="R448" s="177" t="s">
        <v>140</v>
      </c>
      <c r="S448" s="178"/>
      <c r="T448" s="283">
        <f>Жильцы!O29</f>
        <v>0</v>
      </c>
      <c r="U448" s="178"/>
      <c r="V448" s="132"/>
    </row>
    <row r="449" spans="1:22" ht="13.5" thickBot="1">
      <c r="A449" s="131" t="s">
        <v>376</v>
      </c>
      <c r="B449" s="132"/>
      <c r="C449" s="132"/>
      <c r="D449" s="180" t="s">
        <v>345</v>
      </c>
      <c r="E449" s="183" t="str">
        <f>$E$17</f>
        <v>декабря</v>
      </c>
      <c r="F449" s="132" t="s">
        <v>968</v>
      </c>
      <c r="G449" s="182" t="s">
        <v>347</v>
      </c>
      <c r="H449" s="167"/>
      <c r="I449" s="257">
        <f>I443+I444+I446+I447+I448</f>
        <v>414.89499999999998</v>
      </c>
      <c r="J449" s="167"/>
      <c r="K449" s="217"/>
      <c r="L449" s="131" t="s">
        <v>376</v>
      </c>
      <c r="M449" s="132"/>
      <c r="N449" s="132"/>
      <c r="O449" s="180" t="s">
        <v>345</v>
      </c>
      <c r="P449" s="183" t="str">
        <f>$E$17</f>
        <v>декабря</v>
      </c>
      <c r="Q449" s="132" t="s">
        <v>968</v>
      </c>
      <c r="R449" s="182" t="s">
        <v>347</v>
      </c>
      <c r="S449" s="167"/>
      <c r="T449" s="257">
        <f>T443+T444+T446+T447+T448</f>
        <v>554.31999999999994</v>
      </c>
      <c r="U449" s="167"/>
      <c r="V449" s="132"/>
    </row>
    <row r="450" spans="1:22" ht="12.75" customHeight="1">
      <c r="A450" s="184" t="s">
        <v>348</v>
      </c>
      <c r="B450" s="190">
        <f>$B$18</f>
        <v>4.3333333333333335E-2</v>
      </c>
      <c r="C450" s="186" t="s">
        <v>349</v>
      </c>
      <c r="D450" s="259"/>
      <c r="E450" s="259"/>
      <c r="F450" s="259"/>
      <c r="G450" s="188"/>
      <c r="H450" s="189"/>
      <c r="I450" s="259"/>
      <c r="J450" s="259"/>
      <c r="K450" s="260"/>
      <c r="L450" s="184" t="s">
        <v>348</v>
      </c>
      <c r="M450" s="190">
        <f>$B$18</f>
        <v>4.3333333333333335E-2</v>
      </c>
      <c r="N450" s="186" t="s">
        <v>349</v>
      </c>
      <c r="O450" s="259"/>
      <c r="P450" s="259"/>
      <c r="Q450" s="259"/>
      <c r="R450" s="259"/>
      <c r="S450" s="259"/>
      <c r="T450" s="259"/>
      <c r="U450" s="259"/>
      <c r="V450" s="261"/>
    </row>
    <row r="451" spans="1:22" ht="26.25" customHeight="1">
      <c r="A451" s="131" t="s">
        <v>363</v>
      </c>
      <c r="B451" s="131"/>
      <c r="L451" s="131" t="s">
        <v>363</v>
      </c>
      <c r="M451" s="131"/>
      <c r="V451" s="216"/>
    </row>
    <row r="452" spans="1:22">
      <c r="A452" s="131" t="s">
        <v>966</v>
      </c>
      <c r="B452" s="131"/>
      <c r="L452" s="131" t="s">
        <v>966</v>
      </c>
      <c r="M452" s="131"/>
      <c r="V452" s="216"/>
    </row>
    <row r="453" spans="1:22" ht="2.25" customHeight="1">
      <c r="A453" s="131"/>
      <c r="B453" s="131"/>
      <c r="C453" s="132"/>
      <c r="D453" s="132"/>
      <c r="E453" s="132"/>
      <c r="F453" s="132"/>
      <c r="G453" s="132"/>
      <c r="H453" s="132"/>
      <c r="I453" s="132"/>
      <c r="J453" s="132"/>
      <c r="K453" s="217"/>
      <c r="L453" s="131"/>
      <c r="M453" s="131"/>
      <c r="N453" s="132"/>
      <c r="O453" s="132"/>
      <c r="P453" s="132"/>
      <c r="Q453" s="132"/>
      <c r="R453" s="132"/>
      <c r="S453" s="132"/>
      <c r="T453" s="132"/>
      <c r="U453" s="132"/>
      <c r="V453" s="156"/>
    </row>
    <row r="454" spans="1:22">
      <c r="A454" s="132"/>
      <c r="B454" s="132"/>
      <c r="C454" s="132"/>
      <c r="D454" s="133" t="s">
        <v>350</v>
      </c>
      <c r="E454" s="133"/>
      <c r="F454" s="133"/>
      <c r="G454" s="135" t="str">
        <f>$G$4</f>
        <v>ноябрь</v>
      </c>
      <c r="H454" s="133" t="s">
        <v>967</v>
      </c>
      <c r="I454" s="132"/>
      <c r="J454" s="132"/>
      <c r="K454" s="217"/>
      <c r="L454" s="132"/>
      <c r="M454" s="132"/>
      <c r="N454" s="132"/>
      <c r="O454" s="133" t="s">
        <v>350</v>
      </c>
      <c r="P454" s="133"/>
      <c r="Q454" s="133"/>
      <c r="R454" s="135" t="str">
        <f>$G$4</f>
        <v>ноябрь</v>
      </c>
      <c r="S454" s="133" t="s">
        <v>967</v>
      </c>
      <c r="T454" s="132"/>
      <c r="U454" s="132"/>
      <c r="V454" s="156"/>
    </row>
    <row r="455" spans="1:22" ht="3.75" customHeight="1">
      <c r="A455" s="599" t="s">
        <v>369</v>
      </c>
      <c r="B455" s="132"/>
      <c r="C455" s="132"/>
      <c r="D455" s="132"/>
      <c r="E455" s="132"/>
      <c r="F455" s="132"/>
      <c r="G455" s="132"/>
      <c r="H455" s="132"/>
      <c r="I455" s="132"/>
      <c r="J455" s="132"/>
      <c r="K455" s="594"/>
      <c r="L455" s="599" t="s">
        <v>369</v>
      </c>
      <c r="M455" s="132"/>
      <c r="N455" s="132"/>
      <c r="O455" s="132"/>
      <c r="P455" s="132"/>
      <c r="Q455" s="132"/>
      <c r="R455" s="132"/>
      <c r="S455" s="132"/>
      <c r="T455" s="132"/>
      <c r="U455" s="132"/>
      <c r="V455" s="594"/>
    </row>
    <row r="456" spans="1:22">
      <c r="A456" s="599"/>
      <c r="B456" s="132"/>
      <c r="C456" s="132"/>
      <c r="D456" s="131" t="s">
        <v>327</v>
      </c>
      <c r="E456" s="131"/>
      <c r="F456" s="136">
        <f>F438</f>
        <v>49.1</v>
      </c>
      <c r="G456" s="131" t="s">
        <v>328</v>
      </c>
      <c r="H456" s="132" t="str">
        <f>H438</f>
        <v>Сушилина Р.Ф.</v>
      </c>
      <c r="I456" s="132"/>
      <c r="J456" s="132"/>
      <c r="K456" s="594"/>
      <c r="L456" s="599"/>
      <c r="M456" s="132"/>
      <c r="N456" s="132"/>
      <c r="O456" s="131" t="s">
        <v>327</v>
      </c>
      <c r="P456" s="131"/>
      <c r="Q456" s="136">
        <f>Q438</f>
        <v>65.599999999999994</v>
      </c>
      <c r="R456" s="131" t="s">
        <v>328</v>
      </c>
      <c r="S456" s="132" t="str">
        <f>S438</f>
        <v>Леонтьев В.В.</v>
      </c>
      <c r="T456" s="132"/>
      <c r="U456" s="132"/>
      <c r="V456" s="594"/>
    </row>
    <row r="457" spans="1:22">
      <c r="A457" s="599"/>
      <c r="B457" s="132"/>
      <c r="C457" s="132"/>
      <c r="D457" s="131" t="s">
        <v>329</v>
      </c>
      <c r="E457" s="131"/>
      <c r="F457" s="136">
        <f>F439</f>
        <v>5</v>
      </c>
      <c r="G457" s="131" t="s">
        <v>330</v>
      </c>
      <c r="H457" s="132" t="s">
        <v>331</v>
      </c>
      <c r="I457" s="132"/>
      <c r="J457" s="137">
        <f>J439</f>
        <v>26</v>
      </c>
      <c r="K457" s="594"/>
      <c r="L457" s="599"/>
      <c r="M457" s="132"/>
      <c r="N457" s="132"/>
      <c r="O457" s="131" t="s">
        <v>329</v>
      </c>
      <c r="P457" s="131"/>
      <c r="Q457" s="136">
        <f>Q439</f>
        <v>4</v>
      </c>
      <c r="R457" s="131" t="s">
        <v>330</v>
      </c>
      <c r="S457" s="132" t="s">
        <v>331</v>
      </c>
      <c r="T457" s="132"/>
      <c r="U457" s="137">
        <f>U439</f>
        <v>28</v>
      </c>
      <c r="V457" s="594"/>
    </row>
    <row r="458" spans="1:22" ht="2.25" customHeight="1" thickBot="1">
      <c r="A458" s="599"/>
      <c r="B458" s="132"/>
      <c r="C458" s="132"/>
      <c r="D458" s="132"/>
      <c r="E458" s="132"/>
      <c r="F458" s="132"/>
      <c r="G458" s="132"/>
      <c r="H458" s="132"/>
      <c r="I458" s="132"/>
      <c r="J458" s="132"/>
      <c r="K458" s="594"/>
      <c r="L458" s="599"/>
      <c r="M458" s="132"/>
      <c r="N458" s="132"/>
      <c r="O458" s="132"/>
      <c r="P458" s="132"/>
      <c r="Q458" s="132"/>
      <c r="R458" s="132"/>
      <c r="S458" s="132"/>
      <c r="T458" s="132"/>
      <c r="U458" s="132"/>
      <c r="V458" s="594"/>
    </row>
    <row r="459" spans="1:22" ht="21" customHeight="1" thickBot="1">
      <c r="A459" s="599"/>
      <c r="B459" s="138"/>
      <c r="C459" s="219"/>
      <c r="D459" s="139" t="s">
        <v>957</v>
      </c>
      <c r="E459" s="140"/>
      <c r="F459" s="141" t="s">
        <v>334</v>
      </c>
      <c r="G459" s="141" t="s">
        <v>335</v>
      </c>
      <c r="H459" s="220"/>
      <c r="I459" s="569" t="s">
        <v>337</v>
      </c>
      <c r="J459" s="570"/>
      <c r="K459" s="594"/>
      <c r="L459" s="599"/>
      <c r="M459" s="138"/>
      <c r="N459" s="219"/>
      <c r="O459" s="139" t="s">
        <v>957</v>
      </c>
      <c r="P459" s="140"/>
      <c r="Q459" s="141" t="s">
        <v>334</v>
      </c>
      <c r="R459" s="141" t="s">
        <v>335</v>
      </c>
      <c r="S459" s="220"/>
      <c r="T459" s="569" t="s">
        <v>337</v>
      </c>
      <c r="U459" s="570"/>
      <c r="V459" s="594"/>
    </row>
    <row r="460" spans="1:22" ht="6" customHeight="1">
      <c r="A460" s="599"/>
      <c r="B460" s="221"/>
      <c r="C460" s="144"/>
      <c r="D460" s="144"/>
      <c r="E460" s="145"/>
      <c r="F460" s="146"/>
      <c r="G460" s="146"/>
      <c r="H460" s="146"/>
      <c r="I460" s="144"/>
      <c r="J460" s="147"/>
      <c r="K460" s="594"/>
      <c r="L460" s="599"/>
      <c r="M460" s="221"/>
      <c r="N460" s="144"/>
      <c r="O460" s="144"/>
      <c r="P460" s="145"/>
      <c r="Q460" s="146"/>
      <c r="R460" s="146"/>
      <c r="S460" s="146"/>
      <c r="T460" s="144"/>
      <c r="U460" s="147"/>
      <c r="V460" s="594"/>
    </row>
    <row r="461" spans="1:22" ht="27" customHeight="1" thickBot="1">
      <c r="A461" s="599"/>
      <c r="B461" s="600" t="s">
        <v>520</v>
      </c>
      <c r="C461" s="601"/>
      <c r="D461" s="601"/>
      <c r="E461" s="602"/>
      <c r="F461" s="239">
        <v>8.4499999999999993</v>
      </c>
      <c r="G461" s="239">
        <f>F461*F456</f>
        <v>414.89499999999998</v>
      </c>
      <c r="H461" s="166"/>
      <c r="I461" s="242">
        <f>G461-H461</f>
        <v>414.89499999999998</v>
      </c>
      <c r="J461" s="167"/>
      <c r="K461" s="594"/>
      <c r="L461" s="599"/>
      <c r="M461" s="600" t="s">
        <v>520</v>
      </c>
      <c r="N461" s="601"/>
      <c r="O461" s="601"/>
      <c r="P461" s="602"/>
      <c r="Q461" s="239">
        <v>8.4499999999999993</v>
      </c>
      <c r="R461" s="239">
        <f>Q461*Q456</f>
        <v>554.31999999999994</v>
      </c>
      <c r="S461" s="166"/>
      <c r="T461" s="242">
        <f>R461-S461</f>
        <v>554.31999999999994</v>
      </c>
      <c r="U461" s="167"/>
      <c r="V461" s="594"/>
    </row>
    <row r="462" spans="1:22" ht="13.5" hidden="1" thickBot="1">
      <c r="A462" s="154"/>
      <c r="B462" s="168" t="s">
        <v>521</v>
      </c>
      <c r="C462" s="164"/>
      <c r="D462" s="164"/>
      <c r="E462" s="165"/>
      <c r="F462" s="239">
        <f>$B$2309</f>
        <v>0</v>
      </c>
      <c r="G462" s="238">
        <f>F462*F456</f>
        <v>0</v>
      </c>
      <c r="H462" s="166"/>
      <c r="I462" s="242">
        <f>G462-H462</f>
        <v>0</v>
      </c>
      <c r="J462" s="167"/>
      <c r="K462" s="594"/>
      <c r="L462" s="154"/>
      <c r="M462" s="168" t="s">
        <v>521</v>
      </c>
      <c r="N462" s="164"/>
      <c r="O462" s="164"/>
      <c r="P462" s="165"/>
      <c r="Q462" s="239">
        <f>$B$2309</f>
        <v>0</v>
      </c>
      <c r="R462" s="193">
        <f>Q462*Q456</f>
        <v>0</v>
      </c>
      <c r="S462" s="194"/>
      <c r="T462" s="160">
        <f>R462-S462</f>
        <v>0</v>
      </c>
      <c r="U462" s="161"/>
      <c r="V462" s="594"/>
    </row>
    <row r="463" spans="1:22" ht="12.75" hidden="1" customHeight="1" thickBot="1">
      <c r="A463" s="132"/>
      <c r="B463" s="168"/>
      <c r="C463" s="164"/>
      <c r="D463" s="164"/>
      <c r="E463" s="165"/>
      <c r="F463" s="243" t="s">
        <v>384</v>
      </c>
      <c r="G463" s="243" t="s">
        <v>385</v>
      </c>
      <c r="H463" s="296"/>
      <c r="I463" s="164"/>
      <c r="J463" s="167"/>
      <c r="K463" s="594"/>
      <c r="L463" s="132"/>
      <c r="M463" s="168"/>
      <c r="N463" s="164"/>
      <c r="O463" s="164"/>
      <c r="P463" s="165"/>
      <c r="Q463" s="332" t="s">
        <v>384</v>
      </c>
      <c r="R463" s="332" t="s">
        <v>385</v>
      </c>
      <c r="S463" s="300"/>
      <c r="T463" s="219"/>
      <c r="U463" s="251"/>
      <c r="V463" s="594"/>
    </row>
    <row r="464" spans="1:22" ht="13.5" thickBot="1">
      <c r="A464" s="246" t="s">
        <v>375</v>
      </c>
      <c r="B464" s="345"/>
      <c r="C464" s="219"/>
      <c r="D464" s="219"/>
      <c r="E464" s="253"/>
      <c r="F464" s="164"/>
      <c r="G464" s="282"/>
      <c r="H464" s="249"/>
      <c r="I464" s="242"/>
      <c r="J464" s="167"/>
      <c r="K464" s="594"/>
      <c r="L464" s="246" t="s">
        <v>375</v>
      </c>
      <c r="M464" s="138"/>
      <c r="N464" s="219"/>
      <c r="O464" s="219"/>
      <c r="P464" s="253"/>
      <c r="Q464" s="164"/>
      <c r="R464" s="248"/>
      <c r="S464" s="249"/>
      <c r="T464" s="242"/>
      <c r="U464" s="167"/>
      <c r="V464" s="594"/>
    </row>
    <row r="465" spans="1:22">
      <c r="A465" s="131"/>
      <c r="B465" s="132"/>
      <c r="C465" s="132"/>
      <c r="D465" s="132"/>
      <c r="E465" s="132"/>
      <c r="F465" s="132"/>
      <c r="G465" s="173" t="s">
        <v>342</v>
      </c>
      <c r="H465" s="147"/>
      <c r="I465" s="287">
        <f>I447</f>
        <v>0</v>
      </c>
      <c r="J465" s="147"/>
      <c r="K465" s="594"/>
      <c r="L465" s="131"/>
      <c r="M465" s="132"/>
      <c r="N465" s="132"/>
      <c r="O465" s="132"/>
      <c r="P465" s="132"/>
      <c r="Q465" s="132"/>
      <c r="R465" s="173" t="s">
        <v>342</v>
      </c>
      <c r="S465" s="147"/>
      <c r="T465" s="287">
        <f>T447</f>
        <v>0</v>
      </c>
      <c r="U465" s="147"/>
      <c r="V465" s="594"/>
    </row>
    <row r="466" spans="1:22">
      <c r="A466" s="131"/>
      <c r="B466" s="132"/>
      <c r="C466" s="132"/>
      <c r="D466" s="132"/>
      <c r="E466" s="132"/>
      <c r="F466" s="132"/>
      <c r="G466" s="177" t="s">
        <v>140</v>
      </c>
      <c r="H466" s="178"/>
      <c r="I466" s="283">
        <f>I448</f>
        <v>0</v>
      </c>
      <c r="J466" s="178"/>
      <c r="K466" s="594"/>
      <c r="L466" s="131"/>
      <c r="M466" s="132"/>
      <c r="N466" s="132"/>
      <c r="O466" s="132"/>
      <c r="P466" s="132"/>
      <c r="Q466" s="132"/>
      <c r="R466" s="177" t="s">
        <v>140</v>
      </c>
      <c r="S466" s="178"/>
      <c r="T466" s="283">
        <f>T448</f>
        <v>0</v>
      </c>
      <c r="U466" s="178"/>
      <c r="V466" s="594"/>
    </row>
    <row r="467" spans="1:22" ht="13.5" thickBot="1">
      <c r="A467" s="131" t="s">
        <v>376</v>
      </c>
      <c r="B467" s="132"/>
      <c r="C467" s="132"/>
      <c r="D467" s="180" t="s">
        <v>345</v>
      </c>
      <c r="E467" s="183" t="str">
        <f>$E$17</f>
        <v>декабря</v>
      </c>
      <c r="F467" s="132" t="s">
        <v>968</v>
      </c>
      <c r="G467" s="182" t="s">
        <v>347</v>
      </c>
      <c r="H467" s="167"/>
      <c r="I467" s="257">
        <f>I461+I462+I464+I465+I466</f>
        <v>414.89499999999998</v>
      </c>
      <c r="J467" s="167"/>
      <c r="K467" s="594"/>
      <c r="L467" s="131" t="s">
        <v>376</v>
      </c>
      <c r="M467" s="132"/>
      <c r="N467" s="132"/>
      <c r="O467" s="180" t="s">
        <v>345</v>
      </c>
      <c r="P467" s="183" t="str">
        <f>$E$17</f>
        <v>декабря</v>
      </c>
      <c r="Q467" s="132" t="s">
        <v>968</v>
      </c>
      <c r="R467" s="182" t="s">
        <v>347</v>
      </c>
      <c r="S467" s="167"/>
      <c r="T467" s="257">
        <f>T461+T462+T464+T465+T466</f>
        <v>554.31999999999994</v>
      </c>
      <c r="U467" s="167"/>
      <c r="V467" s="594"/>
    </row>
    <row r="468" spans="1:22" ht="13.5" thickBot="1">
      <c r="A468" s="184" t="s">
        <v>348</v>
      </c>
      <c r="B468" s="190">
        <f>$B$18</f>
        <v>4.3333333333333335E-2</v>
      </c>
      <c r="C468" s="186" t="s">
        <v>349</v>
      </c>
      <c r="D468" s="259"/>
      <c r="E468" s="259"/>
      <c r="F468" s="259"/>
      <c r="G468" s="197"/>
      <c r="H468" s="197"/>
      <c r="I468" s="197"/>
      <c r="J468" s="197"/>
      <c r="K468" s="348"/>
      <c r="L468" s="184" t="s">
        <v>348</v>
      </c>
      <c r="M468" s="190">
        <f>$B$18</f>
        <v>4.3333333333333335E-2</v>
      </c>
      <c r="N468" s="186" t="s">
        <v>349</v>
      </c>
      <c r="O468" s="259"/>
      <c r="P468" s="259"/>
      <c r="Q468" s="259"/>
      <c r="R468" s="197"/>
      <c r="S468" s="197"/>
      <c r="T468" s="197"/>
      <c r="U468" s="197"/>
      <c r="V468" s="156"/>
    </row>
    <row r="469" spans="1:22" ht="30.75" customHeight="1" thickTop="1">
      <c r="A469" s="131" t="s">
        <v>363</v>
      </c>
      <c r="B469" s="131"/>
      <c r="L469" s="131" t="s">
        <v>363</v>
      </c>
      <c r="M469" s="131"/>
      <c r="V469" s="216"/>
    </row>
    <row r="470" spans="1:22">
      <c r="A470" s="131" t="s">
        <v>966</v>
      </c>
      <c r="B470" s="131"/>
      <c r="L470" s="131" t="s">
        <v>966</v>
      </c>
      <c r="M470" s="131"/>
      <c r="V470" s="216"/>
    </row>
    <row r="471" spans="1:22" ht="2.25" customHeight="1">
      <c r="A471" s="131"/>
      <c r="B471" s="131"/>
      <c r="C471" s="132"/>
      <c r="D471" s="132"/>
      <c r="E471" s="132"/>
      <c r="F471" s="132"/>
      <c r="G471" s="132"/>
      <c r="H471" s="132"/>
      <c r="I471" s="132"/>
      <c r="J471" s="132"/>
      <c r="K471" s="217"/>
      <c r="L471" s="131"/>
      <c r="M471" s="131"/>
      <c r="N471" s="132"/>
      <c r="O471" s="132"/>
      <c r="P471" s="132"/>
      <c r="Q471" s="132"/>
      <c r="R471" s="132"/>
      <c r="S471" s="132"/>
      <c r="T471" s="132"/>
      <c r="U471" s="132"/>
      <c r="V471" s="132"/>
    </row>
    <row r="472" spans="1:22">
      <c r="A472" s="132"/>
      <c r="B472" s="132"/>
      <c r="C472" s="132"/>
      <c r="D472" s="133" t="s">
        <v>325</v>
      </c>
      <c r="E472" s="133"/>
      <c r="F472" s="133"/>
      <c r="G472" s="135" t="str">
        <f>$G$4</f>
        <v>ноябрь</v>
      </c>
      <c r="H472" s="133" t="s">
        <v>967</v>
      </c>
      <c r="I472" s="132"/>
      <c r="J472" s="132"/>
      <c r="K472" s="217"/>
      <c r="L472" s="132"/>
      <c r="M472" s="132"/>
      <c r="N472" s="132"/>
      <c r="O472" s="133" t="s">
        <v>325</v>
      </c>
      <c r="P472" s="133"/>
      <c r="Q472" s="133"/>
      <c r="R472" s="135" t="str">
        <f>$G$4</f>
        <v>ноябрь</v>
      </c>
      <c r="S472" s="133" t="s">
        <v>967</v>
      </c>
      <c r="T472" s="132"/>
      <c r="U472" s="132"/>
      <c r="V472" s="132"/>
    </row>
    <row r="473" spans="1:22" ht="3" customHeight="1">
      <c r="A473" s="599" t="s">
        <v>369</v>
      </c>
      <c r="B473" s="132"/>
      <c r="C473" s="132"/>
      <c r="D473" s="132"/>
      <c r="E473" s="132"/>
      <c r="F473" s="132"/>
      <c r="G473" s="132"/>
      <c r="H473" s="132"/>
      <c r="I473" s="132"/>
      <c r="J473" s="132"/>
      <c r="K473" s="217"/>
      <c r="L473" s="599" t="s">
        <v>369</v>
      </c>
      <c r="M473" s="132"/>
      <c r="N473" s="132"/>
      <c r="O473" s="132"/>
      <c r="P473" s="132"/>
      <c r="Q473" s="132"/>
      <c r="R473" s="132"/>
      <c r="S473" s="132"/>
      <c r="T473" s="132"/>
      <c r="U473" s="132"/>
      <c r="V473" s="132"/>
    </row>
    <row r="474" spans="1:22">
      <c r="A474" s="599"/>
      <c r="B474" s="132"/>
      <c r="C474" s="132"/>
      <c r="D474" s="131" t="s">
        <v>327</v>
      </c>
      <c r="E474" s="131"/>
      <c r="F474" s="136">
        <f>Жильцы!E28</f>
        <v>49.2</v>
      </c>
      <c r="G474" s="131" t="s">
        <v>328</v>
      </c>
      <c r="H474" s="132" t="str">
        <f>Жильцы!B28&amp;" "&amp;Жильцы!C28&amp;"."&amp;Жильцы!D28&amp;"."</f>
        <v>Федотова О.В.</v>
      </c>
      <c r="I474" s="132"/>
      <c r="J474" s="132"/>
      <c r="K474" s="217"/>
      <c r="L474" s="599"/>
      <c r="M474" s="132"/>
      <c r="N474" s="132"/>
      <c r="O474" s="131" t="s">
        <v>327</v>
      </c>
      <c r="P474" s="131"/>
      <c r="Q474" s="136">
        <f>Жильцы!E30</f>
        <v>65.599999999999994</v>
      </c>
      <c r="R474" s="131" t="s">
        <v>328</v>
      </c>
      <c r="S474" s="132" t="str">
        <f>Жильцы!B30&amp;" "&amp;Жильцы!C30&amp;"."&amp;Жильцы!D30&amp;"."</f>
        <v>Назарова Л.Г.</v>
      </c>
      <c r="T474" s="132"/>
      <c r="U474" s="132"/>
      <c r="V474" s="132"/>
    </row>
    <row r="475" spans="1:22">
      <c r="A475" s="599"/>
      <c r="B475" s="132"/>
      <c r="C475" s="132"/>
      <c r="D475" s="131" t="s">
        <v>329</v>
      </c>
      <c r="E475" s="131"/>
      <c r="F475" s="136">
        <f>Жильцы!F28</f>
        <v>2</v>
      </c>
      <c r="G475" s="131" t="s">
        <v>330</v>
      </c>
      <c r="H475" s="132" t="s">
        <v>331</v>
      </c>
      <c r="I475" s="132"/>
      <c r="J475" s="137">
        <f>Жильцы!A28</f>
        <v>27</v>
      </c>
      <c r="K475" s="217"/>
      <c r="L475" s="599"/>
      <c r="M475" s="132"/>
      <c r="N475" s="132"/>
      <c r="O475" s="131" t="s">
        <v>329</v>
      </c>
      <c r="P475" s="131"/>
      <c r="Q475" s="136">
        <f>Жильцы!F30</f>
        <v>3</v>
      </c>
      <c r="R475" s="131" t="s">
        <v>330</v>
      </c>
      <c r="S475" s="132" t="s">
        <v>331</v>
      </c>
      <c r="T475" s="132"/>
      <c r="U475" s="137">
        <f>Жильцы!A30</f>
        <v>29</v>
      </c>
      <c r="V475" s="132"/>
    </row>
    <row r="476" spans="1:22" ht="2.25" customHeight="1" thickBot="1">
      <c r="A476" s="599"/>
      <c r="B476" s="132"/>
      <c r="C476" s="132"/>
      <c r="D476" s="132"/>
      <c r="E476" s="132"/>
      <c r="F476" s="132"/>
      <c r="G476" s="132"/>
      <c r="H476" s="132"/>
      <c r="I476" s="132"/>
      <c r="J476" s="132"/>
      <c r="K476" s="217"/>
      <c r="L476" s="599"/>
      <c r="M476" s="132"/>
      <c r="N476" s="132"/>
      <c r="O476" s="132"/>
      <c r="P476" s="132"/>
      <c r="Q476" s="132"/>
      <c r="R476" s="132"/>
      <c r="S476" s="132"/>
      <c r="T476" s="132"/>
      <c r="U476" s="132"/>
      <c r="V476" s="132"/>
    </row>
    <row r="477" spans="1:22" ht="20.25" customHeight="1" thickBot="1">
      <c r="A477" s="599"/>
      <c r="B477" s="138"/>
      <c r="C477" s="219"/>
      <c r="D477" s="139" t="s">
        <v>957</v>
      </c>
      <c r="E477" s="140"/>
      <c r="F477" s="141" t="s">
        <v>334</v>
      </c>
      <c r="G477" s="141" t="s">
        <v>335</v>
      </c>
      <c r="H477" s="142"/>
      <c r="I477" s="569" t="s">
        <v>337</v>
      </c>
      <c r="J477" s="570"/>
      <c r="K477" s="217"/>
      <c r="L477" s="599"/>
      <c r="M477" s="138"/>
      <c r="N477" s="219"/>
      <c r="O477" s="139" t="s">
        <v>957</v>
      </c>
      <c r="P477" s="140"/>
      <c r="Q477" s="141" t="s">
        <v>334</v>
      </c>
      <c r="R477" s="141" t="s">
        <v>335</v>
      </c>
      <c r="S477" s="142"/>
      <c r="T477" s="569" t="s">
        <v>337</v>
      </c>
      <c r="U477" s="570"/>
      <c r="V477" s="132"/>
    </row>
    <row r="478" spans="1:22" ht="3.75" customHeight="1">
      <c r="A478" s="599"/>
      <c r="B478" s="221"/>
      <c r="C478" s="144"/>
      <c r="D478" s="144"/>
      <c r="E478" s="145"/>
      <c r="F478" s="146"/>
      <c r="G478" s="146"/>
      <c r="H478" s="146"/>
      <c r="I478" s="144"/>
      <c r="J478" s="147"/>
      <c r="K478" s="217"/>
      <c r="L478" s="599"/>
      <c r="M478" s="221"/>
      <c r="N478" s="144"/>
      <c r="O478" s="144"/>
      <c r="P478" s="145"/>
      <c r="Q478" s="146"/>
      <c r="R478" s="146"/>
      <c r="S478" s="146"/>
      <c r="T478" s="144"/>
      <c r="U478" s="147"/>
      <c r="V478" s="132"/>
    </row>
    <row r="479" spans="1:22" ht="25.5" customHeight="1" thickBot="1">
      <c r="A479" s="599"/>
      <c r="B479" s="600" t="s">
        <v>520</v>
      </c>
      <c r="C479" s="601"/>
      <c r="D479" s="601"/>
      <c r="E479" s="602"/>
      <c r="F479" s="239">
        <v>8.4499999999999993</v>
      </c>
      <c r="G479" s="239">
        <f>F479*F474</f>
        <v>415.74</v>
      </c>
      <c r="H479" s="240"/>
      <c r="I479" s="242">
        <f>G479-H479</f>
        <v>415.74</v>
      </c>
      <c r="J479" s="167"/>
      <c r="K479" s="217"/>
      <c r="L479" s="599"/>
      <c r="M479" s="600" t="s">
        <v>520</v>
      </c>
      <c r="N479" s="601"/>
      <c r="O479" s="601"/>
      <c r="P479" s="602"/>
      <c r="Q479" s="239">
        <v>8.4499999999999993</v>
      </c>
      <c r="R479" s="239">
        <f>Q479*Q474</f>
        <v>554.31999999999994</v>
      </c>
      <c r="S479" s="166"/>
      <c r="T479" s="242">
        <f>R479-S479</f>
        <v>554.31999999999994</v>
      </c>
      <c r="U479" s="167"/>
      <c r="V479" s="132"/>
    </row>
    <row r="480" spans="1:22" ht="13.5" hidden="1" thickBot="1">
      <c r="A480" s="154"/>
      <c r="B480" s="346" t="s">
        <v>521</v>
      </c>
      <c r="C480" s="347"/>
      <c r="D480" s="164"/>
      <c r="E480" s="165"/>
      <c r="F480" s="239">
        <f>$B$2309</f>
        <v>0</v>
      </c>
      <c r="G480" s="193">
        <f>F480*F474</f>
        <v>0</v>
      </c>
      <c r="H480" s="162"/>
      <c r="I480" s="160">
        <f>G480-H480</f>
        <v>0</v>
      </c>
      <c r="J480" s="161"/>
      <c r="K480" s="217"/>
      <c r="L480" s="154"/>
      <c r="M480" s="346" t="s">
        <v>521</v>
      </c>
      <c r="N480" s="347"/>
      <c r="O480" s="164"/>
      <c r="P480" s="165"/>
      <c r="Q480" s="239">
        <f>$B$2309</f>
        <v>0</v>
      </c>
      <c r="R480" s="238">
        <f>Q480*Q474</f>
        <v>0</v>
      </c>
      <c r="S480" s="166"/>
      <c r="T480" s="242">
        <f>R480-S480</f>
        <v>0</v>
      </c>
      <c r="U480" s="167"/>
      <c r="V480" s="132"/>
    </row>
    <row r="481" spans="1:22" ht="13.5" hidden="1" customHeight="1" thickBot="1">
      <c r="A481" s="132"/>
      <c r="B481" s="168"/>
      <c r="C481" s="164"/>
      <c r="D481" s="164"/>
      <c r="E481" s="165"/>
      <c r="F481" s="332" t="s">
        <v>384</v>
      </c>
      <c r="G481" s="332" t="s">
        <v>385</v>
      </c>
      <c r="H481" s="300"/>
      <c r="I481" s="219"/>
      <c r="J481" s="251"/>
      <c r="K481" s="217"/>
      <c r="L481" s="132"/>
      <c r="M481" s="168"/>
      <c r="N481" s="164"/>
      <c r="O481" s="164"/>
      <c r="P481" s="165"/>
      <c r="Q481" s="243" t="s">
        <v>384</v>
      </c>
      <c r="R481" s="243" t="s">
        <v>385</v>
      </c>
      <c r="S481" s="300"/>
      <c r="T481" s="164"/>
      <c r="U481" s="167"/>
      <c r="V481" s="132"/>
    </row>
    <row r="482" spans="1:22" ht="13.5" thickBot="1">
      <c r="A482" s="246" t="s">
        <v>375</v>
      </c>
      <c r="B482" s="345"/>
      <c r="C482" s="219"/>
      <c r="D482" s="219"/>
      <c r="E482" s="253"/>
      <c r="F482" s="248"/>
      <c r="G482" s="248"/>
      <c r="H482" s="249"/>
      <c r="I482" s="242"/>
      <c r="J482" s="167"/>
      <c r="K482" s="217"/>
      <c r="L482" s="246" t="s">
        <v>375</v>
      </c>
      <c r="M482" s="345"/>
      <c r="N482" s="219"/>
      <c r="O482" s="219"/>
      <c r="P482" s="253"/>
      <c r="Q482" s="164"/>
      <c r="R482" s="248"/>
      <c r="S482" s="249"/>
      <c r="T482" s="242"/>
      <c r="U482" s="167"/>
      <c r="V482" s="132"/>
    </row>
    <row r="483" spans="1:22">
      <c r="A483" s="131"/>
      <c r="B483" s="132"/>
      <c r="C483" s="132"/>
      <c r="D483" s="132"/>
      <c r="E483" s="132"/>
      <c r="F483" s="132"/>
      <c r="G483" s="173" t="s">
        <v>342</v>
      </c>
      <c r="H483" s="147"/>
      <c r="I483" s="287">
        <f>Жильцы!M28</f>
        <v>0</v>
      </c>
      <c r="J483" s="147"/>
      <c r="K483" s="217"/>
      <c r="L483" s="131"/>
      <c r="M483" s="132"/>
      <c r="N483" s="132"/>
      <c r="O483" s="132"/>
      <c r="P483" s="132"/>
      <c r="Q483" s="132"/>
      <c r="R483" s="173" t="s">
        <v>342</v>
      </c>
      <c r="S483" s="147"/>
      <c r="T483" s="287">
        <f>Жильцы!M30</f>
        <v>0</v>
      </c>
      <c r="U483" s="147"/>
      <c r="V483" s="132"/>
    </row>
    <row r="484" spans="1:22" ht="11.25" customHeight="1">
      <c r="A484" s="131"/>
      <c r="B484" s="132"/>
      <c r="C484" s="132"/>
      <c r="D484" s="132"/>
      <c r="E484" s="132"/>
      <c r="F484" s="132"/>
      <c r="G484" s="177" t="s">
        <v>140</v>
      </c>
      <c r="H484" s="178"/>
      <c r="I484" s="283">
        <f>Жильцы!O28</f>
        <v>0</v>
      </c>
      <c r="J484" s="178"/>
      <c r="K484" s="217"/>
      <c r="L484" s="131"/>
      <c r="M484" s="132"/>
      <c r="N484" s="132"/>
      <c r="O484" s="132"/>
      <c r="P484" s="132"/>
      <c r="Q484" s="132"/>
      <c r="R484" s="177" t="s">
        <v>140</v>
      </c>
      <c r="S484" s="178"/>
      <c r="T484" s="283">
        <f>Жильцы!O30</f>
        <v>0</v>
      </c>
      <c r="U484" s="178"/>
      <c r="V484" s="132"/>
    </row>
    <row r="485" spans="1:22" ht="13.5" thickBot="1">
      <c r="A485" s="131" t="s">
        <v>376</v>
      </c>
      <c r="B485" s="132"/>
      <c r="C485" s="132"/>
      <c r="D485" s="180" t="s">
        <v>345</v>
      </c>
      <c r="E485" s="183" t="str">
        <f>$E$17</f>
        <v>декабря</v>
      </c>
      <c r="F485" s="132" t="s">
        <v>968</v>
      </c>
      <c r="G485" s="182" t="s">
        <v>347</v>
      </c>
      <c r="H485" s="167"/>
      <c r="I485" s="257">
        <f>I479+I480+I482+I483+I484</f>
        <v>415.74</v>
      </c>
      <c r="J485" s="167"/>
      <c r="K485" s="217"/>
      <c r="L485" s="131" t="s">
        <v>376</v>
      </c>
      <c r="M485" s="132"/>
      <c r="N485" s="132"/>
      <c r="O485" s="180" t="s">
        <v>345</v>
      </c>
      <c r="P485" s="183" t="str">
        <f>$E$17</f>
        <v>декабря</v>
      </c>
      <c r="Q485" s="132" t="s">
        <v>968</v>
      </c>
      <c r="R485" s="182" t="s">
        <v>347</v>
      </c>
      <c r="S485" s="167"/>
      <c r="T485" s="257">
        <f>T479+T480+T482+T483+T484</f>
        <v>554.31999999999994</v>
      </c>
      <c r="U485" s="167"/>
      <c r="V485" s="132"/>
    </row>
    <row r="486" spans="1:22" ht="10.5" customHeight="1">
      <c r="A486" s="184" t="s">
        <v>348</v>
      </c>
      <c r="B486" s="190">
        <f>$B$18</f>
        <v>4.3333333333333335E-2</v>
      </c>
      <c r="C486" s="186" t="s">
        <v>349</v>
      </c>
      <c r="D486" s="259"/>
      <c r="E486" s="259"/>
      <c r="F486" s="259"/>
      <c r="G486" s="259"/>
      <c r="H486" s="259"/>
      <c r="I486" s="259"/>
      <c r="J486" s="259"/>
      <c r="K486" s="260"/>
      <c r="L486" s="184" t="s">
        <v>348</v>
      </c>
      <c r="M486" s="190">
        <f>$B$18</f>
        <v>4.3333333333333335E-2</v>
      </c>
      <c r="N486" s="186" t="s">
        <v>349</v>
      </c>
      <c r="O486" s="259"/>
      <c r="P486" s="259"/>
      <c r="Q486" s="259"/>
      <c r="R486" s="259"/>
      <c r="S486" s="259"/>
      <c r="T486" s="259"/>
      <c r="U486" s="259"/>
      <c r="V486" s="261"/>
    </row>
    <row r="487" spans="1:22" ht="28.5" customHeight="1">
      <c r="A487" s="131" t="s">
        <v>363</v>
      </c>
      <c r="B487" s="131"/>
      <c r="L487" s="131" t="s">
        <v>363</v>
      </c>
      <c r="M487" s="131"/>
      <c r="V487" s="216"/>
    </row>
    <row r="488" spans="1:22">
      <c r="A488" s="131" t="s">
        <v>966</v>
      </c>
      <c r="B488" s="131"/>
      <c r="L488" s="131" t="s">
        <v>966</v>
      </c>
      <c r="M488" s="131"/>
      <c r="V488" s="216"/>
    </row>
    <row r="489" spans="1:22" ht="1.5" customHeight="1">
      <c r="A489" s="131"/>
      <c r="B489" s="131"/>
      <c r="C489" s="132"/>
      <c r="D489" s="132"/>
      <c r="E489" s="132"/>
      <c r="F489" s="132"/>
      <c r="G489" s="132"/>
      <c r="H489" s="132"/>
      <c r="I489" s="132"/>
      <c r="J489" s="132"/>
      <c r="K489" s="217"/>
      <c r="L489" s="131"/>
      <c r="M489" s="131"/>
      <c r="N489" s="132"/>
      <c r="O489" s="132"/>
      <c r="P489" s="132"/>
      <c r="Q489" s="132"/>
      <c r="R489" s="132"/>
      <c r="S489" s="132"/>
      <c r="T489" s="132"/>
      <c r="U489" s="132"/>
      <c r="V489" s="132"/>
    </row>
    <row r="490" spans="1:22">
      <c r="A490" s="132"/>
      <c r="B490" s="132"/>
      <c r="C490" s="132"/>
      <c r="D490" s="133" t="s">
        <v>350</v>
      </c>
      <c r="E490" s="133"/>
      <c r="F490" s="133"/>
      <c r="G490" s="135" t="str">
        <f>$G$4</f>
        <v>ноябрь</v>
      </c>
      <c r="H490" s="133" t="s">
        <v>967</v>
      </c>
      <c r="I490" s="132"/>
      <c r="J490" s="132"/>
      <c r="K490" s="217"/>
      <c r="L490" s="132"/>
      <c r="M490" s="132"/>
      <c r="N490" s="132"/>
      <c r="O490" s="133" t="s">
        <v>350</v>
      </c>
      <c r="P490" s="133"/>
      <c r="Q490" s="133"/>
      <c r="R490" s="135" t="str">
        <f>$G$4</f>
        <v>ноябрь</v>
      </c>
      <c r="S490" s="133" t="s">
        <v>967</v>
      </c>
      <c r="T490" s="132"/>
      <c r="U490" s="132"/>
      <c r="V490" s="132"/>
    </row>
    <row r="491" spans="1:22" ht="3.75" customHeight="1">
      <c r="A491" s="599" t="s">
        <v>369</v>
      </c>
      <c r="B491" s="132"/>
      <c r="C491" s="132"/>
      <c r="D491" s="132"/>
      <c r="E491" s="132"/>
      <c r="F491" s="132"/>
      <c r="G491" s="132"/>
      <c r="H491" s="132"/>
      <c r="I491" s="132"/>
      <c r="J491" s="132"/>
      <c r="K491" s="594"/>
      <c r="L491" s="132"/>
      <c r="M491" s="132"/>
      <c r="N491" s="132"/>
      <c r="O491" s="132"/>
      <c r="P491" s="132"/>
      <c r="Q491" s="132"/>
      <c r="R491" s="132"/>
      <c r="S491" s="132"/>
      <c r="T491" s="132"/>
      <c r="U491" s="132"/>
      <c r="V491" s="594"/>
    </row>
    <row r="492" spans="1:22" ht="12.75" customHeight="1">
      <c r="A492" s="599"/>
      <c r="B492" s="132"/>
      <c r="C492" s="132"/>
      <c r="D492" s="131" t="s">
        <v>327</v>
      </c>
      <c r="E492" s="131"/>
      <c r="F492" s="136">
        <f>F474</f>
        <v>49.2</v>
      </c>
      <c r="G492" s="131" t="s">
        <v>328</v>
      </c>
      <c r="H492" s="132" t="str">
        <f>H474</f>
        <v>Федотова О.В.</v>
      </c>
      <c r="I492" s="132"/>
      <c r="J492" s="132"/>
      <c r="K492" s="594"/>
      <c r="L492" s="599" t="s">
        <v>369</v>
      </c>
      <c r="M492" s="132"/>
      <c r="N492" s="132"/>
      <c r="O492" s="131" t="s">
        <v>327</v>
      </c>
      <c r="P492" s="131"/>
      <c r="Q492" s="136">
        <f>Q474</f>
        <v>65.599999999999994</v>
      </c>
      <c r="R492" s="131" t="s">
        <v>328</v>
      </c>
      <c r="S492" s="132" t="str">
        <f>S474</f>
        <v>Назарова Л.Г.</v>
      </c>
      <c r="T492" s="132"/>
      <c r="U492" s="132"/>
      <c r="V492" s="594"/>
    </row>
    <row r="493" spans="1:22" ht="12.75" customHeight="1">
      <c r="A493" s="599"/>
      <c r="B493" s="132"/>
      <c r="C493" s="132"/>
      <c r="D493" s="131" t="s">
        <v>329</v>
      </c>
      <c r="E493" s="131"/>
      <c r="F493" s="136">
        <f>F475</f>
        <v>2</v>
      </c>
      <c r="G493" s="131" t="s">
        <v>330</v>
      </c>
      <c r="H493" s="132" t="s">
        <v>331</v>
      </c>
      <c r="I493" s="132"/>
      <c r="J493" s="137">
        <f>J475</f>
        <v>27</v>
      </c>
      <c r="K493" s="594"/>
      <c r="L493" s="599"/>
      <c r="M493" s="132"/>
      <c r="N493" s="132"/>
      <c r="O493" s="131" t="s">
        <v>329</v>
      </c>
      <c r="P493" s="131"/>
      <c r="Q493" s="136">
        <f>Q475</f>
        <v>3</v>
      </c>
      <c r="R493" s="131" t="s">
        <v>330</v>
      </c>
      <c r="S493" s="132" t="s">
        <v>331</v>
      </c>
      <c r="T493" s="132"/>
      <c r="U493" s="137">
        <f>U475</f>
        <v>29</v>
      </c>
      <c r="V493" s="594"/>
    </row>
    <row r="494" spans="1:22" ht="2.25" customHeight="1" thickBot="1">
      <c r="A494" s="599"/>
      <c r="B494" s="132"/>
      <c r="C494" s="132"/>
      <c r="D494" s="132"/>
      <c r="E494" s="132"/>
      <c r="F494" s="132"/>
      <c r="G494" s="132"/>
      <c r="H494" s="132"/>
      <c r="I494" s="132"/>
      <c r="J494" s="132"/>
      <c r="K494" s="594"/>
      <c r="L494" s="599"/>
      <c r="M494" s="132"/>
      <c r="N494" s="132"/>
      <c r="O494" s="132"/>
      <c r="P494" s="132"/>
      <c r="Q494" s="132"/>
      <c r="R494" s="132"/>
      <c r="S494" s="132"/>
      <c r="T494" s="132"/>
      <c r="U494" s="132"/>
      <c r="V494" s="594"/>
    </row>
    <row r="495" spans="1:22" ht="17.25" customHeight="1" thickBot="1">
      <c r="A495" s="599"/>
      <c r="B495" s="138"/>
      <c r="C495" s="219"/>
      <c r="D495" s="139" t="s">
        <v>957</v>
      </c>
      <c r="E495" s="140"/>
      <c r="F495" s="141" t="s">
        <v>334</v>
      </c>
      <c r="G495" s="141" t="s">
        <v>335</v>
      </c>
      <c r="H495" s="220"/>
      <c r="I495" s="569" t="s">
        <v>337</v>
      </c>
      <c r="J495" s="570"/>
      <c r="K495" s="594"/>
      <c r="L495" s="599"/>
      <c r="M495" s="138"/>
      <c r="N495" s="219"/>
      <c r="O495" s="139" t="s">
        <v>957</v>
      </c>
      <c r="P495" s="140"/>
      <c r="Q495" s="141" t="s">
        <v>334</v>
      </c>
      <c r="R495" s="141" t="s">
        <v>335</v>
      </c>
      <c r="S495" s="142"/>
      <c r="T495" s="569" t="s">
        <v>337</v>
      </c>
      <c r="U495" s="570"/>
      <c r="V495" s="594"/>
    </row>
    <row r="496" spans="1:22" ht="3" customHeight="1">
      <c r="A496" s="599"/>
      <c r="B496" s="221"/>
      <c r="C496" s="144"/>
      <c r="D496" s="144"/>
      <c r="E496" s="145"/>
      <c r="F496" s="146"/>
      <c r="G496" s="146"/>
      <c r="H496" s="146"/>
      <c r="I496" s="144"/>
      <c r="J496" s="147"/>
      <c r="K496" s="594"/>
      <c r="L496" s="599"/>
      <c r="M496" s="221"/>
      <c r="N496" s="144"/>
      <c r="O496" s="144"/>
      <c r="P496" s="145"/>
      <c r="Q496" s="146"/>
      <c r="R496" s="146"/>
      <c r="S496" s="146"/>
      <c r="T496" s="144"/>
      <c r="U496" s="147"/>
      <c r="V496" s="594"/>
    </row>
    <row r="497" spans="1:22" ht="26.25" customHeight="1" thickBot="1">
      <c r="A497" s="599"/>
      <c r="B497" s="600" t="s">
        <v>520</v>
      </c>
      <c r="C497" s="601"/>
      <c r="D497" s="601"/>
      <c r="E497" s="602"/>
      <c r="F497" s="239">
        <v>8.4499999999999993</v>
      </c>
      <c r="G497" s="239">
        <f>F497*F492</f>
        <v>415.74</v>
      </c>
      <c r="H497" s="240"/>
      <c r="I497" s="242">
        <f>G497-H497</f>
        <v>415.74</v>
      </c>
      <c r="J497" s="167"/>
      <c r="K497" s="594"/>
      <c r="L497" s="599"/>
      <c r="M497" s="600" t="s">
        <v>520</v>
      </c>
      <c r="N497" s="601"/>
      <c r="O497" s="601"/>
      <c r="P497" s="602"/>
      <c r="Q497" s="239">
        <v>8.4499999999999993</v>
      </c>
      <c r="R497" s="239">
        <f>Q497*Q492</f>
        <v>554.31999999999994</v>
      </c>
      <c r="S497" s="166"/>
      <c r="T497" s="242">
        <f>R497-S497</f>
        <v>554.31999999999994</v>
      </c>
      <c r="U497" s="167"/>
      <c r="V497" s="594"/>
    </row>
    <row r="498" spans="1:22" ht="13.5" hidden="1" customHeight="1" thickBot="1">
      <c r="A498" s="154"/>
      <c r="B498" s="168" t="s">
        <v>521</v>
      </c>
      <c r="C498" s="164"/>
      <c r="D498" s="164"/>
      <c r="E498" s="165"/>
      <c r="F498" s="239">
        <f>$B$2309</f>
        <v>0</v>
      </c>
      <c r="G498" s="238">
        <f>F498*F492</f>
        <v>0</v>
      </c>
      <c r="H498" s="162"/>
      <c r="I498" s="242">
        <f>G498-H498</f>
        <v>0</v>
      </c>
      <c r="J498" s="167"/>
      <c r="K498" s="594"/>
      <c r="L498" s="154"/>
      <c r="M498" s="346" t="s">
        <v>521</v>
      </c>
      <c r="N498" s="347"/>
      <c r="O498" s="164"/>
      <c r="P498" s="165"/>
      <c r="Q498" s="239">
        <f>$B$2309</f>
        <v>0</v>
      </c>
      <c r="R498" s="193">
        <f>Q498*Q492</f>
        <v>0</v>
      </c>
      <c r="S498" s="194"/>
      <c r="T498" s="160">
        <f>R498-S498</f>
        <v>0</v>
      </c>
      <c r="U498" s="161"/>
      <c r="V498" s="594"/>
    </row>
    <row r="499" spans="1:22" ht="10.5" hidden="1" customHeight="1" thickBot="1">
      <c r="A499" s="132"/>
      <c r="B499" s="168"/>
      <c r="C499" s="164"/>
      <c r="D499" s="164"/>
      <c r="E499" s="165"/>
      <c r="F499" s="332" t="s">
        <v>384</v>
      </c>
      <c r="G499" s="332" t="s">
        <v>385</v>
      </c>
      <c r="H499" s="300"/>
      <c r="I499" s="219"/>
      <c r="J499" s="251"/>
      <c r="K499" s="594"/>
      <c r="L499" s="132"/>
      <c r="M499" s="168"/>
      <c r="N499" s="164"/>
      <c r="O499" s="164"/>
      <c r="P499" s="165"/>
      <c r="Q499" s="332" t="s">
        <v>384</v>
      </c>
      <c r="R499" s="332" t="s">
        <v>385</v>
      </c>
      <c r="S499" s="300"/>
      <c r="T499" s="219"/>
      <c r="U499" s="251"/>
      <c r="V499" s="594"/>
    </row>
    <row r="500" spans="1:22" ht="13.5" thickBot="1">
      <c r="A500" s="246" t="s">
        <v>375</v>
      </c>
      <c r="B500" s="345"/>
      <c r="C500" s="219"/>
      <c r="D500" s="219"/>
      <c r="E500" s="253"/>
      <c r="F500" s="164"/>
      <c r="G500" s="282"/>
      <c r="H500" s="249"/>
      <c r="I500" s="242"/>
      <c r="J500" s="167"/>
      <c r="K500" s="594"/>
      <c r="L500" s="246" t="s">
        <v>375</v>
      </c>
      <c r="M500" s="345"/>
      <c r="N500" s="219"/>
      <c r="O500" s="219"/>
      <c r="P500" s="253"/>
      <c r="Q500" s="164"/>
      <c r="R500" s="248"/>
      <c r="S500" s="249"/>
      <c r="T500" s="242"/>
      <c r="U500" s="167"/>
      <c r="V500" s="594"/>
    </row>
    <row r="501" spans="1:22">
      <c r="A501" s="131"/>
      <c r="B501" s="132"/>
      <c r="C501" s="132"/>
      <c r="D501" s="132"/>
      <c r="E501" s="132"/>
      <c r="F501" s="132"/>
      <c r="G501" s="173" t="s">
        <v>342</v>
      </c>
      <c r="H501" s="147"/>
      <c r="I501" s="287">
        <f>I483</f>
        <v>0</v>
      </c>
      <c r="J501" s="147"/>
      <c r="K501" s="594"/>
      <c r="L501" s="131"/>
      <c r="M501" s="132"/>
      <c r="N501" s="132"/>
      <c r="O501" s="132"/>
      <c r="P501" s="132"/>
      <c r="Q501" s="132"/>
      <c r="R501" s="173" t="s">
        <v>342</v>
      </c>
      <c r="S501" s="147"/>
      <c r="T501" s="287">
        <f>T483</f>
        <v>0</v>
      </c>
      <c r="U501" s="147"/>
      <c r="V501" s="594"/>
    </row>
    <row r="502" spans="1:22">
      <c r="A502" s="131"/>
      <c r="B502" s="132"/>
      <c r="C502" s="132"/>
      <c r="D502" s="132"/>
      <c r="E502" s="132"/>
      <c r="F502" s="132"/>
      <c r="G502" s="177" t="s">
        <v>140</v>
      </c>
      <c r="H502" s="178"/>
      <c r="I502" s="283">
        <f>I484</f>
        <v>0</v>
      </c>
      <c r="J502" s="178"/>
      <c r="K502" s="594"/>
      <c r="L502" s="131"/>
      <c r="M502" s="132"/>
      <c r="N502" s="132"/>
      <c r="O502" s="132"/>
      <c r="P502" s="132"/>
      <c r="Q502" s="132"/>
      <c r="R502" s="177" t="s">
        <v>140</v>
      </c>
      <c r="S502" s="178"/>
      <c r="T502" s="283">
        <f>T484</f>
        <v>0</v>
      </c>
      <c r="U502" s="178"/>
      <c r="V502" s="594"/>
    </row>
    <row r="503" spans="1:22" ht="13.5" thickBot="1">
      <c r="A503" s="131" t="s">
        <v>376</v>
      </c>
      <c r="B503" s="132"/>
      <c r="C503" s="132"/>
      <c r="D503" s="180" t="s">
        <v>345</v>
      </c>
      <c r="E503" s="183" t="str">
        <f>$E$17</f>
        <v>декабря</v>
      </c>
      <c r="F503" s="132" t="s">
        <v>968</v>
      </c>
      <c r="G503" s="182" t="s">
        <v>347</v>
      </c>
      <c r="H503" s="167"/>
      <c r="I503" s="257">
        <f>I497+I498+I500+I501+I502</f>
        <v>415.74</v>
      </c>
      <c r="J503" s="167"/>
      <c r="K503" s="594"/>
      <c r="L503" s="131" t="s">
        <v>376</v>
      </c>
      <c r="M503" s="132"/>
      <c r="N503" s="132"/>
      <c r="O503" s="180" t="s">
        <v>345</v>
      </c>
      <c r="P503" s="183" t="str">
        <f>$E$17</f>
        <v>декабря</v>
      </c>
      <c r="Q503" s="132" t="s">
        <v>968</v>
      </c>
      <c r="R503" s="182" t="s">
        <v>347</v>
      </c>
      <c r="S503" s="167"/>
      <c r="T503" s="257">
        <f>T497+T498+T500+T501+T502</f>
        <v>554.31999999999994</v>
      </c>
      <c r="U503" s="167"/>
      <c r="V503" s="594"/>
    </row>
    <row r="504" spans="1:22" s="261" customFormat="1" ht="12.75" customHeight="1">
      <c r="A504" s="284" t="s">
        <v>348</v>
      </c>
      <c r="B504" s="285">
        <f>$B$18</f>
        <v>4.3333333333333335E-2</v>
      </c>
      <c r="C504" s="196" t="s">
        <v>349</v>
      </c>
      <c r="K504" s="260"/>
      <c r="L504" s="284" t="s">
        <v>348</v>
      </c>
      <c r="M504" s="285">
        <f>$B$18</f>
        <v>4.3333333333333335E-2</v>
      </c>
      <c r="N504" s="196" t="s">
        <v>349</v>
      </c>
    </row>
    <row r="505" spans="1:22">
      <c r="A505" s="131" t="s">
        <v>363</v>
      </c>
      <c r="B505" s="131"/>
      <c r="L505" s="131" t="s">
        <v>363</v>
      </c>
      <c r="M505" s="131"/>
      <c r="V505" s="216"/>
    </row>
    <row r="506" spans="1:22">
      <c r="A506" s="131" t="s">
        <v>966</v>
      </c>
      <c r="B506" s="131"/>
      <c r="L506" s="131" t="s">
        <v>966</v>
      </c>
      <c r="M506" s="131"/>
      <c r="V506" s="216"/>
    </row>
    <row r="507" spans="1:22" ht="2.25" customHeight="1">
      <c r="A507" s="131"/>
      <c r="B507" s="131"/>
      <c r="C507" s="132"/>
      <c r="D507" s="132"/>
      <c r="E507" s="132"/>
      <c r="F507" s="132"/>
      <c r="G507" s="132"/>
      <c r="H507" s="132"/>
      <c r="I507" s="132"/>
      <c r="J507" s="132"/>
      <c r="K507" s="217"/>
      <c r="L507" s="131"/>
      <c r="M507" s="131"/>
      <c r="N507" s="132"/>
      <c r="O507" s="132"/>
      <c r="P507" s="132"/>
      <c r="Q507" s="132"/>
      <c r="R507" s="132"/>
      <c r="S507" s="132"/>
      <c r="T507" s="132"/>
      <c r="U507" s="132"/>
      <c r="V507" s="132"/>
    </row>
    <row r="508" spans="1:22">
      <c r="A508" s="132"/>
      <c r="B508" s="132"/>
      <c r="C508" s="132"/>
      <c r="D508" s="133" t="s">
        <v>325</v>
      </c>
      <c r="E508" s="133"/>
      <c r="F508" s="133"/>
      <c r="G508" s="135" t="str">
        <f>$G$4</f>
        <v>ноябрь</v>
      </c>
      <c r="H508" s="133" t="s">
        <v>967</v>
      </c>
      <c r="I508" s="132"/>
      <c r="J508" s="132"/>
      <c r="K508" s="217"/>
      <c r="L508" s="132"/>
      <c r="M508" s="132"/>
      <c r="N508" s="132"/>
      <c r="O508" s="133" t="s">
        <v>325</v>
      </c>
      <c r="P508" s="133"/>
      <c r="Q508" s="133"/>
      <c r="R508" s="135" t="str">
        <f>$G$4</f>
        <v>ноябрь</v>
      </c>
      <c r="S508" s="133" t="s">
        <v>967</v>
      </c>
      <c r="T508" s="132"/>
      <c r="U508" s="132"/>
      <c r="V508" s="132"/>
    </row>
    <row r="509" spans="1:22" ht="5.25" customHeight="1">
      <c r="A509" s="599" t="s">
        <v>369</v>
      </c>
      <c r="B509" s="132"/>
      <c r="C509" s="132"/>
      <c r="D509" s="132"/>
      <c r="E509" s="132"/>
      <c r="F509" s="132"/>
      <c r="G509" s="132"/>
      <c r="H509" s="132"/>
      <c r="I509" s="132"/>
      <c r="J509" s="132"/>
      <c r="K509" s="217"/>
      <c r="L509" s="599" t="s">
        <v>369</v>
      </c>
      <c r="M509" s="132"/>
      <c r="N509" s="132"/>
      <c r="O509" s="132"/>
      <c r="P509" s="132"/>
      <c r="Q509" s="132"/>
      <c r="R509" s="132"/>
      <c r="S509" s="132"/>
      <c r="T509" s="132"/>
      <c r="U509" s="132"/>
      <c r="V509" s="132"/>
    </row>
    <row r="510" spans="1:22">
      <c r="A510" s="599"/>
      <c r="B510" s="132"/>
      <c r="C510" s="132"/>
      <c r="D510" s="131" t="s">
        <v>327</v>
      </c>
      <c r="E510" s="131"/>
      <c r="F510" s="136">
        <f>Жильцы!E31</f>
        <v>49.2</v>
      </c>
      <c r="G510" s="131" t="s">
        <v>328</v>
      </c>
      <c r="H510" s="132" t="str">
        <f>Жильцы!B31&amp;" "&amp;Жильцы!C31&amp;"."&amp;Жильцы!D31&amp;"."</f>
        <v>Миняева С.И.</v>
      </c>
      <c r="I510" s="132"/>
      <c r="J510" s="132"/>
      <c r="K510" s="217"/>
      <c r="L510" s="599"/>
      <c r="M510" s="132"/>
      <c r="N510" s="132"/>
      <c r="O510" s="131" t="s">
        <v>327</v>
      </c>
      <c r="P510" s="131"/>
      <c r="Q510" s="136">
        <f>Жильцы!E33</f>
        <v>49.5</v>
      </c>
      <c r="R510" s="131" t="s">
        <v>328</v>
      </c>
      <c r="S510" s="132" t="str">
        <f>Жильцы!B33&amp;" "&amp;Жильцы!C33&amp;"."&amp;Жильцы!D33&amp;"."</f>
        <v>Мельников М.П.</v>
      </c>
      <c r="T510" s="132"/>
      <c r="U510" s="132"/>
      <c r="V510" s="132"/>
    </row>
    <row r="511" spans="1:22">
      <c r="A511" s="599"/>
      <c r="B511" s="132"/>
      <c r="C511" s="132"/>
      <c r="D511" s="131" t="s">
        <v>329</v>
      </c>
      <c r="E511" s="131"/>
      <c r="F511" s="136">
        <f>Жильцы!F31</f>
        <v>2</v>
      </c>
      <c r="G511" s="131" t="s">
        <v>330</v>
      </c>
      <c r="H511" s="132" t="s">
        <v>331</v>
      </c>
      <c r="I511" s="132"/>
      <c r="J511" s="137">
        <f>Жильцы!A31</f>
        <v>30</v>
      </c>
      <c r="K511" s="217"/>
      <c r="L511" s="599"/>
      <c r="M511" s="132"/>
      <c r="N511" s="132"/>
      <c r="O511" s="131" t="s">
        <v>329</v>
      </c>
      <c r="P511" s="131"/>
      <c r="Q511" s="136">
        <f>Жильцы!F33</f>
        <v>0</v>
      </c>
      <c r="R511" s="131" t="s">
        <v>330</v>
      </c>
      <c r="S511" s="132" t="s">
        <v>331</v>
      </c>
      <c r="T511" s="132"/>
      <c r="U511" s="137">
        <f>Жильцы!A33</f>
        <v>32</v>
      </c>
      <c r="V511" s="132"/>
    </row>
    <row r="512" spans="1:22" ht="2.25" customHeight="1" thickBot="1">
      <c r="A512" s="599"/>
      <c r="B512" s="132"/>
      <c r="C512" s="132"/>
      <c r="D512" s="132"/>
      <c r="E512" s="132"/>
      <c r="F512" s="132"/>
      <c r="G512" s="132"/>
      <c r="H512" s="132"/>
      <c r="I512" s="132"/>
      <c r="J512" s="132"/>
      <c r="K512" s="217"/>
      <c r="L512" s="599"/>
      <c r="M512" s="132"/>
      <c r="N512" s="132"/>
      <c r="O512" s="132"/>
      <c r="P512" s="132"/>
      <c r="Q512" s="132"/>
      <c r="R512" s="132"/>
      <c r="S512" s="132"/>
      <c r="T512" s="132"/>
      <c r="U512" s="132"/>
      <c r="V512" s="132"/>
    </row>
    <row r="513" spans="1:22" ht="15.75" customHeight="1" thickBot="1">
      <c r="A513" s="599"/>
      <c r="B513" s="138"/>
      <c r="C513" s="219"/>
      <c r="D513" s="139" t="s">
        <v>957</v>
      </c>
      <c r="E513" s="140"/>
      <c r="F513" s="141" t="s">
        <v>334</v>
      </c>
      <c r="G513" s="141" t="s">
        <v>335</v>
      </c>
      <c r="H513" s="220"/>
      <c r="I513" s="569" t="s">
        <v>337</v>
      </c>
      <c r="J513" s="570"/>
      <c r="K513" s="217"/>
      <c r="L513" s="599"/>
      <c r="M513" s="138"/>
      <c r="N513" s="219"/>
      <c r="O513" s="139" t="s">
        <v>957</v>
      </c>
      <c r="P513" s="140"/>
      <c r="Q513" s="141" t="s">
        <v>334</v>
      </c>
      <c r="R513" s="141" t="s">
        <v>335</v>
      </c>
      <c r="S513" s="220"/>
      <c r="T513" s="569" t="s">
        <v>337</v>
      </c>
      <c r="U513" s="570"/>
      <c r="V513" s="132"/>
    </row>
    <row r="514" spans="1:22" ht="3" customHeight="1">
      <c r="A514" s="599"/>
      <c r="B514" s="221"/>
      <c r="C514" s="144"/>
      <c r="D514" s="144"/>
      <c r="E514" s="145"/>
      <c r="F514" s="146"/>
      <c r="G514" s="146"/>
      <c r="H514" s="146"/>
      <c r="I514" s="144"/>
      <c r="J514" s="147"/>
      <c r="K514" s="217"/>
      <c r="L514" s="599"/>
      <c r="M514" s="221"/>
      <c r="N514" s="144"/>
      <c r="O514" s="144"/>
      <c r="P514" s="145"/>
      <c r="Q514" s="146"/>
      <c r="R514" s="146"/>
      <c r="S514" s="146"/>
      <c r="T514" s="144"/>
      <c r="U514" s="147"/>
      <c r="V514" s="132"/>
    </row>
    <row r="515" spans="1:22" ht="28.5" customHeight="1" thickBot="1">
      <c r="A515" s="599"/>
      <c r="B515" s="600" t="s">
        <v>520</v>
      </c>
      <c r="C515" s="601"/>
      <c r="D515" s="601"/>
      <c r="E515" s="602"/>
      <c r="F515" s="239">
        <v>8.4499999999999993</v>
      </c>
      <c r="G515" s="239">
        <f>F515*F510</f>
        <v>415.74</v>
      </c>
      <c r="H515" s="240"/>
      <c r="I515" s="242">
        <f>G515-H515</f>
        <v>415.74</v>
      </c>
      <c r="J515" s="167"/>
      <c r="K515" s="217"/>
      <c r="L515" s="599"/>
      <c r="M515" s="600" t="s">
        <v>520</v>
      </c>
      <c r="N515" s="601"/>
      <c r="O515" s="601"/>
      <c r="P515" s="602"/>
      <c r="Q515" s="239">
        <v>8.4499999999999993</v>
      </c>
      <c r="R515" s="239">
        <f>Q515*Q510</f>
        <v>418.27499999999998</v>
      </c>
      <c r="S515" s="240"/>
      <c r="T515" s="242">
        <f>R515-S515</f>
        <v>418.27499999999998</v>
      </c>
      <c r="U515" s="167"/>
      <c r="V515" s="132"/>
    </row>
    <row r="516" spans="1:22" ht="13.5" hidden="1" thickBot="1">
      <c r="A516" s="154"/>
      <c r="B516" s="168" t="s">
        <v>521</v>
      </c>
      <c r="C516" s="164"/>
      <c r="D516" s="164"/>
      <c r="E516" s="165"/>
      <c r="F516" s="239">
        <f>$B$2309</f>
        <v>0</v>
      </c>
      <c r="G516" s="158">
        <f>F516*F510</f>
        <v>0</v>
      </c>
      <c r="H516" s="162"/>
      <c r="I516" s="160">
        <f>G516-H516</f>
        <v>0</v>
      </c>
      <c r="J516" s="161"/>
      <c r="K516" s="217"/>
      <c r="L516" s="154"/>
      <c r="M516" s="168" t="s">
        <v>521</v>
      </c>
      <c r="N516" s="164"/>
      <c r="O516" s="164"/>
      <c r="P516" s="165"/>
      <c r="Q516" s="239">
        <f>$B$2309</f>
        <v>0</v>
      </c>
      <c r="R516" s="158">
        <f>Q516*Q510</f>
        <v>0</v>
      </c>
      <c r="S516" s="162"/>
      <c r="T516" s="160">
        <f>R516-S516</f>
        <v>0</v>
      </c>
      <c r="U516" s="161"/>
      <c r="V516" s="132"/>
    </row>
    <row r="517" spans="1:22" ht="12.75" hidden="1" customHeight="1" thickBot="1">
      <c r="A517" s="132"/>
      <c r="B517" s="168"/>
      <c r="C517" s="164"/>
      <c r="D517" s="164"/>
      <c r="E517" s="165"/>
      <c r="F517" s="332" t="s">
        <v>384</v>
      </c>
      <c r="G517" s="332" t="s">
        <v>385</v>
      </c>
      <c r="H517" s="300"/>
      <c r="I517" s="219"/>
      <c r="J517" s="251"/>
      <c r="K517" s="217"/>
      <c r="L517" s="132"/>
      <c r="M517" s="168"/>
      <c r="N517" s="164"/>
      <c r="O517" s="164"/>
      <c r="P517" s="165"/>
      <c r="Q517" s="332" t="s">
        <v>384</v>
      </c>
      <c r="R517" s="332" t="s">
        <v>385</v>
      </c>
      <c r="S517" s="300"/>
      <c r="T517" s="219"/>
      <c r="U517" s="251"/>
      <c r="V517" s="132"/>
    </row>
    <row r="518" spans="1:22" ht="13.5" thickBot="1">
      <c r="A518" s="246" t="s">
        <v>375</v>
      </c>
      <c r="B518" s="345"/>
      <c r="C518" s="219"/>
      <c r="D518" s="219"/>
      <c r="E518" s="253"/>
      <c r="F518" s="248"/>
      <c r="G518" s="248"/>
      <c r="H518" s="249"/>
      <c r="I518" s="242"/>
      <c r="J518" s="167"/>
      <c r="K518" s="252"/>
      <c r="L518" s="246" t="s">
        <v>375</v>
      </c>
      <c r="M518" s="345"/>
      <c r="N518" s="219"/>
      <c r="O518" s="219"/>
      <c r="P518" s="253"/>
      <c r="Q518" s="164"/>
      <c r="R518" s="248"/>
      <c r="S518" s="249"/>
      <c r="T518" s="242"/>
      <c r="U518" s="167"/>
      <c r="V518" s="132"/>
    </row>
    <row r="519" spans="1:22">
      <c r="A519" s="131"/>
      <c r="B519" s="132"/>
      <c r="C519" s="132"/>
      <c r="D519" s="132"/>
      <c r="E519" s="132"/>
      <c r="F519" s="132"/>
      <c r="G519" s="173" t="s">
        <v>342</v>
      </c>
      <c r="H519" s="147"/>
      <c r="I519" s="287">
        <f>Жильцы!M31</f>
        <v>0</v>
      </c>
      <c r="J519" s="147"/>
      <c r="K519" s="217"/>
      <c r="L519" s="131"/>
      <c r="M519" s="132"/>
      <c r="N519" s="132"/>
      <c r="O519" s="132"/>
      <c r="P519" s="132"/>
      <c r="Q519" s="132"/>
      <c r="R519" s="173" t="s">
        <v>342</v>
      </c>
      <c r="S519" s="147"/>
      <c r="T519" s="287">
        <f>Жильцы!M33</f>
        <v>0</v>
      </c>
      <c r="U519" s="147"/>
      <c r="V519" s="132"/>
    </row>
    <row r="520" spans="1:22">
      <c r="A520" s="131"/>
      <c r="B520" s="132"/>
      <c r="C520" s="132"/>
      <c r="D520" s="132"/>
      <c r="E520" s="132"/>
      <c r="F520" s="132"/>
      <c r="G520" s="177" t="s">
        <v>140</v>
      </c>
      <c r="H520" s="178"/>
      <c r="I520" s="283">
        <f>Жильцы!O31</f>
        <v>0</v>
      </c>
      <c r="J520" s="178"/>
      <c r="K520" s="217"/>
      <c r="L520" s="131"/>
      <c r="M520" s="132"/>
      <c r="N520" s="132"/>
      <c r="O520" s="132"/>
      <c r="P520" s="132"/>
      <c r="Q520" s="132"/>
      <c r="R520" s="177" t="s">
        <v>140</v>
      </c>
      <c r="S520" s="178"/>
      <c r="T520" s="283">
        <f>Жильцы!O33</f>
        <v>0</v>
      </c>
      <c r="U520" s="178"/>
      <c r="V520" s="132"/>
    </row>
    <row r="521" spans="1:22" ht="13.5" thickBot="1">
      <c r="A521" s="131" t="s">
        <v>376</v>
      </c>
      <c r="B521" s="132"/>
      <c r="C521" s="132"/>
      <c r="D521" s="180" t="s">
        <v>345</v>
      </c>
      <c r="E521" s="183" t="str">
        <f>$E$17</f>
        <v>декабря</v>
      </c>
      <c r="F521" s="132" t="s">
        <v>968</v>
      </c>
      <c r="G521" s="182" t="s">
        <v>347</v>
      </c>
      <c r="H521" s="167"/>
      <c r="I521" s="257">
        <f>I515+I516+I518+I519+I520</f>
        <v>415.74</v>
      </c>
      <c r="J521" s="167"/>
      <c r="K521" s="217"/>
      <c r="L521" s="131" t="s">
        <v>376</v>
      </c>
      <c r="M521" s="132"/>
      <c r="N521" s="132"/>
      <c r="O521" s="180" t="s">
        <v>345</v>
      </c>
      <c r="P521" s="183" t="str">
        <f>$E$17</f>
        <v>декабря</v>
      </c>
      <c r="Q521" s="132" t="s">
        <v>968</v>
      </c>
      <c r="R521" s="182" t="s">
        <v>347</v>
      </c>
      <c r="S521" s="167"/>
      <c r="T521" s="257">
        <f>T515+T516+T518+T519+T520</f>
        <v>418.27499999999998</v>
      </c>
      <c r="U521" s="167"/>
      <c r="V521" s="132"/>
    </row>
    <row r="522" spans="1:22" ht="12.75" customHeight="1">
      <c r="A522" s="184" t="s">
        <v>348</v>
      </c>
      <c r="B522" s="190">
        <f>$B$18</f>
        <v>4.3333333333333335E-2</v>
      </c>
      <c r="C522" s="186" t="s">
        <v>349</v>
      </c>
      <c r="D522" s="259"/>
      <c r="E522" s="259"/>
      <c r="F522" s="259"/>
      <c r="G522" s="188"/>
      <c r="H522" s="189"/>
      <c r="I522" s="259"/>
      <c r="J522" s="259"/>
      <c r="K522" s="260"/>
      <c r="L522" s="184" t="s">
        <v>348</v>
      </c>
      <c r="M522" s="190">
        <f>$B$18</f>
        <v>4.3333333333333335E-2</v>
      </c>
      <c r="N522" s="186" t="s">
        <v>349</v>
      </c>
      <c r="O522" s="259"/>
      <c r="P522" s="259"/>
      <c r="Q522" s="259"/>
      <c r="R522" s="259"/>
      <c r="S522" s="259"/>
      <c r="T522" s="259"/>
      <c r="U522" s="259"/>
      <c r="V522" s="261"/>
    </row>
    <row r="523" spans="1:22" ht="24.75" customHeight="1">
      <c r="A523" s="131" t="s">
        <v>363</v>
      </c>
      <c r="B523" s="131"/>
      <c r="L523" s="131" t="s">
        <v>363</v>
      </c>
      <c r="M523" s="131"/>
      <c r="V523" s="216"/>
    </row>
    <row r="524" spans="1:22">
      <c r="A524" s="131" t="s">
        <v>966</v>
      </c>
      <c r="B524" s="131"/>
      <c r="L524" s="131" t="s">
        <v>966</v>
      </c>
      <c r="M524" s="131"/>
      <c r="V524" s="216"/>
    </row>
    <row r="525" spans="1:22" ht="2.25" customHeight="1">
      <c r="A525" s="131"/>
      <c r="B525" s="131"/>
      <c r="C525" s="132"/>
      <c r="D525" s="132"/>
      <c r="E525" s="132"/>
      <c r="F525" s="132"/>
      <c r="G525" s="132"/>
      <c r="H525" s="132"/>
      <c r="I525" s="132"/>
      <c r="J525" s="132"/>
      <c r="K525" s="217"/>
      <c r="L525" s="131"/>
      <c r="M525" s="131"/>
      <c r="N525" s="132"/>
      <c r="O525" s="132"/>
      <c r="P525" s="132"/>
      <c r="Q525" s="132"/>
      <c r="R525" s="132"/>
      <c r="S525" s="132"/>
      <c r="T525" s="132"/>
      <c r="U525" s="132"/>
      <c r="V525" s="156"/>
    </row>
    <row r="526" spans="1:22">
      <c r="A526" s="132"/>
      <c r="B526" s="132"/>
      <c r="C526" s="132"/>
      <c r="D526" s="133" t="s">
        <v>350</v>
      </c>
      <c r="E526" s="133"/>
      <c r="F526" s="133"/>
      <c r="G526" s="135" t="str">
        <f>$G$4</f>
        <v>ноябрь</v>
      </c>
      <c r="H526" s="133" t="s">
        <v>967</v>
      </c>
      <c r="I526" s="132"/>
      <c r="J526" s="132"/>
      <c r="K526" s="217"/>
      <c r="L526" s="132"/>
      <c r="M526" s="132"/>
      <c r="N526" s="132"/>
      <c r="O526" s="133" t="s">
        <v>350</v>
      </c>
      <c r="P526" s="133"/>
      <c r="Q526" s="133"/>
      <c r="R526" s="135" t="str">
        <f>$G$4</f>
        <v>ноябрь</v>
      </c>
      <c r="S526" s="133" t="s">
        <v>967</v>
      </c>
      <c r="T526" s="132"/>
      <c r="U526" s="132"/>
      <c r="V526" s="156"/>
    </row>
    <row r="527" spans="1:22" ht="3.75" customHeight="1">
      <c r="A527" s="599" t="s">
        <v>369</v>
      </c>
      <c r="B527" s="132"/>
      <c r="C527" s="132"/>
      <c r="D527" s="132"/>
      <c r="E527" s="132"/>
      <c r="F527" s="132"/>
      <c r="G527" s="132"/>
      <c r="H527" s="132"/>
      <c r="I527" s="132"/>
      <c r="J527" s="132"/>
      <c r="K527" s="594"/>
      <c r="L527" s="599" t="s">
        <v>369</v>
      </c>
      <c r="M527" s="132"/>
      <c r="N527" s="132"/>
      <c r="O527" s="132"/>
      <c r="P527" s="132"/>
      <c r="Q527" s="132"/>
      <c r="R527" s="132"/>
      <c r="S527" s="132"/>
      <c r="T527" s="132"/>
      <c r="U527" s="132"/>
      <c r="V527" s="594"/>
    </row>
    <row r="528" spans="1:22">
      <c r="A528" s="599"/>
      <c r="B528" s="132"/>
      <c r="C528" s="132"/>
      <c r="D528" s="131" t="s">
        <v>327</v>
      </c>
      <c r="E528" s="131"/>
      <c r="F528" s="136">
        <f>F510</f>
        <v>49.2</v>
      </c>
      <c r="G528" s="131" t="s">
        <v>328</v>
      </c>
      <c r="H528" s="132" t="str">
        <f>H510</f>
        <v>Миняева С.И.</v>
      </c>
      <c r="I528" s="132"/>
      <c r="J528" s="132"/>
      <c r="K528" s="594"/>
      <c r="L528" s="599"/>
      <c r="M528" s="132"/>
      <c r="N528" s="132"/>
      <c r="O528" s="131" t="s">
        <v>327</v>
      </c>
      <c r="P528" s="131"/>
      <c r="Q528" s="136">
        <f>Q510</f>
        <v>49.5</v>
      </c>
      <c r="R528" s="131" t="s">
        <v>328</v>
      </c>
      <c r="S528" s="132" t="str">
        <f>S510</f>
        <v>Мельников М.П.</v>
      </c>
      <c r="T528" s="132"/>
      <c r="U528" s="132"/>
      <c r="V528" s="594"/>
    </row>
    <row r="529" spans="1:22">
      <c r="A529" s="599"/>
      <c r="B529" s="132"/>
      <c r="C529" s="132"/>
      <c r="D529" s="131" t="s">
        <v>329</v>
      </c>
      <c r="E529" s="131"/>
      <c r="F529" s="136">
        <f>F511</f>
        <v>2</v>
      </c>
      <c r="G529" s="131" t="s">
        <v>330</v>
      </c>
      <c r="H529" s="132" t="s">
        <v>331</v>
      </c>
      <c r="I529" s="132"/>
      <c r="J529" s="137">
        <f>J511</f>
        <v>30</v>
      </c>
      <c r="K529" s="594"/>
      <c r="L529" s="599"/>
      <c r="M529" s="132"/>
      <c r="N529" s="132"/>
      <c r="O529" s="131" t="s">
        <v>329</v>
      </c>
      <c r="P529" s="131"/>
      <c r="Q529" s="136">
        <f>Q511</f>
        <v>0</v>
      </c>
      <c r="R529" s="131" t="s">
        <v>330</v>
      </c>
      <c r="S529" s="132" t="s">
        <v>331</v>
      </c>
      <c r="T529" s="132"/>
      <c r="U529" s="137">
        <f>U511</f>
        <v>32</v>
      </c>
      <c r="V529" s="594"/>
    </row>
    <row r="530" spans="1:22" ht="2.25" customHeight="1" thickBot="1">
      <c r="A530" s="599"/>
      <c r="B530" s="132"/>
      <c r="C530" s="132"/>
      <c r="D530" s="132"/>
      <c r="E530" s="132"/>
      <c r="F530" s="132"/>
      <c r="G530" s="132"/>
      <c r="H530" s="132"/>
      <c r="I530" s="132"/>
      <c r="J530" s="132"/>
      <c r="K530" s="594"/>
      <c r="L530" s="599"/>
      <c r="M530" s="132"/>
      <c r="N530" s="132"/>
      <c r="O530" s="132"/>
      <c r="P530" s="132"/>
      <c r="Q530" s="132"/>
      <c r="R530" s="132"/>
      <c r="S530" s="132"/>
      <c r="T530" s="132"/>
      <c r="U530" s="132"/>
      <c r="V530" s="594"/>
    </row>
    <row r="531" spans="1:22" ht="16.5" customHeight="1" thickBot="1">
      <c r="A531" s="599"/>
      <c r="B531" s="138"/>
      <c r="C531" s="219"/>
      <c r="D531" s="139" t="s">
        <v>957</v>
      </c>
      <c r="E531" s="140"/>
      <c r="F531" s="141" t="s">
        <v>334</v>
      </c>
      <c r="G531" s="141" t="s">
        <v>335</v>
      </c>
      <c r="H531" s="220"/>
      <c r="I531" s="569" t="s">
        <v>337</v>
      </c>
      <c r="J531" s="570"/>
      <c r="K531" s="594"/>
      <c r="L531" s="599"/>
      <c r="M531" s="138"/>
      <c r="N531" s="219"/>
      <c r="O531" s="139" t="s">
        <v>957</v>
      </c>
      <c r="P531" s="140"/>
      <c r="Q531" s="141" t="s">
        <v>334</v>
      </c>
      <c r="R531" s="141" t="s">
        <v>335</v>
      </c>
      <c r="S531" s="220"/>
      <c r="T531" s="569" t="s">
        <v>337</v>
      </c>
      <c r="U531" s="570"/>
      <c r="V531" s="594"/>
    </row>
    <row r="532" spans="1:22" ht="1.5" customHeight="1">
      <c r="A532" s="599"/>
      <c r="B532" s="221"/>
      <c r="C532" s="144"/>
      <c r="D532" s="144"/>
      <c r="E532" s="145"/>
      <c r="F532" s="146"/>
      <c r="G532" s="146"/>
      <c r="H532" s="146"/>
      <c r="I532" s="144"/>
      <c r="J532" s="147"/>
      <c r="K532" s="594"/>
      <c r="L532" s="599"/>
      <c r="M532" s="221"/>
      <c r="N532" s="144"/>
      <c r="O532" s="144"/>
      <c r="P532" s="145"/>
      <c r="Q532" s="146"/>
      <c r="R532" s="146"/>
      <c r="S532" s="146"/>
      <c r="T532" s="144"/>
      <c r="U532" s="147"/>
      <c r="V532" s="594"/>
    </row>
    <row r="533" spans="1:22" ht="27" customHeight="1" thickBot="1">
      <c r="A533" s="599"/>
      <c r="B533" s="600" t="s">
        <v>520</v>
      </c>
      <c r="C533" s="601"/>
      <c r="D533" s="601"/>
      <c r="E533" s="602"/>
      <c r="F533" s="239">
        <v>8.4499999999999993</v>
      </c>
      <c r="G533" s="239">
        <f>F533*F528</f>
        <v>415.74</v>
      </c>
      <c r="H533" s="166"/>
      <c r="I533" s="242">
        <f>G533-H533</f>
        <v>415.74</v>
      </c>
      <c r="J533" s="167"/>
      <c r="K533" s="594"/>
      <c r="L533" s="599"/>
      <c r="M533" s="600" t="s">
        <v>520</v>
      </c>
      <c r="N533" s="601"/>
      <c r="O533" s="601"/>
      <c r="P533" s="602"/>
      <c r="Q533" s="239">
        <v>8.4499999999999993</v>
      </c>
      <c r="R533" s="239">
        <f>Q533*Q528</f>
        <v>418.27499999999998</v>
      </c>
      <c r="S533" s="166"/>
      <c r="T533" s="242">
        <f>R533-S533</f>
        <v>418.27499999999998</v>
      </c>
      <c r="U533" s="167"/>
      <c r="V533" s="594"/>
    </row>
    <row r="534" spans="1:22" ht="13.5" hidden="1" thickBot="1">
      <c r="A534" s="154"/>
      <c r="B534" s="168" t="s">
        <v>521</v>
      </c>
      <c r="C534" s="164"/>
      <c r="D534" s="164"/>
      <c r="E534" s="165"/>
      <c r="F534" s="239">
        <f>$B$2309</f>
        <v>0</v>
      </c>
      <c r="G534" s="193">
        <f>F534*F528</f>
        <v>0</v>
      </c>
      <c r="H534" s="194"/>
      <c r="I534" s="160">
        <f>G534-H534</f>
        <v>0</v>
      </c>
      <c r="J534" s="161"/>
      <c r="K534" s="594"/>
      <c r="L534" s="154"/>
      <c r="M534" s="346" t="s">
        <v>521</v>
      </c>
      <c r="N534" s="347"/>
      <c r="O534" s="164"/>
      <c r="P534" s="165"/>
      <c r="Q534" s="239">
        <f>$B$2309</f>
        <v>0</v>
      </c>
      <c r="R534" s="158">
        <f>Q534*Q528</f>
        <v>0</v>
      </c>
      <c r="S534" s="194"/>
      <c r="T534" s="160">
        <f>R534-S534</f>
        <v>0</v>
      </c>
      <c r="U534" s="161"/>
      <c r="V534" s="594"/>
    </row>
    <row r="535" spans="1:22" ht="13.5" hidden="1" customHeight="1" thickBot="1">
      <c r="A535" s="132"/>
      <c r="B535" s="168"/>
      <c r="C535" s="164"/>
      <c r="D535" s="164"/>
      <c r="E535" s="165"/>
      <c r="F535" s="332" t="s">
        <v>384</v>
      </c>
      <c r="G535" s="332" t="s">
        <v>385</v>
      </c>
      <c r="H535" s="300"/>
      <c r="I535" s="219"/>
      <c r="J535" s="251"/>
      <c r="K535" s="594"/>
      <c r="L535" s="132"/>
      <c r="M535" s="168"/>
      <c r="N535" s="164"/>
      <c r="O535" s="164"/>
      <c r="P535" s="165"/>
      <c r="Q535" s="332" t="s">
        <v>384</v>
      </c>
      <c r="R535" s="332" t="s">
        <v>385</v>
      </c>
      <c r="S535" s="300"/>
      <c r="T535" s="219"/>
      <c r="U535" s="251"/>
      <c r="V535" s="594"/>
    </row>
    <row r="536" spans="1:22" ht="13.5" thickBot="1">
      <c r="A536" s="246" t="s">
        <v>375</v>
      </c>
      <c r="B536" s="345"/>
      <c r="C536" s="219"/>
      <c r="D536" s="219"/>
      <c r="E536" s="253"/>
      <c r="F536" s="164"/>
      <c r="G536" s="282"/>
      <c r="H536" s="249"/>
      <c r="I536" s="242"/>
      <c r="J536" s="167"/>
      <c r="K536" s="594"/>
      <c r="L536" s="246" t="s">
        <v>375</v>
      </c>
      <c r="M536" s="345"/>
      <c r="N536" s="219"/>
      <c r="O536" s="219"/>
      <c r="P536" s="253"/>
      <c r="Q536" s="164"/>
      <c r="R536" s="248"/>
      <c r="S536" s="249"/>
      <c r="T536" s="242"/>
      <c r="U536" s="167"/>
      <c r="V536" s="594"/>
    </row>
    <row r="537" spans="1:22">
      <c r="A537" s="131"/>
      <c r="B537" s="132"/>
      <c r="C537" s="132"/>
      <c r="D537" s="132"/>
      <c r="E537" s="132"/>
      <c r="F537" s="132"/>
      <c r="G537" s="173" t="s">
        <v>342</v>
      </c>
      <c r="H537" s="147"/>
      <c r="I537" s="287">
        <f>I519</f>
        <v>0</v>
      </c>
      <c r="J537" s="147"/>
      <c r="K537" s="594"/>
      <c r="L537" s="131"/>
      <c r="M537" s="132"/>
      <c r="N537" s="132"/>
      <c r="O537" s="132"/>
      <c r="P537" s="132"/>
      <c r="Q537" s="132"/>
      <c r="R537" s="173" t="s">
        <v>342</v>
      </c>
      <c r="S537" s="147"/>
      <c r="T537" s="287">
        <f>T519</f>
        <v>0</v>
      </c>
      <c r="U537" s="147"/>
      <c r="V537" s="594"/>
    </row>
    <row r="538" spans="1:22">
      <c r="A538" s="131"/>
      <c r="B538" s="132"/>
      <c r="C538" s="132"/>
      <c r="D538" s="132"/>
      <c r="E538" s="132"/>
      <c r="F538" s="132"/>
      <c r="G538" s="177" t="s">
        <v>140</v>
      </c>
      <c r="H538" s="178"/>
      <c r="I538" s="283">
        <f>I520</f>
        <v>0</v>
      </c>
      <c r="J538" s="178"/>
      <c r="K538" s="594"/>
      <c r="L538" s="131"/>
      <c r="M538" s="132"/>
      <c r="N538" s="132"/>
      <c r="O538" s="132"/>
      <c r="P538" s="132"/>
      <c r="Q538" s="132"/>
      <c r="R538" s="177" t="s">
        <v>140</v>
      </c>
      <c r="S538" s="178"/>
      <c r="T538" s="283">
        <f>T520</f>
        <v>0</v>
      </c>
      <c r="U538" s="178"/>
      <c r="V538" s="594"/>
    </row>
    <row r="539" spans="1:22" ht="13.5" thickBot="1">
      <c r="A539" s="131" t="s">
        <v>376</v>
      </c>
      <c r="B539" s="132"/>
      <c r="C539" s="132"/>
      <c r="D539" s="180" t="s">
        <v>345</v>
      </c>
      <c r="E539" s="183" t="str">
        <f>$E$17</f>
        <v>декабря</v>
      </c>
      <c r="F539" s="132" t="s">
        <v>968</v>
      </c>
      <c r="G539" s="182" t="s">
        <v>347</v>
      </c>
      <c r="H539" s="167"/>
      <c r="I539" s="257">
        <f>I533+I534+I536+I537+I538</f>
        <v>415.74</v>
      </c>
      <c r="J539" s="167"/>
      <c r="K539" s="594"/>
      <c r="L539" s="131" t="s">
        <v>376</v>
      </c>
      <c r="M539" s="132"/>
      <c r="N539" s="132"/>
      <c r="O539" s="180" t="s">
        <v>345</v>
      </c>
      <c r="P539" s="183" t="str">
        <f>$E$17</f>
        <v>декабря</v>
      </c>
      <c r="Q539" s="132" t="s">
        <v>968</v>
      </c>
      <c r="R539" s="182" t="s">
        <v>347</v>
      </c>
      <c r="S539" s="167"/>
      <c r="T539" s="257">
        <f>T533+T534+T536+T537+T538</f>
        <v>418.27499999999998</v>
      </c>
      <c r="U539" s="167"/>
      <c r="V539" s="594"/>
    </row>
    <row r="540" spans="1:22" ht="13.5" thickBot="1">
      <c r="A540" s="184" t="s">
        <v>348</v>
      </c>
      <c r="B540" s="190">
        <f>$B$18</f>
        <v>4.3333333333333335E-2</v>
      </c>
      <c r="C540" s="186" t="s">
        <v>349</v>
      </c>
      <c r="D540" s="259"/>
      <c r="E540" s="259"/>
      <c r="F540" s="259"/>
      <c r="G540" s="197"/>
      <c r="H540" s="197"/>
      <c r="I540" s="197"/>
      <c r="J540" s="197"/>
      <c r="K540" s="348"/>
      <c r="L540" s="184" t="s">
        <v>348</v>
      </c>
      <c r="M540" s="190">
        <f>$B$18</f>
        <v>4.3333333333333335E-2</v>
      </c>
      <c r="N540" s="186" t="s">
        <v>349</v>
      </c>
      <c r="O540" s="259"/>
      <c r="P540" s="259"/>
      <c r="Q540" s="259"/>
      <c r="R540" s="197"/>
      <c r="S540" s="197"/>
      <c r="T540" s="197"/>
      <c r="U540" s="197"/>
      <c r="V540" s="156"/>
    </row>
    <row r="541" spans="1:22" ht="29.25" customHeight="1" thickTop="1">
      <c r="A541" s="131" t="s">
        <v>363</v>
      </c>
      <c r="B541" s="131"/>
      <c r="L541" s="131" t="s">
        <v>363</v>
      </c>
      <c r="M541" s="131"/>
      <c r="V541" s="216"/>
    </row>
    <row r="542" spans="1:22">
      <c r="A542" s="131" t="s">
        <v>966</v>
      </c>
      <c r="B542" s="131"/>
      <c r="L542" s="131" t="s">
        <v>966</v>
      </c>
      <c r="M542" s="131"/>
      <c r="V542" s="216"/>
    </row>
    <row r="543" spans="1:22" ht="2.25" customHeight="1">
      <c r="A543" s="131"/>
      <c r="B543" s="131"/>
      <c r="C543" s="132"/>
      <c r="D543" s="132"/>
      <c r="E543" s="132"/>
      <c r="F543" s="132"/>
      <c r="G543" s="132"/>
      <c r="H543" s="132"/>
      <c r="I543" s="132"/>
      <c r="J543" s="132"/>
      <c r="K543" s="217"/>
      <c r="L543" s="131"/>
      <c r="M543" s="131"/>
      <c r="N543" s="132"/>
      <c r="O543" s="132"/>
      <c r="P543" s="132"/>
      <c r="Q543" s="132"/>
      <c r="R543" s="132"/>
      <c r="S543" s="132"/>
      <c r="T543" s="132"/>
      <c r="U543" s="132"/>
      <c r="V543" s="132"/>
    </row>
    <row r="544" spans="1:22">
      <c r="A544" s="132"/>
      <c r="B544" s="132"/>
      <c r="C544" s="132"/>
      <c r="D544" s="133" t="s">
        <v>325</v>
      </c>
      <c r="E544" s="133"/>
      <c r="F544" s="133"/>
      <c r="G544" s="135" t="str">
        <f>$G$4</f>
        <v>ноябрь</v>
      </c>
      <c r="H544" s="133" t="s">
        <v>967</v>
      </c>
      <c r="I544" s="132"/>
      <c r="J544" s="132"/>
      <c r="K544" s="217"/>
      <c r="L544" s="132"/>
      <c r="M544" s="132"/>
      <c r="N544" s="132"/>
      <c r="O544" s="133" t="s">
        <v>325</v>
      </c>
      <c r="P544" s="133"/>
      <c r="Q544" s="133"/>
      <c r="R544" s="135" t="str">
        <f>$G$4</f>
        <v>ноябрь</v>
      </c>
      <c r="S544" s="133" t="s">
        <v>967</v>
      </c>
      <c r="T544" s="132"/>
      <c r="U544" s="132"/>
      <c r="V544" s="132"/>
    </row>
    <row r="545" spans="1:24" ht="3" customHeight="1">
      <c r="A545" s="599" t="s">
        <v>369</v>
      </c>
      <c r="B545" s="132"/>
      <c r="C545" s="132"/>
      <c r="D545" s="132"/>
      <c r="E545" s="132"/>
      <c r="F545" s="132"/>
      <c r="G545" s="132"/>
      <c r="H545" s="132"/>
      <c r="I545" s="132"/>
      <c r="J545" s="132"/>
      <c r="K545" s="217"/>
      <c r="L545" s="599" t="s">
        <v>369</v>
      </c>
      <c r="M545" s="132"/>
      <c r="N545" s="132"/>
      <c r="O545" s="132"/>
      <c r="P545" s="132"/>
      <c r="Q545" s="132"/>
      <c r="R545" s="132"/>
      <c r="S545" s="132"/>
      <c r="T545" s="132"/>
      <c r="U545" s="132"/>
      <c r="V545" s="132"/>
    </row>
    <row r="546" spans="1:24">
      <c r="A546" s="599"/>
      <c r="B546" s="132"/>
      <c r="C546" s="132"/>
      <c r="D546" s="131" t="s">
        <v>327</v>
      </c>
      <c r="E546" s="131"/>
      <c r="F546" s="136">
        <f>Жильцы!E32</f>
        <v>49.2</v>
      </c>
      <c r="G546" s="131" t="s">
        <v>328</v>
      </c>
      <c r="H546" s="132" t="str">
        <f>Жильцы!B32&amp;" "&amp;Жильцы!C32&amp;"."&amp;Жильцы!D32&amp;"."</f>
        <v>Филиппович О.Р.</v>
      </c>
      <c r="I546" s="132"/>
      <c r="J546" s="132"/>
      <c r="K546" s="217"/>
      <c r="L546" s="599"/>
      <c r="M546" s="132"/>
      <c r="N546" s="132"/>
      <c r="O546" s="131" t="s">
        <v>327</v>
      </c>
      <c r="P546" s="131"/>
      <c r="Q546" s="136">
        <f>Жильцы!E34</f>
        <v>49.4</v>
      </c>
      <c r="R546" s="131" t="s">
        <v>328</v>
      </c>
      <c r="S546" s="132" t="str">
        <f>Жильцы!B34&amp;" "&amp;Жильцы!C34&amp;"."&amp;Жильцы!D34&amp;"."</f>
        <v>Корзюк Е.А.</v>
      </c>
      <c r="T546" s="132"/>
      <c r="U546" s="132"/>
      <c r="V546" s="132"/>
    </row>
    <row r="547" spans="1:24">
      <c r="A547" s="599"/>
      <c r="B547" s="132"/>
      <c r="C547" s="132"/>
      <c r="D547" s="131" t="s">
        <v>329</v>
      </c>
      <c r="E547" s="131"/>
      <c r="F547" s="136">
        <f>Жильцы!F32</f>
        <v>1</v>
      </c>
      <c r="G547" s="131" t="s">
        <v>330</v>
      </c>
      <c r="H547" s="132" t="s">
        <v>331</v>
      </c>
      <c r="I547" s="132"/>
      <c r="J547" s="137">
        <f>Жильцы!A32</f>
        <v>31</v>
      </c>
      <c r="K547" s="217"/>
      <c r="L547" s="599"/>
      <c r="M547" s="132"/>
      <c r="N547" s="132"/>
      <c r="O547" s="131" t="s">
        <v>329</v>
      </c>
      <c r="P547" s="131"/>
      <c r="Q547" s="136">
        <f>Жильцы!F34</f>
        <v>0</v>
      </c>
      <c r="R547" s="131" t="s">
        <v>330</v>
      </c>
      <c r="S547" s="132" t="s">
        <v>331</v>
      </c>
      <c r="T547" s="132"/>
      <c r="U547" s="137">
        <f>Жильцы!A34</f>
        <v>33</v>
      </c>
      <c r="V547" s="132"/>
    </row>
    <row r="548" spans="1:24" ht="2.25" customHeight="1" thickBot="1">
      <c r="A548" s="599"/>
      <c r="B548" s="132"/>
      <c r="C548" s="132"/>
      <c r="D548" s="132"/>
      <c r="E548" s="132"/>
      <c r="F548" s="132"/>
      <c r="G548" s="132"/>
      <c r="H548" s="132"/>
      <c r="I548" s="132"/>
      <c r="J548" s="132"/>
      <c r="K548" s="217"/>
      <c r="L548" s="599"/>
      <c r="M548" s="132"/>
      <c r="N548" s="132"/>
      <c r="O548" s="132"/>
      <c r="P548" s="132"/>
      <c r="Q548" s="132"/>
      <c r="R548" s="132"/>
      <c r="S548" s="132"/>
      <c r="T548" s="132"/>
      <c r="U548" s="132"/>
      <c r="V548" s="132"/>
    </row>
    <row r="549" spans="1:24" ht="15" customHeight="1" thickBot="1">
      <c r="A549" s="599"/>
      <c r="B549" s="138"/>
      <c r="C549" s="219"/>
      <c r="D549" s="139" t="s">
        <v>957</v>
      </c>
      <c r="E549" s="140"/>
      <c r="F549" s="141" t="s">
        <v>334</v>
      </c>
      <c r="G549" s="141" t="s">
        <v>335</v>
      </c>
      <c r="H549" s="220"/>
      <c r="I549" s="569" t="s">
        <v>337</v>
      </c>
      <c r="J549" s="570"/>
      <c r="K549" s="217"/>
      <c r="L549" s="599"/>
      <c r="M549" s="138"/>
      <c r="N549" s="219"/>
      <c r="O549" s="139" t="s">
        <v>957</v>
      </c>
      <c r="P549" s="140"/>
      <c r="Q549" s="141" t="s">
        <v>334</v>
      </c>
      <c r="R549" s="141" t="s">
        <v>335</v>
      </c>
      <c r="S549" s="220"/>
      <c r="T549" s="569" t="s">
        <v>337</v>
      </c>
      <c r="U549" s="570"/>
      <c r="V549" s="132"/>
    </row>
    <row r="550" spans="1:24" ht="3.75" customHeight="1">
      <c r="A550" s="599"/>
      <c r="B550" s="221"/>
      <c r="C550" s="144"/>
      <c r="D550" s="144"/>
      <c r="E550" s="145"/>
      <c r="F550" s="146"/>
      <c r="G550" s="146"/>
      <c r="H550" s="146"/>
      <c r="I550" s="144"/>
      <c r="J550" s="147"/>
      <c r="K550" s="217"/>
      <c r="L550" s="599"/>
      <c r="M550" s="221"/>
      <c r="N550" s="144"/>
      <c r="O550" s="144"/>
      <c r="P550" s="145"/>
      <c r="Q550" s="146"/>
      <c r="R550" s="146"/>
      <c r="S550" s="146"/>
      <c r="T550" s="144"/>
      <c r="U550" s="147"/>
      <c r="V550" s="132"/>
    </row>
    <row r="551" spans="1:24" ht="25.5" customHeight="1" thickBot="1">
      <c r="A551" s="599"/>
      <c r="B551" s="600" t="s">
        <v>520</v>
      </c>
      <c r="C551" s="601"/>
      <c r="D551" s="601"/>
      <c r="E551" s="602"/>
      <c r="F551" s="239">
        <v>8.4499999999999993</v>
      </c>
      <c r="G551" s="239">
        <f>F551*F546</f>
        <v>415.74</v>
      </c>
      <c r="H551" s="166"/>
      <c r="I551" s="242">
        <f>G551-H551</f>
        <v>415.74</v>
      </c>
      <c r="J551" s="167"/>
      <c r="K551" s="217"/>
      <c r="L551" s="599"/>
      <c r="M551" s="600" t="s">
        <v>520</v>
      </c>
      <c r="N551" s="601"/>
      <c r="O551" s="601"/>
      <c r="P551" s="602"/>
      <c r="Q551" s="239">
        <v>8.4499999999999993</v>
      </c>
      <c r="R551" s="239">
        <f>Q551*Q546</f>
        <v>417.42999999999995</v>
      </c>
      <c r="S551" s="240"/>
      <c r="T551" s="242">
        <f>R551-S551</f>
        <v>417.42999999999995</v>
      </c>
      <c r="U551" s="167"/>
      <c r="V551" s="132"/>
    </row>
    <row r="552" spans="1:24" ht="13.5" hidden="1" thickBot="1">
      <c r="A552" s="154"/>
      <c r="B552" s="168" t="s">
        <v>521</v>
      </c>
      <c r="C552" s="164"/>
      <c r="D552" s="164"/>
      <c r="E552" s="165"/>
      <c r="F552" s="239">
        <f>$B$2309</f>
        <v>0</v>
      </c>
      <c r="G552" s="193">
        <f>F552*F546</f>
        <v>0</v>
      </c>
      <c r="H552" s="194"/>
      <c r="I552" s="160">
        <f>G552-H552</f>
        <v>0</v>
      </c>
      <c r="J552" s="161"/>
      <c r="K552" s="217"/>
      <c r="L552" s="154"/>
      <c r="M552" s="346" t="s">
        <v>521</v>
      </c>
      <c r="N552" s="347"/>
      <c r="O552" s="347"/>
      <c r="P552" s="165"/>
      <c r="Q552" s="239">
        <f>$B$2309</f>
        <v>0</v>
      </c>
      <c r="R552" s="193">
        <f>Q552*Q546</f>
        <v>0</v>
      </c>
      <c r="S552" s="194"/>
      <c r="T552" s="160">
        <f>R552-S552</f>
        <v>0</v>
      </c>
      <c r="U552" s="161"/>
      <c r="V552" s="132"/>
    </row>
    <row r="553" spans="1:24" ht="13.5" hidden="1" customHeight="1" thickBot="1">
      <c r="A553" s="132"/>
      <c r="B553" s="168"/>
      <c r="C553" s="164"/>
      <c r="D553" s="164"/>
      <c r="E553" s="165"/>
      <c r="F553" s="332" t="s">
        <v>384</v>
      </c>
      <c r="G553" s="332" t="s">
        <v>385</v>
      </c>
      <c r="H553" s="300"/>
      <c r="I553" s="219"/>
      <c r="J553" s="251"/>
      <c r="K553" s="217"/>
      <c r="L553" s="132"/>
      <c r="M553" s="168"/>
      <c r="N553" s="164"/>
      <c r="O553" s="164"/>
      <c r="P553" s="165"/>
      <c r="Q553" s="332" t="s">
        <v>384</v>
      </c>
      <c r="R553" s="332" t="s">
        <v>385</v>
      </c>
      <c r="S553" s="300"/>
      <c r="T553" s="219"/>
      <c r="U553" s="251"/>
      <c r="V553" s="132"/>
    </row>
    <row r="554" spans="1:24" ht="13.5" thickBot="1">
      <c r="A554" s="246" t="s">
        <v>375</v>
      </c>
      <c r="B554" s="345"/>
      <c r="C554" s="219"/>
      <c r="D554" s="219"/>
      <c r="E554" s="253"/>
      <c r="F554" s="248"/>
      <c r="G554" s="248"/>
      <c r="H554" s="249"/>
      <c r="I554" s="242"/>
      <c r="J554" s="167"/>
      <c r="K554" s="217"/>
      <c r="L554" s="246" t="s">
        <v>375</v>
      </c>
      <c r="M554" s="345"/>
      <c r="N554" s="219"/>
      <c r="O554" s="219"/>
      <c r="P554" s="253"/>
      <c r="Q554" s="164"/>
      <c r="R554" s="248"/>
      <c r="S554" s="249"/>
      <c r="T554" s="242"/>
      <c r="U554" s="167"/>
      <c r="V554" s="132"/>
    </row>
    <row r="555" spans="1:24">
      <c r="A555" s="131"/>
      <c r="B555" s="132"/>
      <c r="C555" s="132"/>
      <c r="D555" s="132"/>
      <c r="E555" s="132"/>
      <c r="F555" s="132"/>
      <c r="G555" s="173" t="s">
        <v>342</v>
      </c>
      <c r="H555" s="147"/>
      <c r="I555" s="287">
        <f>Жильцы!M32</f>
        <v>0</v>
      </c>
      <c r="J555" s="147"/>
      <c r="K555" s="217"/>
      <c r="L555" s="131"/>
      <c r="M555" s="132"/>
      <c r="N555" s="132"/>
      <c r="O555" s="132"/>
      <c r="P555" s="132"/>
      <c r="Q555" s="132"/>
      <c r="R555" s="173" t="s">
        <v>342</v>
      </c>
      <c r="S555" s="147"/>
      <c r="T555" s="287">
        <f>Жильцы!M34</f>
        <v>0</v>
      </c>
      <c r="U555" s="147"/>
      <c r="V555" s="132"/>
    </row>
    <row r="556" spans="1:24" ht="11.25" customHeight="1">
      <c r="A556" s="131"/>
      <c r="B556" s="132"/>
      <c r="C556" s="132"/>
      <c r="D556" s="132"/>
      <c r="E556" s="132"/>
      <c r="F556" s="132"/>
      <c r="G556" s="177" t="s">
        <v>140</v>
      </c>
      <c r="H556" s="178"/>
      <c r="I556" s="283">
        <f>Жильцы!O32</f>
        <v>0</v>
      </c>
      <c r="J556" s="178"/>
      <c r="K556" s="217"/>
      <c r="L556" s="131"/>
      <c r="M556" s="132"/>
      <c r="N556" s="132"/>
      <c r="O556" s="132"/>
      <c r="P556" s="132"/>
      <c r="Q556" s="132"/>
      <c r="R556" s="177" t="s">
        <v>140</v>
      </c>
      <c r="S556" s="178"/>
      <c r="T556" s="283">
        <f>Жильцы!O34</f>
        <v>0</v>
      </c>
      <c r="U556" s="178"/>
      <c r="V556" s="132"/>
    </row>
    <row r="557" spans="1:24" ht="13.5" thickBot="1">
      <c r="A557" s="131" t="s">
        <v>376</v>
      </c>
      <c r="B557" s="132"/>
      <c r="C557" s="132"/>
      <c r="D557" s="180" t="s">
        <v>345</v>
      </c>
      <c r="E557" s="183" t="str">
        <f>$E$17</f>
        <v>декабря</v>
      </c>
      <c r="F557" s="132" t="s">
        <v>968</v>
      </c>
      <c r="G557" s="182" t="s">
        <v>347</v>
      </c>
      <c r="H557" s="167"/>
      <c r="I557" s="257">
        <f>I551+I552+I554+I555+I556</f>
        <v>415.74</v>
      </c>
      <c r="J557" s="167"/>
      <c r="K557" s="217"/>
      <c r="L557" s="131" t="s">
        <v>376</v>
      </c>
      <c r="M557" s="132"/>
      <c r="N557" s="132"/>
      <c r="O557" s="180" t="s">
        <v>345</v>
      </c>
      <c r="P557" s="183" t="str">
        <f>$E$17</f>
        <v>декабря</v>
      </c>
      <c r="Q557" s="132" t="s">
        <v>968</v>
      </c>
      <c r="R557" s="182" t="s">
        <v>347</v>
      </c>
      <c r="S557" s="167"/>
      <c r="T557" s="257">
        <f>T551+T552+T554+T555+T556</f>
        <v>417.42999999999995</v>
      </c>
      <c r="U557" s="167"/>
      <c r="V557" s="132"/>
      <c r="X557" s="273"/>
    </row>
    <row r="558" spans="1:24" ht="10.5" customHeight="1">
      <c r="A558" s="184" t="s">
        <v>348</v>
      </c>
      <c r="B558" s="190">
        <f>$B$18</f>
        <v>4.3333333333333335E-2</v>
      </c>
      <c r="C558" s="186" t="s">
        <v>349</v>
      </c>
      <c r="D558" s="259"/>
      <c r="E558" s="259"/>
      <c r="F558" s="259"/>
      <c r="G558" s="259"/>
      <c r="H558" s="259"/>
      <c r="I558" s="259"/>
      <c r="J558" s="259"/>
      <c r="K558" s="260"/>
      <c r="L558" s="184" t="s">
        <v>348</v>
      </c>
      <c r="M558" s="190">
        <f>$B$18</f>
        <v>4.3333333333333335E-2</v>
      </c>
      <c r="N558" s="186" t="s">
        <v>349</v>
      </c>
      <c r="O558" s="259"/>
      <c r="P558" s="259"/>
      <c r="Q558" s="259"/>
      <c r="R558" s="259"/>
      <c r="S558" s="259"/>
      <c r="T558" s="259"/>
      <c r="U558" s="259"/>
      <c r="V558" s="261"/>
    </row>
    <row r="559" spans="1:24" ht="31.5" customHeight="1">
      <c r="A559" s="131" t="s">
        <v>363</v>
      </c>
      <c r="B559" s="131"/>
      <c r="L559" s="131" t="s">
        <v>363</v>
      </c>
      <c r="M559" s="131"/>
      <c r="V559" s="216"/>
    </row>
    <row r="560" spans="1:24">
      <c r="A560" s="131" t="s">
        <v>966</v>
      </c>
      <c r="B560" s="131"/>
      <c r="L560" s="131" t="s">
        <v>966</v>
      </c>
      <c r="M560" s="131"/>
      <c r="V560" s="216"/>
    </row>
    <row r="561" spans="1:22" ht="6" customHeight="1">
      <c r="A561" s="131"/>
      <c r="B561" s="131"/>
      <c r="C561" s="132"/>
      <c r="D561" s="132"/>
      <c r="E561" s="132"/>
      <c r="F561" s="132"/>
      <c r="G561" s="132"/>
      <c r="H561" s="132"/>
      <c r="I561" s="132"/>
      <c r="J561" s="132"/>
      <c r="K561" s="217"/>
      <c r="L561" s="131"/>
      <c r="M561" s="131"/>
      <c r="N561" s="132"/>
      <c r="O561" s="132"/>
      <c r="P561" s="132"/>
      <c r="Q561" s="132"/>
      <c r="R561" s="132"/>
      <c r="S561" s="132"/>
      <c r="T561" s="132"/>
      <c r="U561" s="132"/>
      <c r="V561" s="132"/>
    </row>
    <row r="562" spans="1:22">
      <c r="A562" s="132"/>
      <c r="B562" s="132"/>
      <c r="C562" s="132"/>
      <c r="D562" s="133" t="s">
        <v>350</v>
      </c>
      <c r="E562" s="133"/>
      <c r="F562" s="133"/>
      <c r="G562" s="135" t="str">
        <f>$G$4</f>
        <v>ноябрь</v>
      </c>
      <c r="H562" s="133" t="s">
        <v>967</v>
      </c>
      <c r="I562" s="132"/>
      <c r="J562" s="132"/>
      <c r="K562" s="217"/>
      <c r="L562" s="132"/>
      <c r="M562" s="132"/>
      <c r="N562" s="132"/>
      <c r="O562" s="133" t="s">
        <v>350</v>
      </c>
      <c r="P562" s="133"/>
      <c r="Q562" s="133"/>
      <c r="R562" s="135" t="str">
        <f>$G$4</f>
        <v>ноябрь</v>
      </c>
      <c r="S562" s="133" t="s">
        <v>967</v>
      </c>
      <c r="T562" s="132"/>
      <c r="U562" s="132"/>
      <c r="V562" s="132"/>
    </row>
    <row r="563" spans="1:22" ht="3.75" customHeight="1">
      <c r="A563" s="599" t="s">
        <v>369</v>
      </c>
      <c r="B563" s="132"/>
      <c r="C563" s="132"/>
      <c r="D563" s="132"/>
      <c r="E563" s="132"/>
      <c r="F563" s="132"/>
      <c r="G563" s="132"/>
      <c r="H563" s="132"/>
      <c r="I563" s="132"/>
      <c r="J563" s="132"/>
      <c r="K563" s="594"/>
      <c r="L563" s="599" t="s">
        <v>369</v>
      </c>
      <c r="M563" s="132"/>
      <c r="N563" s="132"/>
      <c r="O563" s="132"/>
      <c r="P563" s="132"/>
      <c r="Q563" s="132"/>
      <c r="R563" s="132"/>
      <c r="S563" s="132"/>
      <c r="T563" s="132"/>
      <c r="U563" s="132"/>
      <c r="V563" s="594"/>
    </row>
    <row r="564" spans="1:22">
      <c r="A564" s="599"/>
      <c r="B564" s="132"/>
      <c r="C564" s="132"/>
      <c r="D564" s="131" t="s">
        <v>327</v>
      </c>
      <c r="E564" s="131"/>
      <c r="F564" s="136">
        <f>F546</f>
        <v>49.2</v>
      </c>
      <c r="G564" s="131" t="s">
        <v>328</v>
      </c>
      <c r="H564" s="132" t="str">
        <f>H546</f>
        <v>Филиппович О.Р.</v>
      </c>
      <c r="I564" s="132"/>
      <c r="J564" s="132"/>
      <c r="K564" s="594"/>
      <c r="L564" s="599"/>
      <c r="M564" s="132"/>
      <c r="N564" s="132"/>
      <c r="O564" s="131" t="s">
        <v>327</v>
      </c>
      <c r="P564" s="131"/>
      <c r="Q564" s="136">
        <f>Q546</f>
        <v>49.4</v>
      </c>
      <c r="R564" s="131" t="s">
        <v>328</v>
      </c>
      <c r="S564" s="132" t="str">
        <f>S546</f>
        <v>Корзюк Е.А.</v>
      </c>
      <c r="T564" s="132"/>
      <c r="U564" s="132"/>
      <c r="V564" s="594"/>
    </row>
    <row r="565" spans="1:22">
      <c r="A565" s="599"/>
      <c r="B565" s="132"/>
      <c r="C565" s="132"/>
      <c r="D565" s="131" t="s">
        <v>329</v>
      </c>
      <c r="E565" s="131"/>
      <c r="F565" s="136">
        <f>F547</f>
        <v>1</v>
      </c>
      <c r="G565" s="131" t="s">
        <v>330</v>
      </c>
      <c r="H565" s="132" t="s">
        <v>331</v>
      </c>
      <c r="I565" s="132"/>
      <c r="J565" s="137">
        <f>J547</f>
        <v>31</v>
      </c>
      <c r="K565" s="594"/>
      <c r="L565" s="599"/>
      <c r="M565" s="132"/>
      <c r="N565" s="132"/>
      <c r="O565" s="131" t="s">
        <v>329</v>
      </c>
      <c r="P565" s="131"/>
      <c r="Q565" s="136">
        <f>Q547</f>
        <v>0</v>
      </c>
      <c r="R565" s="131" t="s">
        <v>330</v>
      </c>
      <c r="S565" s="132" t="s">
        <v>331</v>
      </c>
      <c r="T565" s="132"/>
      <c r="U565" s="137">
        <f>U547</f>
        <v>33</v>
      </c>
      <c r="V565" s="594"/>
    </row>
    <row r="566" spans="1:22" ht="2.25" customHeight="1" thickBot="1">
      <c r="A566" s="599"/>
      <c r="B566" s="132"/>
      <c r="C566" s="132"/>
      <c r="D566" s="132"/>
      <c r="E566" s="132"/>
      <c r="F566" s="132"/>
      <c r="G566" s="132"/>
      <c r="H566" s="132"/>
      <c r="I566" s="132"/>
      <c r="J566" s="132"/>
      <c r="K566" s="594"/>
      <c r="L566" s="599"/>
      <c r="M566" s="132"/>
      <c r="N566" s="132"/>
      <c r="O566" s="132"/>
      <c r="P566" s="132"/>
      <c r="Q566" s="132"/>
      <c r="R566" s="132"/>
      <c r="S566" s="132"/>
      <c r="T566" s="132"/>
      <c r="U566" s="132"/>
      <c r="V566" s="594"/>
    </row>
    <row r="567" spans="1:22" ht="19.5" customHeight="1" thickBot="1">
      <c r="A567" s="599"/>
      <c r="B567" s="138"/>
      <c r="C567" s="219"/>
      <c r="D567" s="139" t="s">
        <v>957</v>
      </c>
      <c r="E567" s="140"/>
      <c r="F567" s="141" t="s">
        <v>334</v>
      </c>
      <c r="G567" s="141" t="s">
        <v>335</v>
      </c>
      <c r="H567" s="220"/>
      <c r="I567" s="569" t="s">
        <v>337</v>
      </c>
      <c r="J567" s="570"/>
      <c r="K567" s="594"/>
      <c r="L567" s="599"/>
      <c r="M567" s="138"/>
      <c r="N567" s="219"/>
      <c r="O567" s="139" t="s">
        <v>957</v>
      </c>
      <c r="P567" s="140"/>
      <c r="Q567" s="141" t="s">
        <v>334</v>
      </c>
      <c r="R567" s="141" t="s">
        <v>335</v>
      </c>
      <c r="S567" s="220"/>
      <c r="T567" s="569" t="s">
        <v>337</v>
      </c>
      <c r="U567" s="570"/>
      <c r="V567" s="594"/>
    </row>
    <row r="568" spans="1:22" ht="3" customHeight="1">
      <c r="A568" s="599"/>
      <c r="B568" s="221"/>
      <c r="C568" s="144"/>
      <c r="D568" s="144"/>
      <c r="E568" s="145"/>
      <c r="F568" s="146"/>
      <c r="G568" s="146"/>
      <c r="H568" s="146"/>
      <c r="I568" s="144"/>
      <c r="J568" s="147"/>
      <c r="K568" s="594"/>
      <c r="L568" s="599"/>
      <c r="M568" s="221"/>
      <c r="N568" s="144"/>
      <c r="O568" s="144"/>
      <c r="P568" s="145"/>
      <c r="Q568" s="146"/>
      <c r="R568" s="146"/>
      <c r="S568" s="146"/>
      <c r="T568" s="144"/>
      <c r="U568" s="147"/>
      <c r="V568" s="594"/>
    </row>
    <row r="569" spans="1:22" ht="25.5" customHeight="1" thickBot="1">
      <c r="A569" s="599"/>
      <c r="B569" s="600" t="s">
        <v>520</v>
      </c>
      <c r="C569" s="601"/>
      <c r="D569" s="601"/>
      <c r="E569" s="602"/>
      <c r="F569" s="239">
        <v>8.4499999999999993</v>
      </c>
      <c r="G569" s="239">
        <f>F569*F564</f>
        <v>415.74</v>
      </c>
      <c r="H569" s="166"/>
      <c r="I569" s="242">
        <f>G569-H569</f>
        <v>415.74</v>
      </c>
      <c r="J569" s="167"/>
      <c r="K569" s="594"/>
      <c r="L569" s="599"/>
      <c r="M569" s="600" t="s">
        <v>520</v>
      </c>
      <c r="N569" s="601"/>
      <c r="O569" s="601"/>
      <c r="P569" s="602"/>
      <c r="Q569" s="239">
        <v>8.4499999999999993</v>
      </c>
      <c r="R569" s="239">
        <f>Q569*Q564</f>
        <v>417.42999999999995</v>
      </c>
      <c r="S569" s="240"/>
      <c r="T569" s="242">
        <f>R569-S569</f>
        <v>417.42999999999995</v>
      </c>
      <c r="U569" s="167"/>
      <c r="V569" s="594"/>
    </row>
    <row r="570" spans="1:22" ht="13.5" hidden="1" thickBot="1">
      <c r="A570" s="154"/>
      <c r="B570" s="346" t="s">
        <v>521</v>
      </c>
      <c r="C570" s="347"/>
      <c r="D570" s="164"/>
      <c r="E570" s="165"/>
      <c r="F570" s="239">
        <f>$B$2309</f>
        <v>0</v>
      </c>
      <c r="G570" s="193">
        <f>F570*F564</f>
        <v>0</v>
      </c>
      <c r="H570" s="194"/>
      <c r="I570" s="160">
        <f>G570-H570</f>
        <v>0</v>
      </c>
      <c r="J570" s="161"/>
      <c r="K570" s="594"/>
      <c r="L570" s="154"/>
      <c r="M570" s="346" t="s">
        <v>521</v>
      </c>
      <c r="N570" s="347"/>
      <c r="O570" s="164"/>
      <c r="P570" s="165"/>
      <c r="Q570" s="239">
        <f>$B$2309</f>
        <v>0</v>
      </c>
      <c r="R570" s="193">
        <f>Q570*Q564</f>
        <v>0</v>
      </c>
      <c r="S570" s="194"/>
      <c r="T570" s="160">
        <f>R570-S570</f>
        <v>0</v>
      </c>
      <c r="U570" s="161"/>
      <c r="V570" s="594"/>
    </row>
    <row r="571" spans="1:22" ht="13.5" hidden="1" customHeight="1" thickBot="1">
      <c r="A571" s="132"/>
      <c r="B571" s="168"/>
      <c r="C571" s="164"/>
      <c r="D571" s="164"/>
      <c r="E571" s="165"/>
      <c r="F571" s="332" t="s">
        <v>384</v>
      </c>
      <c r="G571" s="332" t="s">
        <v>385</v>
      </c>
      <c r="H571" s="300"/>
      <c r="I571" s="219"/>
      <c r="J571" s="251"/>
      <c r="K571" s="594"/>
      <c r="L571" s="132"/>
      <c r="M571" s="168"/>
      <c r="N571" s="164"/>
      <c r="O571" s="164"/>
      <c r="P571" s="165"/>
      <c r="Q571" s="332" t="s">
        <v>384</v>
      </c>
      <c r="R571" s="332" t="s">
        <v>385</v>
      </c>
      <c r="S571" s="300"/>
      <c r="T571" s="219"/>
      <c r="U571" s="251"/>
      <c r="V571" s="594"/>
    </row>
    <row r="572" spans="1:22" ht="13.5" thickBot="1">
      <c r="A572" s="246" t="s">
        <v>375</v>
      </c>
      <c r="B572" s="345"/>
      <c r="C572" s="219"/>
      <c r="D572" s="219"/>
      <c r="E572" s="253"/>
      <c r="F572" s="164"/>
      <c r="G572" s="282"/>
      <c r="H572" s="249"/>
      <c r="I572" s="242"/>
      <c r="J572" s="167"/>
      <c r="K572" s="594"/>
      <c r="L572" s="246" t="s">
        <v>375</v>
      </c>
      <c r="M572" s="345"/>
      <c r="N572" s="219"/>
      <c r="O572" s="219"/>
      <c r="P572" s="253"/>
      <c r="Q572" s="164"/>
      <c r="R572" s="248"/>
      <c r="S572" s="249"/>
      <c r="T572" s="242"/>
      <c r="U572" s="167"/>
      <c r="V572" s="594"/>
    </row>
    <row r="573" spans="1:22">
      <c r="A573" s="131"/>
      <c r="B573" s="132"/>
      <c r="C573" s="132"/>
      <c r="D573" s="132"/>
      <c r="E573" s="132"/>
      <c r="F573" s="132"/>
      <c r="G573" s="173" t="s">
        <v>342</v>
      </c>
      <c r="H573" s="147"/>
      <c r="I573" s="287">
        <f>I555</f>
        <v>0</v>
      </c>
      <c r="J573" s="147"/>
      <c r="K573" s="594"/>
      <c r="L573" s="131"/>
      <c r="M573" s="132"/>
      <c r="N573" s="132"/>
      <c r="O573" s="132"/>
      <c r="P573" s="132"/>
      <c r="Q573" s="132"/>
      <c r="R573" s="173" t="s">
        <v>342</v>
      </c>
      <c r="S573" s="147"/>
      <c r="T573" s="287">
        <f>T555</f>
        <v>0</v>
      </c>
      <c r="U573" s="147"/>
      <c r="V573" s="594"/>
    </row>
    <row r="574" spans="1:22">
      <c r="A574" s="131"/>
      <c r="B574" s="132"/>
      <c r="C574" s="132"/>
      <c r="D574" s="132"/>
      <c r="E574" s="132"/>
      <c r="F574" s="132"/>
      <c r="G574" s="177" t="s">
        <v>140</v>
      </c>
      <c r="H574" s="178"/>
      <c r="I574" s="283">
        <f>I556</f>
        <v>0</v>
      </c>
      <c r="J574" s="178"/>
      <c r="K574" s="594"/>
      <c r="L574" s="131"/>
      <c r="M574" s="132"/>
      <c r="N574" s="132"/>
      <c r="O574" s="132"/>
      <c r="P574" s="132"/>
      <c r="Q574" s="132"/>
      <c r="R574" s="177" t="s">
        <v>140</v>
      </c>
      <c r="S574" s="178"/>
      <c r="T574" s="283">
        <f>T556</f>
        <v>0</v>
      </c>
      <c r="U574" s="178"/>
      <c r="V574" s="594"/>
    </row>
    <row r="575" spans="1:22" ht="13.5" thickBot="1">
      <c r="A575" s="131" t="s">
        <v>376</v>
      </c>
      <c r="B575" s="132"/>
      <c r="C575" s="132"/>
      <c r="D575" s="180" t="s">
        <v>345</v>
      </c>
      <c r="E575" s="183" t="str">
        <f>$E$17</f>
        <v>декабря</v>
      </c>
      <c r="F575" s="132" t="s">
        <v>968</v>
      </c>
      <c r="G575" s="182" t="s">
        <v>347</v>
      </c>
      <c r="H575" s="167"/>
      <c r="I575" s="257">
        <f>I569+I570+I572+I573+I574</f>
        <v>415.74</v>
      </c>
      <c r="J575" s="167"/>
      <c r="K575" s="594"/>
      <c r="L575" s="131" t="s">
        <v>376</v>
      </c>
      <c r="M575" s="132"/>
      <c r="N575" s="132"/>
      <c r="O575" s="180" t="s">
        <v>345</v>
      </c>
      <c r="P575" s="183" t="str">
        <f>$E$17</f>
        <v>декабря</v>
      </c>
      <c r="Q575" s="132" t="s">
        <v>968</v>
      </c>
      <c r="R575" s="182" t="s">
        <v>347</v>
      </c>
      <c r="S575" s="167"/>
      <c r="T575" s="257">
        <f>T569+T570+T572+T573+T574</f>
        <v>417.42999999999995</v>
      </c>
      <c r="U575" s="167"/>
      <c r="V575" s="594"/>
    </row>
    <row r="576" spans="1:22" s="261" customFormat="1" ht="13.5" customHeight="1">
      <c r="A576" s="284" t="s">
        <v>348</v>
      </c>
      <c r="B576" s="285">
        <f>$B$18</f>
        <v>4.3333333333333335E-2</v>
      </c>
      <c r="C576" s="196" t="s">
        <v>349</v>
      </c>
      <c r="K576" s="260"/>
      <c r="L576" s="284" t="s">
        <v>348</v>
      </c>
      <c r="M576" s="285">
        <f>$B$18</f>
        <v>4.3333333333333335E-2</v>
      </c>
      <c r="N576" s="196" t="s">
        <v>349</v>
      </c>
    </row>
    <row r="577" spans="1:22">
      <c r="A577" s="131" t="s">
        <v>363</v>
      </c>
      <c r="B577" s="131"/>
      <c r="L577" s="131" t="s">
        <v>363</v>
      </c>
      <c r="M577" s="131"/>
      <c r="V577" s="216"/>
    </row>
    <row r="578" spans="1:22">
      <c r="A578" s="131" t="s">
        <v>966</v>
      </c>
      <c r="B578" s="131"/>
      <c r="L578" s="131" t="s">
        <v>966</v>
      </c>
      <c r="M578" s="131"/>
      <c r="V578" s="216"/>
    </row>
    <row r="579" spans="1:22" ht="3" customHeight="1">
      <c r="A579" s="131"/>
      <c r="B579" s="131"/>
      <c r="C579" s="132"/>
      <c r="D579" s="132"/>
      <c r="E579" s="132"/>
      <c r="F579" s="132"/>
      <c r="G579" s="132"/>
      <c r="H579" s="132"/>
      <c r="I579" s="132"/>
      <c r="J579" s="132"/>
      <c r="K579" s="217"/>
      <c r="L579" s="131"/>
      <c r="M579" s="131"/>
      <c r="N579" s="132"/>
      <c r="O579" s="132"/>
      <c r="P579" s="132"/>
      <c r="Q579" s="132"/>
      <c r="R579" s="132"/>
      <c r="S579" s="132"/>
      <c r="T579" s="132"/>
      <c r="U579" s="132"/>
      <c r="V579" s="132"/>
    </row>
    <row r="580" spans="1:22">
      <c r="A580" s="132"/>
      <c r="B580" s="132"/>
      <c r="C580" s="132"/>
      <c r="D580" s="133" t="s">
        <v>325</v>
      </c>
      <c r="E580" s="133"/>
      <c r="F580" s="133"/>
      <c r="G580" s="135" t="str">
        <f>$G$4</f>
        <v>ноябрь</v>
      </c>
      <c r="H580" s="133" t="s">
        <v>967</v>
      </c>
      <c r="I580" s="132"/>
      <c r="J580" s="132"/>
      <c r="K580" s="217"/>
      <c r="L580" s="132"/>
      <c r="M580" s="132"/>
      <c r="N580" s="132"/>
      <c r="O580" s="133" t="s">
        <v>325</v>
      </c>
      <c r="P580" s="133"/>
      <c r="Q580" s="133"/>
      <c r="R580" s="135" t="str">
        <f>$G$4</f>
        <v>ноябрь</v>
      </c>
      <c r="S580" s="133" t="s">
        <v>967</v>
      </c>
      <c r="T580" s="132"/>
      <c r="U580" s="132"/>
      <c r="V580" s="132"/>
    </row>
    <row r="581" spans="1:22" ht="5.25" customHeight="1">
      <c r="A581" s="599" t="s">
        <v>369</v>
      </c>
      <c r="B581" s="132"/>
      <c r="C581" s="132"/>
      <c r="D581" s="132"/>
      <c r="E581" s="132"/>
      <c r="F581" s="132"/>
      <c r="G581" s="132"/>
      <c r="H581" s="132"/>
      <c r="I581" s="132"/>
      <c r="J581" s="132"/>
      <c r="K581" s="217"/>
      <c r="L581" s="599" t="s">
        <v>369</v>
      </c>
      <c r="M581" s="132"/>
      <c r="N581" s="132"/>
      <c r="O581" s="132"/>
      <c r="P581" s="132"/>
      <c r="Q581" s="132"/>
      <c r="R581" s="132"/>
      <c r="S581" s="132"/>
      <c r="T581" s="132"/>
      <c r="U581" s="132"/>
      <c r="V581" s="132"/>
    </row>
    <row r="582" spans="1:22">
      <c r="A582" s="599"/>
      <c r="B582" s="132"/>
      <c r="C582" s="132"/>
      <c r="D582" s="131" t="s">
        <v>327</v>
      </c>
      <c r="E582" s="131"/>
      <c r="F582" s="136">
        <f>Жильцы!E35</f>
        <v>49.1</v>
      </c>
      <c r="G582" s="131" t="s">
        <v>328</v>
      </c>
      <c r="H582" s="132" t="str">
        <f>Жильцы!B35&amp;" "&amp;Жильцы!C35&amp;"."&amp;Жильцы!D35&amp;"."</f>
        <v>Куницын А.П.</v>
      </c>
      <c r="I582" s="132"/>
      <c r="J582" s="132"/>
      <c r="K582" s="217"/>
      <c r="L582" s="599"/>
      <c r="M582" s="132"/>
      <c r="N582" s="132"/>
      <c r="O582" s="131" t="s">
        <v>327</v>
      </c>
      <c r="P582" s="131"/>
      <c r="Q582" s="136">
        <f>Жильцы!E37</f>
        <v>65.599999999999994</v>
      </c>
      <c r="R582" s="131" t="s">
        <v>328</v>
      </c>
      <c r="S582" s="132" t="str">
        <f>Жильцы!B37&amp;" "&amp;Жильцы!C37&amp;"."&amp;Жильцы!D37&amp;"."</f>
        <v>Армашова Л.Д.</v>
      </c>
      <c r="T582" s="132"/>
      <c r="U582" s="132"/>
      <c r="V582" s="132"/>
    </row>
    <row r="583" spans="1:22">
      <c r="A583" s="599"/>
      <c r="B583" s="132"/>
      <c r="C583" s="132"/>
      <c r="D583" s="131" t="s">
        <v>329</v>
      </c>
      <c r="E583" s="131"/>
      <c r="F583" s="136">
        <f>Жильцы!F35</f>
        <v>1</v>
      </c>
      <c r="G583" s="131" t="s">
        <v>330</v>
      </c>
      <c r="H583" s="132" t="s">
        <v>331</v>
      </c>
      <c r="I583" s="132"/>
      <c r="J583" s="137">
        <f>Жильцы!A35</f>
        <v>34</v>
      </c>
      <c r="K583" s="217"/>
      <c r="L583" s="599"/>
      <c r="M583" s="132"/>
      <c r="N583" s="132"/>
      <c r="O583" s="131" t="s">
        <v>329</v>
      </c>
      <c r="P583" s="131"/>
      <c r="Q583" s="136">
        <f>Жильцы!F37</f>
        <v>1</v>
      </c>
      <c r="R583" s="131" t="s">
        <v>330</v>
      </c>
      <c r="S583" s="132" t="s">
        <v>331</v>
      </c>
      <c r="T583" s="132"/>
      <c r="U583" s="137">
        <f>Жильцы!A37</f>
        <v>36</v>
      </c>
      <c r="V583" s="132"/>
    </row>
    <row r="584" spans="1:22" ht="3" customHeight="1" thickBot="1">
      <c r="A584" s="599"/>
      <c r="B584" s="132"/>
      <c r="C584" s="132"/>
      <c r="D584" s="132"/>
      <c r="E584" s="132"/>
      <c r="F584" s="132"/>
      <c r="G584" s="132"/>
      <c r="H584" s="132"/>
      <c r="I584" s="132"/>
      <c r="J584" s="132"/>
      <c r="K584" s="217"/>
      <c r="L584" s="599"/>
      <c r="M584" s="132"/>
      <c r="N584" s="132"/>
      <c r="O584" s="132"/>
      <c r="P584" s="132"/>
      <c r="Q584" s="132"/>
      <c r="R584" s="132"/>
      <c r="S584" s="132"/>
      <c r="T584" s="132"/>
      <c r="U584" s="132"/>
      <c r="V584" s="132"/>
    </row>
    <row r="585" spans="1:22" ht="20.25" customHeight="1" thickBot="1">
      <c r="A585" s="599"/>
      <c r="B585" s="138"/>
      <c r="C585" s="219"/>
      <c r="D585" s="139" t="s">
        <v>957</v>
      </c>
      <c r="E585" s="140"/>
      <c r="F585" s="141" t="s">
        <v>334</v>
      </c>
      <c r="G585" s="141" t="s">
        <v>335</v>
      </c>
      <c r="H585" s="220"/>
      <c r="I585" s="569" t="s">
        <v>337</v>
      </c>
      <c r="J585" s="570"/>
      <c r="K585" s="217"/>
      <c r="L585" s="599"/>
      <c r="M585" s="138"/>
      <c r="N585" s="219"/>
      <c r="O585" s="139" t="s">
        <v>957</v>
      </c>
      <c r="P585" s="140"/>
      <c r="Q585" s="141" t="s">
        <v>334</v>
      </c>
      <c r="R585" s="141" t="s">
        <v>335</v>
      </c>
      <c r="S585" s="220"/>
      <c r="T585" s="569" t="s">
        <v>337</v>
      </c>
      <c r="U585" s="570"/>
      <c r="V585" s="132"/>
    </row>
    <row r="586" spans="1:22" ht="3" customHeight="1">
      <c r="A586" s="599"/>
      <c r="B586" s="221"/>
      <c r="C586" s="144"/>
      <c r="D586" s="144"/>
      <c r="E586" s="145"/>
      <c r="F586" s="146"/>
      <c r="G586" s="146"/>
      <c r="H586" s="146"/>
      <c r="I586" s="144"/>
      <c r="J586" s="147"/>
      <c r="K586" s="217"/>
      <c r="L586" s="599"/>
      <c r="M586" s="221"/>
      <c r="N586" s="144"/>
      <c r="O586" s="144"/>
      <c r="P586" s="145"/>
      <c r="Q586" s="146"/>
      <c r="R586" s="146"/>
      <c r="S586" s="146"/>
      <c r="T586" s="144"/>
      <c r="U586" s="147"/>
      <c r="V586" s="132"/>
    </row>
    <row r="587" spans="1:22" ht="25.5" customHeight="1" thickBot="1">
      <c r="A587" s="599"/>
      <c r="B587" s="600" t="s">
        <v>520</v>
      </c>
      <c r="C587" s="601"/>
      <c r="D587" s="601"/>
      <c r="E587" s="602"/>
      <c r="F587" s="239">
        <v>8.4499999999999993</v>
      </c>
      <c r="G587" s="239">
        <f>F587*F582</f>
        <v>414.89499999999998</v>
      </c>
      <c r="H587" s="240"/>
      <c r="I587" s="242">
        <f>G587-H587</f>
        <v>414.89499999999998</v>
      </c>
      <c r="J587" s="167"/>
      <c r="K587" s="217"/>
      <c r="L587" s="599"/>
      <c r="M587" s="600" t="s">
        <v>520</v>
      </c>
      <c r="N587" s="601"/>
      <c r="O587" s="601"/>
      <c r="P587" s="602"/>
      <c r="Q587" s="239">
        <v>8.4499999999999993</v>
      </c>
      <c r="R587" s="239">
        <f>Q587*Q582</f>
        <v>554.31999999999994</v>
      </c>
      <c r="S587" s="240"/>
      <c r="T587" s="242">
        <f>R587-S587</f>
        <v>554.31999999999994</v>
      </c>
      <c r="U587" s="167"/>
      <c r="V587" s="132"/>
    </row>
    <row r="588" spans="1:22" ht="13.5" hidden="1" thickBot="1">
      <c r="A588" s="154"/>
      <c r="B588" s="346" t="s">
        <v>521</v>
      </c>
      <c r="C588" s="347"/>
      <c r="D588" s="347"/>
      <c r="E588" s="165"/>
      <c r="F588" s="239">
        <f>$B$2309</f>
        <v>0</v>
      </c>
      <c r="G588" s="158">
        <f>F588*F582</f>
        <v>0</v>
      </c>
      <c r="H588" s="162"/>
      <c r="I588" s="160">
        <f>G588-H588</f>
        <v>0</v>
      </c>
      <c r="J588" s="161"/>
      <c r="K588" s="217"/>
      <c r="L588" s="154"/>
      <c r="M588" s="346" t="s">
        <v>521</v>
      </c>
      <c r="N588" s="347"/>
      <c r="O588" s="164"/>
      <c r="P588" s="165"/>
      <c r="Q588" s="239">
        <f>$B$2309</f>
        <v>0</v>
      </c>
      <c r="R588" s="158">
        <f>Q588*Q582</f>
        <v>0</v>
      </c>
      <c r="S588" s="162"/>
      <c r="T588" s="160">
        <f>R588-S588</f>
        <v>0</v>
      </c>
      <c r="U588" s="161"/>
      <c r="V588" s="132"/>
    </row>
    <row r="589" spans="1:22" ht="13.5" hidden="1" customHeight="1" thickBot="1">
      <c r="A589" s="132"/>
      <c r="B589" s="168"/>
      <c r="C589" s="164"/>
      <c r="D589" s="164"/>
      <c r="E589" s="165"/>
      <c r="F589" s="332" t="s">
        <v>384</v>
      </c>
      <c r="G589" s="332" t="s">
        <v>385</v>
      </c>
      <c r="H589" s="300"/>
      <c r="I589" s="219"/>
      <c r="J589" s="251"/>
      <c r="K589" s="217"/>
      <c r="L589" s="132"/>
      <c r="M589" s="168"/>
      <c r="N589" s="164"/>
      <c r="O589" s="164"/>
      <c r="P589" s="165"/>
      <c r="Q589" s="332" t="s">
        <v>384</v>
      </c>
      <c r="R589" s="332" t="s">
        <v>385</v>
      </c>
      <c r="S589" s="300"/>
      <c r="T589" s="219"/>
      <c r="U589" s="251"/>
      <c r="V589" s="132"/>
    </row>
    <row r="590" spans="1:22" ht="13.5" thickBot="1">
      <c r="A590" s="246" t="s">
        <v>375</v>
      </c>
      <c r="B590" s="345"/>
      <c r="C590" s="219"/>
      <c r="D590" s="219"/>
      <c r="E590" s="253"/>
      <c r="F590" s="248"/>
      <c r="G590" s="248"/>
      <c r="H590" s="249"/>
      <c r="I590" s="242"/>
      <c r="J590" s="167"/>
      <c r="K590" s="252"/>
      <c r="L590" s="246" t="s">
        <v>375</v>
      </c>
      <c r="M590" s="345"/>
      <c r="N590" s="219"/>
      <c r="O590" s="219"/>
      <c r="P590" s="253"/>
      <c r="Q590" s="164"/>
      <c r="R590" s="248"/>
      <c r="S590" s="249"/>
      <c r="T590" s="242"/>
      <c r="U590" s="167"/>
      <c r="V590" s="132"/>
    </row>
    <row r="591" spans="1:22">
      <c r="A591" s="131"/>
      <c r="B591" s="132"/>
      <c r="C591" s="132"/>
      <c r="D591" s="132"/>
      <c r="E591" s="132"/>
      <c r="F591" s="132"/>
      <c r="G591" s="173" t="s">
        <v>342</v>
      </c>
      <c r="H591" s="147"/>
      <c r="I591" s="287">
        <f>Жильцы!M35</f>
        <v>0</v>
      </c>
      <c r="J591" s="147"/>
      <c r="K591" s="217"/>
      <c r="L591" s="131"/>
      <c r="M591" s="132"/>
      <c r="N591" s="132"/>
      <c r="O591" s="132"/>
      <c r="P591" s="132"/>
      <c r="Q591" s="132"/>
      <c r="R591" s="173" t="s">
        <v>342</v>
      </c>
      <c r="S591" s="147"/>
      <c r="T591" s="287">
        <f>Жильцы!M37</f>
        <v>0</v>
      </c>
      <c r="U591" s="147"/>
      <c r="V591" s="132"/>
    </row>
    <row r="592" spans="1:22">
      <c r="A592" s="131"/>
      <c r="B592" s="132"/>
      <c r="C592" s="132"/>
      <c r="D592" s="132"/>
      <c r="E592" s="132"/>
      <c r="F592" s="132"/>
      <c r="G592" s="177" t="s">
        <v>140</v>
      </c>
      <c r="H592" s="178"/>
      <c r="I592" s="283">
        <f>Жильцы!O35</f>
        <v>0</v>
      </c>
      <c r="J592" s="178"/>
      <c r="K592" s="217"/>
      <c r="L592" s="131"/>
      <c r="M592" s="132"/>
      <c r="N592" s="132"/>
      <c r="O592" s="132"/>
      <c r="P592" s="132"/>
      <c r="Q592" s="132"/>
      <c r="R592" s="177" t="s">
        <v>140</v>
      </c>
      <c r="S592" s="178"/>
      <c r="T592" s="283">
        <f>Жильцы!O37</f>
        <v>0</v>
      </c>
      <c r="U592" s="178"/>
      <c r="V592" s="132"/>
    </row>
    <row r="593" spans="1:22" ht="13.5" thickBot="1">
      <c r="A593" s="131" t="s">
        <v>376</v>
      </c>
      <c r="B593" s="132"/>
      <c r="C593" s="132"/>
      <c r="D593" s="180" t="s">
        <v>345</v>
      </c>
      <c r="E593" s="183" t="str">
        <f>$E$17</f>
        <v>декабря</v>
      </c>
      <c r="F593" s="132" t="s">
        <v>968</v>
      </c>
      <c r="G593" s="182" t="s">
        <v>347</v>
      </c>
      <c r="H593" s="167"/>
      <c r="I593" s="257">
        <f>I587+I588+I590+I591+I592</f>
        <v>414.89499999999998</v>
      </c>
      <c r="J593" s="167"/>
      <c r="K593" s="217"/>
      <c r="L593" s="131" t="s">
        <v>376</v>
      </c>
      <c r="M593" s="132"/>
      <c r="N593" s="132"/>
      <c r="O593" s="180" t="s">
        <v>345</v>
      </c>
      <c r="P593" s="183" t="str">
        <f>$E$17</f>
        <v>декабря</v>
      </c>
      <c r="Q593" s="132" t="s">
        <v>968</v>
      </c>
      <c r="R593" s="182" t="s">
        <v>347</v>
      </c>
      <c r="S593" s="167"/>
      <c r="T593" s="257">
        <f>T587+T588+T590+T591+T592</f>
        <v>554.31999999999994</v>
      </c>
      <c r="U593" s="167"/>
      <c r="V593" s="132"/>
    </row>
    <row r="594" spans="1:22" ht="12.75" customHeight="1">
      <c r="A594" s="184" t="s">
        <v>348</v>
      </c>
      <c r="B594" s="190">
        <f>$B$18</f>
        <v>4.3333333333333335E-2</v>
      </c>
      <c r="C594" s="186" t="s">
        <v>349</v>
      </c>
      <c r="D594" s="259"/>
      <c r="E594" s="259"/>
      <c r="F594" s="259"/>
      <c r="G594" s="188"/>
      <c r="H594" s="189"/>
      <c r="I594" s="259"/>
      <c r="J594" s="259"/>
      <c r="K594" s="260"/>
      <c r="L594" s="184" t="s">
        <v>348</v>
      </c>
      <c r="M594" s="190">
        <f>$B$18</f>
        <v>4.3333333333333335E-2</v>
      </c>
      <c r="N594" s="186" t="s">
        <v>349</v>
      </c>
      <c r="O594" s="259"/>
      <c r="P594" s="259"/>
      <c r="Q594" s="259"/>
      <c r="R594" s="259"/>
      <c r="S594" s="259"/>
      <c r="T594" s="259"/>
      <c r="U594" s="259"/>
      <c r="V594" s="261"/>
    </row>
    <row r="595" spans="1:22" ht="24.75" customHeight="1">
      <c r="A595" s="131" t="s">
        <v>363</v>
      </c>
      <c r="B595" s="131"/>
      <c r="L595" s="131" t="s">
        <v>363</v>
      </c>
      <c r="M595" s="131"/>
      <c r="V595" s="216"/>
    </row>
    <row r="596" spans="1:22">
      <c r="A596" s="131" t="s">
        <v>966</v>
      </c>
      <c r="B596" s="131"/>
      <c r="L596" s="131" t="s">
        <v>966</v>
      </c>
      <c r="M596" s="131"/>
      <c r="V596" s="216"/>
    </row>
    <row r="597" spans="1:22" ht="3" customHeight="1">
      <c r="A597" s="131"/>
      <c r="B597" s="131"/>
      <c r="C597" s="132"/>
      <c r="D597" s="132"/>
      <c r="E597" s="132"/>
      <c r="F597" s="132"/>
      <c r="G597" s="132"/>
      <c r="H597" s="132"/>
      <c r="I597" s="132"/>
      <c r="J597" s="132"/>
      <c r="K597" s="217"/>
      <c r="L597" s="131"/>
      <c r="M597" s="131"/>
      <c r="N597" s="132"/>
      <c r="O597" s="132"/>
      <c r="P597" s="132"/>
      <c r="Q597" s="132"/>
      <c r="R597" s="132"/>
      <c r="S597" s="132"/>
      <c r="T597" s="132"/>
      <c r="U597" s="132"/>
      <c r="V597" s="156"/>
    </row>
    <row r="598" spans="1:22">
      <c r="A598" s="132"/>
      <c r="B598" s="132"/>
      <c r="C598" s="132"/>
      <c r="D598" s="133" t="s">
        <v>350</v>
      </c>
      <c r="E598" s="133"/>
      <c r="F598" s="133"/>
      <c r="G598" s="135" t="str">
        <f>$G$4</f>
        <v>ноябрь</v>
      </c>
      <c r="H598" s="133" t="s">
        <v>967</v>
      </c>
      <c r="I598" s="132"/>
      <c r="J598" s="132"/>
      <c r="K598" s="217"/>
      <c r="L598" s="132"/>
      <c r="M598" s="132"/>
      <c r="N598" s="132"/>
      <c r="O598" s="133" t="s">
        <v>350</v>
      </c>
      <c r="P598" s="133"/>
      <c r="Q598" s="133"/>
      <c r="R598" s="135" t="str">
        <f>$G$4</f>
        <v>ноябрь</v>
      </c>
      <c r="S598" s="133" t="s">
        <v>967</v>
      </c>
      <c r="T598" s="132"/>
      <c r="U598" s="132"/>
      <c r="V598" s="156"/>
    </row>
    <row r="599" spans="1:22" ht="3.75" customHeight="1">
      <c r="A599" s="599" t="s">
        <v>369</v>
      </c>
      <c r="B599" s="132"/>
      <c r="C599" s="132"/>
      <c r="D599" s="132"/>
      <c r="E599" s="132"/>
      <c r="F599" s="132"/>
      <c r="G599" s="132"/>
      <c r="H599" s="132"/>
      <c r="I599" s="132"/>
      <c r="J599" s="132"/>
      <c r="K599" s="594"/>
      <c r="L599" s="599" t="s">
        <v>369</v>
      </c>
      <c r="M599" s="132"/>
      <c r="N599" s="132"/>
      <c r="O599" s="132"/>
      <c r="P599" s="132"/>
      <c r="Q599" s="132"/>
      <c r="R599" s="132"/>
      <c r="S599" s="132"/>
      <c r="T599" s="132"/>
      <c r="U599" s="132"/>
      <c r="V599" s="594"/>
    </row>
    <row r="600" spans="1:22">
      <c r="A600" s="599"/>
      <c r="B600" s="132"/>
      <c r="C600" s="132"/>
      <c r="D600" s="131" t="s">
        <v>327</v>
      </c>
      <c r="E600" s="131"/>
      <c r="F600" s="136">
        <f>F582</f>
        <v>49.1</v>
      </c>
      <c r="G600" s="131" t="s">
        <v>328</v>
      </c>
      <c r="H600" s="132" t="str">
        <f>H582</f>
        <v>Куницын А.П.</v>
      </c>
      <c r="I600" s="132"/>
      <c r="J600" s="132"/>
      <c r="K600" s="594"/>
      <c r="L600" s="599"/>
      <c r="M600" s="132"/>
      <c r="N600" s="132"/>
      <c r="O600" s="131" t="s">
        <v>327</v>
      </c>
      <c r="P600" s="131"/>
      <c r="Q600" s="136">
        <f>Q582</f>
        <v>65.599999999999994</v>
      </c>
      <c r="R600" s="131" t="s">
        <v>328</v>
      </c>
      <c r="S600" s="132" t="str">
        <f>S582</f>
        <v>Армашова Л.Д.</v>
      </c>
      <c r="T600" s="132"/>
      <c r="U600" s="132"/>
      <c r="V600" s="594"/>
    </row>
    <row r="601" spans="1:22">
      <c r="A601" s="599"/>
      <c r="B601" s="132"/>
      <c r="C601" s="132"/>
      <c r="D601" s="131" t="s">
        <v>329</v>
      </c>
      <c r="E601" s="131"/>
      <c r="F601" s="136">
        <f>F583</f>
        <v>1</v>
      </c>
      <c r="G601" s="131" t="s">
        <v>330</v>
      </c>
      <c r="H601" s="132" t="s">
        <v>331</v>
      </c>
      <c r="I601" s="132"/>
      <c r="J601" s="137">
        <f>J583</f>
        <v>34</v>
      </c>
      <c r="K601" s="594"/>
      <c r="L601" s="599"/>
      <c r="M601" s="132"/>
      <c r="N601" s="132"/>
      <c r="O601" s="131" t="s">
        <v>329</v>
      </c>
      <c r="P601" s="131"/>
      <c r="Q601" s="136">
        <f>Q583</f>
        <v>1</v>
      </c>
      <c r="R601" s="131" t="s">
        <v>330</v>
      </c>
      <c r="S601" s="132" t="s">
        <v>331</v>
      </c>
      <c r="T601" s="132"/>
      <c r="U601" s="137">
        <f>U583</f>
        <v>36</v>
      </c>
      <c r="V601" s="594"/>
    </row>
    <row r="602" spans="1:22" ht="3" customHeight="1" thickBot="1">
      <c r="A602" s="599"/>
      <c r="B602" s="132"/>
      <c r="C602" s="132"/>
      <c r="D602" s="132"/>
      <c r="E602" s="132"/>
      <c r="F602" s="132"/>
      <c r="G602" s="132"/>
      <c r="H602" s="132"/>
      <c r="I602" s="132"/>
      <c r="J602" s="132"/>
      <c r="K602" s="594"/>
      <c r="L602" s="599"/>
      <c r="M602" s="132"/>
      <c r="N602" s="132"/>
      <c r="O602" s="132"/>
      <c r="P602" s="132"/>
      <c r="Q602" s="132"/>
      <c r="R602" s="132"/>
      <c r="S602" s="132"/>
      <c r="T602" s="132"/>
      <c r="U602" s="132"/>
      <c r="V602" s="594"/>
    </row>
    <row r="603" spans="1:22" ht="20.25" customHeight="1" thickBot="1">
      <c r="A603" s="599"/>
      <c r="B603" s="138"/>
      <c r="C603" s="219"/>
      <c r="D603" s="139" t="s">
        <v>957</v>
      </c>
      <c r="E603" s="140"/>
      <c r="F603" s="141" t="s">
        <v>334</v>
      </c>
      <c r="G603" s="141" t="s">
        <v>335</v>
      </c>
      <c r="H603" s="220"/>
      <c r="I603" s="569" t="s">
        <v>337</v>
      </c>
      <c r="J603" s="570"/>
      <c r="K603" s="594"/>
      <c r="L603" s="599"/>
      <c r="M603" s="138"/>
      <c r="N603" s="219"/>
      <c r="O603" s="139" t="s">
        <v>957</v>
      </c>
      <c r="P603" s="140"/>
      <c r="Q603" s="141" t="s">
        <v>334</v>
      </c>
      <c r="R603" s="141" t="s">
        <v>335</v>
      </c>
      <c r="S603" s="220"/>
      <c r="T603" s="569" t="s">
        <v>337</v>
      </c>
      <c r="U603" s="570"/>
      <c r="V603" s="594"/>
    </row>
    <row r="604" spans="1:22" ht="6" customHeight="1">
      <c r="A604" s="599"/>
      <c r="B604" s="221"/>
      <c r="C604" s="144"/>
      <c r="D604" s="144"/>
      <c r="E604" s="145"/>
      <c r="F604" s="146"/>
      <c r="G604" s="146"/>
      <c r="H604" s="146"/>
      <c r="I604" s="144"/>
      <c r="J604" s="147"/>
      <c r="K604" s="594"/>
      <c r="L604" s="599"/>
      <c r="M604" s="221"/>
      <c r="N604" s="144"/>
      <c r="O604" s="144"/>
      <c r="P604" s="145"/>
      <c r="Q604" s="146"/>
      <c r="R604" s="146"/>
      <c r="S604" s="146"/>
      <c r="T604" s="144"/>
      <c r="U604" s="147"/>
      <c r="V604" s="594"/>
    </row>
    <row r="605" spans="1:22" ht="27" customHeight="1" thickBot="1">
      <c r="A605" s="599"/>
      <c r="B605" s="600" t="s">
        <v>520</v>
      </c>
      <c r="C605" s="601"/>
      <c r="D605" s="601"/>
      <c r="E605" s="602"/>
      <c r="F605" s="239">
        <v>8.4499999999999993</v>
      </c>
      <c r="G605" s="239">
        <f>F605*F600</f>
        <v>414.89499999999998</v>
      </c>
      <c r="H605" s="166"/>
      <c r="I605" s="242">
        <f>G605-H605</f>
        <v>414.89499999999998</v>
      </c>
      <c r="J605" s="167"/>
      <c r="K605" s="594"/>
      <c r="L605" s="599"/>
      <c r="M605" s="600" t="s">
        <v>520</v>
      </c>
      <c r="N605" s="601"/>
      <c r="O605" s="601"/>
      <c r="P605" s="602"/>
      <c r="Q605" s="239">
        <v>8.4499999999999993</v>
      </c>
      <c r="R605" s="239">
        <f>Q605*Q600</f>
        <v>554.31999999999994</v>
      </c>
      <c r="S605" s="166"/>
      <c r="T605" s="242">
        <f>R605-S605</f>
        <v>554.31999999999994</v>
      </c>
      <c r="U605" s="167"/>
      <c r="V605" s="594"/>
    </row>
    <row r="606" spans="1:22" ht="13.5" hidden="1" thickBot="1">
      <c r="A606" s="154"/>
      <c r="B606" s="346" t="s">
        <v>521</v>
      </c>
      <c r="C606" s="347"/>
      <c r="D606" s="347"/>
      <c r="E606" s="165"/>
      <c r="F606" s="239">
        <f>$B$2309</f>
        <v>0</v>
      </c>
      <c r="G606" s="193">
        <f>F606*F600</f>
        <v>0</v>
      </c>
      <c r="H606" s="194"/>
      <c r="I606" s="160">
        <f>G606-H606</f>
        <v>0</v>
      </c>
      <c r="J606" s="161"/>
      <c r="K606" s="594"/>
      <c r="L606" s="154"/>
      <c r="M606" s="346" t="s">
        <v>521</v>
      </c>
      <c r="N606" s="347"/>
      <c r="O606" s="347"/>
      <c r="P606" s="165"/>
      <c r="Q606" s="239">
        <f>$B$2309</f>
        <v>0</v>
      </c>
      <c r="R606" s="193">
        <f>Q606*Q600</f>
        <v>0</v>
      </c>
      <c r="S606" s="194"/>
      <c r="T606" s="160">
        <f>R606-S606</f>
        <v>0</v>
      </c>
      <c r="U606" s="161"/>
      <c r="V606" s="594"/>
    </row>
    <row r="607" spans="1:22" ht="10.5" hidden="1" customHeight="1" thickBot="1">
      <c r="A607" s="132"/>
      <c r="B607" s="168"/>
      <c r="C607" s="164"/>
      <c r="D607" s="164"/>
      <c r="E607" s="165"/>
      <c r="F607" s="332" t="s">
        <v>384</v>
      </c>
      <c r="G607" s="332" t="s">
        <v>385</v>
      </c>
      <c r="H607" s="300"/>
      <c r="I607" s="219"/>
      <c r="J607" s="251"/>
      <c r="K607" s="594"/>
      <c r="L607" s="132"/>
      <c r="M607" s="168"/>
      <c r="N607" s="164"/>
      <c r="O607" s="164"/>
      <c r="P607" s="165"/>
      <c r="Q607" s="332" t="s">
        <v>384</v>
      </c>
      <c r="R607" s="332" t="s">
        <v>385</v>
      </c>
      <c r="S607" s="300"/>
      <c r="T607" s="219"/>
      <c r="U607" s="251"/>
      <c r="V607" s="594"/>
    </row>
    <row r="608" spans="1:22" ht="13.5" thickBot="1">
      <c r="A608" s="246" t="s">
        <v>375</v>
      </c>
      <c r="B608" s="345"/>
      <c r="C608" s="219"/>
      <c r="D608" s="219"/>
      <c r="E608" s="253"/>
      <c r="F608" s="164"/>
      <c r="G608" s="282"/>
      <c r="H608" s="249"/>
      <c r="I608" s="242"/>
      <c r="J608" s="167"/>
      <c r="K608" s="594"/>
      <c r="L608" s="246" t="s">
        <v>375</v>
      </c>
      <c r="M608" s="345"/>
      <c r="N608" s="219"/>
      <c r="O608" s="219"/>
      <c r="P608" s="253"/>
      <c r="Q608" s="164"/>
      <c r="R608" s="248"/>
      <c r="S608" s="249"/>
      <c r="T608" s="242"/>
      <c r="U608" s="167"/>
      <c r="V608" s="594"/>
    </row>
    <row r="609" spans="1:22">
      <c r="A609" s="131"/>
      <c r="B609" s="132"/>
      <c r="C609" s="132"/>
      <c r="D609" s="132"/>
      <c r="E609" s="132"/>
      <c r="F609" s="132"/>
      <c r="G609" s="173" t="s">
        <v>342</v>
      </c>
      <c r="H609" s="147"/>
      <c r="I609" s="287">
        <f>I591</f>
        <v>0</v>
      </c>
      <c r="J609" s="147"/>
      <c r="K609" s="594"/>
      <c r="L609" s="131"/>
      <c r="M609" s="132"/>
      <c r="N609" s="132"/>
      <c r="O609" s="132"/>
      <c r="P609" s="132"/>
      <c r="Q609" s="132"/>
      <c r="R609" s="173" t="s">
        <v>342</v>
      </c>
      <c r="S609" s="147"/>
      <c r="T609" s="287">
        <f>T591</f>
        <v>0</v>
      </c>
      <c r="U609" s="147"/>
      <c r="V609" s="594"/>
    </row>
    <row r="610" spans="1:22">
      <c r="A610" s="131"/>
      <c r="B610" s="132"/>
      <c r="C610" s="132"/>
      <c r="D610" s="132"/>
      <c r="E610" s="132"/>
      <c r="F610" s="132"/>
      <c r="G610" s="177" t="s">
        <v>140</v>
      </c>
      <c r="H610" s="178"/>
      <c r="I610" s="283">
        <f>I592</f>
        <v>0</v>
      </c>
      <c r="J610" s="178"/>
      <c r="K610" s="594"/>
      <c r="L610" s="131"/>
      <c r="M610" s="132"/>
      <c r="N610" s="132"/>
      <c r="O610" s="132"/>
      <c r="P610" s="132"/>
      <c r="Q610" s="132"/>
      <c r="R610" s="177" t="s">
        <v>140</v>
      </c>
      <c r="S610" s="178"/>
      <c r="T610" s="283">
        <f>T592</f>
        <v>0</v>
      </c>
      <c r="U610" s="178"/>
      <c r="V610" s="594"/>
    </row>
    <row r="611" spans="1:22" ht="13.5" thickBot="1">
      <c r="A611" s="131" t="s">
        <v>376</v>
      </c>
      <c r="B611" s="132"/>
      <c r="C611" s="132"/>
      <c r="D611" s="180" t="s">
        <v>345</v>
      </c>
      <c r="E611" s="183" t="str">
        <f>$E$17</f>
        <v>декабря</v>
      </c>
      <c r="F611" s="132" t="s">
        <v>968</v>
      </c>
      <c r="G611" s="182" t="s">
        <v>347</v>
      </c>
      <c r="H611" s="167"/>
      <c r="I611" s="257">
        <f>I605+I606+I608+I609+I610</f>
        <v>414.89499999999998</v>
      </c>
      <c r="J611" s="167"/>
      <c r="K611" s="594"/>
      <c r="L611" s="131" t="s">
        <v>376</v>
      </c>
      <c r="M611" s="132"/>
      <c r="N611" s="132"/>
      <c r="O611" s="180" t="s">
        <v>345</v>
      </c>
      <c r="P611" s="183" t="str">
        <f>$E$17</f>
        <v>декабря</v>
      </c>
      <c r="Q611" s="132" t="s">
        <v>968</v>
      </c>
      <c r="R611" s="182" t="s">
        <v>347</v>
      </c>
      <c r="S611" s="167"/>
      <c r="T611" s="257">
        <f>T605+T606+T608+T609+T610</f>
        <v>554.31999999999994</v>
      </c>
      <c r="U611" s="167"/>
      <c r="V611" s="594"/>
    </row>
    <row r="612" spans="1:22" ht="13.5" thickBot="1">
      <c r="A612" s="184" t="s">
        <v>348</v>
      </c>
      <c r="B612" s="190">
        <f>$B$18</f>
        <v>4.3333333333333335E-2</v>
      </c>
      <c r="C612" s="186" t="s">
        <v>349</v>
      </c>
      <c r="D612" s="259"/>
      <c r="E612" s="259"/>
      <c r="F612" s="259"/>
      <c r="G612" s="197"/>
      <c r="H612" s="197"/>
      <c r="I612" s="197"/>
      <c r="J612" s="197"/>
      <c r="K612" s="348"/>
      <c r="L612" s="184" t="s">
        <v>348</v>
      </c>
      <c r="M612" s="190">
        <f>$B$18</f>
        <v>4.3333333333333335E-2</v>
      </c>
      <c r="N612" s="186" t="s">
        <v>349</v>
      </c>
      <c r="O612" s="259"/>
      <c r="P612" s="259"/>
      <c r="Q612" s="259"/>
      <c r="R612" s="197"/>
      <c r="S612" s="197"/>
      <c r="T612" s="197"/>
      <c r="U612" s="197"/>
      <c r="V612" s="156"/>
    </row>
    <row r="613" spans="1:22" ht="25.5" customHeight="1" thickTop="1">
      <c r="A613" s="131" t="s">
        <v>363</v>
      </c>
      <c r="B613" s="131"/>
      <c r="L613" s="131" t="s">
        <v>363</v>
      </c>
      <c r="M613" s="131"/>
      <c r="V613" s="216"/>
    </row>
    <row r="614" spans="1:22">
      <c r="A614" s="131" t="s">
        <v>966</v>
      </c>
      <c r="B614" s="131"/>
      <c r="L614" s="131" t="s">
        <v>966</v>
      </c>
      <c r="M614" s="131"/>
      <c r="V614" s="216"/>
    </row>
    <row r="615" spans="1:22" ht="3" customHeight="1">
      <c r="A615" s="131"/>
      <c r="B615" s="131"/>
      <c r="C615" s="132"/>
      <c r="D615" s="132"/>
      <c r="E615" s="132"/>
      <c r="F615" s="132"/>
      <c r="G615" s="132"/>
      <c r="H615" s="132"/>
      <c r="I615" s="132"/>
      <c r="J615" s="132"/>
      <c r="K615" s="217"/>
      <c r="L615" s="131"/>
      <c r="M615" s="131"/>
      <c r="N615" s="132"/>
      <c r="O615" s="132"/>
      <c r="P615" s="132"/>
      <c r="Q615" s="132"/>
      <c r="R615" s="132"/>
      <c r="S615" s="132"/>
      <c r="T615" s="132"/>
      <c r="U615" s="132"/>
      <c r="V615" s="132"/>
    </row>
    <row r="616" spans="1:22">
      <c r="A616" s="132"/>
      <c r="B616" s="132"/>
      <c r="C616" s="132"/>
      <c r="D616" s="133" t="s">
        <v>325</v>
      </c>
      <c r="E616" s="133"/>
      <c r="F616" s="133"/>
      <c r="G616" s="135" t="str">
        <f>$G$4</f>
        <v>ноябрь</v>
      </c>
      <c r="H616" s="133" t="s">
        <v>967</v>
      </c>
      <c r="I616" s="132"/>
      <c r="J616" s="132"/>
      <c r="K616" s="217"/>
      <c r="L616" s="132"/>
      <c r="M616" s="132"/>
      <c r="N616" s="132"/>
      <c r="O616" s="133" t="s">
        <v>325</v>
      </c>
      <c r="P616" s="133"/>
      <c r="Q616" s="133"/>
      <c r="R616" s="135" t="str">
        <f>$G$4</f>
        <v>ноябрь</v>
      </c>
      <c r="S616" s="133" t="s">
        <v>967</v>
      </c>
      <c r="T616" s="132"/>
      <c r="U616" s="132"/>
      <c r="V616" s="132"/>
    </row>
    <row r="617" spans="1:22" ht="3" customHeight="1">
      <c r="A617" s="599" t="s">
        <v>369</v>
      </c>
      <c r="B617" s="132"/>
      <c r="C617" s="132"/>
      <c r="D617" s="132"/>
      <c r="E617" s="132"/>
      <c r="F617" s="132"/>
      <c r="G617" s="132"/>
      <c r="H617" s="132"/>
      <c r="I617" s="132"/>
      <c r="J617" s="132"/>
      <c r="K617" s="217"/>
      <c r="L617" s="599" t="s">
        <v>369</v>
      </c>
      <c r="M617" s="132"/>
      <c r="N617" s="132"/>
      <c r="O617" s="132"/>
      <c r="P617" s="132"/>
      <c r="Q617" s="132"/>
      <c r="R617" s="132"/>
      <c r="S617" s="132"/>
      <c r="T617" s="132"/>
      <c r="U617" s="132"/>
      <c r="V617" s="132"/>
    </row>
    <row r="618" spans="1:22">
      <c r="A618" s="599"/>
      <c r="B618" s="132"/>
      <c r="C618" s="132"/>
      <c r="D618" s="131" t="s">
        <v>327</v>
      </c>
      <c r="E618" s="131"/>
      <c r="F618" s="136">
        <f>Жильцы!E36</f>
        <v>49.2</v>
      </c>
      <c r="G618" s="131" t="s">
        <v>328</v>
      </c>
      <c r="H618" s="132" t="str">
        <f>Жильцы!B36&amp;" "&amp;Жильцы!C36&amp;"."&amp;Жильцы!D36&amp;"."</f>
        <v>Сергиенко В.А.</v>
      </c>
      <c r="I618" s="132"/>
      <c r="J618" s="132"/>
      <c r="K618" s="217"/>
      <c r="L618" s="599"/>
      <c r="M618" s="132"/>
      <c r="N618" s="132"/>
      <c r="O618" s="131" t="s">
        <v>327</v>
      </c>
      <c r="P618" s="131"/>
      <c r="Q618" s="136">
        <f>Жильцы!E38</f>
        <v>65.599999999999994</v>
      </c>
      <c r="R618" s="131" t="s">
        <v>328</v>
      </c>
      <c r="S618" s="132" t="str">
        <f>Жильцы!B38&amp;" "&amp;Жильцы!C38&amp;"."&amp;Жильцы!D38&amp;"."</f>
        <v>Журавлева Е.С.</v>
      </c>
      <c r="T618" s="132"/>
      <c r="U618" s="132"/>
      <c r="V618" s="132"/>
    </row>
    <row r="619" spans="1:22">
      <c r="A619" s="599"/>
      <c r="B619" s="132"/>
      <c r="C619" s="132"/>
      <c r="D619" s="131" t="s">
        <v>329</v>
      </c>
      <c r="E619" s="131"/>
      <c r="F619" s="136">
        <f>Жильцы!F36</f>
        <v>1</v>
      </c>
      <c r="G619" s="131" t="s">
        <v>330</v>
      </c>
      <c r="H619" s="132" t="s">
        <v>331</v>
      </c>
      <c r="I619" s="132"/>
      <c r="J619" s="137">
        <f>Жильцы!A36</f>
        <v>35</v>
      </c>
      <c r="K619" s="217"/>
      <c r="L619" s="599"/>
      <c r="M619" s="132"/>
      <c r="N619" s="132"/>
      <c r="O619" s="131" t="s">
        <v>329</v>
      </c>
      <c r="P619" s="131"/>
      <c r="Q619" s="136">
        <f>Жильцы!F38</f>
        <v>0</v>
      </c>
      <c r="R619" s="131" t="s">
        <v>330</v>
      </c>
      <c r="S619" s="132" t="s">
        <v>331</v>
      </c>
      <c r="T619" s="132"/>
      <c r="U619" s="137">
        <f>Жильцы!A38</f>
        <v>37</v>
      </c>
      <c r="V619" s="132"/>
    </row>
    <row r="620" spans="1:22" ht="2.25" customHeight="1" thickBot="1">
      <c r="A620" s="599"/>
      <c r="B620" s="132"/>
      <c r="C620" s="132"/>
      <c r="D620" s="132"/>
      <c r="E620" s="132"/>
      <c r="F620" s="132"/>
      <c r="G620" s="132"/>
      <c r="H620" s="132"/>
      <c r="I620" s="132"/>
      <c r="J620" s="132"/>
      <c r="K620" s="217"/>
      <c r="L620" s="599"/>
      <c r="M620" s="132"/>
      <c r="N620" s="132"/>
      <c r="O620" s="132"/>
      <c r="P620" s="132"/>
      <c r="Q620" s="132"/>
      <c r="R620" s="132"/>
      <c r="S620" s="132"/>
      <c r="T620" s="132"/>
      <c r="U620" s="132"/>
      <c r="V620" s="132"/>
    </row>
    <row r="621" spans="1:22" ht="17.25" customHeight="1" thickBot="1">
      <c r="A621" s="599"/>
      <c r="B621" s="138"/>
      <c r="C621" s="219"/>
      <c r="D621" s="139" t="s">
        <v>957</v>
      </c>
      <c r="E621" s="140"/>
      <c r="F621" s="141" t="s">
        <v>334</v>
      </c>
      <c r="G621" s="141" t="s">
        <v>335</v>
      </c>
      <c r="H621" s="220"/>
      <c r="I621" s="569" t="s">
        <v>337</v>
      </c>
      <c r="J621" s="570"/>
      <c r="K621" s="217"/>
      <c r="L621" s="599"/>
      <c r="M621" s="138"/>
      <c r="N621" s="219"/>
      <c r="O621" s="139" t="s">
        <v>957</v>
      </c>
      <c r="P621" s="140"/>
      <c r="Q621" s="141" t="s">
        <v>334</v>
      </c>
      <c r="R621" s="141" t="s">
        <v>335</v>
      </c>
      <c r="S621" s="220"/>
      <c r="T621" s="569" t="s">
        <v>337</v>
      </c>
      <c r="U621" s="570"/>
      <c r="V621" s="132"/>
    </row>
    <row r="622" spans="1:22" ht="3.75" customHeight="1">
      <c r="A622" s="599"/>
      <c r="B622" s="221"/>
      <c r="C622" s="144"/>
      <c r="D622" s="144"/>
      <c r="E622" s="145"/>
      <c r="F622" s="146"/>
      <c r="G622" s="146"/>
      <c r="H622" s="146"/>
      <c r="I622" s="144"/>
      <c r="J622" s="147"/>
      <c r="K622" s="217"/>
      <c r="L622" s="599"/>
      <c r="M622" s="221"/>
      <c r="N622" s="144"/>
      <c r="O622" s="144"/>
      <c r="P622" s="145"/>
      <c r="Q622" s="146"/>
      <c r="R622" s="146"/>
      <c r="S622" s="146"/>
      <c r="T622" s="144"/>
      <c r="U622" s="147"/>
      <c r="V622" s="132"/>
    </row>
    <row r="623" spans="1:22" ht="26.25" customHeight="1" thickBot="1">
      <c r="A623" s="599"/>
      <c r="B623" s="600" t="s">
        <v>520</v>
      </c>
      <c r="C623" s="601"/>
      <c r="D623" s="601"/>
      <c r="E623" s="602"/>
      <c r="F623" s="239">
        <v>8.4499999999999993</v>
      </c>
      <c r="G623" s="239">
        <f>F623*F618</f>
        <v>415.74</v>
      </c>
      <c r="H623" s="166"/>
      <c r="I623" s="242">
        <f>G623-H623</f>
        <v>415.74</v>
      </c>
      <c r="J623" s="167"/>
      <c r="K623" s="217"/>
      <c r="L623" s="599"/>
      <c r="M623" s="600" t="s">
        <v>520</v>
      </c>
      <c r="N623" s="601"/>
      <c r="O623" s="601"/>
      <c r="P623" s="602"/>
      <c r="Q623" s="239">
        <v>8.4499999999999993</v>
      </c>
      <c r="R623" s="239">
        <f>Q623*Q618</f>
        <v>554.31999999999994</v>
      </c>
      <c r="S623" s="166"/>
      <c r="T623" s="242">
        <f>R623-S623</f>
        <v>554.31999999999994</v>
      </c>
      <c r="U623" s="167"/>
      <c r="V623" s="132"/>
    </row>
    <row r="624" spans="1:22" ht="14.25" hidden="1" customHeight="1" thickBot="1">
      <c r="A624" s="154"/>
      <c r="B624" s="346" t="s">
        <v>521</v>
      </c>
      <c r="C624" s="347"/>
      <c r="D624" s="347"/>
      <c r="E624" s="165"/>
      <c r="F624" s="239">
        <f>$B$2309</f>
        <v>0</v>
      </c>
      <c r="G624" s="193">
        <f>F624*F618</f>
        <v>0</v>
      </c>
      <c r="H624" s="194"/>
      <c r="I624" s="160">
        <f>G624-H624</f>
        <v>0</v>
      </c>
      <c r="J624" s="161"/>
      <c r="K624" s="217"/>
      <c r="L624" s="154"/>
      <c r="M624" s="346" t="s">
        <v>521</v>
      </c>
      <c r="N624" s="347"/>
      <c r="O624" s="347"/>
      <c r="P624" s="165"/>
      <c r="Q624" s="239">
        <f>$B$2309</f>
        <v>0</v>
      </c>
      <c r="R624" s="193">
        <f>Q624*Q618</f>
        <v>0</v>
      </c>
      <c r="S624" s="194"/>
      <c r="T624" s="160">
        <f>R624-S624</f>
        <v>0</v>
      </c>
      <c r="U624" s="161"/>
      <c r="V624" s="132"/>
    </row>
    <row r="625" spans="1:22" ht="14.25" hidden="1" customHeight="1" thickBot="1">
      <c r="A625" s="132"/>
      <c r="B625" s="168"/>
      <c r="C625" s="164"/>
      <c r="D625" s="164"/>
      <c r="E625" s="165"/>
      <c r="F625" s="332" t="s">
        <v>384</v>
      </c>
      <c r="G625" s="332" t="s">
        <v>385</v>
      </c>
      <c r="H625" s="300"/>
      <c r="I625" s="219"/>
      <c r="J625" s="251"/>
      <c r="K625" s="217"/>
      <c r="L625" s="132"/>
      <c r="M625" s="168"/>
      <c r="N625" s="164"/>
      <c r="O625" s="164"/>
      <c r="P625" s="165"/>
      <c r="Q625" s="332" t="s">
        <v>384</v>
      </c>
      <c r="R625" s="332" t="s">
        <v>385</v>
      </c>
      <c r="S625" s="300"/>
      <c r="T625" s="219"/>
      <c r="U625" s="251"/>
      <c r="V625" s="132"/>
    </row>
    <row r="626" spans="1:22" ht="13.5" customHeight="1" thickBot="1">
      <c r="A626" s="246" t="s">
        <v>375</v>
      </c>
      <c r="B626" s="345"/>
      <c r="C626" s="219"/>
      <c r="D626" s="219"/>
      <c r="E626" s="253"/>
      <c r="F626" s="248"/>
      <c r="G626" s="248"/>
      <c r="H626" s="249"/>
      <c r="I626" s="242"/>
      <c r="J626" s="167"/>
      <c r="K626" s="217"/>
      <c r="L626" s="246" t="s">
        <v>375</v>
      </c>
      <c r="M626" s="345"/>
      <c r="N626" s="219"/>
      <c r="O626" s="219"/>
      <c r="P626" s="253"/>
      <c r="Q626" s="164"/>
      <c r="R626" s="248"/>
      <c r="S626" s="249"/>
      <c r="T626" s="242"/>
      <c r="U626" s="167"/>
      <c r="V626" s="132"/>
    </row>
    <row r="627" spans="1:22">
      <c r="A627" s="131"/>
      <c r="B627" s="132"/>
      <c r="C627" s="132"/>
      <c r="D627" s="132"/>
      <c r="E627" s="132"/>
      <c r="F627" s="132"/>
      <c r="G627" s="173" t="s">
        <v>342</v>
      </c>
      <c r="H627" s="147"/>
      <c r="I627" s="287">
        <f>Жильцы!M36</f>
        <v>0</v>
      </c>
      <c r="J627" s="147"/>
      <c r="K627" s="217"/>
      <c r="L627" s="131"/>
      <c r="M627" s="132"/>
      <c r="N627" s="132"/>
      <c r="O627" s="132"/>
      <c r="P627" s="132"/>
      <c r="Q627" s="132"/>
      <c r="R627" s="173" t="s">
        <v>342</v>
      </c>
      <c r="S627" s="147"/>
      <c r="T627" s="287">
        <f>Жильцы!M38</f>
        <v>0</v>
      </c>
      <c r="U627" s="147"/>
      <c r="V627" s="132"/>
    </row>
    <row r="628" spans="1:22" ht="11.25" customHeight="1">
      <c r="A628" s="131"/>
      <c r="B628" s="132"/>
      <c r="C628" s="132"/>
      <c r="D628" s="132"/>
      <c r="E628" s="132"/>
      <c r="F628" s="132"/>
      <c r="G628" s="177" t="s">
        <v>140</v>
      </c>
      <c r="H628" s="178"/>
      <c r="I628" s="283">
        <f>Жильцы!O36</f>
        <v>0</v>
      </c>
      <c r="J628" s="178"/>
      <c r="K628" s="217"/>
      <c r="L628" s="131"/>
      <c r="M628" s="132"/>
      <c r="N628" s="132"/>
      <c r="O628" s="132"/>
      <c r="P628" s="132"/>
      <c r="Q628" s="132"/>
      <c r="R628" s="177" t="s">
        <v>140</v>
      </c>
      <c r="S628" s="178"/>
      <c r="T628" s="283">
        <f>Жильцы!O38</f>
        <v>0</v>
      </c>
      <c r="U628" s="178"/>
      <c r="V628" s="132"/>
    </row>
    <row r="629" spans="1:22" ht="13.5" thickBot="1">
      <c r="A629" s="131" t="s">
        <v>376</v>
      </c>
      <c r="B629" s="132"/>
      <c r="C629" s="132"/>
      <c r="D629" s="180" t="s">
        <v>345</v>
      </c>
      <c r="E629" s="183" t="str">
        <f>$E$17</f>
        <v>декабря</v>
      </c>
      <c r="F629" s="132" t="s">
        <v>968</v>
      </c>
      <c r="G629" s="182" t="s">
        <v>347</v>
      </c>
      <c r="H629" s="167"/>
      <c r="I629" s="257">
        <f>I623+I624+I626+I627+I628</f>
        <v>415.74</v>
      </c>
      <c r="J629" s="167"/>
      <c r="K629" s="217"/>
      <c r="L629" s="131" t="s">
        <v>376</v>
      </c>
      <c r="M629" s="132"/>
      <c r="N629" s="132"/>
      <c r="O629" s="180" t="s">
        <v>345</v>
      </c>
      <c r="P629" s="183" t="str">
        <f>$E$17</f>
        <v>декабря</v>
      </c>
      <c r="Q629" s="132" t="s">
        <v>968</v>
      </c>
      <c r="R629" s="182" t="s">
        <v>347</v>
      </c>
      <c r="S629" s="167"/>
      <c r="T629" s="257">
        <f>T623+T624+T626+T627+T628</f>
        <v>554.31999999999994</v>
      </c>
      <c r="U629" s="167"/>
      <c r="V629" s="132"/>
    </row>
    <row r="630" spans="1:22" ht="10.5" customHeight="1">
      <c r="A630" s="184" t="s">
        <v>348</v>
      </c>
      <c r="B630" s="190">
        <f>$B$18</f>
        <v>4.3333333333333335E-2</v>
      </c>
      <c r="C630" s="186" t="s">
        <v>349</v>
      </c>
      <c r="D630" s="259"/>
      <c r="E630" s="259"/>
      <c r="F630" s="259"/>
      <c r="G630" s="259"/>
      <c r="H630" s="259"/>
      <c r="I630" s="259"/>
      <c r="J630" s="259"/>
      <c r="K630" s="260"/>
      <c r="L630" s="184" t="s">
        <v>348</v>
      </c>
      <c r="M630" s="190">
        <f>$B$18</f>
        <v>4.3333333333333335E-2</v>
      </c>
      <c r="N630" s="186" t="s">
        <v>349</v>
      </c>
      <c r="O630" s="259"/>
      <c r="P630" s="259"/>
      <c r="Q630" s="259"/>
      <c r="R630" s="259"/>
      <c r="S630" s="259"/>
      <c r="T630" s="259"/>
      <c r="U630" s="259"/>
      <c r="V630" s="261"/>
    </row>
    <row r="631" spans="1:22" ht="24" customHeight="1">
      <c r="A631" s="131" t="s">
        <v>363</v>
      </c>
      <c r="B631" s="131"/>
      <c r="L631" s="131" t="s">
        <v>363</v>
      </c>
      <c r="M631" s="131"/>
      <c r="V631" s="216"/>
    </row>
    <row r="632" spans="1:22">
      <c r="A632" s="131" t="s">
        <v>966</v>
      </c>
      <c r="B632" s="131"/>
      <c r="L632" s="131" t="s">
        <v>966</v>
      </c>
      <c r="M632" s="131"/>
      <c r="V632" s="216"/>
    </row>
    <row r="633" spans="1:22" ht="2.25" customHeight="1">
      <c r="A633" s="131"/>
      <c r="B633" s="131"/>
      <c r="C633" s="132"/>
      <c r="D633" s="132"/>
      <c r="E633" s="132"/>
      <c r="F633" s="132"/>
      <c r="G633" s="132"/>
      <c r="H633" s="132"/>
      <c r="I633" s="132"/>
      <c r="J633" s="132"/>
      <c r="K633" s="217"/>
      <c r="L633" s="131"/>
      <c r="M633" s="131"/>
      <c r="N633" s="132"/>
      <c r="O633" s="132"/>
      <c r="P633" s="132"/>
      <c r="Q633" s="132"/>
      <c r="R633" s="132"/>
      <c r="S633" s="132"/>
      <c r="T633" s="132"/>
      <c r="U633" s="132"/>
      <c r="V633" s="132"/>
    </row>
    <row r="634" spans="1:22">
      <c r="A634" s="132"/>
      <c r="B634" s="132"/>
      <c r="C634" s="132"/>
      <c r="D634" s="133" t="s">
        <v>350</v>
      </c>
      <c r="E634" s="133"/>
      <c r="F634" s="133"/>
      <c r="G634" s="135" t="str">
        <f>$G$4</f>
        <v>ноябрь</v>
      </c>
      <c r="H634" s="133" t="s">
        <v>967</v>
      </c>
      <c r="I634" s="132"/>
      <c r="J634" s="132"/>
      <c r="K634" s="217"/>
      <c r="L634" s="132"/>
      <c r="M634" s="132"/>
      <c r="N634" s="132"/>
      <c r="O634" s="133" t="s">
        <v>350</v>
      </c>
      <c r="P634" s="133"/>
      <c r="Q634" s="133"/>
      <c r="R634" s="135" t="str">
        <f>$G$4</f>
        <v>ноябрь</v>
      </c>
      <c r="S634" s="133" t="s">
        <v>967</v>
      </c>
      <c r="T634" s="132"/>
      <c r="U634" s="132"/>
      <c r="V634" s="132"/>
    </row>
    <row r="635" spans="1:22" ht="3.75" customHeight="1">
      <c r="A635" s="599" t="s">
        <v>369</v>
      </c>
      <c r="B635" s="132"/>
      <c r="C635" s="132"/>
      <c r="D635" s="132"/>
      <c r="E635" s="132"/>
      <c r="F635" s="132"/>
      <c r="G635" s="132"/>
      <c r="H635" s="132"/>
      <c r="I635" s="132"/>
      <c r="J635" s="132"/>
      <c r="K635" s="594"/>
      <c r="L635" s="599" t="s">
        <v>369</v>
      </c>
      <c r="M635" s="132"/>
      <c r="N635" s="132"/>
      <c r="O635" s="132"/>
      <c r="P635" s="132"/>
      <c r="Q635" s="132"/>
      <c r="R635" s="132"/>
      <c r="S635" s="132"/>
      <c r="T635" s="132"/>
      <c r="U635" s="132"/>
      <c r="V635" s="594"/>
    </row>
    <row r="636" spans="1:22">
      <c r="A636" s="599"/>
      <c r="B636" s="132"/>
      <c r="C636" s="132"/>
      <c r="D636" s="131" t="s">
        <v>327</v>
      </c>
      <c r="E636" s="131"/>
      <c r="F636" s="136">
        <f>F618</f>
        <v>49.2</v>
      </c>
      <c r="G636" s="131" t="s">
        <v>328</v>
      </c>
      <c r="H636" s="132" t="str">
        <f>H618</f>
        <v>Сергиенко В.А.</v>
      </c>
      <c r="I636" s="132"/>
      <c r="J636" s="132"/>
      <c r="K636" s="594"/>
      <c r="L636" s="599"/>
      <c r="M636" s="132"/>
      <c r="N636" s="132"/>
      <c r="O636" s="131" t="s">
        <v>327</v>
      </c>
      <c r="P636" s="131"/>
      <c r="Q636" s="136">
        <f>Q618</f>
        <v>65.599999999999994</v>
      </c>
      <c r="R636" s="131" t="s">
        <v>328</v>
      </c>
      <c r="S636" s="132" t="str">
        <f>S618</f>
        <v>Журавлева Е.С.</v>
      </c>
      <c r="T636" s="132"/>
      <c r="U636" s="132"/>
      <c r="V636" s="594"/>
    </row>
    <row r="637" spans="1:22">
      <c r="A637" s="599"/>
      <c r="B637" s="132"/>
      <c r="C637" s="132"/>
      <c r="D637" s="131" t="s">
        <v>329</v>
      </c>
      <c r="E637" s="131"/>
      <c r="F637" s="136">
        <f>F619</f>
        <v>1</v>
      </c>
      <c r="G637" s="131" t="s">
        <v>330</v>
      </c>
      <c r="H637" s="132" t="s">
        <v>331</v>
      </c>
      <c r="I637" s="132"/>
      <c r="J637" s="137">
        <f>J619</f>
        <v>35</v>
      </c>
      <c r="K637" s="594"/>
      <c r="L637" s="599"/>
      <c r="M637" s="132"/>
      <c r="N637" s="132"/>
      <c r="O637" s="131" t="s">
        <v>329</v>
      </c>
      <c r="P637" s="131"/>
      <c r="Q637" s="136">
        <f>Q619</f>
        <v>0</v>
      </c>
      <c r="R637" s="131" t="s">
        <v>330</v>
      </c>
      <c r="S637" s="132" t="s">
        <v>331</v>
      </c>
      <c r="T637" s="132"/>
      <c r="U637" s="137">
        <f>U619</f>
        <v>37</v>
      </c>
      <c r="V637" s="594"/>
    </row>
    <row r="638" spans="1:22" ht="2.25" customHeight="1" thickBot="1">
      <c r="A638" s="599"/>
      <c r="B638" s="132"/>
      <c r="C638" s="132"/>
      <c r="D638" s="132"/>
      <c r="E638" s="132"/>
      <c r="F638" s="132"/>
      <c r="G638" s="132"/>
      <c r="H638" s="132"/>
      <c r="I638" s="132"/>
      <c r="J638" s="132"/>
      <c r="K638" s="594"/>
      <c r="L638" s="599"/>
      <c r="M638" s="132"/>
      <c r="N638" s="132"/>
      <c r="O638" s="132"/>
      <c r="P638" s="132"/>
      <c r="Q638" s="132"/>
      <c r="R638" s="132"/>
      <c r="S638" s="132"/>
      <c r="T638" s="132"/>
      <c r="U638" s="132"/>
      <c r="V638" s="594"/>
    </row>
    <row r="639" spans="1:22" ht="15.75" customHeight="1" thickBot="1">
      <c r="A639" s="599"/>
      <c r="B639" s="138"/>
      <c r="C639" s="219"/>
      <c r="D639" s="139" t="s">
        <v>957</v>
      </c>
      <c r="E639" s="140"/>
      <c r="F639" s="141" t="s">
        <v>334</v>
      </c>
      <c r="G639" s="141" t="s">
        <v>335</v>
      </c>
      <c r="H639" s="220"/>
      <c r="I639" s="569" t="s">
        <v>337</v>
      </c>
      <c r="J639" s="570"/>
      <c r="K639" s="594"/>
      <c r="L639" s="599"/>
      <c r="M639" s="138"/>
      <c r="N639" s="219"/>
      <c r="O639" s="139" t="s">
        <v>957</v>
      </c>
      <c r="P639" s="140"/>
      <c r="Q639" s="141" t="s">
        <v>334</v>
      </c>
      <c r="R639" s="141" t="s">
        <v>335</v>
      </c>
      <c r="S639" s="220"/>
      <c r="T639" s="569" t="s">
        <v>337</v>
      </c>
      <c r="U639" s="570"/>
      <c r="V639" s="594"/>
    </row>
    <row r="640" spans="1:22" ht="3" customHeight="1">
      <c r="A640" s="599"/>
      <c r="B640" s="221"/>
      <c r="C640" s="144"/>
      <c r="D640" s="144"/>
      <c r="E640" s="145"/>
      <c r="F640" s="146"/>
      <c r="G640" s="146"/>
      <c r="H640" s="146"/>
      <c r="I640" s="144"/>
      <c r="J640" s="147"/>
      <c r="K640" s="594"/>
      <c r="L640" s="599"/>
      <c r="M640" s="221"/>
      <c r="N640" s="144"/>
      <c r="O640" s="144"/>
      <c r="P640" s="145"/>
      <c r="Q640" s="146"/>
      <c r="R640" s="146"/>
      <c r="S640" s="146"/>
      <c r="T640" s="144"/>
      <c r="U640" s="147"/>
      <c r="V640" s="594"/>
    </row>
    <row r="641" spans="1:22" ht="26.25" customHeight="1" thickBot="1">
      <c r="A641" s="599"/>
      <c r="B641" s="600" t="s">
        <v>520</v>
      </c>
      <c r="C641" s="601"/>
      <c r="D641" s="601"/>
      <c r="E641" s="602"/>
      <c r="F641" s="239">
        <v>8.4499999999999993</v>
      </c>
      <c r="G641" s="239">
        <f>F641*F636</f>
        <v>415.74</v>
      </c>
      <c r="H641" s="166"/>
      <c r="I641" s="242">
        <f>G641-H641</f>
        <v>415.74</v>
      </c>
      <c r="J641" s="167"/>
      <c r="K641" s="594"/>
      <c r="L641" s="599"/>
      <c r="M641" s="600" t="s">
        <v>520</v>
      </c>
      <c r="N641" s="601"/>
      <c r="O641" s="601"/>
      <c r="P641" s="602"/>
      <c r="Q641" s="239">
        <v>8.4499999999999993</v>
      </c>
      <c r="R641" s="239">
        <f>Q641*Q636</f>
        <v>554.31999999999994</v>
      </c>
      <c r="S641" s="166"/>
      <c r="T641" s="242">
        <f>R641-S641</f>
        <v>554.31999999999994</v>
      </c>
      <c r="U641" s="167"/>
      <c r="V641" s="594"/>
    </row>
    <row r="642" spans="1:22" ht="12.75" hidden="1" customHeight="1" thickBot="1">
      <c r="A642" s="154"/>
      <c r="B642" s="346" t="s">
        <v>521</v>
      </c>
      <c r="C642" s="347"/>
      <c r="D642" s="347"/>
      <c r="E642" s="165"/>
      <c r="F642" s="239">
        <f>$B$2309</f>
        <v>0</v>
      </c>
      <c r="G642" s="193">
        <f>F642*F636</f>
        <v>0</v>
      </c>
      <c r="H642" s="194"/>
      <c r="I642" s="160">
        <f>G642-H642</f>
        <v>0</v>
      </c>
      <c r="J642" s="161"/>
      <c r="K642" s="594"/>
      <c r="L642" s="154"/>
      <c r="M642" s="346" t="s">
        <v>521</v>
      </c>
      <c r="N642" s="347"/>
      <c r="O642" s="347"/>
      <c r="P642" s="165"/>
      <c r="Q642" s="239">
        <f>$B$2309</f>
        <v>0</v>
      </c>
      <c r="R642" s="193">
        <f>Q642*Q636</f>
        <v>0</v>
      </c>
      <c r="S642" s="194"/>
      <c r="T642" s="160">
        <f>R642-S642</f>
        <v>0</v>
      </c>
      <c r="U642" s="161"/>
      <c r="V642" s="594"/>
    </row>
    <row r="643" spans="1:22" ht="12" hidden="1" customHeight="1" thickBot="1">
      <c r="A643" s="132"/>
      <c r="B643" s="168"/>
      <c r="C643" s="164"/>
      <c r="D643" s="164"/>
      <c r="E643" s="165"/>
      <c r="F643" s="332" t="s">
        <v>384</v>
      </c>
      <c r="G643" s="332" t="s">
        <v>385</v>
      </c>
      <c r="H643" s="300"/>
      <c r="I643" s="219"/>
      <c r="J643" s="251"/>
      <c r="K643" s="594"/>
      <c r="L643" s="132"/>
      <c r="M643" s="168"/>
      <c r="N643" s="164"/>
      <c r="O643" s="164"/>
      <c r="P643" s="165"/>
      <c r="Q643" s="332" t="s">
        <v>384</v>
      </c>
      <c r="R643" s="332" t="s">
        <v>385</v>
      </c>
      <c r="S643" s="300"/>
      <c r="T643" s="219"/>
      <c r="U643" s="251"/>
      <c r="V643" s="594"/>
    </row>
    <row r="644" spans="1:22" ht="13.5" customHeight="1" thickBot="1">
      <c r="A644" s="246" t="s">
        <v>375</v>
      </c>
      <c r="B644" s="345"/>
      <c r="C644" s="219"/>
      <c r="D644" s="219"/>
      <c r="E644" s="253"/>
      <c r="F644" s="164"/>
      <c r="G644" s="282"/>
      <c r="H644" s="249"/>
      <c r="I644" s="242"/>
      <c r="J644" s="167"/>
      <c r="K644" s="594"/>
      <c r="L644" s="246" t="s">
        <v>375</v>
      </c>
      <c r="M644" s="345"/>
      <c r="N644" s="219"/>
      <c r="O644" s="219"/>
      <c r="P644" s="253"/>
      <c r="Q644" s="164"/>
      <c r="R644" s="248"/>
      <c r="S644" s="249"/>
      <c r="T644" s="242"/>
      <c r="U644" s="167"/>
      <c r="V644" s="594"/>
    </row>
    <row r="645" spans="1:22">
      <c r="A645" s="131"/>
      <c r="B645" s="132"/>
      <c r="C645" s="132"/>
      <c r="D645" s="132"/>
      <c r="E645" s="132"/>
      <c r="F645" s="132"/>
      <c r="G645" s="173" t="s">
        <v>342</v>
      </c>
      <c r="H645" s="147"/>
      <c r="I645" s="287">
        <f>I627</f>
        <v>0</v>
      </c>
      <c r="J645" s="147"/>
      <c r="K645" s="594"/>
      <c r="L645" s="131"/>
      <c r="M645" s="132"/>
      <c r="N645" s="132"/>
      <c r="O645" s="132"/>
      <c r="P645" s="132"/>
      <c r="Q645" s="132"/>
      <c r="R645" s="173" t="s">
        <v>342</v>
      </c>
      <c r="S645" s="147"/>
      <c r="T645" s="287">
        <f>T627</f>
        <v>0</v>
      </c>
      <c r="U645" s="147"/>
      <c r="V645" s="594"/>
    </row>
    <row r="646" spans="1:22">
      <c r="A646" s="131"/>
      <c r="B646" s="132"/>
      <c r="C646" s="132"/>
      <c r="D646" s="132"/>
      <c r="E646" s="132"/>
      <c r="F646" s="132"/>
      <c r="G646" s="177" t="s">
        <v>140</v>
      </c>
      <c r="H646" s="178"/>
      <c r="I646" s="283">
        <f>I628</f>
        <v>0</v>
      </c>
      <c r="J646" s="178"/>
      <c r="K646" s="594"/>
      <c r="L646" s="131"/>
      <c r="M646" s="132"/>
      <c r="N646" s="132"/>
      <c r="O646" s="132"/>
      <c r="P646" s="132"/>
      <c r="Q646" s="132"/>
      <c r="R646" s="177" t="s">
        <v>140</v>
      </c>
      <c r="S646" s="178"/>
      <c r="T646" s="283">
        <f>T628</f>
        <v>0</v>
      </c>
      <c r="U646" s="178"/>
      <c r="V646" s="594"/>
    </row>
    <row r="647" spans="1:22" ht="13.5" thickBot="1">
      <c r="A647" s="131" t="s">
        <v>376</v>
      </c>
      <c r="B647" s="132"/>
      <c r="C647" s="132"/>
      <c r="D647" s="180" t="s">
        <v>345</v>
      </c>
      <c r="E647" s="183" t="str">
        <f>$E$17</f>
        <v>декабря</v>
      </c>
      <c r="F647" s="132" t="s">
        <v>968</v>
      </c>
      <c r="G647" s="182" t="s">
        <v>347</v>
      </c>
      <c r="H647" s="167"/>
      <c r="I647" s="257">
        <f>I641+I642+I644+I645+I646</f>
        <v>415.74</v>
      </c>
      <c r="J647" s="167"/>
      <c r="K647" s="594"/>
      <c r="L647" s="131" t="s">
        <v>376</v>
      </c>
      <c r="M647" s="132"/>
      <c r="N647" s="132"/>
      <c r="O647" s="180" t="s">
        <v>345</v>
      </c>
      <c r="P647" s="183" t="str">
        <f>$E$17</f>
        <v>декабря</v>
      </c>
      <c r="Q647" s="132" t="s">
        <v>968</v>
      </c>
      <c r="R647" s="182" t="s">
        <v>347</v>
      </c>
      <c r="S647" s="167"/>
      <c r="T647" s="257">
        <f>T641+T642+T644+T645+T646</f>
        <v>554.31999999999994</v>
      </c>
      <c r="U647" s="167"/>
      <c r="V647" s="594"/>
    </row>
    <row r="648" spans="1:22" s="261" customFormat="1" ht="13.5" customHeight="1">
      <c r="A648" s="284" t="s">
        <v>348</v>
      </c>
      <c r="B648" s="285">
        <f>$B$18</f>
        <v>4.3333333333333335E-2</v>
      </c>
      <c r="C648" s="196" t="s">
        <v>349</v>
      </c>
      <c r="K648" s="260"/>
      <c r="L648" s="284" t="s">
        <v>348</v>
      </c>
      <c r="M648" s="285">
        <f>$B$18</f>
        <v>4.3333333333333335E-2</v>
      </c>
      <c r="N648" s="196" t="s">
        <v>349</v>
      </c>
    </row>
    <row r="649" spans="1:22">
      <c r="A649" s="131" t="s">
        <v>363</v>
      </c>
      <c r="B649" s="131"/>
      <c r="L649" s="131" t="s">
        <v>363</v>
      </c>
      <c r="M649" s="131"/>
      <c r="V649" s="216"/>
    </row>
    <row r="650" spans="1:22">
      <c r="A650" s="131" t="s">
        <v>966</v>
      </c>
      <c r="B650" s="131"/>
      <c r="L650" s="131" t="s">
        <v>966</v>
      </c>
      <c r="M650" s="131"/>
      <c r="V650" s="216"/>
    </row>
    <row r="651" spans="1:22" ht="4.5" customHeight="1">
      <c r="A651" s="131"/>
      <c r="B651" s="131"/>
      <c r="C651" s="132"/>
      <c r="D651" s="132"/>
      <c r="E651" s="132"/>
      <c r="F651" s="132"/>
      <c r="G651" s="132"/>
      <c r="H651" s="132"/>
      <c r="I651" s="132"/>
      <c r="J651" s="132"/>
      <c r="K651" s="217"/>
      <c r="L651" s="131"/>
      <c r="M651" s="131"/>
      <c r="N651" s="132"/>
      <c r="O651" s="132"/>
      <c r="P651" s="132"/>
      <c r="Q651" s="132"/>
      <c r="R651" s="132"/>
      <c r="S651" s="132"/>
      <c r="T651" s="132"/>
      <c r="U651" s="132"/>
      <c r="V651" s="132"/>
    </row>
    <row r="652" spans="1:22">
      <c r="A652" s="132"/>
      <c r="B652" s="132"/>
      <c r="C652" s="132"/>
      <c r="D652" s="133" t="s">
        <v>325</v>
      </c>
      <c r="E652" s="133"/>
      <c r="F652" s="133"/>
      <c r="G652" s="135" t="str">
        <f>$G$4</f>
        <v>ноябрь</v>
      </c>
      <c r="H652" s="133" t="s">
        <v>967</v>
      </c>
      <c r="I652" s="132"/>
      <c r="J652" s="132"/>
      <c r="K652" s="217"/>
      <c r="L652" s="132"/>
      <c r="M652" s="132"/>
      <c r="N652" s="132"/>
      <c r="O652" s="133" t="s">
        <v>325</v>
      </c>
      <c r="P652" s="133"/>
      <c r="Q652" s="133"/>
      <c r="R652" s="135" t="str">
        <f>$G$4</f>
        <v>ноябрь</v>
      </c>
      <c r="S652" s="133" t="s">
        <v>967</v>
      </c>
      <c r="T652" s="132"/>
      <c r="U652" s="132"/>
      <c r="V652" s="132"/>
    </row>
    <row r="653" spans="1:22" ht="5.25" customHeight="1">
      <c r="A653" s="599" t="s">
        <v>369</v>
      </c>
      <c r="B653" s="132"/>
      <c r="C653" s="132"/>
      <c r="D653" s="132"/>
      <c r="E653" s="132"/>
      <c r="F653" s="132"/>
      <c r="G653" s="132"/>
      <c r="H653" s="132"/>
      <c r="I653" s="132"/>
      <c r="J653" s="132"/>
      <c r="K653" s="217"/>
      <c r="L653" s="599" t="s">
        <v>369</v>
      </c>
      <c r="M653" s="132"/>
      <c r="N653" s="132"/>
      <c r="O653" s="132"/>
      <c r="P653" s="132"/>
      <c r="Q653" s="132"/>
      <c r="R653" s="132"/>
      <c r="S653" s="132"/>
      <c r="T653" s="132"/>
      <c r="U653" s="132"/>
      <c r="V653" s="132"/>
    </row>
    <row r="654" spans="1:22">
      <c r="A654" s="599"/>
      <c r="B654" s="132"/>
      <c r="C654" s="132"/>
      <c r="D654" s="131" t="s">
        <v>327</v>
      </c>
      <c r="E654" s="131"/>
      <c r="F654" s="136">
        <f>Жильцы!E39</f>
        <v>49.2</v>
      </c>
      <c r="G654" s="131" t="s">
        <v>328</v>
      </c>
      <c r="H654" s="132" t="str">
        <f>Жильцы!B39&amp;" "&amp;Жильцы!C39&amp;"."&amp;Жильцы!D39&amp;"."</f>
        <v>Хорева Е.Н.</v>
      </c>
      <c r="I654" s="132"/>
      <c r="J654" s="132"/>
      <c r="K654" s="217"/>
      <c r="L654" s="599"/>
      <c r="M654" s="132"/>
      <c r="N654" s="132"/>
      <c r="O654" s="131" t="s">
        <v>327</v>
      </c>
      <c r="P654" s="131"/>
      <c r="Q654" s="136">
        <f>Жильцы!E41</f>
        <v>49.5</v>
      </c>
      <c r="R654" s="131" t="s">
        <v>328</v>
      </c>
      <c r="S654" s="132" t="str">
        <f>Жильцы!B41&amp;" "&amp;Жильцы!C41&amp;"."&amp;Жильцы!D41&amp;"."</f>
        <v>Гренок Р.В.</v>
      </c>
      <c r="T654" s="132"/>
      <c r="U654" s="132"/>
      <c r="V654" s="132"/>
    </row>
    <row r="655" spans="1:22">
      <c r="A655" s="599"/>
      <c r="B655" s="132"/>
      <c r="C655" s="132"/>
      <c r="D655" s="131" t="s">
        <v>329</v>
      </c>
      <c r="E655" s="131"/>
      <c r="F655" s="136">
        <f>Жильцы!F39</f>
        <v>1</v>
      </c>
      <c r="G655" s="131" t="s">
        <v>330</v>
      </c>
      <c r="H655" s="132" t="s">
        <v>331</v>
      </c>
      <c r="I655" s="132"/>
      <c r="J655" s="137">
        <f>Жильцы!A39</f>
        <v>38</v>
      </c>
      <c r="K655" s="217"/>
      <c r="L655" s="599"/>
      <c r="M655" s="132"/>
      <c r="N655" s="132"/>
      <c r="O655" s="131" t="s">
        <v>329</v>
      </c>
      <c r="P655" s="131"/>
      <c r="Q655" s="136">
        <f>Жильцы!F41</f>
        <v>1</v>
      </c>
      <c r="R655" s="131" t="s">
        <v>330</v>
      </c>
      <c r="S655" s="132" t="s">
        <v>331</v>
      </c>
      <c r="T655" s="132"/>
      <c r="U655" s="137">
        <f>Жильцы!A41</f>
        <v>40</v>
      </c>
      <c r="V655" s="132"/>
    </row>
    <row r="656" spans="1:22" ht="3" customHeight="1" thickBot="1">
      <c r="A656" s="599"/>
      <c r="B656" s="132"/>
      <c r="C656" s="132"/>
      <c r="D656" s="132"/>
      <c r="E656" s="132"/>
      <c r="F656" s="132"/>
      <c r="G656" s="132"/>
      <c r="H656" s="132"/>
      <c r="I656" s="132"/>
      <c r="J656" s="132"/>
      <c r="K656" s="217"/>
      <c r="L656" s="599"/>
      <c r="M656" s="132"/>
      <c r="N656" s="132"/>
      <c r="O656" s="132"/>
      <c r="P656" s="132"/>
      <c r="Q656" s="132"/>
      <c r="R656" s="132"/>
      <c r="S656" s="132"/>
      <c r="T656" s="132"/>
      <c r="U656" s="132"/>
      <c r="V656" s="132"/>
    </row>
    <row r="657" spans="1:22" ht="18.75" customHeight="1" thickBot="1">
      <c r="A657" s="599"/>
      <c r="B657" s="138"/>
      <c r="C657" s="219"/>
      <c r="D657" s="139" t="s">
        <v>957</v>
      </c>
      <c r="E657" s="140"/>
      <c r="F657" s="141" t="s">
        <v>334</v>
      </c>
      <c r="G657" s="141" t="s">
        <v>335</v>
      </c>
      <c r="H657" s="220"/>
      <c r="I657" s="569" t="s">
        <v>337</v>
      </c>
      <c r="J657" s="570"/>
      <c r="K657" s="217"/>
      <c r="L657" s="599"/>
      <c r="M657" s="138"/>
      <c r="N657" s="219"/>
      <c r="O657" s="139" t="s">
        <v>957</v>
      </c>
      <c r="P657" s="140"/>
      <c r="Q657" s="141" t="s">
        <v>334</v>
      </c>
      <c r="R657" s="141" t="s">
        <v>335</v>
      </c>
      <c r="S657" s="220"/>
      <c r="T657" s="569" t="s">
        <v>337</v>
      </c>
      <c r="U657" s="570"/>
      <c r="V657" s="132"/>
    </row>
    <row r="658" spans="1:22" ht="3" customHeight="1">
      <c r="A658" s="599"/>
      <c r="B658" s="221"/>
      <c r="C658" s="144"/>
      <c r="D658" s="144"/>
      <c r="E658" s="145"/>
      <c r="F658" s="146"/>
      <c r="G658" s="146"/>
      <c r="H658" s="146"/>
      <c r="I658" s="144"/>
      <c r="J658" s="147"/>
      <c r="K658" s="217"/>
      <c r="L658" s="599"/>
      <c r="M658" s="221"/>
      <c r="N658" s="144"/>
      <c r="O658" s="144"/>
      <c r="P658" s="145"/>
      <c r="Q658" s="146"/>
      <c r="R658" s="146"/>
      <c r="S658" s="146"/>
      <c r="T658" s="144"/>
      <c r="U658" s="147"/>
      <c r="V658" s="132"/>
    </row>
    <row r="659" spans="1:22" ht="28.5" customHeight="1" thickBot="1">
      <c r="A659" s="599"/>
      <c r="B659" s="600" t="s">
        <v>520</v>
      </c>
      <c r="C659" s="601"/>
      <c r="D659" s="601"/>
      <c r="E659" s="602"/>
      <c r="F659" s="239">
        <v>8.4499999999999993</v>
      </c>
      <c r="G659" s="239">
        <f>F659*F654</f>
        <v>415.74</v>
      </c>
      <c r="H659" s="240"/>
      <c r="I659" s="242">
        <f>G659-H659</f>
        <v>415.74</v>
      </c>
      <c r="J659" s="167"/>
      <c r="K659" s="217"/>
      <c r="L659" s="599"/>
      <c r="M659" s="600" t="s">
        <v>520</v>
      </c>
      <c r="N659" s="601"/>
      <c r="O659" s="601"/>
      <c r="P659" s="602"/>
      <c r="Q659" s="239">
        <v>8.4499999999999993</v>
      </c>
      <c r="R659" s="239">
        <f>Q659*Q654</f>
        <v>418.27499999999998</v>
      </c>
      <c r="S659" s="240"/>
      <c r="T659" s="242">
        <f>R659-S659</f>
        <v>418.27499999999998</v>
      </c>
      <c r="U659" s="167"/>
      <c r="V659" s="132"/>
    </row>
    <row r="660" spans="1:22" ht="13.5" hidden="1" thickBot="1">
      <c r="A660" s="154"/>
      <c r="B660" s="346" t="s">
        <v>521</v>
      </c>
      <c r="C660" s="347"/>
      <c r="D660" s="347"/>
      <c r="E660" s="165"/>
      <c r="F660" s="239">
        <f>$B$2309</f>
        <v>0</v>
      </c>
      <c r="G660" s="158">
        <f>F660*F654</f>
        <v>0</v>
      </c>
      <c r="H660" s="162"/>
      <c r="I660" s="160">
        <f>G660-H660</f>
        <v>0</v>
      </c>
      <c r="J660" s="167"/>
      <c r="K660" s="217"/>
      <c r="L660" s="154"/>
      <c r="M660" s="346" t="s">
        <v>521</v>
      </c>
      <c r="N660" s="347"/>
      <c r="O660" s="347"/>
      <c r="P660" s="165"/>
      <c r="Q660" s="239">
        <f>$B$2309</f>
        <v>0</v>
      </c>
      <c r="R660" s="158">
        <f>Q660*Q654</f>
        <v>0</v>
      </c>
      <c r="S660" s="162"/>
      <c r="T660" s="160">
        <f>R660-S660</f>
        <v>0</v>
      </c>
      <c r="U660" s="161"/>
      <c r="V660" s="132"/>
    </row>
    <row r="661" spans="1:22" ht="12.75" hidden="1" customHeight="1" thickBot="1">
      <c r="A661" s="132"/>
      <c r="B661" s="168"/>
      <c r="C661" s="164"/>
      <c r="D661" s="164"/>
      <c r="E661" s="165"/>
      <c r="F661" s="332" t="s">
        <v>384</v>
      </c>
      <c r="G661" s="332" t="s">
        <v>385</v>
      </c>
      <c r="H661" s="300"/>
      <c r="I661" s="219"/>
      <c r="J661" s="167"/>
      <c r="K661" s="217"/>
      <c r="L661" s="132"/>
      <c r="M661" s="168"/>
      <c r="N661" s="164"/>
      <c r="O661" s="164"/>
      <c r="P661" s="165"/>
      <c r="Q661" s="332" t="s">
        <v>384</v>
      </c>
      <c r="R661" s="332" t="s">
        <v>385</v>
      </c>
      <c r="S661" s="300"/>
      <c r="T661" s="219"/>
      <c r="U661" s="251"/>
      <c r="V661" s="132"/>
    </row>
    <row r="662" spans="1:22" ht="13.5" thickBot="1">
      <c r="A662" s="246" t="s">
        <v>375</v>
      </c>
      <c r="B662" s="345"/>
      <c r="C662" s="219"/>
      <c r="D662" s="219"/>
      <c r="E662" s="253"/>
      <c r="F662" s="248"/>
      <c r="G662" s="248"/>
      <c r="H662" s="249"/>
      <c r="I662" s="242"/>
      <c r="J662" s="167"/>
      <c r="K662" s="252"/>
      <c r="L662" s="246" t="s">
        <v>375</v>
      </c>
      <c r="M662" s="345"/>
      <c r="N662" s="219"/>
      <c r="O662" s="219"/>
      <c r="P662" s="253"/>
      <c r="Q662" s="164"/>
      <c r="R662" s="248"/>
      <c r="S662" s="249"/>
      <c r="T662" s="242"/>
      <c r="U662" s="167"/>
      <c r="V662" s="132"/>
    </row>
    <row r="663" spans="1:22">
      <c r="A663" s="131"/>
      <c r="B663" s="132"/>
      <c r="C663" s="132"/>
      <c r="D663" s="132"/>
      <c r="E663" s="132"/>
      <c r="F663" s="132"/>
      <c r="G663" s="173" t="s">
        <v>342</v>
      </c>
      <c r="H663" s="147"/>
      <c r="I663" s="287">
        <f>Жильцы!M39</f>
        <v>0</v>
      </c>
      <c r="J663" s="147"/>
      <c r="K663" s="217"/>
      <c r="L663" s="131"/>
      <c r="M663" s="132"/>
      <c r="N663" s="132"/>
      <c r="O663" s="132"/>
      <c r="P663" s="132"/>
      <c r="Q663" s="132"/>
      <c r="R663" s="173" t="s">
        <v>342</v>
      </c>
      <c r="S663" s="147"/>
      <c r="T663" s="287">
        <f>Жильцы!M41</f>
        <v>0</v>
      </c>
      <c r="U663" s="147"/>
      <c r="V663" s="132"/>
    </row>
    <row r="664" spans="1:22">
      <c r="A664" s="131"/>
      <c r="B664" s="132"/>
      <c r="C664" s="132"/>
      <c r="D664" s="132"/>
      <c r="E664" s="132"/>
      <c r="F664" s="132"/>
      <c r="G664" s="177" t="s">
        <v>140</v>
      </c>
      <c r="H664" s="178"/>
      <c r="I664" s="283">
        <f>Жильцы!O39</f>
        <v>0</v>
      </c>
      <c r="J664" s="178"/>
      <c r="K664" s="217"/>
      <c r="L664" s="131"/>
      <c r="M664" s="132"/>
      <c r="N664" s="132"/>
      <c r="O664" s="132"/>
      <c r="P664" s="132"/>
      <c r="Q664" s="132"/>
      <c r="R664" s="177" t="s">
        <v>140</v>
      </c>
      <c r="S664" s="178"/>
      <c r="T664" s="283">
        <f>Жильцы!O41</f>
        <v>0</v>
      </c>
      <c r="U664" s="178"/>
      <c r="V664" s="132"/>
    </row>
    <row r="665" spans="1:22" ht="13.5" thickBot="1">
      <c r="A665" s="131" t="s">
        <v>376</v>
      </c>
      <c r="B665" s="132"/>
      <c r="C665" s="132"/>
      <c r="D665" s="180" t="s">
        <v>345</v>
      </c>
      <c r="E665" s="183" t="str">
        <f>$E$17</f>
        <v>декабря</v>
      </c>
      <c r="F665" s="132" t="s">
        <v>968</v>
      </c>
      <c r="G665" s="182" t="s">
        <v>347</v>
      </c>
      <c r="H665" s="167"/>
      <c r="I665" s="257">
        <f>I659+I660+I662+I663+I664</f>
        <v>415.74</v>
      </c>
      <c r="J665" s="167"/>
      <c r="K665" s="217"/>
      <c r="L665" s="131" t="s">
        <v>376</v>
      </c>
      <c r="M665" s="132"/>
      <c r="N665" s="132"/>
      <c r="O665" s="180" t="s">
        <v>345</v>
      </c>
      <c r="P665" s="183" t="str">
        <f>$E$17</f>
        <v>декабря</v>
      </c>
      <c r="Q665" s="132" t="s">
        <v>968</v>
      </c>
      <c r="R665" s="182" t="s">
        <v>347</v>
      </c>
      <c r="S665" s="167"/>
      <c r="T665" s="257">
        <f>T659+T660+T662+T663+T664</f>
        <v>418.27499999999998</v>
      </c>
      <c r="U665" s="167"/>
      <c r="V665" s="132"/>
    </row>
    <row r="666" spans="1:22" ht="12.75" customHeight="1">
      <c r="A666" s="184" t="s">
        <v>348</v>
      </c>
      <c r="B666" s="190">
        <f>$B$18</f>
        <v>4.3333333333333335E-2</v>
      </c>
      <c r="C666" s="186" t="s">
        <v>349</v>
      </c>
      <c r="D666" s="259"/>
      <c r="E666" s="259"/>
      <c r="F666" s="259"/>
      <c r="G666" s="188"/>
      <c r="H666" s="189"/>
      <c r="I666" s="259"/>
      <c r="J666" s="259"/>
      <c r="K666" s="260"/>
      <c r="L666" s="184" t="s">
        <v>348</v>
      </c>
      <c r="M666" s="190">
        <f>$B$18</f>
        <v>4.3333333333333335E-2</v>
      </c>
      <c r="N666" s="186" t="s">
        <v>349</v>
      </c>
      <c r="O666" s="259"/>
      <c r="P666" s="259"/>
      <c r="Q666" s="259"/>
      <c r="R666" s="259"/>
      <c r="S666" s="259"/>
      <c r="T666" s="259"/>
      <c r="U666" s="259"/>
      <c r="V666" s="261"/>
    </row>
    <row r="667" spans="1:22" ht="28.5" customHeight="1">
      <c r="A667" s="131" t="s">
        <v>363</v>
      </c>
      <c r="B667" s="131"/>
      <c r="L667" s="131" t="s">
        <v>363</v>
      </c>
      <c r="M667" s="131"/>
      <c r="V667" s="216"/>
    </row>
    <row r="668" spans="1:22">
      <c r="A668" s="131" t="s">
        <v>966</v>
      </c>
      <c r="B668" s="131"/>
      <c r="L668" s="131" t="s">
        <v>966</v>
      </c>
      <c r="M668" s="131"/>
      <c r="V668" s="216"/>
    </row>
    <row r="669" spans="1:22" ht="3" customHeight="1">
      <c r="A669" s="131"/>
      <c r="B669" s="131"/>
      <c r="C669" s="132"/>
      <c r="D669" s="132"/>
      <c r="E669" s="132"/>
      <c r="F669" s="132"/>
      <c r="G669" s="132"/>
      <c r="H669" s="132"/>
      <c r="I669" s="132"/>
      <c r="J669" s="132"/>
      <c r="K669" s="217"/>
      <c r="L669" s="131"/>
      <c r="M669" s="131"/>
      <c r="N669" s="132"/>
      <c r="O669" s="132"/>
      <c r="P669" s="132"/>
      <c r="Q669" s="132"/>
      <c r="R669" s="132"/>
      <c r="S669" s="132"/>
      <c r="T669" s="132"/>
      <c r="U669" s="132"/>
      <c r="V669" s="156"/>
    </row>
    <row r="670" spans="1:22">
      <c r="A670" s="132"/>
      <c r="B670" s="132"/>
      <c r="C670" s="132"/>
      <c r="D670" s="133" t="s">
        <v>350</v>
      </c>
      <c r="E670" s="133"/>
      <c r="F670" s="133"/>
      <c r="G670" s="135" t="str">
        <f>$G$4</f>
        <v>ноябрь</v>
      </c>
      <c r="H670" s="133" t="s">
        <v>967</v>
      </c>
      <c r="I670" s="132"/>
      <c r="J670" s="132"/>
      <c r="K670" s="217"/>
      <c r="L670" s="132"/>
      <c r="M670" s="132"/>
      <c r="N670" s="132"/>
      <c r="O670" s="133" t="s">
        <v>350</v>
      </c>
      <c r="P670" s="133"/>
      <c r="Q670" s="133"/>
      <c r="R670" s="135" t="str">
        <f>$G$4</f>
        <v>ноябрь</v>
      </c>
      <c r="S670" s="133" t="s">
        <v>967</v>
      </c>
      <c r="T670" s="132"/>
      <c r="U670" s="132"/>
      <c r="V670" s="156"/>
    </row>
    <row r="671" spans="1:22" ht="3.75" customHeight="1">
      <c r="A671" s="599" t="s">
        <v>369</v>
      </c>
      <c r="B671" s="132"/>
      <c r="C671" s="132"/>
      <c r="D671" s="132"/>
      <c r="E671" s="132"/>
      <c r="F671" s="132"/>
      <c r="G671" s="132"/>
      <c r="H671" s="132"/>
      <c r="I671" s="132"/>
      <c r="J671" s="132"/>
      <c r="K671" s="594"/>
      <c r="L671" s="599" t="s">
        <v>369</v>
      </c>
      <c r="M671" s="132"/>
      <c r="N671" s="132"/>
      <c r="O671" s="132"/>
      <c r="P671" s="132"/>
      <c r="Q671" s="132"/>
      <c r="R671" s="132"/>
      <c r="S671" s="132"/>
      <c r="T671" s="132"/>
      <c r="U671" s="132"/>
      <c r="V671" s="594"/>
    </row>
    <row r="672" spans="1:22">
      <c r="A672" s="599"/>
      <c r="B672" s="132"/>
      <c r="C672" s="132"/>
      <c r="D672" s="131" t="s">
        <v>327</v>
      </c>
      <c r="E672" s="131"/>
      <c r="F672" s="136">
        <f>F654</f>
        <v>49.2</v>
      </c>
      <c r="G672" s="131" t="s">
        <v>328</v>
      </c>
      <c r="H672" s="132" t="str">
        <f>H654</f>
        <v>Хорева Е.Н.</v>
      </c>
      <c r="I672" s="132"/>
      <c r="J672" s="132"/>
      <c r="K672" s="594"/>
      <c r="L672" s="599"/>
      <c r="M672" s="132"/>
      <c r="N672" s="132"/>
      <c r="O672" s="131" t="s">
        <v>327</v>
      </c>
      <c r="P672" s="131"/>
      <c r="Q672" s="136">
        <f>Q654</f>
        <v>49.5</v>
      </c>
      <c r="R672" s="131" t="s">
        <v>328</v>
      </c>
      <c r="S672" s="132" t="str">
        <f>S654</f>
        <v>Гренок Р.В.</v>
      </c>
      <c r="T672" s="132"/>
      <c r="U672" s="132"/>
      <c r="V672" s="594"/>
    </row>
    <row r="673" spans="1:22">
      <c r="A673" s="599"/>
      <c r="B673" s="132"/>
      <c r="C673" s="132"/>
      <c r="D673" s="131" t="s">
        <v>329</v>
      </c>
      <c r="E673" s="131"/>
      <c r="F673" s="136">
        <f>F655</f>
        <v>1</v>
      </c>
      <c r="G673" s="131" t="s">
        <v>330</v>
      </c>
      <c r="H673" s="132" t="s">
        <v>331</v>
      </c>
      <c r="I673" s="132"/>
      <c r="J673" s="137">
        <f>J655</f>
        <v>38</v>
      </c>
      <c r="K673" s="594"/>
      <c r="L673" s="599"/>
      <c r="M673" s="132"/>
      <c r="N673" s="132"/>
      <c r="O673" s="131" t="s">
        <v>329</v>
      </c>
      <c r="P673" s="131"/>
      <c r="Q673" s="136">
        <f>Q655</f>
        <v>1</v>
      </c>
      <c r="R673" s="131" t="s">
        <v>330</v>
      </c>
      <c r="S673" s="132" t="s">
        <v>331</v>
      </c>
      <c r="T673" s="132"/>
      <c r="U673" s="137">
        <f>U655</f>
        <v>40</v>
      </c>
      <c r="V673" s="594"/>
    </row>
    <row r="674" spans="1:22" ht="2.25" customHeight="1" thickBot="1">
      <c r="A674" s="599"/>
      <c r="B674" s="132"/>
      <c r="C674" s="132"/>
      <c r="D674" s="132"/>
      <c r="E674" s="132"/>
      <c r="F674" s="132"/>
      <c r="G674" s="132"/>
      <c r="H674" s="132"/>
      <c r="I674" s="132"/>
      <c r="J674" s="132"/>
      <c r="K674" s="594"/>
      <c r="L674" s="599"/>
      <c r="M674" s="132"/>
      <c r="N674" s="132"/>
      <c r="O674" s="132"/>
      <c r="P674" s="132"/>
      <c r="Q674" s="132"/>
      <c r="R674" s="132"/>
      <c r="S674" s="132"/>
      <c r="T674" s="132"/>
      <c r="U674" s="132"/>
      <c r="V674" s="594"/>
    </row>
    <row r="675" spans="1:22" ht="18" customHeight="1" thickBot="1">
      <c r="A675" s="599"/>
      <c r="B675" s="138"/>
      <c r="C675" s="219"/>
      <c r="D675" s="139" t="s">
        <v>957</v>
      </c>
      <c r="E675" s="140"/>
      <c r="F675" s="141" t="s">
        <v>334</v>
      </c>
      <c r="G675" s="141" t="s">
        <v>335</v>
      </c>
      <c r="H675" s="220"/>
      <c r="I675" s="569" t="s">
        <v>337</v>
      </c>
      <c r="J675" s="570"/>
      <c r="K675" s="594"/>
      <c r="L675" s="599"/>
      <c r="M675" s="138"/>
      <c r="N675" s="219"/>
      <c r="O675" s="139" t="s">
        <v>957</v>
      </c>
      <c r="P675" s="140"/>
      <c r="Q675" s="141" t="s">
        <v>334</v>
      </c>
      <c r="R675" s="141" t="s">
        <v>335</v>
      </c>
      <c r="S675" s="220"/>
      <c r="T675" s="569" t="s">
        <v>337</v>
      </c>
      <c r="U675" s="570"/>
      <c r="V675" s="594"/>
    </row>
    <row r="676" spans="1:22" ht="2.25" customHeight="1">
      <c r="A676" s="599"/>
      <c r="B676" s="221"/>
      <c r="C676" s="144"/>
      <c r="D676" s="144"/>
      <c r="E676" s="145"/>
      <c r="F676" s="146"/>
      <c r="G676" s="146"/>
      <c r="H676" s="146"/>
      <c r="I676" s="144"/>
      <c r="J676" s="147"/>
      <c r="K676" s="594"/>
      <c r="L676" s="599"/>
      <c r="M676" s="221"/>
      <c r="N676" s="144"/>
      <c r="O676" s="144"/>
      <c r="P676" s="145"/>
      <c r="Q676" s="146"/>
      <c r="R676" s="146"/>
      <c r="S676" s="146"/>
      <c r="T676" s="144"/>
      <c r="U676" s="147"/>
      <c r="V676" s="594"/>
    </row>
    <row r="677" spans="1:22" ht="27" customHeight="1" thickBot="1">
      <c r="A677" s="599"/>
      <c r="B677" s="600" t="s">
        <v>520</v>
      </c>
      <c r="C677" s="601"/>
      <c r="D677" s="601"/>
      <c r="E677" s="602"/>
      <c r="F677" s="239">
        <v>8.4499999999999993</v>
      </c>
      <c r="G677" s="239">
        <f>F677*F672</f>
        <v>415.74</v>
      </c>
      <c r="H677" s="166"/>
      <c r="I677" s="242">
        <f>G677-H677</f>
        <v>415.74</v>
      </c>
      <c r="J677" s="167"/>
      <c r="K677" s="594"/>
      <c r="L677" s="599"/>
      <c r="M677" s="600" t="s">
        <v>520</v>
      </c>
      <c r="N677" s="601"/>
      <c r="O677" s="601"/>
      <c r="P677" s="602"/>
      <c r="Q677" s="239">
        <v>8.4499999999999993</v>
      </c>
      <c r="R677" s="239">
        <f>Q677*Q672</f>
        <v>418.27499999999998</v>
      </c>
      <c r="S677" s="166"/>
      <c r="T677" s="242">
        <f>R677-S677</f>
        <v>418.27499999999998</v>
      </c>
      <c r="U677" s="167"/>
      <c r="V677" s="594"/>
    </row>
    <row r="678" spans="1:22" ht="13.5" hidden="1" thickBot="1">
      <c r="A678" s="334"/>
      <c r="B678" s="346" t="s">
        <v>521</v>
      </c>
      <c r="C678" s="347"/>
      <c r="D678" s="347"/>
      <c r="E678" s="165"/>
      <c r="F678" s="239">
        <f>$B$2309</f>
        <v>0</v>
      </c>
      <c r="G678" s="193">
        <f>F678*F672</f>
        <v>0</v>
      </c>
      <c r="H678" s="194"/>
      <c r="I678" s="160">
        <f>G678-H678</f>
        <v>0</v>
      </c>
      <c r="J678" s="161"/>
      <c r="K678" s="594"/>
      <c r="L678" s="154"/>
      <c r="M678" s="346" t="s">
        <v>521</v>
      </c>
      <c r="N678" s="347"/>
      <c r="O678" s="164"/>
      <c r="P678" s="165"/>
      <c r="Q678" s="239">
        <f>$B$2309</f>
        <v>0</v>
      </c>
      <c r="R678" s="158">
        <f>Q678*Q672</f>
        <v>0</v>
      </c>
      <c r="S678" s="194"/>
      <c r="T678" s="160">
        <f>R678-S678</f>
        <v>0</v>
      </c>
      <c r="U678" s="161"/>
      <c r="V678" s="594"/>
    </row>
    <row r="679" spans="1:22" ht="12" hidden="1" customHeight="1" thickBot="1">
      <c r="A679" s="132"/>
      <c r="B679" s="168"/>
      <c r="C679" s="164"/>
      <c r="D679" s="164"/>
      <c r="E679" s="165"/>
      <c r="F679" s="332" t="s">
        <v>384</v>
      </c>
      <c r="G679" s="332" t="s">
        <v>385</v>
      </c>
      <c r="H679" s="300"/>
      <c r="I679" s="219"/>
      <c r="J679" s="251"/>
      <c r="K679" s="594"/>
      <c r="L679" s="132"/>
      <c r="M679" s="168"/>
      <c r="N679" s="164"/>
      <c r="O679" s="164"/>
      <c r="P679" s="165"/>
      <c r="Q679" s="332" t="s">
        <v>384</v>
      </c>
      <c r="R679" s="332" t="s">
        <v>385</v>
      </c>
      <c r="S679" s="300"/>
      <c r="T679" s="219"/>
      <c r="U679" s="251"/>
      <c r="V679" s="594"/>
    </row>
    <row r="680" spans="1:22" ht="13.5" thickBot="1">
      <c r="A680" s="246" t="s">
        <v>375</v>
      </c>
      <c r="B680" s="345"/>
      <c r="C680" s="219"/>
      <c r="D680" s="219"/>
      <c r="E680" s="253"/>
      <c r="F680" s="164"/>
      <c r="G680" s="282"/>
      <c r="H680" s="249"/>
      <c r="I680" s="242"/>
      <c r="J680" s="167"/>
      <c r="K680" s="594"/>
      <c r="L680" s="246" t="s">
        <v>375</v>
      </c>
      <c r="M680" s="345"/>
      <c r="N680" s="219"/>
      <c r="O680" s="219"/>
      <c r="P680" s="253"/>
      <c r="Q680" s="164"/>
      <c r="R680" s="248"/>
      <c r="S680" s="249"/>
      <c r="T680" s="242"/>
      <c r="U680" s="167"/>
      <c r="V680" s="594"/>
    </row>
    <row r="681" spans="1:22">
      <c r="A681" s="131"/>
      <c r="B681" s="132"/>
      <c r="C681" s="132"/>
      <c r="D681" s="132"/>
      <c r="E681" s="132"/>
      <c r="F681" s="132"/>
      <c r="G681" s="173" t="s">
        <v>342</v>
      </c>
      <c r="H681" s="147"/>
      <c r="I681" s="287">
        <f>I663</f>
        <v>0</v>
      </c>
      <c r="J681" s="147"/>
      <c r="K681" s="594"/>
      <c r="L681" s="131"/>
      <c r="M681" s="132"/>
      <c r="N681" s="132"/>
      <c r="O681" s="132"/>
      <c r="P681" s="132"/>
      <c r="Q681" s="132"/>
      <c r="R681" s="173" t="s">
        <v>342</v>
      </c>
      <c r="S681" s="147"/>
      <c r="T681" s="287">
        <f>T663</f>
        <v>0</v>
      </c>
      <c r="U681" s="147"/>
      <c r="V681" s="594"/>
    </row>
    <row r="682" spans="1:22">
      <c r="A682" s="131"/>
      <c r="B682" s="132"/>
      <c r="C682" s="132"/>
      <c r="D682" s="132"/>
      <c r="E682" s="132"/>
      <c r="F682" s="132"/>
      <c r="G682" s="177" t="s">
        <v>140</v>
      </c>
      <c r="H682" s="178"/>
      <c r="I682" s="283">
        <f>I664</f>
        <v>0</v>
      </c>
      <c r="J682" s="178"/>
      <c r="K682" s="594"/>
      <c r="L682" s="131"/>
      <c r="M682" s="132"/>
      <c r="N682" s="132"/>
      <c r="O682" s="132"/>
      <c r="P682" s="132"/>
      <c r="Q682" s="132"/>
      <c r="R682" s="177" t="s">
        <v>140</v>
      </c>
      <c r="S682" s="178"/>
      <c r="T682" s="283">
        <f>T664</f>
        <v>0</v>
      </c>
      <c r="U682" s="178"/>
      <c r="V682" s="594"/>
    </row>
    <row r="683" spans="1:22" ht="13.5" thickBot="1">
      <c r="A683" s="131" t="s">
        <v>376</v>
      </c>
      <c r="B683" s="132"/>
      <c r="C683" s="132"/>
      <c r="D683" s="180" t="s">
        <v>345</v>
      </c>
      <c r="E683" s="183" t="str">
        <f>$E$17</f>
        <v>декабря</v>
      </c>
      <c r="F683" s="132" t="s">
        <v>968</v>
      </c>
      <c r="G683" s="182" t="s">
        <v>347</v>
      </c>
      <c r="H683" s="167"/>
      <c r="I683" s="257">
        <f>I677+I678+I680+I681+I682</f>
        <v>415.74</v>
      </c>
      <c r="J683" s="167"/>
      <c r="K683" s="594"/>
      <c r="L683" s="131" t="s">
        <v>376</v>
      </c>
      <c r="M683" s="132"/>
      <c r="N683" s="132"/>
      <c r="O683" s="180" t="s">
        <v>345</v>
      </c>
      <c r="P683" s="183" t="str">
        <f>$E$17</f>
        <v>декабря</v>
      </c>
      <c r="Q683" s="132" t="s">
        <v>968</v>
      </c>
      <c r="R683" s="182" t="s">
        <v>347</v>
      </c>
      <c r="S683" s="167"/>
      <c r="T683" s="257">
        <f>T677+T678+T680+T681+T682</f>
        <v>418.27499999999998</v>
      </c>
      <c r="U683" s="167"/>
      <c r="V683" s="594"/>
    </row>
    <row r="684" spans="1:22" ht="13.5" thickBot="1">
      <c r="A684" s="184" t="s">
        <v>348</v>
      </c>
      <c r="B684" s="190">
        <f>$B$18</f>
        <v>4.3333333333333335E-2</v>
      </c>
      <c r="C684" s="186" t="s">
        <v>349</v>
      </c>
      <c r="D684" s="259"/>
      <c r="E684" s="259"/>
      <c r="F684" s="259"/>
      <c r="G684" s="197"/>
      <c r="H684" s="197"/>
      <c r="I684" s="197"/>
      <c r="J684" s="197"/>
      <c r="K684" s="348"/>
      <c r="L684" s="184" t="s">
        <v>348</v>
      </c>
      <c r="M684" s="190">
        <f>$B$18</f>
        <v>4.3333333333333335E-2</v>
      </c>
      <c r="N684" s="186" t="s">
        <v>349</v>
      </c>
      <c r="O684" s="259"/>
      <c r="P684" s="259"/>
      <c r="Q684" s="259"/>
      <c r="R684" s="197"/>
      <c r="S684" s="197"/>
      <c r="T684" s="197"/>
      <c r="U684" s="197"/>
      <c r="V684" s="156"/>
    </row>
    <row r="685" spans="1:22" ht="28.5" customHeight="1" thickTop="1">
      <c r="A685" s="131" t="s">
        <v>363</v>
      </c>
      <c r="B685" s="131"/>
      <c r="L685" s="131" t="s">
        <v>363</v>
      </c>
      <c r="M685" s="131"/>
      <c r="V685" s="216"/>
    </row>
    <row r="686" spans="1:22">
      <c r="A686" s="131" t="s">
        <v>966</v>
      </c>
      <c r="B686" s="131"/>
      <c r="L686" s="131" t="s">
        <v>966</v>
      </c>
      <c r="M686" s="131"/>
      <c r="V686" s="216"/>
    </row>
    <row r="687" spans="1:22" ht="4.5" customHeight="1">
      <c r="A687" s="131"/>
      <c r="B687" s="131"/>
      <c r="C687" s="132"/>
      <c r="D687" s="132"/>
      <c r="E687" s="132"/>
      <c r="F687" s="132"/>
      <c r="G687" s="132"/>
      <c r="H687" s="132"/>
      <c r="I687" s="132"/>
      <c r="J687" s="132"/>
      <c r="K687" s="217"/>
      <c r="L687" s="131"/>
      <c r="M687" s="131"/>
      <c r="N687" s="132"/>
      <c r="O687" s="132"/>
      <c r="P687" s="132"/>
      <c r="Q687" s="132"/>
      <c r="R687" s="132"/>
      <c r="S687" s="132"/>
      <c r="T687" s="132"/>
      <c r="U687" s="132"/>
      <c r="V687" s="132"/>
    </row>
    <row r="688" spans="1:22">
      <c r="A688" s="132"/>
      <c r="B688" s="132"/>
      <c r="C688" s="132"/>
      <c r="D688" s="133" t="s">
        <v>325</v>
      </c>
      <c r="E688" s="133"/>
      <c r="F688" s="133"/>
      <c r="G688" s="135" t="str">
        <f>$G$4</f>
        <v>ноябрь</v>
      </c>
      <c r="H688" s="133" t="s">
        <v>967</v>
      </c>
      <c r="I688" s="132"/>
      <c r="J688" s="132"/>
      <c r="K688" s="217"/>
      <c r="L688" s="132"/>
      <c r="M688" s="132"/>
      <c r="N688" s="132"/>
      <c r="O688" s="133" t="s">
        <v>325</v>
      </c>
      <c r="P688" s="133"/>
      <c r="Q688" s="133"/>
      <c r="R688" s="135" t="str">
        <f>$G$4</f>
        <v>ноябрь</v>
      </c>
      <c r="S688" s="133" t="s">
        <v>967</v>
      </c>
      <c r="T688" s="132"/>
      <c r="U688" s="132"/>
      <c r="V688" s="132"/>
    </row>
    <row r="689" spans="1:22" ht="3" customHeight="1">
      <c r="A689" s="599" t="s">
        <v>369</v>
      </c>
      <c r="B689" s="132"/>
      <c r="C689" s="132"/>
      <c r="D689" s="132"/>
      <c r="E689" s="132"/>
      <c r="F689" s="132"/>
      <c r="G689" s="132"/>
      <c r="H689" s="132"/>
      <c r="I689" s="132"/>
      <c r="J689" s="132"/>
      <c r="K689" s="217"/>
      <c r="L689" s="599" t="s">
        <v>369</v>
      </c>
      <c r="M689" s="132"/>
      <c r="N689" s="132"/>
      <c r="O689" s="132"/>
      <c r="P689" s="132"/>
      <c r="Q689" s="132"/>
      <c r="R689" s="132"/>
      <c r="S689" s="132"/>
      <c r="T689" s="132"/>
      <c r="U689" s="132"/>
      <c r="V689" s="132"/>
    </row>
    <row r="690" spans="1:22">
      <c r="A690" s="599"/>
      <c r="B690" s="132"/>
      <c r="C690" s="132"/>
      <c r="D690" s="131" t="s">
        <v>327</v>
      </c>
      <c r="E690" s="131"/>
      <c r="F690" s="136">
        <f>Жильцы!E40</f>
        <v>49.2</v>
      </c>
      <c r="G690" s="131" t="s">
        <v>328</v>
      </c>
      <c r="H690" s="132" t="str">
        <f>Жильцы!B40&amp;" "&amp;Жильцы!C40&amp;"."&amp;Жильцы!D40&amp;"."</f>
        <v>Даниш Н.А.</v>
      </c>
      <c r="I690" s="132"/>
      <c r="J690" s="132"/>
      <c r="K690" s="217"/>
      <c r="L690" s="599"/>
      <c r="M690" s="132"/>
      <c r="N690" s="132"/>
      <c r="O690" s="131" t="s">
        <v>327</v>
      </c>
      <c r="P690" s="131"/>
      <c r="Q690" s="136">
        <f>Жильцы!E42</f>
        <v>49.4</v>
      </c>
      <c r="R690" s="131" t="s">
        <v>328</v>
      </c>
      <c r="S690" s="132" t="str">
        <f>Жильцы!B42&amp;" "&amp;Жильцы!C42&amp;"."&amp;Жильцы!D42&amp;"."</f>
        <v>Быкова Т.Д.</v>
      </c>
      <c r="T690" s="132"/>
      <c r="U690" s="132"/>
      <c r="V690" s="132"/>
    </row>
    <row r="691" spans="1:22">
      <c r="A691" s="599"/>
      <c r="B691" s="132"/>
      <c r="C691" s="132"/>
      <c r="D691" s="131" t="s">
        <v>329</v>
      </c>
      <c r="E691" s="131"/>
      <c r="F691" s="136">
        <f>Жильцы!F40</f>
        <v>4</v>
      </c>
      <c r="G691" s="131" t="s">
        <v>330</v>
      </c>
      <c r="H691" s="132" t="s">
        <v>331</v>
      </c>
      <c r="I691" s="132"/>
      <c r="J691" s="137">
        <f>Жильцы!A40</f>
        <v>39</v>
      </c>
      <c r="K691" s="217"/>
      <c r="L691" s="599"/>
      <c r="M691" s="132"/>
      <c r="N691" s="132"/>
      <c r="O691" s="131" t="s">
        <v>329</v>
      </c>
      <c r="P691" s="131"/>
      <c r="Q691" s="136">
        <f>Жильцы!F42</f>
        <v>4</v>
      </c>
      <c r="R691" s="131" t="s">
        <v>330</v>
      </c>
      <c r="S691" s="132" t="s">
        <v>331</v>
      </c>
      <c r="T691" s="132"/>
      <c r="U691" s="137">
        <f>Жильцы!A42</f>
        <v>41</v>
      </c>
      <c r="V691" s="132"/>
    </row>
    <row r="692" spans="1:22" ht="2.25" customHeight="1" thickBot="1">
      <c r="A692" s="599"/>
      <c r="B692" s="132"/>
      <c r="C692" s="132"/>
      <c r="D692" s="132"/>
      <c r="E692" s="132"/>
      <c r="F692" s="132"/>
      <c r="G692" s="132"/>
      <c r="H692" s="132"/>
      <c r="I692" s="132"/>
      <c r="J692" s="132"/>
      <c r="K692" s="217"/>
      <c r="L692" s="599"/>
      <c r="M692" s="132"/>
      <c r="N692" s="132"/>
      <c r="O692" s="132"/>
      <c r="P692" s="132"/>
      <c r="Q692" s="132"/>
      <c r="R692" s="132"/>
      <c r="S692" s="132"/>
      <c r="T692" s="132"/>
      <c r="U692" s="132"/>
      <c r="V692" s="132"/>
    </row>
    <row r="693" spans="1:22" ht="17.25" customHeight="1" thickBot="1">
      <c r="A693" s="599"/>
      <c r="B693" s="138"/>
      <c r="C693" s="219"/>
      <c r="D693" s="139" t="s">
        <v>957</v>
      </c>
      <c r="E693" s="140"/>
      <c r="F693" s="141" t="s">
        <v>334</v>
      </c>
      <c r="G693" s="141" t="s">
        <v>335</v>
      </c>
      <c r="H693" s="220"/>
      <c r="I693" s="569" t="s">
        <v>337</v>
      </c>
      <c r="J693" s="570"/>
      <c r="K693" s="217"/>
      <c r="L693" s="599"/>
      <c r="M693" s="138"/>
      <c r="N693" s="219"/>
      <c r="O693" s="139" t="s">
        <v>957</v>
      </c>
      <c r="P693" s="140"/>
      <c r="Q693" s="141" t="s">
        <v>334</v>
      </c>
      <c r="R693" s="141" t="s">
        <v>335</v>
      </c>
      <c r="S693" s="220"/>
      <c r="T693" s="569" t="s">
        <v>337</v>
      </c>
      <c r="U693" s="570"/>
      <c r="V693" s="132"/>
    </row>
    <row r="694" spans="1:22" ht="3.75" customHeight="1">
      <c r="A694" s="599"/>
      <c r="B694" s="221"/>
      <c r="C694" s="144"/>
      <c r="D694" s="144"/>
      <c r="E694" s="145"/>
      <c r="F694" s="146"/>
      <c r="G694" s="146"/>
      <c r="H694" s="146"/>
      <c r="I694" s="144"/>
      <c r="J694" s="147"/>
      <c r="K694" s="217"/>
      <c r="L694" s="599"/>
      <c r="M694" s="221"/>
      <c r="N694" s="144"/>
      <c r="O694" s="144"/>
      <c r="P694" s="145"/>
      <c r="Q694" s="146"/>
      <c r="R694" s="146"/>
      <c r="S694" s="146"/>
      <c r="T694" s="144"/>
      <c r="U694" s="147"/>
      <c r="V694" s="132"/>
    </row>
    <row r="695" spans="1:22" ht="24.75" customHeight="1" thickBot="1">
      <c r="A695" s="599"/>
      <c r="B695" s="600" t="s">
        <v>520</v>
      </c>
      <c r="C695" s="601"/>
      <c r="D695" s="601"/>
      <c r="E695" s="602"/>
      <c r="F695" s="239">
        <v>8.4499999999999993</v>
      </c>
      <c r="G695" s="239">
        <f>F695*F690</f>
        <v>415.74</v>
      </c>
      <c r="H695" s="166"/>
      <c r="I695" s="242">
        <f>G695-H695</f>
        <v>415.74</v>
      </c>
      <c r="J695" s="167"/>
      <c r="K695" s="217"/>
      <c r="L695" s="599"/>
      <c r="M695" s="600" t="s">
        <v>520</v>
      </c>
      <c r="N695" s="601"/>
      <c r="O695" s="601"/>
      <c r="P695" s="602"/>
      <c r="Q695" s="239">
        <v>8.4499999999999993</v>
      </c>
      <c r="R695" s="239">
        <f>Q695*Q690</f>
        <v>417.42999999999995</v>
      </c>
      <c r="S695" s="166"/>
      <c r="T695" s="242">
        <f>R695-S695</f>
        <v>417.42999999999995</v>
      </c>
      <c r="U695" s="167"/>
      <c r="V695" s="132"/>
    </row>
    <row r="696" spans="1:22" ht="13.5" hidden="1" thickBot="1">
      <c r="A696" s="154"/>
      <c r="B696" s="346" t="s">
        <v>521</v>
      </c>
      <c r="C696" s="347"/>
      <c r="D696" s="164"/>
      <c r="E696" s="165"/>
      <c r="F696" s="239">
        <f>$B$2309</f>
        <v>0</v>
      </c>
      <c r="G696" s="193">
        <f>F696*F690</f>
        <v>0</v>
      </c>
      <c r="H696" s="194"/>
      <c r="I696" s="160">
        <f>G696-H696</f>
        <v>0</v>
      </c>
      <c r="J696" s="167"/>
      <c r="K696" s="217"/>
      <c r="L696" s="154"/>
      <c r="M696" s="346" t="s">
        <v>521</v>
      </c>
      <c r="N696" s="347"/>
      <c r="O696" s="347"/>
      <c r="P696" s="165"/>
      <c r="Q696" s="239">
        <f>$B$2309</f>
        <v>0</v>
      </c>
      <c r="R696" s="193">
        <f>Q696*Q690</f>
        <v>0</v>
      </c>
      <c r="S696" s="194"/>
      <c r="T696" s="160">
        <f>R696-S696</f>
        <v>0</v>
      </c>
      <c r="U696" s="161"/>
      <c r="V696" s="132"/>
    </row>
    <row r="697" spans="1:22" ht="13.5" hidden="1" customHeight="1" thickBot="1">
      <c r="A697" s="132"/>
      <c r="B697" s="168"/>
      <c r="C697" s="164"/>
      <c r="D697" s="164"/>
      <c r="E697" s="165"/>
      <c r="F697" s="332" t="s">
        <v>384</v>
      </c>
      <c r="G697" s="332" t="s">
        <v>385</v>
      </c>
      <c r="H697" s="300"/>
      <c r="I697" s="219"/>
      <c r="J697" s="167"/>
      <c r="K697" s="217"/>
      <c r="L697" s="132"/>
      <c r="M697" s="168"/>
      <c r="N697" s="164"/>
      <c r="O697" s="164"/>
      <c r="P697" s="165"/>
      <c r="Q697" s="332" t="s">
        <v>384</v>
      </c>
      <c r="R697" s="332" t="s">
        <v>385</v>
      </c>
      <c r="S697" s="300"/>
      <c r="T697" s="219"/>
      <c r="U697" s="251"/>
      <c r="V697" s="132"/>
    </row>
    <row r="698" spans="1:22" ht="13.5" thickBot="1">
      <c r="A698" s="246" t="s">
        <v>375</v>
      </c>
      <c r="B698" s="345"/>
      <c r="C698" s="219"/>
      <c r="D698" s="219"/>
      <c r="E698" s="253"/>
      <c r="F698" s="248"/>
      <c r="G698" s="248"/>
      <c r="H698" s="249"/>
      <c r="I698" s="242"/>
      <c r="J698" s="167"/>
      <c r="K698" s="217"/>
      <c r="L698" s="246" t="s">
        <v>375</v>
      </c>
      <c r="M698" s="345"/>
      <c r="N698" s="219"/>
      <c r="O698" s="219"/>
      <c r="P698" s="253"/>
      <c r="Q698" s="164"/>
      <c r="R698" s="248"/>
      <c r="S698" s="249"/>
      <c r="T698" s="242"/>
      <c r="U698" s="167"/>
      <c r="V698" s="132"/>
    </row>
    <row r="699" spans="1:22">
      <c r="A699" s="131"/>
      <c r="B699" s="132"/>
      <c r="C699" s="132"/>
      <c r="D699" s="132"/>
      <c r="E699" s="132"/>
      <c r="F699" s="132"/>
      <c r="G699" s="173" t="s">
        <v>342</v>
      </c>
      <c r="H699" s="147"/>
      <c r="I699" s="287">
        <f>Жильцы!M40</f>
        <v>0</v>
      </c>
      <c r="J699" s="147"/>
      <c r="K699" s="217"/>
      <c r="L699" s="131"/>
      <c r="M699" s="132"/>
      <c r="N699" s="132"/>
      <c r="O699" s="132"/>
      <c r="P699" s="132"/>
      <c r="Q699" s="132"/>
      <c r="R699" s="173" t="s">
        <v>342</v>
      </c>
      <c r="S699" s="147"/>
      <c r="T699" s="287">
        <f>Жильцы!M42</f>
        <v>0</v>
      </c>
      <c r="U699" s="147"/>
      <c r="V699" s="132"/>
    </row>
    <row r="700" spans="1:22" ht="11.25" customHeight="1">
      <c r="A700" s="131"/>
      <c r="B700" s="132"/>
      <c r="C700" s="132"/>
      <c r="D700" s="132"/>
      <c r="E700" s="132"/>
      <c r="F700" s="132"/>
      <c r="G700" s="177" t="s">
        <v>140</v>
      </c>
      <c r="H700" s="178"/>
      <c r="I700" s="283">
        <f>Жильцы!O40</f>
        <v>0</v>
      </c>
      <c r="J700" s="178"/>
      <c r="K700" s="217"/>
      <c r="L700" s="131"/>
      <c r="M700" s="132"/>
      <c r="N700" s="132"/>
      <c r="O700" s="132"/>
      <c r="P700" s="132"/>
      <c r="Q700" s="132"/>
      <c r="R700" s="177" t="s">
        <v>140</v>
      </c>
      <c r="S700" s="178"/>
      <c r="T700" s="283">
        <f>Жильцы!O42</f>
        <v>0</v>
      </c>
      <c r="U700" s="178"/>
      <c r="V700" s="132"/>
    </row>
    <row r="701" spans="1:22" ht="13.5" thickBot="1">
      <c r="A701" s="131" t="s">
        <v>376</v>
      </c>
      <c r="B701" s="132"/>
      <c r="C701" s="132"/>
      <c r="D701" s="180" t="s">
        <v>345</v>
      </c>
      <c r="E701" s="183" t="str">
        <f>$E$17</f>
        <v>декабря</v>
      </c>
      <c r="F701" s="132" t="s">
        <v>968</v>
      </c>
      <c r="G701" s="182" t="s">
        <v>347</v>
      </c>
      <c r="H701" s="167"/>
      <c r="I701" s="257">
        <f>I695+I696+I698+I699+I700</f>
        <v>415.74</v>
      </c>
      <c r="J701" s="167"/>
      <c r="K701" s="217"/>
      <c r="L701" s="131" t="s">
        <v>376</v>
      </c>
      <c r="M701" s="132"/>
      <c r="N701" s="132"/>
      <c r="O701" s="180" t="s">
        <v>345</v>
      </c>
      <c r="P701" s="183" t="str">
        <f>$E$17</f>
        <v>декабря</v>
      </c>
      <c r="Q701" s="132" t="s">
        <v>968</v>
      </c>
      <c r="R701" s="182" t="s">
        <v>347</v>
      </c>
      <c r="S701" s="167"/>
      <c r="T701" s="257">
        <f>T695+T696+T698+T699+T700</f>
        <v>417.42999999999995</v>
      </c>
      <c r="U701" s="167"/>
      <c r="V701" s="132"/>
    </row>
    <row r="702" spans="1:22" ht="10.5" customHeight="1">
      <c r="A702" s="184" t="s">
        <v>348</v>
      </c>
      <c r="B702" s="190">
        <f>$B$18</f>
        <v>4.3333333333333335E-2</v>
      </c>
      <c r="C702" s="186" t="s">
        <v>349</v>
      </c>
      <c r="D702" s="259"/>
      <c r="E702" s="259"/>
      <c r="F702" s="259"/>
      <c r="G702" s="259"/>
      <c r="H702" s="259"/>
      <c r="I702" s="259"/>
      <c r="J702" s="259"/>
      <c r="K702" s="260"/>
      <c r="L702" s="184" t="s">
        <v>348</v>
      </c>
      <c r="M702" s="190">
        <f>$B$18</f>
        <v>4.3333333333333335E-2</v>
      </c>
      <c r="N702" s="186" t="s">
        <v>349</v>
      </c>
      <c r="O702" s="259"/>
      <c r="P702" s="259"/>
      <c r="Q702" s="259"/>
      <c r="R702" s="259"/>
      <c r="S702" s="259"/>
      <c r="T702" s="259"/>
      <c r="U702" s="259"/>
      <c r="V702" s="261"/>
    </row>
    <row r="703" spans="1:22" ht="27.75" customHeight="1">
      <c r="A703" s="131" t="s">
        <v>363</v>
      </c>
      <c r="B703" s="131"/>
      <c r="L703" s="131" t="s">
        <v>363</v>
      </c>
      <c r="M703" s="131"/>
      <c r="V703" s="216"/>
    </row>
    <row r="704" spans="1:22">
      <c r="A704" s="131" t="s">
        <v>966</v>
      </c>
      <c r="B704" s="131"/>
      <c r="L704" s="131" t="s">
        <v>966</v>
      </c>
      <c r="M704" s="131"/>
      <c r="V704" s="216"/>
    </row>
    <row r="705" spans="1:22" ht="2.25" customHeight="1">
      <c r="A705" s="131"/>
      <c r="B705" s="131"/>
      <c r="C705" s="132"/>
      <c r="D705" s="132"/>
      <c r="E705" s="132"/>
      <c r="F705" s="132"/>
      <c r="G705" s="132"/>
      <c r="H705" s="132"/>
      <c r="I705" s="132"/>
      <c r="J705" s="132"/>
      <c r="K705" s="217"/>
      <c r="L705" s="131"/>
      <c r="M705" s="131"/>
      <c r="N705" s="132"/>
      <c r="O705" s="132"/>
      <c r="P705" s="132"/>
      <c r="Q705" s="132"/>
      <c r="R705" s="132"/>
      <c r="S705" s="132"/>
      <c r="T705" s="132"/>
      <c r="U705" s="132"/>
      <c r="V705" s="132"/>
    </row>
    <row r="706" spans="1:22">
      <c r="A706" s="132"/>
      <c r="B706" s="132"/>
      <c r="C706" s="132"/>
      <c r="D706" s="133" t="s">
        <v>350</v>
      </c>
      <c r="E706" s="133"/>
      <c r="F706" s="133"/>
      <c r="G706" s="135" t="str">
        <f>$G$4</f>
        <v>ноябрь</v>
      </c>
      <c r="H706" s="133" t="s">
        <v>967</v>
      </c>
      <c r="I706" s="132"/>
      <c r="J706" s="132"/>
      <c r="K706" s="217"/>
      <c r="L706" s="132"/>
      <c r="M706" s="132"/>
      <c r="N706" s="132"/>
      <c r="O706" s="133" t="s">
        <v>350</v>
      </c>
      <c r="P706" s="133"/>
      <c r="Q706" s="133"/>
      <c r="R706" s="135" t="str">
        <f>$G$4</f>
        <v>ноябрь</v>
      </c>
      <c r="S706" s="133" t="s">
        <v>967</v>
      </c>
      <c r="T706" s="132"/>
      <c r="U706" s="132"/>
      <c r="V706" s="132"/>
    </row>
    <row r="707" spans="1:22" ht="3.75" customHeight="1">
      <c r="A707" s="599" t="s">
        <v>369</v>
      </c>
      <c r="B707" s="132"/>
      <c r="C707" s="132"/>
      <c r="D707" s="132"/>
      <c r="E707" s="132"/>
      <c r="F707" s="132"/>
      <c r="G707" s="132"/>
      <c r="H707" s="132"/>
      <c r="I707" s="132"/>
      <c r="J707" s="132"/>
      <c r="K707" s="594"/>
      <c r="L707" s="599" t="s">
        <v>369</v>
      </c>
      <c r="M707" s="132"/>
      <c r="N707" s="132"/>
      <c r="O707" s="132"/>
      <c r="P707" s="132"/>
      <c r="Q707" s="132"/>
      <c r="R707" s="132"/>
      <c r="S707" s="132"/>
      <c r="T707" s="132"/>
      <c r="U707" s="132"/>
      <c r="V707" s="594"/>
    </row>
    <row r="708" spans="1:22">
      <c r="A708" s="599"/>
      <c r="B708" s="132"/>
      <c r="C708" s="132"/>
      <c r="D708" s="131" t="s">
        <v>327</v>
      </c>
      <c r="E708" s="131"/>
      <c r="F708" s="136">
        <f>F690</f>
        <v>49.2</v>
      </c>
      <c r="G708" s="131" t="s">
        <v>328</v>
      </c>
      <c r="H708" s="132" t="str">
        <f>H690</f>
        <v>Даниш Н.А.</v>
      </c>
      <c r="I708" s="132"/>
      <c r="J708" s="132"/>
      <c r="K708" s="594"/>
      <c r="L708" s="599"/>
      <c r="M708" s="132"/>
      <c r="N708" s="132"/>
      <c r="O708" s="131" t="s">
        <v>327</v>
      </c>
      <c r="P708" s="131"/>
      <c r="Q708" s="136">
        <f>Q690</f>
        <v>49.4</v>
      </c>
      <c r="R708" s="131" t="s">
        <v>328</v>
      </c>
      <c r="S708" s="132" t="str">
        <f>S690</f>
        <v>Быкова Т.Д.</v>
      </c>
      <c r="T708" s="132"/>
      <c r="U708" s="132"/>
      <c r="V708" s="594"/>
    </row>
    <row r="709" spans="1:22">
      <c r="A709" s="599"/>
      <c r="B709" s="132"/>
      <c r="C709" s="132"/>
      <c r="D709" s="131" t="s">
        <v>329</v>
      </c>
      <c r="E709" s="131"/>
      <c r="F709" s="136">
        <f>F691</f>
        <v>4</v>
      </c>
      <c r="G709" s="131" t="s">
        <v>330</v>
      </c>
      <c r="H709" s="132" t="s">
        <v>331</v>
      </c>
      <c r="I709" s="132"/>
      <c r="J709" s="137">
        <f>J691</f>
        <v>39</v>
      </c>
      <c r="K709" s="594"/>
      <c r="L709" s="599"/>
      <c r="M709" s="132"/>
      <c r="N709" s="132"/>
      <c r="O709" s="131" t="s">
        <v>329</v>
      </c>
      <c r="P709" s="131"/>
      <c r="Q709" s="136">
        <f>Q691</f>
        <v>4</v>
      </c>
      <c r="R709" s="131" t="s">
        <v>330</v>
      </c>
      <c r="S709" s="132" t="s">
        <v>331</v>
      </c>
      <c r="T709" s="132"/>
      <c r="U709" s="137">
        <f>U691</f>
        <v>41</v>
      </c>
      <c r="V709" s="594"/>
    </row>
    <row r="710" spans="1:22" ht="2.25" customHeight="1" thickBot="1">
      <c r="A710" s="599"/>
      <c r="B710" s="132"/>
      <c r="C710" s="132"/>
      <c r="D710" s="132"/>
      <c r="E710" s="132"/>
      <c r="F710" s="132"/>
      <c r="G710" s="132"/>
      <c r="H710" s="132"/>
      <c r="I710" s="132"/>
      <c r="J710" s="132"/>
      <c r="K710" s="594"/>
      <c r="L710" s="599"/>
      <c r="M710" s="132"/>
      <c r="N710" s="132"/>
      <c r="O710" s="132"/>
      <c r="P710" s="132"/>
      <c r="Q710" s="132"/>
      <c r="R710" s="132"/>
      <c r="S710" s="132"/>
      <c r="T710" s="132"/>
      <c r="U710" s="132"/>
      <c r="V710" s="594"/>
    </row>
    <row r="711" spans="1:22" ht="17.25" customHeight="1" thickBot="1">
      <c r="A711" s="599"/>
      <c r="B711" s="138"/>
      <c r="C711" s="219"/>
      <c r="D711" s="139" t="s">
        <v>957</v>
      </c>
      <c r="E711" s="140"/>
      <c r="F711" s="141" t="s">
        <v>334</v>
      </c>
      <c r="G711" s="141" t="s">
        <v>335</v>
      </c>
      <c r="H711" s="220"/>
      <c r="I711" s="569" t="s">
        <v>337</v>
      </c>
      <c r="J711" s="570"/>
      <c r="K711" s="594"/>
      <c r="L711" s="599"/>
      <c r="M711" s="138"/>
      <c r="N711" s="219"/>
      <c r="O711" s="139" t="s">
        <v>957</v>
      </c>
      <c r="P711" s="140"/>
      <c r="Q711" s="141" t="s">
        <v>334</v>
      </c>
      <c r="R711" s="141" t="s">
        <v>335</v>
      </c>
      <c r="S711" s="220"/>
      <c r="T711" s="569" t="s">
        <v>337</v>
      </c>
      <c r="U711" s="570"/>
      <c r="V711" s="594"/>
    </row>
    <row r="712" spans="1:22" ht="3" customHeight="1">
      <c r="A712" s="599"/>
      <c r="B712" s="221"/>
      <c r="C712" s="144"/>
      <c r="D712" s="144"/>
      <c r="E712" s="145"/>
      <c r="F712" s="146"/>
      <c r="G712" s="146"/>
      <c r="H712" s="146"/>
      <c r="I712" s="144"/>
      <c r="J712" s="147"/>
      <c r="K712" s="594"/>
      <c r="L712" s="599"/>
      <c r="M712" s="221"/>
      <c r="N712" s="144"/>
      <c r="O712" s="144"/>
      <c r="P712" s="145"/>
      <c r="Q712" s="146"/>
      <c r="R712" s="146"/>
      <c r="S712" s="146"/>
      <c r="T712" s="144"/>
      <c r="U712" s="147"/>
      <c r="V712" s="594"/>
    </row>
    <row r="713" spans="1:22" ht="28.5" customHeight="1" thickBot="1">
      <c r="A713" s="599"/>
      <c r="B713" s="600" t="s">
        <v>520</v>
      </c>
      <c r="C713" s="601"/>
      <c r="D713" s="601"/>
      <c r="E713" s="602"/>
      <c r="F713" s="239">
        <v>8.4499999999999993</v>
      </c>
      <c r="G713" s="239">
        <f>F713*F708</f>
        <v>415.74</v>
      </c>
      <c r="H713" s="166"/>
      <c r="I713" s="242">
        <f>G713-H713</f>
        <v>415.74</v>
      </c>
      <c r="J713" s="167"/>
      <c r="K713" s="594"/>
      <c r="L713" s="599"/>
      <c r="M713" s="600" t="s">
        <v>520</v>
      </c>
      <c r="N713" s="601"/>
      <c r="O713" s="601"/>
      <c r="P713" s="602"/>
      <c r="Q713" s="239">
        <v>8.4499999999999993</v>
      </c>
      <c r="R713" s="239">
        <f>Q713*Q708</f>
        <v>417.42999999999995</v>
      </c>
      <c r="S713" s="166"/>
      <c r="T713" s="242">
        <f>R713-S713</f>
        <v>417.42999999999995</v>
      </c>
      <c r="U713" s="167"/>
      <c r="V713" s="594"/>
    </row>
    <row r="714" spans="1:22" ht="13.5" hidden="1" thickBot="1">
      <c r="A714" s="154"/>
      <c r="B714" s="346" t="s">
        <v>521</v>
      </c>
      <c r="C714" s="347"/>
      <c r="D714" s="164"/>
      <c r="E714" s="165"/>
      <c r="F714" s="239">
        <f>$B$2309</f>
        <v>0</v>
      </c>
      <c r="G714" s="193">
        <f>F714*F708</f>
        <v>0</v>
      </c>
      <c r="H714" s="194"/>
      <c r="I714" s="160">
        <f>G714-H714</f>
        <v>0</v>
      </c>
      <c r="J714" s="161"/>
      <c r="K714" s="594"/>
      <c r="L714" s="154"/>
      <c r="M714" s="346" t="s">
        <v>521</v>
      </c>
      <c r="N714" s="347"/>
      <c r="O714" s="164"/>
      <c r="P714" s="165"/>
      <c r="Q714" s="239">
        <f>$B$2309</f>
        <v>0</v>
      </c>
      <c r="R714" s="193">
        <f>Q714*Q708</f>
        <v>0</v>
      </c>
      <c r="S714" s="194"/>
      <c r="T714" s="160">
        <f>R714-S714</f>
        <v>0</v>
      </c>
      <c r="U714" s="161"/>
      <c r="V714" s="594"/>
    </row>
    <row r="715" spans="1:22" ht="11.25" hidden="1" customHeight="1" thickBot="1">
      <c r="A715" s="132"/>
      <c r="B715" s="168"/>
      <c r="C715" s="164"/>
      <c r="D715" s="164"/>
      <c r="E715" s="165"/>
      <c r="F715" s="332" t="s">
        <v>384</v>
      </c>
      <c r="G715" s="332" t="s">
        <v>385</v>
      </c>
      <c r="H715" s="300"/>
      <c r="I715" s="219"/>
      <c r="J715" s="251"/>
      <c r="K715" s="594"/>
      <c r="L715" s="132"/>
      <c r="M715" s="168"/>
      <c r="N715" s="164"/>
      <c r="O715" s="164"/>
      <c r="P715" s="165"/>
      <c r="Q715" s="332" t="s">
        <v>384</v>
      </c>
      <c r="R715" s="332" t="s">
        <v>385</v>
      </c>
      <c r="S715" s="300"/>
      <c r="T715" s="219"/>
      <c r="U715" s="251"/>
      <c r="V715" s="594"/>
    </row>
    <row r="716" spans="1:22" ht="13.5" thickBot="1">
      <c r="A716" s="246" t="s">
        <v>375</v>
      </c>
      <c r="B716" s="345"/>
      <c r="C716" s="219"/>
      <c r="D716" s="219"/>
      <c r="E716" s="253"/>
      <c r="F716" s="164"/>
      <c r="G716" s="282"/>
      <c r="H716" s="249"/>
      <c r="I716" s="242"/>
      <c r="J716" s="167"/>
      <c r="K716" s="594"/>
      <c r="L716" s="246" t="s">
        <v>375</v>
      </c>
      <c r="M716" s="345"/>
      <c r="N716" s="219"/>
      <c r="O716" s="219"/>
      <c r="P716" s="253"/>
      <c r="Q716" s="164"/>
      <c r="R716" s="248"/>
      <c r="S716" s="249"/>
      <c r="T716" s="242"/>
      <c r="U716" s="167"/>
      <c r="V716" s="594"/>
    </row>
    <row r="717" spans="1:22">
      <c r="A717" s="131"/>
      <c r="B717" s="132"/>
      <c r="C717" s="132"/>
      <c r="D717" s="132"/>
      <c r="E717" s="132"/>
      <c r="F717" s="132"/>
      <c r="G717" s="173" t="s">
        <v>342</v>
      </c>
      <c r="H717" s="147"/>
      <c r="I717" s="287">
        <f>I699</f>
        <v>0</v>
      </c>
      <c r="J717" s="147"/>
      <c r="K717" s="594"/>
      <c r="L717" s="131"/>
      <c r="M717" s="132"/>
      <c r="N717" s="132"/>
      <c r="O717" s="132"/>
      <c r="P717" s="132"/>
      <c r="Q717" s="132"/>
      <c r="R717" s="173" t="s">
        <v>342</v>
      </c>
      <c r="S717" s="147"/>
      <c r="T717" s="287">
        <f>T699</f>
        <v>0</v>
      </c>
      <c r="U717" s="147"/>
      <c r="V717" s="594"/>
    </row>
    <row r="718" spans="1:22">
      <c r="A718" s="131"/>
      <c r="B718" s="132"/>
      <c r="C718" s="132"/>
      <c r="D718" s="132"/>
      <c r="E718" s="132"/>
      <c r="F718" s="132"/>
      <c r="G718" s="177" t="s">
        <v>140</v>
      </c>
      <c r="H718" s="178"/>
      <c r="I718" s="283">
        <f>I700</f>
        <v>0</v>
      </c>
      <c r="J718" s="178"/>
      <c r="K718" s="594"/>
      <c r="L718" s="131"/>
      <c r="M718" s="132"/>
      <c r="N718" s="132"/>
      <c r="O718" s="132"/>
      <c r="P718" s="132"/>
      <c r="Q718" s="132"/>
      <c r="R718" s="177" t="s">
        <v>140</v>
      </c>
      <c r="S718" s="178"/>
      <c r="T718" s="283">
        <f>T700</f>
        <v>0</v>
      </c>
      <c r="U718" s="178"/>
      <c r="V718" s="594"/>
    </row>
    <row r="719" spans="1:22" ht="13.5" thickBot="1">
      <c r="A719" s="131" t="s">
        <v>376</v>
      </c>
      <c r="B719" s="132"/>
      <c r="C719" s="132"/>
      <c r="D719" s="180" t="s">
        <v>345</v>
      </c>
      <c r="E719" s="183" t="str">
        <f>$E$17</f>
        <v>декабря</v>
      </c>
      <c r="F719" s="132" t="s">
        <v>968</v>
      </c>
      <c r="G719" s="182" t="s">
        <v>347</v>
      </c>
      <c r="H719" s="167"/>
      <c r="I719" s="257">
        <f>I713+I714+I716+I717+I718</f>
        <v>415.74</v>
      </c>
      <c r="J719" s="167"/>
      <c r="K719" s="594"/>
      <c r="L719" s="131" t="s">
        <v>376</v>
      </c>
      <c r="M719" s="132"/>
      <c r="N719" s="132"/>
      <c r="O719" s="180" t="s">
        <v>345</v>
      </c>
      <c r="P719" s="183" t="str">
        <f>$E$17</f>
        <v>декабря</v>
      </c>
      <c r="Q719" s="132" t="s">
        <v>968</v>
      </c>
      <c r="R719" s="182" t="s">
        <v>347</v>
      </c>
      <c r="S719" s="167"/>
      <c r="T719" s="257">
        <f>T713+T714+T716+T717+T718</f>
        <v>417.42999999999995</v>
      </c>
      <c r="U719" s="167"/>
      <c r="V719" s="594"/>
    </row>
    <row r="720" spans="1:22" s="261" customFormat="1" ht="12" customHeight="1">
      <c r="A720" s="284" t="s">
        <v>348</v>
      </c>
      <c r="B720" s="285">
        <f>$B$18</f>
        <v>4.3333333333333335E-2</v>
      </c>
      <c r="C720" s="196" t="s">
        <v>349</v>
      </c>
      <c r="K720" s="260"/>
      <c r="L720" s="284" t="s">
        <v>348</v>
      </c>
      <c r="M720" s="285">
        <f>$B$18</f>
        <v>4.3333333333333335E-2</v>
      </c>
      <c r="N720" s="196" t="s">
        <v>349</v>
      </c>
    </row>
    <row r="721" spans="1:22">
      <c r="A721" s="131" t="s">
        <v>363</v>
      </c>
      <c r="B721" s="131"/>
      <c r="L721" s="131" t="s">
        <v>363</v>
      </c>
      <c r="M721" s="131"/>
      <c r="V721" s="216"/>
    </row>
    <row r="722" spans="1:22">
      <c r="A722" s="131" t="s">
        <v>966</v>
      </c>
      <c r="B722" s="131"/>
      <c r="L722" s="131" t="s">
        <v>966</v>
      </c>
      <c r="M722" s="131"/>
      <c r="V722" s="216"/>
    </row>
    <row r="723" spans="1:22" ht="2.25" customHeight="1">
      <c r="A723" s="131"/>
      <c r="B723" s="131"/>
      <c r="C723" s="132"/>
      <c r="D723" s="132"/>
      <c r="E723" s="132"/>
      <c r="F723" s="132"/>
      <c r="G723" s="132"/>
      <c r="H723" s="132"/>
      <c r="I723" s="132"/>
      <c r="J723" s="132"/>
      <c r="K723" s="217"/>
      <c r="L723" s="131"/>
      <c r="M723" s="131"/>
      <c r="N723" s="132"/>
      <c r="O723" s="132"/>
      <c r="P723" s="132"/>
      <c r="Q723" s="132"/>
      <c r="R723" s="132"/>
      <c r="S723" s="132"/>
      <c r="T723" s="132"/>
      <c r="U723" s="132"/>
      <c r="V723" s="132"/>
    </row>
    <row r="724" spans="1:22">
      <c r="A724" s="132"/>
      <c r="B724" s="132"/>
      <c r="C724" s="132"/>
      <c r="D724" s="133" t="s">
        <v>325</v>
      </c>
      <c r="E724" s="133"/>
      <c r="F724" s="133"/>
      <c r="G724" s="135" t="str">
        <f>$G$4</f>
        <v>ноябрь</v>
      </c>
      <c r="H724" s="133" t="s">
        <v>967</v>
      </c>
      <c r="I724" s="132"/>
      <c r="J724" s="132"/>
      <c r="K724" s="217"/>
      <c r="L724" s="132"/>
      <c r="M724" s="132"/>
      <c r="N724" s="132"/>
      <c r="O724" s="133" t="s">
        <v>325</v>
      </c>
      <c r="P724" s="133"/>
      <c r="Q724" s="133"/>
      <c r="R724" s="135" t="str">
        <f>$G$4</f>
        <v>ноябрь</v>
      </c>
      <c r="S724" s="133" t="s">
        <v>967</v>
      </c>
      <c r="T724" s="132"/>
      <c r="U724" s="132"/>
      <c r="V724" s="132"/>
    </row>
    <row r="725" spans="1:22" ht="5.25" customHeight="1">
      <c r="A725" s="599" t="s">
        <v>369</v>
      </c>
      <c r="B725" s="132"/>
      <c r="C725" s="132"/>
      <c r="D725" s="132"/>
      <c r="E725" s="132"/>
      <c r="F725" s="132"/>
      <c r="G725" s="132"/>
      <c r="H725" s="132"/>
      <c r="I725" s="132"/>
      <c r="J725" s="132"/>
      <c r="K725" s="217"/>
      <c r="L725" s="599" t="s">
        <v>369</v>
      </c>
      <c r="M725" s="132"/>
      <c r="N725" s="132"/>
      <c r="O725" s="132"/>
      <c r="P725" s="132"/>
      <c r="Q725" s="132"/>
      <c r="R725" s="132"/>
      <c r="S725" s="132"/>
      <c r="T725" s="132"/>
      <c r="U725" s="132"/>
      <c r="V725" s="132"/>
    </row>
    <row r="726" spans="1:22">
      <c r="A726" s="599"/>
      <c r="B726" s="132"/>
      <c r="C726" s="132"/>
      <c r="D726" s="131" t="s">
        <v>327</v>
      </c>
      <c r="E726" s="131"/>
      <c r="F726" s="136">
        <f>Жильцы!E43</f>
        <v>49.1</v>
      </c>
      <c r="G726" s="131" t="s">
        <v>328</v>
      </c>
      <c r="H726" s="132" t="str">
        <f>Жильцы!B43&amp;" "&amp;Жильцы!C43&amp;"."&amp;Жильцы!D43&amp;"."</f>
        <v>Пуликов А.Ю.</v>
      </c>
      <c r="I726" s="132"/>
      <c r="J726" s="132"/>
      <c r="K726" s="217"/>
      <c r="L726" s="599"/>
      <c r="M726" s="132"/>
      <c r="N726" s="132"/>
      <c r="O726" s="131" t="s">
        <v>327</v>
      </c>
      <c r="P726" s="131"/>
      <c r="Q726" s="136">
        <f>Жильцы!E45</f>
        <v>65.599999999999994</v>
      </c>
      <c r="R726" s="131" t="s">
        <v>328</v>
      </c>
      <c r="S726" s="132" t="str">
        <f>Жильцы!B45&amp;" "&amp;Жильцы!C45&amp;"."&amp;Жильцы!D45&amp;"."</f>
        <v>Заяц В.Ф.</v>
      </c>
      <c r="T726" s="132"/>
      <c r="U726" s="132"/>
      <c r="V726" s="132"/>
    </row>
    <row r="727" spans="1:22">
      <c r="A727" s="599"/>
      <c r="B727" s="132"/>
      <c r="C727" s="132"/>
      <c r="D727" s="131" t="s">
        <v>329</v>
      </c>
      <c r="E727" s="131"/>
      <c r="F727" s="136">
        <f>Жильцы!F43</f>
        <v>3</v>
      </c>
      <c r="G727" s="131" t="s">
        <v>330</v>
      </c>
      <c r="H727" s="132" t="s">
        <v>331</v>
      </c>
      <c r="I727" s="132"/>
      <c r="J727" s="137">
        <f>Жильцы!A43</f>
        <v>42</v>
      </c>
      <c r="K727" s="217"/>
      <c r="L727" s="599"/>
      <c r="M727" s="132"/>
      <c r="N727" s="132"/>
      <c r="O727" s="131" t="s">
        <v>329</v>
      </c>
      <c r="P727" s="131"/>
      <c r="Q727" s="136">
        <f>Жильцы!F45</f>
        <v>2</v>
      </c>
      <c r="R727" s="131" t="s">
        <v>330</v>
      </c>
      <c r="S727" s="132" t="s">
        <v>331</v>
      </c>
      <c r="T727" s="132"/>
      <c r="U727" s="137">
        <f>Жильцы!A45</f>
        <v>44</v>
      </c>
      <c r="V727" s="132"/>
    </row>
    <row r="728" spans="1:22" ht="2.25" customHeight="1" thickBot="1">
      <c r="A728" s="599"/>
      <c r="B728" s="132"/>
      <c r="C728" s="132"/>
      <c r="D728" s="132"/>
      <c r="E728" s="132"/>
      <c r="F728" s="132"/>
      <c r="G728" s="132"/>
      <c r="H728" s="132"/>
      <c r="I728" s="132"/>
      <c r="J728" s="132"/>
      <c r="K728" s="217"/>
      <c r="L728" s="599"/>
      <c r="M728" s="132"/>
      <c r="N728" s="132"/>
      <c r="O728" s="132"/>
      <c r="P728" s="132"/>
      <c r="Q728" s="132"/>
      <c r="R728" s="132"/>
      <c r="S728" s="132"/>
      <c r="T728" s="132"/>
      <c r="U728" s="132"/>
      <c r="V728" s="132"/>
    </row>
    <row r="729" spans="1:22" ht="17.25" customHeight="1" thickBot="1">
      <c r="A729" s="599"/>
      <c r="B729" s="138"/>
      <c r="C729" s="219"/>
      <c r="D729" s="139" t="s">
        <v>957</v>
      </c>
      <c r="E729" s="140"/>
      <c r="F729" s="141" t="s">
        <v>334</v>
      </c>
      <c r="G729" s="141" t="s">
        <v>335</v>
      </c>
      <c r="H729" s="220"/>
      <c r="I729" s="569" t="s">
        <v>337</v>
      </c>
      <c r="J729" s="570"/>
      <c r="K729" s="217"/>
      <c r="L729" s="599"/>
      <c r="M729" s="138"/>
      <c r="N729" s="219"/>
      <c r="O729" s="139" t="s">
        <v>957</v>
      </c>
      <c r="P729" s="140"/>
      <c r="Q729" s="141" t="s">
        <v>334</v>
      </c>
      <c r="R729" s="141" t="s">
        <v>335</v>
      </c>
      <c r="S729" s="220"/>
      <c r="T729" s="569" t="s">
        <v>337</v>
      </c>
      <c r="U729" s="570"/>
      <c r="V729" s="132"/>
    </row>
    <row r="730" spans="1:22" ht="3" customHeight="1">
      <c r="A730" s="599"/>
      <c r="B730" s="221"/>
      <c r="C730" s="144"/>
      <c r="D730" s="144"/>
      <c r="E730" s="145"/>
      <c r="F730" s="146"/>
      <c r="G730" s="146"/>
      <c r="H730" s="146"/>
      <c r="I730" s="144"/>
      <c r="J730" s="147"/>
      <c r="K730" s="217"/>
      <c r="L730" s="599"/>
      <c r="M730" s="221"/>
      <c r="N730" s="144"/>
      <c r="O730" s="144"/>
      <c r="P730" s="145"/>
      <c r="Q730" s="146"/>
      <c r="R730" s="146"/>
      <c r="S730" s="146"/>
      <c r="T730" s="144"/>
      <c r="U730" s="147"/>
      <c r="V730" s="132"/>
    </row>
    <row r="731" spans="1:22" ht="27" customHeight="1" thickBot="1">
      <c r="A731" s="599"/>
      <c r="B731" s="600" t="s">
        <v>520</v>
      </c>
      <c r="C731" s="601"/>
      <c r="D731" s="601"/>
      <c r="E731" s="602"/>
      <c r="F731" s="239">
        <v>8.4499999999999993</v>
      </c>
      <c r="G731" s="239">
        <f>F731*F726</f>
        <v>414.89499999999998</v>
      </c>
      <c r="H731" s="240"/>
      <c r="I731" s="242">
        <f>G731-H731</f>
        <v>414.89499999999998</v>
      </c>
      <c r="J731" s="167"/>
      <c r="K731" s="217"/>
      <c r="L731" s="599"/>
      <c r="M731" s="600" t="s">
        <v>520</v>
      </c>
      <c r="N731" s="601"/>
      <c r="O731" s="601"/>
      <c r="P731" s="602"/>
      <c r="Q731" s="239">
        <v>8.4499999999999993</v>
      </c>
      <c r="R731" s="239">
        <f>Q731*Q726</f>
        <v>554.31999999999994</v>
      </c>
      <c r="S731" s="240"/>
      <c r="T731" s="242">
        <f>R731-S731</f>
        <v>554.31999999999994</v>
      </c>
      <c r="U731" s="167"/>
      <c r="V731" s="132"/>
    </row>
    <row r="732" spans="1:22" ht="13.5" hidden="1" thickBot="1">
      <c r="A732" s="154"/>
      <c r="B732" s="346" t="s">
        <v>521</v>
      </c>
      <c r="C732" s="347"/>
      <c r="D732" s="164"/>
      <c r="E732" s="165"/>
      <c r="F732" s="239">
        <f>$B$2309</f>
        <v>0</v>
      </c>
      <c r="G732" s="158">
        <f>F732*F726</f>
        <v>0</v>
      </c>
      <c r="H732" s="162"/>
      <c r="I732" s="160">
        <f>G732-H732</f>
        <v>0</v>
      </c>
      <c r="J732" s="167"/>
      <c r="K732" s="217"/>
      <c r="L732" s="154"/>
      <c r="M732" s="346" t="s">
        <v>521</v>
      </c>
      <c r="N732" s="347"/>
      <c r="O732" s="347"/>
      <c r="P732" s="165"/>
      <c r="Q732" s="239">
        <f>$B$2309</f>
        <v>0</v>
      </c>
      <c r="R732" s="158">
        <f>Q732*Q726</f>
        <v>0</v>
      </c>
      <c r="S732" s="162"/>
      <c r="T732" s="160">
        <f>R732-S732</f>
        <v>0</v>
      </c>
      <c r="U732" s="161"/>
      <c r="V732" s="132"/>
    </row>
    <row r="733" spans="1:22" ht="12.75" hidden="1" customHeight="1" thickBot="1">
      <c r="A733" s="132"/>
      <c r="B733" s="168"/>
      <c r="C733" s="164"/>
      <c r="D733" s="164"/>
      <c r="E733" s="165"/>
      <c r="F733" s="332" t="s">
        <v>384</v>
      </c>
      <c r="G733" s="332" t="s">
        <v>385</v>
      </c>
      <c r="H733" s="300"/>
      <c r="I733" s="219"/>
      <c r="J733" s="167"/>
      <c r="K733" s="217"/>
      <c r="L733" s="132"/>
      <c r="M733" s="168"/>
      <c r="N733" s="164"/>
      <c r="O733" s="164"/>
      <c r="P733" s="165"/>
      <c r="Q733" s="332" t="s">
        <v>384</v>
      </c>
      <c r="R733" s="332" t="s">
        <v>385</v>
      </c>
      <c r="S733" s="300"/>
      <c r="T733" s="219"/>
      <c r="U733" s="251"/>
      <c r="V733" s="132"/>
    </row>
    <row r="734" spans="1:22" ht="13.5" thickBot="1">
      <c r="A734" s="246" t="s">
        <v>375</v>
      </c>
      <c r="B734" s="345"/>
      <c r="C734" s="219"/>
      <c r="D734" s="219"/>
      <c r="E734" s="253"/>
      <c r="F734" s="248"/>
      <c r="G734" s="248"/>
      <c r="H734" s="249"/>
      <c r="I734" s="242"/>
      <c r="J734" s="251"/>
      <c r="K734" s="252"/>
      <c r="L734" s="246" t="s">
        <v>375</v>
      </c>
      <c r="M734" s="345"/>
      <c r="N734" s="219"/>
      <c r="O734" s="219"/>
      <c r="P734" s="253"/>
      <c r="Q734" s="164"/>
      <c r="R734" s="248"/>
      <c r="S734" s="249"/>
      <c r="T734" s="242"/>
      <c r="U734" s="167"/>
      <c r="V734" s="132"/>
    </row>
    <row r="735" spans="1:22">
      <c r="A735" s="131"/>
      <c r="B735" s="132"/>
      <c r="C735" s="132"/>
      <c r="D735" s="132"/>
      <c r="E735" s="132"/>
      <c r="F735" s="132"/>
      <c r="G735" s="173" t="s">
        <v>342</v>
      </c>
      <c r="H735" s="147"/>
      <c r="I735" s="287">
        <f>Жильцы!M43</f>
        <v>0</v>
      </c>
      <c r="J735" s="147"/>
      <c r="K735" s="217"/>
      <c r="L735" s="131"/>
      <c r="M735" s="132"/>
      <c r="N735" s="132"/>
      <c r="O735" s="132"/>
      <c r="P735" s="132"/>
      <c r="Q735" s="132"/>
      <c r="R735" s="173" t="s">
        <v>342</v>
      </c>
      <c r="S735" s="147"/>
      <c r="T735" s="287">
        <f>Жильцы!M45</f>
        <v>0</v>
      </c>
      <c r="U735" s="147"/>
      <c r="V735" s="132"/>
    </row>
    <row r="736" spans="1:22">
      <c r="A736" s="131"/>
      <c r="B736" s="132"/>
      <c r="C736" s="132"/>
      <c r="D736" s="132"/>
      <c r="E736" s="132"/>
      <c r="F736" s="132"/>
      <c r="G736" s="177" t="s">
        <v>140</v>
      </c>
      <c r="H736" s="178"/>
      <c r="I736" s="283">
        <f>Жильцы!O43</f>
        <v>0</v>
      </c>
      <c r="J736" s="178"/>
      <c r="K736" s="217"/>
      <c r="L736" s="131"/>
      <c r="M736" s="132"/>
      <c r="N736" s="132"/>
      <c r="O736" s="132"/>
      <c r="P736" s="132"/>
      <c r="Q736" s="132"/>
      <c r="R736" s="177" t="s">
        <v>140</v>
      </c>
      <c r="S736" s="178"/>
      <c r="T736" s="283">
        <f>Жильцы!O45</f>
        <v>0</v>
      </c>
      <c r="U736" s="178"/>
      <c r="V736" s="132"/>
    </row>
    <row r="737" spans="1:22" ht="13.5" thickBot="1">
      <c r="A737" s="131" t="s">
        <v>376</v>
      </c>
      <c r="B737" s="132"/>
      <c r="C737" s="132"/>
      <c r="D737" s="180" t="s">
        <v>345</v>
      </c>
      <c r="E737" s="183" t="str">
        <f>$E$17</f>
        <v>декабря</v>
      </c>
      <c r="F737" s="132" t="s">
        <v>968</v>
      </c>
      <c r="G737" s="182" t="s">
        <v>347</v>
      </c>
      <c r="H737" s="167"/>
      <c r="I737" s="257">
        <f>I731+I732+I734+I735+I736</f>
        <v>414.89499999999998</v>
      </c>
      <c r="J737" s="167"/>
      <c r="K737" s="217"/>
      <c r="L737" s="131" t="s">
        <v>376</v>
      </c>
      <c r="M737" s="132"/>
      <c r="N737" s="132"/>
      <c r="O737" s="180" t="s">
        <v>345</v>
      </c>
      <c r="P737" s="183" t="str">
        <f>$E$17</f>
        <v>декабря</v>
      </c>
      <c r="Q737" s="132" t="s">
        <v>968</v>
      </c>
      <c r="R737" s="182" t="s">
        <v>347</v>
      </c>
      <c r="S737" s="167"/>
      <c r="T737" s="257">
        <f>T731+T732+T734+T735+T736</f>
        <v>554.31999999999994</v>
      </c>
      <c r="U737" s="167"/>
      <c r="V737" s="132"/>
    </row>
    <row r="738" spans="1:22" ht="12.75" customHeight="1">
      <c r="A738" s="184" t="s">
        <v>348</v>
      </c>
      <c r="B738" s="190">
        <f>$B$18</f>
        <v>4.3333333333333335E-2</v>
      </c>
      <c r="C738" s="186" t="s">
        <v>349</v>
      </c>
      <c r="D738" s="259"/>
      <c r="E738" s="259"/>
      <c r="F738" s="259"/>
      <c r="G738" s="188"/>
      <c r="H738" s="189"/>
      <c r="I738" s="259"/>
      <c r="J738" s="259"/>
      <c r="K738" s="260"/>
      <c r="L738" s="184" t="s">
        <v>348</v>
      </c>
      <c r="M738" s="190">
        <f>$B$18</f>
        <v>4.3333333333333335E-2</v>
      </c>
      <c r="N738" s="186" t="s">
        <v>349</v>
      </c>
      <c r="O738" s="259"/>
      <c r="P738" s="259"/>
      <c r="Q738" s="259"/>
      <c r="R738" s="259"/>
      <c r="S738" s="259"/>
      <c r="T738" s="259"/>
      <c r="U738" s="259"/>
      <c r="V738" s="261"/>
    </row>
    <row r="739" spans="1:22" ht="26.25" customHeight="1">
      <c r="A739" s="131" t="s">
        <v>363</v>
      </c>
      <c r="B739" s="131"/>
      <c r="L739" s="131" t="s">
        <v>363</v>
      </c>
      <c r="M739" s="131"/>
      <c r="V739" s="216"/>
    </row>
    <row r="740" spans="1:22">
      <c r="A740" s="131" t="s">
        <v>966</v>
      </c>
      <c r="B740" s="131"/>
      <c r="L740" s="131" t="s">
        <v>966</v>
      </c>
      <c r="M740" s="131"/>
      <c r="V740" s="216"/>
    </row>
    <row r="741" spans="1:22" ht="1.5" customHeight="1">
      <c r="A741" s="131"/>
      <c r="B741" s="131"/>
      <c r="C741" s="132"/>
      <c r="D741" s="132"/>
      <c r="E741" s="132"/>
      <c r="F741" s="132"/>
      <c r="G741" s="132"/>
      <c r="H741" s="132"/>
      <c r="I741" s="132"/>
      <c r="J741" s="132"/>
      <c r="K741" s="217"/>
      <c r="L741" s="131"/>
      <c r="M741" s="131"/>
      <c r="N741" s="132"/>
      <c r="O741" s="132"/>
      <c r="P741" s="132"/>
      <c r="Q741" s="132"/>
      <c r="R741" s="132"/>
      <c r="S741" s="132"/>
      <c r="T741" s="132"/>
      <c r="U741" s="132"/>
      <c r="V741" s="156"/>
    </row>
    <row r="742" spans="1:22">
      <c r="A742" s="132"/>
      <c r="B742" s="132"/>
      <c r="C742" s="132"/>
      <c r="D742" s="133" t="s">
        <v>350</v>
      </c>
      <c r="E742" s="133"/>
      <c r="F742" s="133"/>
      <c r="G742" s="135" t="str">
        <f>$G$4</f>
        <v>ноябрь</v>
      </c>
      <c r="H742" s="133" t="s">
        <v>967</v>
      </c>
      <c r="I742" s="132"/>
      <c r="J742" s="132"/>
      <c r="K742" s="217"/>
      <c r="L742" s="132"/>
      <c r="M742" s="132"/>
      <c r="N742" s="132"/>
      <c r="O742" s="133" t="s">
        <v>350</v>
      </c>
      <c r="P742" s="133"/>
      <c r="Q742" s="133"/>
      <c r="R742" s="135" t="str">
        <f>$G$4</f>
        <v>ноябрь</v>
      </c>
      <c r="S742" s="133" t="s">
        <v>967</v>
      </c>
      <c r="T742" s="132"/>
      <c r="U742" s="132"/>
      <c r="V742" s="156"/>
    </row>
    <row r="743" spans="1:22" ht="3.75" customHeight="1">
      <c r="A743" s="599" t="s">
        <v>369</v>
      </c>
      <c r="B743" s="132"/>
      <c r="C743" s="132"/>
      <c r="D743" s="132"/>
      <c r="E743" s="132"/>
      <c r="F743" s="132"/>
      <c r="G743" s="132"/>
      <c r="H743" s="132"/>
      <c r="I743" s="132"/>
      <c r="J743" s="132"/>
      <c r="K743" s="594"/>
      <c r="L743" s="599" t="s">
        <v>369</v>
      </c>
      <c r="M743" s="132"/>
      <c r="N743" s="132"/>
      <c r="O743" s="132"/>
      <c r="P743" s="132"/>
      <c r="Q743" s="132"/>
      <c r="R743" s="132"/>
      <c r="S743" s="132"/>
      <c r="T743" s="132"/>
      <c r="U743" s="132"/>
      <c r="V743" s="594"/>
    </row>
    <row r="744" spans="1:22">
      <c r="A744" s="599"/>
      <c r="B744" s="132"/>
      <c r="C744" s="132"/>
      <c r="D744" s="131" t="s">
        <v>327</v>
      </c>
      <c r="E744" s="131"/>
      <c r="F744" s="136">
        <f>F726</f>
        <v>49.1</v>
      </c>
      <c r="G744" s="131" t="s">
        <v>328</v>
      </c>
      <c r="H744" s="132" t="str">
        <f>H726</f>
        <v>Пуликов А.Ю.</v>
      </c>
      <c r="I744" s="132"/>
      <c r="J744" s="132"/>
      <c r="K744" s="594"/>
      <c r="L744" s="599"/>
      <c r="M744" s="132"/>
      <c r="N744" s="132"/>
      <c r="O744" s="131" t="s">
        <v>327</v>
      </c>
      <c r="P744" s="131"/>
      <c r="Q744" s="136">
        <f>Q726</f>
        <v>65.599999999999994</v>
      </c>
      <c r="R744" s="131" t="s">
        <v>328</v>
      </c>
      <c r="S744" s="132" t="str">
        <f>S726</f>
        <v>Заяц В.Ф.</v>
      </c>
      <c r="T744" s="132"/>
      <c r="U744" s="132"/>
      <c r="V744" s="594"/>
    </row>
    <row r="745" spans="1:22">
      <c r="A745" s="599"/>
      <c r="B745" s="132"/>
      <c r="C745" s="132"/>
      <c r="D745" s="131" t="s">
        <v>329</v>
      </c>
      <c r="E745" s="131"/>
      <c r="F745" s="136">
        <f>F727</f>
        <v>3</v>
      </c>
      <c r="G745" s="131" t="s">
        <v>330</v>
      </c>
      <c r="H745" s="132" t="s">
        <v>331</v>
      </c>
      <c r="I745" s="132"/>
      <c r="J745" s="137">
        <f>J727</f>
        <v>42</v>
      </c>
      <c r="K745" s="594"/>
      <c r="L745" s="599"/>
      <c r="M745" s="132"/>
      <c r="N745" s="132"/>
      <c r="O745" s="131" t="s">
        <v>329</v>
      </c>
      <c r="P745" s="131"/>
      <c r="Q745" s="136">
        <f>Q727</f>
        <v>2</v>
      </c>
      <c r="R745" s="131" t="s">
        <v>330</v>
      </c>
      <c r="S745" s="132" t="s">
        <v>331</v>
      </c>
      <c r="T745" s="132"/>
      <c r="U745" s="137">
        <f>U727</f>
        <v>44</v>
      </c>
      <c r="V745" s="594"/>
    </row>
    <row r="746" spans="1:22" ht="2.25" customHeight="1" thickBot="1">
      <c r="A746" s="599"/>
      <c r="B746" s="132"/>
      <c r="C746" s="132"/>
      <c r="D746" s="132"/>
      <c r="E746" s="132"/>
      <c r="F746" s="132"/>
      <c r="G746" s="132"/>
      <c r="H746" s="132"/>
      <c r="I746" s="132"/>
      <c r="J746" s="132"/>
      <c r="K746" s="594"/>
      <c r="L746" s="599"/>
      <c r="M746" s="132"/>
      <c r="N746" s="132"/>
      <c r="O746" s="132"/>
      <c r="P746" s="132"/>
      <c r="Q746" s="132"/>
      <c r="R746" s="132"/>
      <c r="S746" s="132"/>
      <c r="T746" s="132"/>
      <c r="U746" s="132"/>
      <c r="V746" s="594"/>
    </row>
    <row r="747" spans="1:22" ht="16.5" customHeight="1" thickBot="1">
      <c r="A747" s="599"/>
      <c r="B747" s="138"/>
      <c r="C747" s="219"/>
      <c r="D747" s="139" t="s">
        <v>957</v>
      </c>
      <c r="E747" s="140"/>
      <c r="F747" s="141" t="s">
        <v>334</v>
      </c>
      <c r="G747" s="141" t="s">
        <v>335</v>
      </c>
      <c r="H747" s="220"/>
      <c r="I747" s="569" t="s">
        <v>337</v>
      </c>
      <c r="J747" s="570"/>
      <c r="K747" s="594"/>
      <c r="L747" s="599"/>
      <c r="M747" s="138"/>
      <c r="N747" s="219"/>
      <c r="O747" s="139" t="s">
        <v>957</v>
      </c>
      <c r="P747" s="140"/>
      <c r="Q747" s="141" t="s">
        <v>334</v>
      </c>
      <c r="R747" s="141" t="s">
        <v>335</v>
      </c>
      <c r="S747" s="220"/>
      <c r="T747" s="569" t="s">
        <v>337</v>
      </c>
      <c r="U747" s="570"/>
      <c r="V747" s="594"/>
    </row>
    <row r="748" spans="1:22" ht="1.5" customHeight="1">
      <c r="A748" s="599"/>
      <c r="B748" s="221"/>
      <c r="C748" s="144"/>
      <c r="D748" s="144"/>
      <c r="E748" s="145"/>
      <c r="F748" s="146"/>
      <c r="G748" s="146"/>
      <c r="H748" s="146"/>
      <c r="I748" s="144"/>
      <c r="J748" s="147"/>
      <c r="K748" s="594"/>
      <c r="L748" s="599"/>
      <c r="M748" s="221"/>
      <c r="N748" s="144"/>
      <c r="O748" s="144"/>
      <c r="P748" s="145"/>
      <c r="Q748" s="146"/>
      <c r="R748" s="146"/>
      <c r="S748" s="146"/>
      <c r="T748" s="144"/>
      <c r="U748" s="147"/>
      <c r="V748" s="594"/>
    </row>
    <row r="749" spans="1:22" ht="28.5" customHeight="1" thickBot="1">
      <c r="A749" s="599"/>
      <c r="B749" s="600" t="s">
        <v>520</v>
      </c>
      <c r="C749" s="601"/>
      <c r="D749" s="601"/>
      <c r="E749" s="602"/>
      <c r="F749" s="239">
        <v>8.4499999999999993</v>
      </c>
      <c r="G749" s="239">
        <f>F749*F744</f>
        <v>414.89499999999998</v>
      </c>
      <c r="H749" s="240"/>
      <c r="I749" s="242">
        <f>G749-H749</f>
        <v>414.89499999999998</v>
      </c>
      <c r="J749" s="167"/>
      <c r="K749" s="594"/>
      <c r="L749" s="599"/>
      <c r="M749" s="600" t="s">
        <v>520</v>
      </c>
      <c r="N749" s="601"/>
      <c r="O749" s="601"/>
      <c r="P749" s="602"/>
      <c r="Q749" s="239">
        <v>8.4499999999999993</v>
      </c>
      <c r="R749" s="239">
        <f>Q749*Q744</f>
        <v>554.31999999999994</v>
      </c>
      <c r="S749" s="166"/>
      <c r="T749" s="242">
        <f>R749-S749</f>
        <v>554.31999999999994</v>
      </c>
      <c r="U749" s="167"/>
      <c r="V749" s="594"/>
    </row>
    <row r="750" spans="1:22" ht="13.5" hidden="1" thickBot="1">
      <c r="A750" s="154"/>
      <c r="B750" s="346" t="s">
        <v>521</v>
      </c>
      <c r="C750" s="347"/>
      <c r="D750" s="164"/>
      <c r="E750" s="165"/>
      <c r="F750" s="239">
        <f>$B$2309</f>
        <v>0</v>
      </c>
      <c r="G750" s="193">
        <f>F750*F744</f>
        <v>0</v>
      </c>
      <c r="H750" s="162"/>
      <c r="I750" s="160">
        <f>G750-H750</f>
        <v>0</v>
      </c>
      <c r="J750" s="161"/>
      <c r="K750" s="594"/>
      <c r="L750" s="154"/>
      <c r="M750" s="346" t="s">
        <v>521</v>
      </c>
      <c r="N750" s="347"/>
      <c r="O750" s="347"/>
      <c r="P750" s="165"/>
      <c r="Q750" s="239">
        <f>$B$2309</f>
        <v>0</v>
      </c>
      <c r="R750" s="193">
        <f>Q750*Q744</f>
        <v>0</v>
      </c>
      <c r="S750" s="194"/>
      <c r="T750" s="160">
        <f>R750-S750</f>
        <v>0</v>
      </c>
      <c r="U750" s="161"/>
      <c r="V750" s="594"/>
    </row>
    <row r="751" spans="1:22" ht="13.5" hidden="1" customHeight="1" thickBot="1">
      <c r="A751" s="132"/>
      <c r="B751" s="168"/>
      <c r="C751" s="164"/>
      <c r="D751" s="164"/>
      <c r="E751" s="165"/>
      <c r="F751" s="332" t="s">
        <v>384</v>
      </c>
      <c r="G751" s="332" t="s">
        <v>385</v>
      </c>
      <c r="H751" s="300"/>
      <c r="I751" s="219"/>
      <c r="J751" s="251"/>
      <c r="K751" s="594"/>
      <c r="L751" s="132"/>
      <c r="M751" s="168"/>
      <c r="N751" s="164"/>
      <c r="O751" s="164"/>
      <c r="P751" s="165"/>
      <c r="Q751" s="332" t="s">
        <v>384</v>
      </c>
      <c r="R751" s="332" t="s">
        <v>385</v>
      </c>
      <c r="S751" s="300"/>
      <c r="T751" s="219"/>
      <c r="U751" s="251"/>
      <c r="V751" s="594"/>
    </row>
    <row r="752" spans="1:22" ht="13.5" thickBot="1">
      <c r="A752" s="246" t="s">
        <v>375</v>
      </c>
      <c r="B752" s="345"/>
      <c r="C752" s="219"/>
      <c r="D752" s="219"/>
      <c r="E752" s="253"/>
      <c r="F752" s="164"/>
      <c r="G752" s="282"/>
      <c r="H752" s="249"/>
      <c r="I752" s="242"/>
      <c r="J752" s="167"/>
      <c r="K752" s="594"/>
      <c r="L752" s="246" t="s">
        <v>375</v>
      </c>
      <c r="M752" s="345"/>
      <c r="N752" s="219"/>
      <c r="O752" s="219"/>
      <c r="P752" s="253"/>
      <c r="Q752" s="164"/>
      <c r="R752" s="248"/>
      <c r="S752" s="249"/>
      <c r="T752" s="242"/>
      <c r="U752" s="167"/>
      <c r="V752" s="594"/>
    </row>
    <row r="753" spans="1:22">
      <c r="A753" s="131"/>
      <c r="B753" s="132"/>
      <c r="C753" s="132"/>
      <c r="D753" s="132"/>
      <c r="E753" s="132"/>
      <c r="F753" s="132"/>
      <c r="G753" s="173" t="s">
        <v>342</v>
      </c>
      <c r="H753" s="147"/>
      <c r="I753" s="287">
        <f>I735</f>
        <v>0</v>
      </c>
      <c r="J753" s="147"/>
      <c r="K753" s="594"/>
      <c r="L753" s="131"/>
      <c r="M753" s="132"/>
      <c r="N753" s="132"/>
      <c r="O753" s="132"/>
      <c r="P753" s="132"/>
      <c r="Q753" s="132"/>
      <c r="R753" s="173" t="s">
        <v>342</v>
      </c>
      <c r="S753" s="147"/>
      <c r="T753" s="287">
        <f>T735</f>
        <v>0</v>
      </c>
      <c r="U753" s="147"/>
      <c r="V753" s="594"/>
    </row>
    <row r="754" spans="1:22">
      <c r="A754" s="131"/>
      <c r="B754" s="132"/>
      <c r="C754" s="132"/>
      <c r="D754" s="132"/>
      <c r="E754" s="132"/>
      <c r="F754" s="132"/>
      <c r="G754" s="177" t="s">
        <v>140</v>
      </c>
      <c r="H754" s="178"/>
      <c r="I754" s="283">
        <f>I736</f>
        <v>0</v>
      </c>
      <c r="J754" s="178"/>
      <c r="K754" s="594"/>
      <c r="L754" s="131"/>
      <c r="M754" s="132"/>
      <c r="N754" s="132"/>
      <c r="O754" s="132"/>
      <c r="P754" s="132"/>
      <c r="Q754" s="132"/>
      <c r="R754" s="177" t="s">
        <v>140</v>
      </c>
      <c r="S754" s="178"/>
      <c r="T754" s="283">
        <f>T736</f>
        <v>0</v>
      </c>
      <c r="U754" s="178"/>
      <c r="V754" s="594"/>
    </row>
    <row r="755" spans="1:22" ht="13.5" thickBot="1">
      <c r="A755" s="131" t="s">
        <v>376</v>
      </c>
      <c r="B755" s="132"/>
      <c r="C755" s="132"/>
      <c r="D755" s="180" t="s">
        <v>345</v>
      </c>
      <c r="E755" s="183" t="str">
        <f>$E$17</f>
        <v>декабря</v>
      </c>
      <c r="F755" s="132" t="s">
        <v>968</v>
      </c>
      <c r="G755" s="182" t="s">
        <v>347</v>
      </c>
      <c r="H755" s="167"/>
      <c r="I755" s="257">
        <f>I749+I750+I752+I753+I754</f>
        <v>414.89499999999998</v>
      </c>
      <c r="J755" s="167"/>
      <c r="K755" s="594"/>
      <c r="L755" s="131" t="s">
        <v>376</v>
      </c>
      <c r="M755" s="132"/>
      <c r="N755" s="132"/>
      <c r="O755" s="180" t="s">
        <v>345</v>
      </c>
      <c r="P755" s="183" t="str">
        <f>$E$17</f>
        <v>декабря</v>
      </c>
      <c r="Q755" s="132" t="s">
        <v>968</v>
      </c>
      <c r="R755" s="182" t="s">
        <v>347</v>
      </c>
      <c r="S755" s="167"/>
      <c r="T755" s="257">
        <f>T749+T750+T752+T753+T754</f>
        <v>554.31999999999994</v>
      </c>
      <c r="U755" s="167"/>
      <c r="V755" s="594"/>
    </row>
    <row r="756" spans="1:22" ht="13.5" thickBot="1">
      <c r="A756" s="184" t="s">
        <v>348</v>
      </c>
      <c r="B756" s="190">
        <f>$B$18</f>
        <v>4.3333333333333335E-2</v>
      </c>
      <c r="C756" s="186" t="s">
        <v>349</v>
      </c>
      <c r="D756" s="259"/>
      <c r="E756" s="259"/>
      <c r="F756" s="259"/>
      <c r="G756" s="197"/>
      <c r="H756" s="197"/>
      <c r="I756" s="197"/>
      <c r="J756" s="197"/>
      <c r="K756" s="348"/>
      <c r="L756" s="184" t="s">
        <v>348</v>
      </c>
      <c r="M756" s="190">
        <f>$B$18</f>
        <v>4.3333333333333335E-2</v>
      </c>
      <c r="N756" s="186" t="s">
        <v>349</v>
      </c>
      <c r="O756" s="259"/>
      <c r="P756" s="259"/>
      <c r="Q756" s="259"/>
      <c r="R756" s="197"/>
      <c r="S756" s="197"/>
      <c r="T756" s="197"/>
      <c r="U756" s="197"/>
      <c r="V756" s="156"/>
    </row>
    <row r="757" spans="1:22" ht="30" customHeight="1" thickTop="1">
      <c r="A757" s="131" t="s">
        <v>363</v>
      </c>
      <c r="B757" s="131"/>
      <c r="L757" s="131" t="s">
        <v>363</v>
      </c>
      <c r="M757" s="131"/>
      <c r="V757" s="216"/>
    </row>
    <row r="758" spans="1:22">
      <c r="A758" s="131" t="s">
        <v>966</v>
      </c>
      <c r="B758" s="131"/>
      <c r="L758" s="131" t="s">
        <v>966</v>
      </c>
      <c r="M758" s="131"/>
      <c r="V758" s="216"/>
    </row>
    <row r="759" spans="1:22" ht="3" customHeight="1">
      <c r="A759" s="131"/>
      <c r="B759" s="131"/>
      <c r="C759" s="132"/>
      <c r="D759" s="132"/>
      <c r="E759" s="132"/>
      <c r="F759" s="132"/>
      <c r="G759" s="132"/>
      <c r="H759" s="132"/>
      <c r="I759" s="132"/>
      <c r="J759" s="132"/>
      <c r="K759" s="217"/>
      <c r="L759" s="131"/>
      <c r="M759" s="131"/>
      <c r="N759" s="132"/>
      <c r="O759" s="132"/>
      <c r="P759" s="132"/>
      <c r="Q759" s="132"/>
      <c r="R759" s="132"/>
      <c r="S759" s="132"/>
      <c r="T759" s="132"/>
      <c r="U759" s="132"/>
      <c r="V759" s="132"/>
    </row>
    <row r="760" spans="1:22">
      <c r="A760" s="132"/>
      <c r="B760" s="132"/>
      <c r="C760" s="132"/>
      <c r="D760" s="133" t="s">
        <v>325</v>
      </c>
      <c r="E760" s="133"/>
      <c r="F760" s="133"/>
      <c r="G760" s="135" t="str">
        <f>$G$4</f>
        <v>ноябрь</v>
      </c>
      <c r="H760" s="133" t="s">
        <v>967</v>
      </c>
      <c r="I760" s="132"/>
      <c r="J760" s="132"/>
      <c r="K760" s="217"/>
      <c r="L760" s="132"/>
      <c r="M760" s="132"/>
      <c r="N760" s="132"/>
      <c r="O760" s="133" t="s">
        <v>325</v>
      </c>
      <c r="P760" s="133"/>
      <c r="Q760" s="133"/>
      <c r="R760" s="135" t="str">
        <f>$G$4</f>
        <v>ноябрь</v>
      </c>
      <c r="S760" s="133" t="s">
        <v>967</v>
      </c>
      <c r="T760" s="132"/>
      <c r="U760" s="132"/>
      <c r="V760" s="132"/>
    </row>
    <row r="761" spans="1:22" ht="3" customHeight="1">
      <c r="A761" s="599" t="s">
        <v>369</v>
      </c>
      <c r="B761" s="132"/>
      <c r="C761" s="132"/>
      <c r="D761" s="132"/>
      <c r="E761" s="132"/>
      <c r="F761" s="132"/>
      <c r="G761" s="132"/>
      <c r="H761" s="132"/>
      <c r="I761" s="132"/>
      <c r="J761" s="132"/>
      <c r="K761" s="217"/>
      <c r="L761" s="599" t="s">
        <v>369</v>
      </c>
      <c r="M761" s="132"/>
      <c r="N761" s="132"/>
      <c r="O761" s="132"/>
      <c r="P761" s="132"/>
      <c r="Q761" s="132"/>
      <c r="R761" s="132"/>
      <c r="S761" s="132"/>
      <c r="T761" s="132"/>
      <c r="U761" s="132"/>
      <c r="V761" s="132"/>
    </row>
    <row r="762" spans="1:22">
      <c r="A762" s="599"/>
      <c r="B762" s="132"/>
      <c r="C762" s="132"/>
      <c r="D762" s="131" t="s">
        <v>327</v>
      </c>
      <c r="E762" s="131"/>
      <c r="F762" s="136">
        <f>Жильцы!E44</f>
        <v>49.2</v>
      </c>
      <c r="G762" s="131" t="s">
        <v>328</v>
      </c>
      <c r="H762" s="132" t="str">
        <f>Жильцы!B44&amp;" "&amp;Жильцы!C44&amp;"."&amp;Жильцы!D44&amp;"."</f>
        <v>Ващенко Н.Г.</v>
      </c>
      <c r="I762" s="132"/>
      <c r="J762" s="132"/>
      <c r="K762" s="217"/>
      <c r="L762" s="599"/>
      <c r="M762" s="132"/>
      <c r="N762" s="132"/>
      <c r="O762" s="131" t="s">
        <v>327</v>
      </c>
      <c r="P762" s="131"/>
      <c r="Q762" s="136">
        <f>Жильцы!E46</f>
        <v>65.599999999999994</v>
      </c>
      <c r="R762" s="131" t="s">
        <v>328</v>
      </c>
      <c r="S762" s="132" t="str">
        <f>Жильцы!B46&amp;" "&amp;Жильцы!C46&amp;"."&amp;Жильцы!D46&amp;"."</f>
        <v>Ворожбит В.Ф.</v>
      </c>
      <c r="T762" s="132"/>
      <c r="U762" s="132"/>
      <c r="V762" s="132"/>
    </row>
    <row r="763" spans="1:22">
      <c r="A763" s="599"/>
      <c r="B763" s="132"/>
      <c r="C763" s="132"/>
      <c r="D763" s="131" t="s">
        <v>329</v>
      </c>
      <c r="E763" s="131"/>
      <c r="F763" s="136">
        <f>Жильцы!F44</f>
        <v>1</v>
      </c>
      <c r="G763" s="131" t="s">
        <v>330</v>
      </c>
      <c r="H763" s="132" t="s">
        <v>331</v>
      </c>
      <c r="I763" s="132"/>
      <c r="J763" s="137">
        <f>Жильцы!A44</f>
        <v>43</v>
      </c>
      <c r="K763" s="217"/>
      <c r="L763" s="599"/>
      <c r="M763" s="132"/>
      <c r="N763" s="132"/>
      <c r="O763" s="131" t="s">
        <v>329</v>
      </c>
      <c r="P763" s="131"/>
      <c r="Q763" s="136">
        <f>Жильцы!F46</f>
        <v>0</v>
      </c>
      <c r="R763" s="131" t="s">
        <v>330</v>
      </c>
      <c r="S763" s="132" t="s">
        <v>331</v>
      </c>
      <c r="T763" s="132"/>
      <c r="U763" s="137">
        <f>Жильцы!A46</f>
        <v>45</v>
      </c>
      <c r="V763" s="132"/>
    </row>
    <row r="764" spans="1:22" ht="2.25" customHeight="1" thickBot="1">
      <c r="A764" s="599"/>
      <c r="B764" s="132"/>
      <c r="C764" s="132"/>
      <c r="D764" s="132"/>
      <c r="E764" s="132"/>
      <c r="F764" s="132"/>
      <c r="G764" s="132"/>
      <c r="H764" s="132"/>
      <c r="I764" s="132"/>
      <c r="J764" s="132"/>
      <c r="K764" s="217"/>
      <c r="L764" s="599"/>
      <c r="M764" s="132"/>
      <c r="N764" s="132"/>
      <c r="O764" s="132"/>
      <c r="P764" s="132"/>
      <c r="Q764" s="132"/>
      <c r="R764" s="132"/>
      <c r="S764" s="132"/>
      <c r="T764" s="132"/>
      <c r="U764" s="132"/>
      <c r="V764" s="132"/>
    </row>
    <row r="765" spans="1:22" ht="21" customHeight="1" thickBot="1">
      <c r="A765" s="599"/>
      <c r="B765" s="138"/>
      <c r="C765" s="219"/>
      <c r="D765" s="139" t="s">
        <v>957</v>
      </c>
      <c r="E765" s="140"/>
      <c r="F765" s="141" t="s">
        <v>334</v>
      </c>
      <c r="G765" s="141" t="s">
        <v>335</v>
      </c>
      <c r="H765" s="220"/>
      <c r="I765" s="569" t="s">
        <v>337</v>
      </c>
      <c r="J765" s="570"/>
      <c r="K765" s="217"/>
      <c r="L765" s="599"/>
      <c r="M765" s="138"/>
      <c r="N765" s="219"/>
      <c r="O765" s="139" t="s">
        <v>957</v>
      </c>
      <c r="P765" s="140"/>
      <c r="Q765" s="141" t="s">
        <v>334</v>
      </c>
      <c r="R765" s="141" t="s">
        <v>335</v>
      </c>
      <c r="S765" s="220"/>
      <c r="T765" s="569" t="s">
        <v>337</v>
      </c>
      <c r="U765" s="570"/>
      <c r="V765" s="132"/>
    </row>
    <row r="766" spans="1:22" ht="3.75" customHeight="1">
      <c r="A766" s="599"/>
      <c r="B766" s="221"/>
      <c r="C766" s="144"/>
      <c r="D766" s="144"/>
      <c r="E766" s="145"/>
      <c r="F766" s="146"/>
      <c r="G766" s="146"/>
      <c r="H766" s="146"/>
      <c r="I766" s="144"/>
      <c r="J766" s="147"/>
      <c r="K766" s="217"/>
      <c r="L766" s="599"/>
      <c r="M766" s="221"/>
      <c r="N766" s="144"/>
      <c r="O766" s="144"/>
      <c r="P766" s="145"/>
      <c r="Q766" s="146"/>
      <c r="R766" s="146"/>
      <c r="S766" s="146"/>
      <c r="T766" s="144"/>
      <c r="U766" s="147"/>
      <c r="V766" s="132"/>
    </row>
    <row r="767" spans="1:22" ht="25.5" customHeight="1" thickBot="1">
      <c r="A767" s="599"/>
      <c r="B767" s="600" t="s">
        <v>520</v>
      </c>
      <c r="C767" s="601"/>
      <c r="D767" s="601"/>
      <c r="E767" s="602"/>
      <c r="F767" s="239">
        <v>8.4499999999999993</v>
      </c>
      <c r="G767" s="239">
        <f>F767*F762</f>
        <v>415.74</v>
      </c>
      <c r="H767" s="166"/>
      <c r="I767" s="242">
        <f>G767-H767</f>
        <v>415.74</v>
      </c>
      <c r="J767" s="167"/>
      <c r="K767" s="217"/>
      <c r="L767" s="599"/>
      <c r="M767" s="600" t="s">
        <v>520</v>
      </c>
      <c r="N767" s="601"/>
      <c r="O767" s="601"/>
      <c r="P767" s="602"/>
      <c r="Q767" s="239">
        <v>8.4499999999999993</v>
      </c>
      <c r="R767" s="239">
        <f>Q767*Q762</f>
        <v>554.31999999999994</v>
      </c>
      <c r="S767" s="166"/>
      <c r="T767" s="242">
        <f>R767-S767</f>
        <v>554.31999999999994</v>
      </c>
      <c r="U767" s="167"/>
      <c r="V767" s="132"/>
    </row>
    <row r="768" spans="1:22" ht="13.5" hidden="1" thickBot="1">
      <c r="A768" s="154"/>
      <c r="B768" s="346" t="s">
        <v>521</v>
      </c>
      <c r="C768" s="347"/>
      <c r="D768" s="347"/>
      <c r="E768" s="165"/>
      <c r="F768" s="239">
        <f>$B$2309</f>
        <v>0</v>
      </c>
      <c r="G768" s="193">
        <f>F768*F762</f>
        <v>0</v>
      </c>
      <c r="H768" s="194"/>
      <c r="I768" s="160">
        <f>G768-H768</f>
        <v>0</v>
      </c>
      <c r="J768" s="161"/>
      <c r="K768" s="217"/>
      <c r="L768" s="154"/>
      <c r="M768" s="346" t="s">
        <v>521</v>
      </c>
      <c r="N768" s="164"/>
      <c r="O768" s="164"/>
      <c r="P768" s="165"/>
      <c r="Q768" s="239">
        <f>$B$2309</f>
        <v>0</v>
      </c>
      <c r="R768" s="193">
        <f>Q768*Q762</f>
        <v>0</v>
      </c>
      <c r="S768" s="194"/>
      <c r="T768" s="160">
        <f>R768-S768</f>
        <v>0</v>
      </c>
      <c r="U768" s="161"/>
      <c r="V768" s="132"/>
    </row>
    <row r="769" spans="1:22" ht="13.5" hidden="1" customHeight="1" thickBot="1">
      <c r="A769" s="132"/>
      <c r="B769" s="168"/>
      <c r="C769" s="164"/>
      <c r="D769" s="164"/>
      <c r="E769" s="165"/>
      <c r="F769" s="332" t="s">
        <v>384</v>
      </c>
      <c r="G769" s="332" t="s">
        <v>385</v>
      </c>
      <c r="H769" s="300"/>
      <c r="I769" s="219"/>
      <c r="J769" s="251"/>
      <c r="K769" s="217"/>
      <c r="L769" s="132"/>
      <c r="M769" s="168"/>
      <c r="N769" s="164"/>
      <c r="O769" s="164"/>
      <c r="P769" s="165"/>
      <c r="Q769" s="332" t="s">
        <v>384</v>
      </c>
      <c r="R769" s="332" t="s">
        <v>385</v>
      </c>
      <c r="S769" s="300"/>
      <c r="T769" s="219"/>
      <c r="U769" s="251"/>
      <c r="V769" s="132"/>
    </row>
    <row r="770" spans="1:22" ht="13.5" thickBot="1">
      <c r="A770" s="246" t="s">
        <v>375</v>
      </c>
      <c r="B770" s="345"/>
      <c r="C770" s="219"/>
      <c r="D770" s="219"/>
      <c r="E770" s="253"/>
      <c r="F770" s="248"/>
      <c r="G770" s="248"/>
      <c r="H770" s="249"/>
      <c r="I770" s="242"/>
      <c r="J770" s="251"/>
      <c r="K770" s="217"/>
      <c r="L770" s="246" t="s">
        <v>375</v>
      </c>
      <c r="M770" s="345"/>
      <c r="N770" s="219"/>
      <c r="O770" s="219"/>
      <c r="P770" s="253"/>
      <c r="Q770" s="164"/>
      <c r="R770" s="248"/>
      <c r="S770" s="249"/>
      <c r="T770" s="242"/>
      <c r="U770" s="167"/>
      <c r="V770" s="132"/>
    </row>
    <row r="771" spans="1:22">
      <c r="A771" s="131"/>
      <c r="B771" s="132"/>
      <c r="C771" s="132"/>
      <c r="D771" s="132"/>
      <c r="E771" s="132"/>
      <c r="F771" s="132"/>
      <c r="G771" s="173" t="s">
        <v>342</v>
      </c>
      <c r="H771" s="147"/>
      <c r="I771" s="287">
        <f>Жильцы!M44</f>
        <v>0</v>
      </c>
      <c r="J771" s="147"/>
      <c r="K771" s="217"/>
      <c r="L771" s="131"/>
      <c r="M771" s="132"/>
      <c r="N771" s="132"/>
      <c r="O771" s="132"/>
      <c r="P771" s="132"/>
      <c r="Q771" s="132"/>
      <c r="R771" s="173" t="s">
        <v>342</v>
      </c>
      <c r="S771" s="147"/>
      <c r="T771" s="287">
        <f>Жильцы!M46</f>
        <v>0</v>
      </c>
      <c r="U771" s="147"/>
      <c r="V771" s="132"/>
    </row>
    <row r="772" spans="1:22" ht="11.25" customHeight="1">
      <c r="A772" s="131"/>
      <c r="B772" s="132"/>
      <c r="C772" s="132"/>
      <c r="D772" s="132"/>
      <c r="E772" s="132"/>
      <c r="F772" s="132"/>
      <c r="G772" s="177" t="s">
        <v>140</v>
      </c>
      <c r="H772" s="178"/>
      <c r="I772" s="283">
        <f>Жильцы!O44</f>
        <v>0</v>
      </c>
      <c r="J772" s="178"/>
      <c r="K772" s="217"/>
      <c r="L772" s="131"/>
      <c r="M772" s="132"/>
      <c r="N772" s="132"/>
      <c r="O772" s="132"/>
      <c r="P772" s="132"/>
      <c r="Q772" s="132"/>
      <c r="R772" s="177" t="s">
        <v>140</v>
      </c>
      <c r="S772" s="178"/>
      <c r="T772" s="283">
        <f>Жильцы!O46</f>
        <v>0</v>
      </c>
      <c r="U772" s="178"/>
      <c r="V772" s="132"/>
    </row>
    <row r="773" spans="1:22" ht="13.5" thickBot="1">
      <c r="A773" s="131" t="s">
        <v>376</v>
      </c>
      <c r="B773" s="132"/>
      <c r="C773" s="132"/>
      <c r="D773" s="180" t="s">
        <v>345</v>
      </c>
      <c r="E773" s="183" t="str">
        <f>$E$17</f>
        <v>декабря</v>
      </c>
      <c r="F773" s="132" t="s">
        <v>968</v>
      </c>
      <c r="G773" s="182" t="s">
        <v>347</v>
      </c>
      <c r="H773" s="167"/>
      <c r="I773" s="257">
        <f>I767+I768+I770+I771+I772</f>
        <v>415.74</v>
      </c>
      <c r="J773" s="167"/>
      <c r="K773" s="217"/>
      <c r="L773" s="131" t="s">
        <v>376</v>
      </c>
      <c r="M773" s="132"/>
      <c r="N773" s="132"/>
      <c r="O773" s="180" t="s">
        <v>345</v>
      </c>
      <c r="P773" s="183" t="str">
        <f>$E$17</f>
        <v>декабря</v>
      </c>
      <c r="Q773" s="132" t="s">
        <v>968</v>
      </c>
      <c r="R773" s="182" t="s">
        <v>347</v>
      </c>
      <c r="S773" s="167"/>
      <c r="T773" s="257">
        <f>T767+T768+T770+T771+T772</f>
        <v>554.31999999999994</v>
      </c>
      <c r="U773" s="167"/>
      <c r="V773" s="132"/>
    </row>
    <row r="774" spans="1:22" ht="10.5" customHeight="1">
      <c r="A774" s="184" t="s">
        <v>348</v>
      </c>
      <c r="B774" s="190">
        <f>$B$18</f>
        <v>4.3333333333333335E-2</v>
      </c>
      <c r="C774" s="186" t="s">
        <v>349</v>
      </c>
      <c r="D774" s="259"/>
      <c r="E774" s="259"/>
      <c r="F774" s="259"/>
      <c r="G774" s="259"/>
      <c r="H774" s="259"/>
      <c r="I774" s="259"/>
      <c r="J774" s="259"/>
      <c r="K774" s="260"/>
      <c r="L774" s="184" t="s">
        <v>348</v>
      </c>
      <c r="M774" s="190">
        <f>$B$18</f>
        <v>4.3333333333333335E-2</v>
      </c>
      <c r="N774" s="186" t="s">
        <v>349</v>
      </c>
      <c r="O774" s="259"/>
      <c r="P774" s="259"/>
      <c r="Q774" s="259"/>
      <c r="R774" s="259"/>
      <c r="S774" s="259"/>
      <c r="T774" s="259"/>
      <c r="U774" s="259"/>
      <c r="V774" s="261"/>
    </row>
    <row r="775" spans="1:22" ht="33" customHeight="1">
      <c r="A775" s="131" t="s">
        <v>363</v>
      </c>
      <c r="B775" s="131"/>
      <c r="L775" s="131" t="s">
        <v>363</v>
      </c>
      <c r="M775" s="131"/>
      <c r="V775" s="216"/>
    </row>
    <row r="776" spans="1:22">
      <c r="A776" s="131" t="s">
        <v>966</v>
      </c>
      <c r="B776" s="131"/>
      <c r="L776" s="131" t="s">
        <v>966</v>
      </c>
      <c r="M776" s="131"/>
      <c r="V776" s="216"/>
    </row>
    <row r="777" spans="1:22" ht="3" customHeight="1">
      <c r="A777" s="131"/>
      <c r="B777" s="131"/>
      <c r="C777" s="132"/>
      <c r="D777" s="132"/>
      <c r="E777" s="132"/>
      <c r="F777" s="132"/>
      <c r="G777" s="132"/>
      <c r="H777" s="132"/>
      <c r="I777" s="132"/>
      <c r="J777" s="132"/>
      <c r="K777" s="217"/>
      <c r="L777" s="131"/>
      <c r="M777" s="131"/>
      <c r="N777" s="132"/>
      <c r="O777" s="132"/>
      <c r="P777" s="132"/>
      <c r="Q777" s="132"/>
      <c r="R777" s="132"/>
      <c r="S777" s="132"/>
      <c r="T777" s="132"/>
      <c r="U777" s="132"/>
      <c r="V777" s="132"/>
    </row>
    <row r="778" spans="1:22">
      <c r="A778" s="132"/>
      <c r="B778" s="132"/>
      <c r="C778" s="132"/>
      <c r="D778" s="133" t="s">
        <v>350</v>
      </c>
      <c r="E778" s="133"/>
      <c r="F778" s="133"/>
      <c r="G778" s="135" t="str">
        <f>$G$4</f>
        <v>ноябрь</v>
      </c>
      <c r="H778" s="133" t="s">
        <v>967</v>
      </c>
      <c r="I778" s="132"/>
      <c r="J778" s="132"/>
      <c r="K778" s="217"/>
      <c r="L778" s="132"/>
      <c r="M778" s="132"/>
      <c r="N778" s="132"/>
      <c r="O778" s="133" t="s">
        <v>350</v>
      </c>
      <c r="P778" s="133"/>
      <c r="Q778" s="133"/>
      <c r="R778" s="135" t="str">
        <f>$G$4</f>
        <v>ноябрь</v>
      </c>
      <c r="S778" s="133" t="s">
        <v>967</v>
      </c>
      <c r="T778" s="132"/>
      <c r="U778" s="132"/>
      <c r="V778" s="132"/>
    </row>
    <row r="779" spans="1:22" ht="3.75" customHeight="1">
      <c r="A779" s="599" t="s">
        <v>369</v>
      </c>
      <c r="B779" s="132"/>
      <c r="C779" s="132"/>
      <c r="D779" s="132"/>
      <c r="E779" s="132"/>
      <c r="F779" s="132"/>
      <c r="G779" s="132"/>
      <c r="H779" s="132"/>
      <c r="I779" s="132"/>
      <c r="J779" s="132"/>
      <c r="K779" s="594"/>
      <c r="L779" s="599" t="s">
        <v>369</v>
      </c>
      <c r="M779" s="132"/>
      <c r="N779" s="132"/>
      <c r="O779" s="132"/>
      <c r="P779" s="132"/>
      <c r="Q779" s="132"/>
      <c r="R779" s="132"/>
      <c r="S779" s="132"/>
      <c r="T779" s="132"/>
      <c r="U779" s="132"/>
      <c r="V779" s="594"/>
    </row>
    <row r="780" spans="1:22">
      <c r="A780" s="599"/>
      <c r="B780" s="132"/>
      <c r="C780" s="132"/>
      <c r="D780" s="131" t="s">
        <v>327</v>
      </c>
      <c r="E780" s="131"/>
      <c r="F780" s="136">
        <f>F762</f>
        <v>49.2</v>
      </c>
      <c r="G780" s="131" t="s">
        <v>328</v>
      </c>
      <c r="H780" s="132" t="str">
        <f>H762</f>
        <v>Ващенко Н.Г.</v>
      </c>
      <c r="I780" s="132"/>
      <c r="J780" s="132"/>
      <c r="K780" s="594"/>
      <c r="L780" s="599"/>
      <c r="M780" s="132"/>
      <c r="N780" s="132"/>
      <c r="O780" s="131" t="s">
        <v>327</v>
      </c>
      <c r="P780" s="131"/>
      <c r="Q780" s="136">
        <f>Q762</f>
        <v>65.599999999999994</v>
      </c>
      <c r="R780" s="131" t="s">
        <v>328</v>
      </c>
      <c r="S780" s="132" t="str">
        <f>S762</f>
        <v>Ворожбит В.Ф.</v>
      </c>
      <c r="T780" s="132"/>
      <c r="U780" s="132"/>
      <c r="V780" s="594"/>
    </row>
    <row r="781" spans="1:22">
      <c r="A781" s="599"/>
      <c r="B781" s="132"/>
      <c r="C781" s="132"/>
      <c r="D781" s="131" t="s">
        <v>329</v>
      </c>
      <c r="E781" s="131"/>
      <c r="F781" s="136">
        <f>F763</f>
        <v>1</v>
      </c>
      <c r="G781" s="131" t="s">
        <v>330</v>
      </c>
      <c r="H781" s="132" t="s">
        <v>331</v>
      </c>
      <c r="I781" s="132"/>
      <c r="J781" s="137">
        <f>J763</f>
        <v>43</v>
      </c>
      <c r="K781" s="594"/>
      <c r="L781" s="599"/>
      <c r="M781" s="132"/>
      <c r="N781" s="132"/>
      <c r="O781" s="131" t="s">
        <v>329</v>
      </c>
      <c r="P781" s="131"/>
      <c r="Q781" s="136">
        <f>Q763</f>
        <v>0</v>
      </c>
      <c r="R781" s="131" t="s">
        <v>330</v>
      </c>
      <c r="S781" s="132" t="s">
        <v>331</v>
      </c>
      <c r="T781" s="132"/>
      <c r="U781" s="137">
        <f>U763</f>
        <v>45</v>
      </c>
      <c r="V781" s="594"/>
    </row>
    <row r="782" spans="1:22" ht="2.25" customHeight="1" thickBot="1">
      <c r="A782" s="599"/>
      <c r="B782" s="132"/>
      <c r="C782" s="132"/>
      <c r="D782" s="132"/>
      <c r="E782" s="132"/>
      <c r="F782" s="132"/>
      <c r="G782" s="132"/>
      <c r="H782" s="132"/>
      <c r="I782" s="132"/>
      <c r="J782" s="132"/>
      <c r="K782" s="594"/>
      <c r="L782" s="599"/>
      <c r="M782" s="132"/>
      <c r="N782" s="132"/>
      <c r="O782" s="132"/>
      <c r="P782" s="132"/>
      <c r="Q782" s="132"/>
      <c r="R782" s="132"/>
      <c r="S782" s="132"/>
      <c r="T782" s="132"/>
      <c r="U782" s="132"/>
      <c r="V782" s="594"/>
    </row>
    <row r="783" spans="1:22" ht="18" customHeight="1" thickBot="1">
      <c r="A783" s="599"/>
      <c r="B783" s="138"/>
      <c r="C783" s="219"/>
      <c r="D783" s="139" t="s">
        <v>957</v>
      </c>
      <c r="E783" s="140"/>
      <c r="F783" s="141" t="s">
        <v>334</v>
      </c>
      <c r="G783" s="141" t="s">
        <v>335</v>
      </c>
      <c r="H783" s="220"/>
      <c r="I783" s="569" t="s">
        <v>337</v>
      </c>
      <c r="J783" s="570"/>
      <c r="K783" s="594"/>
      <c r="L783" s="599"/>
      <c r="M783" s="138"/>
      <c r="N783" s="219"/>
      <c r="O783" s="139" t="s">
        <v>957</v>
      </c>
      <c r="P783" s="140"/>
      <c r="Q783" s="141" t="s">
        <v>334</v>
      </c>
      <c r="R783" s="141" t="s">
        <v>335</v>
      </c>
      <c r="S783" s="220"/>
      <c r="T783" s="569" t="s">
        <v>337</v>
      </c>
      <c r="U783" s="570"/>
      <c r="V783" s="594"/>
    </row>
    <row r="784" spans="1:22" ht="3" customHeight="1">
      <c r="A784" s="599"/>
      <c r="B784" s="221"/>
      <c r="C784" s="144"/>
      <c r="D784" s="144"/>
      <c r="E784" s="145"/>
      <c r="F784" s="146"/>
      <c r="G784" s="146"/>
      <c r="H784" s="146"/>
      <c r="I784" s="144"/>
      <c r="J784" s="147"/>
      <c r="K784" s="594"/>
      <c r="L784" s="599"/>
      <c r="M784" s="221"/>
      <c r="N784" s="144"/>
      <c r="O784" s="144"/>
      <c r="P784" s="145"/>
      <c r="Q784" s="146"/>
      <c r="R784" s="146"/>
      <c r="S784" s="146"/>
      <c r="T784" s="144"/>
      <c r="U784" s="147"/>
      <c r="V784" s="594"/>
    </row>
    <row r="785" spans="1:22" ht="27" customHeight="1" thickBot="1">
      <c r="A785" s="599"/>
      <c r="B785" s="600" t="s">
        <v>520</v>
      </c>
      <c r="C785" s="601"/>
      <c r="D785" s="601"/>
      <c r="E785" s="602"/>
      <c r="F785" s="239">
        <v>8.4499999999999993</v>
      </c>
      <c r="G785" s="239">
        <f>F785*F780</f>
        <v>415.74</v>
      </c>
      <c r="H785" s="166"/>
      <c r="I785" s="242">
        <f>G785-H785</f>
        <v>415.74</v>
      </c>
      <c r="J785" s="167"/>
      <c r="K785" s="594"/>
      <c r="L785" s="599"/>
      <c r="M785" s="600" t="s">
        <v>520</v>
      </c>
      <c r="N785" s="601"/>
      <c r="O785" s="601"/>
      <c r="P785" s="602"/>
      <c r="Q785" s="239">
        <v>8.4499999999999993</v>
      </c>
      <c r="R785" s="239">
        <f>Q785*Q780</f>
        <v>554.31999999999994</v>
      </c>
      <c r="S785" s="166"/>
      <c r="T785" s="242">
        <f>R785-S785</f>
        <v>554.31999999999994</v>
      </c>
      <c r="U785" s="167"/>
      <c r="V785" s="594"/>
    </row>
    <row r="786" spans="1:22" ht="13.5" hidden="1" thickBot="1">
      <c r="A786" s="154"/>
      <c r="B786" s="346" t="s">
        <v>521</v>
      </c>
      <c r="C786" s="347"/>
      <c r="D786" s="164"/>
      <c r="E786" s="165"/>
      <c r="F786" s="239">
        <f>$B$2309</f>
        <v>0</v>
      </c>
      <c r="G786" s="193">
        <f>F786*F780</f>
        <v>0</v>
      </c>
      <c r="H786" s="194"/>
      <c r="I786" s="160">
        <f>G786-H786</f>
        <v>0</v>
      </c>
      <c r="J786" s="161"/>
      <c r="K786" s="594"/>
      <c r="L786" s="154"/>
      <c r="M786" s="346" t="s">
        <v>521</v>
      </c>
      <c r="N786" s="164"/>
      <c r="O786" s="164"/>
      <c r="P786" s="165"/>
      <c r="Q786" s="239">
        <f>$B$2309</f>
        <v>0</v>
      </c>
      <c r="R786" s="193">
        <f>Q786*Q780</f>
        <v>0</v>
      </c>
      <c r="S786" s="194"/>
      <c r="T786" s="160">
        <f>R786-S786</f>
        <v>0</v>
      </c>
      <c r="U786" s="161"/>
      <c r="V786" s="594"/>
    </row>
    <row r="787" spans="1:22" ht="13.5" hidden="1" customHeight="1" thickBot="1">
      <c r="A787" s="132"/>
      <c r="B787" s="168"/>
      <c r="C787" s="164"/>
      <c r="D787" s="164"/>
      <c r="E787" s="165"/>
      <c r="F787" s="332" t="s">
        <v>384</v>
      </c>
      <c r="G787" s="332" t="s">
        <v>385</v>
      </c>
      <c r="H787" s="300"/>
      <c r="I787" s="219"/>
      <c r="J787" s="251"/>
      <c r="K787" s="594"/>
      <c r="L787" s="132"/>
      <c r="M787" s="168"/>
      <c r="N787" s="164"/>
      <c r="O787" s="164"/>
      <c r="P787" s="165"/>
      <c r="Q787" s="332" t="s">
        <v>384</v>
      </c>
      <c r="R787" s="332" t="s">
        <v>385</v>
      </c>
      <c r="S787" s="300"/>
      <c r="T787" s="219"/>
      <c r="U787" s="251"/>
      <c r="V787" s="594"/>
    </row>
    <row r="788" spans="1:22" ht="13.5" thickBot="1">
      <c r="A788" s="246" t="s">
        <v>375</v>
      </c>
      <c r="B788" s="345"/>
      <c r="C788" s="219"/>
      <c r="D788" s="219"/>
      <c r="E788" s="253"/>
      <c r="F788" s="164"/>
      <c r="G788" s="282"/>
      <c r="H788" s="249"/>
      <c r="I788" s="242"/>
      <c r="J788" s="167"/>
      <c r="K788" s="594"/>
      <c r="L788" s="246" t="s">
        <v>375</v>
      </c>
      <c r="M788" s="345"/>
      <c r="N788" s="219"/>
      <c r="O788" s="219"/>
      <c r="P788" s="253"/>
      <c r="Q788" s="164"/>
      <c r="R788" s="248"/>
      <c r="S788" s="249"/>
      <c r="T788" s="242"/>
      <c r="U788" s="167"/>
      <c r="V788" s="594"/>
    </row>
    <row r="789" spans="1:22">
      <c r="A789" s="131"/>
      <c r="B789" s="132"/>
      <c r="C789" s="132"/>
      <c r="D789" s="132"/>
      <c r="E789" s="132"/>
      <c r="F789" s="132"/>
      <c r="G789" s="173" t="s">
        <v>342</v>
      </c>
      <c r="H789" s="147"/>
      <c r="I789" s="287">
        <f>I771</f>
        <v>0</v>
      </c>
      <c r="J789" s="147"/>
      <c r="K789" s="594"/>
      <c r="L789" s="131"/>
      <c r="M789" s="132"/>
      <c r="N789" s="132"/>
      <c r="O789" s="132"/>
      <c r="P789" s="132"/>
      <c r="Q789" s="132"/>
      <c r="R789" s="173" t="s">
        <v>342</v>
      </c>
      <c r="S789" s="147"/>
      <c r="T789" s="287">
        <f>T771</f>
        <v>0</v>
      </c>
      <c r="U789" s="147"/>
      <c r="V789" s="594"/>
    </row>
    <row r="790" spans="1:22">
      <c r="A790" s="131"/>
      <c r="B790" s="132"/>
      <c r="C790" s="132"/>
      <c r="D790" s="132"/>
      <c r="E790" s="132"/>
      <c r="F790" s="132"/>
      <c r="G790" s="177" t="s">
        <v>140</v>
      </c>
      <c r="H790" s="178"/>
      <c r="I790" s="283">
        <f>I772</f>
        <v>0</v>
      </c>
      <c r="J790" s="178"/>
      <c r="K790" s="594"/>
      <c r="L790" s="131"/>
      <c r="M790" s="132"/>
      <c r="N790" s="132"/>
      <c r="O790" s="132"/>
      <c r="P790" s="132"/>
      <c r="Q790" s="132"/>
      <c r="R790" s="177" t="s">
        <v>140</v>
      </c>
      <c r="S790" s="178"/>
      <c r="T790" s="283">
        <f>T772</f>
        <v>0</v>
      </c>
      <c r="U790" s="178"/>
      <c r="V790" s="594"/>
    </row>
    <row r="791" spans="1:22" ht="13.5" thickBot="1">
      <c r="A791" s="131" t="s">
        <v>376</v>
      </c>
      <c r="B791" s="132"/>
      <c r="C791" s="132"/>
      <c r="D791" s="180" t="s">
        <v>345</v>
      </c>
      <c r="E791" s="183" t="str">
        <f>$E$17</f>
        <v>декабря</v>
      </c>
      <c r="F791" s="132" t="s">
        <v>968</v>
      </c>
      <c r="G791" s="182" t="s">
        <v>347</v>
      </c>
      <c r="H791" s="167"/>
      <c r="I791" s="257">
        <f>I785+I786+I788+I789+I790</f>
        <v>415.74</v>
      </c>
      <c r="J791" s="167"/>
      <c r="K791" s="594"/>
      <c r="L791" s="131" t="s">
        <v>376</v>
      </c>
      <c r="M791" s="132"/>
      <c r="N791" s="132"/>
      <c r="O791" s="180" t="s">
        <v>345</v>
      </c>
      <c r="P791" s="183" t="str">
        <f>$E$17</f>
        <v>декабря</v>
      </c>
      <c r="Q791" s="132" t="s">
        <v>968</v>
      </c>
      <c r="R791" s="182" t="s">
        <v>347</v>
      </c>
      <c r="S791" s="167"/>
      <c r="T791" s="257">
        <f>T785+T786+T788+T789+T790</f>
        <v>554.31999999999994</v>
      </c>
      <c r="U791" s="167"/>
      <c r="V791" s="594"/>
    </row>
    <row r="792" spans="1:22" s="261" customFormat="1" ht="13.5" customHeight="1">
      <c r="A792" s="284" t="s">
        <v>348</v>
      </c>
      <c r="B792" s="285">
        <f>$B$18</f>
        <v>4.3333333333333335E-2</v>
      </c>
      <c r="C792" s="196" t="s">
        <v>349</v>
      </c>
      <c r="K792" s="260"/>
      <c r="L792" s="284" t="s">
        <v>348</v>
      </c>
      <c r="M792" s="285">
        <f>$B$18</f>
        <v>4.3333333333333335E-2</v>
      </c>
      <c r="N792" s="196" t="s">
        <v>349</v>
      </c>
    </row>
    <row r="793" spans="1:22">
      <c r="A793" s="131" t="s">
        <v>363</v>
      </c>
      <c r="B793" s="131"/>
      <c r="L793" s="131" t="s">
        <v>363</v>
      </c>
      <c r="M793" s="131"/>
      <c r="V793" s="216"/>
    </row>
    <row r="794" spans="1:22">
      <c r="A794" s="131" t="s">
        <v>966</v>
      </c>
      <c r="B794" s="131"/>
      <c r="L794" s="131" t="s">
        <v>966</v>
      </c>
      <c r="M794" s="131"/>
      <c r="V794" s="216"/>
    </row>
    <row r="795" spans="1:22" ht="4.5" customHeight="1">
      <c r="A795" s="131"/>
      <c r="B795" s="131"/>
      <c r="C795" s="132"/>
      <c r="D795" s="132"/>
      <c r="E795" s="132"/>
      <c r="F795" s="132"/>
      <c r="G795" s="132"/>
      <c r="H795" s="132"/>
      <c r="I795" s="132"/>
      <c r="J795" s="132"/>
      <c r="K795" s="217"/>
      <c r="L795" s="131"/>
      <c r="M795" s="131"/>
      <c r="N795" s="132"/>
      <c r="O795" s="132"/>
      <c r="P795" s="132"/>
      <c r="Q795" s="132"/>
      <c r="R795" s="132"/>
      <c r="S795" s="132"/>
      <c r="T795" s="132"/>
      <c r="U795" s="132"/>
      <c r="V795" s="132"/>
    </row>
    <row r="796" spans="1:22">
      <c r="A796" s="132"/>
      <c r="B796" s="132"/>
      <c r="C796" s="132"/>
      <c r="D796" s="133" t="s">
        <v>325</v>
      </c>
      <c r="E796" s="133"/>
      <c r="F796" s="133"/>
      <c r="G796" s="135" t="str">
        <f>$G$4</f>
        <v>ноябрь</v>
      </c>
      <c r="H796" s="133" t="s">
        <v>967</v>
      </c>
      <c r="I796" s="132"/>
      <c r="J796" s="132"/>
      <c r="K796" s="217"/>
      <c r="L796" s="132"/>
      <c r="M796" s="132"/>
      <c r="N796" s="132"/>
      <c r="O796" s="133" t="s">
        <v>325</v>
      </c>
      <c r="P796" s="133"/>
      <c r="Q796" s="133"/>
      <c r="R796" s="135" t="str">
        <f>$G$4</f>
        <v>ноябрь</v>
      </c>
      <c r="S796" s="133" t="s">
        <v>967</v>
      </c>
      <c r="T796" s="132"/>
      <c r="U796" s="132"/>
      <c r="V796" s="132"/>
    </row>
    <row r="797" spans="1:22" ht="5.25" customHeight="1">
      <c r="A797" s="599" t="s">
        <v>369</v>
      </c>
      <c r="B797" s="132"/>
      <c r="C797" s="132"/>
      <c r="D797" s="132"/>
      <c r="E797" s="132"/>
      <c r="F797" s="132"/>
      <c r="G797" s="132"/>
      <c r="H797" s="132"/>
      <c r="I797" s="132"/>
      <c r="J797" s="132"/>
      <c r="K797" s="217"/>
      <c r="L797" s="599" t="s">
        <v>369</v>
      </c>
      <c r="M797" s="132"/>
      <c r="N797" s="132"/>
      <c r="O797" s="132"/>
      <c r="P797" s="132"/>
      <c r="Q797" s="132"/>
      <c r="R797" s="132"/>
      <c r="S797" s="132"/>
      <c r="T797" s="132"/>
      <c r="U797" s="132"/>
      <c r="V797" s="132"/>
    </row>
    <row r="798" spans="1:22">
      <c r="A798" s="599"/>
      <c r="B798" s="132"/>
      <c r="C798" s="132"/>
      <c r="D798" s="131" t="s">
        <v>327</v>
      </c>
      <c r="E798" s="131"/>
      <c r="F798" s="136">
        <f>Жильцы!E47</f>
        <v>49.2</v>
      </c>
      <c r="G798" s="131" t="s">
        <v>328</v>
      </c>
      <c r="H798" s="132" t="str">
        <f>Жильцы!B47&amp;" "&amp;Жильцы!C47&amp;"."&amp;Жильцы!D47&amp;"."</f>
        <v>Садовничая Т..Ф.</v>
      </c>
      <c r="I798" s="132"/>
      <c r="J798" s="132"/>
      <c r="K798" s="217"/>
      <c r="L798" s="599"/>
      <c r="M798" s="132"/>
      <c r="N798" s="132"/>
      <c r="O798" s="131" t="s">
        <v>327</v>
      </c>
      <c r="P798" s="131"/>
      <c r="Q798" s="136">
        <f>Жильцы!E49</f>
        <v>49.5</v>
      </c>
      <c r="R798" s="131" t="s">
        <v>328</v>
      </c>
      <c r="S798" s="132" t="str">
        <f>Жильцы!B49&amp;" "&amp;Жильцы!C49&amp;"."&amp;Жильцы!D49&amp;"."</f>
        <v>Перфильева Е.А.</v>
      </c>
      <c r="T798" s="132"/>
      <c r="U798" s="132"/>
      <c r="V798" s="132"/>
    </row>
    <row r="799" spans="1:22">
      <c r="A799" s="599"/>
      <c r="B799" s="132"/>
      <c r="C799" s="132"/>
      <c r="D799" s="131" t="s">
        <v>329</v>
      </c>
      <c r="E799" s="131"/>
      <c r="F799" s="136">
        <f>Жильцы!F47</f>
        <v>3</v>
      </c>
      <c r="G799" s="131" t="s">
        <v>330</v>
      </c>
      <c r="H799" s="132" t="s">
        <v>331</v>
      </c>
      <c r="I799" s="132"/>
      <c r="J799" s="137">
        <f>Жильцы!A47</f>
        <v>46</v>
      </c>
      <c r="K799" s="217"/>
      <c r="L799" s="599"/>
      <c r="M799" s="132"/>
      <c r="N799" s="132"/>
      <c r="O799" s="131" t="s">
        <v>329</v>
      </c>
      <c r="P799" s="131"/>
      <c r="Q799" s="136">
        <f>Жильцы!F49</f>
        <v>3</v>
      </c>
      <c r="R799" s="131" t="s">
        <v>330</v>
      </c>
      <c r="S799" s="132" t="s">
        <v>331</v>
      </c>
      <c r="T799" s="132"/>
      <c r="U799" s="137">
        <f>Жильцы!A49</f>
        <v>48</v>
      </c>
      <c r="V799" s="132"/>
    </row>
    <row r="800" spans="1:22" ht="6" customHeight="1" thickBot="1">
      <c r="A800" s="599"/>
      <c r="B800" s="132"/>
      <c r="C800" s="132"/>
      <c r="D800" s="132"/>
      <c r="E800" s="132"/>
      <c r="F800" s="132"/>
      <c r="G800" s="132"/>
      <c r="H800" s="132"/>
      <c r="I800" s="132"/>
      <c r="J800" s="132"/>
      <c r="K800" s="217"/>
      <c r="L800" s="599"/>
      <c r="M800" s="132"/>
      <c r="N800" s="132"/>
      <c r="O800" s="132"/>
      <c r="P800" s="132"/>
      <c r="Q800" s="132"/>
      <c r="R800" s="132"/>
      <c r="S800" s="132"/>
      <c r="T800" s="132"/>
      <c r="U800" s="132"/>
      <c r="V800" s="132"/>
    </row>
    <row r="801" spans="1:22" ht="20.25" customHeight="1" thickBot="1">
      <c r="A801" s="599"/>
      <c r="B801" s="138"/>
      <c r="C801" s="219"/>
      <c r="D801" s="139" t="s">
        <v>957</v>
      </c>
      <c r="E801" s="140"/>
      <c r="F801" s="141" t="s">
        <v>334</v>
      </c>
      <c r="G801" s="141" t="s">
        <v>335</v>
      </c>
      <c r="H801" s="220"/>
      <c r="I801" s="569" t="s">
        <v>337</v>
      </c>
      <c r="J801" s="570"/>
      <c r="K801" s="217"/>
      <c r="L801" s="599"/>
      <c r="M801" s="138"/>
      <c r="N801" s="219"/>
      <c r="O801" s="139" t="s">
        <v>957</v>
      </c>
      <c r="P801" s="140"/>
      <c r="Q801" s="141" t="s">
        <v>334</v>
      </c>
      <c r="R801" s="141" t="s">
        <v>335</v>
      </c>
      <c r="S801" s="220"/>
      <c r="T801" s="569" t="s">
        <v>337</v>
      </c>
      <c r="U801" s="570"/>
      <c r="V801" s="132"/>
    </row>
    <row r="802" spans="1:22" ht="3" customHeight="1">
      <c r="A802" s="599"/>
      <c r="B802" s="221"/>
      <c r="C802" s="144"/>
      <c r="D802" s="144"/>
      <c r="E802" s="145"/>
      <c r="F802" s="146"/>
      <c r="G802" s="146"/>
      <c r="H802" s="146"/>
      <c r="I802" s="144"/>
      <c r="J802" s="147"/>
      <c r="K802" s="217"/>
      <c r="L802" s="599"/>
      <c r="M802" s="221"/>
      <c r="N802" s="144"/>
      <c r="O802" s="144"/>
      <c r="P802" s="145"/>
      <c r="Q802" s="146"/>
      <c r="R802" s="146"/>
      <c r="S802" s="146"/>
      <c r="T802" s="144"/>
      <c r="U802" s="147"/>
      <c r="V802" s="132"/>
    </row>
    <row r="803" spans="1:22" ht="25.5" customHeight="1" thickBot="1">
      <c r="A803" s="599"/>
      <c r="B803" s="600" t="s">
        <v>520</v>
      </c>
      <c r="C803" s="601"/>
      <c r="D803" s="601"/>
      <c r="E803" s="602"/>
      <c r="F803" s="239">
        <v>8.4499999999999993</v>
      </c>
      <c r="G803" s="239">
        <f>F803*F798</f>
        <v>415.74</v>
      </c>
      <c r="H803" s="240"/>
      <c r="I803" s="242">
        <f>G803-H803</f>
        <v>415.74</v>
      </c>
      <c r="J803" s="167"/>
      <c r="K803" s="217"/>
      <c r="L803" s="599"/>
      <c r="M803" s="600" t="s">
        <v>520</v>
      </c>
      <c r="N803" s="601"/>
      <c r="O803" s="601"/>
      <c r="P803" s="602"/>
      <c r="Q803" s="239">
        <v>8.4499999999999993</v>
      </c>
      <c r="R803" s="239">
        <f>Q803*Q798</f>
        <v>418.27499999999998</v>
      </c>
      <c r="S803" s="240"/>
      <c r="T803" s="242">
        <f>R803-S803</f>
        <v>418.27499999999998</v>
      </c>
      <c r="U803" s="167"/>
      <c r="V803" s="132"/>
    </row>
    <row r="804" spans="1:22" ht="13.5" hidden="1" thickBot="1">
      <c r="A804" s="154"/>
      <c r="B804" s="168" t="s">
        <v>521</v>
      </c>
      <c r="C804" s="164"/>
      <c r="D804" s="164"/>
      <c r="E804" s="165"/>
      <c r="F804" s="239">
        <f>$B$2309</f>
        <v>0</v>
      </c>
      <c r="G804" s="158">
        <f>F804*F798</f>
        <v>0</v>
      </c>
      <c r="H804" s="162"/>
      <c r="I804" s="160">
        <f>G804-H804</f>
        <v>0</v>
      </c>
      <c r="J804" s="161"/>
      <c r="K804" s="217"/>
      <c r="L804" s="154"/>
      <c r="M804" s="168" t="s">
        <v>521</v>
      </c>
      <c r="N804" s="164"/>
      <c r="O804" s="164"/>
      <c r="P804" s="165"/>
      <c r="Q804" s="239">
        <f>$B$2309</f>
        <v>0</v>
      </c>
      <c r="R804" s="158">
        <f>Q804*Q798</f>
        <v>0</v>
      </c>
      <c r="S804" s="162"/>
      <c r="T804" s="160">
        <f>R804-S804</f>
        <v>0</v>
      </c>
      <c r="U804" s="161"/>
      <c r="V804" s="132"/>
    </row>
    <row r="805" spans="1:22" ht="12" hidden="1" customHeight="1" thickBot="1">
      <c r="A805" s="132"/>
      <c r="B805" s="168"/>
      <c r="C805" s="164"/>
      <c r="D805" s="164"/>
      <c r="E805" s="165"/>
      <c r="F805" s="332" t="s">
        <v>384</v>
      </c>
      <c r="G805" s="332" t="s">
        <v>385</v>
      </c>
      <c r="H805" s="300"/>
      <c r="I805" s="219"/>
      <c r="J805" s="251"/>
      <c r="K805" s="217"/>
      <c r="L805" s="132"/>
      <c r="M805" s="168"/>
      <c r="N805" s="164"/>
      <c r="O805" s="164"/>
      <c r="P805" s="165"/>
      <c r="Q805" s="332" t="s">
        <v>384</v>
      </c>
      <c r="R805" s="332" t="s">
        <v>385</v>
      </c>
      <c r="S805" s="300"/>
      <c r="T805" s="219"/>
      <c r="U805" s="251"/>
      <c r="V805" s="132"/>
    </row>
    <row r="806" spans="1:22" ht="13.5" thickBot="1">
      <c r="A806" s="246" t="s">
        <v>375</v>
      </c>
      <c r="B806" s="345"/>
      <c r="C806" s="219"/>
      <c r="D806" s="219"/>
      <c r="E806" s="253"/>
      <c r="F806" s="248"/>
      <c r="G806" s="248"/>
      <c r="H806" s="249"/>
      <c r="I806" s="242"/>
      <c r="J806" s="251"/>
      <c r="K806" s="252"/>
      <c r="L806" s="246" t="s">
        <v>375</v>
      </c>
      <c r="M806" s="345"/>
      <c r="N806" s="219"/>
      <c r="O806" s="219"/>
      <c r="P806" s="253"/>
      <c r="Q806" s="164"/>
      <c r="R806" s="248"/>
      <c r="S806" s="249"/>
      <c r="T806" s="242"/>
      <c r="U806" s="167"/>
      <c r="V806" s="132"/>
    </row>
    <row r="807" spans="1:22">
      <c r="A807" s="131"/>
      <c r="B807" s="132"/>
      <c r="C807" s="132"/>
      <c r="D807" s="132"/>
      <c r="E807" s="132"/>
      <c r="F807" s="132"/>
      <c r="G807" s="173" t="s">
        <v>342</v>
      </c>
      <c r="H807" s="147"/>
      <c r="I807" s="287">
        <f>Жильцы!M47</f>
        <v>0</v>
      </c>
      <c r="J807" s="147"/>
      <c r="K807" s="217"/>
      <c r="L807" s="131"/>
      <c r="M807" s="132"/>
      <c r="N807" s="132"/>
      <c r="O807" s="132"/>
      <c r="P807" s="132"/>
      <c r="Q807" s="132"/>
      <c r="R807" s="173" t="s">
        <v>342</v>
      </c>
      <c r="S807" s="147"/>
      <c r="T807" s="287">
        <f>Жильцы!M49</f>
        <v>0</v>
      </c>
      <c r="U807" s="147"/>
      <c r="V807" s="132"/>
    </row>
    <row r="808" spans="1:22">
      <c r="A808" s="131"/>
      <c r="B808" s="132"/>
      <c r="C808" s="132"/>
      <c r="D808" s="132"/>
      <c r="E808" s="132"/>
      <c r="F808" s="132"/>
      <c r="G808" s="177" t="s">
        <v>140</v>
      </c>
      <c r="H808" s="178"/>
      <c r="I808" s="283">
        <f>Жильцы!O47</f>
        <v>0</v>
      </c>
      <c r="J808" s="178"/>
      <c r="K808" s="217"/>
      <c r="L808" s="131"/>
      <c r="M808" s="132"/>
      <c r="N808" s="132"/>
      <c r="O808" s="132"/>
      <c r="P808" s="132"/>
      <c r="Q808" s="132"/>
      <c r="R808" s="177" t="s">
        <v>140</v>
      </c>
      <c r="S808" s="178"/>
      <c r="T808" s="283">
        <f>Жильцы!O49</f>
        <v>0</v>
      </c>
      <c r="U808" s="178"/>
      <c r="V808" s="132"/>
    </row>
    <row r="809" spans="1:22" ht="13.5" thickBot="1">
      <c r="A809" s="131" t="s">
        <v>376</v>
      </c>
      <c r="B809" s="132"/>
      <c r="C809" s="132"/>
      <c r="D809" s="180" t="s">
        <v>345</v>
      </c>
      <c r="E809" s="183" t="str">
        <f>$E$17</f>
        <v>декабря</v>
      </c>
      <c r="F809" s="132" t="s">
        <v>968</v>
      </c>
      <c r="G809" s="182" t="s">
        <v>347</v>
      </c>
      <c r="H809" s="167"/>
      <c r="I809" s="257">
        <f>I803+I804+I806+I807+I808</f>
        <v>415.74</v>
      </c>
      <c r="J809" s="167"/>
      <c r="K809" s="217"/>
      <c r="L809" s="131" t="s">
        <v>376</v>
      </c>
      <c r="M809" s="132"/>
      <c r="N809" s="132"/>
      <c r="O809" s="180" t="s">
        <v>345</v>
      </c>
      <c r="P809" s="183" t="str">
        <f>$E$17</f>
        <v>декабря</v>
      </c>
      <c r="Q809" s="132" t="s">
        <v>968</v>
      </c>
      <c r="R809" s="182" t="s">
        <v>347</v>
      </c>
      <c r="S809" s="167"/>
      <c r="T809" s="257">
        <f>T803+T804+T806+T807+T808</f>
        <v>418.27499999999998</v>
      </c>
      <c r="U809" s="167"/>
      <c r="V809" s="132"/>
    </row>
    <row r="810" spans="1:22" ht="12.75" customHeight="1">
      <c r="A810" s="184" t="s">
        <v>348</v>
      </c>
      <c r="B810" s="190">
        <f>$B$18</f>
        <v>4.3333333333333335E-2</v>
      </c>
      <c r="C810" s="186" t="s">
        <v>349</v>
      </c>
      <c r="D810" s="259"/>
      <c r="E810" s="259"/>
      <c r="F810" s="259"/>
      <c r="G810" s="188"/>
      <c r="H810" s="189"/>
      <c r="I810" s="259"/>
      <c r="J810" s="259"/>
      <c r="K810" s="260"/>
      <c r="L810" s="184" t="s">
        <v>348</v>
      </c>
      <c r="M810" s="190">
        <f>$B$18</f>
        <v>4.3333333333333335E-2</v>
      </c>
      <c r="N810" s="186" t="s">
        <v>349</v>
      </c>
      <c r="O810" s="259"/>
      <c r="P810" s="259"/>
      <c r="Q810" s="259"/>
      <c r="R810" s="259"/>
      <c r="S810" s="259"/>
      <c r="T810" s="259"/>
      <c r="U810" s="259"/>
      <c r="V810" s="261"/>
    </row>
    <row r="811" spans="1:22" ht="25.5" customHeight="1">
      <c r="A811" s="131" t="s">
        <v>363</v>
      </c>
      <c r="B811" s="131"/>
      <c r="L811" s="131" t="s">
        <v>363</v>
      </c>
      <c r="M811" s="131"/>
      <c r="V811" s="216"/>
    </row>
    <row r="812" spans="1:22">
      <c r="A812" s="131" t="s">
        <v>966</v>
      </c>
      <c r="B812" s="131"/>
      <c r="L812" s="131" t="s">
        <v>966</v>
      </c>
      <c r="M812" s="131"/>
      <c r="V812" s="216"/>
    </row>
    <row r="813" spans="1:22" ht="3" customHeight="1">
      <c r="A813" s="131"/>
      <c r="B813" s="131"/>
      <c r="C813" s="132"/>
      <c r="D813" s="132"/>
      <c r="E813" s="132"/>
      <c r="F813" s="132"/>
      <c r="G813" s="132"/>
      <c r="H813" s="132"/>
      <c r="I813" s="132"/>
      <c r="J813" s="132"/>
      <c r="K813" s="217"/>
      <c r="L813" s="131"/>
      <c r="M813" s="131"/>
      <c r="N813" s="132"/>
      <c r="O813" s="132"/>
      <c r="P813" s="132"/>
      <c r="Q813" s="132"/>
      <c r="R813" s="132"/>
      <c r="S813" s="132"/>
      <c r="T813" s="132"/>
      <c r="U813" s="132"/>
      <c r="V813" s="156"/>
    </row>
    <row r="814" spans="1:22">
      <c r="A814" s="132"/>
      <c r="B814" s="132"/>
      <c r="C814" s="132"/>
      <c r="D814" s="133" t="s">
        <v>350</v>
      </c>
      <c r="E814" s="133"/>
      <c r="F814" s="133"/>
      <c r="G814" s="135" t="str">
        <f>$G$4</f>
        <v>ноябрь</v>
      </c>
      <c r="H814" s="133" t="s">
        <v>967</v>
      </c>
      <c r="I814" s="132"/>
      <c r="J814" s="132"/>
      <c r="K814" s="217"/>
      <c r="L814" s="132"/>
      <c r="M814" s="132"/>
      <c r="N814" s="132"/>
      <c r="O814" s="133" t="s">
        <v>350</v>
      </c>
      <c r="P814" s="133"/>
      <c r="Q814" s="133"/>
      <c r="R814" s="135" t="str">
        <f>$G$4</f>
        <v>ноябрь</v>
      </c>
      <c r="S814" s="133" t="s">
        <v>967</v>
      </c>
      <c r="T814" s="132"/>
      <c r="U814" s="132"/>
      <c r="V814" s="156"/>
    </row>
    <row r="815" spans="1:22" ht="3.75" customHeight="1">
      <c r="A815" s="599" t="s">
        <v>369</v>
      </c>
      <c r="B815" s="132"/>
      <c r="C815" s="132"/>
      <c r="D815" s="132"/>
      <c r="E815" s="132"/>
      <c r="F815" s="132"/>
      <c r="G815" s="132"/>
      <c r="H815" s="132"/>
      <c r="I815" s="132"/>
      <c r="J815" s="132"/>
      <c r="K815" s="594"/>
      <c r="L815" s="599" t="s">
        <v>369</v>
      </c>
      <c r="M815" s="132"/>
      <c r="N815" s="132"/>
      <c r="O815" s="132"/>
      <c r="P815" s="132"/>
      <c r="Q815" s="132"/>
      <c r="R815" s="132"/>
      <c r="S815" s="132"/>
      <c r="T815" s="132"/>
      <c r="U815" s="132"/>
      <c r="V815" s="594"/>
    </row>
    <row r="816" spans="1:22">
      <c r="A816" s="599"/>
      <c r="B816" s="132"/>
      <c r="C816" s="132"/>
      <c r="D816" s="131" t="s">
        <v>327</v>
      </c>
      <c r="E816" s="131"/>
      <c r="F816" s="136">
        <f>F798</f>
        <v>49.2</v>
      </c>
      <c r="G816" s="131" t="s">
        <v>328</v>
      </c>
      <c r="H816" s="132" t="str">
        <f>H798</f>
        <v>Садовничая Т..Ф.</v>
      </c>
      <c r="I816" s="132"/>
      <c r="J816" s="132"/>
      <c r="K816" s="594"/>
      <c r="L816" s="599"/>
      <c r="M816" s="132"/>
      <c r="N816" s="132"/>
      <c r="O816" s="131" t="s">
        <v>327</v>
      </c>
      <c r="P816" s="131"/>
      <c r="Q816" s="136">
        <f>Q798</f>
        <v>49.5</v>
      </c>
      <c r="R816" s="131" t="s">
        <v>328</v>
      </c>
      <c r="S816" s="132" t="str">
        <f>S798</f>
        <v>Перфильева Е.А.</v>
      </c>
      <c r="T816" s="132"/>
      <c r="U816" s="132"/>
      <c r="V816" s="594"/>
    </row>
    <row r="817" spans="1:22">
      <c r="A817" s="599"/>
      <c r="B817" s="132"/>
      <c r="C817" s="132"/>
      <c r="D817" s="131" t="s">
        <v>329</v>
      </c>
      <c r="E817" s="131"/>
      <c r="F817" s="136">
        <f>F799</f>
        <v>3</v>
      </c>
      <c r="G817" s="131" t="s">
        <v>330</v>
      </c>
      <c r="H817" s="132" t="s">
        <v>331</v>
      </c>
      <c r="I817" s="132"/>
      <c r="J817" s="137">
        <f>J799</f>
        <v>46</v>
      </c>
      <c r="K817" s="594"/>
      <c r="L817" s="599"/>
      <c r="M817" s="132"/>
      <c r="N817" s="132"/>
      <c r="O817" s="131" t="s">
        <v>329</v>
      </c>
      <c r="P817" s="131"/>
      <c r="Q817" s="136">
        <f>Q799</f>
        <v>3</v>
      </c>
      <c r="R817" s="131" t="s">
        <v>330</v>
      </c>
      <c r="S817" s="132" t="s">
        <v>331</v>
      </c>
      <c r="T817" s="132"/>
      <c r="U817" s="137">
        <f>U799</f>
        <v>48</v>
      </c>
      <c r="V817" s="594"/>
    </row>
    <row r="818" spans="1:22" ht="2.25" customHeight="1" thickBot="1">
      <c r="A818" s="599"/>
      <c r="B818" s="132"/>
      <c r="C818" s="132"/>
      <c r="D818" s="132"/>
      <c r="E818" s="132"/>
      <c r="F818" s="132"/>
      <c r="G818" s="132"/>
      <c r="H818" s="132"/>
      <c r="I818" s="132"/>
      <c r="J818" s="132"/>
      <c r="K818" s="594"/>
      <c r="L818" s="599"/>
      <c r="M818" s="132"/>
      <c r="N818" s="132"/>
      <c r="O818" s="132"/>
      <c r="P818" s="132"/>
      <c r="Q818" s="132"/>
      <c r="R818" s="132"/>
      <c r="S818" s="132"/>
      <c r="T818" s="132"/>
      <c r="U818" s="132"/>
      <c r="V818" s="594"/>
    </row>
    <row r="819" spans="1:22" ht="21.75" customHeight="1" thickBot="1">
      <c r="A819" s="599"/>
      <c r="B819" s="138"/>
      <c r="C819" s="219"/>
      <c r="D819" s="139" t="s">
        <v>957</v>
      </c>
      <c r="E819" s="140"/>
      <c r="F819" s="141" t="s">
        <v>334</v>
      </c>
      <c r="G819" s="141" t="s">
        <v>335</v>
      </c>
      <c r="H819" s="220"/>
      <c r="I819" s="569" t="s">
        <v>337</v>
      </c>
      <c r="J819" s="570"/>
      <c r="K819" s="594"/>
      <c r="L819" s="599"/>
      <c r="M819" s="138"/>
      <c r="N819" s="219"/>
      <c r="O819" s="139" t="s">
        <v>957</v>
      </c>
      <c r="P819" s="140"/>
      <c r="Q819" s="141" t="s">
        <v>334</v>
      </c>
      <c r="R819" s="141" t="s">
        <v>335</v>
      </c>
      <c r="S819" s="220"/>
      <c r="T819" s="569" t="s">
        <v>337</v>
      </c>
      <c r="U819" s="570"/>
      <c r="V819" s="594"/>
    </row>
    <row r="820" spans="1:22" ht="6" customHeight="1">
      <c r="A820" s="599"/>
      <c r="B820" s="221"/>
      <c r="C820" s="144"/>
      <c r="D820" s="144"/>
      <c r="E820" s="145"/>
      <c r="F820" s="146"/>
      <c r="G820" s="146"/>
      <c r="H820" s="146"/>
      <c r="I820" s="144"/>
      <c r="J820" s="147"/>
      <c r="K820" s="594"/>
      <c r="L820" s="599"/>
      <c r="M820" s="221"/>
      <c r="N820" s="144"/>
      <c r="O820" s="144"/>
      <c r="P820" s="145"/>
      <c r="Q820" s="146"/>
      <c r="R820" s="146"/>
      <c r="S820" s="146"/>
      <c r="T820" s="144"/>
      <c r="U820" s="147"/>
      <c r="V820" s="594"/>
    </row>
    <row r="821" spans="1:22" ht="24.75" customHeight="1" thickBot="1">
      <c r="A821" s="599"/>
      <c r="B821" s="600" t="s">
        <v>520</v>
      </c>
      <c r="C821" s="601"/>
      <c r="D821" s="601"/>
      <c r="E821" s="602"/>
      <c r="F821" s="239">
        <v>8.4499999999999993</v>
      </c>
      <c r="G821" s="239">
        <f>F821*F816</f>
        <v>415.74</v>
      </c>
      <c r="H821" s="166"/>
      <c r="I821" s="242">
        <f>G821-H821</f>
        <v>415.74</v>
      </c>
      <c r="J821" s="167"/>
      <c r="K821" s="594"/>
      <c r="L821" s="599"/>
      <c r="M821" s="600" t="s">
        <v>520</v>
      </c>
      <c r="N821" s="601"/>
      <c r="O821" s="601"/>
      <c r="P821" s="602"/>
      <c r="Q821" s="239">
        <v>8.4499999999999993</v>
      </c>
      <c r="R821" s="239">
        <f>Q821*Q816</f>
        <v>418.27499999999998</v>
      </c>
      <c r="S821" s="166"/>
      <c r="T821" s="242">
        <f>R821-S821</f>
        <v>418.27499999999998</v>
      </c>
      <c r="U821" s="167"/>
      <c r="V821" s="594"/>
    </row>
    <row r="822" spans="1:22" ht="13.5" hidden="1" thickBot="1">
      <c r="A822" s="154"/>
      <c r="B822" s="168" t="s">
        <v>521</v>
      </c>
      <c r="C822" s="164"/>
      <c r="D822" s="164"/>
      <c r="E822" s="165"/>
      <c r="F822" s="239">
        <f>$B$2309</f>
        <v>0</v>
      </c>
      <c r="G822" s="193">
        <f>F822*F816</f>
        <v>0</v>
      </c>
      <c r="H822" s="194"/>
      <c r="I822" s="160">
        <f>G822-H822</f>
        <v>0</v>
      </c>
      <c r="J822" s="161"/>
      <c r="K822" s="594"/>
      <c r="L822" s="154"/>
      <c r="M822" s="168" t="s">
        <v>521</v>
      </c>
      <c r="N822" s="164"/>
      <c r="O822" s="164"/>
      <c r="P822" s="165"/>
      <c r="Q822" s="239">
        <f>$B$2309</f>
        <v>0</v>
      </c>
      <c r="R822" s="158">
        <f>Q822*Q816</f>
        <v>0</v>
      </c>
      <c r="S822" s="194"/>
      <c r="T822" s="160">
        <f>R822-S822</f>
        <v>0</v>
      </c>
      <c r="U822" s="161"/>
      <c r="V822" s="594"/>
    </row>
    <row r="823" spans="1:22" ht="12" hidden="1" customHeight="1" thickBot="1">
      <c r="A823" s="132"/>
      <c r="B823" s="168"/>
      <c r="C823" s="164"/>
      <c r="D823" s="164"/>
      <c r="E823" s="165"/>
      <c r="F823" s="332" t="s">
        <v>384</v>
      </c>
      <c r="G823" s="332" t="s">
        <v>385</v>
      </c>
      <c r="H823" s="300"/>
      <c r="I823" s="219"/>
      <c r="J823" s="251"/>
      <c r="K823" s="594"/>
      <c r="L823" s="132"/>
      <c r="M823" s="168"/>
      <c r="N823" s="164"/>
      <c r="O823" s="164"/>
      <c r="P823" s="165"/>
      <c r="Q823" s="332" t="s">
        <v>384</v>
      </c>
      <c r="R823" s="332" t="s">
        <v>385</v>
      </c>
      <c r="S823" s="300"/>
      <c r="T823" s="219"/>
      <c r="U823" s="251"/>
      <c r="V823" s="594"/>
    </row>
    <row r="824" spans="1:22" ht="13.5" thickBot="1">
      <c r="A824" s="246" t="s">
        <v>375</v>
      </c>
      <c r="B824" s="345"/>
      <c r="C824" s="219"/>
      <c r="D824" s="219"/>
      <c r="E824" s="253"/>
      <c r="F824" s="164"/>
      <c r="G824" s="282"/>
      <c r="H824" s="249"/>
      <c r="I824" s="242"/>
      <c r="J824" s="167"/>
      <c r="K824" s="594"/>
      <c r="L824" s="246" t="s">
        <v>375</v>
      </c>
      <c r="M824" s="345"/>
      <c r="N824" s="219"/>
      <c r="O824" s="219"/>
      <c r="P824" s="253"/>
      <c r="Q824" s="164"/>
      <c r="R824" s="248"/>
      <c r="S824" s="249"/>
      <c r="T824" s="242"/>
      <c r="U824" s="167"/>
      <c r="V824" s="594"/>
    </row>
    <row r="825" spans="1:22">
      <c r="A825" s="131"/>
      <c r="B825" s="132"/>
      <c r="C825" s="132"/>
      <c r="D825" s="132"/>
      <c r="E825" s="132"/>
      <c r="F825" s="132"/>
      <c r="G825" s="173" t="s">
        <v>342</v>
      </c>
      <c r="H825" s="147"/>
      <c r="I825" s="287">
        <f>I807</f>
        <v>0</v>
      </c>
      <c r="J825" s="147"/>
      <c r="K825" s="594"/>
      <c r="L825" s="131"/>
      <c r="M825" s="132"/>
      <c r="N825" s="132"/>
      <c r="O825" s="132"/>
      <c r="P825" s="132"/>
      <c r="Q825" s="132"/>
      <c r="R825" s="173" t="s">
        <v>342</v>
      </c>
      <c r="S825" s="147"/>
      <c r="T825" s="287">
        <f>T807</f>
        <v>0</v>
      </c>
      <c r="U825" s="147"/>
      <c r="V825" s="594"/>
    </row>
    <row r="826" spans="1:22">
      <c r="A826" s="131"/>
      <c r="B826" s="132"/>
      <c r="C826" s="132"/>
      <c r="D826" s="132"/>
      <c r="E826" s="132"/>
      <c r="F826" s="132"/>
      <c r="G826" s="177" t="s">
        <v>140</v>
      </c>
      <c r="H826" s="178"/>
      <c r="I826" s="283">
        <f>I808</f>
        <v>0</v>
      </c>
      <c r="J826" s="178"/>
      <c r="K826" s="594"/>
      <c r="L826" s="131"/>
      <c r="M826" s="132"/>
      <c r="N826" s="132"/>
      <c r="O826" s="132"/>
      <c r="P826" s="132"/>
      <c r="Q826" s="132"/>
      <c r="R826" s="177" t="s">
        <v>140</v>
      </c>
      <c r="S826" s="178"/>
      <c r="T826" s="283">
        <f>T808</f>
        <v>0</v>
      </c>
      <c r="U826" s="178"/>
      <c r="V826" s="594"/>
    </row>
    <row r="827" spans="1:22" ht="13.5" thickBot="1">
      <c r="A827" s="131" t="s">
        <v>376</v>
      </c>
      <c r="B827" s="132"/>
      <c r="C827" s="132"/>
      <c r="D827" s="180" t="s">
        <v>345</v>
      </c>
      <c r="E827" s="183" t="str">
        <f>$E$17</f>
        <v>декабря</v>
      </c>
      <c r="F827" s="132" t="s">
        <v>968</v>
      </c>
      <c r="G827" s="182" t="s">
        <v>347</v>
      </c>
      <c r="H827" s="167"/>
      <c r="I827" s="257">
        <f>I821+I822+I824+I825+I826</f>
        <v>415.74</v>
      </c>
      <c r="J827" s="167"/>
      <c r="K827" s="594"/>
      <c r="L827" s="131" t="s">
        <v>376</v>
      </c>
      <c r="M827" s="132"/>
      <c r="N827" s="132"/>
      <c r="O827" s="180" t="s">
        <v>345</v>
      </c>
      <c r="P827" s="183" t="str">
        <f>$E$17</f>
        <v>декабря</v>
      </c>
      <c r="Q827" s="132" t="s">
        <v>968</v>
      </c>
      <c r="R827" s="182" t="s">
        <v>347</v>
      </c>
      <c r="S827" s="167"/>
      <c r="T827" s="257">
        <f>T821+T822+T824+T825+T826</f>
        <v>418.27499999999998</v>
      </c>
      <c r="U827" s="167"/>
      <c r="V827" s="594"/>
    </row>
    <row r="828" spans="1:22" ht="13.5" thickBot="1">
      <c r="A828" s="184" t="s">
        <v>348</v>
      </c>
      <c r="B828" s="190">
        <f>$B$18</f>
        <v>4.3333333333333335E-2</v>
      </c>
      <c r="C828" s="186" t="s">
        <v>349</v>
      </c>
      <c r="D828" s="259"/>
      <c r="E828" s="259"/>
      <c r="F828" s="259"/>
      <c r="G828" s="197"/>
      <c r="H828" s="197"/>
      <c r="I828" s="197"/>
      <c r="J828" s="197"/>
      <c r="K828" s="348"/>
      <c r="L828" s="184" t="s">
        <v>348</v>
      </c>
      <c r="M828" s="190">
        <f>$B$18</f>
        <v>4.3333333333333335E-2</v>
      </c>
      <c r="N828" s="186" t="s">
        <v>349</v>
      </c>
      <c r="O828" s="259"/>
      <c r="P828" s="259"/>
      <c r="Q828" s="259"/>
      <c r="R828" s="197"/>
      <c r="S828" s="197"/>
      <c r="T828" s="197"/>
      <c r="U828" s="197"/>
      <c r="V828" s="156"/>
    </row>
    <row r="829" spans="1:22" ht="26.25" customHeight="1" thickTop="1">
      <c r="A829" s="131" t="s">
        <v>363</v>
      </c>
      <c r="B829" s="131"/>
      <c r="L829" s="131" t="s">
        <v>363</v>
      </c>
      <c r="M829" s="131"/>
      <c r="V829" s="216"/>
    </row>
    <row r="830" spans="1:22">
      <c r="A830" s="131" t="s">
        <v>966</v>
      </c>
      <c r="B830" s="131"/>
      <c r="L830" s="131" t="s">
        <v>966</v>
      </c>
      <c r="M830" s="131"/>
      <c r="V830" s="216"/>
    </row>
    <row r="831" spans="1:22" ht="1.5" customHeight="1">
      <c r="A831" s="131"/>
      <c r="B831" s="131"/>
      <c r="C831" s="132"/>
      <c r="D831" s="132"/>
      <c r="E831" s="132"/>
      <c r="F831" s="132"/>
      <c r="G831" s="132"/>
      <c r="H831" s="132"/>
      <c r="I831" s="132"/>
      <c r="J831" s="132"/>
      <c r="K831" s="217"/>
      <c r="L831" s="131"/>
      <c r="M831" s="131"/>
      <c r="N831" s="132"/>
      <c r="O831" s="132"/>
      <c r="P831" s="132"/>
      <c r="Q831" s="132"/>
      <c r="R831" s="132"/>
      <c r="S831" s="132"/>
      <c r="T831" s="132"/>
      <c r="U831" s="132"/>
      <c r="V831" s="132"/>
    </row>
    <row r="832" spans="1:22">
      <c r="A832" s="132"/>
      <c r="B832" s="132"/>
      <c r="C832" s="132"/>
      <c r="D832" s="133" t="s">
        <v>325</v>
      </c>
      <c r="E832" s="133"/>
      <c r="F832" s="133"/>
      <c r="G832" s="135" t="str">
        <f>$G$4</f>
        <v>ноябрь</v>
      </c>
      <c r="H832" s="133" t="s">
        <v>967</v>
      </c>
      <c r="I832" s="132"/>
      <c r="J832" s="132"/>
      <c r="K832" s="217"/>
      <c r="L832" s="132"/>
      <c r="M832" s="132"/>
      <c r="N832" s="132"/>
      <c r="O832" s="133" t="s">
        <v>325</v>
      </c>
      <c r="P832" s="133"/>
      <c r="Q832" s="133"/>
      <c r="R832" s="135" t="str">
        <f>$G$4</f>
        <v>ноябрь</v>
      </c>
      <c r="S832" s="133" t="s">
        <v>967</v>
      </c>
      <c r="T832" s="132"/>
      <c r="U832" s="132"/>
      <c r="V832" s="132"/>
    </row>
    <row r="833" spans="1:22" ht="3" customHeight="1">
      <c r="A833" s="599" t="s">
        <v>369</v>
      </c>
      <c r="B833" s="132"/>
      <c r="C833" s="132"/>
      <c r="D833" s="132"/>
      <c r="E833" s="132"/>
      <c r="F833" s="132"/>
      <c r="G833" s="132"/>
      <c r="H833" s="132"/>
      <c r="I833" s="132"/>
      <c r="J833" s="132"/>
      <c r="K833" s="217"/>
      <c r="L833" s="599" t="s">
        <v>369</v>
      </c>
      <c r="M833" s="132"/>
      <c r="N833" s="132"/>
      <c r="O833" s="132"/>
      <c r="P833" s="132"/>
      <c r="Q833" s="132"/>
      <c r="R833" s="132"/>
      <c r="S833" s="132"/>
      <c r="T833" s="132"/>
      <c r="U833" s="132"/>
      <c r="V833" s="132"/>
    </row>
    <row r="834" spans="1:22">
      <c r="A834" s="599"/>
      <c r="B834" s="132"/>
      <c r="C834" s="132"/>
      <c r="D834" s="131" t="s">
        <v>327</v>
      </c>
      <c r="E834" s="131"/>
      <c r="F834" s="136">
        <f>Жильцы!E48</f>
        <v>49.2</v>
      </c>
      <c r="G834" s="131" t="s">
        <v>328</v>
      </c>
      <c r="H834" s="132" t="str">
        <f>Жильцы!B48&amp;" "&amp;Жильцы!C48&amp;"."&amp;Жильцы!D48&amp;"."</f>
        <v xml:space="preserve"> Гальченко Л.А.</v>
      </c>
      <c r="I834" s="132"/>
      <c r="J834" s="132"/>
      <c r="K834" s="217"/>
      <c r="L834" s="599"/>
      <c r="M834" s="132"/>
      <c r="N834" s="132"/>
      <c r="O834" s="131" t="s">
        <v>327</v>
      </c>
      <c r="P834" s="131"/>
      <c r="Q834" s="136">
        <f>Жильцы!E50</f>
        <v>49.4</v>
      </c>
      <c r="R834" s="131" t="s">
        <v>328</v>
      </c>
      <c r="S834" s="132" t="str">
        <f>Жильцы!B50&amp;" "&amp;Жильцы!C50&amp;"."&amp;Жильцы!D50&amp;"."</f>
        <v>Скопцова Е.В.</v>
      </c>
      <c r="T834" s="132"/>
      <c r="U834" s="132"/>
      <c r="V834" s="132"/>
    </row>
    <row r="835" spans="1:22">
      <c r="A835" s="599"/>
      <c r="B835" s="132"/>
      <c r="C835" s="132"/>
      <c r="D835" s="131" t="s">
        <v>329</v>
      </c>
      <c r="E835" s="131"/>
      <c r="F835" s="136">
        <f>Жильцы!F48</f>
        <v>1</v>
      </c>
      <c r="G835" s="131" t="s">
        <v>330</v>
      </c>
      <c r="H835" s="132" t="s">
        <v>331</v>
      </c>
      <c r="I835" s="132"/>
      <c r="J835" s="137">
        <f>Жильцы!A48</f>
        <v>47</v>
      </c>
      <c r="K835" s="217"/>
      <c r="L835" s="599"/>
      <c r="M835" s="132"/>
      <c r="N835" s="132"/>
      <c r="O835" s="131" t="s">
        <v>329</v>
      </c>
      <c r="P835" s="131"/>
      <c r="Q835" s="136">
        <f>Жильцы!F50</f>
        <v>1</v>
      </c>
      <c r="R835" s="131" t="s">
        <v>330</v>
      </c>
      <c r="S835" s="132" t="s">
        <v>331</v>
      </c>
      <c r="T835" s="132"/>
      <c r="U835" s="137">
        <f>Жильцы!A50</f>
        <v>49</v>
      </c>
      <c r="V835" s="132"/>
    </row>
    <row r="836" spans="1:22" ht="2.25" customHeight="1" thickBot="1">
      <c r="A836" s="599"/>
      <c r="B836" s="132"/>
      <c r="C836" s="132"/>
      <c r="D836" s="132"/>
      <c r="E836" s="132"/>
      <c r="F836" s="132"/>
      <c r="G836" s="132"/>
      <c r="H836" s="132"/>
      <c r="I836" s="132"/>
      <c r="J836" s="132"/>
      <c r="K836" s="217"/>
      <c r="L836" s="599"/>
      <c r="M836" s="132"/>
      <c r="N836" s="132"/>
      <c r="O836" s="132"/>
      <c r="P836" s="132"/>
      <c r="Q836" s="132"/>
      <c r="R836" s="132"/>
      <c r="S836" s="132"/>
      <c r="T836" s="132"/>
      <c r="U836" s="132"/>
      <c r="V836" s="132"/>
    </row>
    <row r="837" spans="1:22" ht="16.5" customHeight="1" thickBot="1">
      <c r="A837" s="599"/>
      <c r="B837" s="138"/>
      <c r="C837" s="219"/>
      <c r="D837" s="139" t="s">
        <v>957</v>
      </c>
      <c r="E837" s="140"/>
      <c r="F837" s="141" t="s">
        <v>334</v>
      </c>
      <c r="G837" s="141" t="s">
        <v>335</v>
      </c>
      <c r="H837" s="220"/>
      <c r="I837" s="569" t="s">
        <v>337</v>
      </c>
      <c r="J837" s="570"/>
      <c r="K837" s="217"/>
      <c r="L837" s="599"/>
      <c r="M837" s="138"/>
      <c r="N837" s="219"/>
      <c r="O837" s="139" t="s">
        <v>957</v>
      </c>
      <c r="P837" s="140"/>
      <c r="Q837" s="141" t="s">
        <v>334</v>
      </c>
      <c r="R837" s="141" t="s">
        <v>335</v>
      </c>
      <c r="S837" s="220"/>
      <c r="T837" s="569" t="s">
        <v>337</v>
      </c>
      <c r="U837" s="570"/>
      <c r="V837" s="132"/>
    </row>
    <row r="838" spans="1:22" ht="3.75" customHeight="1">
      <c r="A838" s="599"/>
      <c r="B838" s="221"/>
      <c r="C838" s="144"/>
      <c r="D838" s="144"/>
      <c r="E838" s="145"/>
      <c r="F838" s="146"/>
      <c r="G838" s="146"/>
      <c r="H838" s="146"/>
      <c r="I838" s="144"/>
      <c r="J838" s="147"/>
      <c r="K838" s="217"/>
      <c r="L838" s="599"/>
      <c r="M838" s="221"/>
      <c r="N838" s="144"/>
      <c r="O838" s="144"/>
      <c r="P838" s="145"/>
      <c r="Q838" s="146"/>
      <c r="R838" s="146"/>
      <c r="S838" s="146"/>
      <c r="T838" s="144"/>
      <c r="U838" s="147"/>
      <c r="V838" s="132"/>
    </row>
    <row r="839" spans="1:22" ht="25.5" customHeight="1" thickBot="1">
      <c r="A839" s="599"/>
      <c r="B839" s="600" t="s">
        <v>520</v>
      </c>
      <c r="C839" s="601"/>
      <c r="D839" s="601"/>
      <c r="E839" s="602"/>
      <c r="F839" s="239">
        <v>8.4499999999999993</v>
      </c>
      <c r="G839" s="239">
        <f>F839*F834</f>
        <v>415.74</v>
      </c>
      <c r="H839" s="166"/>
      <c r="I839" s="242">
        <f>G839-H839</f>
        <v>415.74</v>
      </c>
      <c r="J839" s="167"/>
      <c r="K839" s="217"/>
      <c r="L839" s="599"/>
      <c r="M839" s="600" t="s">
        <v>520</v>
      </c>
      <c r="N839" s="601"/>
      <c r="O839" s="601"/>
      <c r="P839" s="602"/>
      <c r="Q839" s="239">
        <v>8.4499999999999993</v>
      </c>
      <c r="R839" s="239">
        <f>Q839*Q834</f>
        <v>417.42999999999995</v>
      </c>
      <c r="S839" s="239"/>
      <c r="T839" s="242">
        <f>R839-S839</f>
        <v>417.42999999999995</v>
      </c>
      <c r="U839" s="167"/>
      <c r="V839" s="132"/>
    </row>
    <row r="840" spans="1:22" ht="13.5" hidden="1" customHeight="1" thickBot="1">
      <c r="A840" s="154"/>
      <c r="B840" s="168" t="s">
        <v>521</v>
      </c>
      <c r="C840" s="164"/>
      <c r="D840" s="164"/>
      <c r="E840" s="165"/>
      <c r="F840" s="239">
        <f>$B$2309</f>
        <v>0</v>
      </c>
      <c r="G840" s="193">
        <f>F840*F834</f>
        <v>0</v>
      </c>
      <c r="H840" s="194"/>
      <c r="I840" s="160">
        <f>G840-H840</f>
        <v>0</v>
      </c>
      <c r="J840" s="161"/>
      <c r="K840" s="217"/>
      <c r="L840" s="154"/>
      <c r="M840" s="168" t="s">
        <v>521</v>
      </c>
      <c r="N840" s="164"/>
      <c r="O840" s="164"/>
      <c r="P840" s="165"/>
      <c r="Q840" s="239">
        <f>$B$2309</f>
        <v>0</v>
      </c>
      <c r="R840" s="193">
        <f>Q840*Q834</f>
        <v>0</v>
      </c>
      <c r="S840" s="158"/>
      <c r="T840" s="160">
        <f>R840-S840</f>
        <v>0</v>
      </c>
      <c r="U840" s="161"/>
      <c r="V840" s="132"/>
    </row>
    <row r="841" spans="1:22" ht="12.75" hidden="1" customHeight="1" thickBot="1">
      <c r="A841" s="132"/>
      <c r="B841" s="168"/>
      <c r="C841" s="164"/>
      <c r="D841" s="164"/>
      <c r="E841" s="165"/>
      <c r="F841" s="332" t="s">
        <v>384</v>
      </c>
      <c r="G841" s="332" t="s">
        <v>385</v>
      </c>
      <c r="H841" s="300"/>
      <c r="I841" s="219"/>
      <c r="J841" s="251"/>
      <c r="K841" s="217"/>
      <c r="L841" s="132"/>
      <c r="M841" s="168"/>
      <c r="N841" s="164"/>
      <c r="O841" s="164"/>
      <c r="P841" s="165"/>
      <c r="Q841" s="332" t="s">
        <v>384</v>
      </c>
      <c r="R841" s="332" t="s">
        <v>385</v>
      </c>
      <c r="S841" s="300"/>
      <c r="T841" s="219"/>
      <c r="U841" s="251"/>
      <c r="V841" s="132"/>
    </row>
    <row r="842" spans="1:22" ht="13.5" thickBot="1">
      <c r="A842" s="246" t="s">
        <v>375</v>
      </c>
      <c r="B842" s="345"/>
      <c r="C842" s="219"/>
      <c r="D842" s="219"/>
      <c r="E842" s="253"/>
      <c r="F842" s="248"/>
      <c r="G842" s="248"/>
      <c r="H842" s="249"/>
      <c r="I842" s="242"/>
      <c r="J842" s="251"/>
      <c r="K842" s="217"/>
      <c r="L842" s="246" t="s">
        <v>375</v>
      </c>
      <c r="M842" s="345"/>
      <c r="N842" s="219"/>
      <c r="O842" s="219"/>
      <c r="P842" s="253"/>
      <c r="Q842" s="164"/>
      <c r="R842" s="248"/>
      <c r="S842" s="249"/>
      <c r="T842" s="242"/>
      <c r="U842" s="167"/>
      <c r="V842" s="132"/>
    </row>
    <row r="843" spans="1:22">
      <c r="A843" s="131"/>
      <c r="B843" s="132"/>
      <c r="C843" s="132"/>
      <c r="D843" s="132"/>
      <c r="E843" s="132"/>
      <c r="F843" s="132"/>
      <c r="G843" s="173" t="s">
        <v>342</v>
      </c>
      <c r="H843" s="147"/>
      <c r="I843" s="287">
        <f>Жильцы!M48</f>
        <v>0</v>
      </c>
      <c r="J843" s="147"/>
      <c r="K843" s="217"/>
      <c r="L843" s="131"/>
      <c r="M843" s="132"/>
      <c r="N843" s="132"/>
      <c r="O843" s="132"/>
      <c r="P843" s="132"/>
      <c r="Q843" s="132"/>
      <c r="R843" s="173" t="s">
        <v>342</v>
      </c>
      <c r="S843" s="147"/>
      <c r="T843" s="287">
        <f>Жильцы!M50</f>
        <v>0</v>
      </c>
      <c r="U843" s="147"/>
      <c r="V843" s="132"/>
    </row>
    <row r="844" spans="1:22" ht="11.25" customHeight="1">
      <c r="A844" s="131"/>
      <c r="B844" s="132"/>
      <c r="C844" s="132"/>
      <c r="D844" s="132"/>
      <c r="E844" s="132"/>
      <c r="F844" s="132"/>
      <c r="G844" s="177" t="s">
        <v>140</v>
      </c>
      <c r="H844" s="178"/>
      <c r="I844" s="283">
        <f>Жильцы!O48</f>
        <v>0</v>
      </c>
      <c r="J844" s="178"/>
      <c r="K844" s="217"/>
      <c r="L844" s="131"/>
      <c r="M844" s="132"/>
      <c r="N844" s="132"/>
      <c r="O844" s="132"/>
      <c r="P844" s="132"/>
      <c r="Q844" s="132"/>
      <c r="R844" s="177" t="s">
        <v>140</v>
      </c>
      <c r="S844" s="178"/>
      <c r="T844" s="283">
        <f>Жильцы!O50</f>
        <v>0</v>
      </c>
      <c r="U844" s="178"/>
      <c r="V844" s="132"/>
    </row>
    <row r="845" spans="1:22" ht="13.5" thickBot="1">
      <c r="A845" s="131" t="s">
        <v>376</v>
      </c>
      <c r="B845" s="132"/>
      <c r="C845" s="132"/>
      <c r="D845" s="180" t="s">
        <v>345</v>
      </c>
      <c r="E845" s="183" t="str">
        <f>$E$17</f>
        <v>декабря</v>
      </c>
      <c r="F845" s="132" t="s">
        <v>968</v>
      </c>
      <c r="G845" s="182" t="s">
        <v>347</v>
      </c>
      <c r="H845" s="167"/>
      <c r="I845" s="257">
        <f>I839+I840+I842+I843+I844</f>
        <v>415.74</v>
      </c>
      <c r="J845" s="167"/>
      <c r="K845" s="217"/>
      <c r="L845" s="131" t="s">
        <v>376</v>
      </c>
      <c r="M845" s="132"/>
      <c r="N845" s="132"/>
      <c r="O845" s="180" t="s">
        <v>345</v>
      </c>
      <c r="P845" s="183" t="str">
        <f>$E$17</f>
        <v>декабря</v>
      </c>
      <c r="Q845" s="132" t="s">
        <v>968</v>
      </c>
      <c r="R845" s="182" t="s">
        <v>347</v>
      </c>
      <c r="S845" s="167"/>
      <c r="T845" s="257">
        <f>T839+T840+T842+T843+T844</f>
        <v>417.42999999999995</v>
      </c>
      <c r="U845" s="167"/>
      <c r="V845" s="132"/>
    </row>
    <row r="846" spans="1:22" ht="10.5" customHeight="1">
      <c r="A846" s="184" t="s">
        <v>348</v>
      </c>
      <c r="B846" s="190">
        <f>$B$18</f>
        <v>4.3333333333333335E-2</v>
      </c>
      <c r="C846" s="186" t="s">
        <v>349</v>
      </c>
      <c r="D846" s="259"/>
      <c r="E846" s="259"/>
      <c r="F846" s="259"/>
      <c r="G846" s="259"/>
      <c r="H846" s="259"/>
      <c r="I846" s="259"/>
      <c r="J846" s="259"/>
      <c r="K846" s="260"/>
      <c r="L846" s="184" t="s">
        <v>348</v>
      </c>
      <c r="M846" s="190">
        <f>$B$18</f>
        <v>4.3333333333333335E-2</v>
      </c>
      <c r="N846" s="186" t="s">
        <v>349</v>
      </c>
      <c r="O846" s="259"/>
      <c r="P846" s="259"/>
      <c r="Q846" s="259"/>
      <c r="R846" s="259"/>
      <c r="S846" s="259"/>
      <c r="T846" s="259"/>
      <c r="U846" s="259"/>
      <c r="V846" s="261"/>
    </row>
    <row r="847" spans="1:22" ht="27.75" customHeight="1">
      <c r="A847" s="131" t="s">
        <v>363</v>
      </c>
      <c r="B847" s="131"/>
      <c r="L847" s="131" t="s">
        <v>363</v>
      </c>
      <c r="M847" s="131"/>
      <c r="V847" s="216"/>
    </row>
    <row r="848" spans="1:22">
      <c r="A848" s="131" t="s">
        <v>966</v>
      </c>
      <c r="B848" s="131"/>
      <c r="L848" s="131" t="s">
        <v>966</v>
      </c>
      <c r="M848" s="131"/>
      <c r="V848" s="216"/>
    </row>
    <row r="849" spans="1:22" ht="2.25" customHeight="1">
      <c r="A849" s="131"/>
      <c r="B849" s="131"/>
      <c r="C849" s="132"/>
      <c r="D849" s="132"/>
      <c r="E849" s="132"/>
      <c r="F849" s="132"/>
      <c r="G849" s="132"/>
      <c r="H849" s="132"/>
      <c r="I849" s="132"/>
      <c r="J849" s="132"/>
      <c r="K849" s="217"/>
      <c r="L849" s="131"/>
      <c r="M849" s="131"/>
      <c r="N849" s="132"/>
      <c r="O849" s="132"/>
      <c r="P849" s="132"/>
      <c r="Q849" s="132"/>
      <c r="R849" s="132"/>
      <c r="S849" s="132"/>
      <c r="T849" s="132"/>
      <c r="U849" s="132"/>
      <c r="V849" s="132"/>
    </row>
    <row r="850" spans="1:22">
      <c r="A850" s="132"/>
      <c r="B850" s="132"/>
      <c r="C850" s="132"/>
      <c r="D850" s="133" t="s">
        <v>350</v>
      </c>
      <c r="E850" s="133"/>
      <c r="F850" s="133"/>
      <c r="G850" s="135" t="str">
        <f>$G$4</f>
        <v>ноябрь</v>
      </c>
      <c r="H850" s="133" t="s">
        <v>967</v>
      </c>
      <c r="I850" s="132"/>
      <c r="J850" s="132"/>
      <c r="K850" s="217"/>
      <c r="L850" s="132"/>
      <c r="M850" s="132"/>
      <c r="N850" s="132"/>
      <c r="O850" s="133" t="s">
        <v>350</v>
      </c>
      <c r="P850" s="133"/>
      <c r="Q850" s="133"/>
      <c r="R850" s="135" t="str">
        <f>$G$4</f>
        <v>ноябрь</v>
      </c>
      <c r="S850" s="133" t="s">
        <v>967</v>
      </c>
      <c r="T850" s="132"/>
      <c r="U850" s="132"/>
      <c r="V850" s="132"/>
    </row>
    <row r="851" spans="1:22" ht="3.75" customHeight="1">
      <c r="A851" s="599" t="s">
        <v>369</v>
      </c>
      <c r="B851" s="132"/>
      <c r="C851" s="132"/>
      <c r="D851" s="132"/>
      <c r="E851" s="132"/>
      <c r="F851" s="132"/>
      <c r="G851" s="132"/>
      <c r="H851" s="132"/>
      <c r="I851" s="132"/>
      <c r="J851" s="132"/>
      <c r="K851" s="594"/>
      <c r="L851" s="599" t="s">
        <v>369</v>
      </c>
      <c r="M851" s="132"/>
      <c r="N851" s="132"/>
      <c r="O851" s="132"/>
      <c r="P851" s="132"/>
      <c r="Q851" s="132"/>
      <c r="R851" s="132"/>
      <c r="S851" s="132"/>
      <c r="T851" s="132"/>
      <c r="U851" s="132"/>
      <c r="V851" s="594"/>
    </row>
    <row r="852" spans="1:22">
      <c r="A852" s="599"/>
      <c r="B852" s="132"/>
      <c r="C852" s="132"/>
      <c r="D852" s="131" t="s">
        <v>327</v>
      </c>
      <c r="E852" s="131"/>
      <c r="F852" s="136">
        <f>F834</f>
        <v>49.2</v>
      </c>
      <c r="G852" s="131" t="s">
        <v>328</v>
      </c>
      <c r="H852" s="132" t="str">
        <f>H834</f>
        <v xml:space="preserve"> Гальченко Л.А.</v>
      </c>
      <c r="I852" s="132"/>
      <c r="J852" s="132"/>
      <c r="K852" s="594"/>
      <c r="L852" s="599"/>
      <c r="M852" s="132"/>
      <c r="N852" s="132"/>
      <c r="O852" s="131" t="s">
        <v>327</v>
      </c>
      <c r="P852" s="131"/>
      <c r="Q852" s="136">
        <f>Q834</f>
        <v>49.4</v>
      </c>
      <c r="R852" s="131" t="s">
        <v>328</v>
      </c>
      <c r="S852" s="132" t="str">
        <f>S834</f>
        <v>Скопцова Е.В.</v>
      </c>
      <c r="T852" s="132"/>
      <c r="U852" s="132"/>
      <c r="V852" s="594"/>
    </row>
    <row r="853" spans="1:22">
      <c r="A853" s="599"/>
      <c r="B853" s="132"/>
      <c r="C853" s="132"/>
      <c r="D853" s="131" t="s">
        <v>329</v>
      </c>
      <c r="E853" s="131"/>
      <c r="F853" s="136">
        <f>F835</f>
        <v>1</v>
      </c>
      <c r="G853" s="131" t="s">
        <v>330</v>
      </c>
      <c r="H853" s="132" t="s">
        <v>331</v>
      </c>
      <c r="I853" s="132"/>
      <c r="J853" s="137">
        <f>J835</f>
        <v>47</v>
      </c>
      <c r="K853" s="594"/>
      <c r="L853" s="599"/>
      <c r="M853" s="132"/>
      <c r="N853" s="132"/>
      <c r="O853" s="131" t="s">
        <v>329</v>
      </c>
      <c r="P853" s="131"/>
      <c r="Q853" s="136">
        <f>Q835</f>
        <v>1</v>
      </c>
      <c r="R853" s="131" t="s">
        <v>330</v>
      </c>
      <c r="S853" s="132" t="s">
        <v>331</v>
      </c>
      <c r="T853" s="132"/>
      <c r="U853" s="137">
        <f>U835</f>
        <v>49</v>
      </c>
      <c r="V853" s="594"/>
    </row>
    <row r="854" spans="1:22" ht="2.25" customHeight="1" thickBot="1">
      <c r="A854" s="599"/>
      <c r="B854" s="132"/>
      <c r="C854" s="132"/>
      <c r="D854" s="132"/>
      <c r="E854" s="132"/>
      <c r="F854" s="132"/>
      <c r="G854" s="132"/>
      <c r="H854" s="132"/>
      <c r="I854" s="132"/>
      <c r="J854" s="132"/>
      <c r="K854" s="594"/>
      <c r="L854" s="599"/>
      <c r="M854" s="132"/>
      <c r="N854" s="132"/>
      <c r="O854" s="132"/>
      <c r="P854" s="132"/>
      <c r="Q854" s="132"/>
      <c r="R854" s="132"/>
      <c r="S854" s="132"/>
      <c r="T854" s="132"/>
      <c r="U854" s="132"/>
      <c r="V854" s="594"/>
    </row>
    <row r="855" spans="1:22" ht="16.5" customHeight="1" thickBot="1">
      <c r="A855" s="599"/>
      <c r="B855" s="138"/>
      <c r="C855" s="219"/>
      <c r="D855" s="139" t="s">
        <v>957</v>
      </c>
      <c r="E855" s="140"/>
      <c r="F855" s="141" t="s">
        <v>334</v>
      </c>
      <c r="G855" s="141" t="s">
        <v>335</v>
      </c>
      <c r="H855" s="220"/>
      <c r="I855" s="569" t="s">
        <v>337</v>
      </c>
      <c r="J855" s="570"/>
      <c r="K855" s="594"/>
      <c r="L855" s="599"/>
      <c r="M855" s="138"/>
      <c r="N855" s="219"/>
      <c r="O855" s="139" t="s">
        <v>957</v>
      </c>
      <c r="P855" s="140"/>
      <c r="Q855" s="141" t="s">
        <v>334</v>
      </c>
      <c r="R855" s="141" t="s">
        <v>335</v>
      </c>
      <c r="S855" s="220"/>
      <c r="T855" s="569" t="s">
        <v>337</v>
      </c>
      <c r="U855" s="570"/>
      <c r="V855" s="594"/>
    </row>
    <row r="856" spans="1:22" ht="3" customHeight="1">
      <c r="A856" s="599"/>
      <c r="B856" s="221"/>
      <c r="C856" s="144"/>
      <c r="D856" s="144"/>
      <c r="E856" s="145"/>
      <c r="F856" s="146"/>
      <c r="G856" s="146"/>
      <c r="H856" s="146"/>
      <c r="I856" s="144"/>
      <c r="J856" s="147"/>
      <c r="K856" s="594"/>
      <c r="L856" s="599"/>
      <c r="M856" s="221"/>
      <c r="N856" s="144"/>
      <c r="O856" s="144"/>
      <c r="P856" s="145"/>
      <c r="Q856" s="146"/>
      <c r="R856" s="146"/>
      <c r="S856" s="146"/>
      <c r="T856" s="144"/>
      <c r="U856" s="147"/>
      <c r="V856" s="594"/>
    </row>
    <row r="857" spans="1:22" ht="27" customHeight="1" thickBot="1">
      <c r="A857" s="599"/>
      <c r="B857" s="600" t="s">
        <v>520</v>
      </c>
      <c r="C857" s="601"/>
      <c r="D857" s="601"/>
      <c r="E857" s="602"/>
      <c r="F857" s="239">
        <v>8.4499999999999993</v>
      </c>
      <c r="G857" s="239">
        <f>F857*F852</f>
        <v>415.74</v>
      </c>
      <c r="H857" s="166"/>
      <c r="I857" s="242">
        <f>G857-H857</f>
        <v>415.74</v>
      </c>
      <c r="J857" s="167"/>
      <c r="K857" s="594"/>
      <c r="L857" s="599"/>
      <c r="M857" s="600" t="s">
        <v>520</v>
      </c>
      <c r="N857" s="601"/>
      <c r="O857" s="601"/>
      <c r="P857" s="602"/>
      <c r="Q857" s="239">
        <v>8.4499999999999993</v>
      </c>
      <c r="R857" s="239">
        <f>Q857*Q852</f>
        <v>417.42999999999995</v>
      </c>
      <c r="S857" s="239"/>
      <c r="T857" s="242">
        <f>R857-S857</f>
        <v>417.42999999999995</v>
      </c>
      <c r="U857" s="167"/>
      <c r="V857" s="594"/>
    </row>
    <row r="858" spans="1:22" ht="13.5" hidden="1" thickBot="1">
      <c r="A858" s="154"/>
      <c r="B858" s="168" t="s">
        <v>521</v>
      </c>
      <c r="C858" s="164"/>
      <c r="D858" s="164"/>
      <c r="E858" s="165"/>
      <c r="F858" s="239">
        <f>$B$2309</f>
        <v>0</v>
      </c>
      <c r="G858" s="193">
        <f>F858*F852</f>
        <v>0</v>
      </c>
      <c r="H858" s="194"/>
      <c r="I858" s="160">
        <f>G858-H858</f>
        <v>0</v>
      </c>
      <c r="J858" s="161"/>
      <c r="K858" s="594"/>
      <c r="L858" s="154"/>
      <c r="M858" s="168" t="s">
        <v>521</v>
      </c>
      <c r="N858" s="164"/>
      <c r="O858" s="164"/>
      <c r="P858" s="165"/>
      <c r="Q858" s="239">
        <f>$B$2309</f>
        <v>0</v>
      </c>
      <c r="R858" s="193">
        <f>Q858*Q852</f>
        <v>0</v>
      </c>
      <c r="S858" s="193"/>
      <c r="T858" s="160">
        <f>R858-S858</f>
        <v>0</v>
      </c>
      <c r="U858" s="161"/>
      <c r="V858" s="594"/>
    </row>
    <row r="859" spans="1:22" ht="12.75" hidden="1" customHeight="1" thickBot="1">
      <c r="A859" s="132"/>
      <c r="B859" s="168"/>
      <c r="C859" s="164"/>
      <c r="D859" s="164"/>
      <c r="E859" s="165"/>
      <c r="F859" s="332" t="s">
        <v>384</v>
      </c>
      <c r="G859" s="332" t="s">
        <v>385</v>
      </c>
      <c r="H859" s="300"/>
      <c r="I859" s="219"/>
      <c r="J859" s="251"/>
      <c r="K859" s="594"/>
      <c r="L859" s="132"/>
      <c r="M859" s="168"/>
      <c r="N859" s="164"/>
      <c r="O859" s="164"/>
      <c r="P859" s="165"/>
      <c r="Q859" s="332" t="s">
        <v>384</v>
      </c>
      <c r="R859" s="332" t="s">
        <v>385</v>
      </c>
      <c r="S859" s="300"/>
      <c r="T859" s="219"/>
      <c r="U859" s="251"/>
      <c r="V859" s="594"/>
    </row>
    <row r="860" spans="1:22" ht="13.5" thickBot="1">
      <c r="A860" s="246" t="s">
        <v>375</v>
      </c>
      <c r="B860" s="345"/>
      <c r="C860" s="219"/>
      <c r="D860" s="219"/>
      <c r="E860" s="253"/>
      <c r="F860" s="164"/>
      <c r="G860" s="282"/>
      <c r="H860" s="249"/>
      <c r="I860" s="242"/>
      <c r="J860" s="167"/>
      <c r="K860" s="594"/>
      <c r="L860" s="246" t="s">
        <v>375</v>
      </c>
      <c r="M860" s="345"/>
      <c r="N860" s="219"/>
      <c r="O860" s="219"/>
      <c r="P860" s="253"/>
      <c r="Q860" s="164"/>
      <c r="R860" s="248"/>
      <c r="S860" s="249"/>
      <c r="T860" s="242"/>
      <c r="U860" s="167"/>
      <c r="V860" s="594"/>
    </row>
    <row r="861" spans="1:22">
      <c r="A861" s="131"/>
      <c r="B861" s="132"/>
      <c r="C861" s="132"/>
      <c r="D861" s="132"/>
      <c r="E861" s="132"/>
      <c r="F861" s="132"/>
      <c r="G861" s="173" t="s">
        <v>342</v>
      </c>
      <c r="H861" s="147"/>
      <c r="I861" s="287">
        <f>I843</f>
        <v>0</v>
      </c>
      <c r="J861" s="147"/>
      <c r="K861" s="594"/>
      <c r="L861" s="131"/>
      <c r="M861" s="132"/>
      <c r="N861" s="132"/>
      <c r="O861" s="132"/>
      <c r="P861" s="132"/>
      <c r="Q861" s="132"/>
      <c r="R861" s="173" t="s">
        <v>342</v>
      </c>
      <c r="S861" s="147"/>
      <c r="T861" s="287">
        <f>T843</f>
        <v>0</v>
      </c>
      <c r="U861" s="147"/>
      <c r="V861" s="594"/>
    </row>
    <row r="862" spans="1:22">
      <c r="A862" s="131"/>
      <c r="B862" s="132"/>
      <c r="C862" s="132"/>
      <c r="D862" s="132"/>
      <c r="E862" s="132"/>
      <c r="F862" s="132"/>
      <c r="G862" s="177" t="s">
        <v>140</v>
      </c>
      <c r="H862" s="178"/>
      <c r="I862" s="283">
        <f>I844</f>
        <v>0</v>
      </c>
      <c r="J862" s="178"/>
      <c r="K862" s="594"/>
      <c r="L862" s="131"/>
      <c r="M862" s="132"/>
      <c r="N862" s="132"/>
      <c r="O862" s="132"/>
      <c r="P862" s="132"/>
      <c r="Q862" s="132"/>
      <c r="R862" s="177" t="s">
        <v>140</v>
      </c>
      <c r="S862" s="178"/>
      <c r="T862" s="283">
        <f>T844</f>
        <v>0</v>
      </c>
      <c r="U862" s="178"/>
      <c r="V862" s="594"/>
    </row>
    <row r="863" spans="1:22" ht="13.5" thickBot="1">
      <c r="A863" s="131" t="s">
        <v>376</v>
      </c>
      <c r="B863" s="132"/>
      <c r="C863" s="132"/>
      <c r="D863" s="180" t="s">
        <v>345</v>
      </c>
      <c r="E863" s="183" t="str">
        <f>$E$17</f>
        <v>декабря</v>
      </c>
      <c r="F863" s="132" t="s">
        <v>968</v>
      </c>
      <c r="G863" s="182" t="s">
        <v>347</v>
      </c>
      <c r="H863" s="167"/>
      <c r="I863" s="257">
        <f>I857+I858+I860+I861+I862</f>
        <v>415.74</v>
      </c>
      <c r="J863" s="167"/>
      <c r="K863" s="594"/>
      <c r="L863" s="131" t="s">
        <v>376</v>
      </c>
      <c r="M863" s="132"/>
      <c r="N863" s="132"/>
      <c r="O863" s="180" t="s">
        <v>345</v>
      </c>
      <c r="P863" s="183" t="str">
        <f>$E$17</f>
        <v>декабря</v>
      </c>
      <c r="Q863" s="132" t="s">
        <v>968</v>
      </c>
      <c r="R863" s="182" t="s">
        <v>347</v>
      </c>
      <c r="S863" s="167"/>
      <c r="T863" s="257">
        <f>T857+T858+T860+T861+T862</f>
        <v>417.42999999999995</v>
      </c>
      <c r="U863" s="167"/>
      <c r="V863" s="594"/>
    </row>
    <row r="864" spans="1:22" s="261" customFormat="1" ht="13.5" customHeight="1">
      <c r="A864" s="284" t="s">
        <v>348</v>
      </c>
      <c r="B864" s="285">
        <f>$B$18</f>
        <v>4.3333333333333335E-2</v>
      </c>
      <c r="C864" s="196" t="s">
        <v>349</v>
      </c>
      <c r="K864" s="260"/>
      <c r="L864" s="284" t="s">
        <v>348</v>
      </c>
      <c r="M864" s="285">
        <f>$B$18</f>
        <v>4.3333333333333335E-2</v>
      </c>
      <c r="N864" s="196" t="s">
        <v>349</v>
      </c>
    </row>
    <row r="865" spans="1:22">
      <c r="A865" s="131" t="s">
        <v>363</v>
      </c>
      <c r="B865" s="131"/>
      <c r="L865" s="131" t="s">
        <v>363</v>
      </c>
      <c r="M865" s="131"/>
      <c r="V865" s="216"/>
    </row>
    <row r="866" spans="1:22">
      <c r="A866" s="131" t="s">
        <v>966</v>
      </c>
      <c r="B866" s="131"/>
      <c r="L866" s="131" t="s">
        <v>966</v>
      </c>
      <c r="M866" s="131"/>
      <c r="V866" s="216"/>
    </row>
    <row r="867" spans="1:22" ht="2.25" customHeight="1">
      <c r="A867" s="131"/>
      <c r="B867" s="131"/>
      <c r="C867" s="132"/>
      <c r="D867" s="132"/>
      <c r="E867" s="132"/>
      <c r="F867" s="132"/>
      <c r="G867" s="132"/>
      <c r="H867" s="132"/>
      <c r="I867" s="132"/>
      <c r="J867" s="132"/>
      <c r="K867" s="217"/>
      <c r="L867" s="131"/>
      <c r="M867" s="131"/>
      <c r="N867" s="132"/>
      <c r="O867" s="132"/>
      <c r="P867" s="132"/>
      <c r="Q867" s="132"/>
      <c r="R867" s="132"/>
      <c r="S867" s="132"/>
      <c r="T867" s="132"/>
      <c r="U867" s="132"/>
      <c r="V867" s="132"/>
    </row>
    <row r="868" spans="1:22">
      <c r="A868" s="132"/>
      <c r="B868" s="132"/>
      <c r="C868" s="132"/>
      <c r="D868" s="133" t="s">
        <v>325</v>
      </c>
      <c r="E868" s="133"/>
      <c r="F868" s="133"/>
      <c r="G868" s="135" t="str">
        <f>$G$4</f>
        <v>ноябрь</v>
      </c>
      <c r="H868" s="133" t="s">
        <v>967</v>
      </c>
      <c r="I868" s="132"/>
      <c r="J868" s="132"/>
      <c r="K868" s="217"/>
      <c r="L868" s="132"/>
      <c r="M868" s="132"/>
      <c r="N868" s="132"/>
      <c r="O868" s="133" t="s">
        <v>325</v>
      </c>
      <c r="P868" s="133"/>
      <c r="Q868" s="133"/>
      <c r="R868" s="135" t="str">
        <f>$G$4</f>
        <v>ноябрь</v>
      </c>
      <c r="S868" s="133" t="s">
        <v>967</v>
      </c>
      <c r="T868" s="132"/>
      <c r="U868" s="132"/>
      <c r="V868" s="132"/>
    </row>
    <row r="869" spans="1:22" ht="5.25" customHeight="1">
      <c r="A869" s="599" t="s">
        <v>369</v>
      </c>
      <c r="B869" s="132"/>
      <c r="C869" s="132"/>
      <c r="D869" s="132"/>
      <c r="E869" s="132"/>
      <c r="F869" s="132"/>
      <c r="G869" s="132"/>
      <c r="H869" s="132"/>
      <c r="I869" s="132"/>
      <c r="J869" s="132"/>
      <c r="K869" s="217"/>
      <c r="L869" s="599" t="s">
        <v>369</v>
      </c>
      <c r="M869" s="132"/>
      <c r="N869" s="132"/>
      <c r="O869" s="132"/>
      <c r="P869" s="132"/>
      <c r="Q869" s="132"/>
      <c r="R869" s="132"/>
      <c r="S869" s="132"/>
      <c r="T869" s="132"/>
      <c r="U869" s="132"/>
      <c r="V869" s="132"/>
    </row>
    <row r="870" spans="1:22">
      <c r="A870" s="599"/>
      <c r="B870" s="132"/>
      <c r="C870" s="132"/>
      <c r="D870" s="131" t="s">
        <v>327</v>
      </c>
      <c r="E870" s="131"/>
      <c r="F870" s="136">
        <f>Жильцы!E51</f>
        <v>49.1</v>
      </c>
      <c r="G870" s="131" t="s">
        <v>328</v>
      </c>
      <c r="H870" s="132" t="str">
        <f>Жильцы!B51&amp;" "&amp;Жильцы!C51&amp;"."&amp;Жильцы!D51&amp;"."</f>
        <v>Перебейнос Н.Л.</v>
      </c>
      <c r="I870" s="132"/>
      <c r="J870" s="132"/>
      <c r="K870" s="217"/>
      <c r="L870" s="599"/>
      <c r="M870" s="132"/>
      <c r="N870" s="132"/>
      <c r="O870" s="131" t="s">
        <v>327</v>
      </c>
      <c r="P870" s="131"/>
      <c r="Q870" s="136">
        <f>Жильцы!E53</f>
        <v>65.599999999999994</v>
      </c>
      <c r="R870" s="131" t="s">
        <v>328</v>
      </c>
      <c r="S870" s="132" t="str">
        <f>Жильцы!B53&amp;" "&amp;Жильцы!C53&amp;"."&amp;Жильцы!D53&amp;"."</f>
        <v>Голиков С.Г.</v>
      </c>
      <c r="T870" s="132"/>
      <c r="U870" s="132"/>
      <c r="V870" s="132"/>
    </row>
    <row r="871" spans="1:22">
      <c r="A871" s="599"/>
      <c r="B871" s="132"/>
      <c r="C871" s="132"/>
      <c r="D871" s="131" t="s">
        <v>329</v>
      </c>
      <c r="E871" s="131"/>
      <c r="F871" s="136">
        <f>Жильцы!F51</f>
        <v>1</v>
      </c>
      <c r="G871" s="131" t="s">
        <v>330</v>
      </c>
      <c r="H871" s="132" t="s">
        <v>331</v>
      </c>
      <c r="I871" s="132"/>
      <c r="J871" s="137">
        <f>Жильцы!A51</f>
        <v>50</v>
      </c>
      <c r="K871" s="217"/>
      <c r="L871" s="599"/>
      <c r="M871" s="132"/>
      <c r="N871" s="132"/>
      <c r="O871" s="131" t="s">
        <v>329</v>
      </c>
      <c r="P871" s="131"/>
      <c r="Q871" s="136">
        <f>Жильцы!F53</f>
        <v>5</v>
      </c>
      <c r="R871" s="131" t="s">
        <v>330</v>
      </c>
      <c r="S871" s="132" t="s">
        <v>331</v>
      </c>
      <c r="T871" s="132"/>
      <c r="U871" s="137">
        <f>Жильцы!A53</f>
        <v>52</v>
      </c>
      <c r="V871" s="132"/>
    </row>
    <row r="872" spans="1:22" ht="2.25" customHeight="1" thickBot="1">
      <c r="A872" s="599"/>
      <c r="B872" s="132"/>
      <c r="C872" s="132"/>
      <c r="D872" s="132"/>
      <c r="E872" s="132"/>
      <c r="F872" s="132"/>
      <c r="G872" s="132"/>
      <c r="H872" s="132"/>
      <c r="I872" s="132"/>
      <c r="J872" s="132"/>
      <c r="K872" s="217"/>
      <c r="L872" s="599"/>
      <c r="M872" s="132"/>
      <c r="N872" s="132"/>
      <c r="O872" s="132"/>
      <c r="P872" s="132"/>
      <c r="Q872" s="132"/>
      <c r="R872" s="132"/>
      <c r="S872" s="132"/>
      <c r="T872" s="132"/>
      <c r="U872" s="132"/>
      <c r="V872" s="132"/>
    </row>
    <row r="873" spans="1:22" ht="23.25" customHeight="1" thickBot="1">
      <c r="A873" s="599"/>
      <c r="B873" s="138"/>
      <c r="C873" s="219"/>
      <c r="D873" s="139" t="s">
        <v>957</v>
      </c>
      <c r="E873" s="140"/>
      <c r="F873" s="141" t="s">
        <v>334</v>
      </c>
      <c r="G873" s="141" t="s">
        <v>335</v>
      </c>
      <c r="H873" s="220"/>
      <c r="I873" s="569" t="s">
        <v>337</v>
      </c>
      <c r="J873" s="570"/>
      <c r="K873" s="217"/>
      <c r="L873" s="599"/>
      <c r="M873" s="138"/>
      <c r="N873" s="219"/>
      <c r="O873" s="139" t="s">
        <v>957</v>
      </c>
      <c r="P873" s="140"/>
      <c r="Q873" s="141" t="s">
        <v>334</v>
      </c>
      <c r="R873" s="141" t="s">
        <v>335</v>
      </c>
      <c r="S873" s="220"/>
      <c r="T873" s="569" t="s">
        <v>337</v>
      </c>
      <c r="U873" s="570"/>
      <c r="V873" s="132"/>
    </row>
    <row r="874" spans="1:22" ht="3" customHeight="1">
      <c r="A874" s="599"/>
      <c r="B874" s="221"/>
      <c r="C874" s="144"/>
      <c r="D874" s="144"/>
      <c r="E874" s="145"/>
      <c r="F874" s="146"/>
      <c r="G874" s="146"/>
      <c r="H874" s="146"/>
      <c r="I874" s="144"/>
      <c r="J874" s="147"/>
      <c r="K874" s="217"/>
      <c r="L874" s="599"/>
      <c r="M874" s="221"/>
      <c r="N874" s="144"/>
      <c r="O874" s="144"/>
      <c r="P874" s="145"/>
      <c r="Q874" s="146"/>
      <c r="R874" s="146"/>
      <c r="S874" s="146"/>
      <c r="T874" s="144"/>
      <c r="U874" s="147"/>
      <c r="V874" s="132"/>
    </row>
    <row r="875" spans="1:22" ht="27" customHeight="1" thickBot="1">
      <c r="A875" s="599"/>
      <c r="B875" s="600" t="s">
        <v>520</v>
      </c>
      <c r="C875" s="601"/>
      <c r="D875" s="601"/>
      <c r="E875" s="602"/>
      <c r="F875" s="239">
        <v>8.4499999999999993</v>
      </c>
      <c r="G875" s="239">
        <f>F875*F870</f>
        <v>414.89499999999998</v>
      </c>
      <c r="H875" s="240"/>
      <c r="I875" s="242">
        <f>G875-H875</f>
        <v>414.89499999999998</v>
      </c>
      <c r="J875" s="167"/>
      <c r="K875" s="217"/>
      <c r="L875" s="599"/>
      <c r="M875" s="600" t="s">
        <v>520</v>
      </c>
      <c r="N875" s="601"/>
      <c r="O875" s="601"/>
      <c r="P875" s="602"/>
      <c r="Q875" s="239">
        <v>8.4499999999999993</v>
      </c>
      <c r="R875" s="239">
        <f>Q875*Q870</f>
        <v>554.31999999999994</v>
      </c>
      <c r="S875" s="240"/>
      <c r="T875" s="242">
        <f>R875-S875</f>
        <v>554.31999999999994</v>
      </c>
      <c r="U875" s="167"/>
      <c r="V875" s="132"/>
    </row>
    <row r="876" spans="1:22" ht="13.5" hidden="1" thickBot="1">
      <c r="A876" s="154"/>
      <c r="B876" s="168" t="s">
        <v>521</v>
      </c>
      <c r="C876" s="164"/>
      <c r="D876" s="164"/>
      <c r="E876" s="165"/>
      <c r="F876" s="239">
        <f>$B$2309</f>
        <v>0</v>
      </c>
      <c r="G876" s="158">
        <f>F876*F870</f>
        <v>0</v>
      </c>
      <c r="H876" s="162"/>
      <c r="I876" s="160">
        <f>G876-H876</f>
        <v>0</v>
      </c>
      <c r="J876" s="161"/>
      <c r="K876" s="217"/>
      <c r="L876" s="154"/>
      <c r="M876" s="168" t="s">
        <v>521</v>
      </c>
      <c r="N876" s="164"/>
      <c r="O876" s="164"/>
      <c r="P876" s="165"/>
      <c r="Q876" s="239">
        <f>$B$2309</f>
        <v>0</v>
      </c>
      <c r="R876" s="158">
        <f>Q876*Q870</f>
        <v>0</v>
      </c>
      <c r="S876" s="162"/>
      <c r="T876" s="160">
        <f>R876-S876</f>
        <v>0</v>
      </c>
      <c r="U876" s="161"/>
      <c r="V876" s="132"/>
    </row>
    <row r="877" spans="1:22" ht="12.75" hidden="1" customHeight="1" thickBot="1">
      <c r="A877" s="132"/>
      <c r="B877" s="168"/>
      <c r="C877" s="164"/>
      <c r="D877" s="164"/>
      <c r="E877" s="165"/>
      <c r="F877" s="332" t="s">
        <v>384</v>
      </c>
      <c r="G877" s="332" t="s">
        <v>385</v>
      </c>
      <c r="H877" s="300"/>
      <c r="I877" s="219"/>
      <c r="J877" s="251"/>
      <c r="K877" s="217"/>
      <c r="L877" s="132"/>
      <c r="M877" s="168"/>
      <c r="N877" s="164"/>
      <c r="O877" s="164"/>
      <c r="P877" s="165"/>
      <c r="Q877" s="332" t="s">
        <v>384</v>
      </c>
      <c r="R877" s="332" t="s">
        <v>385</v>
      </c>
      <c r="S877" s="300"/>
      <c r="T877" s="219"/>
      <c r="U877" s="251"/>
      <c r="V877" s="132"/>
    </row>
    <row r="878" spans="1:22" ht="13.5" thickBot="1">
      <c r="A878" s="246" t="s">
        <v>375</v>
      </c>
      <c r="B878" s="345"/>
      <c r="C878" s="219"/>
      <c r="D878" s="219"/>
      <c r="E878" s="253"/>
      <c r="F878" s="248"/>
      <c r="G878" s="248"/>
      <c r="H878" s="249"/>
      <c r="I878" s="242"/>
      <c r="J878" s="251"/>
      <c r="K878" s="252"/>
      <c r="L878" s="246" t="s">
        <v>375</v>
      </c>
      <c r="M878" s="345"/>
      <c r="N878" s="219"/>
      <c r="O878" s="219"/>
      <c r="P878" s="253"/>
      <c r="Q878" s="164"/>
      <c r="R878" s="248"/>
      <c r="S878" s="249"/>
      <c r="T878" s="242"/>
      <c r="U878" s="167"/>
      <c r="V878" s="132"/>
    </row>
    <row r="879" spans="1:22">
      <c r="A879" s="131"/>
      <c r="B879" s="132"/>
      <c r="C879" s="132"/>
      <c r="D879" s="132"/>
      <c r="E879" s="132"/>
      <c r="F879" s="132"/>
      <c r="G879" s="173" t="s">
        <v>342</v>
      </c>
      <c r="H879" s="147"/>
      <c r="I879" s="287">
        <f>Жильцы!M51</f>
        <v>0</v>
      </c>
      <c r="J879" s="147"/>
      <c r="K879" s="217"/>
      <c r="L879" s="131"/>
      <c r="M879" s="132"/>
      <c r="N879" s="132"/>
      <c r="O879" s="132"/>
      <c r="P879" s="132"/>
      <c r="Q879" s="132"/>
      <c r="R879" s="173" t="s">
        <v>342</v>
      </c>
      <c r="S879" s="147"/>
      <c r="T879" s="287">
        <f>Жильцы!M53</f>
        <v>0</v>
      </c>
      <c r="U879" s="147"/>
      <c r="V879" s="132"/>
    </row>
    <row r="880" spans="1:22">
      <c r="A880" s="131"/>
      <c r="B880" s="132"/>
      <c r="C880" s="132"/>
      <c r="D880" s="132"/>
      <c r="E880" s="132"/>
      <c r="F880" s="132"/>
      <c r="G880" s="177" t="s">
        <v>140</v>
      </c>
      <c r="H880" s="178"/>
      <c r="I880" s="283">
        <f>Жильцы!O51</f>
        <v>0</v>
      </c>
      <c r="J880" s="178"/>
      <c r="K880" s="217"/>
      <c r="L880" s="131"/>
      <c r="M880" s="132"/>
      <c r="N880" s="132"/>
      <c r="O880" s="132"/>
      <c r="P880" s="132"/>
      <c r="Q880" s="132"/>
      <c r="R880" s="177" t="s">
        <v>140</v>
      </c>
      <c r="S880" s="178"/>
      <c r="T880" s="283">
        <f>Жильцы!O53</f>
        <v>0</v>
      </c>
      <c r="U880" s="178"/>
      <c r="V880" s="132"/>
    </row>
    <row r="881" spans="1:22" ht="13.5" thickBot="1">
      <c r="A881" s="131" t="s">
        <v>376</v>
      </c>
      <c r="B881" s="132"/>
      <c r="C881" s="132"/>
      <c r="D881" s="180" t="s">
        <v>345</v>
      </c>
      <c r="E881" s="183" t="str">
        <f>$E$17</f>
        <v>декабря</v>
      </c>
      <c r="F881" s="132" t="s">
        <v>968</v>
      </c>
      <c r="G881" s="182" t="s">
        <v>347</v>
      </c>
      <c r="H881" s="167"/>
      <c r="I881" s="257">
        <f>I875+I876+I878+I879+I880</f>
        <v>414.89499999999998</v>
      </c>
      <c r="J881" s="167"/>
      <c r="K881" s="217"/>
      <c r="L881" s="131" t="s">
        <v>376</v>
      </c>
      <c r="M881" s="132"/>
      <c r="N881" s="132"/>
      <c r="O881" s="180" t="s">
        <v>345</v>
      </c>
      <c r="P881" s="183" t="str">
        <f>$E$17</f>
        <v>декабря</v>
      </c>
      <c r="Q881" s="132" t="s">
        <v>968</v>
      </c>
      <c r="R881" s="182" t="s">
        <v>347</v>
      </c>
      <c r="S881" s="167"/>
      <c r="T881" s="257">
        <f>T875+T876+T878+T879+T880</f>
        <v>554.31999999999994</v>
      </c>
      <c r="U881" s="167"/>
      <c r="V881" s="132"/>
    </row>
    <row r="882" spans="1:22" ht="12.75" customHeight="1">
      <c r="A882" s="184" t="s">
        <v>348</v>
      </c>
      <c r="B882" s="190">
        <f>$B$18</f>
        <v>4.3333333333333335E-2</v>
      </c>
      <c r="C882" s="186" t="s">
        <v>349</v>
      </c>
      <c r="D882" s="259"/>
      <c r="E882" s="259"/>
      <c r="F882" s="259"/>
      <c r="G882" s="188"/>
      <c r="H882" s="189"/>
      <c r="I882" s="259"/>
      <c r="J882" s="259"/>
      <c r="K882" s="260"/>
      <c r="L882" s="184" t="s">
        <v>348</v>
      </c>
      <c r="M882" s="190">
        <f>$B$18</f>
        <v>4.3333333333333335E-2</v>
      </c>
      <c r="N882" s="186" t="s">
        <v>349</v>
      </c>
      <c r="O882" s="259"/>
      <c r="P882" s="259"/>
      <c r="Q882" s="259"/>
      <c r="R882" s="259"/>
      <c r="S882" s="259"/>
      <c r="T882" s="259"/>
      <c r="U882" s="259"/>
      <c r="V882" s="261"/>
    </row>
    <row r="883" spans="1:22" ht="27" customHeight="1">
      <c r="A883" s="131" t="s">
        <v>363</v>
      </c>
      <c r="B883" s="131"/>
      <c r="L883" s="131" t="s">
        <v>363</v>
      </c>
      <c r="M883" s="131"/>
      <c r="V883" s="216"/>
    </row>
    <row r="884" spans="1:22">
      <c r="A884" s="131" t="s">
        <v>966</v>
      </c>
      <c r="B884" s="131"/>
      <c r="L884" s="131" t="s">
        <v>966</v>
      </c>
      <c r="M884" s="131"/>
      <c r="V884" s="216"/>
    </row>
    <row r="885" spans="1:22" ht="2.25" customHeight="1">
      <c r="A885" s="131"/>
      <c r="B885" s="131"/>
      <c r="C885" s="132"/>
      <c r="D885" s="132"/>
      <c r="E885" s="132"/>
      <c r="F885" s="132"/>
      <c r="G885" s="132"/>
      <c r="H885" s="132"/>
      <c r="I885" s="132"/>
      <c r="J885" s="132"/>
      <c r="K885" s="217"/>
      <c r="L885" s="131"/>
      <c r="M885" s="131"/>
      <c r="N885" s="132"/>
      <c r="O885" s="132"/>
      <c r="P885" s="132"/>
      <c r="Q885" s="132"/>
      <c r="R885" s="132"/>
      <c r="S885" s="132"/>
      <c r="T885" s="132"/>
      <c r="U885" s="132"/>
      <c r="V885" s="156"/>
    </row>
    <row r="886" spans="1:22">
      <c r="A886" s="132"/>
      <c r="B886" s="132"/>
      <c r="C886" s="132"/>
      <c r="D886" s="133" t="s">
        <v>350</v>
      </c>
      <c r="E886" s="133"/>
      <c r="F886" s="133"/>
      <c r="G886" s="135" t="str">
        <f>$G$4</f>
        <v>ноябрь</v>
      </c>
      <c r="H886" s="133" t="s">
        <v>967</v>
      </c>
      <c r="I886" s="132"/>
      <c r="J886" s="132"/>
      <c r="K886" s="217"/>
      <c r="L886" s="132"/>
      <c r="M886" s="132"/>
      <c r="N886" s="132"/>
      <c r="O886" s="133" t="s">
        <v>350</v>
      </c>
      <c r="P886" s="133"/>
      <c r="Q886" s="133"/>
      <c r="R886" s="135" t="str">
        <f>$G$4</f>
        <v>ноябрь</v>
      </c>
      <c r="S886" s="133" t="s">
        <v>967</v>
      </c>
      <c r="T886" s="132"/>
      <c r="U886" s="132"/>
      <c r="V886" s="156"/>
    </row>
    <row r="887" spans="1:22" ht="3.75" customHeight="1">
      <c r="A887" s="599" t="s">
        <v>369</v>
      </c>
      <c r="B887" s="132"/>
      <c r="C887" s="132"/>
      <c r="D887" s="132"/>
      <c r="E887" s="132"/>
      <c r="F887" s="132"/>
      <c r="G887" s="132"/>
      <c r="H887" s="132"/>
      <c r="I887" s="132"/>
      <c r="J887" s="132"/>
      <c r="K887" s="594"/>
      <c r="L887" s="599" t="s">
        <v>369</v>
      </c>
      <c r="M887" s="132"/>
      <c r="N887" s="132"/>
      <c r="O887" s="132"/>
      <c r="P887" s="132"/>
      <c r="Q887" s="132"/>
      <c r="R887" s="132"/>
      <c r="S887" s="132"/>
      <c r="T887" s="132"/>
      <c r="U887" s="132"/>
      <c r="V887" s="594"/>
    </row>
    <row r="888" spans="1:22">
      <c r="A888" s="599"/>
      <c r="B888" s="132"/>
      <c r="C888" s="132"/>
      <c r="D888" s="131" t="s">
        <v>327</v>
      </c>
      <c r="E888" s="131"/>
      <c r="F888" s="136">
        <f>F870</f>
        <v>49.1</v>
      </c>
      <c r="G888" s="131" t="s">
        <v>328</v>
      </c>
      <c r="H888" s="132" t="str">
        <f>H870</f>
        <v>Перебейнос Н.Л.</v>
      </c>
      <c r="I888" s="132"/>
      <c r="J888" s="132"/>
      <c r="K888" s="594"/>
      <c r="L888" s="599"/>
      <c r="M888" s="132"/>
      <c r="N888" s="132"/>
      <c r="O888" s="131" t="s">
        <v>327</v>
      </c>
      <c r="P888" s="131"/>
      <c r="Q888" s="136">
        <f>Q870</f>
        <v>65.599999999999994</v>
      </c>
      <c r="R888" s="131" t="s">
        <v>328</v>
      </c>
      <c r="S888" s="132" t="str">
        <f>S870</f>
        <v>Голиков С.Г.</v>
      </c>
      <c r="T888" s="132"/>
      <c r="U888" s="132"/>
      <c r="V888" s="594"/>
    </row>
    <row r="889" spans="1:22">
      <c r="A889" s="599"/>
      <c r="B889" s="132"/>
      <c r="C889" s="132"/>
      <c r="D889" s="131" t="s">
        <v>329</v>
      </c>
      <c r="E889" s="131"/>
      <c r="F889" s="136">
        <f>F871</f>
        <v>1</v>
      </c>
      <c r="G889" s="131" t="s">
        <v>330</v>
      </c>
      <c r="H889" s="132" t="s">
        <v>331</v>
      </c>
      <c r="I889" s="132"/>
      <c r="J889" s="137">
        <f>J871</f>
        <v>50</v>
      </c>
      <c r="K889" s="594"/>
      <c r="L889" s="599"/>
      <c r="M889" s="132"/>
      <c r="N889" s="132"/>
      <c r="O889" s="131" t="s">
        <v>329</v>
      </c>
      <c r="P889" s="131"/>
      <c r="Q889" s="136">
        <f>Q871</f>
        <v>5</v>
      </c>
      <c r="R889" s="131" t="s">
        <v>330</v>
      </c>
      <c r="S889" s="132" t="s">
        <v>331</v>
      </c>
      <c r="T889" s="132"/>
      <c r="U889" s="137">
        <f>U871</f>
        <v>52</v>
      </c>
      <c r="V889" s="594"/>
    </row>
    <row r="890" spans="1:22" ht="2.25" customHeight="1" thickBot="1">
      <c r="A890" s="599"/>
      <c r="B890" s="132"/>
      <c r="C890" s="132"/>
      <c r="D890" s="132"/>
      <c r="E890" s="132"/>
      <c r="F890" s="132"/>
      <c r="G890" s="132"/>
      <c r="H890" s="132"/>
      <c r="I890" s="132"/>
      <c r="J890" s="132"/>
      <c r="K890" s="594"/>
      <c r="L890" s="599"/>
      <c r="M890" s="132"/>
      <c r="N890" s="132"/>
      <c r="O890" s="132"/>
      <c r="P890" s="132"/>
      <c r="Q890" s="132"/>
      <c r="R890" s="132"/>
      <c r="S890" s="132"/>
      <c r="T890" s="132"/>
      <c r="U890" s="132"/>
      <c r="V890" s="594"/>
    </row>
    <row r="891" spans="1:22" ht="17.25" customHeight="1" thickBot="1">
      <c r="A891" s="599"/>
      <c r="B891" s="138"/>
      <c r="C891" s="219"/>
      <c r="D891" s="139" t="s">
        <v>957</v>
      </c>
      <c r="E891" s="140"/>
      <c r="F891" s="141" t="s">
        <v>334</v>
      </c>
      <c r="G891" s="141" t="s">
        <v>335</v>
      </c>
      <c r="H891" s="220"/>
      <c r="I891" s="569" t="s">
        <v>337</v>
      </c>
      <c r="J891" s="570"/>
      <c r="K891" s="594"/>
      <c r="L891" s="599"/>
      <c r="M891" s="138"/>
      <c r="N891" s="219"/>
      <c r="O891" s="139" t="s">
        <v>957</v>
      </c>
      <c r="P891" s="140"/>
      <c r="Q891" s="141" t="s">
        <v>334</v>
      </c>
      <c r="R891" s="141" t="s">
        <v>335</v>
      </c>
      <c r="S891" s="220"/>
      <c r="T891" s="569" t="s">
        <v>337</v>
      </c>
      <c r="U891" s="570"/>
      <c r="V891" s="594"/>
    </row>
    <row r="892" spans="1:22" ht="6" customHeight="1">
      <c r="A892" s="599"/>
      <c r="B892" s="221"/>
      <c r="C892" s="144"/>
      <c r="D892" s="144"/>
      <c r="E892" s="145"/>
      <c r="F892" s="146"/>
      <c r="G892" s="146"/>
      <c r="H892" s="146"/>
      <c r="I892" s="144"/>
      <c r="J892" s="147"/>
      <c r="K892" s="594"/>
      <c r="L892" s="599"/>
      <c r="M892" s="221"/>
      <c r="N892" s="144"/>
      <c r="O892" s="144"/>
      <c r="P892" s="145"/>
      <c r="Q892" s="146"/>
      <c r="R892" s="146"/>
      <c r="S892" s="146"/>
      <c r="T892" s="144"/>
      <c r="U892" s="147"/>
      <c r="V892" s="594"/>
    </row>
    <row r="893" spans="1:22" ht="27" customHeight="1" thickBot="1">
      <c r="A893" s="599"/>
      <c r="B893" s="600" t="s">
        <v>520</v>
      </c>
      <c r="C893" s="601"/>
      <c r="D893" s="601"/>
      <c r="E893" s="602"/>
      <c r="F893" s="239">
        <v>8.4499999999999993</v>
      </c>
      <c r="G893" s="239">
        <f>F893*F888</f>
        <v>414.89499999999998</v>
      </c>
      <c r="H893" s="166"/>
      <c r="I893" s="242">
        <f>G893-H893</f>
        <v>414.89499999999998</v>
      </c>
      <c r="J893" s="167"/>
      <c r="K893" s="594"/>
      <c r="L893" s="599"/>
      <c r="M893" s="600" t="s">
        <v>520</v>
      </c>
      <c r="N893" s="601"/>
      <c r="O893" s="601"/>
      <c r="P893" s="602"/>
      <c r="Q893" s="239">
        <v>8.4499999999999993</v>
      </c>
      <c r="R893" s="239">
        <f>Q893*Q888</f>
        <v>554.31999999999994</v>
      </c>
      <c r="S893" s="166"/>
      <c r="T893" s="242">
        <f>R893-S893</f>
        <v>554.31999999999994</v>
      </c>
      <c r="U893" s="167"/>
      <c r="V893" s="594"/>
    </row>
    <row r="894" spans="1:22" ht="13.5" hidden="1" thickBot="1">
      <c r="A894" s="154"/>
      <c r="B894" s="168" t="s">
        <v>521</v>
      </c>
      <c r="C894" s="164"/>
      <c r="D894" s="164"/>
      <c r="E894" s="165"/>
      <c r="F894" s="239">
        <f>$B$2309</f>
        <v>0</v>
      </c>
      <c r="G894" s="158">
        <f>F894*F888</f>
        <v>0</v>
      </c>
      <c r="H894" s="194"/>
      <c r="I894" s="160">
        <f>G894-H894</f>
        <v>0</v>
      </c>
      <c r="J894" s="161"/>
      <c r="K894" s="594"/>
      <c r="L894" s="154"/>
      <c r="M894" s="168" t="s">
        <v>521</v>
      </c>
      <c r="N894" s="164"/>
      <c r="O894" s="164"/>
      <c r="P894" s="165"/>
      <c r="Q894" s="239">
        <f>$B$2309</f>
        <v>0</v>
      </c>
      <c r="R894" s="193">
        <f>Q894*Q888</f>
        <v>0</v>
      </c>
      <c r="S894" s="194"/>
      <c r="T894" s="160">
        <f>R894-S894</f>
        <v>0</v>
      </c>
      <c r="U894" s="161"/>
      <c r="V894" s="594"/>
    </row>
    <row r="895" spans="1:22" ht="10.5" hidden="1" customHeight="1" thickBot="1">
      <c r="A895" s="132"/>
      <c r="B895" s="168"/>
      <c r="C895" s="164"/>
      <c r="D895" s="164"/>
      <c r="E895" s="165"/>
      <c r="F895" s="332" t="s">
        <v>384</v>
      </c>
      <c r="G895" s="332" t="s">
        <v>385</v>
      </c>
      <c r="H895" s="300"/>
      <c r="I895" s="219"/>
      <c r="J895" s="251"/>
      <c r="K895" s="594"/>
      <c r="L895" s="132"/>
      <c r="M895" s="168"/>
      <c r="N895" s="164"/>
      <c r="O895" s="164"/>
      <c r="P895" s="165"/>
      <c r="Q895" s="332" t="s">
        <v>384</v>
      </c>
      <c r="R895" s="332" t="s">
        <v>385</v>
      </c>
      <c r="S895" s="300"/>
      <c r="T895" s="219"/>
      <c r="U895" s="251"/>
      <c r="V895" s="594"/>
    </row>
    <row r="896" spans="1:22" ht="13.5" thickBot="1">
      <c r="A896" s="246" t="s">
        <v>375</v>
      </c>
      <c r="B896" s="345"/>
      <c r="C896" s="219"/>
      <c r="D896" s="219"/>
      <c r="E896" s="253"/>
      <c r="F896" s="164"/>
      <c r="G896" s="282"/>
      <c r="H896" s="249"/>
      <c r="I896" s="242"/>
      <c r="J896" s="167"/>
      <c r="K896" s="594"/>
      <c r="L896" s="246" t="s">
        <v>375</v>
      </c>
      <c r="M896" s="345"/>
      <c r="N896" s="219"/>
      <c r="O896" s="219"/>
      <c r="P896" s="253"/>
      <c r="Q896" s="164"/>
      <c r="R896" s="248"/>
      <c r="S896" s="249"/>
      <c r="T896" s="242"/>
      <c r="U896" s="167"/>
      <c r="V896" s="594"/>
    </row>
    <row r="897" spans="1:22">
      <c r="A897" s="131"/>
      <c r="B897" s="132"/>
      <c r="C897" s="132"/>
      <c r="D897" s="132"/>
      <c r="E897" s="132"/>
      <c r="F897" s="132"/>
      <c r="G897" s="173" t="s">
        <v>342</v>
      </c>
      <c r="H897" s="147"/>
      <c r="I897" s="287">
        <f>I879</f>
        <v>0</v>
      </c>
      <c r="J897" s="147"/>
      <c r="K897" s="594"/>
      <c r="L897" s="131"/>
      <c r="M897" s="132"/>
      <c r="N897" s="132"/>
      <c r="O897" s="132"/>
      <c r="P897" s="132"/>
      <c r="Q897" s="132"/>
      <c r="R897" s="173" t="s">
        <v>342</v>
      </c>
      <c r="S897" s="147"/>
      <c r="T897" s="287">
        <f>T879</f>
        <v>0</v>
      </c>
      <c r="U897" s="147"/>
      <c r="V897" s="594"/>
    </row>
    <row r="898" spans="1:22">
      <c r="A898" s="131"/>
      <c r="B898" s="132"/>
      <c r="C898" s="132"/>
      <c r="D898" s="132"/>
      <c r="E898" s="132"/>
      <c r="F898" s="132"/>
      <c r="G898" s="177" t="s">
        <v>140</v>
      </c>
      <c r="H898" s="178"/>
      <c r="I898" s="283">
        <f>I880</f>
        <v>0</v>
      </c>
      <c r="J898" s="178"/>
      <c r="K898" s="594"/>
      <c r="L898" s="131"/>
      <c r="M898" s="132"/>
      <c r="N898" s="132"/>
      <c r="O898" s="132"/>
      <c r="P898" s="132"/>
      <c r="Q898" s="132"/>
      <c r="R898" s="177" t="s">
        <v>140</v>
      </c>
      <c r="S898" s="178"/>
      <c r="T898" s="283">
        <f>T880</f>
        <v>0</v>
      </c>
      <c r="U898" s="178"/>
      <c r="V898" s="594"/>
    </row>
    <row r="899" spans="1:22" ht="13.5" thickBot="1">
      <c r="A899" s="131" t="s">
        <v>376</v>
      </c>
      <c r="B899" s="132"/>
      <c r="C899" s="132"/>
      <c r="D899" s="180" t="s">
        <v>345</v>
      </c>
      <c r="E899" s="183" t="str">
        <f>$E$17</f>
        <v>декабря</v>
      </c>
      <c r="F899" s="132" t="s">
        <v>968</v>
      </c>
      <c r="G899" s="182" t="s">
        <v>347</v>
      </c>
      <c r="H899" s="167"/>
      <c r="I899" s="257">
        <f>I893+I894+I896+I897+I898</f>
        <v>414.89499999999998</v>
      </c>
      <c r="J899" s="167"/>
      <c r="K899" s="594"/>
      <c r="L899" s="131" t="s">
        <v>376</v>
      </c>
      <c r="M899" s="132"/>
      <c r="N899" s="132"/>
      <c r="O899" s="180" t="s">
        <v>345</v>
      </c>
      <c r="P899" s="183" t="str">
        <f>$E$17</f>
        <v>декабря</v>
      </c>
      <c r="Q899" s="132" t="s">
        <v>968</v>
      </c>
      <c r="R899" s="182" t="s">
        <v>347</v>
      </c>
      <c r="S899" s="167"/>
      <c r="T899" s="257">
        <f>T893+T894+T896+T897+T898</f>
        <v>554.31999999999994</v>
      </c>
      <c r="U899" s="167"/>
      <c r="V899" s="594"/>
    </row>
    <row r="900" spans="1:22" ht="13.5" thickBot="1">
      <c r="A900" s="184" t="s">
        <v>348</v>
      </c>
      <c r="B900" s="190">
        <f>$B$18</f>
        <v>4.3333333333333335E-2</v>
      </c>
      <c r="C900" s="186" t="s">
        <v>349</v>
      </c>
      <c r="D900" s="259"/>
      <c r="E900" s="259"/>
      <c r="F900" s="259"/>
      <c r="G900" s="197"/>
      <c r="H900" s="197"/>
      <c r="I900" s="197"/>
      <c r="J900" s="197"/>
      <c r="K900" s="348"/>
      <c r="L900" s="184" t="s">
        <v>348</v>
      </c>
      <c r="M900" s="190">
        <f>$B$18</f>
        <v>4.3333333333333335E-2</v>
      </c>
      <c r="N900" s="186" t="s">
        <v>349</v>
      </c>
      <c r="O900" s="259"/>
      <c r="P900" s="259"/>
      <c r="Q900" s="259"/>
      <c r="R900" s="197"/>
      <c r="S900" s="197"/>
      <c r="T900" s="197"/>
      <c r="U900" s="197"/>
      <c r="V900" s="156"/>
    </row>
    <row r="901" spans="1:22" ht="31.5" customHeight="1" thickTop="1">
      <c r="A901" s="131" t="s">
        <v>363</v>
      </c>
      <c r="B901" s="131"/>
      <c r="L901" s="131" t="s">
        <v>363</v>
      </c>
      <c r="M901" s="131"/>
    </row>
    <row r="902" spans="1:22">
      <c r="A902" s="131" t="s">
        <v>966</v>
      </c>
      <c r="B902" s="131"/>
      <c r="L902" s="131" t="s">
        <v>966</v>
      </c>
      <c r="M902" s="131"/>
    </row>
    <row r="903" spans="1:22" ht="1.5" customHeight="1">
      <c r="A903" s="131"/>
      <c r="B903" s="131"/>
      <c r="C903" s="132"/>
      <c r="D903" s="132"/>
      <c r="E903" s="132"/>
      <c r="F903" s="132"/>
      <c r="G903" s="132"/>
      <c r="H903" s="132"/>
      <c r="I903" s="132"/>
      <c r="J903" s="132"/>
      <c r="K903" s="217"/>
      <c r="L903" s="131"/>
      <c r="M903" s="131"/>
      <c r="N903" s="132"/>
      <c r="O903" s="132"/>
      <c r="P903" s="132"/>
      <c r="Q903" s="132"/>
      <c r="R903" s="132"/>
      <c r="S903" s="132"/>
      <c r="T903" s="132"/>
      <c r="U903" s="132"/>
      <c r="V903" s="132"/>
    </row>
    <row r="904" spans="1:22">
      <c r="A904" s="132"/>
      <c r="B904" s="132"/>
      <c r="C904" s="132"/>
      <c r="D904" s="133" t="s">
        <v>325</v>
      </c>
      <c r="E904" s="133"/>
      <c r="F904" s="133"/>
      <c r="G904" s="135" t="str">
        <f>$G$4</f>
        <v>ноябрь</v>
      </c>
      <c r="H904" s="133" t="s">
        <v>967</v>
      </c>
      <c r="I904" s="132"/>
      <c r="J904" s="132"/>
      <c r="K904" s="217"/>
      <c r="L904" s="132"/>
      <c r="M904" s="132"/>
      <c r="N904" s="132"/>
      <c r="O904" s="133" t="s">
        <v>325</v>
      </c>
      <c r="P904" s="133"/>
      <c r="Q904" s="133"/>
      <c r="R904" s="135" t="str">
        <f>$G$4</f>
        <v>ноябрь</v>
      </c>
      <c r="S904" s="133" t="s">
        <v>967</v>
      </c>
      <c r="T904" s="132"/>
      <c r="U904" s="132"/>
      <c r="V904" s="132"/>
    </row>
    <row r="905" spans="1:22" ht="3" customHeight="1">
      <c r="A905" s="599" t="s">
        <v>369</v>
      </c>
      <c r="B905" s="132"/>
      <c r="C905" s="132"/>
      <c r="D905" s="132"/>
      <c r="E905" s="132"/>
      <c r="F905" s="132"/>
      <c r="G905" s="132"/>
      <c r="H905" s="132"/>
      <c r="I905" s="132"/>
      <c r="J905" s="132"/>
      <c r="K905" s="217"/>
      <c r="L905" s="599" t="s">
        <v>369</v>
      </c>
      <c r="M905" s="132"/>
      <c r="N905" s="132"/>
      <c r="O905" s="132"/>
      <c r="P905" s="132"/>
      <c r="Q905" s="132"/>
      <c r="R905" s="132"/>
      <c r="S905" s="132"/>
      <c r="T905" s="132"/>
      <c r="U905" s="132"/>
      <c r="V905" s="132"/>
    </row>
    <row r="906" spans="1:22">
      <c r="A906" s="599"/>
      <c r="B906" s="132"/>
      <c r="C906" s="132"/>
      <c r="D906" s="131" t="s">
        <v>327</v>
      </c>
      <c r="E906" s="131"/>
      <c r="F906" s="136">
        <f>Жильцы!E52</f>
        <v>49.2</v>
      </c>
      <c r="G906" s="131" t="s">
        <v>328</v>
      </c>
      <c r="H906" s="132" t="str">
        <f>Жильцы!B52&amp;" "&amp;Жильцы!C52&amp;"."&amp;Жильцы!D52&amp;"."</f>
        <v>Уза С.С.</v>
      </c>
      <c r="I906" s="132"/>
      <c r="J906" s="132"/>
      <c r="K906" s="217"/>
      <c r="L906" s="599"/>
      <c r="M906" s="132"/>
      <c r="N906" s="132"/>
      <c r="O906" s="131" t="s">
        <v>327</v>
      </c>
      <c r="P906" s="131"/>
      <c r="Q906" s="136">
        <f>Жильцы!E54</f>
        <v>65.599999999999994</v>
      </c>
      <c r="R906" s="131" t="s">
        <v>328</v>
      </c>
      <c r="S906" s="132" t="str">
        <f>Жильцы!B54&amp;" "&amp;Жильцы!C54&amp;"."&amp;Жильцы!D54&amp;"."</f>
        <v>Круглякова  М.П.</v>
      </c>
      <c r="T906" s="132"/>
      <c r="U906" s="132"/>
      <c r="V906" s="132"/>
    </row>
    <row r="907" spans="1:22">
      <c r="A907" s="599"/>
      <c r="B907" s="132"/>
      <c r="C907" s="132"/>
      <c r="D907" s="131" t="s">
        <v>329</v>
      </c>
      <c r="E907" s="131"/>
      <c r="F907" s="136">
        <f>Жильцы!F52</f>
        <v>4</v>
      </c>
      <c r="G907" s="131" t="s">
        <v>330</v>
      </c>
      <c r="H907" s="132" t="s">
        <v>331</v>
      </c>
      <c r="I907" s="132"/>
      <c r="J907" s="137">
        <f>Жильцы!A52</f>
        <v>51</v>
      </c>
      <c r="K907" s="217"/>
      <c r="L907" s="599"/>
      <c r="M907" s="132"/>
      <c r="N907" s="132"/>
      <c r="O907" s="131" t="s">
        <v>329</v>
      </c>
      <c r="P907" s="131"/>
      <c r="Q907" s="136">
        <f>Жильцы!F54</f>
        <v>4</v>
      </c>
      <c r="R907" s="131" t="s">
        <v>330</v>
      </c>
      <c r="S907" s="132" t="s">
        <v>331</v>
      </c>
      <c r="T907" s="132"/>
      <c r="U907" s="137">
        <f>Жильцы!A54</f>
        <v>53</v>
      </c>
      <c r="V907" s="132"/>
    </row>
    <row r="908" spans="1:22" ht="2.25" customHeight="1" thickBot="1">
      <c r="A908" s="599"/>
      <c r="B908" s="132"/>
      <c r="C908" s="132"/>
      <c r="D908" s="132"/>
      <c r="E908" s="132"/>
      <c r="F908" s="132"/>
      <c r="G908" s="132"/>
      <c r="H908" s="132"/>
      <c r="I908" s="132"/>
      <c r="J908" s="132"/>
      <c r="K908" s="217"/>
      <c r="L908" s="599"/>
      <c r="M908" s="132"/>
      <c r="N908" s="132"/>
      <c r="O908" s="132"/>
      <c r="P908" s="132"/>
      <c r="Q908" s="132"/>
      <c r="R908" s="132"/>
      <c r="S908" s="132"/>
      <c r="T908" s="132"/>
      <c r="U908" s="132"/>
      <c r="V908" s="132"/>
    </row>
    <row r="909" spans="1:22" ht="17.25" customHeight="1" thickBot="1">
      <c r="A909" s="599"/>
      <c r="B909" s="138"/>
      <c r="C909" s="219"/>
      <c r="D909" s="139" t="s">
        <v>957</v>
      </c>
      <c r="E909" s="140"/>
      <c r="F909" s="141" t="s">
        <v>334</v>
      </c>
      <c r="G909" s="141" t="s">
        <v>335</v>
      </c>
      <c r="H909" s="220"/>
      <c r="I909" s="569" t="s">
        <v>337</v>
      </c>
      <c r="J909" s="570"/>
      <c r="K909" s="217"/>
      <c r="L909" s="599"/>
      <c r="M909" s="138"/>
      <c r="N909" s="219"/>
      <c r="O909" s="139" t="s">
        <v>957</v>
      </c>
      <c r="P909" s="140"/>
      <c r="Q909" s="141" t="s">
        <v>334</v>
      </c>
      <c r="R909" s="141" t="s">
        <v>335</v>
      </c>
      <c r="S909" s="220"/>
      <c r="T909" s="569" t="s">
        <v>337</v>
      </c>
      <c r="U909" s="570"/>
      <c r="V909" s="132"/>
    </row>
    <row r="910" spans="1:22" ht="3.75" customHeight="1">
      <c r="A910" s="599"/>
      <c r="B910" s="221"/>
      <c r="C910" s="144"/>
      <c r="D910" s="144"/>
      <c r="E910" s="145"/>
      <c r="F910" s="146"/>
      <c r="G910" s="146"/>
      <c r="H910" s="146"/>
      <c r="I910" s="144"/>
      <c r="J910" s="147"/>
      <c r="K910" s="217"/>
      <c r="L910" s="599"/>
      <c r="M910" s="221"/>
      <c r="N910" s="144"/>
      <c r="O910" s="144"/>
      <c r="P910" s="145"/>
      <c r="Q910" s="146"/>
      <c r="R910" s="146"/>
      <c r="S910" s="146"/>
      <c r="T910" s="144"/>
      <c r="U910" s="147"/>
      <c r="V910" s="132"/>
    </row>
    <row r="911" spans="1:22" ht="28.5" customHeight="1" thickBot="1">
      <c r="A911" s="599"/>
      <c r="B911" s="600" t="s">
        <v>520</v>
      </c>
      <c r="C911" s="601"/>
      <c r="D911" s="601"/>
      <c r="E911" s="602"/>
      <c r="F911" s="239">
        <v>8.4499999999999993</v>
      </c>
      <c r="G911" s="239">
        <f>F911*F906</f>
        <v>415.74</v>
      </c>
      <c r="H911" s="166"/>
      <c r="I911" s="242">
        <f>G911-H911</f>
        <v>415.74</v>
      </c>
      <c r="J911" s="167"/>
      <c r="K911" s="217"/>
      <c r="L911" s="599"/>
      <c r="M911" s="600" t="s">
        <v>520</v>
      </c>
      <c r="N911" s="601"/>
      <c r="O911" s="601"/>
      <c r="P911" s="602"/>
      <c r="Q911" s="239">
        <v>8.4499999999999993</v>
      </c>
      <c r="R911" s="239">
        <f>Q911*Q906</f>
        <v>554.31999999999994</v>
      </c>
      <c r="S911" s="166"/>
      <c r="T911" s="242">
        <f>R911-S911</f>
        <v>554.31999999999994</v>
      </c>
      <c r="U911" s="167"/>
      <c r="V911" s="132"/>
    </row>
    <row r="912" spans="1:22" ht="13.5" hidden="1" thickBot="1">
      <c r="A912" s="154"/>
      <c r="B912" s="168" t="s">
        <v>521</v>
      </c>
      <c r="C912" s="164"/>
      <c r="D912" s="164"/>
      <c r="E912" s="165"/>
      <c r="F912" s="239">
        <f>$B$2309</f>
        <v>0</v>
      </c>
      <c r="G912" s="193">
        <f>F912*F906</f>
        <v>0</v>
      </c>
      <c r="H912" s="194"/>
      <c r="I912" s="160">
        <f>G912-H912</f>
        <v>0</v>
      </c>
      <c r="J912" s="161"/>
      <c r="K912" s="217"/>
      <c r="L912" s="154"/>
      <c r="M912" s="168" t="s">
        <v>521</v>
      </c>
      <c r="N912" s="164"/>
      <c r="O912" s="164"/>
      <c r="P912" s="165"/>
      <c r="Q912" s="239">
        <f>$B$2309</f>
        <v>0</v>
      </c>
      <c r="R912" s="193">
        <f>Q912*Q906</f>
        <v>0</v>
      </c>
      <c r="S912" s="194"/>
      <c r="T912" s="160">
        <f>R912-S912</f>
        <v>0</v>
      </c>
      <c r="U912" s="161"/>
      <c r="V912" s="132"/>
    </row>
    <row r="913" spans="1:22" ht="13.5" hidden="1" customHeight="1" thickBot="1">
      <c r="A913" s="132"/>
      <c r="B913" s="168"/>
      <c r="C913" s="164"/>
      <c r="D913" s="164"/>
      <c r="E913" s="165"/>
      <c r="F913" s="332" t="s">
        <v>384</v>
      </c>
      <c r="G913" s="332" t="s">
        <v>385</v>
      </c>
      <c r="H913" s="300"/>
      <c r="I913" s="219"/>
      <c r="J913" s="251"/>
      <c r="K913" s="217"/>
      <c r="L913" s="132"/>
      <c r="M913" s="168"/>
      <c r="N913" s="164"/>
      <c r="O913" s="164"/>
      <c r="P913" s="165"/>
      <c r="Q913" s="332" t="s">
        <v>384</v>
      </c>
      <c r="R913" s="332" t="s">
        <v>385</v>
      </c>
      <c r="S913" s="300"/>
      <c r="T913" s="219"/>
      <c r="U913" s="251"/>
      <c r="V913" s="132"/>
    </row>
    <row r="914" spans="1:22" ht="13.5" thickBot="1">
      <c r="A914" s="246" t="s">
        <v>375</v>
      </c>
      <c r="B914" s="345"/>
      <c r="C914" s="219"/>
      <c r="D914" s="219"/>
      <c r="E914" s="253"/>
      <c r="F914" s="248"/>
      <c r="G914" s="248"/>
      <c r="H914" s="249"/>
      <c r="I914" s="242"/>
      <c r="J914" s="251"/>
      <c r="K914" s="217"/>
      <c r="L914" s="246" t="s">
        <v>375</v>
      </c>
      <c r="M914" s="345"/>
      <c r="N914" s="219"/>
      <c r="O914" s="219"/>
      <c r="P914" s="253"/>
      <c r="Q914" s="164"/>
      <c r="R914" s="248"/>
      <c r="S914" s="249"/>
      <c r="T914" s="242"/>
      <c r="U914" s="167"/>
      <c r="V914" s="132"/>
    </row>
    <row r="915" spans="1:22">
      <c r="A915" s="131"/>
      <c r="B915" s="132"/>
      <c r="C915" s="132"/>
      <c r="D915" s="132"/>
      <c r="E915" s="132"/>
      <c r="F915" s="132"/>
      <c r="G915" s="173" t="s">
        <v>342</v>
      </c>
      <c r="H915" s="147"/>
      <c r="I915" s="287">
        <f>Жильцы!M52</f>
        <v>0</v>
      </c>
      <c r="J915" s="147"/>
      <c r="K915" s="217"/>
      <c r="L915" s="131"/>
      <c r="M915" s="132"/>
      <c r="N915" s="132"/>
      <c r="O915" s="132"/>
      <c r="P915" s="132"/>
      <c r="Q915" s="132"/>
      <c r="R915" s="173" t="s">
        <v>342</v>
      </c>
      <c r="S915" s="147"/>
      <c r="T915" s="287">
        <f>Жильцы!M54</f>
        <v>0</v>
      </c>
      <c r="U915" s="147"/>
      <c r="V915" s="132"/>
    </row>
    <row r="916" spans="1:22" ht="11.25" customHeight="1">
      <c r="A916" s="131"/>
      <c r="B916" s="132"/>
      <c r="C916" s="132"/>
      <c r="D916" s="132"/>
      <c r="E916" s="132"/>
      <c r="F916" s="132"/>
      <c r="G916" s="177" t="s">
        <v>140</v>
      </c>
      <c r="H916" s="178"/>
      <c r="I916" s="283">
        <f>Жильцы!O52</f>
        <v>0</v>
      </c>
      <c r="J916" s="178"/>
      <c r="K916" s="217"/>
      <c r="L916" s="131"/>
      <c r="M916" s="132"/>
      <c r="N916" s="132"/>
      <c r="O916" s="132"/>
      <c r="P916" s="132"/>
      <c r="Q916" s="132"/>
      <c r="R916" s="177" t="s">
        <v>140</v>
      </c>
      <c r="S916" s="178"/>
      <c r="T916" s="283">
        <f>Жильцы!O54</f>
        <v>0</v>
      </c>
      <c r="U916" s="178"/>
      <c r="V916" s="132"/>
    </row>
    <row r="917" spans="1:22" ht="13.5" thickBot="1">
      <c r="A917" s="131" t="s">
        <v>376</v>
      </c>
      <c r="B917" s="132"/>
      <c r="C917" s="132"/>
      <c r="D917" s="180" t="s">
        <v>345</v>
      </c>
      <c r="E917" s="183" t="str">
        <f>$E$17</f>
        <v>декабря</v>
      </c>
      <c r="F917" s="132" t="s">
        <v>968</v>
      </c>
      <c r="G917" s="182" t="s">
        <v>347</v>
      </c>
      <c r="H917" s="167"/>
      <c r="I917" s="257">
        <f>I911+I912+I914+I915+I916</f>
        <v>415.74</v>
      </c>
      <c r="J917" s="167"/>
      <c r="K917" s="217"/>
      <c r="L917" s="131" t="s">
        <v>376</v>
      </c>
      <c r="M917" s="132"/>
      <c r="N917" s="132"/>
      <c r="O917" s="180" t="s">
        <v>345</v>
      </c>
      <c r="P917" s="183" t="str">
        <f>$E$17</f>
        <v>декабря</v>
      </c>
      <c r="Q917" s="132" t="s">
        <v>968</v>
      </c>
      <c r="R917" s="182" t="s">
        <v>347</v>
      </c>
      <c r="S917" s="167"/>
      <c r="T917" s="257">
        <f>T911+T912+T914+T915+T916</f>
        <v>554.31999999999994</v>
      </c>
      <c r="U917" s="167"/>
      <c r="V917" s="132"/>
    </row>
    <row r="918" spans="1:22" ht="10.5" customHeight="1">
      <c r="A918" s="184" t="s">
        <v>348</v>
      </c>
      <c r="B918" s="190">
        <f>$B$18</f>
        <v>4.3333333333333335E-2</v>
      </c>
      <c r="C918" s="186" t="s">
        <v>349</v>
      </c>
      <c r="D918" s="259"/>
      <c r="E918" s="259"/>
      <c r="F918" s="259"/>
      <c r="G918" s="259"/>
      <c r="H918" s="259"/>
      <c r="I918" s="259"/>
      <c r="J918" s="259"/>
      <c r="K918" s="260"/>
      <c r="L918" s="184" t="s">
        <v>348</v>
      </c>
      <c r="M918" s="190">
        <f>$B$18</f>
        <v>4.3333333333333335E-2</v>
      </c>
      <c r="N918" s="186" t="s">
        <v>349</v>
      </c>
      <c r="O918" s="259"/>
      <c r="P918" s="259"/>
      <c r="Q918" s="259"/>
      <c r="R918" s="259"/>
      <c r="S918" s="259"/>
      <c r="T918" s="259"/>
      <c r="U918" s="259"/>
      <c r="V918" s="261"/>
    </row>
    <row r="919" spans="1:22" ht="25.5" customHeight="1">
      <c r="A919" s="131" t="s">
        <v>363</v>
      </c>
      <c r="B919" s="131"/>
      <c r="L919" s="131" t="s">
        <v>363</v>
      </c>
      <c r="M919" s="131"/>
    </row>
    <row r="920" spans="1:22">
      <c r="A920" s="131" t="s">
        <v>966</v>
      </c>
      <c r="B920" s="131"/>
      <c r="L920" s="131" t="s">
        <v>966</v>
      </c>
      <c r="M920" s="131"/>
    </row>
    <row r="921" spans="1:22" ht="6" hidden="1" customHeight="1">
      <c r="A921" s="131"/>
      <c r="B921" s="131"/>
      <c r="C921" s="132"/>
      <c r="D921" s="132"/>
      <c r="E921" s="132"/>
      <c r="F921" s="132"/>
      <c r="G921" s="132"/>
      <c r="H921" s="132"/>
      <c r="I921" s="132"/>
      <c r="J921" s="132"/>
      <c r="K921" s="217"/>
      <c r="L921" s="131"/>
      <c r="M921" s="131"/>
      <c r="N921" s="132"/>
      <c r="O921" s="132"/>
      <c r="P921" s="132"/>
      <c r="Q921" s="132"/>
      <c r="R921" s="132"/>
      <c r="S921" s="132"/>
      <c r="T921" s="132"/>
      <c r="U921" s="132"/>
      <c r="V921" s="132"/>
    </row>
    <row r="922" spans="1:22">
      <c r="A922" s="132"/>
      <c r="B922" s="132"/>
      <c r="C922" s="132"/>
      <c r="D922" s="133" t="s">
        <v>350</v>
      </c>
      <c r="E922" s="133"/>
      <c r="F922" s="133"/>
      <c r="G922" s="135" t="str">
        <f>$G$4</f>
        <v>ноябрь</v>
      </c>
      <c r="H922" s="133" t="s">
        <v>967</v>
      </c>
      <c r="I922" s="132"/>
      <c r="J922" s="132"/>
      <c r="K922" s="217"/>
      <c r="L922" s="132"/>
      <c r="M922" s="132"/>
      <c r="N922" s="132"/>
      <c r="O922" s="133" t="s">
        <v>350</v>
      </c>
      <c r="P922" s="133"/>
      <c r="Q922" s="133"/>
      <c r="R922" s="135" t="str">
        <f>$G$4</f>
        <v>ноябрь</v>
      </c>
      <c r="S922" s="133" t="s">
        <v>967</v>
      </c>
      <c r="T922" s="132"/>
      <c r="U922" s="132"/>
      <c r="V922" s="132"/>
    </row>
    <row r="923" spans="1:22" ht="3.75" customHeight="1">
      <c r="A923" s="599" t="s">
        <v>369</v>
      </c>
      <c r="B923" s="132"/>
      <c r="C923" s="132"/>
      <c r="D923" s="132"/>
      <c r="E923" s="132"/>
      <c r="F923" s="132"/>
      <c r="G923" s="132"/>
      <c r="H923" s="132"/>
      <c r="I923" s="132"/>
      <c r="J923" s="132"/>
      <c r="K923" s="594"/>
      <c r="L923" s="599" t="s">
        <v>369</v>
      </c>
      <c r="M923" s="132"/>
      <c r="N923" s="132"/>
      <c r="O923" s="132"/>
      <c r="P923" s="132"/>
      <c r="Q923" s="132"/>
      <c r="R923" s="132"/>
      <c r="S923" s="132"/>
      <c r="T923" s="132"/>
      <c r="U923" s="132"/>
      <c r="V923" s="594"/>
    </row>
    <row r="924" spans="1:22">
      <c r="A924" s="599"/>
      <c r="B924" s="132"/>
      <c r="C924" s="132"/>
      <c r="D924" s="131" t="s">
        <v>327</v>
      </c>
      <c r="E924" s="131"/>
      <c r="F924" s="136">
        <f>F906</f>
        <v>49.2</v>
      </c>
      <c r="G924" s="131" t="s">
        <v>328</v>
      </c>
      <c r="H924" s="132" t="str">
        <f>H906</f>
        <v>Уза С.С.</v>
      </c>
      <c r="I924" s="132"/>
      <c r="J924" s="132"/>
      <c r="K924" s="594"/>
      <c r="L924" s="599"/>
      <c r="M924" s="132"/>
      <c r="N924" s="132"/>
      <c r="O924" s="131" t="s">
        <v>327</v>
      </c>
      <c r="P924" s="131"/>
      <c r="Q924" s="136">
        <f>Q906</f>
        <v>65.599999999999994</v>
      </c>
      <c r="R924" s="131" t="s">
        <v>328</v>
      </c>
      <c r="S924" s="132" t="str">
        <f>S906</f>
        <v>Круглякова  М.П.</v>
      </c>
      <c r="T924" s="132"/>
      <c r="U924" s="132"/>
      <c r="V924" s="594"/>
    </row>
    <row r="925" spans="1:22">
      <c r="A925" s="599"/>
      <c r="B925" s="132"/>
      <c r="C925" s="132"/>
      <c r="D925" s="131" t="s">
        <v>329</v>
      </c>
      <c r="E925" s="131"/>
      <c r="F925" s="136">
        <f>F907</f>
        <v>4</v>
      </c>
      <c r="G925" s="131" t="s">
        <v>330</v>
      </c>
      <c r="H925" s="132" t="s">
        <v>331</v>
      </c>
      <c r="I925" s="132"/>
      <c r="J925" s="137">
        <f>J907</f>
        <v>51</v>
      </c>
      <c r="K925" s="594"/>
      <c r="L925" s="599"/>
      <c r="M925" s="132"/>
      <c r="N925" s="132"/>
      <c r="O925" s="131" t="s">
        <v>329</v>
      </c>
      <c r="P925" s="131"/>
      <c r="Q925" s="136">
        <f>Q907</f>
        <v>4</v>
      </c>
      <c r="R925" s="131" t="s">
        <v>330</v>
      </c>
      <c r="S925" s="132" t="s">
        <v>331</v>
      </c>
      <c r="T925" s="132"/>
      <c r="U925" s="137">
        <f>U907</f>
        <v>53</v>
      </c>
      <c r="V925" s="594"/>
    </row>
    <row r="926" spans="1:22" ht="2.25" customHeight="1" thickBot="1">
      <c r="A926" s="599"/>
      <c r="B926" s="132"/>
      <c r="C926" s="132"/>
      <c r="D926" s="132"/>
      <c r="E926" s="132"/>
      <c r="F926" s="132"/>
      <c r="G926" s="132"/>
      <c r="H926" s="132"/>
      <c r="I926" s="132"/>
      <c r="J926" s="132"/>
      <c r="K926" s="594"/>
      <c r="L926" s="599"/>
      <c r="M926" s="132"/>
      <c r="N926" s="132"/>
      <c r="O926" s="132"/>
      <c r="P926" s="132"/>
      <c r="Q926" s="132"/>
      <c r="R926" s="132"/>
      <c r="S926" s="132"/>
      <c r="T926" s="132"/>
      <c r="U926" s="132"/>
      <c r="V926" s="594"/>
    </row>
    <row r="927" spans="1:22" ht="21" customHeight="1" thickBot="1">
      <c r="A927" s="599"/>
      <c r="B927" s="138"/>
      <c r="C927" s="219"/>
      <c r="D927" s="139" t="s">
        <v>957</v>
      </c>
      <c r="E927" s="140"/>
      <c r="F927" s="141" t="s">
        <v>334</v>
      </c>
      <c r="G927" s="141" t="s">
        <v>335</v>
      </c>
      <c r="H927" s="220"/>
      <c r="I927" s="569" t="s">
        <v>337</v>
      </c>
      <c r="J927" s="570"/>
      <c r="K927" s="594"/>
      <c r="L927" s="599"/>
      <c r="M927" s="138"/>
      <c r="N927" s="219"/>
      <c r="O927" s="139" t="s">
        <v>957</v>
      </c>
      <c r="P927" s="140"/>
      <c r="Q927" s="141" t="s">
        <v>334</v>
      </c>
      <c r="R927" s="141" t="s">
        <v>335</v>
      </c>
      <c r="S927" s="220"/>
      <c r="T927" s="569" t="s">
        <v>337</v>
      </c>
      <c r="U927" s="570"/>
      <c r="V927" s="594"/>
    </row>
    <row r="928" spans="1:22" ht="3" customHeight="1">
      <c r="A928" s="599"/>
      <c r="B928" s="221"/>
      <c r="C928" s="144"/>
      <c r="D928" s="144"/>
      <c r="E928" s="145"/>
      <c r="F928" s="146"/>
      <c r="G928" s="146"/>
      <c r="H928" s="146"/>
      <c r="I928" s="144"/>
      <c r="J928" s="147"/>
      <c r="K928" s="594"/>
      <c r="L928" s="599"/>
      <c r="M928" s="221"/>
      <c r="N928" s="144"/>
      <c r="O928" s="144"/>
      <c r="P928" s="145"/>
      <c r="Q928" s="146"/>
      <c r="R928" s="146"/>
      <c r="S928" s="146"/>
      <c r="T928" s="144"/>
      <c r="U928" s="147"/>
      <c r="V928" s="594"/>
    </row>
    <row r="929" spans="1:22" ht="28.5" customHeight="1" thickBot="1">
      <c r="A929" s="599"/>
      <c r="B929" s="600" t="s">
        <v>520</v>
      </c>
      <c r="C929" s="601"/>
      <c r="D929" s="601"/>
      <c r="E929" s="602"/>
      <c r="F929" s="239">
        <v>8.4499999999999993</v>
      </c>
      <c r="G929" s="239">
        <f>F929*F924</f>
        <v>415.74</v>
      </c>
      <c r="H929" s="166"/>
      <c r="I929" s="242">
        <f>G929-H929</f>
        <v>415.74</v>
      </c>
      <c r="J929" s="167"/>
      <c r="K929" s="594"/>
      <c r="L929" s="599"/>
      <c r="M929" s="600" t="s">
        <v>520</v>
      </c>
      <c r="N929" s="601"/>
      <c r="O929" s="601"/>
      <c r="P929" s="602"/>
      <c r="Q929" s="239">
        <v>8.4499999999999993</v>
      </c>
      <c r="R929" s="239">
        <f>Q929*Q924</f>
        <v>554.31999999999994</v>
      </c>
      <c r="S929" s="166"/>
      <c r="T929" s="242">
        <f>R929-S929</f>
        <v>554.31999999999994</v>
      </c>
      <c r="U929" s="167"/>
      <c r="V929" s="594"/>
    </row>
    <row r="930" spans="1:22" ht="13.5" hidden="1" thickBot="1">
      <c r="A930" s="154"/>
      <c r="B930" s="168" t="s">
        <v>521</v>
      </c>
      <c r="C930" s="164"/>
      <c r="D930" s="164"/>
      <c r="E930" s="165"/>
      <c r="F930" s="239">
        <f>$B$2309</f>
        <v>0</v>
      </c>
      <c r="G930" s="193">
        <f>F930*F924</f>
        <v>0</v>
      </c>
      <c r="H930" s="194"/>
      <c r="I930" s="160">
        <f>G930-H930</f>
        <v>0</v>
      </c>
      <c r="J930" s="161"/>
      <c r="K930" s="594"/>
      <c r="L930" s="154"/>
      <c r="M930" s="168" t="s">
        <v>521</v>
      </c>
      <c r="N930" s="164"/>
      <c r="O930" s="164"/>
      <c r="P930" s="165"/>
      <c r="Q930" s="239">
        <f>$B$2309</f>
        <v>0</v>
      </c>
      <c r="R930" s="193">
        <f>Q930*Q924</f>
        <v>0</v>
      </c>
      <c r="S930" s="194"/>
      <c r="T930" s="160">
        <f>R930-S930</f>
        <v>0</v>
      </c>
      <c r="U930" s="161"/>
      <c r="V930" s="594"/>
    </row>
    <row r="931" spans="1:22" ht="12.75" hidden="1" customHeight="1" thickBot="1">
      <c r="A931" s="132"/>
      <c r="B931" s="168"/>
      <c r="C931" s="164"/>
      <c r="D931" s="164"/>
      <c r="E931" s="165"/>
      <c r="F931" s="332" t="s">
        <v>384</v>
      </c>
      <c r="G931" s="332" t="s">
        <v>385</v>
      </c>
      <c r="H931" s="300"/>
      <c r="I931" s="219"/>
      <c r="J931" s="251"/>
      <c r="K931" s="594"/>
      <c r="L931" s="132"/>
      <c r="M931" s="168"/>
      <c r="N931" s="164"/>
      <c r="O931" s="164"/>
      <c r="P931" s="165"/>
      <c r="Q931" s="332" t="s">
        <v>384</v>
      </c>
      <c r="R931" s="332" t="s">
        <v>385</v>
      </c>
      <c r="S931" s="300"/>
      <c r="T931" s="219"/>
      <c r="U931" s="251"/>
      <c r="V931" s="594"/>
    </row>
    <row r="932" spans="1:22" ht="13.5" thickBot="1">
      <c r="A932" s="246" t="s">
        <v>375</v>
      </c>
      <c r="B932" s="345"/>
      <c r="C932" s="219"/>
      <c r="D932" s="219"/>
      <c r="E932" s="253"/>
      <c r="F932" s="164"/>
      <c r="G932" s="282"/>
      <c r="H932" s="249"/>
      <c r="I932" s="242"/>
      <c r="J932" s="167"/>
      <c r="K932" s="594"/>
      <c r="L932" s="246" t="s">
        <v>375</v>
      </c>
      <c r="M932" s="345"/>
      <c r="N932" s="219"/>
      <c r="O932" s="219"/>
      <c r="P932" s="253"/>
      <c r="Q932" s="164"/>
      <c r="R932" s="248"/>
      <c r="S932" s="249"/>
      <c r="T932" s="242"/>
      <c r="U932" s="167"/>
      <c r="V932" s="594"/>
    </row>
    <row r="933" spans="1:22">
      <c r="A933" s="131"/>
      <c r="B933" s="132"/>
      <c r="C933" s="132"/>
      <c r="D933" s="132"/>
      <c r="E933" s="132"/>
      <c r="F933" s="132"/>
      <c r="G933" s="173" t="s">
        <v>342</v>
      </c>
      <c r="H933" s="147"/>
      <c r="I933" s="287">
        <f>I915</f>
        <v>0</v>
      </c>
      <c r="J933" s="147"/>
      <c r="K933" s="594"/>
      <c r="L933" s="131"/>
      <c r="M933" s="132"/>
      <c r="N933" s="132"/>
      <c r="O933" s="132"/>
      <c r="P933" s="132"/>
      <c r="Q933" s="132"/>
      <c r="R933" s="173" t="s">
        <v>342</v>
      </c>
      <c r="S933" s="147"/>
      <c r="T933" s="287">
        <f>T915</f>
        <v>0</v>
      </c>
      <c r="U933" s="147"/>
      <c r="V933" s="594"/>
    </row>
    <row r="934" spans="1:22">
      <c r="A934" s="131"/>
      <c r="B934" s="132"/>
      <c r="C934" s="132"/>
      <c r="D934" s="132"/>
      <c r="E934" s="132"/>
      <c r="F934" s="132"/>
      <c r="G934" s="177" t="s">
        <v>140</v>
      </c>
      <c r="H934" s="178"/>
      <c r="I934" s="283">
        <f>I916</f>
        <v>0</v>
      </c>
      <c r="J934" s="178"/>
      <c r="K934" s="594"/>
      <c r="L934" s="131"/>
      <c r="M934" s="132"/>
      <c r="N934" s="132"/>
      <c r="O934" s="132"/>
      <c r="P934" s="132"/>
      <c r="Q934" s="132"/>
      <c r="R934" s="177" t="s">
        <v>140</v>
      </c>
      <c r="S934" s="178"/>
      <c r="T934" s="283">
        <f>T916</f>
        <v>0</v>
      </c>
      <c r="U934" s="178"/>
      <c r="V934" s="594"/>
    </row>
    <row r="935" spans="1:22" ht="13.5" thickBot="1">
      <c r="A935" s="131" t="s">
        <v>376</v>
      </c>
      <c r="B935" s="132"/>
      <c r="C935" s="132"/>
      <c r="D935" s="180" t="s">
        <v>345</v>
      </c>
      <c r="E935" s="183" t="str">
        <f>$E$17</f>
        <v>декабря</v>
      </c>
      <c r="F935" s="132" t="s">
        <v>968</v>
      </c>
      <c r="G935" s="182" t="s">
        <v>347</v>
      </c>
      <c r="H935" s="167"/>
      <c r="I935" s="257">
        <f>I929+I930+I932+I933+I934</f>
        <v>415.74</v>
      </c>
      <c r="J935" s="167"/>
      <c r="K935" s="594"/>
      <c r="L935" s="131" t="s">
        <v>376</v>
      </c>
      <c r="M935" s="132"/>
      <c r="N935" s="132"/>
      <c r="O935" s="180" t="s">
        <v>345</v>
      </c>
      <c r="P935" s="183" t="str">
        <f>$E$17</f>
        <v>декабря</v>
      </c>
      <c r="Q935" s="132" t="s">
        <v>968</v>
      </c>
      <c r="R935" s="182" t="s">
        <v>347</v>
      </c>
      <c r="S935" s="167"/>
      <c r="T935" s="257">
        <f>T929+T930+T932+T933+T934</f>
        <v>554.31999999999994</v>
      </c>
      <c r="U935" s="167"/>
      <c r="V935" s="594"/>
    </row>
    <row r="936" spans="1:22" s="261" customFormat="1" ht="12.75" customHeight="1">
      <c r="A936" s="284" t="s">
        <v>348</v>
      </c>
      <c r="B936" s="285">
        <f>$B$18</f>
        <v>4.3333333333333335E-2</v>
      </c>
      <c r="C936" s="196" t="s">
        <v>349</v>
      </c>
      <c r="K936" s="260"/>
      <c r="L936" s="284" t="s">
        <v>348</v>
      </c>
      <c r="M936" s="285">
        <f>$B$18</f>
        <v>4.3333333333333335E-2</v>
      </c>
      <c r="N936" s="196" t="s">
        <v>349</v>
      </c>
    </row>
    <row r="937" spans="1:22">
      <c r="A937" s="131" t="s">
        <v>363</v>
      </c>
      <c r="B937" s="131"/>
      <c r="L937" s="131" t="s">
        <v>363</v>
      </c>
      <c r="M937" s="131"/>
    </row>
    <row r="938" spans="1:22">
      <c r="A938" s="131" t="s">
        <v>966</v>
      </c>
      <c r="B938" s="131"/>
      <c r="L938" s="131" t="s">
        <v>966</v>
      </c>
      <c r="M938" s="131"/>
    </row>
    <row r="939" spans="1:22" ht="3" customHeight="1">
      <c r="A939" s="131"/>
      <c r="B939" s="131"/>
      <c r="C939" s="132"/>
      <c r="D939" s="132"/>
      <c r="E939" s="132"/>
      <c r="F939" s="132"/>
      <c r="G939" s="132"/>
      <c r="H939" s="132"/>
      <c r="I939" s="132"/>
      <c r="J939" s="132"/>
      <c r="K939" s="217"/>
      <c r="L939" s="131"/>
      <c r="M939" s="131"/>
      <c r="N939" s="132"/>
      <c r="O939" s="132"/>
      <c r="P939" s="132"/>
      <c r="Q939" s="132"/>
      <c r="R939" s="132"/>
      <c r="S939" s="132"/>
      <c r="T939" s="132"/>
      <c r="U939" s="132"/>
      <c r="V939" s="132"/>
    </row>
    <row r="940" spans="1:22">
      <c r="A940" s="132"/>
      <c r="B940" s="132"/>
      <c r="C940" s="132"/>
      <c r="D940" s="133" t="s">
        <v>325</v>
      </c>
      <c r="E940" s="133"/>
      <c r="F940" s="133"/>
      <c r="G940" s="135" t="str">
        <f>$G$4</f>
        <v>ноябрь</v>
      </c>
      <c r="H940" s="133" t="s">
        <v>967</v>
      </c>
      <c r="I940" s="132"/>
      <c r="J940" s="132"/>
      <c r="K940" s="217"/>
      <c r="L940" s="132"/>
      <c r="M940" s="132"/>
      <c r="N940" s="132"/>
      <c r="O940" s="133" t="s">
        <v>325</v>
      </c>
      <c r="P940" s="133"/>
      <c r="Q940" s="133"/>
      <c r="R940" s="135" t="str">
        <f>$G$4</f>
        <v>ноябрь</v>
      </c>
      <c r="S940" s="133" t="s">
        <v>967</v>
      </c>
      <c r="T940" s="132"/>
      <c r="U940" s="132"/>
      <c r="V940" s="132"/>
    </row>
    <row r="941" spans="1:22" ht="5.25" customHeight="1">
      <c r="A941" s="599" t="s">
        <v>369</v>
      </c>
      <c r="B941" s="132"/>
      <c r="C941" s="132"/>
      <c r="D941" s="132"/>
      <c r="E941" s="132"/>
      <c r="F941" s="132"/>
      <c r="G941" s="132"/>
      <c r="H941" s="132"/>
      <c r="I941" s="132"/>
      <c r="J941" s="132"/>
      <c r="K941" s="217"/>
      <c r="L941" s="599" t="s">
        <v>369</v>
      </c>
      <c r="M941" s="132"/>
      <c r="N941" s="132"/>
      <c r="O941" s="132"/>
      <c r="P941" s="132"/>
      <c r="Q941" s="132"/>
      <c r="R941" s="132"/>
      <c r="S941" s="132"/>
      <c r="T941" s="132"/>
      <c r="U941" s="132"/>
      <c r="V941" s="132"/>
    </row>
    <row r="942" spans="1:22">
      <c r="A942" s="599"/>
      <c r="B942" s="132"/>
      <c r="C942" s="132"/>
      <c r="D942" s="131" t="s">
        <v>327</v>
      </c>
      <c r="E942" s="131"/>
      <c r="F942" s="136">
        <f>Жильцы!E55</f>
        <v>49.2</v>
      </c>
      <c r="G942" s="131" t="s">
        <v>328</v>
      </c>
      <c r="H942" s="132" t="str">
        <f>Жильцы!B55&amp;" "&amp;Жильцы!C55&amp;"."&amp;Жильцы!D55&amp;"."</f>
        <v>Лучинина А.Я.</v>
      </c>
      <c r="I942" s="132"/>
      <c r="J942" s="132"/>
      <c r="K942" s="217"/>
      <c r="L942" s="599"/>
      <c r="M942" s="132"/>
      <c r="N942" s="132"/>
      <c r="O942" s="131" t="s">
        <v>327</v>
      </c>
      <c r="P942" s="131"/>
      <c r="Q942" s="136">
        <f>Жильцы!E57</f>
        <v>49.5</v>
      </c>
      <c r="R942" s="131" t="s">
        <v>328</v>
      </c>
      <c r="S942" s="132" t="str">
        <f>Жильцы!B57&amp;" "&amp;Жильцы!C57&amp;"."&amp;Жильцы!D57&amp;"."</f>
        <v>Коваленина Л.Г.</v>
      </c>
      <c r="T942" s="132"/>
      <c r="U942" s="132"/>
      <c r="V942" s="132"/>
    </row>
    <row r="943" spans="1:22" ht="13.5" thickBot="1">
      <c r="A943" s="599"/>
      <c r="B943" s="132"/>
      <c r="C943" s="132"/>
      <c r="D943" s="131" t="s">
        <v>329</v>
      </c>
      <c r="E943" s="131"/>
      <c r="F943" s="136">
        <f>Жильцы!F55</f>
        <v>2</v>
      </c>
      <c r="G943" s="131" t="s">
        <v>330</v>
      </c>
      <c r="H943" s="132" t="s">
        <v>331</v>
      </c>
      <c r="I943" s="132"/>
      <c r="J943" s="137">
        <f>Жильцы!A55</f>
        <v>54</v>
      </c>
      <c r="K943" s="217"/>
      <c r="L943" s="599"/>
      <c r="M943" s="132"/>
      <c r="N943" s="132"/>
      <c r="O943" s="131" t="s">
        <v>329</v>
      </c>
      <c r="P943" s="131"/>
      <c r="Q943" s="136">
        <f>Жильцы!F57</f>
        <v>1</v>
      </c>
      <c r="R943" s="131" t="s">
        <v>330</v>
      </c>
      <c r="S943" s="132" t="s">
        <v>331</v>
      </c>
      <c r="T943" s="132"/>
      <c r="U943" s="137">
        <f>Жильцы!A57</f>
        <v>56</v>
      </c>
      <c r="V943" s="132"/>
    </row>
    <row r="944" spans="1:22" ht="6" hidden="1" customHeight="1" thickBot="1">
      <c r="A944" s="599"/>
      <c r="B944" s="132"/>
      <c r="C944" s="132"/>
      <c r="D944" s="132"/>
      <c r="E944" s="132"/>
      <c r="F944" s="132"/>
      <c r="G944" s="132"/>
      <c r="H944" s="132"/>
      <c r="I944" s="132"/>
      <c r="J944" s="132"/>
      <c r="K944" s="217"/>
      <c r="L944" s="599"/>
      <c r="M944" s="132"/>
      <c r="N944" s="132"/>
      <c r="O944" s="132"/>
      <c r="P944" s="132"/>
      <c r="Q944" s="132"/>
      <c r="R944" s="132"/>
      <c r="S944" s="132"/>
      <c r="T944" s="132"/>
      <c r="U944" s="132"/>
      <c r="V944" s="132"/>
    </row>
    <row r="945" spans="1:22" ht="21" customHeight="1" thickBot="1">
      <c r="A945" s="599"/>
      <c r="B945" s="138"/>
      <c r="C945" s="219"/>
      <c r="D945" s="139" t="s">
        <v>957</v>
      </c>
      <c r="E945" s="140"/>
      <c r="F945" s="141" t="s">
        <v>334</v>
      </c>
      <c r="G945" s="141" t="s">
        <v>335</v>
      </c>
      <c r="H945" s="220"/>
      <c r="I945" s="569" t="s">
        <v>337</v>
      </c>
      <c r="J945" s="570"/>
      <c r="K945" s="217"/>
      <c r="L945" s="599"/>
      <c r="M945" s="138"/>
      <c r="N945" s="219"/>
      <c r="O945" s="139" t="s">
        <v>957</v>
      </c>
      <c r="P945" s="140"/>
      <c r="Q945" s="141" t="s">
        <v>334</v>
      </c>
      <c r="R945" s="141" t="s">
        <v>335</v>
      </c>
      <c r="S945" s="220"/>
      <c r="T945" s="569" t="s">
        <v>337</v>
      </c>
      <c r="U945" s="570"/>
      <c r="V945" s="132"/>
    </row>
    <row r="946" spans="1:22" ht="3" customHeight="1">
      <c r="A946" s="599"/>
      <c r="B946" s="221"/>
      <c r="C946" s="144"/>
      <c r="D946" s="144"/>
      <c r="E946" s="145"/>
      <c r="F946" s="146"/>
      <c r="G946" s="146"/>
      <c r="H946" s="146"/>
      <c r="I946" s="144"/>
      <c r="J946" s="147"/>
      <c r="K946" s="217"/>
      <c r="L946" s="599"/>
      <c r="M946" s="221"/>
      <c r="N946" s="144"/>
      <c r="O946" s="144"/>
      <c r="P946" s="145"/>
      <c r="Q946" s="146"/>
      <c r="R946" s="146"/>
      <c r="S946" s="146"/>
      <c r="T946" s="144"/>
      <c r="U946" s="147"/>
      <c r="V946" s="132"/>
    </row>
    <row r="947" spans="1:22" ht="24.75" customHeight="1" thickBot="1">
      <c r="A947" s="599"/>
      <c r="B947" s="600" t="s">
        <v>520</v>
      </c>
      <c r="C947" s="601"/>
      <c r="D947" s="601"/>
      <c r="E947" s="602"/>
      <c r="F947" s="239">
        <v>8.4499999999999993</v>
      </c>
      <c r="G947" s="239">
        <f>F947*F942</f>
        <v>415.74</v>
      </c>
      <c r="H947" s="240"/>
      <c r="I947" s="242">
        <f>G947-H947</f>
        <v>415.74</v>
      </c>
      <c r="J947" s="167"/>
      <c r="K947" s="217"/>
      <c r="L947" s="599"/>
      <c r="M947" s="600" t="s">
        <v>520</v>
      </c>
      <c r="N947" s="601"/>
      <c r="O947" s="601"/>
      <c r="P947" s="602"/>
      <c r="Q947" s="239">
        <v>8.4499999999999993</v>
      </c>
      <c r="R947" s="239">
        <f>Q947*Q942</f>
        <v>418.27499999999998</v>
      </c>
      <c r="S947" s="240"/>
      <c r="T947" s="242">
        <f>R947-S947</f>
        <v>418.27499999999998</v>
      </c>
      <c r="U947" s="167"/>
      <c r="V947" s="132"/>
    </row>
    <row r="948" spans="1:22" ht="13.5" hidden="1" thickBot="1">
      <c r="A948" s="154"/>
      <c r="B948" s="168" t="s">
        <v>521</v>
      </c>
      <c r="C948" s="164"/>
      <c r="D948" s="164"/>
      <c r="E948" s="165"/>
      <c r="F948" s="239">
        <f>$B$2309</f>
        <v>0</v>
      </c>
      <c r="G948" s="158">
        <f>F948*F942</f>
        <v>0</v>
      </c>
      <c r="H948" s="162"/>
      <c r="I948" s="160">
        <f>G948-H948</f>
        <v>0</v>
      </c>
      <c r="J948" s="161"/>
      <c r="K948" s="217"/>
      <c r="L948" s="154"/>
      <c r="M948" s="168" t="s">
        <v>521</v>
      </c>
      <c r="N948" s="164"/>
      <c r="O948" s="164"/>
      <c r="P948" s="165"/>
      <c r="Q948" s="239">
        <f>$B$2309</f>
        <v>0</v>
      </c>
      <c r="R948" s="158">
        <f>Q948*Q942</f>
        <v>0</v>
      </c>
      <c r="S948" s="162"/>
      <c r="T948" s="160">
        <f>R948-S948</f>
        <v>0</v>
      </c>
      <c r="U948" s="161"/>
      <c r="V948" s="132"/>
    </row>
    <row r="949" spans="1:22" ht="12" hidden="1" customHeight="1" thickBot="1">
      <c r="A949" s="132"/>
      <c r="B949" s="168"/>
      <c r="C949" s="164"/>
      <c r="D949" s="164"/>
      <c r="E949" s="165"/>
      <c r="F949" s="332" t="s">
        <v>384</v>
      </c>
      <c r="G949" s="332" t="s">
        <v>385</v>
      </c>
      <c r="H949" s="300"/>
      <c r="I949" s="219"/>
      <c r="J949" s="251"/>
      <c r="K949" s="217"/>
      <c r="L949" s="132"/>
      <c r="M949" s="168"/>
      <c r="N949" s="164"/>
      <c r="O949" s="164"/>
      <c r="P949" s="165"/>
      <c r="Q949" s="332" t="s">
        <v>384</v>
      </c>
      <c r="R949" s="332" t="s">
        <v>385</v>
      </c>
      <c r="S949" s="300"/>
      <c r="T949" s="219"/>
      <c r="U949" s="251"/>
      <c r="V949" s="132"/>
    </row>
    <row r="950" spans="1:22" ht="13.5" thickBot="1">
      <c r="A950" s="246" t="s">
        <v>375</v>
      </c>
      <c r="B950" s="345"/>
      <c r="C950" s="219"/>
      <c r="D950" s="219"/>
      <c r="E950" s="253"/>
      <c r="F950" s="248"/>
      <c r="G950" s="248"/>
      <c r="H950" s="249"/>
      <c r="I950" s="242"/>
      <c r="J950" s="251"/>
      <c r="K950" s="252"/>
      <c r="L950" s="246" t="s">
        <v>375</v>
      </c>
      <c r="M950" s="345"/>
      <c r="N950" s="219"/>
      <c r="O950" s="219"/>
      <c r="P950" s="253"/>
      <c r="Q950" s="164"/>
      <c r="R950" s="248"/>
      <c r="S950" s="249"/>
      <c r="T950" s="242"/>
      <c r="U950" s="167"/>
      <c r="V950" s="132"/>
    </row>
    <row r="951" spans="1:22">
      <c r="A951" s="131"/>
      <c r="B951" s="132"/>
      <c r="C951" s="132"/>
      <c r="D951" s="132"/>
      <c r="E951" s="132"/>
      <c r="F951" s="132"/>
      <c r="G951" s="173" t="s">
        <v>342</v>
      </c>
      <c r="H951" s="147"/>
      <c r="I951" s="287">
        <f>Жильцы!M55</f>
        <v>0</v>
      </c>
      <c r="J951" s="147"/>
      <c r="K951" s="217"/>
      <c r="L951" s="131"/>
      <c r="M951" s="132"/>
      <c r="N951" s="132"/>
      <c r="O951" s="132"/>
      <c r="P951" s="132"/>
      <c r="Q951" s="132"/>
      <c r="R951" s="173" t="s">
        <v>342</v>
      </c>
      <c r="S951" s="147"/>
      <c r="T951" s="287">
        <f>Жильцы!M57</f>
        <v>0</v>
      </c>
      <c r="U951" s="147"/>
      <c r="V951" s="132"/>
    </row>
    <row r="952" spans="1:22">
      <c r="A952" s="131"/>
      <c r="B952" s="132"/>
      <c r="C952" s="132"/>
      <c r="D952" s="132"/>
      <c r="E952" s="132"/>
      <c r="F952" s="132"/>
      <c r="G952" s="177" t="s">
        <v>140</v>
      </c>
      <c r="H952" s="178"/>
      <c r="I952" s="283">
        <f>Жильцы!O55</f>
        <v>0</v>
      </c>
      <c r="J952" s="178"/>
      <c r="K952" s="217"/>
      <c r="L952" s="131"/>
      <c r="M952" s="132"/>
      <c r="N952" s="132"/>
      <c r="O952" s="132"/>
      <c r="P952" s="132"/>
      <c r="Q952" s="132"/>
      <c r="R952" s="177" t="s">
        <v>140</v>
      </c>
      <c r="S952" s="178"/>
      <c r="T952" s="283">
        <f>Жильцы!O57</f>
        <v>0</v>
      </c>
      <c r="U952" s="178"/>
      <c r="V952" s="132"/>
    </row>
    <row r="953" spans="1:22" ht="13.5" thickBot="1">
      <c r="A953" s="131" t="s">
        <v>376</v>
      </c>
      <c r="B953" s="132"/>
      <c r="C953" s="132"/>
      <c r="D953" s="180" t="s">
        <v>345</v>
      </c>
      <c r="E953" s="183" t="str">
        <f>$E$17</f>
        <v>декабря</v>
      </c>
      <c r="F953" s="132" t="s">
        <v>968</v>
      </c>
      <c r="G953" s="182" t="s">
        <v>347</v>
      </c>
      <c r="H953" s="167"/>
      <c r="I953" s="257">
        <f>I947+I948+I950+I951+I952</f>
        <v>415.74</v>
      </c>
      <c r="J953" s="167"/>
      <c r="K953" s="217"/>
      <c r="L953" s="131" t="s">
        <v>376</v>
      </c>
      <c r="M953" s="132"/>
      <c r="N953" s="132"/>
      <c r="O953" s="180" t="s">
        <v>345</v>
      </c>
      <c r="P953" s="183" t="str">
        <f>$E$17</f>
        <v>декабря</v>
      </c>
      <c r="Q953" s="132" t="s">
        <v>968</v>
      </c>
      <c r="R953" s="182" t="s">
        <v>347</v>
      </c>
      <c r="S953" s="167"/>
      <c r="T953" s="257">
        <f>T947+T948+T950+T951+T952</f>
        <v>418.27499999999998</v>
      </c>
      <c r="U953" s="167"/>
      <c r="V953" s="132"/>
    </row>
    <row r="954" spans="1:22" ht="12.75" customHeight="1">
      <c r="A954" s="184" t="s">
        <v>348</v>
      </c>
      <c r="B954" s="190">
        <f>$B$18</f>
        <v>4.3333333333333335E-2</v>
      </c>
      <c r="C954" s="186" t="s">
        <v>349</v>
      </c>
      <c r="D954" s="259"/>
      <c r="E954" s="259"/>
      <c r="F954" s="259"/>
      <c r="G954" s="188"/>
      <c r="H954" s="189"/>
      <c r="I954" s="259"/>
      <c r="J954" s="259"/>
      <c r="K954" s="260"/>
      <c r="L954" s="184" t="s">
        <v>348</v>
      </c>
      <c r="M954" s="190">
        <f>$B$18</f>
        <v>4.3333333333333335E-2</v>
      </c>
      <c r="N954" s="186" t="s">
        <v>349</v>
      </c>
      <c r="O954" s="259"/>
      <c r="P954" s="259"/>
      <c r="Q954" s="259"/>
      <c r="R954" s="259"/>
      <c r="S954" s="259"/>
      <c r="T954" s="259"/>
      <c r="U954" s="259"/>
      <c r="V954" s="261"/>
    </row>
    <row r="955" spans="1:22" ht="28.5" customHeight="1">
      <c r="A955" s="131" t="s">
        <v>363</v>
      </c>
      <c r="B955" s="131"/>
      <c r="L955" s="131" t="s">
        <v>363</v>
      </c>
      <c r="M955" s="131"/>
      <c r="V955" s="261"/>
    </row>
    <row r="956" spans="1:22">
      <c r="A956" s="131" t="s">
        <v>966</v>
      </c>
      <c r="B956" s="131"/>
      <c r="L956" s="131" t="s">
        <v>966</v>
      </c>
      <c r="M956" s="131"/>
      <c r="V956" s="261"/>
    </row>
    <row r="957" spans="1:22" ht="2.25" customHeight="1">
      <c r="A957" s="131"/>
      <c r="B957" s="131"/>
      <c r="C957" s="132"/>
      <c r="D957" s="132"/>
      <c r="E957" s="132"/>
      <c r="F957" s="132"/>
      <c r="G957" s="132"/>
      <c r="H957" s="132"/>
      <c r="I957" s="132"/>
      <c r="J957" s="132"/>
      <c r="K957" s="217"/>
      <c r="L957" s="131"/>
      <c r="M957" s="131"/>
      <c r="N957" s="132"/>
      <c r="O957" s="132"/>
      <c r="P957" s="132"/>
      <c r="Q957" s="132"/>
      <c r="R957" s="132"/>
      <c r="S957" s="132"/>
      <c r="T957" s="132"/>
      <c r="U957" s="132"/>
      <c r="V957" s="156"/>
    </row>
    <row r="958" spans="1:22">
      <c r="A958" s="132"/>
      <c r="B958" s="132"/>
      <c r="C958" s="132"/>
      <c r="D958" s="133" t="s">
        <v>350</v>
      </c>
      <c r="E958" s="133"/>
      <c r="F958" s="133"/>
      <c r="G958" s="135" t="str">
        <f>$G$4</f>
        <v>ноябрь</v>
      </c>
      <c r="H958" s="133" t="s">
        <v>967</v>
      </c>
      <c r="I958" s="132"/>
      <c r="J958" s="132"/>
      <c r="K958" s="217"/>
      <c r="L958" s="132"/>
      <c r="M958" s="132"/>
      <c r="N958" s="132"/>
      <c r="O958" s="133" t="s">
        <v>350</v>
      </c>
      <c r="P958" s="133"/>
      <c r="Q958" s="133"/>
      <c r="R958" s="135" t="str">
        <f>$G$4</f>
        <v>ноябрь</v>
      </c>
      <c r="S958" s="133" t="s">
        <v>967</v>
      </c>
      <c r="T958" s="132"/>
      <c r="U958" s="132"/>
      <c r="V958" s="156"/>
    </row>
    <row r="959" spans="1:22" ht="3.75" customHeight="1">
      <c r="A959" s="599" t="s">
        <v>369</v>
      </c>
      <c r="B959" s="132"/>
      <c r="C959" s="132"/>
      <c r="D959" s="132"/>
      <c r="E959" s="132"/>
      <c r="F959" s="132"/>
      <c r="G959" s="132"/>
      <c r="H959" s="132"/>
      <c r="I959" s="132"/>
      <c r="J959" s="132"/>
      <c r="K959" s="594"/>
      <c r="L959" s="599" t="s">
        <v>369</v>
      </c>
      <c r="M959" s="132"/>
      <c r="N959" s="132"/>
      <c r="O959" s="132"/>
      <c r="P959" s="132"/>
      <c r="Q959" s="132"/>
      <c r="R959" s="132"/>
      <c r="S959" s="132"/>
      <c r="T959" s="132"/>
      <c r="U959" s="132"/>
      <c r="V959" s="594"/>
    </row>
    <row r="960" spans="1:22">
      <c r="A960" s="599"/>
      <c r="B960" s="132"/>
      <c r="C960" s="132"/>
      <c r="D960" s="131" t="s">
        <v>327</v>
      </c>
      <c r="E960" s="131"/>
      <c r="F960" s="136">
        <f>F942</f>
        <v>49.2</v>
      </c>
      <c r="G960" s="131" t="s">
        <v>328</v>
      </c>
      <c r="H960" s="132" t="str">
        <f>H942</f>
        <v>Лучинина А.Я.</v>
      </c>
      <c r="I960" s="132"/>
      <c r="J960" s="132"/>
      <c r="K960" s="594"/>
      <c r="L960" s="599"/>
      <c r="M960" s="132"/>
      <c r="N960" s="132"/>
      <c r="O960" s="131" t="s">
        <v>327</v>
      </c>
      <c r="P960" s="131"/>
      <c r="Q960" s="136">
        <f>Q942</f>
        <v>49.5</v>
      </c>
      <c r="R960" s="131" t="s">
        <v>328</v>
      </c>
      <c r="S960" s="132" t="str">
        <f>S942</f>
        <v>Коваленина Л.Г.</v>
      </c>
      <c r="T960" s="132"/>
      <c r="U960" s="132"/>
      <c r="V960" s="594"/>
    </row>
    <row r="961" spans="1:22">
      <c r="A961" s="599"/>
      <c r="B961" s="132"/>
      <c r="C961" s="132"/>
      <c r="D961" s="131" t="s">
        <v>329</v>
      </c>
      <c r="E961" s="131"/>
      <c r="F961" s="136">
        <f>F943</f>
        <v>2</v>
      </c>
      <c r="G961" s="131" t="s">
        <v>330</v>
      </c>
      <c r="H961" s="132" t="s">
        <v>331</v>
      </c>
      <c r="I961" s="132"/>
      <c r="J961" s="137">
        <f>J943</f>
        <v>54</v>
      </c>
      <c r="K961" s="594"/>
      <c r="L961" s="599"/>
      <c r="M961" s="132"/>
      <c r="N961" s="132"/>
      <c r="O961" s="131" t="s">
        <v>329</v>
      </c>
      <c r="P961" s="131"/>
      <c r="Q961" s="136">
        <f>Q943</f>
        <v>1</v>
      </c>
      <c r="R961" s="131" t="s">
        <v>330</v>
      </c>
      <c r="S961" s="132" t="s">
        <v>331</v>
      </c>
      <c r="T961" s="132"/>
      <c r="U961" s="137">
        <f>U943</f>
        <v>56</v>
      </c>
      <c r="V961" s="594"/>
    </row>
    <row r="962" spans="1:22" ht="2.25" customHeight="1" thickBot="1">
      <c r="A962" s="599"/>
      <c r="B962" s="132"/>
      <c r="C962" s="132"/>
      <c r="D962" s="132"/>
      <c r="E962" s="132"/>
      <c r="F962" s="132"/>
      <c r="G962" s="132"/>
      <c r="H962" s="132"/>
      <c r="I962" s="132"/>
      <c r="J962" s="132"/>
      <c r="K962" s="594"/>
      <c r="L962" s="599"/>
      <c r="M962" s="132"/>
      <c r="N962" s="132"/>
      <c r="O962" s="132"/>
      <c r="P962" s="132"/>
      <c r="Q962" s="132"/>
      <c r="R962" s="132"/>
      <c r="S962" s="132"/>
      <c r="T962" s="132"/>
      <c r="U962" s="132"/>
      <c r="V962" s="594"/>
    </row>
    <row r="963" spans="1:22" ht="17.25" customHeight="1" thickBot="1">
      <c r="A963" s="599"/>
      <c r="B963" s="138"/>
      <c r="C963" s="219"/>
      <c r="D963" s="139" t="s">
        <v>957</v>
      </c>
      <c r="E963" s="140"/>
      <c r="F963" s="141" t="s">
        <v>334</v>
      </c>
      <c r="G963" s="141" t="s">
        <v>335</v>
      </c>
      <c r="H963" s="220"/>
      <c r="I963" s="569" t="s">
        <v>337</v>
      </c>
      <c r="J963" s="570"/>
      <c r="K963" s="594"/>
      <c r="L963" s="599"/>
      <c r="M963" s="138"/>
      <c r="N963" s="219"/>
      <c r="O963" s="139" t="s">
        <v>957</v>
      </c>
      <c r="P963" s="140"/>
      <c r="Q963" s="141" t="s">
        <v>334</v>
      </c>
      <c r="R963" s="141" t="s">
        <v>335</v>
      </c>
      <c r="S963" s="220"/>
      <c r="T963" s="569" t="s">
        <v>337</v>
      </c>
      <c r="U963" s="570"/>
      <c r="V963" s="594"/>
    </row>
    <row r="964" spans="1:22" ht="6" customHeight="1">
      <c r="A964" s="599"/>
      <c r="B964" s="221"/>
      <c r="C964" s="144"/>
      <c r="D964" s="144"/>
      <c r="E964" s="145"/>
      <c r="F964" s="146"/>
      <c r="G964" s="146"/>
      <c r="H964" s="146"/>
      <c r="I964" s="144"/>
      <c r="J964" s="147"/>
      <c r="K964" s="594"/>
      <c r="L964" s="599"/>
      <c r="M964" s="221"/>
      <c r="N964" s="144"/>
      <c r="O964" s="144"/>
      <c r="P964" s="145"/>
      <c r="Q964" s="146"/>
      <c r="R964" s="146"/>
      <c r="S964" s="146"/>
      <c r="T964" s="144"/>
      <c r="U964" s="147"/>
      <c r="V964" s="594"/>
    </row>
    <row r="965" spans="1:22" ht="28.5" customHeight="1" thickBot="1">
      <c r="A965" s="599"/>
      <c r="B965" s="600" t="s">
        <v>520</v>
      </c>
      <c r="C965" s="601"/>
      <c r="D965" s="601"/>
      <c r="E965" s="602"/>
      <c r="F965" s="239">
        <v>8.4499999999999993</v>
      </c>
      <c r="G965" s="239">
        <f>F965*F960</f>
        <v>415.74</v>
      </c>
      <c r="H965" s="166"/>
      <c r="I965" s="242">
        <f>G965-H965</f>
        <v>415.74</v>
      </c>
      <c r="J965" s="167"/>
      <c r="K965" s="594"/>
      <c r="L965" s="599"/>
      <c r="M965" s="600" t="s">
        <v>520</v>
      </c>
      <c r="N965" s="601"/>
      <c r="O965" s="601"/>
      <c r="P965" s="602"/>
      <c r="Q965" s="239">
        <v>8.4499999999999993</v>
      </c>
      <c r="R965" s="239">
        <f>Q965*Q960</f>
        <v>418.27499999999998</v>
      </c>
      <c r="S965" s="166"/>
      <c r="T965" s="242">
        <f>R965-S965</f>
        <v>418.27499999999998</v>
      </c>
      <c r="U965" s="167"/>
      <c r="V965" s="594"/>
    </row>
    <row r="966" spans="1:22" ht="13.5" hidden="1" thickBot="1">
      <c r="A966" s="154"/>
      <c r="B966" s="168" t="s">
        <v>521</v>
      </c>
      <c r="C966" s="164"/>
      <c r="D966" s="164"/>
      <c r="E966" s="165"/>
      <c r="F966" s="239">
        <f>$B$2309</f>
        <v>0</v>
      </c>
      <c r="G966" s="193">
        <f>F966*F960</f>
        <v>0</v>
      </c>
      <c r="H966" s="194"/>
      <c r="I966" s="160">
        <f>G966-H966</f>
        <v>0</v>
      </c>
      <c r="J966" s="161"/>
      <c r="K966" s="594"/>
      <c r="L966" s="154"/>
      <c r="M966" s="168" t="s">
        <v>521</v>
      </c>
      <c r="N966" s="164"/>
      <c r="O966" s="164"/>
      <c r="P966" s="165"/>
      <c r="Q966" s="239">
        <f>$B$2309</f>
        <v>0</v>
      </c>
      <c r="R966" s="158">
        <f>Q966*Q960</f>
        <v>0</v>
      </c>
      <c r="S966" s="194"/>
      <c r="T966" s="160">
        <f>R966-S966</f>
        <v>0</v>
      </c>
      <c r="U966" s="161"/>
      <c r="V966" s="594"/>
    </row>
    <row r="967" spans="1:22" ht="13.5" hidden="1" customHeight="1" thickBot="1">
      <c r="A967" s="132"/>
      <c r="B967" s="168"/>
      <c r="C967" s="164"/>
      <c r="D967" s="164"/>
      <c r="E967" s="165"/>
      <c r="F967" s="332" t="s">
        <v>384</v>
      </c>
      <c r="G967" s="332" t="s">
        <v>385</v>
      </c>
      <c r="H967" s="300"/>
      <c r="I967" s="219"/>
      <c r="J967" s="251"/>
      <c r="K967" s="594"/>
      <c r="L967" s="132"/>
      <c r="M967" s="168"/>
      <c r="N967" s="164"/>
      <c r="O967" s="164"/>
      <c r="P967" s="165"/>
      <c r="Q967" s="332" t="s">
        <v>384</v>
      </c>
      <c r="R967" s="332" t="s">
        <v>385</v>
      </c>
      <c r="S967" s="300"/>
      <c r="T967" s="219"/>
      <c r="U967" s="251"/>
      <c r="V967" s="594"/>
    </row>
    <row r="968" spans="1:22" ht="13.5" thickBot="1">
      <c r="A968" s="246" t="s">
        <v>375</v>
      </c>
      <c r="B968" s="345"/>
      <c r="C968" s="219"/>
      <c r="D968" s="219"/>
      <c r="E968" s="253"/>
      <c r="F968" s="164"/>
      <c r="G968" s="282"/>
      <c r="H968" s="249"/>
      <c r="I968" s="242"/>
      <c r="J968" s="167"/>
      <c r="K968" s="594"/>
      <c r="L968" s="246" t="s">
        <v>375</v>
      </c>
      <c r="M968" s="345"/>
      <c r="N968" s="219"/>
      <c r="O968" s="219"/>
      <c r="P968" s="253"/>
      <c r="Q968" s="164"/>
      <c r="R968" s="248"/>
      <c r="S968" s="249"/>
      <c r="T968" s="242"/>
      <c r="U968" s="167"/>
      <c r="V968" s="594"/>
    </row>
    <row r="969" spans="1:22">
      <c r="A969" s="131"/>
      <c r="B969" s="132"/>
      <c r="C969" s="132"/>
      <c r="D969" s="132"/>
      <c r="E969" s="132"/>
      <c r="F969" s="132"/>
      <c r="G969" s="173" t="s">
        <v>342</v>
      </c>
      <c r="H969" s="147"/>
      <c r="I969" s="287">
        <f>I951</f>
        <v>0</v>
      </c>
      <c r="J969" s="147"/>
      <c r="K969" s="594"/>
      <c r="L969" s="131"/>
      <c r="M969" s="132"/>
      <c r="N969" s="132"/>
      <c r="O969" s="132"/>
      <c r="P969" s="132"/>
      <c r="Q969" s="132"/>
      <c r="R969" s="173" t="s">
        <v>342</v>
      </c>
      <c r="S969" s="147"/>
      <c r="T969" s="287">
        <f>T951</f>
        <v>0</v>
      </c>
      <c r="U969" s="147"/>
      <c r="V969" s="594"/>
    </row>
    <row r="970" spans="1:22">
      <c r="A970" s="131"/>
      <c r="B970" s="132"/>
      <c r="C970" s="132"/>
      <c r="D970" s="132"/>
      <c r="E970" s="132"/>
      <c r="F970" s="132"/>
      <c r="G970" s="177" t="s">
        <v>140</v>
      </c>
      <c r="H970" s="178"/>
      <c r="I970" s="283">
        <f>I952</f>
        <v>0</v>
      </c>
      <c r="J970" s="178"/>
      <c r="K970" s="594"/>
      <c r="L970" s="131"/>
      <c r="M970" s="132"/>
      <c r="N970" s="132"/>
      <c r="O970" s="132"/>
      <c r="P970" s="132"/>
      <c r="Q970" s="132"/>
      <c r="R970" s="177" t="s">
        <v>140</v>
      </c>
      <c r="S970" s="178"/>
      <c r="T970" s="283">
        <f>T952</f>
        <v>0</v>
      </c>
      <c r="U970" s="178"/>
      <c r="V970" s="594"/>
    </row>
    <row r="971" spans="1:22" ht="13.5" thickBot="1">
      <c r="A971" s="131" t="s">
        <v>376</v>
      </c>
      <c r="B971" s="132"/>
      <c r="C971" s="132"/>
      <c r="D971" s="180" t="s">
        <v>345</v>
      </c>
      <c r="E971" s="183" t="str">
        <f>$E$17</f>
        <v>декабря</v>
      </c>
      <c r="F971" s="132" t="s">
        <v>968</v>
      </c>
      <c r="G971" s="182" t="s">
        <v>347</v>
      </c>
      <c r="H971" s="167"/>
      <c r="I971" s="257">
        <f>I965+I966+I968+I969+I970</f>
        <v>415.74</v>
      </c>
      <c r="J971" s="167"/>
      <c r="K971" s="594"/>
      <c r="L971" s="131" t="s">
        <v>376</v>
      </c>
      <c r="M971" s="132"/>
      <c r="N971" s="132"/>
      <c r="O971" s="180" t="s">
        <v>345</v>
      </c>
      <c r="P971" s="183" t="str">
        <f>$E$17</f>
        <v>декабря</v>
      </c>
      <c r="Q971" s="132" t="s">
        <v>968</v>
      </c>
      <c r="R971" s="182" t="s">
        <v>347</v>
      </c>
      <c r="S971" s="167"/>
      <c r="T971" s="257">
        <f>T965+T966+T968+T969+T970</f>
        <v>418.27499999999998</v>
      </c>
      <c r="U971" s="167"/>
      <c r="V971" s="594"/>
    </row>
    <row r="972" spans="1:22" ht="13.5" thickBot="1">
      <c r="A972" s="184" t="s">
        <v>348</v>
      </c>
      <c r="B972" s="190">
        <f>$B$18</f>
        <v>4.3333333333333335E-2</v>
      </c>
      <c r="C972" s="186" t="s">
        <v>349</v>
      </c>
      <c r="D972" s="259"/>
      <c r="E972" s="259"/>
      <c r="F972" s="259"/>
      <c r="G972" s="197"/>
      <c r="H972" s="197"/>
      <c r="I972" s="197"/>
      <c r="J972" s="197"/>
      <c r="K972" s="348"/>
      <c r="L972" s="184" t="s">
        <v>348</v>
      </c>
      <c r="M972" s="190">
        <f>$B$18</f>
        <v>4.3333333333333335E-2</v>
      </c>
      <c r="N972" s="186" t="s">
        <v>349</v>
      </c>
      <c r="O972" s="259"/>
      <c r="P972" s="259"/>
      <c r="Q972" s="259"/>
      <c r="R972" s="197"/>
      <c r="S972" s="197"/>
      <c r="T972" s="197"/>
      <c r="U972" s="197"/>
      <c r="V972" s="156"/>
    </row>
    <row r="973" spans="1:22" ht="31.5" customHeight="1" thickTop="1">
      <c r="A973" s="131" t="s">
        <v>363</v>
      </c>
      <c r="B973" s="131"/>
      <c r="L973" s="131" t="s">
        <v>363</v>
      </c>
      <c r="M973" s="131"/>
    </row>
    <row r="974" spans="1:22">
      <c r="A974" s="131" t="s">
        <v>966</v>
      </c>
      <c r="B974" s="131"/>
      <c r="L974" s="131" t="s">
        <v>966</v>
      </c>
      <c r="M974" s="131"/>
    </row>
    <row r="975" spans="1:22" ht="2.25" customHeight="1">
      <c r="A975" s="131"/>
      <c r="B975" s="131"/>
      <c r="C975" s="132"/>
      <c r="D975" s="132"/>
      <c r="E975" s="132"/>
      <c r="F975" s="132"/>
      <c r="G975" s="132"/>
      <c r="H975" s="132"/>
      <c r="I975" s="132"/>
      <c r="J975" s="132"/>
      <c r="K975" s="217"/>
      <c r="L975" s="131"/>
      <c r="M975" s="131"/>
      <c r="N975" s="132"/>
      <c r="O975" s="132"/>
      <c r="P975" s="132"/>
      <c r="Q975" s="132"/>
      <c r="R975" s="132"/>
      <c r="S975" s="132"/>
      <c r="T975" s="132"/>
      <c r="U975" s="132"/>
      <c r="V975" s="132"/>
    </row>
    <row r="976" spans="1:22">
      <c r="A976" s="132"/>
      <c r="B976" s="132"/>
      <c r="C976" s="132"/>
      <c r="D976" s="133" t="s">
        <v>325</v>
      </c>
      <c r="E976" s="133"/>
      <c r="F976" s="133"/>
      <c r="G976" s="135" t="str">
        <f>$G$4</f>
        <v>ноябрь</v>
      </c>
      <c r="H976" s="133" t="s">
        <v>967</v>
      </c>
      <c r="I976" s="132"/>
      <c r="J976" s="132"/>
      <c r="K976" s="217"/>
      <c r="L976" s="132"/>
      <c r="M976" s="132"/>
      <c r="N976" s="132"/>
      <c r="O976" s="133" t="s">
        <v>325</v>
      </c>
      <c r="P976" s="133"/>
      <c r="Q976" s="133"/>
      <c r="R976" s="135" t="str">
        <f>$G$4</f>
        <v>ноябрь</v>
      </c>
      <c r="S976" s="133" t="s">
        <v>967</v>
      </c>
      <c r="T976" s="132"/>
      <c r="U976" s="132"/>
      <c r="V976" s="132"/>
    </row>
    <row r="977" spans="1:22" ht="3" customHeight="1">
      <c r="A977" s="599" t="s">
        <v>369</v>
      </c>
      <c r="B977" s="132"/>
      <c r="C977" s="132"/>
      <c r="D977" s="132"/>
      <c r="E977" s="132"/>
      <c r="F977" s="132"/>
      <c r="G977" s="132"/>
      <c r="H977" s="132"/>
      <c r="I977" s="132"/>
      <c r="J977" s="132"/>
      <c r="K977" s="217"/>
      <c r="L977" s="599" t="s">
        <v>369</v>
      </c>
      <c r="M977" s="132"/>
      <c r="N977" s="132"/>
      <c r="O977" s="132"/>
      <c r="P977" s="132"/>
      <c r="Q977" s="132"/>
      <c r="R977" s="132"/>
      <c r="S977" s="132"/>
      <c r="T977" s="132"/>
      <c r="U977" s="132"/>
      <c r="V977" s="132"/>
    </row>
    <row r="978" spans="1:22">
      <c r="A978" s="599"/>
      <c r="B978" s="132"/>
      <c r="C978" s="132"/>
      <c r="D978" s="131" t="s">
        <v>327</v>
      </c>
      <c r="E978" s="131"/>
      <c r="F978" s="136">
        <f>Жильцы!E56</f>
        <v>49.2</v>
      </c>
      <c r="G978" s="131" t="s">
        <v>328</v>
      </c>
      <c r="H978" s="132" t="str">
        <f>Жильцы!B56&amp;" "&amp;Жильцы!C56&amp;"."&amp;Жильцы!D56&amp;"."</f>
        <v>Мейта Т.В.</v>
      </c>
      <c r="I978" s="132"/>
      <c r="J978" s="132"/>
      <c r="K978" s="217"/>
      <c r="L978" s="599"/>
      <c r="M978" s="132"/>
      <c r="N978" s="132"/>
      <c r="O978" s="131" t="s">
        <v>327</v>
      </c>
      <c r="P978" s="131"/>
      <c r="Q978" s="136">
        <f>Жильцы!E58</f>
        <v>49.4</v>
      </c>
      <c r="R978" s="131" t="s">
        <v>328</v>
      </c>
      <c r="S978" s="132" t="str">
        <f>Жильцы!B58&amp;" "&amp;Жильцы!C58&amp;"."&amp;Жильцы!D58&amp;"."</f>
        <v>Заяц Т.В.</v>
      </c>
      <c r="T978" s="132"/>
      <c r="U978" s="132"/>
      <c r="V978" s="132"/>
    </row>
    <row r="979" spans="1:22">
      <c r="A979" s="599"/>
      <c r="B979" s="132"/>
      <c r="C979" s="132"/>
      <c r="D979" s="131" t="s">
        <v>329</v>
      </c>
      <c r="E979" s="131"/>
      <c r="F979" s="136">
        <f>Жильцы!F56</f>
        <v>0</v>
      </c>
      <c r="G979" s="131" t="s">
        <v>330</v>
      </c>
      <c r="H979" s="132" t="s">
        <v>331</v>
      </c>
      <c r="I979" s="132"/>
      <c r="J979" s="137">
        <f>Жильцы!A56</f>
        <v>55</v>
      </c>
      <c r="K979" s="217"/>
      <c r="L979" s="599"/>
      <c r="M979" s="132"/>
      <c r="N979" s="132"/>
      <c r="O979" s="131" t="s">
        <v>329</v>
      </c>
      <c r="P979" s="131"/>
      <c r="Q979" s="136">
        <f>Жильцы!F58</f>
        <v>2</v>
      </c>
      <c r="R979" s="131" t="s">
        <v>330</v>
      </c>
      <c r="S979" s="132" t="s">
        <v>331</v>
      </c>
      <c r="T979" s="132"/>
      <c r="U979" s="137">
        <f>Жильцы!A58</f>
        <v>57</v>
      </c>
      <c r="V979" s="132"/>
    </row>
    <row r="980" spans="1:22" ht="2.25" customHeight="1" thickBot="1">
      <c r="A980" s="599"/>
      <c r="B980" s="132"/>
      <c r="C980" s="132"/>
      <c r="D980" s="132"/>
      <c r="E980" s="132"/>
      <c r="F980" s="132"/>
      <c r="G980" s="132"/>
      <c r="H980" s="132"/>
      <c r="I980" s="132"/>
      <c r="J980" s="132"/>
      <c r="K980" s="217"/>
      <c r="L980" s="599"/>
      <c r="M980" s="132"/>
      <c r="N980" s="132"/>
      <c r="O980" s="132"/>
      <c r="P980" s="132"/>
      <c r="Q980" s="132"/>
      <c r="R980" s="132"/>
      <c r="S980" s="132"/>
      <c r="T980" s="132"/>
      <c r="U980" s="132"/>
      <c r="V980" s="132"/>
    </row>
    <row r="981" spans="1:22" ht="20.25" customHeight="1" thickBot="1">
      <c r="A981" s="599"/>
      <c r="B981" s="138"/>
      <c r="C981" s="219"/>
      <c r="D981" s="139" t="s">
        <v>957</v>
      </c>
      <c r="E981" s="140"/>
      <c r="F981" s="141" t="s">
        <v>334</v>
      </c>
      <c r="G981" s="141" t="s">
        <v>335</v>
      </c>
      <c r="H981" s="220"/>
      <c r="I981" s="569" t="s">
        <v>337</v>
      </c>
      <c r="J981" s="570"/>
      <c r="K981" s="217"/>
      <c r="L981" s="599"/>
      <c r="M981" s="138"/>
      <c r="N981" s="219"/>
      <c r="O981" s="139" t="s">
        <v>957</v>
      </c>
      <c r="P981" s="140"/>
      <c r="Q981" s="141" t="s">
        <v>334</v>
      </c>
      <c r="R981" s="141" t="s">
        <v>335</v>
      </c>
      <c r="S981" s="220"/>
      <c r="T981" s="569" t="s">
        <v>337</v>
      </c>
      <c r="U981" s="570"/>
      <c r="V981" s="132"/>
    </row>
    <row r="982" spans="1:22" ht="3.75" customHeight="1">
      <c r="A982" s="599"/>
      <c r="B982" s="221"/>
      <c r="C982" s="144"/>
      <c r="D982" s="144"/>
      <c r="E982" s="145"/>
      <c r="F982" s="146"/>
      <c r="G982" s="146"/>
      <c r="H982" s="146"/>
      <c r="I982" s="144"/>
      <c r="J982" s="147"/>
      <c r="K982" s="217"/>
      <c r="L982" s="599"/>
      <c r="M982" s="221"/>
      <c r="N982" s="144"/>
      <c r="O982" s="144"/>
      <c r="P982" s="145"/>
      <c r="Q982" s="146"/>
      <c r="R982" s="146"/>
      <c r="S982" s="146"/>
      <c r="T982" s="144"/>
      <c r="U982" s="147"/>
      <c r="V982" s="132"/>
    </row>
    <row r="983" spans="1:22" ht="28.5" customHeight="1" thickBot="1">
      <c r="A983" s="599"/>
      <c r="B983" s="600" t="s">
        <v>520</v>
      </c>
      <c r="C983" s="601"/>
      <c r="D983" s="601"/>
      <c r="E983" s="602"/>
      <c r="F983" s="239">
        <v>8.4499999999999993</v>
      </c>
      <c r="G983" s="239">
        <f>F983*F978</f>
        <v>415.74</v>
      </c>
      <c r="H983" s="166"/>
      <c r="I983" s="242">
        <f>G983-H983</f>
        <v>415.74</v>
      </c>
      <c r="J983" s="167"/>
      <c r="K983" s="217"/>
      <c r="L983" s="599"/>
      <c r="M983" s="600" t="s">
        <v>520</v>
      </c>
      <c r="N983" s="601"/>
      <c r="O983" s="601"/>
      <c r="P983" s="602"/>
      <c r="Q983" s="239">
        <v>8.4499999999999993</v>
      </c>
      <c r="R983" s="239">
        <f>Q983*Q978</f>
        <v>417.42999999999995</v>
      </c>
      <c r="S983" s="166"/>
      <c r="T983" s="242">
        <f>R983-S983</f>
        <v>417.42999999999995</v>
      </c>
      <c r="U983" s="167"/>
      <c r="V983" s="132"/>
    </row>
    <row r="984" spans="1:22" ht="13.5" hidden="1" thickBot="1">
      <c r="A984" s="154"/>
      <c r="B984" s="168" t="s">
        <v>521</v>
      </c>
      <c r="C984" s="164"/>
      <c r="D984" s="164"/>
      <c r="E984" s="165"/>
      <c r="F984" s="239">
        <f>$B$2309</f>
        <v>0</v>
      </c>
      <c r="G984" s="193">
        <f>F984*F978</f>
        <v>0</v>
      </c>
      <c r="H984" s="194"/>
      <c r="I984" s="160">
        <f>G984-H984</f>
        <v>0</v>
      </c>
      <c r="J984" s="161"/>
      <c r="K984" s="217"/>
      <c r="L984" s="154"/>
      <c r="M984" s="168" t="s">
        <v>521</v>
      </c>
      <c r="N984" s="164"/>
      <c r="O984" s="164"/>
      <c r="P984" s="165"/>
      <c r="Q984" s="239">
        <f>$B$2309</f>
        <v>0</v>
      </c>
      <c r="R984" s="193">
        <f>Q984*Q978</f>
        <v>0</v>
      </c>
      <c r="S984" s="194"/>
      <c r="T984" s="160">
        <f>R984-S984</f>
        <v>0</v>
      </c>
      <c r="U984" s="161"/>
      <c r="V984" s="132"/>
    </row>
    <row r="985" spans="1:22" ht="13.5" hidden="1" customHeight="1" thickBot="1">
      <c r="A985" s="132"/>
      <c r="B985" s="168"/>
      <c r="C985" s="164"/>
      <c r="D985" s="164"/>
      <c r="E985" s="165"/>
      <c r="F985" s="332" t="s">
        <v>384</v>
      </c>
      <c r="G985" s="332" t="s">
        <v>385</v>
      </c>
      <c r="H985" s="300"/>
      <c r="I985" s="219"/>
      <c r="J985" s="251"/>
      <c r="K985" s="217"/>
      <c r="L985" s="132"/>
      <c r="M985" s="168"/>
      <c r="N985" s="164"/>
      <c r="O985" s="164"/>
      <c r="P985" s="165"/>
      <c r="Q985" s="332" t="s">
        <v>384</v>
      </c>
      <c r="R985" s="332" t="s">
        <v>385</v>
      </c>
      <c r="S985" s="300"/>
      <c r="T985" s="219"/>
      <c r="U985" s="251"/>
      <c r="V985" s="132"/>
    </row>
    <row r="986" spans="1:22" ht="13.5" thickBot="1">
      <c r="A986" s="246" t="s">
        <v>375</v>
      </c>
      <c r="B986" s="345"/>
      <c r="C986" s="219"/>
      <c r="D986" s="219"/>
      <c r="E986" s="253"/>
      <c r="F986" s="248"/>
      <c r="G986" s="248"/>
      <c r="H986" s="249"/>
      <c r="I986" s="242"/>
      <c r="J986" s="251"/>
      <c r="K986" s="217"/>
      <c r="L986" s="246" t="s">
        <v>375</v>
      </c>
      <c r="M986" s="345"/>
      <c r="N986" s="219"/>
      <c r="O986" s="219"/>
      <c r="P986" s="253"/>
      <c r="Q986" s="164"/>
      <c r="R986" s="248"/>
      <c r="S986" s="249"/>
      <c r="T986" s="242"/>
      <c r="U986" s="167"/>
      <c r="V986" s="132"/>
    </row>
    <row r="987" spans="1:22">
      <c r="A987" s="131"/>
      <c r="B987" s="132"/>
      <c r="C987" s="132"/>
      <c r="D987" s="132"/>
      <c r="E987" s="132"/>
      <c r="F987" s="132"/>
      <c r="G987" s="173" t="s">
        <v>342</v>
      </c>
      <c r="H987" s="147"/>
      <c r="I987" s="287">
        <f>Жильцы!M56</f>
        <v>0</v>
      </c>
      <c r="J987" s="147"/>
      <c r="K987" s="217"/>
      <c r="L987" s="131"/>
      <c r="M987" s="132"/>
      <c r="N987" s="132"/>
      <c r="O987" s="132"/>
      <c r="P987" s="132"/>
      <c r="Q987" s="132"/>
      <c r="R987" s="173" t="s">
        <v>342</v>
      </c>
      <c r="S987" s="147"/>
      <c r="T987" s="287">
        <f>Жильцы!M58</f>
        <v>0</v>
      </c>
      <c r="U987" s="147"/>
      <c r="V987" s="132"/>
    </row>
    <row r="988" spans="1:22" ht="11.25" customHeight="1">
      <c r="A988" s="131"/>
      <c r="B988" s="132"/>
      <c r="C988" s="132"/>
      <c r="D988" s="132"/>
      <c r="E988" s="132"/>
      <c r="F988" s="132"/>
      <c r="G988" s="177" t="s">
        <v>140</v>
      </c>
      <c r="H988" s="178"/>
      <c r="I988" s="283">
        <f>Жильцы!O56</f>
        <v>0</v>
      </c>
      <c r="J988" s="178"/>
      <c r="K988" s="217"/>
      <c r="L988" s="131"/>
      <c r="M988" s="132"/>
      <c r="N988" s="132"/>
      <c r="O988" s="132"/>
      <c r="P988" s="132"/>
      <c r="Q988" s="132"/>
      <c r="R988" s="177" t="s">
        <v>140</v>
      </c>
      <c r="S988" s="178"/>
      <c r="T988" s="283">
        <f>Жильцы!O58</f>
        <v>0</v>
      </c>
      <c r="U988" s="178"/>
      <c r="V988" s="132"/>
    </row>
    <row r="989" spans="1:22" ht="13.5" thickBot="1">
      <c r="A989" s="131" t="s">
        <v>376</v>
      </c>
      <c r="B989" s="132"/>
      <c r="C989" s="132"/>
      <c r="D989" s="180" t="s">
        <v>345</v>
      </c>
      <c r="E989" s="183" t="str">
        <f>$E$17</f>
        <v>декабря</v>
      </c>
      <c r="F989" s="132" t="s">
        <v>968</v>
      </c>
      <c r="G989" s="182" t="s">
        <v>347</v>
      </c>
      <c r="H989" s="167"/>
      <c r="I989" s="257">
        <f>I983+I984+I986+I987+I988</f>
        <v>415.74</v>
      </c>
      <c r="J989" s="167"/>
      <c r="K989" s="217"/>
      <c r="L989" s="131" t="s">
        <v>376</v>
      </c>
      <c r="M989" s="132"/>
      <c r="N989" s="132"/>
      <c r="O989" s="180" t="s">
        <v>345</v>
      </c>
      <c r="P989" s="183" t="str">
        <f>$E$17</f>
        <v>декабря</v>
      </c>
      <c r="Q989" s="132" t="s">
        <v>968</v>
      </c>
      <c r="R989" s="182" t="s">
        <v>347</v>
      </c>
      <c r="S989" s="167"/>
      <c r="T989" s="257">
        <f>T983+T984+T986+T987+T988</f>
        <v>417.42999999999995</v>
      </c>
      <c r="U989" s="167"/>
      <c r="V989" s="132"/>
    </row>
    <row r="990" spans="1:22" ht="10.5" customHeight="1">
      <c r="A990" s="184" t="s">
        <v>348</v>
      </c>
      <c r="B990" s="190">
        <f>$B$18</f>
        <v>4.3333333333333335E-2</v>
      </c>
      <c r="C990" s="186" t="s">
        <v>349</v>
      </c>
      <c r="D990" s="259"/>
      <c r="E990" s="259"/>
      <c r="F990" s="259"/>
      <c r="G990" s="259"/>
      <c r="H990" s="259"/>
      <c r="I990" s="259"/>
      <c r="J990" s="259"/>
      <c r="K990" s="260"/>
      <c r="L990" s="184" t="s">
        <v>348</v>
      </c>
      <c r="M990" s="190">
        <f>$B$18</f>
        <v>4.3333333333333335E-2</v>
      </c>
      <c r="N990" s="186" t="s">
        <v>349</v>
      </c>
      <c r="O990" s="259"/>
      <c r="P990" s="259"/>
      <c r="Q990" s="259"/>
      <c r="R990" s="259"/>
      <c r="S990" s="259"/>
      <c r="T990" s="259"/>
      <c r="U990" s="259"/>
      <c r="V990" s="261"/>
    </row>
    <row r="991" spans="1:22" ht="25.5" customHeight="1">
      <c r="A991" s="131" t="s">
        <v>363</v>
      </c>
      <c r="B991" s="131"/>
      <c r="L991" s="131" t="s">
        <v>363</v>
      </c>
      <c r="M991" s="131"/>
    </row>
    <row r="992" spans="1:22">
      <c r="A992" s="131" t="s">
        <v>966</v>
      </c>
      <c r="B992" s="131"/>
      <c r="L992" s="131" t="s">
        <v>966</v>
      </c>
      <c r="M992" s="131"/>
    </row>
    <row r="993" spans="1:22" ht="1.5" customHeight="1">
      <c r="A993" s="131"/>
      <c r="B993" s="131"/>
      <c r="C993" s="132"/>
      <c r="D993" s="132"/>
      <c r="E993" s="132"/>
      <c r="F993" s="132"/>
      <c r="G993" s="132"/>
      <c r="H993" s="132"/>
      <c r="I993" s="132"/>
      <c r="J993" s="132"/>
      <c r="K993" s="594"/>
      <c r="L993" s="131"/>
      <c r="M993" s="131"/>
      <c r="N993" s="132"/>
      <c r="O993" s="132"/>
      <c r="P993" s="132"/>
      <c r="Q993" s="132"/>
      <c r="R993" s="132"/>
      <c r="S993" s="132"/>
      <c r="T993" s="132"/>
      <c r="U993" s="132"/>
      <c r="V993" s="594"/>
    </row>
    <row r="994" spans="1:22">
      <c r="A994" s="132"/>
      <c r="B994" s="132"/>
      <c r="C994" s="132"/>
      <c r="D994" s="133" t="s">
        <v>350</v>
      </c>
      <c r="E994" s="133"/>
      <c r="F994" s="133"/>
      <c r="G994" s="135" t="str">
        <f>$G$4</f>
        <v>ноябрь</v>
      </c>
      <c r="H994" s="133" t="s">
        <v>967</v>
      </c>
      <c r="I994" s="132"/>
      <c r="J994" s="132"/>
      <c r="K994" s="594"/>
      <c r="L994" s="132"/>
      <c r="M994" s="132"/>
      <c r="N994" s="132"/>
      <c r="O994" s="133" t="s">
        <v>350</v>
      </c>
      <c r="P994" s="133"/>
      <c r="Q994" s="133"/>
      <c r="R994" s="135" t="str">
        <f>$G$4</f>
        <v>ноябрь</v>
      </c>
      <c r="S994" s="133" t="s">
        <v>967</v>
      </c>
      <c r="T994" s="132"/>
      <c r="U994" s="132"/>
      <c r="V994" s="594"/>
    </row>
    <row r="995" spans="1:22" ht="3.75" customHeight="1">
      <c r="A995" s="599" t="s">
        <v>369</v>
      </c>
      <c r="B995" s="132"/>
      <c r="C995" s="132"/>
      <c r="D995" s="132"/>
      <c r="E995" s="132"/>
      <c r="F995" s="132"/>
      <c r="G995" s="132"/>
      <c r="H995" s="132"/>
      <c r="I995" s="132"/>
      <c r="J995" s="132"/>
      <c r="K995" s="594"/>
      <c r="L995" s="599" t="s">
        <v>369</v>
      </c>
      <c r="M995" s="132"/>
      <c r="N995" s="132"/>
      <c r="O995" s="132"/>
      <c r="P995" s="132"/>
      <c r="Q995" s="132"/>
      <c r="R995" s="132"/>
      <c r="S995" s="132"/>
      <c r="T995" s="132"/>
      <c r="U995" s="132"/>
      <c r="V995" s="594"/>
    </row>
    <row r="996" spans="1:22">
      <c r="A996" s="599"/>
      <c r="B996" s="132"/>
      <c r="C996" s="132"/>
      <c r="D996" s="131" t="s">
        <v>327</v>
      </c>
      <c r="E996" s="131"/>
      <c r="F996" s="136">
        <f>F978</f>
        <v>49.2</v>
      </c>
      <c r="G996" s="131" t="s">
        <v>328</v>
      </c>
      <c r="H996" s="132" t="str">
        <f>H978</f>
        <v>Мейта Т.В.</v>
      </c>
      <c r="I996" s="132"/>
      <c r="J996" s="132"/>
      <c r="K996" s="594"/>
      <c r="L996" s="599"/>
      <c r="M996" s="132"/>
      <c r="N996" s="132"/>
      <c r="O996" s="131" t="s">
        <v>327</v>
      </c>
      <c r="P996" s="131"/>
      <c r="Q996" s="136">
        <f>Q978</f>
        <v>49.4</v>
      </c>
      <c r="R996" s="131" t="s">
        <v>328</v>
      </c>
      <c r="S996" s="132" t="str">
        <f>S978</f>
        <v>Заяц Т.В.</v>
      </c>
      <c r="T996" s="132"/>
      <c r="U996" s="132"/>
      <c r="V996" s="594"/>
    </row>
    <row r="997" spans="1:22">
      <c r="A997" s="599"/>
      <c r="B997" s="132"/>
      <c r="C997" s="132"/>
      <c r="D997" s="131" t="s">
        <v>329</v>
      </c>
      <c r="E997" s="131"/>
      <c r="F997" s="136">
        <f>F979</f>
        <v>0</v>
      </c>
      <c r="G997" s="131" t="s">
        <v>330</v>
      </c>
      <c r="H997" s="132" t="s">
        <v>331</v>
      </c>
      <c r="I997" s="132"/>
      <c r="J997" s="137">
        <f>J979</f>
        <v>55</v>
      </c>
      <c r="K997" s="594"/>
      <c r="L997" s="599"/>
      <c r="M997" s="132"/>
      <c r="N997" s="132"/>
      <c r="O997" s="131" t="s">
        <v>329</v>
      </c>
      <c r="P997" s="131"/>
      <c r="Q997" s="136">
        <f>Q979</f>
        <v>2</v>
      </c>
      <c r="R997" s="131" t="s">
        <v>330</v>
      </c>
      <c r="S997" s="132" t="s">
        <v>331</v>
      </c>
      <c r="T997" s="132"/>
      <c r="U997" s="137">
        <f>U979</f>
        <v>57</v>
      </c>
      <c r="V997" s="594"/>
    </row>
    <row r="998" spans="1:22" ht="2.25" customHeight="1" thickBot="1">
      <c r="A998" s="599"/>
      <c r="B998" s="132"/>
      <c r="C998" s="132"/>
      <c r="D998" s="132"/>
      <c r="E998" s="132"/>
      <c r="F998" s="132"/>
      <c r="G998" s="132"/>
      <c r="H998" s="132"/>
      <c r="I998" s="132"/>
      <c r="J998" s="132"/>
      <c r="K998" s="594"/>
      <c r="L998" s="599"/>
      <c r="M998" s="132"/>
      <c r="N998" s="132"/>
      <c r="O998" s="132"/>
      <c r="P998" s="132"/>
      <c r="Q998" s="132"/>
      <c r="R998" s="132"/>
      <c r="S998" s="132"/>
      <c r="T998" s="132"/>
      <c r="U998" s="132"/>
      <c r="V998" s="594"/>
    </row>
    <row r="999" spans="1:22" ht="16.5" customHeight="1" thickBot="1">
      <c r="A999" s="599"/>
      <c r="B999" s="138"/>
      <c r="C999" s="219"/>
      <c r="D999" s="139" t="s">
        <v>957</v>
      </c>
      <c r="E999" s="140"/>
      <c r="F999" s="141" t="s">
        <v>334</v>
      </c>
      <c r="G999" s="141" t="s">
        <v>335</v>
      </c>
      <c r="H999" s="220"/>
      <c r="I999" s="569" t="s">
        <v>337</v>
      </c>
      <c r="J999" s="570"/>
      <c r="K999" s="594"/>
      <c r="L999" s="599"/>
      <c r="M999" s="138"/>
      <c r="N999" s="219"/>
      <c r="O999" s="139" t="s">
        <v>957</v>
      </c>
      <c r="P999" s="140"/>
      <c r="Q999" s="141" t="s">
        <v>334</v>
      </c>
      <c r="R999" s="141" t="s">
        <v>335</v>
      </c>
      <c r="S999" s="220"/>
      <c r="T999" s="569" t="s">
        <v>337</v>
      </c>
      <c r="U999" s="570"/>
      <c r="V999" s="594"/>
    </row>
    <row r="1000" spans="1:22" ht="3" customHeight="1">
      <c r="A1000" s="599"/>
      <c r="B1000" s="221"/>
      <c r="C1000" s="144"/>
      <c r="D1000" s="144"/>
      <c r="E1000" s="145"/>
      <c r="F1000" s="146"/>
      <c r="G1000" s="146"/>
      <c r="H1000" s="146"/>
      <c r="I1000" s="144"/>
      <c r="J1000" s="147"/>
      <c r="K1000" s="594"/>
      <c r="L1000" s="599"/>
      <c r="M1000" s="221"/>
      <c r="N1000" s="144"/>
      <c r="O1000" s="144"/>
      <c r="P1000" s="145"/>
      <c r="Q1000" s="146"/>
      <c r="R1000" s="146"/>
      <c r="S1000" s="146"/>
      <c r="T1000" s="144"/>
      <c r="U1000" s="147"/>
      <c r="V1000" s="594"/>
    </row>
    <row r="1001" spans="1:22" ht="27" customHeight="1" thickBot="1">
      <c r="A1001" s="599"/>
      <c r="B1001" s="600" t="s">
        <v>520</v>
      </c>
      <c r="C1001" s="601"/>
      <c r="D1001" s="601"/>
      <c r="E1001" s="602"/>
      <c r="F1001" s="239">
        <v>8.4499999999999993</v>
      </c>
      <c r="G1001" s="239">
        <f>F1001*F996</f>
        <v>415.74</v>
      </c>
      <c r="H1001" s="166"/>
      <c r="I1001" s="242">
        <f>G1001-H1001</f>
        <v>415.74</v>
      </c>
      <c r="J1001" s="167"/>
      <c r="K1001" s="594"/>
      <c r="L1001" s="599"/>
      <c r="M1001" s="600" t="s">
        <v>520</v>
      </c>
      <c r="N1001" s="601"/>
      <c r="O1001" s="601"/>
      <c r="P1001" s="602"/>
      <c r="Q1001" s="239">
        <v>8.4499999999999993</v>
      </c>
      <c r="R1001" s="239">
        <f>Q1001*Q996</f>
        <v>417.42999999999995</v>
      </c>
      <c r="S1001" s="166"/>
      <c r="T1001" s="242">
        <f>R1001-S1001</f>
        <v>417.42999999999995</v>
      </c>
      <c r="U1001" s="167"/>
      <c r="V1001" s="594"/>
    </row>
    <row r="1002" spans="1:22" ht="13.5" hidden="1" thickBot="1">
      <c r="A1002" s="154"/>
      <c r="B1002" s="168" t="s">
        <v>521</v>
      </c>
      <c r="C1002" s="164"/>
      <c r="D1002" s="164"/>
      <c r="E1002" s="165"/>
      <c r="F1002" s="239">
        <f>$B$2309</f>
        <v>0</v>
      </c>
      <c r="G1002" s="193">
        <f>F1002*F996</f>
        <v>0</v>
      </c>
      <c r="H1002" s="194"/>
      <c r="I1002" s="160">
        <f>G1002-H1002</f>
        <v>0</v>
      </c>
      <c r="J1002" s="161"/>
      <c r="K1002" s="594"/>
      <c r="L1002" s="154"/>
      <c r="M1002" s="168" t="s">
        <v>521</v>
      </c>
      <c r="N1002" s="164"/>
      <c r="O1002" s="164"/>
      <c r="P1002" s="165"/>
      <c r="Q1002" s="239">
        <f>$B$2309</f>
        <v>0</v>
      </c>
      <c r="R1002" s="193">
        <f>Q1002*Q996</f>
        <v>0</v>
      </c>
      <c r="S1002" s="194"/>
      <c r="T1002" s="160">
        <f>R1002-S1002</f>
        <v>0</v>
      </c>
      <c r="U1002" s="161"/>
      <c r="V1002" s="594"/>
    </row>
    <row r="1003" spans="1:22" ht="13.5" hidden="1" customHeight="1" thickBot="1">
      <c r="A1003" s="132"/>
      <c r="B1003" s="168"/>
      <c r="C1003" s="164"/>
      <c r="D1003" s="164"/>
      <c r="E1003" s="165"/>
      <c r="F1003" s="332" t="s">
        <v>384</v>
      </c>
      <c r="G1003" s="332" t="s">
        <v>385</v>
      </c>
      <c r="H1003" s="300"/>
      <c r="I1003" s="219"/>
      <c r="J1003" s="251"/>
      <c r="K1003" s="594"/>
      <c r="L1003" s="132"/>
      <c r="M1003" s="168"/>
      <c r="N1003" s="164"/>
      <c r="O1003" s="164"/>
      <c r="P1003" s="165"/>
      <c r="Q1003" s="332" t="s">
        <v>384</v>
      </c>
      <c r="R1003" s="332" t="s">
        <v>385</v>
      </c>
      <c r="S1003" s="300"/>
      <c r="T1003" s="219"/>
      <c r="U1003" s="251"/>
      <c r="V1003" s="594"/>
    </row>
    <row r="1004" spans="1:22" ht="13.5" thickBot="1">
      <c r="A1004" s="246" t="s">
        <v>375</v>
      </c>
      <c r="B1004" s="345"/>
      <c r="C1004" s="219"/>
      <c r="D1004" s="219"/>
      <c r="E1004" s="253"/>
      <c r="F1004" s="164"/>
      <c r="G1004" s="282"/>
      <c r="H1004" s="249"/>
      <c r="I1004" s="242"/>
      <c r="J1004" s="167"/>
      <c r="K1004" s="594"/>
      <c r="L1004" s="246" t="s">
        <v>375</v>
      </c>
      <c r="M1004" s="345"/>
      <c r="N1004" s="219"/>
      <c r="O1004" s="219"/>
      <c r="P1004" s="253"/>
      <c r="Q1004" s="164"/>
      <c r="R1004" s="248"/>
      <c r="S1004" s="249"/>
      <c r="T1004" s="242"/>
      <c r="U1004" s="167"/>
      <c r="V1004" s="594"/>
    </row>
    <row r="1005" spans="1:22">
      <c r="A1005" s="131"/>
      <c r="B1005" s="132"/>
      <c r="C1005" s="132"/>
      <c r="D1005" s="132"/>
      <c r="E1005" s="132"/>
      <c r="F1005" s="132"/>
      <c r="G1005" s="173" t="s">
        <v>342</v>
      </c>
      <c r="H1005" s="147"/>
      <c r="I1005" s="287">
        <f>I987</f>
        <v>0</v>
      </c>
      <c r="J1005" s="147"/>
      <c r="K1005" s="594"/>
      <c r="L1005" s="131"/>
      <c r="M1005" s="132"/>
      <c r="N1005" s="132"/>
      <c r="O1005" s="132"/>
      <c r="P1005" s="132"/>
      <c r="Q1005" s="132"/>
      <c r="R1005" s="173" t="s">
        <v>342</v>
      </c>
      <c r="S1005" s="147"/>
      <c r="T1005" s="287">
        <f>T987</f>
        <v>0</v>
      </c>
      <c r="U1005" s="147"/>
      <c r="V1005" s="594"/>
    </row>
    <row r="1006" spans="1:22">
      <c r="A1006" s="131"/>
      <c r="B1006" s="132"/>
      <c r="C1006" s="132"/>
      <c r="D1006" s="132"/>
      <c r="E1006" s="132"/>
      <c r="F1006" s="132"/>
      <c r="G1006" s="177" t="s">
        <v>140</v>
      </c>
      <c r="H1006" s="178"/>
      <c r="I1006" s="283">
        <f>I988</f>
        <v>0</v>
      </c>
      <c r="J1006" s="178"/>
      <c r="K1006" s="217"/>
      <c r="L1006" s="131"/>
      <c r="M1006" s="132"/>
      <c r="N1006" s="132"/>
      <c r="O1006" s="132"/>
      <c r="P1006" s="132"/>
      <c r="Q1006" s="132"/>
      <c r="R1006" s="177" t="s">
        <v>140</v>
      </c>
      <c r="S1006" s="178"/>
      <c r="T1006" s="283">
        <f>T988</f>
        <v>0</v>
      </c>
      <c r="U1006" s="178"/>
      <c r="V1006" s="132"/>
    </row>
    <row r="1007" spans="1:22" ht="13.5" thickBot="1">
      <c r="A1007" s="131" t="s">
        <v>376</v>
      </c>
      <c r="B1007" s="132"/>
      <c r="C1007" s="132"/>
      <c r="D1007" s="180" t="s">
        <v>345</v>
      </c>
      <c r="E1007" s="183" t="str">
        <f>$E$17</f>
        <v>декабря</v>
      </c>
      <c r="F1007" s="132" t="s">
        <v>968</v>
      </c>
      <c r="G1007" s="182" t="s">
        <v>347</v>
      </c>
      <c r="H1007" s="167"/>
      <c r="I1007" s="257">
        <f>I1001+I1002+I1004+I1005+I1006</f>
        <v>415.74</v>
      </c>
      <c r="J1007" s="167"/>
      <c r="K1007" s="217"/>
      <c r="L1007" s="131" t="s">
        <v>376</v>
      </c>
      <c r="M1007" s="132"/>
      <c r="N1007" s="132"/>
      <c r="O1007" s="180" t="s">
        <v>345</v>
      </c>
      <c r="P1007" s="183" t="str">
        <f>$E$17</f>
        <v>декабря</v>
      </c>
      <c r="Q1007" s="132" t="s">
        <v>968</v>
      </c>
      <c r="R1007" s="182" t="s">
        <v>347</v>
      </c>
      <c r="S1007" s="167"/>
      <c r="T1007" s="257">
        <f>T1001+T1002+T1004+T1005+T1006</f>
        <v>417.42999999999995</v>
      </c>
      <c r="U1007" s="167"/>
      <c r="V1007" s="132"/>
    </row>
    <row r="1008" spans="1:22" s="261" customFormat="1" ht="12.75" customHeight="1">
      <c r="A1008" s="284" t="s">
        <v>348</v>
      </c>
      <c r="B1008" s="285">
        <f>$B$18</f>
        <v>4.3333333333333335E-2</v>
      </c>
      <c r="C1008" s="196" t="s">
        <v>349</v>
      </c>
      <c r="K1008" s="260"/>
      <c r="L1008" s="284" t="s">
        <v>348</v>
      </c>
      <c r="M1008" s="285">
        <f>$B$18</f>
        <v>4.3333333333333335E-2</v>
      </c>
      <c r="N1008" s="196" t="s">
        <v>349</v>
      </c>
    </row>
    <row r="1009" spans="1:22">
      <c r="A1009" s="131" t="s">
        <v>363</v>
      </c>
      <c r="B1009" s="131"/>
      <c r="L1009" s="131" t="s">
        <v>363</v>
      </c>
      <c r="M1009" s="131"/>
    </row>
    <row r="1010" spans="1:22">
      <c r="A1010" s="131" t="s">
        <v>966</v>
      </c>
      <c r="B1010" s="131"/>
      <c r="L1010" s="131" t="s">
        <v>966</v>
      </c>
      <c r="M1010" s="131"/>
    </row>
    <row r="1011" spans="1:22" ht="1.5" customHeight="1">
      <c r="A1011" s="131"/>
      <c r="B1011" s="131"/>
      <c r="C1011" s="132"/>
      <c r="D1011" s="132"/>
      <c r="E1011" s="132"/>
      <c r="F1011" s="132"/>
      <c r="G1011" s="132"/>
      <c r="H1011" s="132"/>
      <c r="I1011" s="132"/>
      <c r="J1011" s="132"/>
      <c r="K1011" s="217"/>
      <c r="L1011" s="131"/>
      <c r="M1011" s="131"/>
      <c r="N1011" s="132"/>
      <c r="O1011" s="132"/>
      <c r="P1011" s="132"/>
      <c r="Q1011" s="132"/>
      <c r="R1011" s="132"/>
      <c r="S1011" s="132"/>
      <c r="T1011" s="132"/>
      <c r="U1011" s="132"/>
      <c r="V1011" s="132"/>
    </row>
    <row r="1012" spans="1:22">
      <c r="A1012" s="132"/>
      <c r="B1012" s="132"/>
      <c r="C1012" s="132"/>
      <c r="D1012" s="133" t="s">
        <v>325</v>
      </c>
      <c r="E1012" s="133"/>
      <c r="F1012" s="133"/>
      <c r="G1012" s="135" t="str">
        <f>$G$4</f>
        <v>ноябрь</v>
      </c>
      <c r="H1012" s="133" t="s">
        <v>967</v>
      </c>
      <c r="I1012" s="132"/>
      <c r="J1012" s="132"/>
      <c r="K1012" s="217"/>
      <c r="L1012" s="132"/>
      <c r="M1012" s="132"/>
      <c r="N1012" s="132"/>
      <c r="O1012" s="133" t="s">
        <v>325</v>
      </c>
      <c r="P1012" s="133"/>
      <c r="Q1012" s="133"/>
      <c r="R1012" s="135" t="str">
        <f>$G$4</f>
        <v>ноябрь</v>
      </c>
      <c r="S1012" s="133" t="s">
        <v>967</v>
      </c>
      <c r="T1012" s="132"/>
      <c r="U1012" s="132"/>
      <c r="V1012" s="132"/>
    </row>
    <row r="1013" spans="1:22" ht="5.25" customHeight="1">
      <c r="A1013" s="599" t="s">
        <v>369</v>
      </c>
      <c r="B1013" s="132"/>
      <c r="C1013" s="132"/>
      <c r="D1013" s="132"/>
      <c r="E1013" s="132"/>
      <c r="F1013" s="132"/>
      <c r="G1013" s="132"/>
      <c r="H1013" s="132"/>
      <c r="I1013" s="132"/>
      <c r="J1013" s="132"/>
      <c r="K1013" s="217"/>
      <c r="L1013" s="599" t="s">
        <v>369</v>
      </c>
      <c r="M1013" s="132"/>
      <c r="N1013" s="132"/>
      <c r="O1013" s="132"/>
      <c r="P1013" s="132"/>
      <c r="Q1013" s="132"/>
      <c r="R1013" s="132"/>
      <c r="S1013" s="132"/>
      <c r="T1013" s="132"/>
      <c r="U1013" s="132"/>
      <c r="V1013" s="132"/>
    </row>
    <row r="1014" spans="1:22">
      <c r="A1014" s="599"/>
      <c r="B1014" s="132"/>
      <c r="C1014" s="132"/>
      <c r="D1014" s="131" t="s">
        <v>327</v>
      </c>
      <c r="E1014" s="131"/>
      <c r="F1014" s="136">
        <f>Жильцы!E59</f>
        <v>49.1</v>
      </c>
      <c r="G1014" s="131" t="s">
        <v>328</v>
      </c>
      <c r="H1014" s="132" t="str">
        <f>Жильцы!B59&amp;" "&amp;Жильцы!C59&amp;"."&amp;Жильцы!D59&amp;"."</f>
        <v>Володарская Е.П.</v>
      </c>
      <c r="I1014" s="132"/>
      <c r="J1014" s="132"/>
      <c r="K1014" s="217"/>
      <c r="L1014" s="599"/>
      <c r="M1014" s="132"/>
      <c r="N1014" s="132"/>
      <c r="O1014" s="131" t="s">
        <v>327</v>
      </c>
      <c r="P1014" s="131"/>
      <c r="Q1014" s="136">
        <f>Жильцы!E61</f>
        <v>65.5</v>
      </c>
      <c r="R1014" s="131" t="s">
        <v>328</v>
      </c>
      <c r="S1014" s="132" t="str">
        <f>Жильцы!B61&amp;" "&amp;Жильцы!C61&amp;"."&amp;Жильцы!D61&amp;"."</f>
        <v>Гончаренко С.В.</v>
      </c>
      <c r="T1014" s="132"/>
      <c r="U1014" s="132"/>
      <c r="V1014" s="132"/>
    </row>
    <row r="1015" spans="1:22">
      <c r="A1015" s="599"/>
      <c r="B1015" s="132"/>
      <c r="C1015" s="132"/>
      <c r="D1015" s="131" t="s">
        <v>329</v>
      </c>
      <c r="E1015" s="131"/>
      <c r="F1015" s="136">
        <f>Жильцы!F59</f>
        <v>1</v>
      </c>
      <c r="G1015" s="131" t="s">
        <v>330</v>
      </c>
      <c r="H1015" s="132" t="s">
        <v>331</v>
      </c>
      <c r="I1015" s="132"/>
      <c r="J1015" s="137">
        <f>Жильцы!A59</f>
        <v>58</v>
      </c>
      <c r="K1015" s="217"/>
      <c r="L1015" s="599"/>
      <c r="M1015" s="132"/>
      <c r="N1015" s="132"/>
      <c r="O1015" s="131" t="s">
        <v>329</v>
      </c>
      <c r="P1015" s="131"/>
      <c r="Q1015" s="136">
        <f>Жильцы!F61</f>
        <v>3</v>
      </c>
      <c r="R1015" s="131" t="s">
        <v>330</v>
      </c>
      <c r="S1015" s="132" t="s">
        <v>331</v>
      </c>
      <c r="T1015" s="132"/>
      <c r="U1015" s="137">
        <f>Жильцы!A61</f>
        <v>60</v>
      </c>
      <c r="V1015" s="132"/>
    </row>
    <row r="1016" spans="1:22" ht="2.25" customHeight="1" thickBot="1">
      <c r="A1016" s="599"/>
      <c r="B1016" s="132"/>
      <c r="C1016" s="132"/>
      <c r="D1016" s="132"/>
      <c r="E1016" s="132"/>
      <c r="F1016" s="132"/>
      <c r="G1016" s="132"/>
      <c r="H1016" s="132"/>
      <c r="I1016" s="132"/>
      <c r="J1016" s="132"/>
      <c r="K1016" s="217"/>
      <c r="L1016" s="599"/>
      <c r="M1016" s="132"/>
      <c r="N1016" s="132"/>
      <c r="O1016" s="132"/>
      <c r="P1016" s="132"/>
      <c r="Q1016" s="132"/>
      <c r="R1016" s="132"/>
      <c r="S1016" s="132"/>
      <c r="T1016" s="132"/>
      <c r="U1016" s="132"/>
      <c r="V1016" s="132"/>
    </row>
    <row r="1017" spans="1:22" ht="18" customHeight="1" thickBot="1">
      <c r="A1017" s="599"/>
      <c r="B1017" s="138"/>
      <c r="C1017" s="219"/>
      <c r="D1017" s="139" t="s">
        <v>957</v>
      </c>
      <c r="E1017" s="140"/>
      <c r="F1017" s="141" t="s">
        <v>334</v>
      </c>
      <c r="G1017" s="141" t="s">
        <v>335</v>
      </c>
      <c r="H1017" s="220"/>
      <c r="I1017" s="569" t="s">
        <v>337</v>
      </c>
      <c r="J1017" s="570"/>
      <c r="K1017" s="217"/>
      <c r="L1017" s="599"/>
      <c r="M1017" s="138"/>
      <c r="N1017" s="219"/>
      <c r="O1017" s="139" t="s">
        <v>957</v>
      </c>
      <c r="P1017" s="140"/>
      <c r="Q1017" s="141" t="s">
        <v>334</v>
      </c>
      <c r="R1017" s="141" t="s">
        <v>335</v>
      </c>
      <c r="S1017" s="220"/>
      <c r="T1017" s="569" t="s">
        <v>337</v>
      </c>
      <c r="U1017" s="570"/>
      <c r="V1017" s="132"/>
    </row>
    <row r="1018" spans="1:22" ht="3" customHeight="1">
      <c r="A1018" s="599"/>
      <c r="B1018" s="221"/>
      <c r="C1018" s="144"/>
      <c r="D1018" s="144"/>
      <c r="E1018" s="145"/>
      <c r="F1018" s="146"/>
      <c r="G1018" s="146"/>
      <c r="H1018" s="146"/>
      <c r="I1018" s="144"/>
      <c r="J1018" s="147"/>
      <c r="K1018" s="217"/>
      <c r="L1018" s="599"/>
      <c r="M1018" s="221"/>
      <c r="N1018" s="144"/>
      <c r="O1018" s="144"/>
      <c r="P1018" s="145"/>
      <c r="Q1018" s="146"/>
      <c r="R1018" s="146"/>
      <c r="S1018" s="146"/>
      <c r="T1018" s="144"/>
      <c r="U1018" s="147"/>
      <c r="V1018" s="132"/>
    </row>
    <row r="1019" spans="1:22" ht="25.5" customHeight="1" thickBot="1">
      <c r="A1019" s="599"/>
      <c r="B1019" s="600" t="s">
        <v>520</v>
      </c>
      <c r="C1019" s="601"/>
      <c r="D1019" s="601"/>
      <c r="E1019" s="602"/>
      <c r="F1019" s="239">
        <v>8.4499999999999993</v>
      </c>
      <c r="G1019" s="239">
        <f>F1019*F1014</f>
        <v>414.89499999999998</v>
      </c>
      <c r="H1019" s="240"/>
      <c r="I1019" s="242">
        <f>G1019-H1019</f>
        <v>414.89499999999998</v>
      </c>
      <c r="J1019" s="167"/>
      <c r="K1019" s="217"/>
      <c r="L1019" s="599"/>
      <c r="M1019" s="600" t="s">
        <v>520</v>
      </c>
      <c r="N1019" s="601"/>
      <c r="O1019" s="601"/>
      <c r="P1019" s="602"/>
      <c r="Q1019" s="239">
        <v>8.4499999999999993</v>
      </c>
      <c r="R1019" s="239">
        <f>Q1019*Q1014</f>
        <v>553.47499999999991</v>
      </c>
      <c r="S1019" s="240"/>
      <c r="T1019" s="242">
        <f>R1019-S1019</f>
        <v>553.47499999999991</v>
      </c>
      <c r="U1019" s="167"/>
      <c r="V1019" s="132"/>
    </row>
    <row r="1020" spans="1:22" ht="13.5" hidden="1" thickBot="1">
      <c r="A1020" s="154"/>
      <c r="B1020" s="168" t="s">
        <v>521</v>
      </c>
      <c r="C1020" s="164"/>
      <c r="D1020" s="164"/>
      <c r="E1020" s="165"/>
      <c r="F1020" s="239">
        <f>$B$2309</f>
        <v>0</v>
      </c>
      <c r="G1020" s="158">
        <f>F1020*F1014</f>
        <v>0</v>
      </c>
      <c r="H1020" s="162"/>
      <c r="I1020" s="160">
        <f>G1020-H1020</f>
        <v>0</v>
      </c>
      <c r="J1020" s="161"/>
      <c r="K1020" s="217"/>
      <c r="L1020" s="154"/>
      <c r="M1020" s="346" t="s">
        <v>521</v>
      </c>
      <c r="N1020" s="347"/>
      <c r="O1020" s="164"/>
      <c r="P1020" s="165"/>
      <c r="Q1020" s="239">
        <f>$B$2309</f>
        <v>0</v>
      </c>
      <c r="R1020" s="158">
        <f>Q1020*Q1014</f>
        <v>0</v>
      </c>
      <c r="S1020" s="162"/>
      <c r="T1020" s="160">
        <f>R1020-S1020</f>
        <v>0</v>
      </c>
      <c r="U1020" s="161"/>
      <c r="V1020" s="132"/>
    </row>
    <row r="1021" spans="1:22" ht="13.5" hidden="1" customHeight="1" thickBot="1">
      <c r="A1021" s="132"/>
      <c r="B1021" s="168"/>
      <c r="C1021" s="164"/>
      <c r="D1021" s="164"/>
      <c r="E1021" s="165"/>
      <c r="F1021" s="332" t="s">
        <v>384</v>
      </c>
      <c r="G1021" s="332" t="s">
        <v>385</v>
      </c>
      <c r="H1021" s="300"/>
      <c r="I1021" s="219"/>
      <c r="J1021" s="251"/>
      <c r="K1021" s="217"/>
      <c r="L1021" s="132"/>
      <c r="M1021" s="168"/>
      <c r="N1021" s="164"/>
      <c r="O1021" s="164"/>
      <c r="P1021" s="165"/>
      <c r="Q1021" s="332" t="s">
        <v>384</v>
      </c>
      <c r="R1021" s="332" t="s">
        <v>385</v>
      </c>
      <c r="S1021" s="300"/>
      <c r="T1021" s="219"/>
      <c r="U1021" s="251"/>
      <c r="V1021" s="132"/>
    </row>
    <row r="1022" spans="1:22" ht="13.5" thickBot="1">
      <c r="A1022" s="246" t="s">
        <v>375</v>
      </c>
      <c r="B1022" s="345"/>
      <c r="C1022" s="219"/>
      <c r="D1022" s="219"/>
      <c r="E1022" s="253"/>
      <c r="F1022" s="248"/>
      <c r="G1022" s="248"/>
      <c r="H1022" s="249"/>
      <c r="I1022" s="242"/>
      <c r="J1022" s="251"/>
      <c r="K1022" s="252"/>
      <c r="L1022" s="246" t="s">
        <v>375</v>
      </c>
      <c r="M1022" s="345"/>
      <c r="N1022" s="219"/>
      <c r="O1022" s="219"/>
      <c r="P1022" s="253"/>
      <c r="Q1022" s="164"/>
      <c r="R1022" s="248"/>
      <c r="S1022" s="249"/>
      <c r="T1022" s="242"/>
      <c r="U1022" s="167"/>
      <c r="V1022" s="132"/>
    </row>
    <row r="1023" spans="1:22">
      <c r="A1023" s="131"/>
      <c r="B1023" s="132"/>
      <c r="C1023" s="132"/>
      <c r="D1023" s="132"/>
      <c r="E1023" s="132"/>
      <c r="F1023" s="132"/>
      <c r="G1023" s="173" t="s">
        <v>342</v>
      </c>
      <c r="H1023" s="147"/>
      <c r="I1023" s="287">
        <f>Жильцы!M59</f>
        <v>0</v>
      </c>
      <c r="J1023" s="147"/>
      <c r="K1023" s="217"/>
      <c r="L1023" s="131"/>
      <c r="M1023" s="132"/>
      <c r="N1023" s="132"/>
      <c r="O1023" s="132"/>
      <c r="P1023" s="132"/>
      <c r="Q1023" s="132"/>
      <c r="R1023" s="173" t="s">
        <v>342</v>
      </c>
      <c r="S1023" s="147"/>
      <c r="T1023" s="287">
        <f>Жильцы!M61</f>
        <v>0</v>
      </c>
      <c r="U1023" s="147"/>
      <c r="V1023" s="132"/>
    </row>
    <row r="1024" spans="1:22">
      <c r="A1024" s="131"/>
      <c r="B1024" s="132"/>
      <c r="C1024" s="132"/>
      <c r="D1024" s="132"/>
      <c r="E1024" s="132"/>
      <c r="F1024" s="132"/>
      <c r="G1024" s="177" t="s">
        <v>140</v>
      </c>
      <c r="H1024" s="178"/>
      <c r="I1024" s="283">
        <f>Жильцы!O59</f>
        <v>0</v>
      </c>
      <c r="J1024" s="178"/>
      <c r="K1024" s="217"/>
      <c r="L1024" s="131"/>
      <c r="M1024" s="132"/>
      <c r="N1024" s="132"/>
      <c r="O1024" s="132"/>
      <c r="P1024" s="132"/>
      <c r="Q1024" s="132"/>
      <c r="R1024" s="177" t="s">
        <v>140</v>
      </c>
      <c r="S1024" s="178"/>
      <c r="T1024" s="283">
        <f>Жильцы!O61</f>
        <v>0</v>
      </c>
      <c r="U1024" s="178"/>
      <c r="V1024" s="132"/>
    </row>
    <row r="1025" spans="1:22" ht="13.5" thickBot="1">
      <c r="A1025" s="131" t="s">
        <v>376</v>
      </c>
      <c r="B1025" s="132"/>
      <c r="C1025" s="132"/>
      <c r="D1025" s="180" t="s">
        <v>345</v>
      </c>
      <c r="E1025" s="183" t="str">
        <f>$E$17</f>
        <v>декабря</v>
      </c>
      <c r="F1025" s="132" t="s">
        <v>968</v>
      </c>
      <c r="G1025" s="182" t="s">
        <v>347</v>
      </c>
      <c r="H1025" s="167"/>
      <c r="I1025" s="257">
        <f>I1019+I1020+I1022+I1023+I1024</f>
        <v>414.89499999999998</v>
      </c>
      <c r="J1025" s="167"/>
      <c r="K1025" s="217"/>
      <c r="L1025" s="131" t="s">
        <v>376</v>
      </c>
      <c r="M1025" s="132"/>
      <c r="N1025" s="132"/>
      <c r="O1025" s="180" t="s">
        <v>345</v>
      </c>
      <c r="P1025" s="183" t="str">
        <f>$E$17</f>
        <v>декабря</v>
      </c>
      <c r="Q1025" s="132" t="s">
        <v>968</v>
      </c>
      <c r="R1025" s="182" t="s">
        <v>347</v>
      </c>
      <c r="S1025" s="167"/>
      <c r="T1025" s="257">
        <f>T1019+T1020+T1022+T1023+T1024</f>
        <v>553.47499999999991</v>
      </c>
      <c r="U1025" s="167"/>
      <c r="V1025" s="132"/>
    </row>
    <row r="1026" spans="1:22" ht="12.75" customHeight="1">
      <c r="A1026" s="184" t="s">
        <v>348</v>
      </c>
      <c r="B1026" s="190">
        <f>$B$18</f>
        <v>4.3333333333333335E-2</v>
      </c>
      <c r="C1026" s="186" t="s">
        <v>349</v>
      </c>
      <c r="D1026" s="259"/>
      <c r="E1026" s="259"/>
      <c r="F1026" s="259"/>
      <c r="G1026" s="188"/>
      <c r="H1026" s="189"/>
      <c r="I1026" s="259"/>
      <c r="J1026" s="259"/>
      <c r="K1026" s="260"/>
      <c r="L1026" s="184" t="s">
        <v>348</v>
      </c>
      <c r="M1026" s="190">
        <f>$B$18</f>
        <v>4.3333333333333335E-2</v>
      </c>
      <c r="N1026" s="186" t="s">
        <v>349</v>
      </c>
      <c r="O1026" s="259"/>
      <c r="P1026" s="259"/>
      <c r="Q1026" s="259"/>
      <c r="R1026" s="259"/>
      <c r="S1026" s="259"/>
      <c r="T1026" s="259"/>
      <c r="U1026" s="259"/>
      <c r="V1026" s="261"/>
    </row>
    <row r="1027" spans="1:22" ht="28.5" customHeight="1">
      <c r="A1027" s="131" t="s">
        <v>363</v>
      </c>
      <c r="B1027" s="131"/>
      <c r="L1027" s="131" t="s">
        <v>363</v>
      </c>
      <c r="M1027" s="131"/>
      <c r="V1027" s="261"/>
    </row>
    <row r="1028" spans="1:22">
      <c r="A1028" s="131" t="s">
        <v>966</v>
      </c>
      <c r="B1028" s="131"/>
      <c r="L1028" s="131" t="s">
        <v>966</v>
      </c>
      <c r="M1028" s="131"/>
      <c r="V1028" s="261"/>
    </row>
    <row r="1029" spans="1:22" ht="1.5" customHeight="1">
      <c r="A1029" s="131"/>
      <c r="B1029" s="131"/>
      <c r="C1029" s="132"/>
      <c r="D1029" s="132"/>
      <c r="E1029" s="132"/>
      <c r="F1029" s="132"/>
      <c r="G1029" s="132"/>
      <c r="H1029" s="132"/>
      <c r="I1029" s="132"/>
      <c r="J1029" s="132"/>
      <c r="K1029" s="217"/>
      <c r="L1029" s="131"/>
      <c r="M1029" s="131"/>
      <c r="N1029" s="132"/>
      <c r="O1029" s="132"/>
      <c r="P1029" s="132"/>
      <c r="Q1029" s="132"/>
      <c r="R1029" s="132"/>
      <c r="S1029" s="132"/>
      <c r="T1029" s="132"/>
      <c r="U1029" s="132"/>
      <c r="V1029" s="156"/>
    </row>
    <row r="1030" spans="1:22">
      <c r="A1030" s="132"/>
      <c r="B1030" s="132"/>
      <c r="C1030" s="132"/>
      <c r="D1030" s="133" t="s">
        <v>350</v>
      </c>
      <c r="E1030" s="133"/>
      <c r="F1030" s="133"/>
      <c r="G1030" s="135" t="str">
        <f>$G$4</f>
        <v>ноябрь</v>
      </c>
      <c r="H1030" s="133" t="s">
        <v>967</v>
      </c>
      <c r="I1030" s="132"/>
      <c r="J1030" s="132"/>
      <c r="K1030" s="217"/>
      <c r="L1030" s="132"/>
      <c r="M1030" s="132"/>
      <c r="N1030" s="132"/>
      <c r="O1030" s="133" t="s">
        <v>350</v>
      </c>
      <c r="P1030" s="133"/>
      <c r="Q1030" s="133"/>
      <c r="R1030" s="135" t="str">
        <f>$G$4</f>
        <v>ноябрь</v>
      </c>
      <c r="S1030" s="133" t="s">
        <v>967</v>
      </c>
      <c r="T1030" s="132"/>
      <c r="U1030" s="132"/>
      <c r="V1030" s="156"/>
    </row>
    <row r="1031" spans="1:22" ht="3.75" customHeight="1">
      <c r="A1031" s="599" t="s">
        <v>369</v>
      </c>
      <c r="B1031" s="132"/>
      <c r="C1031" s="132"/>
      <c r="D1031" s="132"/>
      <c r="E1031" s="132"/>
      <c r="F1031" s="132"/>
      <c r="G1031" s="132"/>
      <c r="H1031" s="132"/>
      <c r="I1031" s="132"/>
      <c r="J1031" s="132"/>
      <c r="K1031" s="594"/>
      <c r="L1031" s="599" t="s">
        <v>369</v>
      </c>
      <c r="M1031" s="132"/>
      <c r="N1031" s="132"/>
      <c r="O1031" s="132"/>
      <c r="P1031" s="132"/>
      <c r="Q1031" s="132"/>
      <c r="R1031" s="132"/>
      <c r="S1031" s="132"/>
      <c r="T1031" s="132"/>
      <c r="U1031" s="132"/>
      <c r="V1031" s="594"/>
    </row>
    <row r="1032" spans="1:22">
      <c r="A1032" s="599"/>
      <c r="B1032" s="132"/>
      <c r="C1032" s="132"/>
      <c r="D1032" s="131" t="s">
        <v>327</v>
      </c>
      <c r="E1032" s="131"/>
      <c r="F1032" s="136">
        <f>F1014</f>
        <v>49.1</v>
      </c>
      <c r="G1032" s="131" t="s">
        <v>328</v>
      </c>
      <c r="H1032" s="132" t="str">
        <f>H1014</f>
        <v>Володарская Е.П.</v>
      </c>
      <c r="I1032" s="132"/>
      <c r="J1032" s="132"/>
      <c r="K1032" s="594"/>
      <c r="L1032" s="599"/>
      <c r="M1032" s="132"/>
      <c r="N1032" s="132"/>
      <c r="O1032" s="131" t="s">
        <v>327</v>
      </c>
      <c r="P1032" s="131"/>
      <c r="Q1032" s="136">
        <f>Q1014</f>
        <v>65.5</v>
      </c>
      <c r="R1032" s="131" t="s">
        <v>328</v>
      </c>
      <c r="S1032" s="132" t="str">
        <f>S1014</f>
        <v>Гончаренко С.В.</v>
      </c>
      <c r="T1032" s="132"/>
      <c r="U1032" s="132"/>
      <c r="V1032" s="594"/>
    </row>
    <row r="1033" spans="1:22">
      <c r="A1033" s="599"/>
      <c r="B1033" s="132"/>
      <c r="C1033" s="132"/>
      <c r="D1033" s="131" t="s">
        <v>329</v>
      </c>
      <c r="E1033" s="131"/>
      <c r="F1033" s="136">
        <f>F1015</f>
        <v>1</v>
      </c>
      <c r="G1033" s="131" t="s">
        <v>330</v>
      </c>
      <c r="H1033" s="132" t="s">
        <v>331</v>
      </c>
      <c r="I1033" s="132"/>
      <c r="J1033" s="137">
        <f>J1015</f>
        <v>58</v>
      </c>
      <c r="K1033" s="594"/>
      <c r="L1033" s="599"/>
      <c r="M1033" s="132"/>
      <c r="N1033" s="132"/>
      <c r="O1033" s="131" t="s">
        <v>329</v>
      </c>
      <c r="P1033" s="131"/>
      <c r="Q1033" s="136">
        <f>Q1015</f>
        <v>3</v>
      </c>
      <c r="R1033" s="131" t="s">
        <v>330</v>
      </c>
      <c r="S1033" s="132" t="s">
        <v>331</v>
      </c>
      <c r="T1033" s="132"/>
      <c r="U1033" s="137">
        <f>U1015</f>
        <v>60</v>
      </c>
      <c r="V1033" s="594"/>
    </row>
    <row r="1034" spans="1:22" ht="2.25" customHeight="1" thickBot="1">
      <c r="A1034" s="599"/>
      <c r="B1034" s="132"/>
      <c r="C1034" s="132"/>
      <c r="D1034" s="132"/>
      <c r="E1034" s="132"/>
      <c r="F1034" s="132"/>
      <c r="G1034" s="132"/>
      <c r="H1034" s="132"/>
      <c r="I1034" s="132"/>
      <c r="J1034" s="132"/>
      <c r="K1034" s="594"/>
      <c r="L1034" s="599"/>
      <c r="M1034" s="132"/>
      <c r="N1034" s="132"/>
      <c r="O1034" s="132"/>
      <c r="P1034" s="132"/>
      <c r="Q1034" s="132"/>
      <c r="R1034" s="132"/>
      <c r="S1034" s="132"/>
      <c r="T1034" s="132"/>
      <c r="U1034" s="132"/>
      <c r="V1034" s="594"/>
    </row>
    <row r="1035" spans="1:22" ht="18" customHeight="1" thickBot="1">
      <c r="A1035" s="599"/>
      <c r="B1035" s="138"/>
      <c r="C1035" s="219"/>
      <c r="D1035" s="139" t="s">
        <v>957</v>
      </c>
      <c r="E1035" s="140"/>
      <c r="F1035" s="141" t="s">
        <v>334</v>
      </c>
      <c r="G1035" s="141" t="s">
        <v>335</v>
      </c>
      <c r="H1035" s="220"/>
      <c r="I1035" s="569" t="s">
        <v>337</v>
      </c>
      <c r="J1035" s="570"/>
      <c r="K1035" s="594"/>
      <c r="L1035" s="599"/>
      <c r="M1035" s="138"/>
      <c r="N1035" s="219"/>
      <c r="O1035" s="139" t="s">
        <v>957</v>
      </c>
      <c r="P1035" s="140"/>
      <c r="Q1035" s="141" t="s">
        <v>334</v>
      </c>
      <c r="R1035" s="141" t="s">
        <v>335</v>
      </c>
      <c r="S1035" s="220"/>
      <c r="T1035" s="569" t="s">
        <v>337</v>
      </c>
      <c r="U1035" s="570"/>
      <c r="V1035" s="594"/>
    </row>
    <row r="1036" spans="1:22" ht="6" customHeight="1">
      <c r="A1036" s="599"/>
      <c r="B1036" s="221"/>
      <c r="C1036" s="144"/>
      <c r="D1036" s="144"/>
      <c r="E1036" s="145"/>
      <c r="F1036" s="146"/>
      <c r="G1036" s="146"/>
      <c r="H1036" s="146"/>
      <c r="I1036" s="144"/>
      <c r="J1036" s="147"/>
      <c r="K1036" s="594"/>
      <c r="L1036" s="599"/>
      <c r="M1036" s="221"/>
      <c r="N1036" s="144"/>
      <c r="O1036" s="144"/>
      <c r="P1036" s="145"/>
      <c r="Q1036" s="146"/>
      <c r="R1036" s="146"/>
      <c r="S1036" s="146"/>
      <c r="T1036" s="144"/>
      <c r="U1036" s="147"/>
      <c r="V1036" s="594"/>
    </row>
    <row r="1037" spans="1:22" ht="24.75" customHeight="1" thickBot="1">
      <c r="A1037" s="599"/>
      <c r="B1037" s="600" t="s">
        <v>520</v>
      </c>
      <c r="C1037" s="601"/>
      <c r="D1037" s="601"/>
      <c r="E1037" s="602"/>
      <c r="F1037" s="239">
        <v>8.4499999999999993</v>
      </c>
      <c r="G1037" s="239">
        <f>F1037*F1032</f>
        <v>414.89499999999998</v>
      </c>
      <c r="H1037" s="166"/>
      <c r="I1037" s="242">
        <f>G1037-H1037</f>
        <v>414.89499999999998</v>
      </c>
      <c r="J1037" s="167"/>
      <c r="K1037" s="594"/>
      <c r="L1037" s="599"/>
      <c r="M1037" s="600" t="s">
        <v>520</v>
      </c>
      <c r="N1037" s="601"/>
      <c r="O1037" s="601"/>
      <c r="P1037" s="602"/>
      <c r="Q1037" s="239">
        <v>8.4499999999999993</v>
      </c>
      <c r="R1037" s="239">
        <f>Q1037*Q1032</f>
        <v>553.47499999999991</v>
      </c>
      <c r="S1037" s="166"/>
      <c r="T1037" s="242">
        <f>R1037-S1037</f>
        <v>553.47499999999991</v>
      </c>
      <c r="U1037" s="167"/>
      <c r="V1037" s="594"/>
    </row>
    <row r="1038" spans="1:22" ht="13.5" hidden="1" thickBot="1">
      <c r="A1038" s="154"/>
      <c r="B1038" s="168" t="s">
        <v>521</v>
      </c>
      <c r="C1038" s="164"/>
      <c r="D1038" s="164"/>
      <c r="E1038" s="165"/>
      <c r="F1038" s="239">
        <f>$B$2309</f>
        <v>0</v>
      </c>
      <c r="G1038" s="158">
        <f>F1038*F1032</f>
        <v>0</v>
      </c>
      <c r="H1038" s="194"/>
      <c r="I1038" s="160">
        <f>G1038-H1038</f>
        <v>0</v>
      </c>
      <c r="J1038" s="161"/>
      <c r="K1038" s="594"/>
      <c r="L1038" s="154"/>
      <c r="M1038" s="168" t="s">
        <v>521</v>
      </c>
      <c r="N1038" s="164"/>
      <c r="O1038" s="164"/>
      <c r="P1038" s="165"/>
      <c r="Q1038" s="239">
        <f>$B$2309</f>
        <v>0</v>
      </c>
      <c r="R1038" s="158">
        <f>Q1038*Q1032</f>
        <v>0</v>
      </c>
      <c r="S1038" s="194"/>
      <c r="T1038" s="160">
        <f>R1038-S1038</f>
        <v>0</v>
      </c>
      <c r="U1038" s="161"/>
      <c r="V1038" s="594"/>
    </row>
    <row r="1039" spans="1:22" ht="12.75" hidden="1" customHeight="1" thickBot="1">
      <c r="A1039" s="132"/>
      <c r="B1039" s="168"/>
      <c r="C1039" s="164"/>
      <c r="D1039" s="164"/>
      <c r="E1039" s="165"/>
      <c r="F1039" s="332" t="s">
        <v>384</v>
      </c>
      <c r="G1039" s="332" t="s">
        <v>385</v>
      </c>
      <c r="H1039" s="300"/>
      <c r="I1039" s="219"/>
      <c r="J1039" s="251"/>
      <c r="K1039" s="594"/>
      <c r="L1039" s="132"/>
      <c r="M1039" s="168"/>
      <c r="N1039" s="164"/>
      <c r="O1039" s="164"/>
      <c r="P1039" s="165"/>
      <c r="Q1039" s="332" t="s">
        <v>384</v>
      </c>
      <c r="R1039" s="332" t="s">
        <v>385</v>
      </c>
      <c r="S1039" s="300"/>
      <c r="T1039" s="219"/>
      <c r="U1039" s="251"/>
      <c r="V1039" s="594"/>
    </row>
    <row r="1040" spans="1:22" ht="13.5" thickBot="1">
      <c r="A1040" s="246" t="s">
        <v>375</v>
      </c>
      <c r="B1040" s="345"/>
      <c r="C1040" s="219"/>
      <c r="D1040" s="219"/>
      <c r="E1040" s="253"/>
      <c r="F1040" s="164"/>
      <c r="G1040" s="282"/>
      <c r="H1040" s="249"/>
      <c r="I1040" s="242"/>
      <c r="J1040" s="167"/>
      <c r="K1040" s="594"/>
      <c r="L1040" s="246" t="s">
        <v>375</v>
      </c>
      <c r="M1040" s="345"/>
      <c r="N1040" s="219"/>
      <c r="O1040" s="219"/>
      <c r="P1040" s="253"/>
      <c r="Q1040" s="164"/>
      <c r="R1040" s="248"/>
      <c r="S1040" s="249"/>
      <c r="T1040" s="242"/>
      <c r="U1040" s="167"/>
      <c r="V1040" s="594"/>
    </row>
    <row r="1041" spans="1:22">
      <c r="A1041" s="131"/>
      <c r="B1041" s="132"/>
      <c r="C1041" s="132"/>
      <c r="D1041" s="132"/>
      <c r="E1041" s="132"/>
      <c r="F1041" s="132"/>
      <c r="G1041" s="173" t="s">
        <v>342</v>
      </c>
      <c r="H1041" s="147"/>
      <c r="I1041" s="287">
        <f>I1023</f>
        <v>0</v>
      </c>
      <c r="J1041" s="147"/>
      <c r="K1041" s="594"/>
      <c r="L1041" s="131"/>
      <c r="M1041" s="132"/>
      <c r="N1041" s="132"/>
      <c r="O1041" s="132"/>
      <c r="P1041" s="132"/>
      <c r="Q1041" s="132"/>
      <c r="R1041" s="173" t="s">
        <v>342</v>
      </c>
      <c r="S1041" s="147"/>
      <c r="T1041" s="287">
        <f>T1023</f>
        <v>0</v>
      </c>
      <c r="U1041" s="147"/>
      <c r="V1041" s="594"/>
    </row>
    <row r="1042" spans="1:22">
      <c r="A1042" s="131"/>
      <c r="B1042" s="132"/>
      <c r="C1042" s="132"/>
      <c r="D1042" s="132"/>
      <c r="E1042" s="132"/>
      <c r="F1042" s="132"/>
      <c r="G1042" s="177" t="s">
        <v>140</v>
      </c>
      <c r="H1042" s="178"/>
      <c r="I1042" s="283">
        <f>I1024</f>
        <v>0</v>
      </c>
      <c r="J1042" s="178"/>
      <c r="K1042" s="594"/>
      <c r="L1042" s="131"/>
      <c r="M1042" s="132"/>
      <c r="N1042" s="132"/>
      <c r="O1042" s="132"/>
      <c r="P1042" s="132"/>
      <c r="Q1042" s="132"/>
      <c r="R1042" s="177" t="s">
        <v>140</v>
      </c>
      <c r="S1042" s="178"/>
      <c r="T1042" s="283">
        <f>T1024</f>
        <v>0</v>
      </c>
      <c r="U1042" s="178"/>
      <c r="V1042" s="594"/>
    </row>
    <row r="1043" spans="1:22" ht="13.5" thickBot="1">
      <c r="A1043" s="131" t="s">
        <v>376</v>
      </c>
      <c r="B1043" s="132"/>
      <c r="C1043" s="132"/>
      <c r="D1043" s="180" t="s">
        <v>345</v>
      </c>
      <c r="E1043" s="183" t="str">
        <f>$E$17</f>
        <v>декабря</v>
      </c>
      <c r="F1043" s="132" t="s">
        <v>968</v>
      </c>
      <c r="G1043" s="182" t="s">
        <v>347</v>
      </c>
      <c r="H1043" s="167"/>
      <c r="I1043" s="257">
        <f>I1037+I1038+I1040+I1041+I1042</f>
        <v>414.89499999999998</v>
      </c>
      <c r="J1043" s="167"/>
      <c r="K1043" s="594"/>
      <c r="L1043" s="131" t="s">
        <v>376</v>
      </c>
      <c r="M1043" s="132"/>
      <c r="N1043" s="132"/>
      <c r="O1043" s="180" t="s">
        <v>345</v>
      </c>
      <c r="P1043" s="183" t="str">
        <f>$E$17</f>
        <v>декабря</v>
      </c>
      <c r="Q1043" s="132" t="s">
        <v>968</v>
      </c>
      <c r="R1043" s="182" t="s">
        <v>347</v>
      </c>
      <c r="S1043" s="167"/>
      <c r="T1043" s="257">
        <f>T1037+T1038+T1040+T1041+T1042</f>
        <v>553.47499999999991</v>
      </c>
      <c r="U1043" s="167"/>
      <c r="V1043" s="594"/>
    </row>
    <row r="1044" spans="1:22" ht="13.5" thickBot="1">
      <c r="A1044" s="184" t="s">
        <v>348</v>
      </c>
      <c r="B1044" s="190">
        <f>$B$18</f>
        <v>4.3333333333333335E-2</v>
      </c>
      <c r="C1044" s="186" t="s">
        <v>349</v>
      </c>
      <c r="D1044" s="259"/>
      <c r="E1044" s="259"/>
      <c r="F1044" s="259"/>
      <c r="G1044" s="197"/>
      <c r="H1044" s="197"/>
      <c r="I1044" s="197"/>
      <c r="J1044" s="197"/>
      <c r="K1044" s="348"/>
      <c r="L1044" s="184" t="s">
        <v>348</v>
      </c>
      <c r="M1044" s="190">
        <f>$B$18</f>
        <v>4.3333333333333335E-2</v>
      </c>
      <c r="N1044" s="186" t="s">
        <v>349</v>
      </c>
      <c r="O1044" s="259"/>
      <c r="P1044" s="259"/>
      <c r="Q1044" s="259"/>
      <c r="R1044" s="197"/>
      <c r="S1044" s="197"/>
      <c r="T1044" s="197"/>
      <c r="U1044" s="197"/>
      <c r="V1044" s="156"/>
    </row>
    <row r="1045" spans="1:22" ht="32.25" customHeight="1" thickTop="1">
      <c r="A1045" s="131" t="s">
        <v>363</v>
      </c>
      <c r="B1045" s="131"/>
      <c r="L1045" s="131" t="s">
        <v>363</v>
      </c>
      <c r="M1045" s="131"/>
    </row>
    <row r="1046" spans="1:22">
      <c r="A1046" s="131" t="s">
        <v>966</v>
      </c>
      <c r="B1046" s="131"/>
      <c r="L1046" s="131" t="s">
        <v>966</v>
      </c>
      <c r="M1046" s="131"/>
    </row>
    <row r="1047" spans="1:22" ht="1.5" customHeight="1">
      <c r="A1047" s="131"/>
      <c r="B1047" s="131"/>
      <c r="C1047" s="132"/>
      <c r="D1047" s="132"/>
      <c r="E1047" s="132"/>
      <c r="F1047" s="132"/>
      <c r="G1047" s="132"/>
      <c r="H1047" s="132"/>
      <c r="I1047" s="132"/>
      <c r="J1047" s="132"/>
      <c r="K1047" s="217"/>
      <c r="L1047" s="131"/>
      <c r="M1047" s="131"/>
      <c r="N1047" s="132"/>
      <c r="O1047" s="132"/>
      <c r="P1047" s="132"/>
      <c r="Q1047" s="132"/>
      <c r="R1047" s="132"/>
      <c r="S1047" s="132"/>
      <c r="T1047" s="132"/>
      <c r="U1047" s="132"/>
      <c r="V1047" s="132"/>
    </row>
    <row r="1048" spans="1:22">
      <c r="A1048" s="132"/>
      <c r="B1048" s="132"/>
      <c r="C1048" s="132"/>
      <c r="D1048" s="133" t="s">
        <v>325</v>
      </c>
      <c r="E1048" s="133"/>
      <c r="F1048" s="133"/>
      <c r="G1048" s="135" t="str">
        <f>$G$4</f>
        <v>ноябрь</v>
      </c>
      <c r="H1048" s="133" t="s">
        <v>967</v>
      </c>
      <c r="I1048" s="132"/>
      <c r="J1048" s="132"/>
      <c r="K1048" s="217"/>
      <c r="L1048" s="132"/>
      <c r="M1048" s="132"/>
      <c r="N1048" s="132"/>
      <c r="O1048" s="133" t="s">
        <v>325</v>
      </c>
      <c r="P1048" s="133"/>
      <c r="Q1048" s="133"/>
      <c r="R1048" s="135" t="str">
        <f>$G$4</f>
        <v>ноябрь</v>
      </c>
      <c r="S1048" s="133" t="s">
        <v>967</v>
      </c>
      <c r="T1048" s="132"/>
      <c r="U1048" s="132"/>
      <c r="V1048" s="132"/>
    </row>
    <row r="1049" spans="1:22" ht="3" customHeight="1">
      <c r="A1049" s="599" t="s">
        <v>369</v>
      </c>
      <c r="B1049" s="132"/>
      <c r="C1049" s="132"/>
      <c r="D1049" s="132"/>
      <c r="E1049" s="132"/>
      <c r="F1049" s="132"/>
      <c r="G1049" s="132"/>
      <c r="H1049" s="132"/>
      <c r="I1049" s="132"/>
      <c r="J1049" s="132"/>
      <c r="K1049" s="217"/>
      <c r="L1049" s="599" t="s">
        <v>369</v>
      </c>
      <c r="M1049" s="132"/>
      <c r="N1049" s="132"/>
      <c r="O1049" s="132"/>
      <c r="P1049" s="132"/>
      <c r="Q1049" s="132"/>
      <c r="R1049" s="132"/>
      <c r="S1049" s="132"/>
      <c r="T1049" s="132"/>
      <c r="U1049" s="132"/>
      <c r="V1049" s="132"/>
    </row>
    <row r="1050" spans="1:22">
      <c r="A1050" s="599"/>
      <c r="B1050" s="132"/>
      <c r="C1050" s="132"/>
      <c r="D1050" s="131" t="s">
        <v>327</v>
      </c>
      <c r="E1050" s="131"/>
      <c r="F1050" s="136">
        <f>Жильцы!E60</f>
        <v>49.2</v>
      </c>
      <c r="G1050" s="131" t="s">
        <v>328</v>
      </c>
      <c r="H1050" s="132" t="str">
        <f>Жильцы!B60&amp;" "&amp;Жильцы!C60&amp;"."&amp;Жильцы!D60&amp;"."</f>
        <v>Сыроваткина Л.Б.</v>
      </c>
      <c r="I1050" s="132"/>
      <c r="J1050" s="132"/>
      <c r="K1050" s="217"/>
      <c r="L1050" s="599"/>
      <c r="M1050" s="132"/>
      <c r="N1050" s="132"/>
      <c r="O1050" s="131" t="s">
        <v>327</v>
      </c>
      <c r="P1050" s="131"/>
      <c r="Q1050" s="136">
        <f>Жильцы!E62</f>
        <v>65.599999999999994</v>
      </c>
      <c r="R1050" s="131" t="s">
        <v>328</v>
      </c>
      <c r="S1050" s="132" t="str">
        <f>Жильцы!B62&amp;" "&amp;Жильцы!C62&amp;"."&amp;Жильцы!D62&amp;"."</f>
        <v>Копытова Т.Ф.</v>
      </c>
      <c r="T1050" s="132"/>
      <c r="U1050" s="132"/>
      <c r="V1050" s="132"/>
    </row>
    <row r="1051" spans="1:22">
      <c r="A1051" s="599"/>
      <c r="B1051" s="132"/>
      <c r="C1051" s="132"/>
      <c r="D1051" s="131" t="s">
        <v>329</v>
      </c>
      <c r="E1051" s="131"/>
      <c r="F1051" s="136">
        <f>Жильцы!F60</f>
        <v>1</v>
      </c>
      <c r="G1051" s="131" t="s">
        <v>330</v>
      </c>
      <c r="H1051" s="132" t="s">
        <v>331</v>
      </c>
      <c r="I1051" s="132"/>
      <c r="J1051" s="137">
        <f>Жильцы!A60</f>
        <v>59</v>
      </c>
      <c r="K1051" s="217"/>
      <c r="L1051" s="599"/>
      <c r="M1051" s="132"/>
      <c r="N1051" s="132"/>
      <c r="O1051" s="131" t="s">
        <v>329</v>
      </c>
      <c r="P1051" s="131"/>
      <c r="Q1051" s="136">
        <f>Жильцы!F62</f>
        <v>1</v>
      </c>
      <c r="R1051" s="131" t="s">
        <v>330</v>
      </c>
      <c r="S1051" s="132" t="s">
        <v>331</v>
      </c>
      <c r="T1051" s="132"/>
      <c r="U1051" s="137">
        <f>Жильцы!A62</f>
        <v>61</v>
      </c>
      <c r="V1051" s="132"/>
    </row>
    <row r="1052" spans="1:22" ht="2.25" customHeight="1" thickBot="1">
      <c r="A1052" s="599"/>
      <c r="B1052" s="132"/>
      <c r="C1052" s="132"/>
      <c r="D1052" s="132"/>
      <c r="E1052" s="132"/>
      <c r="F1052" s="132"/>
      <c r="G1052" s="132"/>
      <c r="H1052" s="132"/>
      <c r="I1052" s="132"/>
      <c r="J1052" s="132"/>
      <c r="K1052" s="217"/>
      <c r="L1052" s="599"/>
      <c r="M1052" s="132"/>
      <c r="N1052" s="132"/>
      <c r="O1052" s="132"/>
      <c r="P1052" s="132"/>
      <c r="Q1052" s="132"/>
      <c r="R1052" s="132"/>
      <c r="S1052" s="132"/>
      <c r="T1052" s="132"/>
      <c r="U1052" s="132"/>
      <c r="V1052" s="132"/>
    </row>
    <row r="1053" spans="1:22" ht="20.25" customHeight="1" thickBot="1">
      <c r="A1053" s="599"/>
      <c r="B1053" s="138"/>
      <c r="C1053" s="219"/>
      <c r="D1053" s="139" t="s">
        <v>957</v>
      </c>
      <c r="E1053" s="140"/>
      <c r="F1053" s="141" t="s">
        <v>334</v>
      </c>
      <c r="G1053" s="141" t="s">
        <v>335</v>
      </c>
      <c r="H1053" s="220"/>
      <c r="I1053" s="569" t="s">
        <v>337</v>
      </c>
      <c r="J1053" s="570"/>
      <c r="K1053" s="217"/>
      <c r="L1053" s="599"/>
      <c r="M1053" s="138"/>
      <c r="N1053" s="219"/>
      <c r="O1053" s="139" t="s">
        <v>957</v>
      </c>
      <c r="P1053" s="140"/>
      <c r="Q1053" s="141" t="s">
        <v>334</v>
      </c>
      <c r="R1053" s="141" t="s">
        <v>335</v>
      </c>
      <c r="S1053" s="220"/>
      <c r="T1053" s="569" t="s">
        <v>337</v>
      </c>
      <c r="U1053" s="570"/>
      <c r="V1053" s="132"/>
    </row>
    <row r="1054" spans="1:22" ht="3.75" hidden="1" customHeight="1">
      <c r="A1054" s="599"/>
      <c r="B1054" s="221"/>
      <c r="C1054" s="144"/>
      <c r="D1054" s="144"/>
      <c r="E1054" s="145"/>
      <c r="F1054" s="146"/>
      <c r="G1054" s="146"/>
      <c r="H1054" s="146"/>
      <c r="I1054" s="144"/>
      <c r="J1054" s="147"/>
      <c r="K1054" s="217"/>
      <c r="L1054" s="599"/>
      <c r="M1054" s="221"/>
      <c r="N1054" s="144"/>
      <c r="O1054" s="144"/>
      <c r="P1054" s="145"/>
      <c r="Q1054" s="146"/>
      <c r="R1054" s="146"/>
      <c r="S1054" s="146"/>
      <c r="T1054" s="144"/>
      <c r="U1054" s="147"/>
      <c r="V1054" s="132"/>
    </row>
    <row r="1055" spans="1:22" ht="30" customHeight="1" thickBot="1">
      <c r="A1055" s="599"/>
      <c r="B1055" s="600" t="s">
        <v>520</v>
      </c>
      <c r="C1055" s="601"/>
      <c r="D1055" s="601"/>
      <c r="E1055" s="602"/>
      <c r="F1055" s="239">
        <v>8.4499999999999993</v>
      </c>
      <c r="G1055" s="239">
        <f>F1055*F1050</f>
        <v>415.74</v>
      </c>
      <c r="H1055" s="166"/>
      <c r="I1055" s="242">
        <f>G1055-H1055</f>
        <v>415.74</v>
      </c>
      <c r="J1055" s="167"/>
      <c r="K1055" s="217"/>
      <c r="L1055" s="599"/>
      <c r="M1055" s="600" t="s">
        <v>520</v>
      </c>
      <c r="N1055" s="601"/>
      <c r="O1055" s="601"/>
      <c r="P1055" s="602"/>
      <c r="Q1055" s="239">
        <v>8.4499999999999993</v>
      </c>
      <c r="R1055" s="239">
        <f>Q1055*Q1050</f>
        <v>554.31999999999994</v>
      </c>
      <c r="S1055" s="166"/>
      <c r="T1055" s="242">
        <f>R1055-S1055</f>
        <v>554.31999999999994</v>
      </c>
      <c r="U1055" s="167"/>
      <c r="V1055" s="132"/>
    </row>
    <row r="1056" spans="1:22" ht="13.5" hidden="1" thickBot="1">
      <c r="A1056" s="154"/>
      <c r="B1056" s="168" t="s">
        <v>521</v>
      </c>
      <c r="C1056" s="164"/>
      <c r="D1056" s="164"/>
      <c r="E1056" s="165"/>
      <c r="F1056" s="239">
        <f>$B$2309</f>
        <v>0</v>
      </c>
      <c r="G1056" s="193">
        <f>F1056*F1050</f>
        <v>0</v>
      </c>
      <c r="H1056" s="194"/>
      <c r="I1056" s="160">
        <f>G1056-H1056</f>
        <v>0</v>
      </c>
      <c r="J1056" s="161"/>
      <c r="K1056" s="217"/>
      <c r="L1056" s="154"/>
      <c r="M1056" s="168" t="s">
        <v>521</v>
      </c>
      <c r="N1056" s="164"/>
      <c r="O1056" s="164"/>
      <c r="P1056" s="165"/>
      <c r="Q1056" s="239">
        <f>$B$2309</f>
        <v>0</v>
      </c>
      <c r="R1056" s="193">
        <f>Q1056*Q1050</f>
        <v>0</v>
      </c>
      <c r="S1056" s="194"/>
      <c r="T1056" s="160">
        <f>R1056-S1056</f>
        <v>0</v>
      </c>
      <c r="U1056" s="161"/>
      <c r="V1056" s="132"/>
    </row>
    <row r="1057" spans="1:22" ht="12.75" hidden="1" customHeight="1" thickBot="1">
      <c r="A1057" s="132"/>
      <c r="B1057" s="168"/>
      <c r="C1057" s="164"/>
      <c r="D1057" s="164"/>
      <c r="E1057" s="165"/>
      <c r="F1057" s="332" t="s">
        <v>384</v>
      </c>
      <c r="G1057" s="332" t="s">
        <v>385</v>
      </c>
      <c r="H1057" s="300"/>
      <c r="I1057" s="219"/>
      <c r="J1057" s="251"/>
      <c r="K1057" s="217"/>
      <c r="L1057" s="132"/>
      <c r="M1057" s="168"/>
      <c r="N1057" s="164"/>
      <c r="O1057" s="164"/>
      <c r="P1057" s="165"/>
      <c r="Q1057" s="332" t="s">
        <v>384</v>
      </c>
      <c r="R1057" s="332" t="s">
        <v>385</v>
      </c>
      <c r="S1057" s="300"/>
      <c r="T1057" s="219"/>
      <c r="U1057" s="251"/>
      <c r="V1057" s="132"/>
    </row>
    <row r="1058" spans="1:22" ht="13.5" thickBot="1">
      <c r="A1058" s="246" t="s">
        <v>375</v>
      </c>
      <c r="B1058" s="345"/>
      <c r="C1058" s="219"/>
      <c r="D1058" s="219"/>
      <c r="E1058" s="253"/>
      <c r="F1058" s="248"/>
      <c r="G1058" s="248"/>
      <c r="H1058" s="249"/>
      <c r="I1058" s="242"/>
      <c r="J1058" s="251"/>
      <c r="K1058" s="217"/>
      <c r="L1058" s="246" t="s">
        <v>375</v>
      </c>
      <c r="M1058" s="345"/>
      <c r="N1058" s="219"/>
      <c r="O1058" s="219"/>
      <c r="P1058" s="253"/>
      <c r="Q1058" s="164"/>
      <c r="R1058" s="248"/>
      <c r="S1058" s="249"/>
      <c r="T1058" s="242"/>
      <c r="U1058" s="167"/>
      <c r="V1058" s="132"/>
    </row>
    <row r="1059" spans="1:22">
      <c r="A1059" s="131"/>
      <c r="B1059" s="132"/>
      <c r="C1059" s="132"/>
      <c r="D1059" s="132"/>
      <c r="E1059" s="132"/>
      <c r="F1059" s="132"/>
      <c r="G1059" s="173" t="s">
        <v>342</v>
      </c>
      <c r="H1059" s="147"/>
      <c r="I1059" s="287">
        <f>Жильцы!M60</f>
        <v>0</v>
      </c>
      <c r="J1059" s="147"/>
      <c r="K1059" s="217"/>
      <c r="L1059" s="131"/>
      <c r="M1059" s="132"/>
      <c r="N1059" s="132"/>
      <c r="O1059" s="132"/>
      <c r="P1059" s="132"/>
      <c r="Q1059" s="132"/>
      <c r="R1059" s="173" t="s">
        <v>342</v>
      </c>
      <c r="S1059" s="147"/>
      <c r="T1059" s="287">
        <f>Жильцы!M62</f>
        <v>0</v>
      </c>
      <c r="U1059" s="147"/>
      <c r="V1059" s="132"/>
    </row>
    <row r="1060" spans="1:22" ht="11.25" customHeight="1">
      <c r="A1060" s="131"/>
      <c r="B1060" s="132"/>
      <c r="C1060" s="132"/>
      <c r="D1060" s="132"/>
      <c r="E1060" s="132"/>
      <c r="F1060" s="132"/>
      <c r="G1060" s="177" t="s">
        <v>140</v>
      </c>
      <c r="H1060" s="178"/>
      <c r="I1060" s="283">
        <f>Жильцы!O60</f>
        <v>0</v>
      </c>
      <c r="J1060" s="178"/>
      <c r="K1060" s="217"/>
      <c r="L1060" s="131"/>
      <c r="M1060" s="132"/>
      <c r="N1060" s="132"/>
      <c r="O1060" s="132"/>
      <c r="P1060" s="132"/>
      <c r="Q1060" s="132"/>
      <c r="R1060" s="177" t="s">
        <v>140</v>
      </c>
      <c r="S1060" s="178"/>
      <c r="T1060" s="283">
        <f>Жильцы!O62</f>
        <v>0</v>
      </c>
      <c r="U1060" s="178"/>
      <c r="V1060" s="132"/>
    </row>
    <row r="1061" spans="1:22" ht="13.5" thickBot="1">
      <c r="A1061" s="131" t="s">
        <v>376</v>
      </c>
      <c r="B1061" s="132"/>
      <c r="C1061" s="132"/>
      <c r="D1061" s="180" t="s">
        <v>345</v>
      </c>
      <c r="E1061" s="183" t="str">
        <f>$E$17</f>
        <v>декабря</v>
      </c>
      <c r="F1061" s="132" t="s">
        <v>968</v>
      </c>
      <c r="G1061" s="182" t="s">
        <v>347</v>
      </c>
      <c r="H1061" s="167"/>
      <c r="I1061" s="257">
        <f>I1055+I1056+I1058+I1059+I1060</f>
        <v>415.74</v>
      </c>
      <c r="J1061" s="167"/>
      <c r="K1061" s="217"/>
      <c r="L1061" s="131" t="s">
        <v>376</v>
      </c>
      <c r="M1061" s="132"/>
      <c r="N1061" s="132"/>
      <c r="O1061" s="180" t="s">
        <v>345</v>
      </c>
      <c r="P1061" s="183" t="str">
        <f>$E$17</f>
        <v>декабря</v>
      </c>
      <c r="Q1061" s="132" t="s">
        <v>968</v>
      </c>
      <c r="R1061" s="182" t="s">
        <v>347</v>
      </c>
      <c r="S1061" s="167"/>
      <c r="T1061" s="257">
        <f>T1055+T1056+T1058+T1059+T1060</f>
        <v>554.31999999999994</v>
      </c>
      <c r="U1061" s="167"/>
      <c r="V1061" s="132"/>
    </row>
    <row r="1062" spans="1:22" ht="10.5" customHeight="1">
      <c r="A1062" s="184" t="s">
        <v>348</v>
      </c>
      <c r="B1062" s="190">
        <f>$B$18</f>
        <v>4.3333333333333335E-2</v>
      </c>
      <c r="C1062" s="186" t="s">
        <v>349</v>
      </c>
      <c r="D1062" s="259"/>
      <c r="E1062" s="259"/>
      <c r="F1062" s="259"/>
      <c r="G1062" s="259"/>
      <c r="H1062" s="259"/>
      <c r="I1062" s="259"/>
      <c r="J1062" s="259"/>
      <c r="K1062" s="260"/>
      <c r="L1062" s="184" t="s">
        <v>348</v>
      </c>
      <c r="M1062" s="190">
        <f>$B$18</f>
        <v>4.3333333333333335E-2</v>
      </c>
      <c r="N1062" s="186" t="s">
        <v>349</v>
      </c>
      <c r="O1062" s="259"/>
      <c r="P1062" s="259"/>
      <c r="Q1062" s="259"/>
      <c r="R1062" s="259"/>
      <c r="S1062" s="259"/>
      <c r="T1062" s="259"/>
      <c r="U1062" s="259"/>
      <c r="V1062" s="261"/>
    </row>
    <row r="1063" spans="1:22" ht="24.75" customHeight="1">
      <c r="A1063" s="131" t="s">
        <v>363</v>
      </c>
      <c r="B1063" s="131"/>
      <c r="L1063" s="131" t="s">
        <v>363</v>
      </c>
      <c r="M1063" s="131"/>
    </row>
    <row r="1064" spans="1:22">
      <c r="A1064" s="131" t="s">
        <v>966</v>
      </c>
      <c r="B1064" s="131"/>
      <c r="L1064" s="131" t="s">
        <v>966</v>
      </c>
      <c r="M1064" s="131"/>
    </row>
    <row r="1065" spans="1:22" ht="2.25" customHeight="1">
      <c r="A1065" s="131"/>
      <c r="B1065" s="131"/>
      <c r="C1065" s="132"/>
      <c r="D1065" s="132"/>
      <c r="E1065" s="132"/>
      <c r="F1065" s="132"/>
      <c r="G1065" s="132"/>
      <c r="H1065" s="132"/>
      <c r="I1065" s="132"/>
      <c r="J1065" s="132"/>
      <c r="K1065" s="594"/>
      <c r="L1065" s="131"/>
      <c r="M1065" s="131"/>
      <c r="N1065" s="132"/>
      <c r="O1065" s="132"/>
      <c r="P1065" s="132"/>
      <c r="Q1065" s="132"/>
      <c r="R1065" s="132"/>
      <c r="S1065" s="132"/>
      <c r="T1065" s="132"/>
      <c r="U1065" s="132"/>
      <c r="V1065" s="594"/>
    </row>
    <row r="1066" spans="1:22">
      <c r="A1066" s="132"/>
      <c r="B1066" s="132"/>
      <c r="C1066" s="132"/>
      <c r="D1066" s="133" t="s">
        <v>350</v>
      </c>
      <c r="E1066" s="133"/>
      <c r="F1066" s="133"/>
      <c r="G1066" s="135" t="str">
        <f>$G$4</f>
        <v>ноябрь</v>
      </c>
      <c r="H1066" s="133" t="s">
        <v>967</v>
      </c>
      <c r="I1066" s="132"/>
      <c r="J1066" s="132"/>
      <c r="K1066" s="594"/>
      <c r="L1066" s="132"/>
      <c r="M1066" s="132"/>
      <c r="N1066" s="132"/>
      <c r="O1066" s="133" t="s">
        <v>350</v>
      </c>
      <c r="P1066" s="133"/>
      <c r="Q1066" s="133"/>
      <c r="R1066" s="135" t="str">
        <f>$G$4</f>
        <v>ноябрь</v>
      </c>
      <c r="S1066" s="133" t="s">
        <v>967</v>
      </c>
      <c r="T1066" s="132"/>
      <c r="U1066" s="132"/>
      <c r="V1066" s="594"/>
    </row>
    <row r="1067" spans="1:22" ht="3.75" customHeight="1">
      <c r="A1067" s="599" t="s">
        <v>369</v>
      </c>
      <c r="B1067" s="132"/>
      <c r="C1067" s="132"/>
      <c r="D1067" s="132"/>
      <c r="E1067" s="132"/>
      <c r="F1067" s="132"/>
      <c r="G1067" s="132"/>
      <c r="H1067" s="132"/>
      <c r="I1067" s="132"/>
      <c r="J1067" s="132"/>
      <c r="K1067" s="594"/>
      <c r="L1067" s="599" t="s">
        <v>369</v>
      </c>
      <c r="M1067" s="132"/>
      <c r="N1067" s="132"/>
      <c r="O1067" s="132"/>
      <c r="P1067" s="132"/>
      <c r="Q1067" s="132"/>
      <c r="R1067" s="132"/>
      <c r="S1067" s="132"/>
      <c r="T1067" s="132"/>
      <c r="U1067" s="132"/>
      <c r="V1067" s="594"/>
    </row>
    <row r="1068" spans="1:22" ht="12.75" customHeight="1">
      <c r="A1068" s="599"/>
      <c r="B1068" s="132"/>
      <c r="C1068" s="132"/>
      <c r="D1068" s="131" t="s">
        <v>327</v>
      </c>
      <c r="E1068" s="131"/>
      <c r="F1068" s="136">
        <f>F1050</f>
        <v>49.2</v>
      </c>
      <c r="G1068" s="131" t="s">
        <v>328</v>
      </c>
      <c r="H1068" s="132" t="str">
        <f>H1050</f>
        <v>Сыроваткина Л.Б.</v>
      </c>
      <c r="I1068" s="132"/>
      <c r="J1068" s="132"/>
      <c r="K1068" s="594"/>
      <c r="L1068" s="599"/>
      <c r="M1068" s="132"/>
      <c r="N1068" s="132"/>
      <c r="O1068" s="131" t="s">
        <v>327</v>
      </c>
      <c r="P1068" s="131"/>
      <c r="Q1068" s="136">
        <f>Q1050</f>
        <v>65.599999999999994</v>
      </c>
      <c r="R1068" s="131" t="s">
        <v>328</v>
      </c>
      <c r="S1068" s="132" t="str">
        <f>S1050</f>
        <v>Копытова Т.Ф.</v>
      </c>
      <c r="T1068" s="132"/>
      <c r="U1068" s="132"/>
      <c r="V1068" s="594"/>
    </row>
    <row r="1069" spans="1:22" ht="12.75" customHeight="1">
      <c r="A1069" s="599"/>
      <c r="B1069" s="132"/>
      <c r="C1069" s="132"/>
      <c r="D1069" s="131" t="s">
        <v>329</v>
      </c>
      <c r="E1069" s="131"/>
      <c r="F1069" s="136">
        <f>F1051</f>
        <v>1</v>
      </c>
      <c r="G1069" s="131" t="s">
        <v>330</v>
      </c>
      <c r="H1069" s="132" t="s">
        <v>331</v>
      </c>
      <c r="I1069" s="132"/>
      <c r="J1069" s="137">
        <f>J1051</f>
        <v>59</v>
      </c>
      <c r="K1069" s="594"/>
      <c r="L1069" s="599"/>
      <c r="M1069" s="132"/>
      <c r="N1069" s="132"/>
      <c r="O1069" s="131" t="s">
        <v>329</v>
      </c>
      <c r="P1069" s="131"/>
      <c r="Q1069" s="136">
        <f>Q1051</f>
        <v>1</v>
      </c>
      <c r="R1069" s="131" t="s">
        <v>330</v>
      </c>
      <c r="S1069" s="132" t="s">
        <v>331</v>
      </c>
      <c r="T1069" s="132"/>
      <c r="U1069" s="137">
        <f>U1051</f>
        <v>61</v>
      </c>
      <c r="V1069" s="594"/>
    </row>
    <row r="1070" spans="1:22" ht="2.25" customHeight="1" thickBot="1">
      <c r="A1070" s="599"/>
      <c r="B1070" s="132"/>
      <c r="C1070" s="132"/>
      <c r="D1070" s="132"/>
      <c r="E1070" s="132"/>
      <c r="F1070" s="132"/>
      <c r="G1070" s="132"/>
      <c r="H1070" s="132"/>
      <c r="I1070" s="132"/>
      <c r="J1070" s="132"/>
      <c r="K1070" s="594"/>
      <c r="L1070" s="599"/>
      <c r="M1070" s="132"/>
      <c r="N1070" s="132"/>
      <c r="O1070" s="132"/>
      <c r="P1070" s="132"/>
      <c r="Q1070" s="132"/>
      <c r="R1070" s="132"/>
      <c r="S1070" s="132"/>
      <c r="T1070" s="132"/>
      <c r="U1070" s="132"/>
      <c r="V1070" s="594"/>
    </row>
    <row r="1071" spans="1:22" ht="21" customHeight="1" thickBot="1">
      <c r="A1071" s="599"/>
      <c r="B1071" s="138"/>
      <c r="C1071" s="219"/>
      <c r="D1071" s="139" t="s">
        <v>957</v>
      </c>
      <c r="E1071" s="140"/>
      <c r="F1071" s="141" t="s">
        <v>334</v>
      </c>
      <c r="G1071" s="141" t="s">
        <v>335</v>
      </c>
      <c r="H1071" s="220"/>
      <c r="I1071" s="569" t="s">
        <v>337</v>
      </c>
      <c r="J1071" s="570"/>
      <c r="K1071" s="594"/>
      <c r="L1071" s="599"/>
      <c r="M1071" s="138"/>
      <c r="N1071" s="219"/>
      <c r="O1071" s="139" t="s">
        <v>957</v>
      </c>
      <c r="P1071" s="140"/>
      <c r="Q1071" s="141" t="s">
        <v>334</v>
      </c>
      <c r="R1071" s="141" t="s">
        <v>335</v>
      </c>
      <c r="S1071" s="220"/>
      <c r="T1071" s="569" t="s">
        <v>337</v>
      </c>
      <c r="U1071" s="570"/>
      <c r="V1071" s="594"/>
    </row>
    <row r="1072" spans="1:22" ht="3" customHeight="1">
      <c r="A1072" s="599"/>
      <c r="B1072" s="221"/>
      <c r="C1072" s="144"/>
      <c r="D1072" s="144"/>
      <c r="E1072" s="145"/>
      <c r="F1072" s="146"/>
      <c r="G1072" s="146"/>
      <c r="H1072" s="146"/>
      <c r="I1072" s="144"/>
      <c r="J1072" s="147"/>
      <c r="K1072" s="594"/>
      <c r="L1072" s="599"/>
      <c r="M1072" s="221"/>
      <c r="N1072" s="144"/>
      <c r="O1072" s="144"/>
      <c r="P1072" s="145"/>
      <c r="Q1072" s="146"/>
      <c r="R1072" s="146"/>
      <c r="S1072" s="146"/>
      <c r="T1072" s="144"/>
      <c r="U1072" s="147"/>
      <c r="V1072" s="594"/>
    </row>
    <row r="1073" spans="1:22" ht="27.75" customHeight="1" thickBot="1">
      <c r="A1073" s="599"/>
      <c r="B1073" s="600" t="s">
        <v>520</v>
      </c>
      <c r="C1073" s="601"/>
      <c r="D1073" s="601"/>
      <c r="E1073" s="602"/>
      <c r="F1073" s="239">
        <v>8.4499999999999993</v>
      </c>
      <c r="G1073" s="239">
        <f>F1073*F1068</f>
        <v>415.74</v>
      </c>
      <c r="H1073" s="166"/>
      <c r="I1073" s="242">
        <f>G1073-H1073</f>
        <v>415.74</v>
      </c>
      <c r="J1073" s="167"/>
      <c r="K1073" s="594"/>
      <c r="L1073" s="599"/>
      <c r="M1073" s="600" t="s">
        <v>520</v>
      </c>
      <c r="N1073" s="601"/>
      <c r="O1073" s="601"/>
      <c r="P1073" s="602"/>
      <c r="Q1073" s="239">
        <v>8.4499999999999993</v>
      </c>
      <c r="R1073" s="239">
        <f>Q1073*Q1068</f>
        <v>554.31999999999994</v>
      </c>
      <c r="S1073" s="166"/>
      <c r="T1073" s="242">
        <f>R1073-S1073</f>
        <v>554.31999999999994</v>
      </c>
      <c r="U1073" s="167"/>
      <c r="V1073" s="594"/>
    </row>
    <row r="1074" spans="1:22" ht="12.75" hidden="1" customHeight="1" thickBot="1">
      <c r="A1074" s="154"/>
      <c r="B1074" s="168" t="s">
        <v>521</v>
      </c>
      <c r="C1074" s="164"/>
      <c r="D1074" s="164"/>
      <c r="E1074" s="165"/>
      <c r="F1074" s="239">
        <f>$B$2309</f>
        <v>0</v>
      </c>
      <c r="G1074" s="193">
        <f>F1074*F1068</f>
        <v>0</v>
      </c>
      <c r="H1074" s="194"/>
      <c r="I1074" s="160">
        <f>G1074-H1074</f>
        <v>0</v>
      </c>
      <c r="J1074" s="161"/>
      <c r="K1074" s="594"/>
      <c r="L1074" s="154"/>
      <c r="M1074" s="168" t="s">
        <v>521</v>
      </c>
      <c r="N1074" s="164"/>
      <c r="O1074" s="164"/>
      <c r="P1074" s="165"/>
      <c r="Q1074" s="239">
        <f>$B$2309</f>
        <v>0</v>
      </c>
      <c r="R1074" s="193">
        <f>Q1074*Q1068</f>
        <v>0</v>
      </c>
      <c r="S1074" s="194"/>
      <c r="T1074" s="160">
        <f>R1074-S1074</f>
        <v>0</v>
      </c>
      <c r="U1074" s="161"/>
      <c r="V1074" s="594"/>
    </row>
    <row r="1075" spans="1:22" ht="15" hidden="1" customHeight="1" thickBot="1">
      <c r="A1075" s="132"/>
      <c r="B1075" s="168"/>
      <c r="C1075" s="164"/>
      <c r="D1075" s="164"/>
      <c r="E1075" s="165"/>
      <c r="F1075" s="332" t="s">
        <v>384</v>
      </c>
      <c r="G1075" s="332" t="s">
        <v>385</v>
      </c>
      <c r="H1075" s="300"/>
      <c r="I1075" s="219"/>
      <c r="J1075" s="251"/>
      <c r="K1075" s="594"/>
      <c r="L1075" s="132"/>
      <c r="M1075" s="168"/>
      <c r="N1075" s="164"/>
      <c r="O1075" s="164"/>
      <c r="P1075" s="165"/>
      <c r="Q1075" s="233">
        <f>$B$2309</f>
        <v>0</v>
      </c>
      <c r="R1075" s="332" t="s">
        <v>385</v>
      </c>
      <c r="S1075" s="300"/>
      <c r="T1075" s="219"/>
      <c r="U1075" s="251"/>
      <c r="V1075" s="594"/>
    </row>
    <row r="1076" spans="1:22" ht="13.5" thickBot="1">
      <c r="A1076" s="246" t="s">
        <v>375</v>
      </c>
      <c r="B1076" s="345"/>
      <c r="C1076" s="219"/>
      <c r="D1076" s="219"/>
      <c r="E1076" s="253"/>
      <c r="F1076" s="164"/>
      <c r="G1076" s="282"/>
      <c r="H1076" s="249"/>
      <c r="I1076" s="242"/>
      <c r="J1076" s="167"/>
      <c r="K1076" s="594"/>
      <c r="L1076" s="246" t="s">
        <v>375</v>
      </c>
      <c r="M1076" s="345"/>
      <c r="N1076" s="219"/>
      <c r="O1076" s="219"/>
      <c r="P1076" s="253"/>
      <c r="Q1076" s="164"/>
      <c r="R1076" s="248"/>
      <c r="S1076" s="249"/>
      <c r="T1076" s="242"/>
      <c r="U1076" s="167"/>
      <c r="V1076" s="594"/>
    </row>
    <row r="1077" spans="1:22">
      <c r="A1077" s="131"/>
      <c r="B1077" s="132"/>
      <c r="C1077" s="132"/>
      <c r="D1077" s="132"/>
      <c r="E1077" s="132"/>
      <c r="F1077" s="132"/>
      <c r="G1077" s="173" t="s">
        <v>342</v>
      </c>
      <c r="H1077" s="147"/>
      <c r="I1077" s="287">
        <f>I1059</f>
        <v>0</v>
      </c>
      <c r="J1077" s="147"/>
      <c r="K1077" s="594"/>
      <c r="L1077" s="131"/>
      <c r="M1077" s="132"/>
      <c r="N1077" s="132"/>
      <c r="O1077" s="132"/>
      <c r="P1077" s="132"/>
      <c r="Q1077" s="132"/>
      <c r="R1077" s="173" t="s">
        <v>342</v>
      </c>
      <c r="S1077" s="147"/>
      <c r="T1077" s="287">
        <f>T1059</f>
        <v>0</v>
      </c>
      <c r="U1077" s="147"/>
      <c r="V1077" s="594"/>
    </row>
    <row r="1078" spans="1:22">
      <c r="A1078" s="131"/>
      <c r="B1078" s="132"/>
      <c r="C1078" s="132"/>
      <c r="D1078" s="132"/>
      <c r="E1078" s="132"/>
      <c r="F1078" s="132"/>
      <c r="G1078" s="177" t="s">
        <v>140</v>
      </c>
      <c r="H1078" s="178"/>
      <c r="I1078" s="283">
        <f>I1060</f>
        <v>0</v>
      </c>
      <c r="J1078" s="178"/>
      <c r="K1078" s="217"/>
      <c r="L1078" s="131"/>
      <c r="M1078" s="132"/>
      <c r="N1078" s="132"/>
      <c r="O1078" s="132"/>
      <c r="P1078" s="132"/>
      <c r="Q1078" s="132"/>
      <c r="R1078" s="177" t="s">
        <v>140</v>
      </c>
      <c r="S1078" s="178"/>
      <c r="T1078" s="283">
        <f>T1060</f>
        <v>0</v>
      </c>
      <c r="U1078" s="178"/>
      <c r="V1078" s="132"/>
    </row>
    <row r="1079" spans="1:22" ht="13.5" thickBot="1">
      <c r="A1079" s="131" t="s">
        <v>376</v>
      </c>
      <c r="B1079" s="132"/>
      <c r="C1079" s="132"/>
      <c r="D1079" s="180" t="s">
        <v>345</v>
      </c>
      <c r="E1079" s="183" t="str">
        <f>$E$17</f>
        <v>декабря</v>
      </c>
      <c r="F1079" s="132" t="s">
        <v>968</v>
      </c>
      <c r="G1079" s="182" t="s">
        <v>347</v>
      </c>
      <c r="H1079" s="167"/>
      <c r="I1079" s="257">
        <f>I1073+I1074+I1076+I1077+I1078</f>
        <v>415.74</v>
      </c>
      <c r="J1079" s="167"/>
      <c r="K1079" s="217"/>
      <c r="L1079" s="131" t="s">
        <v>376</v>
      </c>
      <c r="M1079" s="132"/>
      <c r="N1079" s="132"/>
      <c r="O1079" s="180" t="s">
        <v>345</v>
      </c>
      <c r="P1079" s="183" t="str">
        <f>$E$17</f>
        <v>декабря</v>
      </c>
      <c r="Q1079" s="132" t="s">
        <v>968</v>
      </c>
      <c r="R1079" s="182" t="s">
        <v>347</v>
      </c>
      <c r="S1079" s="167"/>
      <c r="T1079" s="257">
        <f>T1073+T1074+T1076+T1077+T1078</f>
        <v>554.31999999999994</v>
      </c>
      <c r="U1079" s="167"/>
      <c r="V1079" s="132"/>
    </row>
    <row r="1080" spans="1:22" s="261" customFormat="1" ht="13.5" customHeight="1">
      <c r="A1080" s="284" t="s">
        <v>348</v>
      </c>
      <c r="B1080" s="285">
        <f>$B$18</f>
        <v>4.3333333333333335E-2</v>
      </c>
      <c r="C1080" s="196" t="s">
        <v>349</v>
      </c>
      <c r="K1080" s="260"/>
      <c r="L1080" s="284" t="s">
        <v>348</v>
      </c>
      <c r="M1080" s="285">
        <f>$B$18</f>
        <v>4.3333333333333335E-2</v>
      </c>
      <c r="N1080" s="196" t="s">
        <v>349</v>
      </c>
    </row>
    <row r="1081" spans="1:22">
      <c r="A1081" s="131" t="s">
        <v>363</v>
      </c>
      <c r="B1081" s="131"/>
      <c r="L1081" s="131" t="s">
        <v>363</v>
      </c>
      <c r="M1081" s="131"/>
    </row>
    <row r="1082" spans="1:22">
      <c r="A1082" s="131" t="s">
        <v>966</v>
      </c>
      <c r="B1082" s="131"/>
      <c r="L1082" s="131" t="s">
        <v>966</v>
      </c>
      <c r="M1082" s="131"/>
    </row>
    <row r="1083" spans="1:22" ht="2.25" customHeight="1">
      <c r="A1083" s="131"/>
      <c r="B1083" s="131"/>
      <c r="C1083" s="132"/>
      <c r="D1083" s="132"/>
      <c r="E1083" s="132"/>
      <c r="F1083" s="132"/>
      <c r="G1083" s="132"/>
      <c r="H1083" s="132"/>
      <c r="I1083" s="132"/>
      <c r="J1083" s="132"/>
      <c r="K1083" s="217"/>
      <c r="L1083" s="131"/>
      <c r="M1083" s="131"/>
      <c r="N1083" s="132"/>
      <c r="O1083" s="132"/>
      <c r="P1083" s="132"/>
      <c r="Q1083" s="132"/>
      <c r="R1083" s="132"/>
      <c r="S1083" s="132"/>
      <c r="T1083" s="132"/>
      <c r="U1083" s="132"/>
      <c r="V1083" s="132"/>
    </row>
    <row r="1084" spans="1:22">
      <c r="A1084" s="132"/>
      <c r="B1084" s="132"/>
      <c r="C1084" s="132"/>
      <c r="D1084" s="133" t="s">
        <v>325</v>
      </c>
      <c r="E1084" s="133"/>
      <c r="F1084" s="133"/>
      <c r="G1084" s="135" t="str">
        <f>$G$4</f>
        <v>ноябрь</v>
      </c>
      <c r="H1084" s="133" t="s">
        <v>967</v>
      </c>
      <c r="I1084" s="132"/>
      <c r="J1084" s="132"/>
      <c r="K1084" s="217"/>
      <c r="L1084" s="132"/>
      <c r="M1084" s="132"/>
      <c r="N1084" s="132"/>
      <c r="O1084" s="133" t="s">
        <v>325</v>
      </c>
      <c r="P1084" s="133"/>
      <c r="Q1084" s="133"/>
      <c r="R1084" s="135" t="str">
        <f>$G$4</f>
        <v>ноябрь</v>
      </c>
      <c r="S1084" s="133" t="s">
        <v>967</v>
      </c>
      <c r="T1084" s="132"/>
      <c r="U1084" s="132"/>
      <c r="V1084" s="132"/>
    </row>
    <row r="1085" spans="1:22" ht="5.25" customHeight="1">
      <c r="A1085" s="599" t="s">
        <v>369</v>
      </c>
      <c r="B1085" s="132"/>
      <c r="C1085" s="132"/>
      <c r="D1085" s="132"/>
      <c r="E1085" s="132"/>
      <c r="F1085" s="132"/>
      <c r="G1085" s="132"/>
      <c r="H1085" s="132"/>
      <c r="I1085" s="132"/>
      <c r="J1085" s="132"/>
      <c r="K1085" s="217"/>
      <c r="L1085" s="599" t="s">
        <v>369</v>
      </c>
      <c r="M1085" s="132"/>
      <c r="N1085" s="132"/>
      <c r="O1085" s="132"/>
      <c r="P1085" s="132"/>
      <c r="Q1085" s="132"/>
      <c r="R1085" s="132"/>
      <c r="S1085" s="132"/>
      <c r="T1085" s="132"/>
      <c r="U1085" s="132"/>
      <c r="V1085" s="132"/>
    </row>
    <row r="1086" spans="1:22">
      <c r="A1086" s="599"/>
      <c r="B1086" s="132"/>
      <c r="C1086" s="132"/>
      <c r="D1086" s="131" t="s">
        <v>327</v>
      </c>
      <c r="E1086" s="131"/>
      <c r="F1086" s="136">
        <f>Жильцы!E63</f>
        <v>49.2</v>
      </c>
      <c r="G1086" s="131" t="s">
        <v>328</v>
      </c>
      <c r="H1086" s="132" t="str">
        <f>Жильцы!B63&amp;" "&amp;Жильцы!C63&amp;"."&amp;Жильцы!D63&amp;"."</f>
        <v>Оконешникова С.Б.</v>
      </c>
      <c r="I1086" s="132"/>
      <c r="J1086" s="132"/>
      <c r="K1086" s="217"/>
      <c r="L1086" s="599"/>
      <c r="M1086" s="132"/>
      <c r="N1086" s="132"/>
      <c r="O1086" s="131" t="s">
        <v>327</v>
      </c>
      <c r="P1086" s="131"/>
      <c r="Q1086" s="136">
        <f>Жильцы!E65</f>
        <v>49.5</v>
      </c>
      <c r="R1086" s="131" t="s">
        <v>328</v>
      </c>
      <c r="S1086" s="132" t="str">
        <f>Жильцы!B65&amp;" "&amp;Жильцы!C65&amp;"."&amp;Жильцы!D65&amp;"."</f>
        <v>Сиваков А.М.</v>
      </c>
      <c r="T1086" s="132"/>
      <c r="U1086" s="132"/>
      <c r="V1086" s="132"/>
    </row>
    <row r="1087" spans="1:22">
      <c r="A1087" s="599"/>
      <c r="B1087" s="132"/>
      <c r="C1087" s="132"/>
      <c r="D1087" s="131" t="s">
        <v>329</v>
      </c>
      <c r="E1087" s="131"/>
      <c r="F1087" s="136">
        <f>Жильцы!F63</f>
        <v>5</v>
      </c>
      <c r="G1087" s="131" t="s">
        <v>330</v>
      </c>
      <c r="H1087" s="132" t="s">
        <v>331</v>
      </c>
      <c r="I1087" s="132"/>
      <c r="J1087" s="137">
        <f>Жильцы!A63</f>
        <v>62</v>
      </c>
      <c r="K1087" s="217"/>
      <c r="L1087" s="599"/>
      <c r="M1087" s="132"/>
      <c r="N1087" s="132"/>
      <c r="O1087" s="131" t="s">
        <v>329</v>
      </c>
      <c r="P1087" s="131"/>
      <c r="Q1087" s="136">
        <f>Жильцы!F65</f>
        <v>2</v>
      </c>
      <c r="R1087" s="131" t="s">
        <v>330</v>
      </c>
      <c r="S1087" s="132" t="s">
        <v>331</v>
      </c>
      <c r="T1087" s="132"/>
      <c r="U1087" s="137">
        <f>Жильцы!A65</f>
        <v>64</v>
      </c>
      <c r="V1087" s="132"/>
    </row>
    <row r="1088" spans="1:22" ht="1.5" customHeight="1" thickBot="1">
      <c r="A1088" s="599"/>
      <c r="B1088" s="132"/>
      <c r="C1088" s="132"/>
      <c r="D1088" s="132"/>
      <c r="E1088" s="132"/>
      <c r="F1088" s="132"/>
      <c r="G1088" s="132"/>
      <c r="H1088" s="132"/>
      <c r="I1088" s="132"/>
      <c r="J1088" s="132"/>
      <c r="K1088" s="217"/>
      <c r="L1088" s="599"/>
      <c r="M1088" s="132"/>
      <c r="N1088" s="132"/>
      <c r="O1088" s="132"/>
      <c r="P1088" s="132"/>
      <c r="Q1088" s="132"/>
      <c r="R1088" s="132"/>
      <c r="S1088" s="132"/>
      <c r="T1088" s="132"/>
      <c r="U1088" s="132"/>
      <c r="V1088" s="132"/>
    </row>
    <row r="1089" spans="1:22" ht="18.75" customHeight="1" thickBot="1">
      <c r="A1089" s="599"/>
      <c r="B1089" s="138"/>
      <c r="C1089" s="219"/>
      <c r="D1089" s="139" t="s">
        <v>957</v>
      </c>
      <c r="E1089" s="140"/>
      <c r="F1089" s="141" t="s">
        <v>334</v>
      </c>
      <c r="G1089" s="141" t="s">
        <v>335</v>
      </c>
      <c r="H1089" s="220"/>
      <c r="I1089" s="569" t="s">
        <v>337</v>
      </c>
      <c r="J1089" s="570"/>
      <c r="K1089" s="217"/>
      <c r="L1089" s="599"/>
      <c r="M1089" s="138"/>
      <c r="N1089" s="219"/>
      <c r="O1089" s="139" t="s">
        <v>957</v>
      </c>
      <c r="P1089" s="140"/>
      <c r="Q1089" s="141" t="s">
        <v>334</v>
      </c>
      <c r="R1089" s="141" t="s">
        <v>335</v>
      </c>
      <c r="S1089" s="220"/>
      <c r="T1089" s="569" t="s">
        <v>337</v>
      </c>
      <c r="U1089" s="570"/>
      <c r="V1089" s="132"/>
    </row>
    <row r="1090" spans="1:22" ht="3" customHeight="1">
      <c r="A1090" s="599"/>
      <c r="B1090" s="221"/>
      <c r="C1090" s="144"/>
      <c r="D1090" s="144"/>
      <c r="E1090" s="145"/>
      <c r="F1090" s="146"/>
      <c r="G1090" s="146"/>
      <c r="H1090" s="146"/>
      <c r="I1090" s="144"/>
      <c r="J1090" s="147"/>
      <c r="K1090" s="217"/>
      <c r="L1090" s="599"/>
      <c r="M1090" s="221"/>
      <c r="N1090" s="144"/>
      <c r="O1090" s="144"/>
      <c r="P1090" s="145"/>
      <c r="Q1090" s="146"/>
      <c r="R1090" s="146"/>
      <c r="S1090" s="146"/>
      <c r="T1090" s="144"/>
      <c r="U1090" s="147"/>
      <c r="V1090" s="132"/>
    </row>
    <row r="1091" spans="1:22" ht="25.5" customHeight="1" thickBot="1">
      <c r="A1091" s="599"/>
      <c r="B1091" s="600" t="s">
        <v>520</v>
      </c>
      <c r="C1091" s="601"/>
      <c r="D1091" s="601"/>
      <c r="E1091" s="602"/>
      <c r="F1091" s="239">
        <v>8.4499999999999993</v>
      </c>
      <c r="G1091" s="239">
        <f>F1091*F1086</f>
        <v>415.74</v>
      </c>
      <c r="H1091" s="240"/>
      <c r="I1091" s="242">
        <f>G1091-H1091</f>
        <v>415.74</v>
      </c>
      <c r="J1091" s="167"/>
      <c r="K1091" s="217"/>
      <c r="L1091" s="599"/>
      <c r="M1091" s="600" t="s">
        <v>520</v>
      </c>
      <c r="N1091" s="601"/>
      <c r="O1091" s="601"/>
      <c r="P1091" s="602"/>
      <c r="Q1091" s="239">
        <v>8.4499999999999993</v>
      </c>
      <c r="R1091" s="239">
        <f>Q1091*Q1086</f>
        <v>418.27499999999998</v>
      </c>
      <c r="S1091" s="240"/>
      <c r="T1091" s="242">
        <f>R1091-S1091</f>
        <v>418.27499999999998</v>
      </c>
      <c r="U1091" s="167"/>
      <c r="V1091" s="132"/>
    </row>
    <row r="1092" spans="1:22" ht="13.5" hidden="1" thickBot="1">
      <c r="A1092" s="154"/>
      <c r="B1092" s="168" t="s">
        <v>521</v>
      </c>
      <c r="C1092" s="164"/>
      <c r="D1092" s="164"/>
      <c r="E1092" s="165"/>
      <c r="F1092" s="239">
        <f>$B$2309</f>
        <v>0</v>
      </c>
      <c r="G1092" s="158">
        <f>F1092*F1086</f>
        <v>0</v>
      </c>
      <c r="H1092" s="162"/>
      <c r="I1092" s="160">
        <f>G1092-H1092</f>
        <v>0</v>
      </c>
      <c r="J1092" s="161"/>
      <c r="K1092" s="217"/>
      <c r="L1092" s="154"/>
      <c r="M1092" s="168" t="s">
        <v>521</v>
      </c>
      <c r="N1092" s="164"/>
      <c r="O1092" s="164"/>
      <c r="P1092" s="165"/>
      <c r="Q1092" s="239">
        <f>$B$2309</f>
        <v>0</v>
      </c>
      <c r="R1092" s="158">
        <f>Q1092*Q1086</f>
        <v>0</v>
      </c>
      <c r="S1092" s="162"/>
      <c r="T1092" s="160">
        <f>R1092-S1092</f>
        <v>0</v>
      </c>
      <c r="U1092" s="161"/>
      <c r="V1092" s="132"/>
    </row>
    <row r="1093" spans="1:22" ht="12" hidden="1" customHeight="1" thickBot="1">
      <c r="A1093" s="132"/>
      <c r="B1093" s="168"/>
      <c r="C1093" s="164"/>
      <c r="D1093" s="164"/>
      <c r="E1093" s="165"/>
      <c r="F1093" s="332" t="s">
        <v>384</v>
      </c>
      <c r="G1093" s="332" t="s">
        <v>385</v>
      </c>
      <c r="H1093" s="300"/>
      <c r="I1093" s="219"/>
      <c r="J1093" s="251"/>
      <c r="K1093" s="217"/>
      <c r="L1093" s="132"/>
      <c r="M1093" s="168"/>
      <c r="N1093" s="164"/>
      <c r="O1093" s="164"/>
      <c r="P1093" s="165"/>
      <c r="Q1093" s="332" t="s">
        <v>384</v>
      </c>
      <c r="R1093" s="332" t="s">
        <v>385</v>
      </c>
      <c r="S1093" s="300"/>
      <c r="T1093" s="219"/>
      <c r="U1093" s="251"/>
      <c r="V1093" s="132"/>
    </row>
    <row r="1094" spans="1:22" ht="13.5" thickBot="1">
      <c r="A1094" s="246" t="s">
        <v>375</v>
      </c>
      <c r="B1094" s="345"/>
      <c r="C1094" s="219"/>
      <c r="D1094" s="219"/>
      <c r="E1094" s="253"/>
      <c r="F1094" s="248"/>
      <c r="G1094" s="248"/>
      <c r="H1094" s="249"/>
      <c r="I1094" s="242"/>
      <c r="J1094" s="251"/>
      <c r="K1094" s="252"/>
      <c r="L1094" s="246" t="s">
        <v>375</v>
      </c>
      <c r="M1094" s="345"/>
      <c r="N1094" s="219"/>
      <c r="O1094" s="219"/>
      <c r="P1094" s="253"/>
      <c r="Q1094" s="164"/>
      <c r="R1094" s="248"/>
      <c r="S1094" s="249"/>
      <c r="T1094" s="242"/>
      <c r="U1094" s="167"/>
      <c r="V1094" s="132"/>
    </row>
    <row r="1095" spans="1:22">
      <c r="A1095" s="131"/>
      <c r="B1095" s="132"/>
      <c r="C1095" s="132"/>
      <c r="D1095" s="132"/>
      <c r="E1095" s="132"/>
      <c r="F1095" s="132"/>
      <c r="G1095" s="173" t="s">
        <v>342</v>
      </c>
      <c r="H1095" s="147"/>
      <c r="I1095" s="287">
        <f>Жильцы!M63</f>
        <v>0</v>
      </c>
      <c r="J1095" s="147"/>
      <c r="K1095" s="217"/>
      <c r="L1095" s="131"/>
      <c r="M1095" s="132"/>
      <c r="N1095" s="132"/>
      <c r="O1095" s="132"/>
      <c r="P1095" s="132"/>
      <c r="Q1095" s="132"/>
      <c r="R1095" s="173" t="s">
        <v>342</v>
      </c>
      <c r="S1095" s="147"/>
      <c r="T1095" s="287">
        <f>Жильцы!M65</f>
        <v>0</v>
      </c>
      <c r="U1095" s="147"/>
      <c r="V1095" s="132"/>
    </row>
    <row r="1096" spans="1:22">
      <c r="A1096" s="131"/>
      <c r="B1096" s="132"/>
      <c r="C1096" s="132"/>
      <c r="D1096" s="132"/>
      <c r="E1096" s="132"/>
      <c r="F1096" s="132"/>
      <c r="G1096" s="177" t="s">
        <v>140</v>
      </c>
      <c r="H1096" s="178"/>
      <c r="I1096" s="283">
        <f>Жильцы!O63</f>
        <v>0</v>
      </c>
      <c r="J1096" s="178"/>
      <c r="K1096" s="217"/>
      <c r="L1096" s="131"/>
      <c r="M1096" s="132"/>
      <c r="N1096" s="132"/>
      <c r="O1096" s="132"/>
      <c r="P1096" s="132"/>
      <c r="Q1096" s="132"/>
      <c r="R1096" s="177" t="s">
        <v>140</v>
      </c>
      <c r="S1096" s="178"/>
      <c r="T1096" s="283">
        <f>Жильцы!O65</f>
        <v>0</v>
      </c>
      <c r="U1096" s="178"/>
      <c r="V1096" s="132"/>
    </row>
    <row r="1097" spans="1:22" ht="13.5" thickBot="1">
      <c r="A1097" s="131" t="s">
        <v>376</v>
      </c>
      <c r="B1097" s="132"/>
      <c r="C1097" s="132"/>
      <c r="D1097" s="180" t="s">
        <v>345</v>
      </c>
      <c r="E1097" s="183" t="str">
        <f>$E$17</f>
        <v>декабря</v>
      </c>
      <c r="F1097" s="132" t="s">
        <v>968</v>
      </c>
      <c r="G1097" s="182" t="s">
        <v>347</v>
      </c>
      <c r="H1097" s="167"/>
      <c r="I1097" s="257">
        <f>I1091+I1092+I1094+I1095+I1096</f>
        <v>415.74</v>
      </c>
      <c r="J1097" s="167"/>
      <c r="K1097" s="217"/>
      <c r="L1097" s="131" t="s">
        <v>376</v>
      </c>
      <c r="M1097" s="132"/>
      <c r="N1097" s="132"/>
      <c r="O1097" s="180" t="s">
        <v>345</v>
      </c>
      <c r="P1097" s="183" t="str">
        <f>$E$17</f>
        <v>декабря</v>
      </c>
      <c r="Q1097" s="132" t="s">
        <v>968</v>
      </c>
      <c r="R1097" s="182" t="s">
        <v>347</v>
      </c>
      <c r="S1097" s="167"/>
      <c r="T1097" s="257">
        <f>T1091+T1092+T1094+T1095+T1096</f>
        <v>418.27499999999998</v>
      </c>
      <c r="U1097" s="167"/>
      <c r="V1097" s="132"/>
    </row>
    <row r="1098" spans="1:22" ht="12.75" customHeight="1">
      <c r="A1098" s="184" t="s">
        <v>348</v>
      </c>
      <c r="B1098" s="190">
        <f>$B$18</f>
        <v>4.3333333333333335E-2</v>
      </c>
      <c r="C1098" s="186" t="s">
        <v>349</v>
      </c>
      <c r="D1098" s="259"/>
      <c r="E1098" s="259"/>
      <c r="F1098" s="259"/>
      <c r="G1098" s="188"/>
      <c r="H1098" s="189"/>
      <c r="I1098" s="259"/>
      <c r="J1098" s="259"/>
      <c r="K1098" s="260"/>
      <c r="L1098" s="184" t="s">
        <v>348</v>
      </c>
      <c r="M1098" s="190">
        <f>$B$18</f>
        <v>4.3333333333333335E-2</v>
      </c>
      <c r="N1098" s="186" t="s">
        <v>349</v>
      </c>
      <c r="O1098" s="259"/>
      <c r="P1098" s="259"/>
      <c r="Q1098" s="259"/>
      <c r="R1098" s="259"/>
      <c r="S1098" s="259"/>
      <c r="T1098" s="259"/>
      <c r="U1098" s="259"/>
      <c r="V1098" s="261"/>
    </row>
    <row r="1099" spans="1:22" ht="28.5" customHeight="1">
      <c r="A1099" s="131" t="s">
        <v>363</v>
      </c>
      <c r="B1099" s="131"/>
      <c r="L1099" s="131" t="s">
        <v>363</v>
      </c>
      <c r="M1099" s="131"/>
      <c r="V1099" s="261"/>
    </row>
    <row r="1100" spans="1:22">
      <c r="A1100" s="131" t="s">
        <v>966</v>
      </c>
      <c r="B1100" s="131"/>
      <c r="L1100" s="131" t="s">
        <v>966</v>
      </c>
      <c r="M1100" s="131"/>
      <c r="V1100" s="261"/>
    </row>
    <row r="1101" spans="1:22" ht="1.5" customHeight="1">
      <c r="A1101" s="131"/>
      <c r="B1101" s="131"/>
      <c r="C1101" s="132"/>
      <c r="D1101" s="132"/>
      <c r="E1101" s="132"/>
      <c r="F1101" s="132"/>
      <c r="G1101" s="132"/>
      <c r="H1101" s="132"/>
      <c r="I1101" s="132"/>
      <c r="J1101" s="132"/>
      <c r="K1101" s="217"/>
      <c r="L1101" s="131"/>
      <c r="M1101" s="131"/>
      <c r="N1101" s="132"/>
      <c r="O1101" s="132"/>
      <c r="P1101" s="132"/>
      <c r="Q1101" s="132"/>
      <c r="R1101" s="132"/>
      <c r="S1101" s="132"/>
      <c r="T1101" s="132"/>
      <c r="U1101" s="132"/>
      <c r="V1101" s="156"/>
    </row>
    <row r="1102" spans="1:22">
      <c r="A1102" s="132"/>
      <c r="B1102" s="132"/>
      <c r="C1102" s="132"/>
      <c r="D1102" s="133" t="s">
        <v>350</v>
      </c>
      <c r="E1102" s="133"/>
      <c r="F1102" s="133"/>
      <c r="G1102" s="135" t="str">
        <f>$G$4</f>
        <v>ноябрь</v>
      </c>
      <c r="H1102" s="133" t="s">
        <v>967</v>
      </c>
      <c r="I1102" s="132"/>
      <c r="J1102" s="132"/>
      <c r="K1102" s="217"/>
      <c r="L1102" s="132"/>
      <c r="M1102" s="132"/>
      <c r="N1102" s="132"/>
      <c r="O1102" s="133" t="s">
        <v>350</v>
      </c>
      <c r="P1102" s="133"/>
      <c r="Q1102" s="133"/>
      <c r="R1102" s="135" t="str">
        <f>$G$4</f>
        <v>ноябрь</v>
      </c>
      <c r="S1102" s="133" t="s">
        <v>967</v>
      </c>
      <c r="T1102" s="132"/>
      <c r="U1102" s="132"/>
      <c r="V1102" s="156"/>
    </row>
    <row r="1103" spans="1:22" ht="3.75" customHeight="1">
      <c r="A1103" s="599" t="s">
        <v>369</v>
      </c>
      <c r="B1103" s="132"/>
      <c r="C1103" s="132"/>
      <c r="D1103" s="132"/>
      <c r="E1103" s="132"/>
      <c r="F1103" s="132"/>
      <c r="G1103" s="132"/>
      <c r="H1103" s="132"/>
      <c r="I1103" s="132"/>
      <c r="J1103" s="132"/>
      <c r="K1103" s="594"/>
      <c r="L1103" s="599" t="s">
        <v>369</v>
      </c>
      <c r="M1103" s="132"/>
      <c r="N1103" s="132"/>
      <c r="O1103" s="132"/>
      <c r="P1103" s="132"/>
      <c r="Q1103" s="132"/>
      <c r="R1103" s="132"/>
      <c r="S1103" s="132"/>
      <c r="T1103" s="132"/>
      <c r="U1103" s="132"/>
      <c r="V1103" s="594"/>
    </row>
    <row r="1104" spans="1:22">
      <c r="A1104" s="599"/>
      <c r="B1104" s="132"/>
      <c r="C1104" s="132"/>
      <c r="D1104" s="131" t="s">
        <v>327</v>
      </c>
      <c r="E1104" s="131"/>
      <c r="F1104" s="136">
        <f>F1086</f>
        <v>49.2</v>
      </c>
      <c r="G1104" s="131" t="s">
        <v>328</v>
      </c>
      <c r="H1104" s="132" t="str">
        <f>H1086</f>
        <v>Оконешникова С.Б.</v>
      </c>
      <c r="I1104" s="132"/>
      <c r="J1104" s="132"/>
      <c r="K1104" s="594"/>
      <c r="L1104" s="599"/>
      <c r="M1104" s="132"/>
      <c r="N1104" s="132"/>
      <c r="O1104" s="131" t="s">
        <v>327</v>
      </c>
      <c r="P1104" s="131"/>
      <c r="Q1104" s="136">
        <f>Q1086</f>
        <v>49.5</v>
      </c>
      <c r="R1104" s="131" t="s">
        <v>328</v>
      </c>
      <c r="S1104" s="132" t="str">
        <f>S1086</f>
        <v>Сиваков А.М.</v>
      </c>
      <c r="T1104" s="132"/>
      <c r="U1104" s="132"/>
      <c r="V1104" s="594"/>
    </row>
    <row r="1105" spans="1:22">
      <c r="A1105" s="599"/>
      <c r="B1105" s="132"/>
      <c r="C1105" s="132"/>
      <c r="D1105" s="131" t="s">
        <v>329</v>
      </c>
      <c r="E1105" s="131"/>
      <c r="F1105" s="136">
        <f>F1087</f>
        <v>5</v>
      </c>
      <c r="G1105" s="131" t="s">
        <v>330</v>
      </c>
      <c r="H1105" s="132" t="s">
        <v>331</v>
      </c>
      <c r="I1105" s="132"/>
      <c r="J1105" s="137">
        <f>J1087</f>
        <v>62</v>
      </c>
      <c r="K1105" s="594"/>
      <c r="L1105" s="599"/>
      <c r="M1105" s="132"/>
      <c r="N1105" s="132"/>
      <c r="O1105" s="131" t="s">
        <v>329</v>
      </c>
      <c r="P1105" s="131"/>
      <c r="Q1105" s="136">
        <f>Q1087</f>
        <v>2</v>
      </c>
      <c r="R1105" s="131" t="s">
        <v>330</v>
      </c>
      <c r="S1105" s="132" t="s">
        <v>331</v>
      </c>
      <c r="T1105" s="132"/>
      <c r="U1105" s="137">
        <f>U1087</f>
        <v>64</v>
      </c>
      <c r="V1105" s="594"/>
    </row>
    <row r="1106" spans="1:22" ht="1.5" customHeight="1" thickBot="1">
      <c r="A1106" s="599"/>
      <c r="B1106" s="132"/>
      <c r="C1106" s="132"/>
      <c r="D1106" s="132"/>
      <c r="E1106" s="132"/>
      <c r="F1106" s="132"/>
      <c r="G1106" s="132"/>
      <c r="H1106" s="132"/>
      <c r="I1106" s="132"/>
      <c r="J1106" s="132"/>
      <c r="K1106" s="594"/>
      <c r="L1106" s="599"/>
      <c r="M1106" s="132"/>
      <c r="N1106" s="132"/>
      <c r="O1106" s="132"/>
      <c r="P1106" s="132"/>
      <c r="Q1106" s="132"/>
      <c r="R1106" s="132"/>
      <c r="S1106" s="132"/>
      <c r="T1106" s="132"/>
      <c r="U1106" s="132"/>
      <c r="V1106" s="594"/>
    </row>
    <row r="1107" spans="1:22" ht="18" customHeight="1" thickBot="1">
      <c r="A1107" s="599"/>
      <c r="B1107" s="138"/>
      <c r="C1107" s="219"/>
      <c r="D1107" s="139" t="s">
        <v>957</v>
      </c>
      <c r="E1107" s="140"/>
      <c r="F1107" s="141" t="s">
        <v>334</v>
      </c>
      <c r="G1107" s="141" t="s">
        <v>335</v>
      </c>
      <c r="H1107" s="220"/>
      <c r="I1107" s="569" t="s">
        <v>337</v>
      </c>
      <c r="J1107" s="570"/>
      <c r="K1107" s="594"/>
      <c r="L1107" s="599"/>
      <c r="M1107" s="138"/>
      <c r="N1107" s="219"/>
      <c r="O1107" s="139" t="s">
        <v>957</v>
      </c>
      <c r="P1107" s="140"/>
      <c r="Q1107" s="141" t="s">
        <v>334</v>
      </c>
      <c r="R1107" s="141" t="s">
        <v>335</v>
      </c>
      <c r="S1107" s="220"/>
      <c r="T1107" s="569" t="s">
        <v>337</v>
      </c>
      <c r="U1107" s="570"/>
      <c r="V1107" s="594"/>
    </row>
    <row r="1108" spans="1:22" ht="1.5" customHeight="1">
      <c r="A1108" s="599"/>
      <c r="B1108" s="221"/>
      <c r="C1108" s="144"/>
      <c r="D1108" s="144"/>
      <c r="E1108" s="145"/>
      <c r="F1108" s="146"/>
      <c r="G1108" s="146"/>
      <c r="H1108" s="146"/>
      <c r="I1108" s="144"/>
      <c r="J1108" s="147"/>
      <c r="K1108" s="594"/>
      <c r="L1108" s="599"/>
      <c r="M1108" s="221"/>
      <c r="N1108" s="144"/>
      <c r="O1108" s="144"/>
      <c r="P1108" s="145"/>
      <c r="Q1108" s="146"/>
      <c r="R1108" s="146"/>
      <c r="S1108" s="146"/>
      <c r="T1108" s="144"/>
      <c r="U1108" s="147"/>
      <c r="V1108" s="594"/>
    </row>
    <row r="1109" spans="1:22" ht="25.5" customHeight="1" thickBot="1">
      <c r="A1109" s="599"/>
      <c r="B1109" s="600" t="s">
        <v>520</v>
      </c>
      <c r="C1109" s="601"/>
      <c r="D1109" s="601"/>
      <c r="E1109" s="602"/>
      <c r="F1109" s="239">
        <v>8.4499999999999993</v>
      </c>
      <c r="G1109" s="239">
        <f>F1109*F1104</f>
        <v>415.74</v>
      </c>
      <c r="H1109" s="166"/>
      <c r="I1109" s="242">
        <f>G1109-H1109</f>
        <v>415.74</v>
      </c>
      <c r="J1109" s="167"/>
      <c r="K1109" s="594"/>
      <c r="L1109" s="599"/>
      <c r="M1109" s="600" t="s">
        <v>520</v>
      </c>
      <c r="N1109" s="601"/>
      <c r="O1109" s="601"/>
      <c r="P1109" s="602"/>
      <c r="Q1109" s="239">
        <v>8.4499999999999993</v>
      </c>
      <c r="R1109" s="239">
        <f>Q1109*Q1104</f>
        <v>418.27499999999998</v>
      </c>
      <c r="S1109" s="166"/>
      <c r="T1109" s="242">
        <f>R1109-S1109</f>
        <v>418.27499999999998</v>
      </c>
      <c r="U1109" s="167"/>
      <c r="V1109" s="594"/>
    </row>
    <row r="1110" spans="1:22" ht="13.5" hidden="1" thickBot="1">
      <c r="A1110" s="154"/>
      <c r="B1110" s="168" t="s">
        <v>521</v>
      </c>
      <c r="C1110" s="164"/>
      <c r="D1110" s="164"/>
      <c r="E1110" s="165"/>
      <c r="F1110" s="239">
        <f>$B$2309</f>
        <v>0</v>
      </c>
      <c r="G1110" s="158">
        <f>F1110*F1104</f>
        <v>0</v>
      </c>
      <c r="H1110" s="194"/>
      <c r="I1110" s="160">
        <f>G1110-H1110</f>
        <v>0</v>
      </c>
      <c r="J1110" s="161"/>
      <c r="K1110" s="594"/>
      <c r="L1110" s="154"/>
      <c r="M1110" s="168" t="s">
        <v>521</v>
      </c>
      <c r="N1110" s="164"/>
      <c r="O1110" s="164"/>
      <c r="P1110" s="165"/>
      <c r="Q1110" s="239">
        <f>$B$2309</f>
        <v>0</v>
      </c>
      <c r="R1110" s="158">
        <f>Q1110*Q1104</f>
        <v>0</v>
      </c>
      <c r="S1110" s="194"/>
      <c r="T1110" s="160">
        <f>R1110-S1110</f>
        <v>0</v>
      </c>
      <c r="U1110" s="161"/>
      <c r="V1110" s="594"/>
    </row>
    <row r="1111" spans="1:22" ht="12.75" hidden="1" customHeight="1" thickBot="1">
      <c r="A1111" s="132"/>
      <c r="B1111" s="168"/>
      <c r="C1111" s="164"/>
      <c r="D1111" s="164"/>
      <c r="E1111" s="165"/>
      <c r="F1111" s="332" t="s">
        <v>384</v>
      </c>
      <c r="G1111" s="332" t="s">
        <v>385</v>
      </c>
      <c r="H1111" s="300"/>
      <c r="I1111" s="219"/>
      <c r="J1111" s="251"/>
      <c r="K1111" s="594"/>
      <c r="L1111" s="132"/>
      <c r="M1111" s="168"/>
      <c r="N1111" s="164"/>
      <c r="O1111" s="164"/>
      <c r="P1111" s="165"/>
      <c r="Q1111" s="332" t="s">
        <v>384</v>
      </c>
      <c r="R1111" s="332" t="s">
        <v>385</v>
      </c>
      <c r="S1111" s="300"/>
      <c r="T1111" s="219"/>
      <c r="U1111" s="251"/>
      <c r="V1111" s="594"/>
    </row>
    <row r="1112" spans="1:22" ht="13.5" thickBot="1">
      <c r="A1112" s="246" t="s">
        <v>375</v>
      </c>
      <c r="B1112" s="345"/>
      <c r="C1112" s="219"/>
      <c r="D1112" s="219"/>
      <c r="E1112" s="253"/>
      <c r="F1112" s="164"/>
      <c r="G1112" s="282"/>
      <c r="H1112" s="249"/>
      <c r="I1112" s="242"/>
      <c r="J1112" s="167"/>
      <c r="K1112" s="594"/>
      <c r="L1112" s="246" t="s">
        <v>375</v>
      </c>
      <c r="M1112" s="345"/>
      <c r="N1112" s="219"/>
      <c r="O1112" s="219"/>
      <c r="P1112" s="253"/>
      <c r="Q1112" s="164"/>
      <c r="R1112" s="248"/>
      <c r="S1112" s="249"/>
      <c r="T1112" s="242"/>
      <c r="U1112" s="167"/>
      <c r="V1112" s="594"/>
    </row>
    <row r="1113" spans="1:22">
      <c r="A1113" s="131"/>
      <c r="B1113" s="132"/>
      <c r="C1113" s="132"/>
      <c r="D1113" s="132"/>
      <c r="E1113" s="132"/>
      <c r="F1113" s="132"/>
      <c r="G1113" s="173" t="s">
        <v>342</v>
      </c>
      <c r="H1113" s="147"/>
      <c r="I1113" s="287">
        <f>I1095</f>
        <v>0</v>
      </c>
      <c r="J1113" s="147"/>
      <c r="K1113" s="594"/>
      <c r="L1113" s="131"/>
      <c r="M1113" s="132"/>
      <c r="N1113" s="132"/>
      <c r="O1113" s="132"/>
      <c r="P1113" s="132"/>
      <c r="Q1113" s="132"/>
      <c r="R1113" s="173" t="s">
        <v>342</v>
      </c>
      <c r="S1113" s="147"/>
      <c r="T1113" s="287">
        <f>T1095</f>
        <v>0</v>
      </c>
      <c r="U1113" s="147"/>
      <c r="V1113" s="594"/>
    </row>
    <row r="1114" spans="1:22">
      <c r="A1114" s="131"/>
      <c r="B1114" s="132"/>
      <c r="C1114" s="132"/>
      <c r="D1114" s="132"/>
      <c r="E1114" s="132"/>
      <c r="F1114" s="132"/>
      <c r="G1114" s="177" t="s">
        <v>140</v>
      </c>
      <c r="H1114" s="178"/>
      <c r="I1114" s="283">
        <f>I1096</f>
        <v>0</v>
      </c>
      <c r="J1114" s="178"/>
      <c r="K1114" s="594"/>
      <c r="L1114" s="131"/>
      <c r="M1114" s="132"/>
      <c r="N1114" s="132"/>
      <c r="O1114" s="132"/>
      <c r="P1114" s="132"/>
      <c r="Q1114" s="132"/>
      <c r="R1114" s="177" t="s">
        <v>140</v>
      </c>
      <c r="S1114" s="178"/>
      <c r="T1114" s="283">
        <f>T1096</f>
        <v>0</v>
      </c>
      <c r="U1114" s="178"/>
      <c r="V1114" s="594"/>
    </row>
    <row r="1115" spans="1:22" ht="13.5" thickBot="1">
      <c r="A1115" s="131" t="s">
        <v>376</v>
      </c>
      <c r="B1115" s="132"/>
      <c r="C1115" s="132"/>
      <c r="D1115" s="180" t="s">
        <v>345</v>
      </c>
      <c r="E1115" s="183" t="str">
        <f>$E$17</f>
        <v>декабря</v>
      </c>
      <c r="F1115" s="132" t="s">
        <v>968</v>
      </c>
      <c r="G1115" s="182" t="s">
        <v>347</v>
      </c>
      <c r="H1115" s="167"/>
      <c r="I1115" s="257">
        <f>I1109+I1110+I1112+I1113+I1114</f>
        <v>415.74</v>
      </c>
      <c r="J1115" s="167"/>
      <c r="K1115" s="594"/>
      <c r="L1115" s="131" t="s">
        <v>376</v>
      </c>
      <c r="M1115" s="132"/>
      <c r="N1115" s="132"/>
      <c r="O1115" s="180" t="s">
        <v>345</v>
      </c>
      <c r="P1115" s="183" t="str">
        <f>$E$17</f>
        <v>декабря</v>
      </c>
      <c r="Q1115" s="132" t="s">
        <v>968</v>
      </c>
      <c r="R1115" s="182" t="s">
        <v>347</v>
      </c>
      <c r="S1115" s="167"/>
      <c r="T1115" s="257">
        <f>T1109+T1110+T1112+T1113+T1114</f>
        <v>418.27499999999998</v>
      </c>
      <c r="U1115" s="167"/>
      <c r="V1115" s="594"/>
    </row>
    <row r="1116" spans="1:22" ht="13.5" thickBot="1">
      <c r="A1116" s="184" t="s">
        <v>348</v>
      </c>
      <c r="B1116" s="190">
        <f>$B$18</f>
        <v>4.3333333333333335E-2</v>
      </c>
      <c r="C1116" s="186" t="s">
        <v>349</v>
      </c>
      <c r="D1116" s="259"/>
      <c r="E1116" s="259"/>
      <c r="F1116" s="259"/>
      <c r="G1116" s="197"/>
      <c r="H1116" s="197"/>
      <c r="I1116" s="197"/>
      <c r="J1116" s="197"/>
      <c r="K1116" s="348"/>
      <c r="L1116" s="184" t="s">
        <v>348</v>
      </c>
      <c r="M1116" s="190">
        <f>$B$18</f>
        <v>4.3333333333333335E-2</v>
      </c>
      <c r="N1116" s="186" t="s">
        <v>349</v>
      </c>
      <c r="O1116" s="259"/>
      <c r="P1116" s="259"/>
      <c r="Q1116" s="259"/>
      <c r="R1116" s="197"/>
      <c r="S1116" s="197"/>
      <c r="T1116" s="197"/>
      <c r="U1116" s="197"/>
      <c r="V1116" s="156"/>
    </row>
    <row r="1117" spans="1:22" ht="28.5" customHeight="1" thickTop="1">
      <c r="A1117" s="131" t="s">
        <v>363</v>
      </c>
      <c r="B1117" s="131"/>
      <c r="L1117" s="131" t="s">
        <v>363</v>
      </c>
      <c r="M1117" s="131"/>
    </row>
    <row r="1118" spans="1:22">
      <c r="A1118" s="131" t="s">
        <v>966</v>
      </c>
      <c r="B1118" s="131"/>
      <c r="L1118" s="131" t="s">
        <v>966</v>
      </c>
      <c r="M1118" s="131"/>
    </row>
    <row r="1119" spans="1:22" ht="2.25" customHeight="1">
      <c r="A1119" s="131"/>
      <c r="B1119" s="131"/>
      <c r="C1119" s="132"/>
      <c r="D1119" s="132"/>
      <c r="E1119" s="132"/>
      <c r="F1119" s="132"/>
      <c r="G1119" s="132"/>
      <c r="H1119" s="132"/>
      <c r="I1119" s="132"/>
      <c r="J1119" s="132"/>
      <c r="K1119" s="217"/>
      <c r="L1119" s="131"/>
      <c r="M1119" s="131"/>
      <c r="N1119" s="132"/>
      <c r="O1119" s="132"/>
      <c r="P1119" s="132"/>
      <c r="Q1119" s="132"/>
      <c r="R1119" s="132"/>
      <c r="S1119" s="132"/>
      <c r="T1119" s="132"/>
      <c r="U1119" s="132"/>
      <c r="V1119" s="132"/>
    </row>
    <row r="1120" spans="1:22">
      <c r="A1120" s="132"/>
      <c r="B1120" s="132"/>
      <c r="C1120" s="132"/>
      <c r="D1120" s="133" t="s">
        <v>325</v>
      </c>
      <c r="E1120" s="133"/>
      <c r="F1120" s="133"/>
      <c r="G1120" s="135" t="str">
        <f>$G$4</f>
        <v>ноябрь</v>
      </c>
      <c r="H1120" s="133" t="s">
        <v>967</v>
      </c>
      <c r="I1120" s="132"/>
      <c r="J1120" s="132"/>
      <c r="K1120" s="217"/>
      <c r="L1120" s="132"/>
      <c r="M1120" s="132"/>
      <c r="N1120" s="132"/>
      <c r="O1120" s="133" t="s">
        <v>325</v>
      </c>
      <c r="P1120" s="133"/>
      <c r="Q1120" s="133"/>
      <c r="R1120" s="135" t="str">
        <f>$G$4</f>
        <v>ноябрь</v>
      </c>
      <c r="S1120" s="133" t="s">
        <v>967</v>
      </c>
      <c r="T1120" s="132"/>
      <c r="U1120" s="132"/>
      <c r="V1120" s="132"/>
    </row>
    <row r="1121" spans="1:22" ht="3" customHeight="1">
      <c r="A1121" s="599" t="s">
        <v>369</v>
      </c>
      <c r="B1121" s="132"/>
      <c r="C1121" s="132"/>
      <c r="D1121" s="132"/>
      <c r="E1121" s="132"/>
      <c r="F1121" s="132"/>
      <c r="G1121" s="132"/>
      <c r="H1121" s="132"/>
      <c r="I1121" s="132"/>
      <c r="J1121" s="132"/>
      <c r="K1121" s="217"/>
      <c r="L1121" s="599" t="s">
        <v>369</v>
      </c>
      <c r="M1121" s="132"/>
      <c r="N1121" s="132"/>
      <c r="O1121" s="132"/>
      <c r="P1121" s="132"/>
      <c r="Q1121" s="132"/>
      <c r="R1121" s="132"/>
      <c r="S1121" s="132"/>
      <c r="T1121" s="132"/>
      <c r="U1121" s="132"/>
      <c r="V1121" s="132"/>
    </row>
    <row r="1122" spans="1:22">
      <c r="A1122" s="599"/>
      <c r="B1122" s="132"/>
      <c r="C1122" s="132"/>
      <c r="D1122" s="131" t="s">
        <v>327</v>
      </c>
      <c r="E1122" s="131"/>
      <c r="F1122" s="136">
        <f>Жильцы!E64</f>
        <v>49.2</v>
      </c>
      <c r="G1122" s="131" t="s">
        <v>328</v>
      </c>
      <c r="H1122" s="132" t="str">
        <f>Жильцы!B64&amp;" "&amp;Жильцы!C64&amp;"."&amp;Жильцы!D64&amp;"."</f>
        <v>Зима Е.В.</v>
      </c>
      <c r="I1122" s="132"/>
      <c r="J1122" s="132"/>
      <c r="K1122" s="217"/>
      <c r="L1122" s="599"/>
      <c r="M1122" s="132"/>
      <c r="N1122" s="132"/>
      <c r="O1122" s="131" t="s">
        <v>327</v>
      </c>
      <c r="P1122" s="131"/>
      <c r="Q1122" s="136">
        <f>Жильцы!E66</f>
        <v>49.4</v>
      </c>
      <c r="R1122" s="131" t="s">
        <v>328</v>
      </c>
      <c r="S1122" s="132" t="str">
        <f>Жильцы!B66&amp;" "&amp;Жильцы!C66&amp;"."&amp;Жильцы!D66&amp;"."</f>
        <v>Фомин А.Б.</v>
      </c>
      <c r="T1122" s="132"/>
      <c r="U1122" s="132"/>
      <c r="V1122" s="132"/>
    </row>
    <row r="1123" spans="1:22">
      <c r="A1123" s="599"/>
      <c r="B1123" s="132"/>
      <c r="C1123" s="132"/>
      <c r="D1123" s="131" t="s">
        <v>329</v>
      </c>
      <c r="E1123" s="131"/>
      <c r="F1123" s="136">
        <f>Жильцы!F64</f>
        <v>4</v>
      </c>
      <c r="G1123" s="131" t="s">
        <v>330</v>
      </c>
      <c r="H1123" s="132" t="s">
        <v>331</v>
      </c>
      <c r="I1123" s="132"/>
      <c r="J1123" s="137">
        <f>Жильцы!A64</f>
        <v>63</v>
      </c>
      <c r="K1123" s="217"/>
      <c r="L1123" s="599"/>
      <c r="M1123" s="132"/>
      <c r="N1123" s="132"/>
      <c r="O1123" s="131" t="s">
        <v>329</v>
      </c>
      <c r="P1123" s="131"/>
      <c r="Q1123" s="136">
        <f>Жильцы!F66</f>
        <v>3</v>
      </c>
      <c r="R1123" s="131" t="s">
        <v>330</v>
      </c>
      <c r="S1123" s="132" t="s">
        <v>331</v>
      </c>
      <c r="T1123" s="132"/>
      <c r="U1123" s="137">
        <f>Жильцы!A66</f>
        <v>65</v>
      </c>
      <c r="V1123" s="132"/>
    </row>
    <row r="1124" spans="1:22" ht="2.25" customHeight="1" thickBot="1">
      <c r="A1124" s="599"/>
      <c r="B1124" s="132"/>
      <c r="C1124" s="132"/>
      <c r="D1124" s="132"/>
      <c r="E1124" s="132"/>
      <c r="F1124" s="132"/>
      <c r="G1124" s="132"/>
      <c r="H1124" s="132"/>
      <c r="I1124" s="132"/>
      <c r="J1124" s="132"/>
      <c r="K1124" s="217"/>
      <c r="L1124" s="599"/>
      <c r="M1124" s="132"/>
      <c r="N1124" s="132"/>
      <c r="O1124" s="132"/>
      <c r="P1124" s="132"/>
      <c r="Q1124" s="132"/>
      <c r="R1124" s="132"/>
      <c r="S1124" s="132"/>
      <c r="T1124" s="132"/>
      <c r="U1124" s="132"/>
      <c r="V1124" s="132"/>
    </row>
    <row r="1125" spans="1:22" ht="21" customHeight="1" thickBot="1">
      <c r="A1125" s="599"/>
      <c r="B1125" s="138"/>
      <c r="C1125" s="219"/>
      <c r="D1125" s="139" t="s">
        <v>957</v>
      </c>
      <c r="E1125" s="140"/>
      <c r="F1125" s="141" t="s">
        <v>334</v>
      </c>
      <c r="G1125" s="141" t="s">
        <v>335</v>
      </c>
      <c r="H1125" s="220"/>
      <c r="I1125" s="569" t="s">
        <v>337</v>
      </c>
      <c r="J1125" s="570"/>
      <c r="K1125" s="217"/>
      <c r="L1125" s="599"/>
      <c r="M1125" s="138"/>
      <c r="N1125" s="219"/>
      <c r="O1125" s="139" t="s">
        <v>957</v>
      </c>
      <c r="P1125" s="140"/>
      <c r="Q1125" s="141" t="s">
        <v>334</v>
      </c>
      <c r="R1125" s="141" t="s">
        <v>335</v>
      </c>
      <c r="S1125" s="220"/>
      <c r="T1125" s="569" t="s">
        <v>337</v>
      </c>
      <c r="U1125" s="570"/>
      <c r="V1125" s="132"/>
    </row>
    <row r="1126" spans="1:22" ht="2.25" customHeight="1">
      <c r="A1126" s="599"/>
      <c r="B1126" s="221"/>
      <c r="C1126" s="144"/>
      <c r="D1126" s="144"/>
      <c r="E1126" s="145"/>
      <c r="F1126" s="146"/>
      <c r="G1126" s="146"/>
      <c r="H1126" s="146"/>
      <c r="I1126" s="144"/>
      <c r="J1126" s="147"/>
      <c r="K1126" s="217"/>
      <c r="L1126" s="599"/>
      <c r="M1126" s="221"/>
      <c r="N1126" s="144"/>
      <c r="O1126" s="144"/>
      <c r="P1126" s="145"/>
      <c r="Q1126" s="146"/>
      <c r="R1126" s="146"/>
      <c r="S1126" s="146"/>
      <c r="T1126" s="144"/>
      <c r="U1126" s="147"/>
      <c r="V1126" s="132"/>
    </row>
    <row r="1127" spans="1:22" ht="25.5" customHeight="1" thickBot="1">
      <c r="A1127" s="599"/>
      <c r="B1127" s="600" t="s">
        <v>520</v>
      </c>
      <c r="C1127" s="601"/>
      <c r="D1127" s="601"/>
      <c r="E1127" s="602"/>
      <c r="F1127" s="239">
        <v>8.4499999999999993</v>
      </c>
      <c r="G1127" s="239">
        <f>F1127*F1122</f>
        <v>415.74</v>
      </c>
      <c r="H1127" s="166"/>
      <c r="I1127" s="242">
        <f>G1127-H1127</f>
        <v>415.74</v>
      </c>
      <c r="J1127" s="167"/>
      <c r="K1127" s="217"/>
      <c r="L1127" s="599"/>
      <c r="M1127" s="600" t="s">
        <v>520</v>
      </c>
      <c r="N1127" s="601"/>
      <c r="O1127" s="601"/>
      <c r="P1127" s="602"/>
      <c r="Q1127" s="239">
        <v>8.4499999999999993</v>
      </c>
      <c r="R1127" s="239">
        <f>Q1127*Q1122</f>
        <v>417.42999999999995</v>
      </c>
      <c r="S1127" s="166"/>
      <c r="T1127" s="242">
        <f>R1127-S1127</f>
        <v>417.42999999999995</v>
      </c>
      <c r="U1127" s="167"/>
      <c r="V1127" s="132"/>
    </row>
    <row r="1128" spans="1:22" ht="13.5" hidden="1" customHeight="1" thickBot="1">
      <c r="A1128" s="154"/>
      <c r="B1128" s="168" t="s">
        <v>521</v>
      </c>
      <c r="C1128" s="164"/>
      <c r="D1128" s="164"/>
      <c r="E1128" s="165"/>
      <c r="F1128" s="239">
        <f>$B$2309</f>
        <v>0</v>
      </c>
      <c r="G1128" s="158">
        <f>F1128*F1122</f>
        <v>0</v>
      </c>
      <c r="H1128" s="194"/>
      <c r="I1128" s="160">
        <f>G1128-H1128</f>
        <v>0</v>
      </c>
      <c r="J1128" s="161"/>
      <c r="K1128" s="217"/>
      <c r="L1128" s="154"/>
      <c r="M1128" s="168" t="s">
        <v>521</v>
      </c>
      <c r="N1128" s="164"/>
      <c r="O1128" s="164"/>
      <c r="P1128" s="165"/>
      <c r="Q1128" s="239">
        <f>$B$2309</f>
        <v>0</v>
      </c>
      <c r="R1128" s="158">
        <f>Q1128*Q1122</f>
        <v>0</v>
      </c>
      <c r="S1128" s="194"/>
      <c r="T1128" s="160">
        <f>R1128-S1128</f>
        <v>0</v>
      </c>
      <c r="U1128" s="161"/>
      <c r="V1128" s="132"/>
    </row>
    <row r="1129" spans="1:22" ht="13.5" hidden="1" customHeight="1" thickBot="1">
      <c r="A1129" s="132"/>
      <c r="B1129" s="168"/>
      <c r="C1129" s="164"/>
      <c r="D1129" s="164"/>
      <c r="E1129" s="165"/>
      <c r="F1129" s="332" t="s">
        <v>384</v>
      </c>
      <c r="G1129" s="332" t="s">
        <v>385</v>
      </c>
      <c r="H1129" s="300"/>
      <c r="I1129" s="219"/>
      <c r="J1129" s="251"/>
      <c r="K1129" s="217"/>
      <c r="L1129" s="132"/>
      <c r="M1129" s="168"/>
      <c r="N1129" s="164"/>
      <c r="O1129" s="164"/>
      <c r="P1129" s="165"/>
      <c r="Q1129" s="332" t="s">
        <v>384</v>
      </c>
      <c r="R1129" s="332" t="s">
        <v>385</v>
      </c>
      <c r="S1129" s="300"/>
      <c r="T1129" s="219"/>
      <c r="U1129" s="251"/>
      <c r="V1129" s="132"/>
    </row>
    <row r="1130" spans="1:22" ht="13.5" thickBot="1">
      <c r="A1130" s="246" t="s">
        <v>375</v>
      </c>
      <c r="B1130" s="345"/>
      <c r="C1130" s="219"/>
      <c r="D1130" s="219"/>
      <c r="E1130" s="253"/>
      <c r="F1130" s="248"/>
      <c r="G1130" s="248"/>
      <c r="H1130" s="249"/>
      <c r="I1130" s="242"/>
      <c r="J1130" s="251"/>
      <c r="K1130" s="217"/>
      <c r="L1130" s="246" t="s">
        <v>375</v>
      </c>
      <c r="M1130" s="345"/>
      <c r="N1130" s="219"/>
      <c r="O1130" s="219"/>
      <c r="P1130" s="253"/>
      <c r="Q1130" s="164"/>
      <c r="R1130" s="248"/>
      <c r="S1130" s="249"/>
      <c r="T1130" s="242"/>
      <c r="U1130" s="167"/>
      <c r="V1130" s="132"/>
    </row>
    <row r="1131" spans="1:22">
      <c r="A1131" s="131"/>
      <c r="B1131" s="132"/>
      <c r="C1131" s="132"/>
      <c r="D1131" s="132"/>
      <c r="E1131" s="132"/>
      <c r="F1131" s="132"/>
      <c r="G1131" s="173" t="s">
        <v>342</v>
      </c>
      <c r="H1131" s="147"/>
      <c r="I1131" s="287">
        <f>Жильцы!M64</f>
        <v>0</v>
      </c>
      <c r="J1131" s="147"/>
      <c r="K1131" s="217"/>
      <c r="L1131" s="131"/>
      <c r="M1131" s="132"/>
      <c r="N1131" s="132"/>
      <c r="O1131" s="132"/>
      <c r="P1131" s="132"/>
      <c r="Q1131" s="132"/>
      <c r="R1131" s="173" t="s">
        <v>342</v>
      </c>
      <c r="S1131" s="147"/>
      <c r="T1131" s="287">
        <f>Жильцы!M66</f>
        <v>0</v>
      </c>
      <c r="U1131" s="147"/>
      <c r="V1131" s="132"/>
    </row>
    <row r="1132" spans="1:22" ht="11.25" customHeight="1">
      <c r="A1132" s="131"/>
      <c r="B1132" s="132"/>
      <c r="C1132" s="132"/>
      <c r="D1132" s="132"/>
      <c r="E1132" s="132"/>
      <c r="F1132" s="132"/>
      <c r="G1132" s="177" t="s">
        <v>140</v>
      </c>
      <c r="H1132" s="178"/>
      <c r="I1132" s="283">
        <f>Жильцы!O64</f>
        <v>0</v>
      </c>
      <c r="J1132" s="178"/>
      <c r="K1132" s="217"/>
      <c r="L1132" s="131"/>
      <c r="M1132" s="132"/>
      <c r="N1132" s="132"/>
      <c r="O1132" s="132"/>
      <c r="P1132" s="132"/>
      <c r="Q1132" s="132"/>
      <c r="R1132" s="177" t="s">
        <v>140</v>
      </c>
      <c r="S1132" s="178"/>
      <c r="T1132" s="283">
        <f>Жильцы!O66</f>
        <v>0</v>
      </c>
      <c r="U1132" s="178"/>
      <c r="V1132" s="132"/>
    </row>
    <row r="1133" spans="1:22" ht="13.5" thickBot="1">
      <c r="A1133" s="131" t="s">
        <v>376</v>
      </c>
      <c r="B1133" s="132"/>
      <c r="C1133" s="132"/>
      <c r="D1133" s="180" t="s">
        <v>345</v>
      </c>
      <c r="E1133" s="183" t="str">
        <f>$E$17</f>
        <v>декабря</v>
      </c>
      <c r="F1133" s="132" t="s">
        <v>968</v>
      </c>
      <c r="G1133" s="182" t="s">
        <v>347</v>
      </c>
      <c r="H1133" s="167"/>
      <c r="I1133" s="257">
        <f>I1127+I1128+I1130+I1131+I1132</f>
        <v>415.74</v>
      </c>
      <c r="J1133" s="167"/>
      <c r="K1133" s="217"/>
      <c r="L1133" s="131" t="s">
        <v>376</v>
      </c>
      <c r="M1133" s="132"/>
      <c r="N1133" s="132"/>
      <c r="O1133" s="180" t="s">
        <v>345</v>
      </c>
      <c r="P1133" s="183" t="str">
        <f>$E$17</f>
        <v>декабря</v>
      </c>
      <c r="Q1133" s="132" t="s">
        <v>968</v>
      </c>
      <c r="R1133" s="182" t="s">
        <v>347</v>
      </c>
      <c r="S1133" s="167"/>
      <c r="T1133" s="257">
        <f>T1127+T1128+T1130+T1131+T1132</f>
        <v>417.42999999999995</v>
      </c>
      <c r="U1133" s="167"/>
      <c r="V1133" s="132"/>
    </row>
    <row r="1134" spans="1:22" ht="10.5" customHeight="1">
      <c r="A1134" s="184" t="s">
        <v>348</v>
      </c>
      <c r="B1134" s="190">
        <f>$B$18</f>
        <v>4.3333333333333335E-2</v>
      </c>
      <c r="C1134" s="186" t="s">
        <v>349</v>
      </c>
      <c r="D1134" s="259"/>
      <c r="E1134" s="259"/>
      <c r="F1134" s="259"/>
      <c r="G1134" s="259"/>
      <c r="H1134" s="259"/>
      <c r="I1134" s="259"/>
      <c r="J1134" s="259"/>
      <c r="K1134" s="260"/>
      <c r="L1134" s="184" t="s">
        <v>348</v>
      </c>
      <c r="M1134" s="190">
        <f>$B$18</f>
        <v>4.3333333333333335E-2</v>
      </c>
      <c r="N1134" s="186" t="s">
        <v>349</v>
      </c>
      <c r="O1134" s="259"/>
      <c r="P1134" s="259"/>
      <c r="Q1134" s="259"/>
      <c r="R1134" s="259"/>
      <c r="S1134" s="259"/>
      <c r="T1134" s="259"/>
      <c r="U1134" s="259"/>
      <c r="V1134" s="261"/>
    </row>
    <row r="1135" spans="1:22" ht="31.5" customHeight="1">
      <c r="A1135" s="131" t="s">
        <v>363</v>
      </c>
      <c r="B1135" s="131"/>
      <c r="L1135" s="131" t="s">
        <v>363</v>
      </c>
      <c r="M1135" s="131"/>
    </row>
    <row r="1136" spans="1:22">
      <c r="A1136" s="131" t="s">
        <v>966</v>
      </c>
      <c r="B1136" s="131"/>
      <c r="L1136" s="131" t="s">
        <v>966</v>
      </c>
      <c r="M1136" s="131"/>
    </row>
    <row r="1137" spans="1:22" ht="1.5" customHeight="1">
      <c r="A1137" s="131"/>
      <c r="B1137" s="131"/>
      <c r="C1137" s="132"/>
      <c r="D1137" s="132"/>
      <c r="E1137" s="132"/>
      <c r="F1137" s="132"/>
      <c r="G1137" s="132"/>
      <c r="H1137" s="132"/>
      <c r="I1137" s="132"/>
      <c r="J1137" s="132"/>
      <c r="K1137" s="217"/>
      <c r="L1137" s="131"/>
      <c r="M1137" s="131"/>
      <c r="N1137" s="132"/>
      <c r="O1137" s="132"/>
      <c r="P1137" s="132"/>
      <c r="Q1137" s="132"/>
      <c r="R1137" s="132"/>
      <c r="S1137" s="132"/>
      <c r="T1137" s="132"/>
      <c r="U1137" s="132"/>
      <c r="V1137" s="132"/>
    </row>
    <row r="1138" spans="1:22">
      <c r="A1138" s="132"/>
      <c r="B1138" s="132"/>
      <c r="C1138" s="132"/>
      <c r="D1138" s="133" t="s">
        <v>350</v>
      </c>
      <c r="E1138" s="133"/>
      <c r="F1138" s="133"/>
      <c r="G1138" s="135" t="str">
        <f>$G$4</f>
        <v>ноябрь</v>
      </c>
      <c r="H1138" s="133" t="s">
        <v>967</v>
      </c>
      <c r="I1138" s="132"/>
      <c r="J1138" s="132"/>
      <c r="K1138" s="217"/>
      <c r="L1138" s="132"/>
      <c r="M1138" s="132"/>
      <c r="N1138" s="132"/>
      <c r="O1138" s="133" t="s">
        <v>350</v>
      </c>
      <c r="P1138" s="133"/>
      <c r="Q1138" s="133"/>
      <c r="R1138" s="135" t="str">
        <f>$G$4</f>
        <v>ноябрь</v>
      </c>
      <c r="S1138" s="133" t="s">
        <v>967</v>
      </c>
      <c r="T1138" s="132"/>
      <c r="U1138" s="132"/>
      <c r="V1138" s="132"/>
    </row>
    <row r="1139" spans="1:22" ht="3.75" customHeight="1">
      <c r="A1139" s="599" t="s">
        <v>369</v>
      </c>
      <c r="B1139" s="132"/>
      <c r="C1139" s="132"/>
      <c r="D1139" s="132"/>
      <c r="E1139" s="132"/>
      <c r="F1139" s="132"/>
      <c r="G1139" s="132"/>
      <c r="H1139" s="132"/>
      <c r="I1139" s="132"/>
      <c r="J1139" s="132"/>
      <c r="K1139" s="594"/>
      <c r="L1139" s="599" t="s">
        <v>369</v>
      </c>
      <c r="M1139" s="132"/>
      <c r="N1139" s="132"/>
      <c r="O1139" s="132"/>
      <c r="P1139" s="132"/>
      <c r="Q1139" s="132"/>
      <c r="R1139" s="132"/>
      <c r="S1139" s="132"/>
      <c r="T1139" s="132"/>
      <c r="U1139" s="132"/>
      <c r="V1139" s="594"/>
    </row>
    <row r="1140" spans="1:22">
      <c r="A1140" s="599"/>
      <c r="B1140" s="132"/>
      <c r="C1140" s="132"/>
      <c r="D1140" s="131" t="s">
        <v>327</v>
      </c>
      <c r="E1140" s="131"/>
      <c r="F1140" s="136">
        <f>F1122</f>
        <v>49.2</v>
      </c>
      <c r="G1140" s="131" t="s">
        <v>328</v>
      </c>
      <c r="H1140" s="132" t="str">
        <f>H1122</f>
        <v>Зима Е.В.</v>
      </c>
      <c r="I1140" s="132"/>
      <c r="J1140" s="132"/>
      <c r="K1140" s="594"/>
      <c r="L1140" s="599"/>
      <c r="M1140" s="132"/>
      <c r="N1140" s="132"/>
      <c r="O1140" s="131" t="s">
        <v>327</v>
      </c>
      <c r="P1140" s="131"/>
      <c r="Q1140" s="136">
        <f>Q1122</f>
        <v>49.4</v>
      </c>
      <c r="R1140" s="131" t="s">
        <v>328</v>
      </c>
      <c r="S1140" s="132" t="str">
        <f>S1122</f>
        <v>Фомин А.Б.</v>
      </c>
      <c r="T1140" s="132"/>
      <c r="U1140" s="132"/>
      <c r="V1140" s="594"/>
    </row>
    <row r="1141" spans="1:22">
      <c r="A1141" s="599"/>
      <c r="B1141" s="132"/>
      <c r="C1141" s="132"/>
      <c r="D1141" s="131" t="s">
        <v>329</v>
      </c>
      <c r="E1141" s="131"/>
      <c r="F1141" s="136">
        <f>F1123</f>
        <v>4</v>
      </c>
      <c r="G1141" s="131" t="s">
        <v>330</v>
      </c>
      <c r="H1141" s="132" t="s">
        <v>331</v>
      </c>
      <c r="I1141" s="132"/>
      <c r="J1141" s="137">
        <f>J1123</f>
        <v>63</v>
      </c>
      <c r="K1141" s="594"/>
      <c r="L1141" s="599"/>
      <c r="M1141" s="132"/>
      <c r="N1141" s="132"/>
      <c r="O1141" s="131" t="s">
        <v>329</v>
      </c>
      <c r="P1141" s="131"/>
      <c r="Q1141" s="136">
        <f>Q1123</f>
        <v>3</v>
      </c>
      <c r="R1141" s="131" t="s">
        <v>330</v>
      </c>
      <c r="S1141" s="132" t="s">
        <v>331</v>
      </c>
      <c r="T1141" s="132"/>
      <c r="U1141" s="137">
        <f>U1123</f>
        <v>65</v>
      </c>
      <c r="V1141" s="594"/>
    </row>
    <row r="1142" spans="1:22" ht="2.25" customHeight="1" thickBot="1">
      <c r="A1142" s="599"/>
      <c r="B1142" s="132"/>
      <c r="C1142" s="132"/>
      <c r="D1142" s="132"/>
      <c r="E1142" s="132"/>
      <c r="F1142" s="132"/>
      <c r="G1142" s="132"/>
      <c r="H1142" s="132"/>
      <c r="I1142" s="132"/>
      <c r="J1142" s="132"/>
      <c r="K1142" s="594"/>
      <c r="L1142" s="599"/>
      <c r="M1142" s="132"/>
      <c r="N1142" s="132"/>
      <c r="O1142" s="132"/>
      <c r="P1142" s="132"/>
      <c r="Q1142" s="132"/>
      <c r="R1142" s="132"/>
      <c r="S1142" s="132"/>
      <c r="T1142" s="132"/>
      <c r="U1142" s="132"/>
      <c r="V1142" s="594"/>
    </row>
    <row r="1143" spans="1:22" ht="19.5" customHeight="1" thickBot="1">
      <c r="A1143" s="599"/>
      <c r="B1143" s="138"/>
      <c r="C1143" s="219"/>
      <c r="D1143" s="139" t="s">
        <v>957</v>
      </c>
      <c r="E1143" s="140"/>
      <c r="F1143" s="141" t="s">
        <v>334</v>
      </c>
      <c r="G1143" s="141" t="s">
        <v>335</v>
      </c>
      <c r="H1143" s="220"/>
      <c r="I1143" s="569" t="s">
        <v>337</v>
      </c>
      <c r="J1143" s="570"/>
      <c r="K1143" s="594"/>
      <c r="L1143" s="599"/>
      <c r="M1143" s="138"/>
      <c r="N1143" s="219"/>
      <c r="O1143" s="139" t="s">
        <v>957</v>
      </c>
      <c r="P1143" s="140"/>
      <c r="Q1143" s="141" t="s">
        <v>334</v>
      </c>
      <c r="R1143" s="141" t="s">
        <v>335</v>
      </c>
      <c r="S1143" s="220"/>
      <c r="T1143" s="569" t="s">
        <v>337</v>
      </c>
      <c r="U1143" s="570"/>
      <c r="V1143" s="594"/>
    </row>
    <row r="1144" spans="1:22" ht="3" customHeight="1">
      <c r="A1144" s="599"/>
      <c r="B1144" s="221"/>
      <c r="C1144" s="144"/>
      <c r="D1144" s="144"/>
      <c r="E1144" s="145"/>
      <c r="F1144" s="146"/>
      <c r="G1144" s="146"/>
      <c r="H1144" s="146"/>
      <c r="I1144" s="144"/>
      <c r="J1144" s="147"/>
      <c r="K1144" s="594"/>
      <c r="L1144" s="599"/>
      <c r="M1144" s="221"/>
      <c r="N1144" s="144"/>
      <c r="O1144" s="144"/>
      <c r="P1144" s="145"/>
      <c r="Q1144" s="146"/>
      <c r="R1144" s="146"/>
      <c r="S1144" s="146"/>
      <c r="T1144" s="144"/>
      <c r="U1144" s="147"/>
      <c r="V1144" s="594"/>
    </row>
    <row r="1145" spans="1:22" ht="25.5" customHeight="1" thickBot="1">
      <c r="A1145" s="599"/>
      <c r="B1145" s="600" t="s">
        <v>520</v>
      </c>
      <c r="C1145" s="601"/>
      <c r="D1145" s="601"/>
      <c r="E1145" s="602"/>
      <c r="F1145" s="239">
        <v>8.4499999999999993</v>
      </c>
      <c r="G1145" s="239">
        <f>F1145*F1140</f>
        <v>415.74</v>
      </c>
      <c r="H1145" s="166"/>
      <c r="I1145" s="242">
        <f>G1145-H1145</f>
        <v>415.74</v>
      </c>
      <c r="J1145" s="167"/>
      <c r="K1145" s="594"/>
      <c r="L1145" s="599"/>
      <c r="M1145" s="600" t="s">
        <v>520</v>
      </c>
      <c r="N1145" s="601"/>
      <c r="O1145" s="601"/>
      <c r="P1145" s="602"/>
      <c r="Q1145" s="239">
        <v>8.4499999999999993</v>
      </c>
      <c r="R1145" s="239">
        <f>Q1145*Q1140</f>
        <v>417.42999999999995</v>
      </c>
      <c r="S1145" s="166"/>
      <c r="T1145" s="242">
        <f>R1145-S1145</f>
        <v>417.42999999999995</v>
      </c>
      <c r="U1145" s="167"/>
      <c r="V1145" s="594"/>
    </row>
    <row r="1146" spans="1:22" ht="13.5" hidden="1" thickBot="1">
      <c r="A1146" s="154"/>
      <c r="B1146" s="168" t="s">
        <v>521</v>
      </c>
      <c r="C1146" s="164"/>
      <c r="D1146" s="164"/>
      <c r="E1146" s="165"/>
      <c r="F1146" s="239">
        <f>$B$2309</f>
        <v>0</v>
      </c>
      <c r="G1146" s="158">
        <f>F1146*F1140</f>
        <v>0</v>
      </c>
      <c r="H1146" s="194"/>
      <c r="I1146" s="160">
        <f>G1146-H1146</f>
        <v>0</v>
      </c>
      <c r="J1146" s="161"/>
      <c r="K1146" s="594"/>
      <c r="L1146" s="154"/>
      <c r="M1146" s="168" t="s">
        <v>521</v>
      </c>
      <c r="N1146" s="164"/>
      <c r="O1146" s="164"/>
      <c r="P1146" s="165"/>
      <c r="Q1146" s="239">
        <f>$B$2309</f>
        <v>0</v>
      </c>
      <c r="R1146" s="158">
        <f>Q1146*Q1140</f>
        <v>0</v>
      </c>
      <c r="S1146" s="194"/>
      <c r="T1146" s="160">
        <f>R1146-S1146</f>
        <v>0</v>
      </c>
      <c r="U1146" s="161"/>
      <c r="V1146" s="594"/>
    </row>
    <row r="1147" spans="1:22" ht="10.5" hidden="1" customHeight="1" thickBot="1">
      <c r="A1147" s="132"/>
      <c r="B1147" s="168"/>
      <c r="C1147" s="164"/>
      <c r="D1147" s="164"/>
      <c r="E1147" s="165"/>
      <c r="F1147" s="332" t="s">
        <v>384</v>
      </c>
      <c r="G1147" s="332" t="s">
        <v>385</v>
      </c>
      <c r="H1147" s="300"/>
      <c r="I1147" s="219"/>
      <c r="J1147" s="251"/>
      <c r="K1147" s="594"/>
      <c r="L1147" s="132"/>
      <c r="M1147" s="168"/>
      <c r="N1147" s="164"/>
      <c r="O1147" s="164"/>
      <c r="P1147" s="165"/>
      <c r="Q1147" s="332" t="s">
        <v>384</v>
      </c>
      <c r="R1147" s="332" t="s">
        <v>385</v>
      </c>
      <c r="S1147" s="300"/>
      <c r="T1147" s="219"/>
      <c r="U1147" s="251"/>
      <c r="V1147" s="594"/>
    </row>
    <row r="1148" spans="1:22" ht="13.5" thickBot="1">
      <c r="A1148" s="246" t="s">
        <v>375</v>
      </c>
      <c r="B1148" s="345"/>
      <c r="C1148" s="219"/>
      <c r="D1148" s="219"/>
      <c r="E1148" s="253"/>
      <c r="F1148" s="164"/>
      <c r="G1148" s="282"/>
      <c r="H1148" s="249"/>
      <c r="I1148" s="242"/>
      <c r="J1148" s="167"/>
      <c r="K1148" s="594"/>
      <c r="L1148" s="246" t="s">
        <v>375</v>
      </c>
      <c r="M1148" s="345"/>
      <c r="N1148" s="219"/>
      <c r="O1148" s="219"/>
      <c r="P1148" s="253"/>
      <c r="Q1148" s="164"/>
      <c r="R1148" s="248"/>
      <c r="S1148" s="249"/>
      <c r="T1148" s="242"/>
      <c r="U1148" s="167"/>
      <c r="V1148" s="594"/>
    </row>
    <row r="1149" spans="1:22">
      <c r="A1149" s="131"/>
      <c r="B1149" s="132"/>
      <c r="C1149" s="132"/>
      <c r="D1149" s="132"/>
      <c r="E1149" s="132"/>
      <c r="F1149" s="132"/>
      <c r="G1149" s="173" t="s">
        <v>342</v>
      </c>
      <c r="H1149" s="147"/>
      <c r="I1149" s="287">
        <f>I1131</f>
        <v>0</v>
      </c>
      <c r="J1149" s="147"/>
      <c r="K1149" s="594"/>
      <c r="L1149" s="131"/>
      <c r="M1149" s="132"/>
      <c r="N1149" s="132"/>
      <c r="O1149" s="132"/>
      <c r="P1149" s="132"/>
      <c r="Q1149" s="132"/>
      <c r="R1149" s="173" t="s">
        <v>342</v>
      </c>
      <c r="S1149" s="147"/>
      <c r="T1149" s="287">
        <f>T1131</f>
        <v>0</v>
      </c>
      <c r="U1149" s="147"/>
      <c r="V1149" s="594"/>
    </row>
    <row r="1150" spans="1:22">
      <c r="A1150" s="131"/>
      <c r="B1150" s="132"/>
      <c r="C1150" s="132"/>
      <c r="D1150" s="132"/>
      <c r="E1150" s="132"/>
      <c r="F1150" s="132"/>
      <c r="G1150" s="177" t="s">
        <v>140</v>
      </c>
      <c r="H1150" s="178"/>
      <c r="I1150" s="283">
        <f>I1132</f>
        <v>0</v>
      </c>
      <c r="J1150" s="178"/>
      <c r="K1150" s="594"/>
      <c r="L1150" s="131"/>
      <c r="M1150" s="132"/>
      <c r="N1150" s="132"/>
      <c r="O1150" s="132"/>
      <c r="P1150" s="132"/>
      <c r="Q1150" s="132"/>
      <c r="R1150" s="177" t="s">
        <v>140</v>
      </c>
      <c r="S1150" s="178"/>
      <c r="T1150" s="283">
        <f>T1132</f>
        <v>0</v>
      </c>
      <c r="U1150" s="178"/>
      <c r="V1150" s="594"/>
    </row>
    <row r="1151" spans="1:22" ht="13.5" thickBot="1">
      <c r="A1151" s="131" t="s">
        <v>376</v>
      </c>
      <c r="B1151" s="132"/>
      <c r="C1151" s="132"/>
      <c r="D1151" s="180" t="s">
        <v>345</v>
      </c>
      <c r="E1151" s="183" t="str">
        <f>$E$17</f>
        <v>декабря</v>
      </c>
      <c r="F1151" s="132" t="s">
        <v>968</v>
      </c>
      <c r="G1151" s="182" t="s">
        <v>347</v>
      </c>
      <c r="H1151" s="167"/>
      <c r="I1151" s="257">
        <f>I1145+I1146+I1148+I1149+I1150</f>
        <v>415.74</v>
      </c>
      <c r="J1151" s="167"/>
      <c r="K1151" s="594"/>
      <c r="L1151" s="131" t="s">
        <v>376</v>
      </c>
      <c r="M1151" s="132"/>
      <c r="N1151" s="132"/>
      <c r="O1151" s="180" t="s">
        <v>345</v>
      </c>
      <c r="P1151" s="183" t="str">
        <f>$E$17</f>
        <v>декабря</v>
      </c>
      <c r="Q1151" s="132" t="s">
        <v>968</v>
      </c>
      <c r="R1151" s="182" t="s">
        <v>347</v>
      </c>
      <c r="S1151" s="167"/>
      <c r="T1151" s="257">
        <f>T1145+T1146+T1148+T1149+T1150</f>
        <v>417.42999999999995</v>
      </c>
      <c r="U1151" s="167"/>
      <c r="V1151" s="594"/>
    </row>
    <row r="1152" spans="1:22" s="261" customFormat="1" ht="12.75" customHeight="1">
      <c r="A1152" s="284" t="s">
        <v>348</v>
      </c>
      <c r="B1152" s="285">
        <f>$B$18</f>
        <v>4.3333333333333335E-2</v>
      </c>
      <c r="C1152" s="196" t="s">
        <v>349</v>
      </c>
      <c r="K1152" s="260"/>
      <c r="L1152" s="284" t="s">
        <v>348</v>
      </c>
      <c r="M1152" s="285">
        <f>$B$18</f>
        <v>4.3333333333333335E-2</v>
      </c>
      <c r="N1152" s="196" t="s">
        <v>349</v>
      </c>
    </row>
    <row r="1153" spans="1:22">
      <c r="A1153" s="131" t="s">
        <v>363</v>
      </c>
      <c r="B1153" s="131"/>
      <c r="L1153" s="131" t="s">
        <v>363</v>
      </c>
      <c r="M1153" s="131"/>
    </row>
    <row r="1154" spans="1:22">
      <c r="A1154" s="131" t="s">
        <v>966</v>
      </c>
      <c r="B1154" s="131"/>
      <c r="L1154" s="131" t="s">
        <v>966</v>
      </c>
      <c r="M1154" s="131"/>
    </row>
    <row r="1155" spans="1:22" ht="2.25" customHeight="1">
      <c r="A1155" s="131"/>
      <c r="B1155" s="131"/>
      <c r="C1155" s="132"/>
      <c r="D1155" s="132"/>
      <c r="E1155" s="132"/>
      <c r="F1155" s="132"/>
      <c r="G1155" s="132"/>
      <c r="H1155" s="132"/>
      <c r="I1155" s="132"/>
      <c r="J1155" s="132"/>
      <c r="K1155" s="217"/>
      <c r="L1155" s="131"/>
      <c r="M1155" s="131"/>
      <c r="N1155" s="132"/>
      <c r="O1155" s="132"/>
      <c r="P1155" s="132"/>
      <c r="Q1155" s="132"/>
      <c r="R1155" s="132"/>
      <c r="S1155" s="132"/>
      <c r="T1155" s="132"/>
      <c r="U1155" s="132"/>
      <c r="V1155" s="132"/>
    </row>
    <row r="1156" spans="1:22">
      <c r="A1156" s="132"/>
      <c r="B1156" s="132"/>
      <c r="C1156" s="132"/>
      <c r="D1156" s="133" t="s">
        <v>325</v>
      </c>
      <c r="E1156" s="133"/>
      <c r="F1156" s="133"/>
      <c r="G1156" s="135" t="str">
        <f>$G$4</f>
        <v>ноябрь</v>
      </c>
      <c r="H1156" s="133" t="s">
        <v>967</v>
      </c>
      <c r="I1156" s="132"/>
      <c r="J1156" s="132"/>
      <c r="K1156" s="217"/>
      <c r="L1156" s="132"/>
      <c r="M1156" s="132"/>
      <c r="N1156" s="132"/>
      <c r="O1156" s="133" t="s">
        <v>325</v>
      </c>
      <c r="P1156" s="133"/>
      <c r="Q1156" s="133"/>
      <c r="R1156" s="135" t="str">
        <f>$G$4</f>
        <v>ноябрь</v>
      </c>
      <c r="S1156" s="133" t="s">
        <v>967</v>
      </c>
      <c r="T1156" s="132"/>
      <c r="U1156" s="132"/>
      <c r="V1156" s="132"/>
    </row>
    <row r="1157" spans="1:22" ht="5.25" customHeight="1">
      <c r="A1157" s="599" t="s">
        <v>369</v>
      </c>
      <c r="B1157" s="132"/>
      <c r="C1157" s="132"/>
      <c r="D1157" s="132"/>
      <c r="E1157" s="132"/>
      <c r="F1157" s="132"/>
      <c r="G1157" s="132"/>
      <c r="H1157" s="132"/>
      <c r="I1157" s="132"/>
      <c r="J1157" s="132"/>
      <c r="K1157" s="217"/>
      <c r="L1157" s="599" t="s">
        <v>369</v>
      </c>
      <c r="M1157" s="132"/>
      <c r="N1157" s="132"/>
      <c r="O1157" s="132"/>
      <c r="P1157" s="132"/>
      <c r="Q1157" s="132"/>
      <c r="R1157" s="132"/>
      <c r="S1157" s="132"/>
      <c r="T1157" s="132"/>
      <c r="U1157" s="132"/>
      <c r="V1157" s="132"/>
    </row>
    <row r="1158" spans="1:22">
      <c r="A1158" s="599"/>
      <c r="B1158" s="132"/>
      <c r="C1158" s="132"/>
      <c r="D1158" s="131" t="s">
        <v>327</v>
      </c>
      <c r="E1158" s="131"/>
      <c r="F1158" s="136">
        <f>Жильцы!E67</f>
        <v>61.1</v>
      </c>
      <c r="G1158" s="131" t="s">
        <v>328</v>
      </c>
      <c r="H1158" s="132" t="str">
        <f>Жильцы!B67&amp;" "&amp;Жильцы!C67&amp;"."&amp;Жильцы!D67&amp;"."</f>
        <v>Суглобов В.Н.</v>
      </c>
      <c r="I1158" s="132"/>
      <c r="J1158" s="132"/>
      <c r="K1158" s="217"/>
      <c r="L1158" s="599"/>
      <c r="M1158" s="132"/>
      <c r="N1158" s="132"/>
      <c r="O1158" s="131" t="s">
        <v>327</v>
      </c>
      <c r="P1158" s="131"/>
      <c r="Q1158" s="136">
        <f>Жильцы!E69</f>
        <v>65.599999999999994</v>
      </c>
      <c r="R1158" s="131" t="s">
        <v>328</v>
      </c>
      <c r="S1158" s="132" t="str">
        <f>Жильцы!B69&amp;" "&amp;Жильцы!C69&amp;"."&amp;Жильцы!D69&amp;"."</f>
        <v>Мамедова Т.С.</v>
      </c>
      <c r="T1158" s="132"/>
      <c r="U1158" s="132"/>
      <c r="V1158" s="132"/>
    </row>
    <row r="1159" spans="1:22">
      <c r="A1159" s="599"/>
      <c r="B1159" s="132"/>
      <c r="C1159" s="132"/>
      <c r="D1159" s="131" t="s">
        <v>329</v>
      </c>
      <c r="E1159" s="131"/>
      <c r="F1159" s="136">
        <f>Жильцы!F67</f>
        <v>0</v>
      </c>
      <c r="G1159" s="131" t="s">
        <v>330</v>
      </c>
      <c r="H1159" s="132" t="s">
        <v>331</v>
      </c>
      <c r="I1159" s="132"/>
      <c r="J1159" s="137">
        <f>Жильцы!A67</f>
        <v>66</v>
      </c>
      <c r="K1159" s="217"/>
      <c r="L1159" s="599"/>
      <c r="M1159" s="132"/>
      <c r="N1159" s="132"/>
      <c r="O1159" s="131" t="s">
        <v>329</v>
      </c>
      <c r="P1159" s="131"/>
      <c r="Q1159" s="136">
        <f>Жильцы!F69</f>
        <v>3</v>
      </c>
      <c r="R1159" s="131" t="s">
        <v>330</v>
      </c>
      <c r="S1159" s="132" t="s">
        <v>331</v>
      </c>
      <c r="T1159" s="132"/>
      <c r="U1159" s="137">
        <f>Жильцы!A69</f>
        <v>68</v>
      </c>
      <c r="V1159" s="132"/>
    </row>
    <row r="1160" spans="1:22" ht="2.25" customHeight="1" thickBot="1">
      <c r="A1160" s="599"/>
      <c r="B1160" s="132"/>
      <c r="C1160" s="132"/>
      <c r="D1160" s="132"/>
      <c r="E1160" s="132"/>
      <c r="F1160" s="132"/>
      <c r="G1160" s="132"/>
      <c r="H1160" s="132"/>
      <c r="I1160" s="132"/>
      <c r="J1160" s="132"/>
      <c r="K1160" s="217"/>
      <c r="L1160" s="599"/>
      <c r="M1160" s="132"/>
      <c r="N1160" s="132"/>
      <c r="O1160" s="132"/>
      <c r="P1160" s="132"/>
      <c r="Q1160" s="132"/>
      <c r="R1160" s="132"/>
      <c r="S1160" s="132"/>
      <c r="T1160" s="132"/>
      <c r="U1160" s="132"/>
      <c r="V1160" s="132"/>
    </row>
    <row r="1161" spans="1:22" ht="21" customHeight="1" thickBot="1">
      <c r="A1161" s="599"/>
      <c r="B1161" s="138"/>
      <c r="C1161" s="219"/>
      <c r="D1161" s="139" t="s">
        <v>957</v>
      </c>
      <c r="E1161" s="140"/>
      <c r="F1161" s="141" t="s">
        <v>334</v>
      </c>
      <c r="G1161" s="141" t="s">
        <v>335</v>
      </c>
      <c r="H1161" s="220"/>
      <c r="I1161" s="569" t="s">
        <v>337</v>
      </c>
      <c r="J1161" s="570"/>
      <c r="K1161" s="217"/>
      <c r="L1161" s="599"/>
      <c r="M1161" s="138"/>
      <c r="N1161" s="219"/>
      <c r="O1161" s="139" t="s">
        <v>957</v>
      </c>
      <c r="P1161" s="140"/>
      <c r="Q1161" s="141" t="s">
        <v>334</v>
      </c>
      <c r="R1161" s="141" t="s">
        <v>335</v>
      </c>
      <c r="S1161" s="220"/>
      <c r="T1161" s="569" t="s">
        <v>337</v>
      </c>
      <c r="U1161" s="570"/>
      <c r="V1161" s="132"/>
    </row>
    <row r="1162" spans="1:22" ht="3" customHeight="1">
      <c r="A1162" s="599"/>
      <c r="B1162" s="221"/>
      <c r="C1162" s="144"/>
      <c r="D1162" s="144"/>
      <c r="E1162" s="145"/>
      <c r="F1162" s="146"/>
      <c r="G1162" s="146"/>
      <c r="H1162" s="146"/>
      <c r="I1162" s="144"/>
      <c r="J1162" s="147"/>
      <c r="K1162" s="217"/>
      <c r="L1162" s="599"/>
      <c r="M1162" s="221"/>
      <c r="N1162" s="144"/>
      <c r="O1162" s="144"/>
      <c r="P1162" s="145"/>
      <c r="Q1162" s="146"/>
      <c r="R1162" s="146"/>
      <c r="S1162" s="146"/>
      <c r="T1162" s="144"/>
      <c r="U1162" s="147"/>
      <c r="V1162" s="132"/>
    </row>
    <row r="1163" spans="1:22" ht="27" customHeight="1" thickBot="1">
      <c r="A1163" s="599"/>
      <c r="B1163" s="600" t="s">
        <v>520</v>
      </c>
      <c r="C1163" s="601"/>
      <c r="D1163" s="601"/>
      <c r="E1163" s="602"/>
      <c r="F1163" s="239">
        <v>8.4499999999999993</v>
      </c>
      <c r="G1163" s="239">
        <f>F1163*F1158</f>
        <v>516.29499999999996</v>
      </c>
      <c r="H1163" s="240"/>
      <c r="I1163" s="242">
        <f>G1163-H1163</f>
        <v>516.29499999999996</v>
      </c>
      <c r="J1163" s="167"/>
      <c r="K1163" s="217"/>
      <c r="L1163" s="599"/>
      <c r="M1163" s="600" t="s">
        <v>520</v>
      </c>
      <c r="N1163" s="601"/>
      <c r="O1163" s="601"/>
      <c r="P1163" s="602"/>
      <c r="Q1163" s="239">
        <v>8.4499999999999993</v>
      </c>
      <c r="R1163" s="239">
        <f>Q1163*Q1158</f>
        <v>554.31999999999994</v>
      </c>
      <c r="S1163" s="240"/>
      <c r="T1163" s="242">
        <f>R1163-S1163</f>
        <v>554.31999999999994</v>
      </c>
      <c r="U1163" s="167"/>
      <c r="V1163" s="132"/>
    </row>
    <row r="1164" spans="1:22" ht="13.5" hidden="1" thickBot="1">
      <c r="A1164" s="154"/>
      <c r="B1164" s="168" t="s">
        <v>521</v>
      </c>
      <c r="C1164" s="164"/>
      <c r="D1164" s="164"/>
      <c r="E1164" s="165"/>
      <c r="F1164" s="239">
        <f>$B$2309</f>
        <v>0</v>
      </c>
      <c r="G1164" s="158">
        <f>F1164*F1158</f>
        <v>0</v>
      </c>
      <c r="H1164" s="162"/>
      <c r="I1164" s="160">
        <f>G1164-H1164</f>
        <v>0</v>
      </c>
      <c r="J1164" s="161"/>
      <c r="K1164" s="217"/>
      <c r="L1164" s="154"/>
      <c r="M1164" s="168" t="s">
        <v>521</v>
      </c>
      <c r="N1164" s="164"/>
      <c r="O1164" s="164"/>
      <c r="P1164" s="165"/>
      <c r="Q1164" s="239">
        <f>$B$2309</f>
        <v>0</v>
      </c>
      <c r="R1164" s="158">
        <f>Q1164*Q1158</f>
        <v>0</v>
      </c>
      <c r="S1164" s="162"/>
      <c r="T1164" s="160">
        <f>R1164-S1164</f>
        <v>0</v>
      </c>
      <c r="U1164" s="161"/>
      <c r="V1164" s="132"/>
    </row>
    <row r="1165" spans="1:22" ht="15" hidden="1" customHeight="1" thickBot="1">
      <c r="A1165" s="132"/>
      <c r="B1165" s="168"/>
      <c r="C1165" s="164"/>
      <c r="D1165" s="164"/>
      <c r="E1165" s="165"/>
      <c r="F1165" s="332" t="s">
        <v>384</v>
      </c>
      <c r="G1165" s="332" t="s">
        <v>385</v>
      </c>
      <c r="H1165" s="300"/>
      <c r="I1165" s="219"/>
      <c r="J1165" s="251"/>
      <c r="K1165" s="217"/>
      <c r="L1165" s="132"/>
      <c r="M1165" s="168"/>
      <c r="N1165" s="164"/>
      <c r="O1165" s="164"/>
      <c r="P1165" s="165"/>
      <c r="Q1165" s="332" t="s">
        <v>384</v>
      </c>
      <c r="R1165" s="332" t="s">
        <v>385</v>
      </c>
      <c r="S1165" s="300"/>
      <c r="T1165" s="219"/>
      <c r="U1165" s="251"/>
      <c r="V1165" s="132"/>
    </row>
    <row r="1166" spans="1:22" ht="13.5" thickBot="1">
      <c r="A1166" s="246" t="s">
        <v>375</v>
      </c>
      <c r="B1166" s="345"/>
      <c r="C1166" s="219"/>
      <c r="D1166" s="219"/>
      <c r="E1166" s="253"/>
      <c r="F1166" s="248"/>
      <c r="G1166" s="248"/>
      <c r="H1166" s="249"/>
      <c r="I1166" s="242"/>
      <c r="J1166" s="251"/>
      <c r="K1166" s="252"/>
      <c r="L1166" s="246" t="s">
        <v>375</v>
      </c>
      <c r="M1166" s="345"/>
      <c r="N1166" s="219"/>
      <c r="O1166" s="219"/>
      <c r="P1166" s="253"/>
      <c r="Q1166" s="164"/>
      <c r="R1166" s="248"/>
      <c r="S1166" s="249"/>
      <c r="T1166" s="242"/>
      <c r="U1166" s="167"/>
      <c r="V1166" s="132"/>
    </row>
    <row r="1167" spans="1:22">
      <c r="A1167" s="131"/>
      <c r="B1167" s="132"/>
      <c r="C1167" s="132"/>
      <c r="D1167" s="132"/>
      <c r="E1167" s="132"/>
      <c r="F1167" s="132"/>
      <c r="G1167" s="173" t="s">
        <v>342</v>
      </c>
      <c r="H1167" s="147"/>
      <c r="I1167" s="287">
        <f>Жильцы!M67</f>
        <v>0</v>
      </c>
      <c r="J1167" s="147"/>
      <c r="K1167" s="217"/>
      <c r="L1167" s="131"/>
      <c r="M1167" s="132"/>
      <c r="N1167" s="132"/>
      <c r="O1167" s="132"/>
      <c r="P1167" s="132"/>
      <c r="Q1167" s="132"/>
      <c r="R1167" s="173" t="s">
        <v>342</v>
      </c>
      <c r="S1167" s="147"/>
      <c r="T1167" s="287">
        <f>Жильцы!M69</f>
        <v>0</v>
      </c>
      <c r="U1167" s="147"/>
      <c r="V1167" s="132"/>
    </row>
    <row r="1168" spans="1:22">
      <c r="A1168" s="131"/>
      <c r="B1168" s="132"/>
      <c r="C1168" s="132"/>
      <c r="D1168" s="132"/>
      <c r="E1168" s="132"/>
      <c r="F1168" s="132"/>
      <c r="G1168" s="177" t="s">
        <v>140</v>
      </c>
      <c r="H1168" s="178"/>
      <c r="I1168" s="283">
        <f>Жильцы!O67</f>
        <v>0</v>
      </c>
      <c r="J1168" s="178"/>
      <c r="K1168" s="217"/>
      <c r="L1168" s="131"/>
      <c r="M1168" s="132"/>
      <c r="N1168" s="132"/>
      <c r="O1168" s="132"/>
      <c r="P1168" s="132"/>
      <c r="Q1168" s="132"/>
      <c r="R1168" s="177" t="s">
        <v>140</v>
      </c>
      <c r="S1168" s="178"/>
      <c r="T1168" s="283">
        <f>Жильцы!O69</f>
        <v>0</v>
      </c>
      <c r="U1168" s="178"/>
      <c r="V1168" s="132"/>
    </row>
    <row r="1169" spans="1:22" ht="13.5" thickBot="1">
      <c r="A1169" s="131" t="s">
        <v>376</v>
      </c>
      <c r="B1169" s="132"/>
      <c r="C1169" s="132"/>
      <c r="D1169" s="180" t="s">
        <v>345</v>
      </c>
      <c r="E1169" s="183" t="str">
        <f>$E$17</f>
        <v>декабря</v>
      </c>
      <c r="F1169" s="132" t="s">
        <v>968</v>
      </c>
      <c r="G1169" s="182" t="s">
        <v>347</v>
      </c>
      <c r="H1169" s="167"/>
      <c r="I1169" s="257">
        <f>I1163+I1164+I1166+I1167+I1168</f>
        <v>516.29499999999996</v>
      </c>
      <c r="J1169" s="167"/>
      <c r="K1169" s="217"/>
      <c r="L1169" s="131" t="s">
        <v>376</v>
      </c>
      <c r="M1169" s="132"/>
      <c r="N1169" s="132"/>
      <c r="O1169" s="180" t="s">
        <v>345</v>
      </c>
      <c r="P1169" s="183" t="str">
        <f>$E$17</f>
        <v>декабря</v>
      </c>
      <c r="Q1169" s="132" t="s">
        <v>968</v>
      </c>
      <c r="R1169" s="182" t="s">
        <v>347</v>
      </c>
      <c r="S1169" s="167"/>
      <c r="T1169" s="257">
        <f>T1163+T1164+T1166+T1167+T1168</f>
        <v>554.31999999999994</v>
      </c>
      <c r="U1169" s="167"/>
      <c r="V1169" s="132"/>
    </row>
    <row r="1170" spans="1:22" ht="12.75" customHeight="1">
      <c r="A1170" s="184" t="s">
        <v>348</v>
      </c>
      <c r="B1170" s="190">
        <f>$B$18</f>
        <v>4.3333333333333335E-2</v>
      </c>
      <c r="C1170" s="186" t="s">
        <v>349</v>
      </c>
      <c r="D1170" s="259"/>
      <c r="E1170" s="259"/>
      <c r="F1170" s="259"/>
      <c r="G1170" s="188"/>
      <c r="H1170" s="189"/>
      <c r="I1170" s="259"/>
      <c r="J1170" s="259"/>
      <c r="K1170" s="260"/>
      <c r="L1170" s="184" t="s">
        <v>348</v>
      </c>
      <c r="M1170" s="190">
        <f>$B$18</f>
        <v>4.3333333333333335E-2</v>
      </c>
      <c r="N1170" s="186" t="s">
        <v>349</v>
      </c>
      <c r="O1170" s="259"/>
      <c r="P1170" s="259"/>
      <c r="Q1170" s="259"/>
      <c r="R1170" s="259"/>
      <c r="S1170" s="259"/>
      <c r="T1170" s="259"/>
      <c r="U1170" s="259"/>
      <c r="V1170" s="261"/>
    </row>
    <row r="1171" spans="1:22" ht="28.5" customHeight="1">
      <c r="A1171" s="131" t="s">
        <v>363</v>
      </c>
      <c r="B1171" s="131"/>
      <c r="L1171" s="131" t="s">
        <v>363</v>
      </c>
      <c r="M1171" s="131"/>
      <c r="V1171" s="261"/>
    </row>
    <row r="1172" spans="1:22">
      <c r="A1172" s="131" t="s">
        <v>966</v>
      </c>
      <c r="B1172" s="131"/>
      <c r="L1172" s="131" t="s">
        <v>966</v>
      </c>
      <c r="M1172" s="131"/>
      <c r="V1172" s="261"/>
    </row>
    <row r="1173" spans="1:22" ht="2.25" customHeight="1">
      <c r="A1173" s="131"/>
      <c r="B1173" s="131"/>
      <c r="C1173" s="132"/>
      <c r="D1173" s="132"/>
      <c r="E1173" s="132"/>
      <c r="F1173" s="132"/>
      <c r="G1173" s="132"/>
      <c r="H1173" s="132"/>
      <c r="I1173" s="132"/>
      <c r="J1173" s="132"/>
      <c r="K1173" s="217"/>
      <c r="L1173" s="131"/>
      <c r="M1173" s="131"/>
      <c r="N1173" s="132"/>
      <c r="O1173" s="132"/>
      <c r="P1173" s="132"/>
      <c r="Q1173" s="132"/>
      <c r="R1173" s="132"/>
      <c r="S1173" s="132"/>
      <c r="T1173" s="132"/>
      <c r="U1173" s="132"/>
      <c r="V1173" s="156"/>
    </row>
    <row r="1174" spans="1:22">
      <c r="A1174" s="132"/>
      <c r="B1174" s="132"/>
      <c r="C1174" s="132"/>
      <c r="D1174" s="133" t="s">
        <v>350</v>
      </c>
      <c r="E1174" s="133"/>
      <c r="F1174" s="133"/>
      <c r="G1174" s="135" t="str">
        <f>$G$4</f>
        <v>ноябрь</v>
      </c>
      <c r="H1174" s="133" t="s">
        <v>967</v>
      </c>
      <c r="I1174" s="132"/>
      <c r="J1174" s="132"/>
      <c r="K1174" s="217"/>
      <c r="L1174" s="132"/>
      <c r="M1174" s="132"/>
      <c r="N1174" s="132"/>
      <c r="O1174" s="133" t="s">
        <v>350</v>
      </c>
      <c r="P1174" s="133"/>
      <c r="Q1174" s="133"/>
      <c r="R1174" s="135" t="str">
        <f>$G$4</f>
        <v>ноябрь</v>
      </c>
      <c r="S1174" s="133" t="s">
        <v>967</v>
      </c>
      <c r="T1174" s="132"/>
      <c r="U1174" s="132"/>
      <c r="V1174" s="156"/>
    </row>
    <row r="1175" spans="1:22" ht="3.75" customHeight="1">
      <c r="A1175" s="599" t="s">
        <v>369</v>
      </c>
      <c r="B1175" s="132"/>
      <c r="C1175" s="132"/>
      <c r="D1175" s="132"/>
      <c r="E1175" s="132"/>
      <c r="F1175" s="132"/>
      <c r="G1175" s="132"/>
      <c r="H1175" s="132"/>
      <c r="I1175" s="132"/>
      <c r="J1175" s="132"/>
      <c r="K1175" s="594"/>
      <c r="L1175" s="599" t="s">
        <v>369</v>
      </c>
      <c r="M1175" s="132"/>
      <c r="N1175" s="132"/>
      <c r="O1175" s="132"/>
      <c r="P1175" s="132"/>
      <c r="Q1175" s="132"/>
      <c r="R1175" s="132"/>
      <c r="S1175" s="132"/>
      <c r="T1175" s="132"/>
      <c r="U1175" s="132"/>
      <c r="V1175" s="594"/>
    </row>
    <row r="1176" spans="1:22">
      <c r="A1176" s="599"/>
      <c r="B1176" s="132"/>
      <c r="C1176" s="132"/>
      <c r="D1176" s="131" t="s">
        <v>327</v>
      </c>
      <c r="E1176" s="131"/>
      <c r="F1176" s="136">
        <f>F1158</f>
        <v>61.1</v>
      </c>
      <c r="G1176" s="131" t="s">
        <v>328</v>
      </c>
      <c r="H1176" s="132" t="str">
        <f>H1158</f>
        <v>Суглобов В.Н.</v>
      </c>
      <c r="I1176" s="132"/>
      <c r="J1176" s="132"/>
      <c r="K1176" s="594"/>
      <c r="L1176" s="599"/>
      <c r="M1176" s="132"/>
      <c r="N1176" s="132"/>
      <c r="O1176" s="131" t="s">
        <v>327</v>
      </c>
      <c r="P1176" s="131"/>
      <c r="Q1176" s="136">
        <f>Q1158</f>
        <v>65.599999999999994</v>
      </c>
      <c r="R1176" s="131" t="s">
        <v>328</v>
      </c>
      <c r="S1176" s="132" t="str">
        <f>S1158</f>
        <v>Мамедова Т.С.</v>
      </c>
      <c r="T1176" s="132"/>
      <c r="U1176" s="132"/>
      <c r="V1176" s="594"/>
    </row>
    <row r="1177" spans="1:22">
      <c r="A1177" s="599"/>
      <c r="B1177" s="132"/>
      <c r="C1177" s="132"/>
      <c r="D1177" s="131" t="s">
        <v>329</v>
      </c>
      <c r="E1177" s="131"/>
      <c r="F1177" s="136">
        <f>F1159</f>
        <v>0</v>
      </c>
      <c r="G1177" s="131" t="s">
        <v>330</v>
      </c>
      <c r="H1177" s="132" t="s">
        <v>331</v>
      </c>
      <c r="I1177" s="132"/>
      <c r="J1177" s="137">
        <f>J1159</f>
        <v>66</v>
      </c>
      <c r="K1177" s="594"/>
      <c r="L1177" s="599"/>
      <c r="M1177" s="132"/>
      <c r="N1177" s="132"/>
      <c r="O1177" s="131" t="s">
        <v>329</v>
      </c>
      <c r="P1177" s="131"/>
      <c r="Q1177" s="136">
        <f>Q1159</f>
        <v>3</v>
      </c>
      <c r="R1177" s="131" t="s">
        <v>330</v>
      </c>
      <c r="S1177" s="132" t="s">
        <v>331</v>
      </c>
      <c r="T1177" s="132"/>
      <c r="U1177" s="137">
        <f>U1159</f>
        <v>68</v>
      </c>
      <c r="V1177" s="594"/>
    </row>
    <row r="1178" spans="1:22" ht="2.25" customHeight="1" thickBot="1">
      <c r="A1178" s="599"/>
      <c r="B1178" s="132"/>
      <c r="C1178" s="132"/>
      <c r="D1178" s="132"/>
      <c r="E1178" s="132"/>
      <c r="F1178" s="132"/>
      <c r="G1178" s="132"/>
      <c r="H1178" s="132"/>
      <c r="I1178" s="132"/>
      <c r="J1178" s="132"/>
      <c r="K1178" s="594"/>
      <c r="L1178" s="599"/>
      <c r="M1178" s="132"/>
      <c r="N1178" s="132"/>
      <c r="O1178" s="132"/>
      <c r="P1178" s="132"/>
      <c r="Q1178" s="132"/>
      <c r="R1178" s="132"/>
      <c r="S1178" s="132"/>
      <c r="T1178" s="132"/>
      <c r="U1178" s="132"/>
      <c r="V1178" s="594"/>
    </row>
    <row r="1179" spans="1:22" ht="21" customHeight="1" thickBot="1">
      <c r="A1179" s="599"/>
      <c r="B1179" s="138"/>
      <c r="C1179" s="219"/>
      <c r="D1179" s="139" t="s">
        <v>957</v>
      </c>
      <c r="E1179" s="140"/>
      <c r="F1179" s="141" t="s">
        <v>334</v>
      </c>
      <c r="G1179" s="141" t="s">
        <v>335</v>
      </c>
      <c r="H1179" s="220"/>
      <c r="I1179" s="569" t="s">
        <v>337</v>
      </c>
      <c r="J1179" s="570"/>
      <c r="K1179" s="594"/>
      <c r="L1179" s="599"/>
      <c r="M1179" s="138"/>
      <c r="N1179" s="219"/>
      <c r="O1179" s="139" t="s">
        <v>957</v>
      </c>
      <c r="P1179" s="140"/>
      <c r="Q1179" s="141" t="s">
        <v>334</v>
      </c>
      <c r="R1179" s="141" t="s">
        <v>335</v>
      </c>
      <c r="S1179" s="220"/>
      <c r="T1179" s="569" t="s">
        <v>337</v>
      </c>
      <c r="U1179" s="570"/>
      <c r="V1179" s="594"/>
    </row>
    <row r="1180" spans="1:22" ht="6" customHeight="1">
      <c r="A1180" s="599"/>
      <c r="B1180" s="221"/>
      <c r="C1180" s="144"/>
      <c r="D1180" s="144"/>
      <c r="E1180" s="145"/>
      <c r="F1180" s="146"/>
      <c r="G1180" s="146"/>
      <c r="H1180" s="146"/>
      <c r="I1180" s="144"/>
      <c r="J1180" s="147"/>
      <c r="K1180" s="594"/>
      <c r="L1180" s="599"/>
      <c r="M1180" s="221"/>
      <c r="N1180" s="144"/>
      <c r="O1180" s="144"/>
      <c r="P1180" s="145"/>
      <c r="Q1180" s="146"/>
      <c r="R1180" s="146"/>
      <c r="S1180" s="146"/>
      <c r="T1180" s="144"/>
      <c r="U1180" s="147"/>
      <c r="V1180" s="594"/>
    </row>
    <row r="1181" spans="1:22" ht="28.5" customHeight="1" thickBot="1">
      <c r="A1181" s="599"/>
      <c r="B1181" s="600" t="s">
        <v>520</v>
      </c>
      <c r="C1181" s="601"/>
      <c r="D1181" s="601"/>
      <c r="E1181" s="602"/>
      <c r="F1181" s="239">
        <v>8.4499999999999993</v>
      </c>
      <c r="G1181" s="239">
        <f>F1181*F1176</f>
        <v>516.29499999999996</v>
      </c>
      <c r="H1181" s="166"/>
      <c r="I1181" s="242">
        <f>G1181-H1181</f>
        <v>516.29499999999996</v>
      </c>
      <c r="J1181" s="167"/>
      <c r="K1181" s="594"/>
      <c r="L1181" s="599"/>
      <c r="M1181" s="600" t="s">
        <v>520</v>
      </c>
      <c r="N1181" s="601"/>
      <c r="O1181" s="601"/>
      <c r="P1181" s="602"/>
      <c r="Q1181" s="239">
        <v>8.4499999999999993</v>
      </c>
      <c r="R1181" s="239">
        <f>Q1181*Q1176</f>
        <v>554.31999999999994</v>
      </c>
      <c r="S1181" s="166"/>
      <c r="T1181" s="242">
        <f>R1181-S1181</f>
        <v>554.31999999999994</v>
      </c>
      <c r="U1181" s="167"/>
      <c r="V1181" s="594"/>
    </row>
    <row r="1182" spans="1:22" ht="13.5" hidden="1" thickBot="1">
      <c r="A1182" s="154"/>
      <c r="B1182" s="168" t="s">
        <v>521</v>
      </c>
      <c r="C1182" s="164"/>
      <c r="D1182" s="164"/>
      <c r="E1182" s="165"/>
      <c r="F1182" s="239">
        <f>$B$2309</f>
        <v>0</v>
      </c>
      <c r="G1182" s="158">
        <f>F1182*F1176</f>
        <v>0</v>
      </c>
      <c r="H1182" s="194"/>
      <c r="I1182" s="160">
        <f>G1182-H1182</f>
        <v>0</v>
      </c>
      <c r="J1182" s="161"/>
      <c r="K1182" s="594"/>
      <c r="L1182" s="154"/>
      <c r="M1182" s="168" t="s">
        <v>521</v>
      </c>
      <c r="N1182" s="164"/>
      <c r="O1182" s="164"/>
      <c r="P1182" s="165"/>
      <c r="Q1182" s="239">
        <f>$B$2309</f>
        <v>0</v>
      </c>
      <c r="R1182" s="158">
        <f>Q1182*Q1176</f>
        <v>0</v>
      </c>
      <c r="S1182" s="194"/>
      <c r="T1182" s="160">
        <f>R1182-S1182</f>
        <v>0</v>
      </c>
      <c r="U1182" s="161"/>
      <c r="V1182" s="594"/>
    </row>
    <row r="1183" spans="1:22" ht="12.75" hidden="1" customHeight="1" thickBot="1">
      <c r="A1183" s="132"/>
      <c r="B1183" s="168"/>
      <c r="C1183" s="164"/>
      <c r="D1183" s="164"/>
      <c r="E1183" s="165"/>
      <c r="F1183" s="332" t="s">
        <v>384</v>
      </c>
      <c r="G1183" s="332" t="s">
        <v>385</v>
      </c>
      <c r="H1183" s="300"/>
      <c r="I1183" s="219"/>
      <c r="J1183" s="251"/>
      <c r="K1183" s="594"/>
      <c r="L1183" s="132"/>
      <c r="M1183" s="168"/>
      <c r="N1183" s="164"/>
      <c r="O1183" s="164"/>
      <c r="P1183" s="165"/>
      <c r="Q1183" s="332" t="s">
        <v>384</v>
      </c>
      <c r="R1183" s="332" t="s">
        <v>385</v>
      </c>
      <c r="S1183" s="300"/>
      <c r="T1183" s="219"/>
      <c r="U1183" s="251"/>
      <c r="V1183" s="594"/>
    </row>
    <row r="1184" spans="1:22" ht="13.5" thickBot="1">
      <c r="A1184" s="246" t="s">
        <v>375</v>
      </c>
      <c r="B1184" s="345"/>
      <c r="C1184" s="219"/>
      <c r="D1184" s="219"/>
      <c r="E1184" s="253"/>
      <c r="F1184" s="164"/>
      <c r="G1184" s="282"/>
      <c r="H1184" s="249"/>
      <c r="I1184" s="242"/>
      <c r="J1184" s="167"/>
      <c r="K1184" s="594"/>
      <c r="L1184" s="246" t="s">
        <v>375</v>
      </c>
      <c r="M1184" s="345"/>
      <c r="N1184" s="219"/>
      <c r="O1184" s="219"/>
      <c r="P1184" s="253"/>
      <c r="Q1184" s="164"/>
      <c r="R1184" s="248"/>
      <c r="S1184" s="249"/>
      <c r="T1184" s="242"/>
      <c r="U1184" s="167"/>
      <c r="V1184" s="594"/>
    </row>
    <row r="1185" spans="1:22">
      <c r="A1185" s="131"/>
      <c r="B1185" s="132"/>
      <c r="C1185" s="132"/>
      <c r="D1185" s="132"/>
      <c r="E1185" s="132"/>
      <c r="F1185" s="132"/>
      <c r="G1185" s="173" t="s">
        <v>342</v>
      </c>
      <c r="H1185" s="147"/>
      <c r="I1185" s="287">
        <f>I1167</f>
        <v>0</v>
      </c>
      <c r="J1185" s="147"/>
      <c r="K1185" s="594"/>
      <c r="L1185" s="131"/>
      <c r="M1185" s="132"/>
      <c r="N1185" s="132"/>
      <c r="O1185" s="132"/>
      <c r="P1185" s="132"/>
      <c r="Q1185" s="132"/>
      <c r="R1185" s="173" t="s">
        <v>342</v>
      </c>
      <c r="S1185" s="147"/>
      <c r="T1185" s="287">
        <f>T1167</f>
        <v>0</v>
      </c>
      <c r="U1185" s="147"/>
      <c r="V1185" s="594"/>
    </row>
    <row r="1186" spans="1:22">
      <c r="A1186" s="131"/>
      <c r="B1186" s="132"/>
      <c r="C1186" s="132"/>
      <c r="D1186" s="132"/>
      <c r="E1186" s="132"/>
      <c r="F1186" s="132"/>
      <c r="G1186" s="177" t="s">
        <v>140</v>
      </c>
      <c r="H1186" s="178"/>
      <c r="I1186" s="283">
        <f>I1168</f>
        <v>0</v>
      </c>
      <c r="J1186" s="178"/>
      <c r="K1186" s="594"/>
      <c r="L1186" s="131"/>
      <c r="M1186" s="132"/>
      <c r="N1186" s="132"/>
      <c r="O1186" s="132"/>
      <c r="P1186" s="132"/>
      <c r="Q1186" s="132"/>
      <c r="R1186" s="177" t="s">
        <v>140</v>
      </c>
      <c r="S1186" s="178"/>
      <c r="T1186" s="283">
        <f>T1168</f>
        <v>0</v>
      </c>
      <c r="U1186" s="178"/>
      <c r="V1186" s="594"/>
    </row>
    <row r="1187" spans="1:22" ht="13.5" thickBot="1">
      <c r="A1187" s="131" t="s">
        <v>376</v>
      </c>
      <c r="B1187" s="132"/>
      <c r="C1187" s="132"/>
      <c r="D1187" s="180" t="s">
        <v>345</v>
      </c>
      <c r="E1187" s="183" t="str">
        <f>$E$17</f>
        <v>декабря</v>
      </c>
      <c r="F1187" s="132" t="s">
        <v>968</v>
      </c>
      <c r="G1187" s="182" t="s">
        <v>347</v>
      </c>
      <c r="H1187" s="167"/>
      <c r="I1187" s="257">
        <f>I1181+I1182+I1184+I1185+I1186</f>
        <v>516.29499999999996</v>
      </c>
      <c r="J1187" s="167"/>
      <c r="K1187" s="594"/>
      <c r="L1187" s="131" t="s">
        <v>376</v>
      </c>
      <c r="M1187" s="132"/>
      <c r="N1187" s="132"/>
      <c r="O1187" s="180" t="s">
        <v>345</v>
      </c>
      <c r="P1187" s="183" t="str">
        <f>$E$17</f>
        <v>декабря</v>
      </c>
      <c r="Q1187" s="132" t="s">
        <v>968</v>
      </c>
      <c r="R1187" s="182" t="s">
        <v>347</v>
      </c>
      <c r="S1187" s="167"/>
      <c r="T1187" s="257">
        <f>T1181+T1182+T1184+T1185+T1186</f>
        <v>554.31999999999994</v>
      </c>
      <c r="U1187" s="167"/>
      <c r="V1187" s="594"/>
    </row>
    <row r="1188" spans="1:22" ht="13.5" thickBot="1">
      <c r="A1188" s="184" t="s">
        <v>348</v>
      </c>
      <c r="B1188" s="190">
        <f>$B$18</f>
        <v>4.3333333333333335E-2</v>
      </c>
      <c r="C1188" s="186" t="s">
        <v>349</v>
      </c>
      <c r="D1188" s="259"/>
      <c r="E1188" s="259"/>
      <c r="F1188" s="259"/>
      <c r="G1188" s="197"/>
      <c r="H1188" s="197"/>
      <c r="I1188" s="197"/>
      <c r="J1188" s="197"/>
      <c r="K1188" s="348"/>
      <c r="L1188" s="184" t="s">
        <v>348</v>
      </c>
      <c r="M1188" s="190">
        <f>$B$18</f>
        <v>4.3333333333333335E-2</v>
      </c>
      <c r="N1188" s="186" t="s">
        <v>349</v>
      </c>
      <c r="O1188" s="259"/>
      <c r="P1188" s="259"/>
      <c r="Q1188" s="259"/>
      <c r="R1188" s="197"/>
      <c r="S1188" s="197"/>
      <c r="T1188" s="197"/>
      <c r="U1188" s="197"/>
      <c r="V1188" s="156"/>
    </row>
    <row r="1189" spans="1:22" ht="24" customHeight="1" thickTop="1">
      <c r="A1189" s="131" t="s">
        <v>363</v>
      </c>
      <c r="B1189" s="131"/>
      <c r="L1189" s="131" t="s">
        <v>363</v>
      </c>
      <c r="M1189" s="131"/>
    </row>
    <row r="1190" spans="1:22">
      <c r="A1190" s="131" t="s">
        <v>966</v>
      </c>
      <c r="B1190" s="131"/>
      <c r="L1190" s="131" t="s">
        <v>966</v>
      </c>
      <c r="M1190" s="131"/>
    </row>
    <row r="1191" spans="1:22" ht="2.25" customHeight="1">
      <c r="A1191" s="131"/>
      <c r="B1191" s="131"/>
      <c r="C1191" s="132"/>
      <c r="D1191" s="132"/>
      <c r="E1191" s="132"/>
      <c r="F1191" s="132"/>
      <c r="G1191" s="132"/>
      <c r="H1191" s="132"/>
      <c r="I1191" s="132"/>
      <c r="J1191" s="132"/>
      <c r="K1191" s="217"/>
      <c r="L1191" s="131"/>
      <c r="M1191" s="131"/>
      <c r="N1191" s="132"/>
      <c r="O1191" s="132"/>
      <c r="P1191" s="132"/>
      <c r="Q1191" s="132"/>
      <c r="R1191" s="132"/>
      <c r="S1191" s="132"/>
      <c r="T1191" s="132"/>
      <c r="U1191" s="132"/>
      <c r="V1191" s="132"/>
    </row>
    <row r="1192" spans="1:22">
      <c r="A1192" s="132"/>
      <c r="B1192" s="132"/>
      <c r="C1192" s="132"/>
      <c r="D1192" s="133" t="s">
        <v>325</v>
      </c>
      <c r="E1192" s="133"/>
      <c r="F1192" s="133"/>
      <c r="G1192" s="135" t="str">
        <f>$G$4</f>
        <v>ноябрь</v>
      </c>
      <c r="H1192" s="133" t="s">
        <v>967</v>
      </c>
      <c r="I1192" s="132"/>
      <c r="J1192" s="132"/>
      <c r="K1192" s="217"/>
      <c r="L1192" s="132"/>
      <c r="M1192" s="132"/>
      <c r="N1192" s="132"/>
      <c r="O1192" s="133" t="s">
        <v>325</v>
      </c>
      <c r="P1192" s="133"/>
      <c r="Q1192" s="133"/>
      <c r="R1192" s="135" t="str">
        <f>$G$4</f>
        <v>ноябрь</v>
      </c>
      <c r="S1192" s="133" t="s">
        <v>967</v>
      </c>
      <c r="T1192" s="132"/>
      <c r="U1192" s="132"/>
      <c r="V1192" s="132"/>
    </row>
    <row r="1193" spans="1:22" ht="3" customHeight="1">
      <c r="A1193" s="599" t="s">
        <v>369</v>
      </c>
      <c r="B1193" s="132"/>
      <c r="C1193" s="132"/>
      <c r="D1193" s="132"/>
      <c r="E1193" s="132"/>
      <c r="F1193" s="132"/>
      <c r="G1193" s="132"/>
      <c r="H1193" s="132"/>
      <c r="I1193" s="132"/>
      <c r="J1193" s="132"/>
      <c r="K1193" s="217"/>
      <c r="L1193" s="599" t="s">
        <v>369</v>
      </c>
      <c r="M1193" s="132"/>
      <c r="N1193" s="132"/>
      <c r="O1193" s="132"/>
      <c r="P1193" s="132"/>
      <c r="Q1193" s="132"/>
      <c r="R1193" s="132"/>
      <c r="S1193" s="132"/>
      <c r="T1193" s="132"/>
      <c r="U1193" s="132"/>
      <c r="V1193" s="132"/>
    </row>
    <row r="1194" spans="1:22">
      <c r="A1194" s="599"/>
      <c r="B1194" s="132"/>
      <c r="C1194" s="132"/>
      <c r="D1194" s="131" t="s">
        <v>327</v>
      </c>
      <c r="E1194" s="131"/>
      <c r="F1194" s="136">
        <f>Жильцы!E68</f>
        <v>49.2</v>
      </c>
      <c r="G1194" s="131" t="s">
        <v>328</v>
      </c>
      <c r="H1194" s="132" t="str">
        <f>Жильцы!B68&amp;" "&amp;Жильцы!C68&amp;"."&amp;Жильцы!D68&amp;"."</f>
        <v>Бабкин О.В.</v>
      </c>
      <c r="I1194" s="132"/>
      <c r="J1194" s="132"/>
      <c r="K1194" s="217"/>
      <c r="L1194" s="599"/>
      <c r="M1194" s="132"/>
      <c r="N1194" s="132"/>
      <c r="O1194" s="131" t="s">
        <v>327</v>
      </c>
      <c r="P1194" s="131"/>
      <c r="Q1194" s="136">
        <f>Жильцы!E70</f>
        <v>65.599999999999994</v>
      </c>
      <c r="R1194" s="131" t="s">
        <v>328</v>
      </c>
      <c r="S1194" s="132" t="str">
        <f>Жильцы!B70&amp;" "&amp;Жильцы!C70&amp;"."&amp;Жильцы!D70&amp;"."</f>
        <v>Кутьмин С.М.</v>
      </c>
      <c r="T1194" s="132"/>
      <c r="U1194" s="132"/>
      <c r="V1194" s="132"/>
    </row>
    <row r="1195" spans="1:22">
      <c r="A1195" s="599"/>
      <c r="B1195" s="132"/>
      <c r="C1195" s="132"/>
      <c r="D1195" s="131" t="s">
        <v>329</v>
      </c>
      <c r="E1195" s="131"/>
      <c r="F1195" s="136">
        <f>Жильцы!F68</f>
        <v>0</v>
      </c>
      <c r="G1195" s="131" t="s">
        <v>330</v>
      </c>
      <c r="H1195" s="132" t="s">
        <v>331</v>
      </c>
      <c r="I1195" s="132"/>
      <c r="J1195" s="137">
        <f>Жильцы!A68</f>
        <v>67</v>
      </c>
      <c r="K1195" s="217"/>
      <c r="L1195" s="599"/>
      <c r="M1195" s="132"/>
      <c r="N1195" s="132"/>
      <c r="O1195" s="131" t="s">
        <v>329</v>
      </c>
      <c r="P1195" s="131"/>
      <c r="Q1195" s="136">
        <f>Жильцы!F70</f>
        <v>3</v>
      </c>
      <c r="R1195" s="131" t="s">
        <v>330</v>
      </c>
      <c r="S1195" s="132" t="s">
        <v>331</v>
      </c>
      <c r="T1195" s="132"/>
      <c r="U1195" s="137">
        <f>Жильцы!A70</f>
        <v>69</v>
      </c>
      <c r="V1195" s="132"/>
    </row>
    <row r="1196" spans="1:22" ht="2.25" customHeight="1" thickBot="1">
      <c r="A1196" s="599"/>
      <c r="B1196" s="132"/>
      <c r="C1196" s="132"/>
      <c r="D1196" s="132"/>
      <c r="E1196" s="132"/>
      <c r="F1196" s="132"/>
      <c r="G1196" s="132"/>
      <c r="H1196" s="132"/>
      <c r="I1196" s="132"/>
      <c r="J1196" s="132"/>
      <c r="K1196" s="217"/>
      <c r="L1196" s="599"/>
      <c r="M1196" s="132"/>
      <c r="N1196" s="132"/>
      <c r="O1196" s="132"/>
      <c r="P1196" s="132"/>
      <c r="Q1196" s="132"/>
      <c r="R1196" s="132"/>
      <c r="S1196" s="132"/>
      <c r="T1196" s="132"/>
      <c r="U1196" s="132"/>
      <c r="V1196" s="132"/>
    </row>
    <row r="1197" spans="1:22" ht="21" customHeight="1" thickBot="1">
      <c r="A1197" s="599"/>
      <c r="B1197" s="138"/>
      <c r="C1197" s="219"/>
      <c r="D1197" s="139" t="s">
        <v>957</v>
      </c>
      <c r="E1197" s="140"/>
      <c r="F1197" s="141" t="s">
        <v>334</v>
      </c>
      <c r="G1197" s="141" t="s">
        <v>335</v>
      </c>
      <c r="H1197" s="220"/>
      <c r="I1197" s="569" t="s">
        <v>337</v>
      </c>
      <c r="J1197" s="570"/>
      <c r="K1197" s="217"/>
      <c r="L1197" s="599"/>
      <c r="M1197" s="138"/>
      <c r="N1197" s="219"/>
      <c r="O1197" s="139" t="s">
        <v>957</v>
      </c>
      <c r="P1197" s="140"/>
      <c r="Q1197" s="141" t="s">
        <v>334</v>
      </c>
      <c r="R1197" s="141" t="s">
        <v>335</v>
      </c>
      <c r="S1197" s="220"/>
      <c r="T1197" s="569" t="s">
        <v>337</v>
      </c>
      <c r="U1197" s="570"/>
      <c r="V1197" s="132"/>
    </row>
    <row r="1198" spans="1:22" ht="2.25" customHeight="1">
      <c r="A1198" s="599"/>
      <c r="B1198" s="221"/>
      <c r="C1198" s="144"/>
      <c r="D1198" s="144"/>
      <c r="E1198" s="145"/>
      <c r="F1198" s="146"/>
      <c r="G1198" s="146"/>
      <c r="H1198" s="146"/>
      <c r="I1198" s="144"/>
      <c r="J1198" s="147"/>
      <c r="K1198" s="217"/>
      <c r="L1198" s="599"/>
      <c r="M1198" s="221"/>
      <c r="N1198" s="144"/>
      <c r="O1198" s="144"/>
      <c r="P1198" s="145"/>
      <c r="Q1198" s="146"/>
      <c r="R1198" s="146"/>
      <c r="S1198" s="146"/>
      <c r="T1198" s="144"/>
      <c r="U1198" s="147"/>
      <c r="V1198" s="132"/>
    </row>
    <row r="1199" spans="1:22" ht="25.5" customHeight="1" thickBot="1">
      <c r="A1199" s="599"/>
      <c r="B1199" s="600" t="s">
        <v>520</v>
      </c>
      <c r="C1199" s="601"/>
      <c r="D1199" s="601"/>
      <c r="E1199" s="602"/>
      <c r="F1199" s="239">
        <v>8.4499999999999993</v>
      </c>
      <c r="G1199" s="239">
        <f>F1199*F1194</f>
        <v>415.74</v>
      </c>
      <c r="H1199" s="166"/>
      <c r="I1199" s="242">
        <f>G1199-H1199</f>
        <v>415.74</v>
      </c>
      <c r="J1199" s="167"/>
      <c r="K1199" s="217"/>
      <c r="L1199" s="599"/>
      <c r="M1199" s="600" t="s">
        <v>520</v>
      </c>
      <c r="N1199" s="601"/>
      <c r="O1199" s="601"/>
      <c r="P1199" s="602"/>
      <c r="Q1199" s="239">
        <v>8.4499999999999993</v>
      </c>
      <c r="R1199" s="239">
        <f>Q1199*Q1194</f>
        <v>554.31999999999994</v>
      </c>
      <c r="S1199" s="166"/>
      <c r="T1199" s="242">
        <f>R1199-S1199</f>
        <v>554.31999999999994</v>
      </c>
      <c r="U1199" s="167"/>
      <c r="V1199" s="132"/>
    </row>
    <row r="1200" spans="1:22" ht="13.5" hidden="1" thickBot="1">
      <c r="A1200" s="154"/>
      <c r="B1200" s="168" t="s">
        <v>521</v>
      </c>
      <c r="C1200" s="164"/>
      <c r="D1200" s="164"/>
      <c r="E1200" s="165"/>
      <c r="F1200" s="239">
        <f>$B$2309</f>
        <v>0</v>
      </c>
      <c r="G1200" s="158">
        <f>F1200*F1194</f>
        <v>0</v>
      </c>
      <c r="H1200" s="194"/>
      <c r="I1200" s="160">
        <f>G1200-H1200</f>
        <v>0</v>
      </c>
      <c r="J1200" s="161"/>
      <c r="K1200" s="217"/>
      <c r="L1200" s="154"/>
      <c r="M1200" s="168" t="s">
        <v>521</v>
      </c>
      <c r="N1200" s="164"/>
      <c r="O1200" s="164"/>
      <c r="P1200" s="165"/>
      <c r="Q1200" s="239">
        <f>$B$2309</f>
        <v>0</v>
      </c>
      <c r="R1200" s="158">
        <f>Q1200*Q1194</f>
        <v>0</v>
      </c>
      <c r="S1200" s="194"/>
      <c r="T1200" s="160">
        <f>R1200-S1200</f>
        <v>0</v>
      </c>
      <c r="U1200" s="161"/>
      <c r="V1200" s="132"/>
    </row>
    <row r="1201" spans="1:22" ht="14.25" hidden="1" customHeight="1" thickBot="1">
      <c r="A1201" s="132"/>
      <c r="B1201" s="168"/>
      <c r="C1201" s="164"/>
      <c r="D1201" s="164"/>
      <c r="E1201" s="165"/>
      <c r="F1201" s="332" t="s">
        <v>384</v>
      </c>
      <c r="G1201" s="332" t="s">
        <v>385</v>
      </c>
      <c r="H1201" s="300"/>
      <c r="I1201" s="219"/>
      <c r="J1201" s="251"/>
      <c r="K1201" s="217"/>
      <c r="L1201" s="132"/>
      <c r="M1201" s="168"/>
      <c r="N1201" s="164"/>
      <c r="O1201" s="164"/>
      <c r="P1201" s="165"/>
      <c r="Q1201" s="332" t="s">
        <v>384</v>
      </c>
      <c r="R1201" s="332" t="s">
        <v>385</v>
      </c>
      <c r="S1201" s="300"/>
      <c r="T1201" s="219"/>
      <c r="U1201" s="251"/>
      <c r="V1201" s="132"/>
    </row>
    <row r="1202" spans="1:22" ht="13.5" thickBot="1">
      <c r="A1202" s="246" t="s">
        <v>375</v>
      </c>
      <c r="B1202" s="345"/>
      <c r="C1202" s="219"/>
      <c r="D1202" s="219"/>
      <c r="E1202" s="253"/>
      <c r="F1202" s="248"/>
      <c r="G1202" s="248"/>
      <c r="H1202" s="249"/>
      <c r="I1202" s="242"/>
      <c r="J1202" s="251"/>
      <c r="K1202" s="217"/>
      <c r="L1202" s="246" t="s">
        <v>375</v>
      </c>
      <c r="M1202" s="345"/>
      <c r="N1202" s="219"/>
      <c r="O1202" s="219"/>
      <c r="P1202" s="253"/>
      <c r="Q1202" s="164"/>
      <c r="R1202" s="248"/>
      <c r="S1202" s="249"/>
      <c r="T1202" s="242"/>
      <c r="U1202" s="167"/>
      <c r="V1202" s="132"/>
    </row>
    <row r="1203" spans="1:22">
      <c r="A1203" s="131"/>
      <c r="B1203" s="132"/>
      <c r="C1203" s="132"/>
      <c r="D1203" s="132"/>
      <c r="E1203" s="132"/>
      <c r="F1203" s="132"/>
      <c r="G1203" s="173" t="s">
        <v>342</v>
      </c>
      <c r="H1203" s="147"/>
      <c r="I1203" s="287">
        <f>Жильцы!M68</f>
        <v>0</v>
      </c>
      <c r="J1203" s="147"/>
      <c r="K1203" s="217"/>
      <c r="L1203" s="131"/>
      <c r="M1203" s="132"/>
      <c r="N1203" s="132"/>
      <c r="O1203" s="132"/>
      <c r="P1203" s="132"/>
      <c r="Q1203" s="132"/>
      <c r="R1203" s="173" t="s">
        <v>342</v>
      </c>
      <c r="S1203" s="147"/>
      <c r="T1203" s="287">
        <f>Жильцы!M70</f>
        <v>0</v>
      </c>
      <c r="U1203" s="147"/>
      <c r="V1203" s="132"/>
    </row>
    <row r="1204" spans="1:22" ht="11.25" customHeight="1">
      <c r="A1204" s="131"/>
      <c r="B1204" s="132"/>
      <c r="C1204" s="132"/>
      <c r="D1204" s="132"/>
      <c r="E1204" s="132"/>
      <c r="F1204" s="132"/>
      <c r="G1204" s="177" t="s">
        <v>140</v>
      </c>
      <c r="H1204" s="178"/>
      <c r="I1204" s="283">
        <f>Жильцы!O68</f>
        <v>0</v>
      </c>
      <c r="J1204" s="178"/>
      <c r="K1204" s="217"/>
      <c r="L1204" s="131"/>
      <c r="M1204" s="132"/>
      <c r="N1204" s="132"/>
      <c r="O1204" s="132"/>
      <c r="P1204" s="132"/>
      <c r="Q1204" s="132"/>
      <c r="R1204" s="177" t="s">
        <v>140</v>
      </c>
      <c r="S1204" s="178"/>
      <c r="T1204" s="283">
        <f>Жильцы!O70</f>
        <v>0</v>
      </c>
      <c r="U1204" s="178"/>
      <c r="V1204" s="132"/>
    </row>
    <row r="1205" spans="1:22" ht="13.5" thickBot="1">
      <c r="A1205" s="131" t="s">
        <v>376</v>
      </c>
      <c r="B1205" s="132"/>
      <c r="C1205" s="132"/>
      <c r="D1205" s="180" t="s">
        <v>345</v>
      </c>
      <c r="E1205" s="183" t="str">
        <f>$E$17</f>
        <v>декабря</v>
      </c>
      <c r="F1205" s="132" t="s">
        <v>968</v>
      </c>
      <c r="G1205" s="182" t="s">
        <v>347</v>
      </c>
      <c r="H1205" s="167"/>
      <c r="I1205" s="257">
        <f>I1199+I1200+I1202+I1203+I1204</f>
        <v>415.74</v>
      </c>
      <c r="J1205" s="167"/>
      <c r="K1205" s="217"/>
      <c r="L1205" s="131" t="s">
        <v>376</v>
      </c>
      <c r="M1205" s="132"/>
      <c r="N1205" s="132"/>
      <c r="O1205" s="180" t="s">
        <v>345</v>
      </c>
      <c r="P1205" s="183" t="str">
        <f>$E$17</f>
        <v>декабря</v>
      </c>
      <c r="Q1205" s="132" t="s">
        <v>968</v>
      </c>
      <c r="R1205" s="182" t="s">
        <v>347</v>
      </c>
      <c r="S1205" s="167"/>
      <c r="T1205" s="257">
        <f>T1199+T1200+T1202+T1203+T1204</f>
        <v>554.31999999999994</v>
      </c>
      <c r="U1205" s="167"/>
      <c r="V1205" s="132"/>
    </row>
    <row r="1206" spans="1:22" ht="10.5" customHeight="1">
      <c r="A1206" s="184" t="s">
        <v>348</v>
      </c>
      <c r="B1206" s="190">
        <f>$B$18</f>
        <v>4.3333333333333335E-2</v>
      </c>
      <c r="C1206" s="186" t="s">
        <v>349</v>
      </c>
      <c r="D1206" s="259"/>
      <c r="E1206" s="259"/>
      <c r="F1206" s="259"/>
      <c r="G1206" s="259"/>
      <c r="H1206" s="259"/>
      <c r="I1206" s="259"/>
      <c r="J1206" s="259"/>
      <c r="K1206" s="260"/>
      <c r="L1206" s="184" t="s">
        <v>348</v>
      </c>
      <c r="M1206" s="190">
        <f>$B$18</f>
        <v>4.3333333333333335E-2</v>
      </c>
      <c r="N1206" s="186" t="s">
        <v>349</v>
      </c>
      <c r="O1206" s="259"/>
      <c r="P1206" s="259"/>
      <c r="Q1206" s="259"/>
      <c r="R1206" s="259"/>
      <c r="S1206" s="259"/>
      <c r="T1206" s="259"/>
      <c r="U1206" s="259"/>
      <c r="V1206" s="261"/>
    </row>
    <row r="1207" spans="1:22" ht="26.25" customHeight="1">
      <c r="A1207" s="131" t="s">
        <v>363</v>
      </c>
      <c r="B1207" s="131"/>
      <c r="L1207" s="131" t="s">
        <v>363</v>
      </c>
      <c r="M1207" s="131"/>
    </row>
    <row r="1208" spans="1:22">
      <c r="A1208" s="131" t="s">
        <v>966</v>
      </c>
      <c r="B1208" s="131"/>
      <c r="L1208" s="131" t="s">
        <v>966</v>
      </c>
      <c r="M1208" s="131"/>
    </row>
    <row r="1209" spans="1:22" ht="2.25" customHeight="1">
      <c r="A1209" s="131"/>
      <c r="B1209" s="131"/>
      <c r="C1209" s="132"/>
      <c r="D1209" s="132"/>
      <c r="E1209" s="132"/>
      <c r="F1209" s="132"/>
      <c r="G1209" s="132"/>
      <c r="H1209" s="132"/>
      <c r="I1209" s="132"/>
      <c r="J1209" s="132"/>
      <c r="K1209" s="217"/>
      <c r="L1209" s="131"/>
      <c r="M1209" s="131"/>
      <c r="N1209" s="132"/>
      <c r="O1209" s="132"/>
      <c r="P1209" s="132"/>
      <c r="Q1209" s="132"/>
      <c r="R1209" s="132"/>
      <c r="S1209" s="132"/>
      <c r="T1209" s="132"/>
      <c r="U1209" s="132"/>
      <c r="V1209" s="132"/>
    </row>
    <row r="1210" spans="1:22">
      <c r="A1210" s="132"/>
      <c r="B1210" s="132"/>
      <c r="C1210" s="132"/>
      <c r="D1210" s="133" t="s">
        <v>350</v>
      </c>
      <c r="E1210" s="133"/>
      <c r="F1210" s="133"/>
      <c r="G1210" s="135" t="str">
        <f>$G$4</f>
        <v>ноябрь</v>
      </c>
      <c r="H1210" s="133" t="s">
        <v>967</v>
      </c>
      <c r="I1210" s="132"/>
      <c r="J1210" s="132"/>
      <c r="K1210" s="217"/>
      <c r="L1210" s="132"/>
      <c r="M1210" s="132"/>
      <c r="N1210" s="132"/>
      <c r="O1210" s="133" t="s">
        <v>350</v>
      </c>
      <c r="P1210" s="133"/>
      <c r="Q1210" s="133"/>
      <c r="R1210" s="135" t="str">
        <f>$G$4</f>
        <v>ноябрь</v>
      </c>
      <c r="S1210" s="133" t="s">
        <v>967</v>
      </c>
      <c r="T1210" s="132"/>
      <c r="U1210" s="132"/>
      <c r="V1210" s="132"/>
    </row>
    <row r="1211" spans="1:22" ht="3.75" customHeight="1">
      <c r="A1211" s="599" t="s">
        <v>369</v>
      </c>
      <c r="B1211" s="132"/>
      <c r="C1211" s="132"/>
      <c r="D1211" s="132"/>
      <c r="E1211" s="132"/>
      <c r="F1211" s="132"/>
      <c r="G1211" s="132"/>
      <c r="H1211" s="132"/>
      <c r="I1211" s="132"/>
      <c r="J1211" s="132"/>
      <c r="K1211" s="594"/>
      <c r="L1211" s="599" t="s">
        <v>369</v>
      </c>
      <c r="M1211" s="132"/>
      <c r="N1211" s="132"/>
      <c r="O1211" s="132"/>
      <c r="P1211" s="132"/>
      <c r="Q1211" s="132"/>
      <c r="R1211" s="132"/>
      <c r="S1211" s="132"/>
      <c r="T1211" s="132"/>
      <c r="U1211" s="132"/>
      <c r="V1211" s="594"/>
    </row>
    <row r="1212" spans="1:22">
      <c r="A1212" s="599"/>
      <c r="B1212" s="132"/>
      <c r="C1212" s="132"/>
      <c r="D1212" s="131" t="s">
        <v>327</v>
      </c>
      <c r="E1212" s="131"/>
      <c r="F1212" s="136">
        <f>F1194</f>
        <v>49.2</v>
      </c>
      <c r="G1212" s="131" t="s">
        <v>328</v>
      </c>
      <c r="H1212" s="132" t="str">
        <f>H1194</f>
        <v>Бабкин О.В.</v>
      </c>
      <c r="I1212" s="132"/>
      <c r="J1212" s="132"/>
      <c r="K1212" s="594"/>
      <c r="L1212" s="599"/>
      <c r="M1212" s="132"/>
      <c r="N1212" s="132"/>
      <c r="O1212" s="131" t="s">
        <v>327</v>
      </c>
      <c r="P1212" s="131"/>
      <c r="Q1212" s="136">
        <f>Q1194</f>
        <v>65.599999999999994</v>
      </c>
      <c r="R1212" s="131" t="s">
        <v>328</v>
      </c>
      <c r="S1212" s="132" t="str">
        <f>S1194</f>
        <v>Кутьмин С.М.</v>
      </c>
      <c r="T1212" s="132"/>
      <c r="U1212" s="132"/>
      <c r="V1212" s="594"/>
    </row>
    <row r="1213" spans="1:22">
      <c r="A1213" s="599"/>
      <c r="B1213" s="132"/>
      <c r="C1213" s="132"/>
      <c r="D1213" s="131" t="s">
        <v>329</v>
      </c>
      <c r="E1213" s="131"/>
      <c r="F1213" s="136">
        <f>F1195</f>
        <v>0</v>
      </c>
      <c r="G1213" s="131" t="s">
        <v>330</v>
      </c>
      <c r="H1213" s="132" t="s">
        <v>331</v>
      </c>
      <c r="I1213" s="132"/>
      <c r="J1213" s="137">
        <f>J1195</f>
        <v>67</v>
      </c>
      <c r="K1213" s="594"/>
      <c r="L1213" s="599"/>
      <c r="M1213" s="132"/>
      <c r="N1213" s="132"/>
      <c r="O1213" s="131" t="s">
        <v>329</v>
      </c>
      <c r="P1213" s="131"/>
      <c r="Q1213" s="136">
        <f>Q1195</f>
        <v>3</v>
      </c>
      <c r="R1213" s="131" t="s">
        <v>330</v>
      </c>
      <c r="S1213" s="132" t="s">
        <v>331</v>
      </c>
      <c r="T1213" s="132"/>
      <c r="U1213" s="137">
        <f>U1195</f>
        <v>69</v>
      </c>
      <c r="V1213" s="594"/>
    </row>
    <row r="1214" spans="1:22" ht="2.25" customHeight="1" thickBot="1">
      <c r="A1214" s="599"/>
      <c r="B1214" s="132"/>
      <c r="C1214" s="132"/>
      <c r="D1214" s="132"/>
      <c r="E1214" s="132"/>
      <c r="F1214" s="132"/>
      <c r="G1214" s="132"/>
      <c r="H1214" s="132"/>
      <c r="I1214" s="132"/>
      <c r="J1214" s="132"/>
      <c r="K1214" s="594"/>
      <c r="L1214" s="599"/>
      <c r="M1214" s="132"/>
      <c r="N1214" s="132"/>
      <c r="O1214" s="132"/>
      <c r="P1214" s="132"/>
      <c r="Q1214" s="132"/>
      <c r="R1214" s="132"/>
      <c r="S1214" s="132"/>
      <c r="T1214" s="132"/>
      <c r="U1214" s="132"/>
      <c r="V1214" s="594"/>
    </row>
    <row r="1215" spans="1:22" ht="20.25" customHeight="1" thickBot="1">
      <c r="A1215" s="599"/>
      <c r="B1215" s="138"/>
      <c r="C1215" s="219"/>
      <c r="D1215" s="139" t="s">
        <v>957</v>
      </c>
      <c r="E1215" s="140"/>
      <c r="F1215" s="141" t="s">
        <v>334</v>
      </c>
      <c r="G1215" s="141" t="s">
        <v>335</v>
      </c>
      <c r="H1215" s="220"/>
      <c r="I1215" s="569" t="s">
        <v>337</v>
      </c>
      <c r="J1215" s="570"/>
      <c r="K1215" s="594"/>
      <c r="L1215" s="599"/>
      <c r="M1215" s="138"/>
      <c r="N1215" s="219"/>
      <c r="O1215" s="139" t="s">
        <v>957</v>
      </c>
      <c r="P1215" s="140"/>
      <c r="Q1215" s="141" t="s">
        <v>334</v>
      </c>
      <c r="R1215" s="141" t="s">
        <v>335</v>
      </c>
      <c r="S1215" s="220"/>
      <c r="T1215" s="569" t="s">
        <v>337</v>
      </c>
      <c r="U1215" s="570"/>
      <c r="V1215" s="594"/>
    </row>
    <row r="1216" spans="1:22" ht="3" customHeight="1">
      <c r="A1216" s="599"/>
      <c r="B1216" s="221"/>
      <c r="C1216" s="144"/>
      <c r="D1216" s="144"/>
      <c r="E1216" s="145"/>
      <c r="F1216" s="146"/>
      <c r="G1216" s="146"/>
      <c r="H1216" s="146"/>
      <c r="I1216" s="144"/>
      <c r="J1216" s="147"/>
      <c r="K1216" s="594"/>
      <c r="L1216" s="599"/>
      <c r="M1216" s="221"/>
      <c r="N1216" s="144"/>
      <c r="O1216" s="144"/>
      <c r="P1216" s="145"/>
      <c r="Q1216" s="146"/>
      <c r="R1216" s="146"/>
      <c r="S1216" s="146"/>
      <c r="T1216" s="144"/>
      <c r="U1216" s="147"/>
      <c r="V1216" s="594"/>
    </row>
    <row r="1217" spans="1:22" ht="27" customHeight="1" thickBot="1">
      <c r="A1217" s="599"/>
      <c r="B1217" s="600" t="s">
        <v>520</v>
      </c>
      <c r="C1217" s="601"/>
      <c r="D1217" s="601"/>
      <c r="E1217" s="602"/>
      <c r="F1217" s="239">
        <v>8.4499999999999993</v>
      </c>
      <c r="G1217" s="239">
        <f>F1217*F1212</f>
        <v>415.74</v>
      </c>
      <c r="H1217" s="166"/>
      <c r="I1217" s="242">
        <f>G1217-H1217</f>
        <v>415.74</v>
      </c>
      <c r="J1217" s="167"/>
      <c r="K1217" s="594"/>
      <c r="L1217" s="599"/>
      <c r="M1217" s="600" t="s">
        <v>520</v>
      </c>
      <c r="N1217" s="601"/>
      <c r="O1217" s="601"/>
      <c r="P1217" s="602"/>
      <c r="Q1217" s="239">
        <v>8.4499999999999993</v>
      </c>
      <c r="R1217" s="239">
        <f>Q1217*Q1212</f>
        <v>554.31999999999994</v>
      </c>
      <c r="S1217" s="166"/>
      <c r="T1217" s="242">
        <f>R1217-S1217</f>
        <v>554.31999999999994</v>
      </c>
      <c r="U1217" s="167"/>
      <c r="V1217" s="594"/>
    </row>
    <row r="1218" spans="1:22" ht="13.5" hidden="1" thickBot="1">
      <c r="A1218" s="154"/>
      <c r="B1218" s="168" t="s">
        <v>521</v>
      </c>
      <c r="C1218" s="164"/>
      <c r="D1218" s="164"/>
      <c r="E1218" s="165"/>
      <c r="F1218" s="239">
        <f>$B$2309</f>
        <v>0</v>
      </c>
      <c r="G1218" s="158">
        <f>F1218*F1212</f>
        <v>0</v>
      </c>
      <c r="H1218" s="194"/>
      <c r="I1218" s="160">
        <f>G1218-H1218</f>
        <v>0</v>
      </c>
      <c r="J1218" s="161"/>
      <c r="K1218" s="594"/>
      <c r="L1218" s="154"/>
      <c r="M1218" s="168" t="s">
        <v>521</v>
      </c>
      <c r="N1218" s="164"/>
      <c r="O1218" s="164"/>
      <c r="P1218" s="165"/>
      <c r="Q1218" s="239">
        <f>$B$2309</f>
        <v>0</v>
      </c>
      <c r="R1218" s="158">
        <f>Q1218*Q1212</f>
        <v>0</v>
      </c>
      <c r="S1218" s="194"/>
      <c r="T1218" s="160">
        <f>R1218-S1218</f>
        <v>0</v>
      </c>
      <c r="U1218" s="161"/>
      <c r="V1218" s="594"/>
    </row>
    <row r="1219" spans="1:22" ht="10.5" hidden="1" customHeight="1" thickBot="1">
      <c r="A1219" s="132"/>
      <c r="B1219" s="168"/>
      <c r="C1219" s="164"/>
      <c r="D1219" s="164"/>
      <c r="E1219" s="165"/>
      <c r="F1219" s="332" t="s">
        <v>384</v>
      </c>
      <c r="G1219" s="332" t="s">
        <v>385</v>
      </c>
      <c r="H1219" s="300"/>
      <c r="I1219" s="219"/>
      <c r="J1219" s="251"/>
      <c r="K1219" s="594"/>
      <c r="L1219" s="132"/>
      <c r="M1219" s="168"/>
      <c r="N1219" s="164"/>
      <c r="O1219" s="164"/>
      <c r="P1219" s="165"/>
      <c r="Q1219" s="332" t="s">
        <v>384</v>
      </c>
      <c r="R1219" s="332" t="s">
        <v>385</v>
      </c>
      <c r="S1219" s="300"/>
      <c r="T1219" s="219"/>
      <c r="U1219" s="251"/>
      <c r="V1219" s="594"/>
    </row>
    <row r="1220" spans="1:22" ht="13.5" thickBot="1">
      <c r="A1220" s="246" t="s">
        <v>375</v>
      </c>
      <c r="B1220" s="345"/>
      <c r="C1220" s="219"/>
      <c r="D1220" s="219"/>
      <c r="E1220" s="253"/>
      <c r="F1220" s="164"/>
      <c r="G1220" s="282"/>
      <c r="H1220" s="249"/>
      <c r="I1220" s="242"/>
      <c r="J1220" s="167"/>
      <c r="K1220" s="594"/>
      <c r="L1220" s="246" t="s">
        <v>375</v>
      </c>
      <c r="M1220" s="345"/>
      <c r="N1220" s="219"/>
      <c r="O1220" s="219"/>
      <c r="P1220" s="253"/>
      <c r="Q1220" s="164"/>
      <c r="R1220" s="248"/>
      <c r="S1220" s="249"/>
      <c r="T1220" s="242"/>
      <c r="U1220" s="167"/>
      <c r="V1220" s="594"/>
    </row>
    <row r="1221" spans="1:22">
      <c r="A1221" s="131"/>
      <c r="B1221" s="132"/>
      <c r="C1221" s="132"/>
      <c r="D1221" s="132"/>
      <c r="E1221" s="132"/>
      <c r="F1221" s="132"/>
      <c r="G1221" s="173" t="s">
        <v>342</v>
      </c>
      <c r="H1221" s="147"/>
      <c r="I1221" s="287">
        <f>I1203</f>
        <v>0</v>
      </c>
      <c r="J1221" s="147"/>
      <c r="K1221" s="594"/>
      <c r="L1221" s="131"/>
      <c r="M1221" s="132"/>
      <c r="N1221" s="132"/>
      <c r="O1221" s="132"/>
      <c r="P1221" s="132"/>
      <c r="Q1221" s="132"/>
      <c r="R1221" s="173" t="s">
        <v>342</v>
      </c>
      <c r="S1221" s="147"/>
      <c r="T1221" s="287">
        <f>T1203</f>
        <v>0</v>
      </c>
      <c r="U1221" s="147"/>
      <c r="V1221" s="594"/>
    </row>
    <row r="1222" spans="1:22">
      <c r="A1222" s="131"/>
      <c r="B1222" s="132"/>
      <c r="C1222" s="132"/>
      <c r="D1222" s="132"/>
      <c r="E1222" s="132"/>
      <c r="F1222" s="132"/>
      <c r="G1222" s="177" t="s">
        <v>140</v>
      </c>
      <c r="H1222" s="178"/>
      <c r="I1222" s="283">
        <f>I1204</f>
        <v>0</v>
      </c>
      <c r="J1222" s="178"/>
      <c r="K1222" s="594"/>
      <c r="L1222" s="131"/>
      <c r="M1222" s="132"/>
      <c r="N1222" s="132"/>
      <c r="O1222" s="132"/>
      <c r="P1222" s="132"/>
      <c r="Q1222" s="132"/>
      <c r="R1222" s="177" t="s">
        <v>140</v>
      </c>
      <c r="S1222" s="178"/>
      <c r="T1222" s="283">
        <f>T1204</f>
        <v>0</v>
      </c>
      <c r="U1222" s="178"/>
      <c r="V1222" s="594"/>
    </row>
    <row r="1223" spans="1:22" ht="13.5" thickBot="1">
      <c r="A1223" s="131" t="s">
        <v>376</v>
      </c>
      <c r="B1223" s="132"/>
      <c r="C1223" s="132"/>
      <c r="D1223" s="180" t="s">
        <v>345</v>
      </c>
      <c r="E1223" s="183" t="str">
        <f>$E$17</f>
        <v>декабря</v>
      </c>
      <c r="F1223" s="132" t="s">
        <v>968</v>
      </c>
      <c r="G1223" s="182" t="s">
        <v>347</v>
      </c>
      <c r="H1223" s="167"/>
      <c r="I1223" s="257">
        <f>I1217+I1218+I1220+I1221+I1222</f>
        <v>415.74</v>
      </c>
      <c r="J1223" s="167"/>
      <c r="K1223" s="594"/>
      <c r="L1223" s="131" t="s">
        <v>376</v>
      </c>
      <c r="M1223" s="132"/>
      <c r="N1223" s="132"/>
      <c r="O1223" s="180" t="s">
        <v>345</v>
      </c>
      <c r="P1223" s="183" t="str">
        <f>$E$17</f>
        <v>декабря</v>
      </c>
      <c r="Q1223" s="132" t="s">
        <v>968</v>
      </c>
      <c r="R1223" s="182" t="s">
        <v>347</v>
      </c>
      <c r="S1223" s="167"/>
      <c r="T1223" s="257">
        <f>T1217+T1218+T1220+T1221+T1222</f>
        <v>554.31999999999994</v>
      </c>
      <c r="U1223" s="167"/>
      <c r="V1223" s="594"/>
    </row>
    <row r="1224" spans="1:22" s="261" customFormat="1" ht="12" customHeight="1">
      <c r="A1224" s="284" t="s">
        <v>348</v>
      </c>
      <c r="B1224" s="285">
        <f>$B$18</f>
        <v>4.3333333333333335E-2</v>
      </c>
      <c r="C1224" s="196" t="s">
        <v>349</v>
      </c>
      <c r="K1224" s="260"/>
      <c r="L1224" s="284" t="s">
        <v>348</v>
      </c>
      <c r="M1224" s="285">
        <f>$B$18</f>
        <v>4.3333333333333335E-2</v>
      </c>
      <c r="N1224" s="196" t="s">
        <v>349</v>
      </c>
    </row>
    <row r="1225" spans="1:22">
      <c r="A1225" s="131" t="s">
        <v>363</v>
      </c>
      <c r="B1225" s="131"/>
      <c r="L1225" s="131" t="s">
        <v>363</v>
      </c>
      <c r="M1225" s="131"/>
    </row>
    <row r="1226" spans="1:22">
      <c r="A1226" s="131" t="s">
        <v>966</v>
      </c>
      <c r="B1226" s="131"/>
      <c r="L1226" s="131" t="s">
        <v>966</v>
      </c>
      <c r="M1226" s="131"/>
    </row>
    <row r="1227" spans="1:22" ht="2.25" customHeight="1">
      <c r="A1227" s="131"/>
      <c r="B1227" s="131"/>
      <c r="C1227" s="132"/>
      <c r="D1227" s="132"/>
      <c r="E1227" s="132"/>
      <c r="F1227" s="132"/>
      <c r="G1227" s="132"/>
      <c r="H1227" s="132"/>
      <c r="I1227" s="132"/>
      <c r="J1227" s="132"/>
      <c r="K1227" s="217"/>
      <c r="L1227" s="131"/>
      <c r="M1227" s="131"/>
      <c r="N1227" s="132"/>
      <c r="O1227" s="132"/>
      <c r="P1227" s="132"/>
      <c r="Q1227" s="132"/>
      <c r="R1227" s="132"/>
      <c r="S1227" s="132"/>
      <c r="T1227" s="132"/>
      <c r="U1227" s="132"/>
      <c r="V1227" s="132"/>
    </row>
    <row r="1228" spans="1:22">
      <c r="A1228" s="132"/>
      <c r="B1228" s="132"/>
      <c r="C1228" s="132"/>
      <c r="D1228" s="133" t="s">
        <v>325</v>
      </c>
      <c r="E1228" s="133"/>
      <c r="F1228" s="133"/>
      <c r="G1228" s="135" t="str">
        <f>$G$4</f>
        <v>ноябрь</v>
      </c>
      <c r="H1228" s="133" t="s">
        <v>967</v>
      </c>
      <c r="I1228" s="132"/>
      <c r="J1228" s="132"/>
      <c r="K1228" s="217"/>
      <c r="L1228" s="132"/>
      <c r="M1228" s="132"/>
      <c r="N1228" s="132"/>
      <c r="O1228" s="133" t="s">
        <v>325</v>
      </c>
      <c r="P1228" s="133"/>
      <c r="Q1228" s="133"/>
      <c r="R1228" s="135" t="str">
        <f>$G$4</f>
        <v>ноябрь</v>
      </c>
      <c r="S1228" s="133" t="s">
        <v>967</v>
      </c>
      <c r="T1228" s="132"/>
      <c r="U1228" s="132"/>
      <c r="V1228" s="132"/>
    </row>
    <row r="1229" spans="1:22" ht="1.5" customHeight="1">
      <c r="A1229" s="599" t="s">
        <v>369</v>
      </c>
      <c r="B1229" s="132"/>
      <c r="C1229" s="132"/>
      <c r="D1229" s="132"/>
      <c r="E1229" s="132"/>
      <c r="F1229" s="132"/>
      <c r="G1229" s="132"/>
      <c r="H1229" s="132"/>
      <c r="I1229" s="132"/>
      <c r="J1229" s="132"/>
      <c r="K1229" s="217"/>
      <c r="L1229" s="599" t="s">
        <v>369</v>
      </c>
      <c r="M1229" s="132"/>
      <c r="N1229" s="132"/>
      <c r="O1229" s="132"/>
      <c r="P1229" s="132"/>
      <c r="Q1229" s="132"/>
      <c r="R1229" s="132"/>
      <c r="S1229" s="132"/>
      <c r="T1229" s="132"/>
      <c r="U1229" s="132"/>
      <c r="V1229" s="132"/>
    </row>
    <row r="1230" spans="1:22">
      <c r="A1230" s="599"/>
      <c r="B1230" s="132"/>
      <c r="C1230" s="132"/>
      <c r="D1230" s="131" t="s">
        <v>327</v>
      </c>
      <c r="E1230" s="131"/>
      <c r="F1230" s="136">
        <f>Жильцы!E71</f>
        <v>49.4</v>
      </c>
      <c r="G1230" s="131" t="s">
        <v>328</v>
      </c>
      <c r="H1230" s="132" t="str">
        <f>Жильцы!B71&amp;" "&amp;Жильцы!C71&amp;"."&amp;Жильцы!D71&amp;"."</f>
        <v>Болозович А.А.</v>
      </c>
      <c r="I1230" s="132"/>
      <c r="J1230" s="132"/>
      <c r="K1230" s="217"/>
      <c r="L1230" s="599"/>
      <c r="M1230" s="132"/>
      <c r="N1230" s="132"/>
      <c r="O1230" s="131" t="s">
        <v>327</v>
      </c>
      <c r="P1230" s="131"/>
      <c r="Q1230" s="136">
        <f>Жильцы!E73</f>
        <v>49.5</v>
      </c>
      <c r="R1230" s="131" t="s">
        <v>328</v>
      </c>
      <c r="S1230" s="132" t="str">
        <f>Жильцы!B73&amp;" "&amp;Жильцы!C73&amp;"."&amp;Жильцы!D73&amp;"."</f>
        <v>Гуляев В.А.</v>
      </c>
      <c r="T1230" s="132"/>
      <c r="U1230" s="132"/>
      <c r="V1230" s="132"/>
    </row>
    <row r="1231" spans="1:22">
      <c r="A1231" s="599"/>
      <c r="B1231" s="132"/>
      <c r="C1231" s="132"/>
      <c r="D1231" s="131" t="s">
        <v>329</v>
      </c>
      <c r="E1231" s="131"/>
      <c r="F1231" s="136">
        <f>Жильцы!F71</f>
        <v>0</v>
      </c>
      <c r="G1231" s="131" t="s">
        <v>330</v>
      </c>
      <c r="H1231" s="132" t="s">
        <v>331</v>
      </c>
      <c r="I1231" s="132"/>
      <c r="J1231" s="137">
        <f>Жильцы!A71</f>
        <v>70</v>
      </c>
      <c r="K1231" s="217"/>
      <c r="L1231" s="599"/>
      <c r="M1231" s="132"/>
      <c r="N1231" s="132"/>
      <c r="O1231" s="131" t="s">
        <v>329</v>
      </c>
      <c r="P1231" s="131"/>
      <c r="Q1231" s="136">
        <f>Жильцы!F73</f>
        <v>6</v>
      </c>
      <c r="R1231" s="131" t="s">
        <v>330</v>
      </c>
      <c r="S1231" s="132" t="s">
        <v>331</v>
      </c>
      <c r="T1231" s="132"/>
      <c r="U1231" s="137">
        <f>Жильцы!A73</f>
        <v>72</v>
      </c>
      <c r="V1231" s="132"/>
    </row>
    <row r="1232" spans="1:22" ht="1.5" customHeight="1" thickBot="1">
      <c r="A1232" s="599"/>
      <c r="B1232" s="132"/>
      <c r="C1232" s="132"/>
      <c r="D1232" s="132"/>
      <c r="E1232" s="132"/>
      <c r="F1232" s="132"/>
      <c r="G1232" s="132"/>
      <c r="H1232" s="132"/>
      <c r="I1232" s="132"/>
      <c r="J1232" s="132"/>
      <c r="K1232" s="217"/>
      <c r="L1232" s="599"/>
      <c r="M1232" s="132"/>
      <c r="N1232" s="132"/>
      <c r="O1232" s="132"/>
      <c r="P1232" s="132"/>
      <c r="Q1232" s="132"/>
      <c r="R1232" s="132"/>
      <c r="S1232" s="132"/>
      <c r="T1232" s="132"/>
      <c r="U1232" s="132"/>
      <c r="V1232" s="132"/>
    </row>
    <row r="1233" spans="1:22" ht="20.25" customHeight="1" thickBot="1">
      <c r="A1233" s="599"/>
      <c r="B1233" s="138"/>
      <c r="C1233" s="219"/>
      <c r="D1233" s="139" t="s">
        <v>957</v>
      </c>
      <c r="E1233" s="140"/>
      <c r="F1233" s="141" t="s">
        <v>334</v>
      </c>
      <c r="G1233" s="141" t="s">
        <v>335</v>
      </c>
      <c r="H1233" s="220"/>
      <c r="I1233" s="569" t="s">
        <v>337</v>
      </c>
      <c r="J1233" s="570"/>
      <c r="K1233" s="217"/>
      <c r="L1233" s="599"/>
      <c r="M1233" s="138"/>
      <c r="N1233" s="219"/>
      <c r="O1233" s="139" t="s">
        <v>957</v>
      </c>
      <c r="P1233" s="140"/>
      <c r="Q1233" s="141" t="s">
        <v>334</v>
      </c>
      <c r="R1233" s="141" t="s">
        <v>335</v>
      </c>
      <c r="S1233" s="220"/>
      <c r="T1233" s="569" t="s">
        <v>337</v>
      </c>
      <c r="U1233" s="570"/>
      <c r="V1233" s="132"/>
    </row>
    <row r="1234" spans="1:22" ht="3" customHeight="1">
      <c r="A1234" s="599"/>
      <c r="B1234" s="221"/>
      <c r="C1234" s="144"/>
      <c r="D1234" s="144"/>
      <c r="E1234" s="145"/>
      <c r="F1234" s="146"/>
      <c r="G1234" s="146"/>
      <c r="H1234" s="146"/>
      <c r="I1234" s="144"/>
      <c r="J1234" s="147"/>
      <c r="K1234" s="217"/>
      <c r="L1234" s="599"/>
      <c r="M1234" s="221"/>
      <c r="N1234" s="144"/>
      <c r="O1234" s="144"/>
      <c r="P1234" s="145"/>
      <c r="Q1234" s="146"/>
      <c r="R1234" s="146"/>
      <c r="S1234" s="146"/>
      <c r="T1234" s="144"/>
      <c r="U1234" s="147"/>
      <c r="V1234" s="132"/>
    </row>
    <row r="1235" spans="1:22" ht="27" customHeight="1" thickBot="1">
      <c r="A1235" s="599"/>
      <c r="B1235" s="600" t="s">
        <v>520</v>
      </c>
      <c r="C1235" s="601"/>
      <c r="D1235" s="601"/>
      <c r="E1235" s="602"/>
      <c r="F1235" s="239">
        <v>8.4499999999999993</v>
      </c>
      <c r="G1235" s="239">
        <f>F1235*F1230</f>
        <v>417.42999999999995</v>
      </c>
      <c r="H1235" s="240"/>
      <c r="I1235" s="242">
        <f>G1235-H1235</f>
        <v>417.42999999999995</v>
      </c>
      <c r="J1235" s="167"/>
      <c r="K1235" s="217"/>
      <c r="L1235" s="599"/>
      <c r="M1235" s="600" t="s">
        <v>520</v>
      </c>
      <c r="N1235" s="601"/>
      <c r="O1235" s="601"/>
      <c r="P1235" s="602"/>
      <c r="Q1235" s="239">
        <v>8.4499999999999993</v>
      </c>
      <c r="R1235" s="239">
        <f>Q1235*Q1230</f>
        <v>418.27499999999998</v>
      </c>
      <c r="S1235" s="240"/>
      <c r="T1235" s="242">
        <f>R1235-S1235</f>
        <v>418.27499999999998</v>
      </c>
      <c r="U1235" s="167"/>
      <c r="V1235" s="132"/>
    </row>
    <row r="1236" spans="1:22" ht="13.5" hidden="1" thickBot="1">
      <c r="A1236" s="154"/>
      <c r="B1236" s="168" t="s">
        <v>521</v>
      </c>
      <c r="C1236" s="164"/>
      <c r="D1236" s="164"/>
      <c r="E1236" s="165"/>
      <c r="F1236" s="239">
        <f>$B$2309</f>
        <v>0</v>
      </c>
      <c r="G1236" s="158">
        <f>F1236*F1230</f>
        <v>0</v>
      </c>
      <c r="H1236" s="162"/>
      <c r="I1236" s="160">
        <f>G1236-H1236</f>
        <v>0</v>
      </c>
      <c r="J1236" s="161"/>
      <c r="K1236" s="217"/>
      <c r="L1236" s="154"/>
      <c r="M1236" s="168" t="s">
        <v>521</v>
      </c>
      <c r="N1236" s="164"/>
      <c r="O1236" s="164"/>
      <c r="P1236" s="165"/>
      <c r="Q1236" s="239">
        <f>$B$2309</f>
        <v>0</v>
      </c>
      <c r="R1236" s="158">
        <f>Q1236*Q1230</f>
        <v>0</v>
      </c>
      <c r="S1236" s="162"/>
      <c r="T1236" s="160">
        <f>R1236-S1236</f>
        <v>0</v>
      </c>
      <c r="U1236" s="161"/>
      <c r="V1236" s="132"/>
    </row>
    <row r="1237" spans="1:22" ht="13.5" hidden="1" customHeight="1" thickBot="1">
      <c r="A1237" s="132"/>
      <c r="B1237" s="168"/>
      <c r="C1237" s="164"/>
      <c r="D1237" s="164"/>
      <c r="E1237" s="165"/>
      <c r="F1237" s="332" t="s">
        <v>384</v>
      </c>
      <c r="G1237" s="332" t="s">
        <v>385</v>
      </c>
      <c r="H1237" s="300"/>
      <c r="I1237" s="219"/>
      <c r="J1237" s="251"/>
      <c r="K1237" s="217"/>
      <c r="L1237" s="132"/>
      <c r="M1237" s="168"/>
      <c r="N1237" s="164"/>
      <c r="O1237" s="164"/>
      <c r="P1237" s="165"/>
      <c r="Q1237" s="332" t="s">
        <v>384</v>
      </c>
      <c r="R1237" s="332" t="s">
        <v>385</v>
      </c>
      <c r="S1237" s="300"/>
      <c r="T1237" s="219"/>
      <c r="U1237" s="251"/>
      <c r="V1237" s="132"/>
    </row>
    <row r="1238" spans="1:22" ht="13.5" thickBot="1">
      <c r="A1238" s="246" t="s">
        <v>375</v>
      </c>
      <c r="B1238" s="345"/>
      <c r="C1238" s="219"/>
      <c r="D1238" s="219"/>
      <c r="E1238" s="253"/>
      <c r="F1238" s="248"/>
      <c r="G1238" s="248"/>
      <c r="H1238" s="249"/>
      <c r="I1238" s="242"/>
      <c r="J1238" s="251"/>
      <c r="K1238" s="252"/>
      <c r="L1238" s="246" t="s">
        <v>375</v>
      </c>
      <c r="M1238" s="345"/>
      <c r="N1238" s="219"/>
      <c r="O1238" s="219"/>
      <c r="P1238" s="253"/>
      <c r="Q1238" s="164"/>
      <c r="R1238" s="248"/>
      <c r="S1238" s="249"/>
      <c r="T1238" s="242"/>
      <c r="U1238" s="167"/>
      <c r="V1238" s="132"/>
    </row>
    <row r="1239" spans="1:22">
      <c r="A1239" s="131"/>
      <c r="B1239" s="132"/>
      <c r="C1239" s="132"/>
      <c r="D1239" s="132"/>
      <c r="E1239" s="132"/>
      <c r="F1239" s="132"/>
      <c r="G1239" s="173" t="s">
        <v>342</v>
      </c>
      <c r="H1239" s="147"/>
      <c r="I1239" s="287">
        <f>Жильцы!M71</f>
        <v>0</v>
      </c>
      <c r="J1239" s="147"/>
      <c r="K1239" s="217"/>
      <c r="L1239" s="131"/>
      <c r="M1239" s="132"/>
      <c r="N1239" s="132"/>
      <c r="O1239" s="132"/>
      <c r="P1239" s="132"/>
      <c r="Q1239" s="132"/>
      <c r="R1239" s="173" t="s">
        <v>342</v>
      </c>
      <c r="S1239" s="147"/>
      <c r="T1239" s="287">
        <f>Жильцы!M73</f>
        <v>0</v>
      </c>
      <c r="U1239" s="147"/>
      <c r="V1239" s="132"/>
    </row>
    <row r="1240" spans="1:22">
      <c r="A1240" s="131"/>
      <c r="B1240" s="132"/>
      <c r="C1240" s="132"/>
      <c r="D1240" s="132"/>
      <c r="E1240" s="132"/>
      <c r="F1240" s="132"/>
      <c r="G1240" s="177" t="s">
        <v>140</v>
      </c>
      <c r="H1240" s="178"/>
      <c r="I1240" s="283">
        <f>Жильцы!O71</f>
        <v>0</v>
      </c>
      <c r="J1240" s="178"/>
      <c r="K1240" s="217"/>
      <c r="L1240" s="131"/>
      <c r="M1240" s="132"/>
      <c r="N1240" s="132"/>
      <c r="O1240" s="132"/>
      <c r="P1240" s="132"/>
      <c r="Q1240" s="132"/>
      <c r="R1240" s="177" t="s">
        <v>140</v>
      </c>
      <c r="S1240" s="178"/>
      <c r="T1240" s="283">
        <f>Жильцы!O73</f>
        <v>0</v>
      </c>
      <c r="U1240" s="178"/>
      <c r="V1240" s="132"/>
    </row>
    <row r="1241" spans="1:22" ht="13.5" thickBot="1">
      <c r="A1241" s="131" t="s">
        <v>376</v>
      </c>
      <c r="B1241" s="132"/>
      <c r="C1241" s="132"/>
      <c r="D1241" s="180" t="s">
        <v>345</v>
      </c>
      <c r="E1241" s="183" t="str">
        <f>$E$17</f>
        <v>декабря</v>
      </c>
      <c r="F1241" s="132" t="s">
        <v>968</v>
      </c>
      <c r="G1241" s="182" t="s">
        <v>347</v>
      </c>
      <c r="H1241" s="167"/>
      <c r="I1241" s="257">
        <f>I1235+I1236+I1238+I1239+I1240</f>
        <v>417.42999999999995</v>
      </c>
      <c r="J1241" s="167"/>
      <c r="K1241" s="217"/>
      <c r="L1241" s="131" t="s">
        <v>376</v>
      </c>
      <c r="M1241" s="132"/>
      <c r="N1241" s="132"/>
      <c r="O1241" s="180" t="s">
        <v>345</v>
      </c>
      <c r="P1241" s="183" t="str">
        <f>$E$17</f>
        <v>декабря</v>
      </c>
      <c r="Q1241" s="132" t="s">
        <v>968</v>
      </c>
      <c r="R1241" s="182" t="s">
        <v>347</v>
      </c>
      <c r="S1241" s="167"/>
      <c r="T1241" s="257">
        <f>T1235+T1236+T1238+T1239+T1240</f>
        <v>418.27499999999998</v>
      </c>
      <c r="U1241" s="167"/>
      <c r="V1241" s="132"/>
    </row>
    <row r="1242" spans="1:22" ht="12.75" customHeight="1">
      <c r="A1242" s="184" t="s">
        <v>348</v>
      </c>
      <c r="B1242" s="190">
        <f>$B$18</f>
        <v>4.3333333333333335E-2</v>
      </c>
      <c r="C1242" s="186" t="s">
        <v>349</v>
      </c>
      <c r="D1242" s="259"/>
      <c r="E1242" s="259"/>
      <c r="F1242" s="259"/>
      <c r="G1242" s="188"/>
      <c r="H1242" s="189"/>
      <c r="I1242" s="259"/>
      <c r="J1242" s="259"/>
      <c r="K1242" s="260"/>
      <c r="L1242" s="184" t="s">
        <v>348</v>
      </c>
      <c r="M1242" s="190">
        <f>$B$18</f>
        <v>4.3333333333333335E-2</v>
      </c>
      <c r="N1242" s="186" t="s">
        <v>349</v>
      </c>
      <c r="O1242" s="259"/>
      <c r="P1242" s="259"/>
      <c r="Q1242" s="259"/>
      <c r="R1242" s="259"/>
      <c r="S1242" s="259"/>
      <c r="T1242" s="259"/>
      <c r="U1242" s="259"/>
      <c r="V1242" s="261"/>
    </row>
    <row r="1243" spans="1:22" ht="24.75" customHeight="1">
      <c r="A1243" s="131" t="s">
        <v>363</v>
      </c>
      <c r="B1243" s="131"/>
      <c r="L1243" s="131" t="s">
        <v>363</v>
      </c>
      <c r="M1243" s="131"/>
      <c r="V1243" s="261"/>
    </row>
    <row r="1244" spans="1:22">
      <c r="A1244" s="131" t="s">
        <v>966</v>
      </c>
      <c r="B1244" s="131"/>
      <c r="L1244" s="131" t="s">
        <v>966</v>
      </c>
      <c r="M1244" s="131"/>
      <c r="V1244" s="261"/>
    </row>
    <row r="1245" spans="1:22" ht="1.5" customHeight="1">
      <c r="A1245" s="131"/>
      <c r="B1245" s="131"/>
      <c r="C1245" s="132"/>
      <c r="D1245" s="132"/>
      <c r="E1245" s="132"/>
      <c r="F1245" s="132"/>
      <c r="G1245" s="132"/>
      <c r="H1245" s="132"/>
      <c r="I1245" s="132"/>
      <c r="J1245" s="132"/>
      <c r="K1245" s="217"/>
      <c r="L1245" s="131"/>
      <c r="M1245" s="131"/>
      <c r="N1245" s="132"/>
      <c r="O1245" s="132"/>
      <c r="P1245" s="132"/>
      <c r="Q1245" s="132"/>
      <c r="R1245" s="132"/>
      <c r="S1245" s="132"/>
      <c r="T1245" s="132"/>
      <c r="U1245" s="132"/>
      <c r="V1245" s="156"/>
    </row>
    <row r="1246" spans="1:22">
      <c r="A1246" s="132"/>
      <c r="B1246" s="132"/>
      <c r="C1246" s="132"/>
      <c r="D1246" s="133" t="s">
        <v>350</v>
      </c>
      <c r="E1246" s="133"/>
      <c r="F1246" s="133"/>
      <c r="G1246" s="135" t="str">
        <f>$G$4</f>
        <v>ноябрь</v>
      </c>
      <c r="H1246" s="133" t="s">
        <v>967</v>
      </c>
      <c r="I1246" s="132"/>
      <c r="J1246" s="132"/>
      <c r="K1246" s="217"/>
      <c r="L1246" s="132"/>
      <c r="M1246" s="132"/>
      <c r="N1246" s="132"/>
      <c r="O1246" s="133" t="s">
        <v>350</v>
      </c>
      <c r="P1246" s="133"/>
      <c r="Q1246" s="133"/>
      <c r="R1246" s="135" t="str">
        <f>$G$4</f>
        <v>ноябрь</v>
      </c>
      <c r="S1246" s="133" t="s">
        <v>967</v>
      </c>
      <c r="T1246" s="132"/>
      <c r="U1246" s="132"/>
      <c r="V1246" s="156"/>
    </row>
    <row r="1247" spans="1:22" ht="2.25" customHeight="1">
      <c r="A1247" s="599" t="s">
        <v>369</v>
      </c>
      <c r="B1247" s="132"/>
      <c r="C1247" s="132"/>
      <c r="D1247" s="132"/>
      <c r="E1247" s="132"/>
      <c r="F1247" s="132"/>
      <c r="G1247" s="132"/>
      <c r="H1247" s="132"/>
      <c r="I1247" s="132"/>
      <c r="J1247" s="132"/>
      <c r="K1247" s="594"/>
      <c r="L1247" s="599" t="s">
        <v>369</v>
      </c>
      <c r="M1247" s="132"/>
      <c r="N1247" s="132"/>
      <c r="O1247" s="132"/>
      <c r="P1247" s="132"/>
      <c r="Q1247" s="132"/>
      <c r="R1247" s="132"/>
      <c r="S1247" s="132"/>
      <c r="T1247" s="132"/>
      <c r="U1247" s="132"/>
      <c r="V1247" s="594"/>
    </row>
    <row r="1248" spans="1:22">
      <c r="A1248" s="599"/>
      <c r="B1248" s="132"/>
      <c r="C1248" s="132"/>
      <c r="D1248" s="131" t="s">
        <v>327</v>
      </c>
      <c r="E1248" s="131"/>
      <c r="F1248" s="136">
        <f>F1230</f>
        <v>49.4</v>
      </c>
      <c r="G1248" s="131" t="s">
        <v>328</v>
      </c>
      <c r="H1248" s="132" t="str">
        <f>H1230</f>
        <v>Болозович А.А.</v>
      </c>
      <c r="I1248" s="132"/>
      <c r="J1248" s="132"/>
      <c r="K1248" s="594"/>
      <c r="L1248" s="599"/>
      <c r="M1248" s="132"/>
      <c r="N1248" s="132"/>
      <c r="O1248" s="131" t="s">
        <v>327</v>
      </c>
      <c r="P1248" s="131"/>
      <c r="Q1248" s="136">
        <f>Q1230</f>
        <v>49.5</v>
      </c>
      <c r="R1248" s="131" t="s">
        <v>328</v>
      </c>
      <c r="S1248" s="132" t="str">
        <f>S1230</f>
        <v>Гуляев В.А.</v>
      </c>
      <c r="T1248" s="132"/>
      <c r="U1248" s="132"/>
      <c r="V1248" s="594"/>
    </row>
    <row r="1249" spans="1:22">
      <c r="A1249" s="599"/>
      <c r="B1249" s="132"/>
      <c r="C1249" s="132"/>
      <c r="D1249" s="131" t="s">
        <v>329</v>
      </c>
      <c r="E1249" s="131"/>
      <c r="F1249" s="136">
        <f>F1231</f>
        <v>0</v>
      </c>
      <c r="G1249" s="131" t="s">
        <v>330</v>
      </c>
      <c r="H1249" s="132" t="s">
        <v>331</v>
      </c>
      <c r="I1249" s="132"/>
      <c r="J1249" s="137">
        <f>J1231</f>
        <v>70</v>
      </c>
      <c r="K1249" s="594"/>
      <c r="L1249" s="599"/>
      <c r="M1249" s="132"/>
      <c r="N1249" s="132"/>
      <c r="O1249" s="131" t="s">
        <v>329</v>
      </c>
      <c r="P1249" s="131"/>
      <c r="Q1249" s="136">
        <f>Q1231</f>
        <v>6</v>
      </c>
      <c r="R1249" s="131" t="s">
        <v>330</v>
      </c>
      <c r="S1249" s="132" t="s">
        <v>331</v>
      </c>
      <c r="T1249" s="132"/>
      <c r="U1249" s="137">
        <f>U1231</f>
        <v>72</v>
      </c>
      <c r="V1249" s="594"/>
    </row>
    <row r="1250" spans="1:22" ht="6" customHeight="1" thickBot="1">
      <c r="A1250" s="599"/>
      <c r="B1250" s="132"/>
      <c r="C1250" s="132"/>
      <c r="D1250" s="132"/>
      <c r="E1250" s="132"/>
      <c r="F1250" s="132"/>
      <c r="G1250" s="132"/>
      <c r="H1250" s="132"/>
      <c r="I1250" s="132"/>
      <c r="J1250" s="132"/>
      <c r="K1250" s="594"/>
      <c r="L1250" s="599"/>
      <c r="M1250" s="132"/>
      <c r="N1250" s="132"/>
      <c r="O1250" s="132"/>
      <c r="P1250" s="132"/>
      <c r="Q1250" s="132"/>
      <c r="R1250" s="132"/>
      <c r="S1250" s="132"/>
      <c r="T1250" s="132"/>
      <c r="U1250" s="132"/>
      <c r="V1250" s="594"/>
    </row>
    <row r="1251" spans="1:22" ht="21" customHeight="1" thickBot="1">
      <c r="A1251" s="599"/>
      <c r="B1251" s="138"/>
      <c r="C1251" s="219"/>
      <c r="D1251" s="139" t="s">
        <v>957</v>
      </c>
      <c r="E1251" s="140"/>
      <c r="F1251" s="141" t="s">
        <v>334</v>
      </c>
      <c r="G1251" s="141" t="s">
        <v>335</v>
      </c>
      <c r="H1251" s="220"/>
      <c r="I1251" s="569" t="s">
        <v>337</v>
      </c>
      <c r="J1251" s="570"/>
      <c r="K1251" s="594"/>
      <c r="L1251" s="599"/>
      <c r="M1251" s="138"/>
      <c r="N1251" s="219"/>
      <c r="O1251" s="139" t="s">
        <v>957</v>
      </c>
      <c r="P1251" s="140"/>
      <c r="Q1251" s="141" t="s">
        <v>334</v>
      </c>
      <c r="R1251" s="141" t="s">
        <v>335</v>
      </c>
      <c r="S1251" s="220"/>
      <c r="T1251" s="569" t="s">
        <v>337</v>
      </c>
      <c r="U1251" s="570"/>
      <c r="V1251" s="594"/>
    </row>
    <row r="1252" spans="1:22" ht="6" customHeight="1">
      <c r="A1252" s="599"/>
      <c r="B1252" s="221"/>
      <c r="C1252" s="144"/>
      <c r="D1252" s="144"/>
      <c r="E1252" s="145"/>
      <c r="F1252" s="146"/>
      <c r="G1252" s="146"/>
      <c r="H1252" s="146"/>
      <c r="I1252" s="144"/>
      <c r="J1252" s="147"/>
      <c r="K1252" s="594"/>
      <c r="L1252" s="599"/>
      <c r="M1252" s="221"/>
      <c r="N1252" s="144"/>
      <c r="O1252" s="144"/>
      <c r="P1252" s="145"/>
      <c r="Q1252" s="146"/>
      <c r="R1252" s="146"/>
      <c r="S1252" s="146"/>
      <c r="T1252" s="144"/>
      <c r="U1252" s="147"/>
      <c r="V1252" s="594"/>
    </row>
    <row r="1253" spans="1:22" ht="28.5" customHeight="1" thickBot="1">
      <c r="A1253" s="599"/>
      <c r="B1253" s="600" t="s">
        <v>520</v>
      </c>
      <c r="C1253" s="601"/>
      <c r="D1253" s="601"/>
      <c r="E1253" s="602"/>
      <c r="F1253" s="239">
        <v>8.4499999999999993</v>
      </c>
      <c r="G1253" s="239">
        <f>F1253*F1248</f>
        <v>417.42999999999995</v>
      </c>
      <c r="H1253" s="166"/>
      <c r="I1253" s="242">
        <f>G1253-H1253</f>
        <v>417.42999999999995</v>
      </c>
      <c r="J1253" s="167"/>
      <c r="K1253" s="594"/>
      <c r="L1253" s="599"/>
      <c r="M1253" s="600" t="s">
        <v>520</v>
      </c>
      <c r="N1253" s="601"/>
      <c r="O1253" s="601"/>
      <c r="P1253" s="602"/>
      <c r="Q1253" s="239">
        <v>8.4499999999999993</v>
      </c>
      <c r="R1253" s="239">
        <f>Q1253*Q1248</f>
        <v>418.27499999999998</v>
      </c>
      <c r="S1253" s="166"/>
      <c r="T1253" s="242">
        <f>R1253-S1253</f>
        <v>418.27499999999998</v>
      </c>
      <c r="U1253" s="167"/>
      <c r="V1253" s="594"/>
    </row>
    <row r="1254" spans="1:22" ht="13.5" hidden="1" thickBot="1">
      <c r="A1254" s="154"/>
      <c r="B1254" s="168" t="s">
        <v>521</v>
      </c>
      <c r="C1254" s="164"/>
      <c r="D1254" s="164"/>
      <c r="E1254" s="165"/>
      <c r="F1254" s="239">
        <f>$B$2309</f>
        <v>0</v>
      </c>
      <c r="G1254" s="158">
        <f>F1254*F1248</f>
        <v>0</v>
      </c>
      <c r="H1254" s="194"/>
      <c r="I1254" s="160">
        <f>G1254-H1254</f>
        <v>0</v>
      </c>
      <c r="J1254" s="161"/>
      <c r="K1254" s="594"/>
      <c r="L1254" s="154"/>
      <c r="M1254" s="168" t="s">
        <v>521</v>
      </c>
      <c r="N1254" s="164"/>
      <c r="O1254" s="164"/>
      <c r="P1254" s="165"/>
      <c r="Q1254" s="239">
        <f>$B$2309</f>
        <v>0</v>
      </c>
      <c r="R1254" s="158">
        <f>Q1254*Q1248</f>
        <v>0</v>
      </c>
      <c r="S1254" s="194"/>
      <c r="T1254" s="160">
        <f>R1254-S1254</f>
        <v>0</v>
      </c>
      <c r="U1254" s="161"/>
      <c r="V1254" s="594"/>
    </row>
    <row r="1255" spans="1:22" ht="15" hidden="1" customHeight="1" thickBot="1">
      <c r="A1255" s="132"/>
      <c r="B1255" s="168"/>
      <c r="C1255" s="164"/>
      <c r="D1255" s="164"/>
      <c r="E1255" s="165"/>
      <c r="F1255" s="332" t="s">
        <v>384</v>
      </c>
      <c r="G1255" s="332" t="s">
        <v>385</v>
      </c>
      <c r="H1255" s="300"/>
      <c r="I1255" s="219"/>
      <c r="J1255" s="251"/>
      <c r="K1255" s="594"/>
      <c r="L1255" s="132"/>
      <c r="M1255" s="168"/>
      <c r="N1255" s="164"/>
      <c r="O1255" s="164"/>
      <c r="P1255" s="165"/>
      <c r="Q1255" s="332" t="s">
        <v>384</v>
      </c>
      <c r="R1255" s="332" t="s">
        <v>385</v>
      </c>
      <c r="S1255" s="300"/>
      <c r="T1255" s="219"/>
      <c r="U1255" s="251"/>
      <c r="V1255" s="594"/>
    </row>
    <row r="1256" spans="1:22" ht="13.5" thickBot="1">
      <c r="A1256" s="246" t="s">
        <v>375</v>
      </c>
      <c r="B1256" s="345"/>
      <c r="C1256" s="219"/>
      <c r="D1256" s="219"/>
      <c r="E1256" s="253"/>
      <c r="F1256" s="164"/>
      <c r="G1256" s="282"/>
      <c r="H1256" s="249"/>
      <c r="I1256" s="242"/>
      <c r="J1256" s="167"/>
      <c r="K1256" s="594"/>
      <c r="L1256" s="246" t="s">
        <v>375</v>
      </c>
      <c r="M1256" s="345"/>
      <c r="N1256" s="219"/>
      <c r="O1256" s="219"/>
      <c r="P1256" s="253"/>
      <c r="Q1256" s="164"/>
      <c r="R1256" s="248"/>
      <c r="S1256" s="249"/>
      <c r="T1256" s="242"/>
      <c r="U1256" s="167"/>
      <c r="V1256" s="594"/>
    </row>
    <row r="1257" spans="1:22">
      <c r="A1257" s="131"/>
      <c r="B1257" s="132"/>
      <c r="C1257" s="132"/>
      <c r="D1257" s="132"/>
      <c r="E1257" s="132"/>
      <c r="F1257" s="132"/>
      <c r="G1257" s="173" t="s">
        <v>342</v>
      </c>
      <c r="H1257" s="147"/>
      <c r="I1257" s="287">
        <f>I1239</f>
        <v>0</v>
      </c>
      <c r="J1257" s="147"/>
      <c r="K1257" s="594"/>
      <c r="L1257" s="131"/>
      <c r="M1257" s="132"/>
      <c r="N1257" s="132"/>
      <c r="O1257" s="132"/>
      <c r="P1257" s="132"/>
      <c r="Q1257" s="132"/>
      <c r="R1257" s="173" t="s">
        <v>342</v>
      </c>
      <c r="S1257" s="147"/>
      <c r="T1257" s="287">
        <f>T1239</f>
        <v>0</v>
      </c>
      <c r="U1257" s="147"/>
      <c r="V1257" s="594"/>
    </row>
    <row r="1258" spans="1:22">
      <c r="A1258" s="131"/>
      <c r="B1258" s="132"/>
      <c r="C1258" s="132"/>
      <c r="D1258" s="132"/>
      <c r="E1258" s="132"/>
      <c r="F1258" s="132"/>
      <c r="G1258" s="177" t="s">
        <v>140</v>
      </c>
      <c r="H1258" s="178"/>
      <c r="I1258" s="283">
        <f>I1240</f>
        <v>0</v>
      </c>
      <c r="J1258" s="178"/>
      <c r="K1258" s="594"/>
      <c r="L1258" s="131"/>
      <c r="M1258" s="132"/>
      <c r="N1258" s="132"/>
      <c r="O1258" s="132"/>
      <c r="P1258" s="132"/>
      <c r="Q1258" s="132"/>
      <c r="R1258" s="177" t="s">
        <v>140</v>
      </c>
      <c r="S1258" s="178"/>
      <c r="T1258" s="283">
        <f>T1240</f>
        <v>0</v>
      </c>
      <c r="U1258" s="178"/>
      <c r="V1258" s="594"/>
    </row>
    <row r="1259" spans="1:22" ht="13.5" thickBot="1">
      <c r="A1259" s="131" t="s">
        <v>376</v>
      </c>
      <c r="B1259" s="132"/>
      <c r="C1259" s="132"/>
      <c r="D1259" s="180" t="s">
        <v>345</v>
      </c>
      <c r="E1259" s="183" t="str">
        <f>$E$17</f>
        <v>декабря</v>
      </c>
      <c r="F1259" s="132" t="s">
        <v>968</v>
      </c>
      <c r="G1259" s="182" t="s">
        <v>347</v>
      </c>
      <c r="H1259" s="167"/>
      <c r="I1259" s="257">
        <f>I1253+I1254+I1256+I1257+I1258</f>
        <v>417.42999999999995</v>
      </c>
      <c r="J1259" s="167"/>
      <c r="K1259" s="594"/>
      <c r="L1259" s="131" t="s">
        <v>376</v>
      </c>
      <c r="M1259" s="132"/>
      <c r="N1259" s="132"/>
      <c r="O1259" s="180" t="s">
        <v>345</v>
      </c>
      <c r="P1259" s="183" t="str">
        <f>$E$17</f>
        <v>декабря</v>
      </c>
      <c r="Q1259" s="132" t="s">
        <v>968</v>
      </c>
      <c r="R1259" s="182" t="s">
        <v>347</v>
      </c>
      <c r="S1259" s="167"/>
      <c r="T1259" s="257">
        <f>T1253+T1254+T1256+T1257+T1258</f>
        <v>418.27499999999998</v>
      </c>
      <c r="U1259" s="167"/>
      <c r="V1259" s="594"/>
    </row>
    <row r="1260" spans="1:22" ht="13.5" thickBot="1">
      <c r="A1260" s="184" t="s">
        <v>348</v>
      </c>
      <c r="B1260" s="190">
        <f>$B$18</f>
        <v>4.3333333333333335E-2</v>
      </c>
      <c r="C1260" s="186" t="s">
        <v>349</v>
      </c>
      <c r="D1260" s="259"/>
      <c r="E1260" s="259"/>
      <c r="F1260" s="259"/>
      <c r="G1260" s="197"/>
      <c r="H1260" s="197"/>
      <c r="I1260" s="197"/>
      <c r="J1260" s="197"/>
      <c r="K1260" s="348"/>
      <c r="L1260" s="184" t="s">
        <v>348</v>
      </c>
      <c r="M1260" s="190">
        <f>$B$18</f>
        <v>4.3333333333333335E-2</v>
      </c>
      <c r="N1260" s="186" t="s">
        <v>349</v>
      </c>
      <c r="O1260" s="259"/>
      <c r="P1260" s="259"/>
      <c r="Q1260" s="259"/>
      <c r="R1260" s="197"/>
      <c r="S1260" s="197"/>
      <c r="T1260" s="197"/>
      <c r="U1260" s="197"/>
      <c r="V1260" s="156"/>
    </row>
    <row r="1261" spans="1:22" ht="28.5" customHeight="1" thickTop="1">
      <c r="A1261" s="131" t="s">
        <v>363</v>
      </c>
      <c r="B1261" s="131"/>
      <c r="L1261" s="131" t="s">
        <v>363</v>
      </c>
      <c r="M1261" s="131"/>
    </row>
    <row r="1262" spans="1:22" ht="12" customHeight="1">
      <c r="A1262" s="131" t="s">
        <v>966</v>
      </c>
      <c r="B1262" s="131"/>
      <c r="L1262" s="131" t="s">
        <v>966</v>
      </c>
      <c r="M1262" s="131"/>
    </row>
    <row r="1263" spans="1:22" ht="7.5" hidden="1" customHeight="1">
      <c r="A1263" s="131"/>
      <c r="B1263" s="131"/>
      <c r="C1263" s="132"/>
      <c r="D1263" s="132"/>
      <c r="E1263" s="132"/>
      <c r="F1263" s="132"/>
      <c r="G1263" s="132"/>
      <c r="H1263" s="132"/>
      <c r="I1263" s="132"/>
      <c r="J1263" s="132"/>
      <c r="K1263" s="217"/>
      <c r="L1263" s="131"/>
      <c r="M1263" s="131"/>
      <c r="N1263" s="132"/>
      <c r="O1263" s="132"/>
      <c r="P1263" s="132"/>
      <c r="Q1263" s="132"/>
      <c r="R1263" s="132"/>
      <c r="S1263" s="132"/>
      <c r="T1263" s="132"/>
      <c r="U1263" s="132"/>
      <c r="V1263" s="132"/>
    </row>
    <row r="1264" spans="1:22">
      <c r="A1264" s="132"/>
      <c r="B1264" s="132"/>
      <c r="C1264" s="132"/>
      <c r="D1264" s="133" t="s">
        <v>325</v>
      </c>
      <c r="E1264" s="133"/>
      <c r="F1264" s="133"/>
      <c r="G1264" s="135" t="str">
        <f>$G$4</f>
        <v>ноябрь</v>
      </c>
      <c r="H1264" s="133" t="s">
        <v>967</v>
      </c>
      <c r="I1264" s="132"/>
      <c r="J1264" s="132"/>
      <c r="K1264" s="217"/>
      <c r="L1264" s="132"/>
      <c r="M1264" s="132"/>
      <c r="N1264" s="132"/>
      <c r="O1264" s="133" t="s">
        <v>325</v>
      </c>
      <c r="P1264" s="133"/>
      <c r="Q1264" s="133"/>
      <c r="R1264" s="135" t="str">
        <f>$G$4</f>
        <v>ноябрь</v>
      </c>
      <c r="S1264" s="133" t="s">
        <v>967</v>
      </c>
      <c r="T1264" s="132"/>
      <c r="U1264" s="132"/>
      <c r="V1264" s="132"/>
    </row>
    <row r="1265" spans="1:22" ht="3" customHeight="1">
      <c r="A1265" s="599" t="s">
        <v>369</v>
      </c>
      <c r="B1265" s="132"/>
      <c r="C1265" s="132"/>
      <c r="D1265" s="132"/>
      <c r="E1265" s="132"/>
      <c r="F1265" s="132"/>
      <c r="G1265" s="132"/>
      <c r="H1265" s="132"/>
      <c r="I1265" s="132"/>
      <c r="J1265" s="132"/>
      <c r="K1265" s="217"/>
      <c r="L1265" s="599" t="s">
        <v>369</v>
      </c>
      <c r="M1265" s="132"/>
      <c r="N1265" s="132"/>
      <c r="O1265" s="132"/>
      <c r="P1265" s="132"/>
      <c r="Q1265" s="132"/>
      <c r="R1265" s="132"/>
      <c r="S1265" s="132"/>
      <c r="T1265" s="132"/>
      <c r="U1265" s="132"/>
      <c r="V1265" s="132"/>
    </row>
    <row r="1266" spans="1:22">
      <c r="A1266" s="599"/>
      <c r="B1266" s="132"/>
      <c r="C1266" s="132"/>
      <c r="D1266" s="131" t="s">
        <v>327</v>
      </c>
      <c r="E1266" s="131"/>
      <c r="F1266" s="136">
        <f>Жильцы!E72</f>
        <v>49.2</v>
      </c>
      <c r="G1266" s="131" t="s">
        <v>328</v>
      </c>
      <c r="H1266" s="132" t="str">
        <f>Жильцы!B72&amp;" "&amp;Жильцы!C72&amp;"."&amp;Жильцы!D72&amp;"."</f>
        <v>Слободянюк A.А.</v>
      </c>
      <c r="I1266" s="132"/>
      <c r="J1266" s="132"/>
      <c r="K1266" s="217"/>
      <c r="L1266" s="599"/>
      <c r="M1266" s="132"/>
      <c r="N1266" s="132"/>
      <c r="O1266" s="131" t="s">
        <v>327</v>
      </c>
      <c r="P1266" s="131"/>
      <c r="Q1266" s="136">
        <f>Жильцы!E74</f>
        <v>49.4</v>
      </c>
      <c r="R1266" s="131" t="s">
        <v>328</v>
      </c>
      <c r="S1266" s="132" t="str">
        <f>Жильцы!B74&amp;" "&amp;Жильцы!C74&amp;"."&amp;Жильцы!D74&amp;"."</f>
        <v>Кириленко Л.М.</v>
      </c>
      <c r="T1266" s="132"/>
      <c r="U1266" s="132"/>
      <c r="V1266" s="132"/>
    </row>
    <row r="1267" spans="1:22">
      <c r="A1267" s="599"/>
      <c r="B1267" s="132"/>
      <c r="C1267" s="132"/>
      <c r="D1267" s="131" t="s">
        <v>329</v>
      </c>
      <c r="E1267" s="131"/>
      <c r="F1267" s="136">
        <f>Жильцы!F72</f>
        <v>1</v>
      </c>
      <c r="G1267" s="131" t="s">
        <v>330</v>
      </c>
      <c r="H1267" s="132" t="s">
        <v>331</v>
      </c>
      <c r="I1267" s="132"/>
      <c r="J1267" s="137">
        <f>Жильцы!A72</f>
        <v>71</v>
      </c>
      <c r="K1267" s="217"/>
      <c r="L1267" s="599"/>
      <c r="M1267" s="132"/>
      <c r="N1267" s="132"/>
      <c r="O1267" s="131" t="s">
        <v>329</v>
      </c>
      <c r="P1267" s="131"/>
      <c r="Q1267" s="136">
        <f>Жильцы!F74</f>
        <v>1</v>
      </c>
      <c r="R1267" s="131" t="s">
        <v>330</v>
      </c>
      <c r="S1267" s="132" t="s">
        <v>331</v>
      </c>
      <c r="T1267" s="132"/>
      <c r="U1267" s="137">
        <f>Жильцы!A74</f>
        <v>73</v>
      </c>
      <c r="V1267" s="132"/>
    </row>
    <row r="1268" spans="1:22" ht="2.25" customHeight="1" thickBot="1">
      <c r="A1268" s="599"/>
      <c r="B1268" s="132"/>
      <c r="C1268" s="132"/>
      <c r="D1268" s="132"/>
      <c r="E1268" s="132"/>
      <c r="F1268" s="132"/>
      <c r="G1268" s="132"/>
      <c r="H1268" s="132"/>
      <c r="I1268" s="132"/>
      <c r="J1268" s="132"/>
      <c r="K1268" s="217"/>
      <c r="L1268" s="599"/>
      <c r="M1268" s="132"/>
      <c r="N1268" s="132"/>
      <c r="O1268" s="132"/>
      <c r="P1268" s="132"/>
      <c r="Q1268" s="132"/>
      <c r="R1268" s="132"/>
      <c r="S1268" s="132"/>
      <c r="T1268" s="132"/>
      <c r="U1268" s="132"/>
      <c r="V1268" s="132"/>
    </row>
    <row r="1269" spans="1:22" ht="20.25" customHeight="1" thickBot="1">
      <c r="A1269" s="599"/>
      <c r="B1269" s="138"/>
      <c r="C1269" s="219"/>
      <c r="D1269" s="139" t="s">
        <v>957</v>
      </c>
      <c r="E1269" s="140"/>
      <c r="F1269" s="141" t="s">
        <v>334</v>
      </c>
      <c r="G1269" s="141" t="s">
        <v>335</v>
      </c>
      <c r="H1269" s="220"/>
      <c r="I1269" s="569" t="s">
        <v>337</v>
      </c>
      <c r="J1269" s="570"/>
      <c r="K1269" s="217"/>
      <c r="L1269" s="599"/>
      <c r="M1269" s="138"/>
      <c r="N1269" s="219"/>
      <c r="O1269" s="139" t="s">
        <v>957</v>
      </c>
      <c r="P1269" s="140"/>
      <c r="Q1269" s="141" t="s">
        <v>334</v>
      </c>
      <c r="R1269" s="141" t="s">
        <v>335</v>
      </c>
      <c r="S1269" s="220"/>
      <c r="T1269" s="569" t="s">
        <v>337</v>
      </c>
      <c r="U1269" s="570"/>
      <c r="V1269" s="132"/>
    </row>
    <row r="1270" spans="1:22" ht="3.75" customHeight="1">
      <c r="A1270" s="599"/>
      <c r="B1270" s="221"/>
      <c r="C1270" s="144"/>
      <c r="D1270" s="144"/>
      <c r="E1270" s="145"/>
      <c r="F1270" s="146"/>
      <c r="G1270" s="146"/>
      <c r="H1270" s="146"/>
      <c r="I1270" s="144"/>
      <c r="J1270" s="147"/>
      <c r="K1270" s="217"/>
      <c r="L1270" s="599"/>
      <c r="M1270" s="221"/>
      <c r="N1270" s="144"/>
      <c r="O1270" s="144"/>
      <c r="P1270" s="145"/>
      <c r="Q1270" s="146"/>
      <c r="R1270" s="146"/>
      <c r="S1270" s="146"/>
      <c r="T1270" s="144"/>
      <c r="U1270" s="147"/>
      <c r="V1270" s="132"/>
    </row>
    <row r="1271" spans="1:22" ht="24.75" customHeight="1" thickBot="1">
      <c r="A1271" s="599"/>
      <c r="B1271" s="600" t="s">
        <v>520</v>
      </c>
      <c r="C1271" s="601"/>
      <c r="D1271" s="601"/>
      <c r="E1271" s="602"/>
      <c r="F1271" s="239">
        <v>8.4499999999999993</v>
      </c>
      <c r="G1271" s="239">
        <f>F1271*F1266</f>
        <v>415.74</v>
      </c>
      <c r="H1271" s="166"/>
      <c r="I1271" s="242">
        <f>G1271-H1271</f>
        <v>415.74</v>
      </c>
      <c r="J1271" s="167"/>
      <c r="K1271" s="217"/>
      <c r="L1271" s="599"/>
      <c r="M1271" s="600" t="s">
        <v>520</v>
      </c>
      <c r="N1271" s="601"/>
      <c r="O1271" s="601"/>
      <c r="P1271" s="602"/>
      <c r="Q1271" s="239">
        <v>8.4499999999999993</v>
      </c>
      <c r="R1271" s="239">
        <f>Q1271*Q1266</f>
        <v>417.42999999999995</v>
      </c>
      <c r="S1271" s="166"/>
      <c r="T1271" s="242">
        <f>R1271-S1271</f>
        <v>417.42999999999995</v>
      </c>
      <c r="U1271" s="167"/>
      <c r="V1271" s="132"/>
    </row>
    <row r="1272" spans="1:22" ht="13.5" hidden="1" thickBot="1">
      <c r="A1272" s="154"/>
      <c r="B1272" s="168" t="s">
        <v>521</v>
      </c>
      <c r="C1272" s="164"/>
      <c r="D1272" s="164"/>
      <c r="E1272" s="165"/>
      <c r="F1272" s="239">
        <f>$B$2309</f>
        <v>0</v>
      </c>
      <c r="G1272" s="158">
        <f>F1272*F1266</f>
        <v>0</v>
      </c>
      <c r="H1272" s="194"/>
      <c r="I1272" s="160">
        <f>G1272-H1272</f>
        <v>0</v>
      </c>
      <c r="J1272" s="161"/>
      <c r="K1272" s="217"/>
      <c r="L1272" s="154"/>
      <c r="M1272" s="168" t="s">
        <v>521</v>
      </c>
      <c r="N1272" s="164"/>
      <c r="O1272" s="164"/>
      <c r="P1272" s="165"/>
      <c r="Q1272" s="239">
        <f>$B$2309</f>
        <v>0</v>
      </c>
      <c r="R1272" s="158">
        <f>Q1272*Q1266</f>
        <v>0</v>
      </c>
      <c r="S1272" s="194"/>
      <c r="T1272" s="160">
        <f>R1272-S1272</f>
        <v>0</v>
      </c>
      <c r="U1272" s="161"/>
      <c r="V1272" s="132"/>
    </row>
    <row r="1273" spans="1:22" ht="12" hidden="1" customHeight="1" thickBot="1">
      <c r="A1273" s="132"/>
      <c r="B1273" s="168"/>
      <c r="C1273" s="164"/>
      <c r="D1273" s="164"/>
      <c r="E1273" s="165"/>
      <c r="F1273" s="332" t="s">
        <v>384</v>
      </c>
      <c r="G1273" s="332" t="s">
        <v>385</v>
      </c>
      <c r="H1273" s="300"/>
      <c r="I1273" s="219"/>
      <c r="J1273" s="251"/>
      <c r="K1273" s="217"/>
      <c r="L1273" s="132"/>
      <c r="M1273" s="168"/>
      <c r="N1273" s="164"/>
      <c r="O1273" s="164"/>
      <c r="P1273" s="165"/>
      <c r="Q1273" s="332" t="s">
        <v>384</v>
      </c>
      <c r="R1273" s="332" t="s">
        <v>385</v>
      </c>
      <c r="S1273" s="300"/>
      <c r="T1273" s="219"/>
      <c r="U1273" s="251"/>
      <c r="V1273" s="132"/>
    </row>
    <row r="1274" spans="1:22" ht="13.5" thickBot="1">
      <c r="A1274" s="246" t="s">
        <v>375</v>
      </c>
      <c r="B1274" s="345"/>
      <c r="C1274" s="219"/>
      <c r="D1274" s="219"/>
      <c r="E1274" s="253"/>
      <c r="F1274" s="248"/>
      <c r="G1274" s="248"/>
      <c r="H1274" s="249"/>
      <c r="I1274" s="242"/>
      <c r="J1274" s="251"/>
      <c r="K1274" s="217"/>
      <c r="L1274" s="246" t="s">
        <v>375</v>
      </c>
      <c r="M1274" s="138"/>
      <c r="N1274" s="219"/>
      <c r="O1274" s="219"/>
      <c r="P1274" s="253"/>
      <c r="Q1274" s="164"/>
      <c r="R1274" s="248"/>
      <c r="S1274" s="249"/>
      <c r="T1274" s="242"/>
      <c r="U1274" s="167"/>
      <c r="V1274" s="132"/>
    </row>
    <row r="1275" spans="1:22">
      <c r="A1275" s="131"/>
      <c r="B1275" s="132"/>
      <c r="C1275" s="132"/>
      <c r="D1275" s="132"/>
      <c r="E1275" s="132"/>
      <c r="F1275" s="132"/>
      <c r="G1275" s="173" t="s">
        <v>342</v>
      </c>
      <c r="H1275" s="147"/>
      <c r="I1275" s="287">
        <f>Жильцы!M72</f>
        <v>0</v>
      </c>
      <c r="J1275" s="147"/>
      <c r="K1275" s="217"/>
      <c r="L1275" s="131"/>
      <c r="M1275" s="132"/>
      <c r="N1275" s="132"/>
      <c r="O1275" s="132"/>
      <c r="P1275" s="132"/>
      <c r="Q1275" s="132"/>
      <c r="R1275" s="173" t="s">
        <v>342</v>
      </c>
      <c r="S1275" s="147"/>
      <c r="T1275" s="287">
        <f>Жильцы!M74</f>
        <v>0</v>
      </c>
      <c r="U1275" s="147"/>
      <c r="V1275" s="132"/>
    </row>
    <row r="1276" spans="1:22" ht="11.25" customHeight="1">
      <c r="A1276" s="131"/>
      <c r="B1276" s="132"/>
      <c r="C1276" s="132"/>
      <c r="D1276" s="132"/>
      <c r="E1276" s="132"/>
      <c r="F1276" s="132"/>
      <c r="G1276" s="177" t="s">
        <v>140</v>
      </c>
      <c r="H1276" s="178"/>
      <c r="I1276" s="283">
        <f>Жильцы!O72</f>
        <v>0</v>
      </c>
      <c r="J1276" s="178"/>
      <c r="K1276" s="217"/>
      <c r="L1276" s="131"/>
      <c r="M1276" s="132"/>
      <c r="N1276" s="132"/>
      <c r="O1276" s="132"/>
      <c r="P1276" s="132"/>
      <c r="Q1276" s="132"/>
      <c r="R1276" s="177" t="s">
        <v>140</v>
      </c>
      <c r="S1276" s="178"/>
      <c r="T1276" s="283">
        <f>Жильцы!O74</f>
        <v>0</v>
      </c>
      <c r="U1276" s="178"/>
      <c r="V1276" s="132"/>
    </row>
    <row r="1277" spans="1:22" ht="13.5" thickBot="1">
      <c r="A1277" s="131" t="s">
        <v>376</v>
      </c>
      <c r="B1277" s="132"/>
      <c r="C1277" s="132"/>
      <c r="D1277" s="180" t="s">
        <v>345</v>
      </c>
      <c r="E1277" s="183" t="str">
        <f>$E$17</f>
        <v>декабря</v>
      </c>
      <c r="F1277" s="132" t="s">
        <v>968</v>
      </c>
      <c r="G1277" s="182" t="s">
        <v>347</v>
      </c>
      <c r="H1277" s="167"/>
      <c r="I1277" s="257">
        <f>I1271+I1272+I1274+I1275+I1276</f>
        <v>415.74</v>
      </c>
      <c r="J1277" s="167"/>
      <c r="K1277" s="217"/>
      <c r="L1277" s="131" t="s">
        <v>376</v>
      </c>
      <c r="M1277" s="132"/>
      <c r="N1277" s="132"/>
      <c r="O1277" s="180" t="s">
        <v>345</v>
      </c>
      <c r="P1277" s="183" t="str">
        <f>$E$17</f>
        <v>декабря</v>
      </c>
      <c r="Q1277" s="132" t="s">
        <v>968</v>
      </c>
      <c r="R1277" s="182" t="s">
        <v>347</v>
      </c>
      <c r="S1277" s="167"/>
      <c r="T1277" s="257">
        <f>T1271+T1272+T1274+T1275+T1276</f>
        <v>417.42999999999995</v>
      </c>
      <c r="U1277" s="167"/>
      <c r="V1277" s="132"/>
    </row>
    <row r="1278" spans="1:22" ht="10.5" customHeight="1">
      <c r="A1278" s="184" t="s">
        <v>348</v>
      </c>
      <c r="B1278" s="190">
        <f>$B$18</f>
        <v>4.3333333333333335E-2</v>
      </c>
      <c r="C1278" s="186" t="s">
        <v>349</v>
      </c>
      <c r="D1278" s="259"/>
      <c r="E1278" s="259"/>
      <c r="F1278" s="259"/>
      <c r="G1278" s="259"/>
      <c r="H1278" s="259"/>
      <c r="I1278" s="259"/>
      <c r="J1278" s="259"/>
      <c r="K1278" s="260"/>
      <c r="L1278" s="184" t="s">
        <v>348</v>
      </c>
      <c r="M1278" s="190">
        <f>$B$18</f>
        <v>4.3333333333333335E-2</v>
      </c>
      <c r="N1278" s="186" t="s">
        <v>349</v>
      </c>
      <c r="O1278" s="259"/>
      <c r="P1278" s="259"/>
      <c r="Q1278" s="259"/>
      <c r="R1278" s="259"/>
      <c r="S1278" s="259"/>
      <c r="T1278" s="259"/>
      <c r="U1278" s="259"/>
      <c r="V1278" s="261"/>
    </row>
    <row r="1279" spans="1:22" ht="31.5" customHeight="1">
      <c r="A1279" s="131" t="s">
        <v>363</v>
      </c>
      <c r="B1279" s="131"/>
      <c r="L1279" s="131" t="s">
        <v>363</v>
      </c>
      <c r="M1279" s="131"/>
    </row>
    <row r="1280" spans="1:22">
      <c r="A1280" s="131" t="s">
        <v>966</v>
      </c>
      <c r="B1280" s="131"/>
      <c r="L1280" s="131" t="s">
        <v>966</v>
      </c>
      <c r="M1280" s="131"/>
    </row>
    <row r="1281" spans="1:22" ht="1.5" customHeight="1">
      <c r="A1281" s="131"/>
      <c r="B1281" s="131"/>
      <c r="C1281" s="132"/>
      <c r="D1281" s="132"/>
      <c r="E1281" s="132"/>
      <c r="F1281" s="132"/>
      <c r="G1281" s="132"/>
      <c r="H1281" s="132"/>
      <c r="I1281" s="132"/>
      <c r="J1281" s="132"/>
      <c r="K1281" s="217"/>
      <c r="L1281" s="131"/>
      <c r="M1281" s="131"/>
      <c r="N1281" s="132"/>
      <c r="O1281" s="132"/>
      <c r="P1281" s="132"/>
      <c r="Q1281" s="132"/>
      <c r="R1281" s="132"/>
      <c r="S1281" s="132"/>
      <c r="T1281" s="132"/>
      <c r="U1281" s="132"/>
      <c r="V1281" s="132"/>
    </row>
    <row r="1282" spans="1:22">
      <c r="A1282" s="132"/>
      <c r="B1282" s="132"/>
      <c r="C1282" s="132"/>
      <c r="D1282" s="133" t="s">
        <v>350</v>
      </c>
      <c r="E1282" s="133"/>
      <c r="F1282" s="133"/>
      <c r="G1282" s="135" t="str">
        <f>$G$4</f>
        <v>ноябрь</v>
      </c>
      <c r="H1282" s="133" t="s">
        <v>967</v>
      </c>
      <c r="I1282" s="132"/>
      <c r="J1282" s="132"/>
      <c r="K1282" s="217"/>
      <c r="L1282" s="132"/>
      <c r="M1282" s="132"/>
      <c r="N1282" s="132"/>
      <c r="O1282" s="133" t="s">
        <v>350</v>
      </c>
      <c r="P1282" s="133"/>
      <c r="Q1282" s="133"/>
      <c r="R1282" s="135" t="str">
        <f>$G$4</f>
        <v>ноябрь</v>
      </c>
      <c r="S1282" s="133" t="s">
        <v>967</v>
      </c>
      <c r="T1282" s="132"/>
      <c r="U1282" s="132"/>
      <c r="V1282" s="132"/>
    </row>
    <row r="1283" spans="1:22" ht="3.75" customHeight="1">
      <c r="A1283" s="599" t="s">
        <v>369</v>
      </c>
      <c r="B1283" s="132"/>
      <c r="C1283" s="132"/>
      <c r="D1283" s="132"/>
      <c r="E1283" s="132"/>
      <c r="F1283" s="132"/>
      <c r="G1283" s="132"/>
      <c r="H1283" s="132"/>
      <c r="I1283" s="132"/>
      <c r="J1283" s="132"/>
      <c r="K1283" s="594"/>
      <c r="L1283" s="599" t="s">
        <v>369</v>
      </c>
      <c r="M1283" s="132"/>
      <c r="N1283" s="132"/>
      <c r="O1283" s="132"/>
      <c r="P1283" s="132"/>
      <c r="Q1283" s="132"/>
      <c r="R1283" s="132"/>
      <c r="S1283" s="132"/>
      <c r="T1283" s="132"/>
      <c r="U1283" s="132"/>
      <c r="V1283" s="594"/>
    </row>
    <row r="1284" spans="1:22">
      <c r="A1284" s="599"/>
      <c r="B1284" s="132"/>
      <c r="C1284" s="132"/>
      <c r="D1284" s="131" t="s">
        <v>327</v>
      </c>
      <c r="E1284" s="131"/>
      <c r="F1284" s="136">
        <f>F1266</f>
        <v>49.2</v>
      </c>
      <c r="G1284" s="131" t="s">
        <v>328</v>
      </c>
      <c r="H1284" s="132" t="str">
        <f>H1266</f>
        <v>Слободянюк A.А.</v>
      </c>
      <c r="I1284" s="132"/>
      <c r="J1284" s="132"/>
      <c r="K1284" s="594"/>
      <c r="L1284" s="599"/>
      <c r="M1284" s="132"/>
      <c r="N1284" s="132"/>
      <c r="O1284" s="131" t="s">
        <v>327</v>
      </c>
      <c r="P1284" s="131"/>
      <c r="Q1284" s="136">
        <f>Q1266</f>
        <v>49.4</v>
      </c>
      <c r="R1284" s="131" t="s">
        <v>328</v>
      </c>
      <c r="S1284" s="132" t="str">
        <f>S1266</f>
        <v>Кириленко Л.М.</v>
      </c>
      <c r="T1284" s="132"/>
      <c r="U1284" s="132"/>
      <c r="V1284" s="594"/>
    </row>
    <row r="1285" spans="1:22">
      <c r="A1285" s="599"/>
      <c r="B1285" s="132"/>
      <c r="C1285" s="132"/>
      <c r="D1285" s="131" t="s">
        <v>329</v>
      </c>
      <c r="E1285" s="131"/>
      <c r="F1285" s="136">
        <f>F1267</f>
        <v>1</v>
      </c>
      <c r="G1285" s="131" t="s">
        <v>330</v>
      </c>
      <c r="H1285" s="132" t="s">
        <v>331</v>
      </c>
      <c r="I1285" s="132"/>
      <c r="J1285" s="137">
        <f>J1267</f>
        <v>71</v>
      </c>
      <c r="K1285" s="594"/>
      <c r="L1285" s="599"/>
      <c r="M1285" s="132"/>
      <c r="N1285" s="132"/>
      <c r="O1285" s="131" t="s">
        <v>329</v>
      </c>
      <c r="P1285" s="131"/>
      <c r="Q1285" s="136">
        <f>Q1267</f>
        <v>1</v>
      </c>
      <c r="R1285" s="131" t="s">
        <v>330</v>
      </c>
      <c r="S1285" s="132" t="s">
        <v>331</v>
      </c>
      <c r="T1285" s="132"/>
      <c r="U1285" s="137">
        <f>U1267</f>
        <v>73</v>
      </c>
      <c r="V1285" s="594"/>
    </row>
    <row r="1286" spans="1:22" ht="2.25" customHeight="1" thickBot="1">
      <c r="A1286" s="599"/>
      <c r="B1286" s="132"/>
      <c r="C1286" s="132"/>
      <c r="D1286" s="132"/>
      <c r="E1286" s="132"/>
      <c r="F1286" s="132"/>
      <c r="G1286" s="132"/>
      <c r="H1286" s="132"/>
      <c r="I1286" s="132"/>
      <c r="J1286" s="132"/>
      <c r="K1286" s="594"/>
      <c r="L1286" s="599"/>
      <c r="M1286" s="132"/>
      <c r="N1286" s="132"/>
      <c r="O1286" s="132"/>
      <c r="P1286" s="132"/>
      <c r="Q1286" s="132"/>
      <c r="R1286" s="132"/>
      <c r="S1286" s="132"/>
      <c r="T1286" s="132"/>
      <c r="U1286" s="132"/>
      <c r="V1286" s="594"/>
    </row>
    <row r="1287" spans="1:22" ht="15.75" customHeight="1" thickBot="1">
      <c r="A1287" s="599"/>
      <c r="B1287" s="138"/>
      <c r="C1287" s="219"/>
      <c r="D1287" s="139" t="s">
        <v>957</v>
      </c>
      <c r="E1287" s="140"/>
      <c r="F1287" s="141" t="s">
        <v>334</v>
      </c>
      <c r="G1287" s="141" t="s">
        <v>335</v>
      </c>
      <c r="H1287" s="220"/>
      <c r="I1287" s="569" t="s">
        <v>337</v>
      </c>
      <c r="J1287" s="570"/>
      <c r="K1287" s="594"/>
      <c r="L1287" s="599"/>
      <c r="M1287" s="138"/>
      <c r="N1287" s="219"/>
      <c r="O1287" s="139" t="s">
        <v>957</v>
      </c>
      <c r="P1287" s="140"/>
      <c r="Q1287" s="141" t="s">
        <v>334</v>
      </c>
      <c r="R1287" s="141" t="s">
        <v>335</v>
      </c>
      <c r="S1287" s="220"/>
      <c r="T1287" s="569" t="s">
        <v>337</v>
      </c>
      <c r="U1287" s="570"/>
      <c r="V1287" s="594"/>
    </row>
    <row r="1288" spans="1:22" ht="3" customHeight="1">
      <c r="A1288" s="599"/>
      <c r="B1288" s="221"/>
      <c r="C1288" s="144"/>
      <c r="D1288" s="144"/>
      <c r="E1288" s="145"/>
      <c r="F1288" s="146"/>
      <c r="G1288" s="146"/>
      <c r="H1288" s="146"/>
      <c r="I1288" s="144"/>
      <c r="J1288" s="147"/>
      <c r="K1288" s="594"/>
      <c r="L1288" s="599"/>
      <c r="M1288" s="221"/>
      <c r="N1288" s="144"/>
      <c r="O1288" s="144"/>
      <c r="P1288" s="145"/>
      <c r="Q1288" s="146"/>
      <c r="R1288" s="146"/>
      <c r="S1288" s="146"/>
      <c r="T1288" s="144"/>
      <c r="U1288" s="147"/>
      <c r="V1288" s="594"/>
    </row>
    <row r="1289" spans="1:22" ht="24.75" customHeight="1" thickBot="1">
      <c r="A1289" s="599"/>
      <c r="B1289" s="600" t="s">
        <v>520</v>
      </c>
      <c r="C1289" s="601"/>
      <c r="D1289" s="601"/>
      <c r="E1289" s="602"/>
      <c r="F1289" s="239">
        <v>8.4499999999999993</v>
      </c>
      <c r="G1289" s="239">
        <f>F1289*F1284</f>
        <v>415.74</v>
      </c>
      <c r="H1289" s="166"/>
      <c r="I1289" s="242">
        <f>G1289-H1289</f>
        <v>415.74</v>
      </c>
      <c r="J1289" s="167"/>
      <c r="K1289" s="594"/>
      <c r="L1289" s="599"/>
      <c r="M1289" s="600" t="s">
        <v>520</v>
      </c>
      <c r="N1289" s="601"/>
      <c r="O1289" s="601"/>
      <c r="P1289" s="602"/>
      <c r="Q1289" s="239">
        <v>8.4499999999999993</v>
      </c>
      <c r="R1289" s="239">
        <f>Q1289*Q1284</f>
        <v>417.42999999999995</v>
      </c>
      <c r="S1289" s="166"/>
      <c r="T1289" s="242">
        <f>R1289-S1289</f>
        <v>417.42999999999995</v>
      </c>
      <c r="U1289" s="167"/>
      <c r="V1289" s="594"/>
    </row>
    <row r="1290" spans="1:22" ht="13.5" hidden="1" thickBot="1">
      <c r="A1290" s="154"/>
      <c r="B1290" s="168" t="s">
        <v>521</v>
      </c>
      <c r="C1290" s="164"/>
      <c r="D1290" s="164"/>
      <c r="E1290" s="165"/>
      <c r="F1290" s="239">
        <f>$B$2309</f>
        <v>0</v>
      </c>
      <c r="G1290" s="158">
        <f>F1290*F1284</f>
        <v>0</v>
      </c>
      <c r="H1290" s="194"/>
      <c r="I1290" s="160">
        <f>G1290-H1290</f>
        <v>0</v>
      </c>
      <c r="J1290" s="161"/>
      <c r="K1290" s="594"/>
      <c r="L1290" s="154"/>
      <c r="M1290" s="168" t="s">
        <v>521</v>
      </c>
      <c r="N1290" s="164"/>
      <c r="O1290" s="164"/>
      <c r="P1290" s="165"/>
      <c r="Q1290" s="239">
        <f>$B$2309</f>
        <v>0</v>
      </c>
      <c r="R1290" s="158">
        <f>Q1290*Q1284</f>
        <v>0</v>
      </c>
      <c r="S1290" s="194"/>
      <c r="T1290" s="160">
        <f>R1290-S1290</f>
        <v>0</v>
      </c>
      <c r="U1290" s="161"/>
      <c r="V1290" s="594"/>
    </row>
    <row r="1291" spans="1:22" ht="13.5" hidden="1" customHeight="1" thickBot="1">
      <c r="A1291" s="132"/>
      <c r="B1291" s="168"/>
      <c r="C1291" s="164"/>
      <c r="D1291" s="164"/>
      <c r="E1291" s="165"/>
      <c r="F1291" s="332" t="s">
        <v>384</v>
      </c>
      <c r="G1291" s="332" t="s">
        <v>385</v>
      </c>
      <c r="H1291" s="300"/>
      <c r="I1291" s="219"/>
      <c r="J1291" s="251"/>
      <c r="K1291" s="594"/>
      <c r="L1291" s="132"/>
      <c r="M1291" s="168"/>
      <c r="N1291" s="164"/>
      <c r="O1291" s="164"/>
      <c r="P1291" s="165"/>
      <c r="Q1291" s="332" t="s">
        <v>384</v>
      </c>
      <c r="R1291" s="332" t="s">
        <v>385</v>
      </c>
      <c r="S1291" s="300"/>
      <c r="T1291" s="219"/>
      <c r="U1291" s="251"/>
      <c r="V1291" s="594"/>
    </row>
    <row r="1292" spans="1:22" ht="13.5" thickBot="1">
      <c r="A1292" s="246" t="s">
        <v>375</v>
      </c>
      <c r="B1292" s="345"/>
      <c r="C1292" s="219"/>
      <c r="D1292" s="219"/>
      <c r="E1292" s="253"/>
      <c r="F1292" s="164"/>
      <c r="G1292" s="282"/>
      <c r="H1292" s="249"/>
      <c r="I1292" s="242"/>
      <c r="J1292" s="167"/>
      <c r="K1292" s="594"/>
      <c r="L1292" s="246" t="s">
        <v>375</v>
      </c>
      <c r="M1292" s="138"/>
      <c r="N1292" s="219"/>
      <c r="O1292" s="219"/>
      <c r="P1292" s="253"/>
      <c r="Q1292" s="164"/>
      <c r="R1292" s="248"/>
      <c r="S1292" s="249"/>
      <c r="T1292" s="242"/>
      <c r="U1292" s="167"/>
      <c r="V1292" s="594"/>
    </row>
    <row r="1293" spans="1:22">
      <c r="A1293" s="131"/>
      <c r="B1293" s="132"/>
      <c r="C1293" s="132"/>
      <c r="D1293" s="132"/>
      <c r="E1293" s="132"/>
      <c r="F1293" s="132"/>
      <c r="G1293" s="173" t="s">
        <v>342</v>
      </c>
      <c r="H1293" s="147"/>
      <c r="I1293" s="287">
        <f>I1275</f>
        <v>0</v>
      </c>
      <c r="J1293" s="147"/>
      <c r="K1293" s="594"/>
      <c r="L1293" s="131"/>
      <c r="M1293" s="132"/>
      <c r="N1293" s="132"/>
      <c r="O1293" s="132"/>
      <c r="P1293" s="132"/>
      <c r="Q1293" s="132"/>
      <c r="R1293" s="173" t="s">
        <v>342</v>
      </c>
      <c r="S1293" s="147"/>
      <c r="T1293" s="287">
        <f>T1275</f>
        <v>0</v>
      </c>
      <c r="U1293" s="147"/>
      <c r="V1293" s="594"/>
    </row>
    <row r="1294" spans="1:22">
      <c r="A1294" s="131"/>
      <c r="B1294" s="132"/>
      <c r="C1294" s="132"/>
      <c r="D1294" s="132"/>
      <c r="E1294" s="132"/>
      <c r="F1294" s="132"/>
      <c r="G1294" s="177" t="s">
        <v>140</v>
      </c>
      <c r="H1294" s="178"/>
      <c r="I1294" s="283">
        <f>I1276</f>
        <v>0</v>
      </c>
      <c r="J1294" s="178"/>
      <c r="K1294" s="594"/>
      <c r="L1294" s="131"/>
      <c r="M1294" s="132"/>
      <c r="N1294" s="132"/>
      <c r="O1294" s="132"/>
      <c r="P1294" s="132"/>
      <c r="Q1294" s="132"/>
      <c r="R1294" s="177" t="s">
        <v>140</v>
      </c>
      <c r="S1294" s="178"/>
      <c r="T1294" s="283">
        <f>T1276</f>
        <v>0</v>
      </c>
      <c r="U1294" s="178"/>
      <c r="V1294" s="594"/>
    </row>
    <row r="1295" spans="1:22" ht="13.5" thickBot="1">
      <c r="A1295" s="131" t="s">
        <v>376</v>
      </c>
      <c r="B1295" s="132"/>
      <c r="C1295" s="132"/>
      <c r="D1295" s="180" t="s">
        <v>345</v>
      </c>
      <c r="E1295" s="183" t="str">
        <f>$E$17</f>
        <v>декабря</v>
      </c>
      <c r="F1295" s="132" t="s">
        <v>968</v>
      </c>
      <c r="G1295" s="182" t="s">
        <v>347</v>
      </c>
      <c r="H1295" s="167"/>
      <c r="I1295" s="257">
        <f>I1289+I1290+I1292+I1293+I1294</f>
        <v>415.74</v>
      </c>
      <c r="J1295" s="167"/>
      <c r="K1295" s="594"/>
      <c r="L1295" s="131" t="s">
        <v>376</v>
      </c>
      <c r="M1295" s="132"/>
      <c r="N1295" s="132"/>
      <c r="O1295" s="180" t="s">
        <v>345</v>
      </c>
      <c r="P1295" s="183" t="str">
        <f>$E$17</f>
        <v>декабря</v>
      </c>
      <c r="Q1295" s="132" t="s">
        <v>968</v>
      </c>
      <c r="R1295" s="182" t="s">
        <v>347</v>
      </c>
      <c r="S1295" s="167"/>
      <c r="T1295" s="257">
        <f>T1289+T1290+T1292+T1293+T1294</f>
        <v>417.42999999999995</v>
      </c>
      <c r="U1295" s="167"/>
      <c r="V1295" s="594"/>
    </row>
    <row r="1296" spans="1:22" s="261" customFormat="1" ht="11.25" customHeight="1">
      <c r="A1296" s="284" t="s">
        <v>348</v>
      </c>
      <c r="B1296" s="285">
        <f>$B$18</f>
        <v>4.3333333333333335E-2</v>
      </c>
      <c r="C1296" s="196" t="s">
        <v>349</v>
      </c>
      <c r="K1296" s="260"/>
      <c r="L1296" s="284" t="s">
        <v>348</v>
      </c>
      <c r="M1296" s="285">
        <f>$B$18</f>
        <v>4.3333333333333335E-2</v>
      </c>
      <c r="N1296" s="196" t="s">
        <v>349</v>
      </c>
    </row>
    <row r="1297" spans="1:22">
      <c r="A1297" s="131" t="s">
        <v>363</v>
      </c>
      <c r="B1297" s="131"/>
      <c r="L1297" s="131" t="s">
        <v>363</v>
      </c>
      <c r="M1297" s="131"/>
    </row>
    <row r="1298" spans="1:22">
      <c r="A1298" s="131" t="s">
        <v>966</v>
      </c>
      <c r="B1298" s="131"/>
      <c r="L1298" s="131" t="s">
        <v>966</v>
      </c>
      <c r="M1298" s="131"/>
    </row>
    <row r="1299" spans="1:22" ht="1.5" customHeight="1">
      <c r="A1299" s="131"/>
      <c r="B1299" s="131"/>
      <c r="C1299" s="132"/>
      <c r="D1299" s="132"/>
      <c r="E1299" s="132"/>
      <c r="F1299" s="132"/>
      <c r="G1299" s="132"/>
      <c r="H1299" s="132"/>
      <c r="I1299" s="132"/>
      <c r="J1299" s="132"/>
      <c r="K1299" s="217"/>
      <c r="L1299" s="131"/>
      <c r="M1299" s="131"/>
      <c r="N1299" s="132"/>
      <c r="O1299" s="132"/>
      <c r="P1299" s="132"/>
      <c r="Q1299" s="132"/>
      <c r="R1299" s="132"/>
      <c r="S1299" s="132"/>
      <c r="T1299" s="132"/>
      <c r="U1299" s="132"/>
      <c r="V1299" s="132"/>
    </row>
    <row r="1300" spans="1:22">
      <c r="A1300" s="132"/>
      <c r="B1300" s="132"/>
      <c r="C1300" s="132"/>
      <c r="D1300" s="133" t="s">
        <v>325</v>
      </c>
      <c r="E1300" s="133"/>
      <c r="F1300" s="133"/>
      <c r="G1300" s="135" t="str">
        <f>$G$4</f>
        <v>ноябрь</v>
      </c>
      <c r="H1300" s="133" t="s">
        <v>967</v>
      </c>
      <c r="I1300" s="132"/>
      <c r="J1300" s="132"/>
      <c r="K1300" s="217"/>
      <c r="L1300" s="132"/>
      <c r="M1300" s="132"/>
      <c r="N1300" s="132"/>
      <c r="O1300" s="133" t="s">
        <v>325</v>
      </c>
      <c r="P1300" s="133"/>
      <c r="Q1300" s="133"/>
      <c r="R1300" s="135" t="str">
        <f>$G$4</f>
        <v>ноябрь</v>
      </c>
      <c r="S1300" s="133" t="s">
        <v>967</v>
      </c>
      <c r="T1300" s="132"/>
      <c r="U1300" s="132"/>
      <c r="V1300" s="132"/>
    </row>
    <row r="1301" spans="1:22" ht="3.75" customHeight="1">
      <c r="A1301" s="599" t="s">
        <v>369</v>
      </c>
      <c r="B1301" s="132"/>
      <c r="C1301" s="132"/>
      <c r="D1301" s="132"/>
      <c r="E1301" s="132"/>
      <c r="F1301" s="132"/>
      <c r="G1301" s="132"/>
      <c r="H1301" s="132"/>
      <c r="I1301" s="132"/>
      <c r="J1301" s="132"/>
      <c r="K1301" s="217"/>
      <c r="L1301" s="599" t="s">
        <v>369</v>
      </c>
      <c r="M1301" s="132"/>
      <c r="N1301" s="132"/>
      <c r="O1301" s="132"/>
      <c r="P1301" s="132"/>
      <c r="Q1301" s="132"/>
      <c r="R1301" s="132"/>
      <c r="S1301" s="132"/>
      <c r="T1301" s="132"/>
      <c r="U1301" s="132"/>
      <c r="V1301" s="132"/>
    </row>
    <row r="1302" spans="1:22">
      <c r="A1302" s="599"/>
      <c r="B1302" s="132"/>
      <c r="C1302" s="132"/>
      <c r="D1302" s="131" t="s">
        <v>327</v>
      </c>
      <c r="E1302" s="131"/>
      <c r="F1302" s="136">
        <f>Жильцы!E75</f>
        <v>49.1</v>
      </c>
      <c r="G1302" s="131" t="s">
        <v>328</v>
      </c>
      <c r="H1302" s="132" t="str">
        <f>Жильцы!B75&amp;" "&amp;Жильцы!C75&amp;"."&amp;Жильцы!D75&amp;"."</f>
        <v>Овчаренко В.И.</v>
      </c>
      <c r="I1302" s="132"/>
      <c r="J1302" s="132"/>
      <c r="K1302" s="217"/>
      <c r="L1302" s="599"/>
      <c r="M1302" s="132"/>
      <c r="N1302" s="132"/>
      <c r="O1302" s="131" t="s">
        <v>327</v>
      </c>
      <c r="P1302" s="131"/>
      <c r="Q1302" s="136">
        <f>Жильцы!E77</f>
        <v>65.599999999999994</v>
      </c>
      <c r="R1302" s="131" t="s">
        <v>328</v>
      </c>
      <c r="S1302" s="132" t="str">
        <f>Жильцы!B77&amp;" "&amp;Жильцы!C77&amp;"."&amp;Жильцы!D77&amp;"."</f>
        <v>Малюкевич А.В.</v>
      </c>
      <c r="T1302" s="132"/>
      <c r="U1302" s="132"/>
      <c r="V1302" s="132"/>
    </row>
    <row r="1303" spans="1:22">
      <c r="A1303" s="599"/>
      <c r="B1303" s="132"/>
      <c r="C1303" s="132"/>
      <c r="D1303" s="131" t="s">
        <v>329</v>
      </c>
      <c r="E1303" s="131"/>
      <c r="F1303" s="136">
        <f>Жильцы!F75</f>
        <v>2</v>
      </c>
      <c r="G1303" s="131" t="s">
        <v>330</v>
      </c>
      <c r="H1303" s="132" t="s">
        <v>331</v>
      </c>
      <c r="I1303" s="132"/>
      <c r="J1303" s="137">
        <f>Жильцы!A75</f>
        <v>74</v>
      </c>
      <c r="K1303" s="217"/>
      <c r="L1303" s="599"/>
      <c r="M1303" s="132"/>
      <c r="N1303" s="132"/>
      <c r="O1303" s="131" t="s">
        <v>329</v>
      </c>
      <c r="P1303" s="131"/>
      <c r="Q1303" s="136">
        <f>Жильцы!F77</f>
        <v>3</v>
      </c>
      <c r="R1303" s="131" t="s">
        <v>330</v>
      </c>
      <c r="S1303" s="132" t="s">
        <v>331</v>
      </c>
      <c r="T1303" s="132"/>
      <c r="U1303" s="137">
        <f>Жильцы!A77</f>
        <v>76</v>
      </c>
      <c r="V1303" s="132"/>
    </row>
    <row r="1304" spans="1:22" ht="1.5" customHeight="1" thickBot="1">
      <c r="A1304" s="599"/>
      <c r="B1304" s="132"/>
      <c r="C1304" s="132"/>
      <c r="D1304" s="132"/>
      <c r="E1304" s="132"/>
      <c r="F1304" s="132"/>
      <c r="G1304" s="132"/>
      <c r="H1304" s="132"/>
      <c r="I1304" s="132"/>
      <c r="J1304" s="132"/>
      <c r="K1304" s="217"/>
      <c r="L1304" s="599"/>
      <c r="M1304" s="132"/>
      <c r="N1304" s="132"/>
      <c r="O1304" s="132"/>
      <c r="P1304" s="132"/>
      <c r="Q1304" s="132"/>
      <c r="R1304" s="132"/>
      <c r="S1304" s="132"/>
      <c r="T1304" s="132"/>
      <c r="U1304" s="132"/>
      <c r="V1304" s="132"/>
    </row>
    <row r="1305" spans="1:22" ht="20.25" customHeight="1" thickBot="1">
      <c r="A1305" s="599"/>
      <c r="B1305" s="138"/>
      <c r="C1305" s="219"/>
      <c r="D1305" s="139" t="s">
        <v>957</v>
      </c>
      <c r="E1305" s="140"/>
      <c r="F1305" s="141" t="s">
        <v>334</v>
      </c>
      <c r="G1305" s="141" t="s">
        <v>335</v>
      </c>
      <c r="H1305" s="220"/>
      <c r="I1305" s="569" t="s">
        <v>337</v>
      </c>
      <c r="J1305" s="570"/>
      <c r="K1305" s="217"/>
      <c r="L1305" s="599"/>
      <c r="M1305" s="138"/>
      <c r="N1305" s="219"/>
      <c r="O1305" s="139" t="s">
        <v>957</v>
      </c>
      <c r="P1305" s="140"/>
      <c r="Q1305" s="141" t="s">
        <v>334</v>
      </c>
      <c r="R1305" s="141" t="s">
        <v>335</v>
      </c>
      <c r="S1305" s="220"/>
      <c r="T1305" s="569" t="s">
        <v>337</v>
      </c>
      <c r="U1305" s="570"/>
      <c r="V1305" s="132"/>
    </row>
    <row r="1306" spans="1:22" ht="3" customHeight="1">
      <c r="A1306" s="599"/>
      <c r="B1306" s="221"/>
      <c r="C1306" s="144"/>
      <c r="D1306" s="144"/>
      <c r="E1306" s="145"/>
      <c r="F1306" s="146"/>
      <c r="G1306" s="146"/>
      <c r="H1306" s="146"/>
      <c r="I1306" s="144"/>
      <c r="J1306" s="147"/>
      <c r="K1306" s="217"/>
      <c r="L1306" s="599"/>
      <c r="M1306" s="221"/>
      <c r="N1306" s="144"/>
      <c r="O1306" s="144"/>
      <c r="P1306" s="145"/>
      <c r="Q1306" s="146"/>
      <c r="R1306" s="146"/>
      <c r="S1306" s="146"/>
      <c r="T1306" s="144"/>
      <c r="U1306" s="147"/>
      <c r="V1306" s="132"/>
    </row>
    <row r="1307" spans="1:22" ht="27" customHeight="1" thickBot="1">
      <c r="A1307" s="599"/>
      <c r="B1307" s="600" t="s">
        <v>520</v>
      </c>
      <c r="C1307" s="601"/>
      <c r="D1307" s="601"/>
      <c r="E1307" s="602"/>
      <c r="F1307" s="239">
        <v>8.4499999999999993</v>
      </c>
      <c r="G1307" s="239">
        <f>F1307*F1302</f>
        <v>414.89499999999998</v>
      </c>
      <c r="H1307" s="240"/>
      <c r="I1307" s="242">
        <f>G1307-H1307</f>
        <v>414.89499999999998</v>
      </c>
      <c r="J1307" s="167"/>
      <c r="K1307" s="217"/>
      <c r="L1307" s="599"/>
      <c r="M1307" s="600" t="s">
        <v>520</v>
      </c>
      <c r="N1307" s="601"/>
      <c r="O1307" s="601"/>
      <c r="P1307" s="602"/>
      <c r="Q1307" s="239">
        <v>8.4499999999999993</v>
      </c>
      <c r="R1307" s="239">
        <f>Q1307*Q1302</f>
        <v>554.31999999999994</v>
      </c>
      <c r="S1307" s="240"/>
      <c r="T1307" s="242">
        <f>R1307-S1307</f>
        <v>554.31999999999994</v>
      </c>
      <c r="U1307" s="167"/>
      <c r="V1307" s="132"/>
    </row>
    <row r="1308" spans="1:22" ht="13.5" hidden="1" thickBot="1">
      <c r="A1308" s="154"/>
      <c r="B1308" s="168" t="s">
        <v>521</v>
      </c>
      <c r="C1308" s="164"/>
      <c r="D1308" s="164"/>
      <c r="E1308" s="165"/>
      <c r="F1308" s="239">
        <f>$B$2309</f>
        <v>0</v>
      </c>
      <c r="G1308" s="158">
        <f>F1308*F1302</f>
        <v>0</v>
      </c>
      <c r="H1308" s="162"/>
      <c r="I1308" s="160">
        <f>G1308-H1308</f>
        <v>0</v>
      </c>
      <c r="J1308" s="161"/>
      <c r="K1308" s="217"/>
      <c r="L1308" s="154"/>
      <c r="M1308" s="168" t="s">
        <v>521</v>
      </c>
      <c r="N1308" s="164"/>
      <c r="O1308" s="164"/>
      <c r="P1308" s="165"/>
      <c r="Q1308" s="239">
        <f>$B$2309</f>
        <v>0</v>
      </c>
      <c r="R1308" s="158">
        <f>Q1308*Q1302</f>
        <v>0</v>
      </c>
      <c r="S1308" s="162"/>
      <c r="T1308" s="160">
        <f>R1308-S1308</f>
        <v>0</v>
      </c>
      <c r="U1308" s="161"/>
      <c r="V1308" s="132"/>
    </row>
    <row r="1309" spans="1:22" ht="11.25" hidden="1" customHeight="1" thickBot="1">
      <c r="A1309" s="132"/>
      <c r="B1309" s="168"/>
      <c r="C1309" s="164"/>
      <c r="D1309" s="164"/>
      <c r="E1309" s="165"/>
      <c r="F1309" s="332" t="s">
        <v>384</v>
      </c>
      <c r="G1309" s="332" t="s">
        <v>385</v>
      </c>
      <c r="H1309" s="300"/>
      <c r="I1309" s="219"/>
      <c r="J1309" s="251"/>
      <c r="K1309" s="217"/>
      <c r="L1309" s="132"/>
      <c r="M1309" s="168"/>
      <c r="N1309" s="164"/>
      <c r="O1309" s="164"/>
      <c r="P1309" s="165"/>
      <c r="Q1309" s="332" t="s">
        <v>384</v>
      </c>
      <c r="R1309" s="332" t="s">
        <v>385</v>
      </c>
      <c r="S1309" s="300"/>
      <c r="T1309" s="219"/>
      <c r="U1309" s="251"/>
      <c r="V1309" s="132"/>
    </row>
    <row r="1310" spans="1:22" ht="13.5" thickBot="1">
      <c r="A1310" s="246" t="s">
        <v>375</v>
      </c>
      <c r="B1310" s="345"/>
      <c r="C1310" s="219"/>
      <c r="D1310" s="219"/>
      <c r="E1310" s="253"/>
      <c r="F1310" s="248"/>
      <c r="G1310" s="248"/>
      <c r="H1310" s="249"/>
      <c r="I1310" s="242"/>
      <c r="J1310" s="251"/>
      <c r="K1310" s="252"/>
      <c r="L1310" s="246" t="s">
        <v>375</v>
      </c>
      <c r="M1310" s="345"/>
      <c r="N1310" s="219"/>
      <c r="O1310" s="219"/>
      <c r="P1310" s="253"/>
      <c r="Q1310" s="164"/>
      <c r="R1310" s="248"/>
      <c r="S1310" s="249"/>
      <c r="T1310" s="242"/>
      <c r="U1310" s="167"/>
      <c r="V1310" s="132"/>
    </row>
    <row r="1311" spans="1:22">
      <c r="A1311" s="131"/>
      <c r="B1311" s="132"/>
      <c r="C1311" s="132"/>
      <c r="D1311" s="132"/>
      <c r="E1311" s="132"/>
      <c r="F1311" s="132"/>
      <c r="G1311" s="173" t="s">
        <v>342</v>
      </c>
      <c r="H1311" s="147"/>
      <c r="I1311" s="287">
        <f>Жильцы!M75</f>
        <v>0</v>
      </c>
      <c r="J1311" s="147"/>
      <c r="K1311" s="217"/>
      <c r="L1311" s="131"/>
      <c r="M1311" s="132"/>
      <c r="N1311" s="132"/>
      <c r="O1311" s="132"/>
      <c r="P1311" s="132"/>
      <c r="Q1311" s="132"/>
      <c r="R1311" s="173" t="s">
        <v>342</v>
      </c>
      <c r="S1311" s="147"/>
      <c r="T1311" s="287">
        <f>Жильцы!M77</f>
        <v>0</v>
      </c>
      <c r="U1311" s="147"/>
      <c r="V1311" s="132"/>
    </row>
    <row r="1312" spans="1:22">
      <c r="A1312" s="131"/>
      <c r="B1312" s="132"/>
      <c r="C1312" s="132"/>
      <c r="D1312" s="132"/>
      <c r="E1312" s="132"/>
      <c r="F1312" s="132"/>
      <c r="G1312" s="177" t="s">
        <v>140</v>
      </c>
      <c r="H1312" s="178"/>
      <c r="I1312" s="283">
        <f>Жильцы!O75</f>
        <v>0</v>
      </c>
      <c r="J1312" s="178"/>
      <c r="K1312" s="217"/>
      <c r="L1312" s="131"/>
      <c r="M1312" s="132"/>
      <c r="N1312" s="132"/>
      <c r="O1312" s="132"/>
      <c r="P1312" s="132"/>
      <c r="Q1312" s="132"/>
      <c r="R1312" s="177" t="s">
        <v>140</v>
      </c>
      <c r="S1312" s="178"/>
      <c r="T1312" s="283">
        <f>Жильцы!O77</f>
        <v>0</v>
      </c>
      <c r="U1312" s="178"/>
      <c r="V1312" s="132"/>
    </row>
    <row r="1313" spans="1:22" ht="13.5" thickBot="1">
      <c r="A1313" s="131" t="s">
        <v>376</v>
      </c>
      <c r="B1313" s="132"/>
      <c r="C1313" s="132"/>
      <c r="D1313" s="180" t="s">
        <v>345</v>
      </c>
      <c r="E1313" s="183" t="str">
        <f>$E$17</f>
        <v>декабря</v>
      </c>
      <c r="F1313" s="132" t="s">
        <v>968</v>
      </c>
      <c r="G1313" s="182" t="s">
        <v>347</v>
      </c>
      <c r="H1313" s="167"/>
      <c r="I1313" s="257">
        <f>I1307+I1308+I1310+I1311+I1312</f>
        <v>414.89499999999998</v>
      </c>
      <c r="J1313" s="167"/>
      <c r="K1313" s="217"/>
      <c r="L1313" s="131" t="s">
        <v>376</v>
      </c>
      <c r="M1313" s="132"/>
      <c r="N1313" s="132"/>
      <c r="O1313" s="180" t="s">
        <v>345</v>
      </c>
      <c r="P1313" s="183" t="str">
        <f>$E$17</f>
        <v>декабря</v>
      </c>
      <c r="Q1313" s="132" t="s">
        <v>968</v>
      </c>
      <c r="R1313" s="182" t="s">
        <v>347</v>
      </c>
      <c r="S1313" s="167"/>
      <c r="T1313" s="257">
        <f>T1307+T1308+T1310+T1311+T1312</f>
        <v>554.31999999999994</v>
      </c>
      <c r="U1313" s="167"/>
      <c r="V1313" s="132"/>
    </row>
    <row r="1314" spans="1:22" ht="12.75" customHeight="1">
      <c r="A1314" s="184" t="s">
        <v>348</v>
      </c>
      <c r="B1314" s="190">
        <f>$B$18</f>
        <v>4.3333333333333335E-2</v>
      </c>
      <c r="C1314" s="186" t="s">
        <v>349</v>
      </c>
      <c r="D1314" s="259"/>
      <c r="E1314" s="259"/>
      <c r="F1314" s="259"/>
      <c r="G1314" s="188"/>
      <c r="H1314" s="189"/>
      <c r="I1314" s="259"/>
      <c r="J1314" s="259"/>
      <c r="K1314" s="260"/>
      <c r="L1314" s="184" t="s">
        <v>348</v>
      </c>
      <c r="M1314" s="190">
        <f>$B$18</f>
        <v>4.3333333333333335E-2</v>
      </c>
      <c r="N1314" s="186" t="s">
        <v>349</v>
      </c>
      <c r="O1314" s="259"/>
      <c r="P1314" s="259"/>
      <c r="Q1314" s="259"/>
      <c r="R1314" s="259"/>
      <c r="S1314" s="259"/>
      <c r="T1314" s="259"/>
      <c r="U1314" s="259"/>
      <c r="V1314" s="261"/>
    </row>
    <row r="1315" spans="1:22" ht="26.25" customHeight="1">
      <c r="A1315" s="131" t="s">
        <v>363</v>
      </c>
      <c r="B1315" s="131"/>
      <c r="L1315" s="131" t="s">
        <v>363</v>
      </c>
      <c r="M1315" s="131"/>
      <c r="V1315" s="261"/>
    </row>
    <row r="1316" spans="1:22">
      <c r="A1316" s="131" t="s">
        <v>966</v>
      </c>
      <c r="B1316" s="131"/>
      <c r="L1316" s="131" t="s">
        <v>966</v>
      </c>
      <c r="M1316" s="131"/>
      <c r="V1316" s="261"/>
    </row>
    <row r="1317" spans="1:22" ht="1.5" customHeight="1">
      <c r="A1317" s="131"/>
      <c r="B1317" s="131"/>
      <c r="C1317" s="132"/>
      <c r="D1317" s="132"/>
      <c r="E1317" s="132"/>
      <c r="F1317" s="132"/>
      <c r="G1317" s="132"/>
      <c r="H1317" s="132"/>
      <c r="I1317" s="132"/>
      <c r="J1317" s="132"/>
      <c r="K1317" s="217"/>
      <c r="L1317" s="131"/>
      <c r="M1317" s="131"/>
      <c r="N1317" s="132"/>
      <c r="O1317" s="132"/>
      <c r="P1317" s="132"/>
      <c r="Q1317" s="132"/>
      <c r="R1317" s="132"/>
      <c r="S1317" s="132"/>
      <c r="T1317" s="132"/>
      <c r="U1317" s="132"/>
      <c r="V1317" s="156"/>
    </row>
    <row r="1318" spans="1:22">
      <c r="A1318" s="132"/>
      <c r="B1318" s="132"/>
      <c r="C1318" s="132"/>
      <c r="D1318" s="133" t="s">
        <v>350</v>
      </c>
      <c r="E1318" s="133"/>
      <c r="F1318" s="133"/>
      <c r="G1318" s="135" t="str">
        <f>$G$4</f>
        <v>ноябрь</v>
      </c>
      <c r="H1318" s="133" t="s">
        <v>967</v>
      </c>
      <c r="I1318" s="132"/>
      <c r="J1318" s="132"/>
      <c r="K1318" s="217"/>
      <c r="L1318" s="132"/>
      <c r="M1318" s="132"/>
      <c r="N1318" s="132"/>
      <c r="O1318" s="133" t="s">
        <v>350</v>
      </c>
      <c r="P1318" s="133"/>
      <c r="Q1318" s="133"/>
      <c r="R1318" s="135" t="str">
        <f>$G$4</f>
        <v>ноябрь</v>
      </c>
      <c r="S1318" s="133" t="s">
        <v>967</v>
      </c>
      <c r="T1318" s="132"/>
      <c r="U1318" s="132"/>
      <c r="V1318" s="156"/>
    </row>
    <row r="1319" spans="1:22" ht="3.75" customHeight="1">
      <c r="A1319" s="599" t="s">
        <v>369</v>
      </c>
      <c r="B1319" s="132"/>
      <c r="C1319" s="132"/>
      <c r="D1319" s="132"/>
      <c r="E1319" s="132"/>
      <c r="F1319" s="132"/>
      <c r="G1319" s="132"/>
      <c r="H1319" s="132"/>
      <c r="I1319" s="132"/>
      <c r="J1319" s="132"/>
      <c r="K1319" s="594"/>
      <c r="L1319" s="599" t="s">
        <v>369</v>
      </c>
      <c r="M1319" s="132"/>
      <c r="N1319" s="132"/>
      <c r="O1319" s="132"/>
      <c r="P1319" s="132"/>
      <c r="Q1319" s="132"/>
      <c r="R1319" s="132"/>
      <c r="S1319" s="132"/>
      <c r="T1319" s="132"/>
      <c r="U1319" s="132"/>
      <c r="V1319" s="594"/>
    </row>
    <row r="1320" spans="1:22">
      <c r="A1320" s="599"/>
      <c r="B1320" s="132"/>
      <c r="C1320" s="132"/>
      <c r="D1320" s="131" t="s">
        <v>327</v>
      </c>
      <c r="E1320" s="131"/>
      <c r="F1320" s="136">
        <f>F1302</f>
        <v>49.1</v>
      </c>
      <c r="G1320" s="131" t="s">
        <v>328</v>
      </c>
      <c r="H1320" s="132" t="str">
        <f>H1302</f>
        <v>Овчаренко В.И.</v>
      </c>
      <c r="I1320" s="132"/>
      <c r="J1320" s="132"/>
      <c r="K1320" s="594"/>
      <c r="L1320" s="599"/>
      <c r="M1320" s="132"/>
      <c r="N1320" s="132"/>
      <c r="O1320" s="131" t="s">
        <v>327</v>
      </c>
      <c r="P1320" s="131"/>
      <c r="Q1320" s="136">
        <f>Q1302</f>
        <v>65.599999999999994</v>
      </c>
      <c r="R1320" s="131" t="s">
        <v>328</v>
      </c>
      <c r="S1320" s="132" t="str">
        <f>S1302</f>
        <v>Малюкевич А.В.</v>
      </c>
      <c r="T1320" s="132"/>
      <c r="U1320" s="132"/>
      <c r="V1320" s="594"/>
    </row>
    <row r="1321" spans="1:22">
      <c r="A1321" s="599"/>
      <c r="B1321" s="132"/>
      <c r="C1321" s="132"/>
      <c r="D1321" s="131" t="s">
        <v>329</v>
      </c>
      <c r="E1321" s="131"/>
      <c r="F1321" s="136">
        <f>F1303</f>
        <v>2</v>
      </c>
      <c r="G1321" s="131" t="s">
        <v>330</v>
      </c>
      <c r="H1321" s="132" t="s">
        <v>331</v>
      </c>
      <c r="I1321" s="132"/>
      <c r="J1321" s="137">
        <f>J1303</f>
        <v>74</v>
      </c>
      <c r="K1321" s="594"/>
      <c r="L1321" s="599"/>
      <c r="M1321" s="132"/>
      <c r="N1321" s="132"/>
      <c r="O1321" s="131" t="s">
        <v>329</v>
      </c>
      <c r="P1321" s="131"/>
      <c r="Q1321" s="136">
        <f>Q1303</f>
        <v>3</v>
      </c>
      <c r="R1321" s="131" t="s">
        <v>330</v>
      </c>
      <c r="S1321" s="132" t="s">
        <v>331</v>
      </c>
      <c r="T1321" s="132"/>
      <c r="U1321" s="137">
        <f>U1303</f>
        <v>76</v>
      </c>
      <c r="V1321" s="594"/>
    </row>
    <row r="1322" spans="1:22" ht="2.25" customHeight="1" thickBot="1">
      <c r="A1322" s="599"/>
      <c r="B1322" s="132"/>
      <c r="C1322" s="132"/>
      <c r="D1322" s="132"/>
      <c r="E1322" s="132"/>
      <c r="F1322" s="132"/>
      <c r="G1322" s="132"/>
      <c r="H1322" s="132"/>
      <c r="I1322" s="132"/>
      <c r="J1322" s="132"/>
      <c r="K1322" s="594"/>
      <c r="L1322" s="599"/>
      <c r="M1322" s="132"/>
      <c r="N1322" s="132"/>
      <c r="O1322" s="132"/>
      <c r="P1322" s="132"/>
      <c r="Q1322" s="132"/>
      <c r="R1322" s="132"/>
      <c r="S1322" s="132"/>
      <c r="T1322" s="132"/>
      <c r="U1322" s="132"/>
      <c r="V1322" s="594"/>
    </row>
    <row r="1323" spans="1:22" ht="21" customHeight="1" thickBot="1">
      <c r="A1323" s="599"/>
      <c r="B1323" s="138"/>
      <c r="C1323" s="219"/>
      <c r="D1323" s="139" t="s">
        <v>957</v>
      </c>
      <c r="E1323" s="140"/>
      <c r="F1323" s="141" t="s">
        <v>334</v>
      </c>
      <c r="G1323" s="141" t="s">
        <v>335</v>
      </c>
      <c r="H1323" s="220"/>
      <c r="I1323" s="569" t="s">
        <v>337</v>
      </c>
      <c r="J1323" s="570"/>
      <c r="K1323" s="594"/>
      <c r="L1323" s="599"/>
      <c r="M1323" s="138"/>
      <c r="N1323" s="219"/>
      <c r="O1323" s="139" t="s">
        <v>957</v>
      </c>
      <c r="P1323" s="140"/>
      <c r="Q1323" s="141" t="s">
        <v>334</v>
      </c>
      <c r="R1323" s="141" t="s">
        <v>335</v>
      </c>
      <c r="S1323" s="220"/>
      <c r="T1323" s="569" t="s">
        <v>337</v>
      </c>
      <c r="U1323" s="570"/>
      <c r="V1323" s="594"/>
    </row>
    <row r="1324" spans="1:22" ht="2.25" customHeight="1">
      <c r="A1324" s="599"/>
      <c r="B1324" s="221"/>
      <c r="C1324" s="144"/>
      <c r="D1324" s="144"/>
      <c r="E1324" s="145"/>
      <c r="F1324" s="146"/>
      <c r="G1324" s="146"/>
      <c r="H1324" s="146"/>
      <c r="I1324" s="144"/>
      <c r="J1324" s="147"/>
      <c r="K1324" s="594"/>
      <c r="L1324" s="599"/>
      <c r="M1324" s="221"/>
      <c r="N1324" s="144"/>
      <c r="O1324" s="144"/>
      <c r="P1324" s="145"/>
      <c r="Q1324" s="146"/>
      <c r="R1324" s="146"/>
      <c r="S1324" s="146"/>
      <c r="T1324" s="144"/>
      <c r="U1324" s="147"/>
      <c r="V1324" s="594"/>
    </row>
    <row r="1325" spans="1:22" ht="27" customHeight="1" thickBot="1">
      <c r="A1325" s="599"/>
      <c r="B1325" s="600" t="s">
        <v>520</v>
      </c>
      <c r="C1325" s="601"/>
      <c r="D1325" s="601"/>
      <c r="E1325" s="602"/>
      <c r="F1325" s="239">
        <v>8.4499999999999993</v>
      </c>
      <c r="G1325" s="239">
        <f>F1325*F1320</f>
        <v>414.89499999999998</v>
      </c>
      <c r="H1325" s="166"/>
      <c r="I1325" s="242">
        <f>G1325-H1325</f>
        <v>414.89499999999998</v>
      </c>
      <c r="J1325" s="167"/>
      <c r="K1325" s="594"/>
      <c r="L1325" s="599"/>
      <c r="M1325" s="600" t="s">
        <v>520</v>
      </c>
      <c r="N1325" s="601"/>
      <c r="O1325" s="601"/>
      <c r="P1325" s="602"/>
      <c r="Q1325" s="239">
        <v>8.4499999999999993</v>
      </c>
      <c r="R1325" s="239">
        <f>Q1325*Q1320</f>
        <v>554.31999999999994</v>
      </c>
      <c r="S1325" s="166"/>
      <c r="T1325" s="242">
        <f>R1325-S1325</f>
        <v>554.31999999999994</v>
      </c>
      <c r="U1325" s="167"/>
      <c r="V1325" s="594"/>
    </row>
    <row r="1326" spans="1:22" ht="13.5" hidden="1" thickBot="1">
      <c r="A1326" s="154"/>
      <c r="B1326" s="168" t="s">
        <v>521</v>
      </c>
      <c r="C1326" s="164"/>
      <c r="D1326" s="164"/>
      <c r="E1326" s="165"/>
      <c r="F1326" s="239">
        <f>$B$2309</f>
        <v>0</v>
      </c>
      <c r="G1326" s="158">
        <f>F1326*F1320</f>
        <v>0</v>
      </c>
      <c r="H1326" s="194"/>
      <c r="I1326" s="160">
        <f>G1326-H1326</f>
        <v>0</v>
      </c>
      <c r="J1326" s="161"/>
      <c r="K1326" s="594"/>
      <c r="L1326" s="154"/>
      <c r="M1326" s="168" t="s">
        <v>521</v>
      </c>
      <c r="N1326" s="164"/>
      <c r="O1326" s="164"/>
      <c r="P1326" s="165"/>
      <c r="Q1326" s="239">
        <f>$B$2309</f>
        <v>0</v>
      </c>
      <c r="R1326" s="158">
        <f>Q1326*Q1320</f>
        <v>0</v>
      </c>
      <c r="S1326" s="194"/>
      <c r="T1326" s="160">
        <f>R1326-S1326</f>
        <v>0</v>
      </c>
      <c r="U1326" s="161"/>
      <c r="V1326" s="594"/>
    </row>
    <row r="1327" spans="1:22" ht="10.5" hidden="1" customHeight="1" thickBot="1">
      <c r="A1327" s="132"/>
      <c r="B1327" s="168"/>
      <c r="C1327" s="164"/>
      <c r="D1327" s="164"/>
      <c r="E1327" s="165"/>
      <c r="F1327" s="332" t="s">
        <v>384</v>
      </c>
      <c r="G1327" s="332" t="s">
        <v>385</v>
      </c>
      <c r="H1327" s="300"/>
      <c r="I1327" s="219"/>
      <c r="J1327" s="251"/>
      <c r="K1327" s="594"/>
      <c r="L1327" s="132"/>
      <c r="M1327" s="168"/>
      <c r="N1327" s="164"/>
      <c r="O1327" s="164"/>
      <c r="P1327" s="165"/>
      <c r="Q1327" s="332" t="s">
        <v>384</v>
      </c>
      <c r="R1327" s="332" t="s">
        <v>385</v>
      </c>
      <c r="S1327" s="300"/>
      <c r="T1327" s="219"/>
      <c r="U1327" s="251"/>
      <c r="V1327" s="594"/>
    </row>
    <row r="1328" spans="1:22" ht="13.5" thickBot="1">
      <c r="A1328" s="246" t="s">
        <v>375</v>
      </c>
      <c r="B1328" s="345"/>
      <c r="C1328" s="219"/>
      <c r="D1328" s="219"/>
      <c r="E1328" s="253"/>
      <c r="F1328" s="164"/>
      <c r="G1328" s="282"/>
      <c r="H1328" s="249"/>
      <c r="I1328" s="242"/>
      <c r="J1328" s="167"/>
      <c r="K1328" s="594"/>
      <c r="L1328" s="246" t="s">
        <v>375</v>
      </c>
      <c r="M1328" s="345"/>
      <c r="N1328" s="219"/>
      <c r="O1328" s="219"/>
      <c r="P1328" s="253"/>
      <c r="Q1328" s="164"/>
      <c r="R1328" s="248"/>
      <c r="S1328" s="249"/>
      <c r="T1328" s="242"/>
      <c r="U1328" s="167"/>
      <c r="V1328" s="594"/>
    </row>
    <row r="1329" spans="1:22">
      <c r="A1329" s="131"/>
      <c r="B1329" s="132"/>
      <c r="C1329" s="132"/>
      <c r="D1329" s="132"/>
      <c r="E1329" s="132"/>
      <c r="F1329" s="132"/>
      <c r="G1329" s="173" t="s">
        <v>342</v>
      </c>
      <c r="H1329" s="147"/>
      <c r="I1329" s="287">
        <f>I1311</f>
        <v>0</v>
      </c>
      <c r="J1329" s="147"/>
      <c r="K1329" s="594"/>
      <c r="L1329" s="131"/>
      <c r="M1329" s="132"/>
      <c r="N1329" s="132"/>
      <c r="O1329" s="132"/>
      <c r="P1329" s="132"/>
      <c r="Q1329" s="132"/>
      <c r="R1329" s="173" t="s">
        <v>342</v>
      </c>
      <c r="S1329" s="147"/>
      <c r="T1329" s="287">
        <f>T1311</f>
        <v>0</v>
      </c>
      <c r="U1329" s="147"/>
      <c r="V1329" s="594"/>
    </row>
    <row r="1330" spans="1:22">
      <c r="A1330" s="131"/>
      <c r="B1330" s="132"/>
      <c r="C1330" s="132"/>
      <c r="D1330" s="132"/>
      <c r="E1330" s="132"/>
      <c r="F1330" s="132"/>
      <c r="G1330" s="177" t="s">
        <v>140</v>
      </c>
      <c r="H1330" s="178"/>
      <c r="I1330" s="283">
        <f>I1312</f>
        <v>0</v>
      </c>
      <c r="J1330" s="178"/>
      <c r="K1330" s="594"/>
      <c r="L1330" s="131"/>
      <c r="M1330" s="132"/>
      <c r="N1330" s="132"/>
      <c r="O1330" s="132"/>
      <c r="P1330" s="132"/>
      <c r="Q1330" s="132"/>
      <c r="R1330" s="177" t="s">
        <v>140</v>
      </c>
      <c r="S1330" s="178"/>
      <c r="T1330" s="283">
        <f>T1312</f>
        <v>0</v>
      </c>
      <c r="U1330" s="178"/>
      <c r="V1330" s="594"/>
    </row>
    <row r="1331" spans="1:22" ht="13.5" thickBot="1">
      <c r="A1331" s="131" t="s">
        <v>376</v>
      </c>
      <c r="B1331" s="132"/>
      <c r="C1331" s="132"/>
      <c r="D1331" s="180" t="s">
        <v>345</v>
      </c>
      <c r="E1331" s="183" t="str">
        <f>$E$17</f>
        <v>декабря</v>
      </c>
      <c r="F1331" s="132" t="s">
        <v>968</v>
      </c>
      <c r="G1331" s="182" t="s">
        <v>347</v>
      </c>
      <c r="H1331" s="167"/>
      <c r="I1331" s="257">
        <f>I1325+I1326+I1328+I1329+I1330</f>
        <v>414.89499999999998</v>
      </c>
      <c r="J1331" s="167"/>
      <c r="K1331" s="594"/>
      <c r="L1331" s="131" t="s">
        <v>376</v>
      </c>
      <c r="M1331" s="132"/>
      <c r="N1331" s="132"/>
      <c r="O1331" s="180" t="s">
        <v>345</v>
      </c>
      <c r="P1331" s="183" t="str">
        <f>$E$17</f>
        <v>декабря</v>
      </c>
      <c r="Q1331" s="132" t="s">
        <v>968</v>
      </c>
      <c r="R1331" s="182" t="s">
        <v>347</v>
      </c>
      <c r="S1331" s="167"/>
      <c r="T1331" s="257">
        <f>T1325+T1326+T1328+T1329+T1330</f>
        <v>554.31999999999994</v>
      </c>
      <c r="U1331" s="167"/>
      <c r="V1331" s="594"/>
    </row>
    <row r="1332" spans="1:22" ht="13.5" thickBot="1">
      <c r="A1332" s="184" t="s">
        <v>348</v>
      </c>
      <c r="B1332" s="190">
        <f>$B$18</f>
        <v>4.3333333333333335E-2</v>
      </c>
      <c r="C1332" s="186" t="s">
        <v>349</v>
      </c>
      <c r="D1332" s="259"/>
      <c r="E1332" s="259"/>
      <c r="F1332" s="259"/>
      <c r="G1332" s="197"/>
      <c r="H1332" s="197"/>
      <c r="I1332" s="197"/>
      <c r="J1332" s="197"/>
      <c r="K1332" s="348"/>
      <c r="L1332" s="184" t="s">
        <v>348</v>
      </c>
      <c r="M1332" s="190">
        <f>$B$18</f>
        <v>4.3333333333333335E-2</v>
      </c>
      <c r="N1332" s="186" t="s">
        <v>349</v>
      </c>
      <c r="O1332" s="259"/>
      <c r="P1332" s="259"/>
      <c r="Q1332" s="259"/>
      <c r="R1332" s="197"/>
      <c r="S1332" s="197"/>
      <c r="T1332" s="197"/>
      <c r="U1332" s="197"/>
      <c r="V1332" s="156"/>
    </row>
    <row r="1333" spans="1:22" ht="28.5" customHeight="1" thickTop="1">
      <c r="A1333" s="131" t="s">
        <v>363</v>
      </c>
      <c r="B1333" s="131"/>
      <c r="L1333" s="131" t="s">
        <v>363</v>
      </c>
      <c r="M1333" s="131"/>
    </row>
    <row r="1334" spans="1:22">
      <c r="A1334" s="131" t="s">
        <v>966</v>
      </c>
      <c r="B1334" s="131"/>
      <c r="L1334" s="131" t="s">
        <v>966</v>
      </c>
      <c r="M1334" s="131"/>
    </row>
    <row r="1335" spans="1:22" ht="1.5" customHeight="1">
      <c r="A1335" s="131"/>
      <c r="B1335" s="131"/>
      <c r="C1335" s="132"/>
      <c r="D1335" s="132"/>
      <c r="E1335" s="132"/>
      <c r="F1335" s="132"/>
      <c r="G1335" s="132"/>
      <c r="H1335" s="132"/>
      <c r="I1335" s="132"/>
      <c r="J1335" s="132"/>
      <c r="K1335" s="217"/>
      <c r="L1335" s="131"/>
      <c r="M1335" s="131"/>
      <c r="N1335" s="132"/>
      <c r="O1335" s="132"/>
      <c r="P1335" s="132"/>
      <c r="Q1335" s="132"/>
      <c r="R1335" s="132"/>
      <c r="S1335" s="132"/>
      <c r="T1335" s="132"/>
      <c r="U1335" s="132"/>
      <c r="V1335" s="132"/>
    </row>
    <row r="1336" spans="1:22">
      <c r="A1336" s="132"/>
      <c r="B1336" s="132"/>
      <c r="C1336" s="132"/>
      <c r="D1336" s="133" t="s">
        <v>325</v>
      </c>
      <c r="E1336" s="133"/>
      <c r="F1336" s="133"/>
      <c r="G1336" s="135" t="str">
        <f>$G$4</f>
        <v>ноябрь</v>
      </c>
      <c r="H1336" s="133" t="s">
        <v>967</v>
      </c>
      <c r="I1336" s="132"/>
      <c r="J1336" s="132"/>
      <c r="K1336" s="217"/>
      <c r="L1336" s="132"/>
      <c r="M1336" s="132"/>
      <c r="N1336" s="132"/>
      <c r="O1336" s="133" t="s">
        <v>325</v>
      </c>
      <c r="P1336" s="133"/>
      <c r="Q1336" s="133"/>
      <c r="R1336" s="135" t="str">
        <f>$G$4</f>
        <v>ноябрь</v>
      </c>
      <c r="S1336" s="133" t="s">
        <v>967</v>
      </c>
      <c r="T1336" s="132"/>
      <c r="U1336" s="132"/>
      <c r="V1336" s="132"/>
    </row>
    <row r="1337" spans="1:22" ht="3" customHeight="1">
      <c r="A1337" s="599" t="s">
        <v>369</v>
      </c>
      <c r="B1337" s="132"/>
      <c r="C1337" s="132"/>
      <c r="D1337" s="132"/>
      <c r="E1337" s="132"/>
      <c r="F1337" s="132"/>
      <c r="G1337" s="132"/>
      <c r="H1337" s="132"/>
      <c r="I1337" s="132"/>
      <c r="J1337" s="132"/>
      <c r="K1337" s="217"/>
      <c r="L1337" s="599" t="s">
        <v>369</v>
      </c>
      <c r="M1337" s="132"/>
      <c r="N1337" s="132"/>
      <c r="O1337" s="132"/>
      <c r="P1337" s="132"/>
      <c r="Q1337" s="132"/>
      <c r="R1337" s="132"/>
      <c r="S1337" s="132"/>
      <c r="T1337" s="132"/>
      <c r="U1337" s="132"/>
      <c r="V1337" s="132"/>
    </row>
    <row r="1338" spans="1:22">
      <c r="A1338" s="599"/>
      <c r="B1338" s="132"/>
      <c r="C1338" s="132"/>
      <c r="D1338" s="131" t="s">
        <v>327</v>
      </c>
      <c r="E1338" s="131"/>
      <c r="F1338" s="136">
        <f>Жильцы!E76</f>
        <v>49.2</v>
      </c>
      <c r="G1338" s="131" t="s">
        <v>328</v>
      </c>
      <c r="H1338" s="132" t="str">
        <f>Жильцы!B76&amp;" "&amp;Жильцы!C76&amp;"."&amp;Жильцы!D76&amp;"."</f>
        <v>Володченко Е.Г.</v>
      </c>
      <c r="I1338" s="132"/>
      <c r="J1338" s="132"/>
      <c r="K1338" s="217"/>
      <c r="L1338" s="599"/>
      <c r="M1338" s="132"/>
      <c r="N1338" s="132"/>
      <c r="O1338" s="131" t="s">
        <v>327</v>
      </c>
      <c r="P1338" s="131"/>
      <c r="Q1338" s="136">
        <f>Жильцы!E78</f>
        <v>65.599999999999994</v>
      </c>
      <c r="R1338" s="131" t="s">
        <v>328</v>
      </c>
      <c r="S1338" s="132" t="str">
        <f>Жильцы!B78&amp;" "&amp;Жильцы!C78&amp;"."&amp;Жильцы!D78&amp;"."</f>
        <v>Попов К.А.</v>
      </c>
      <c r="T1338" s="132"/>
      <c r="U1338" s="132"/>
      <c r="V1338" s="132"/>
    </row>
    <row r="1339" spans="1:22">
      <c r="A1339" s="599"/>
      <c r="B1339" s="132"/>
      <c r="C1339" s="132"/>
      <c r="D1339" s="131" t="s">
        <v>329</v>
      </c>
      <c r="E1339" s="131"/>
      <c r="F1339" s="136">
        <f>Жильцы!F76</f>
        <v>3</v>
      </c>
      <c r="G1339" s="131" t="s">
        <v>330</v>
      </c>
      <c r="H1339" s="132" t="s">
        <v>331</v>
      </c>
      <c r="I1339" s="132"/>
      <c r="J1339" s="137">
        <f>Жильцы!A76</f>
        <v>75</v>
      </c>
      <c r="K1339" s="217"/>
      <c r="L1339" s="599"/>
      <c r="M1339" s="132"/>
      <c r="N1339" s="132"/>
      <c r="O1339" s="131" t="s">
        <v>329</v>
      </c>
      <c r="P1339" s="131"/>
      <c r="Q1339" s="136">
        <f>Жильцы!F78</f>
        <v>3</v>
      </c>
      <c r="R1339" s="131" t="s">
        <v>330</v>
      </c>
      <c r="S1339" s="132" t="s">
        <v>331</v>
      </c>
      <c r="T1339" s="132"/>
      <c r="U1339" s="137">
        <f>Жильцы!A78</f>
        <v>77</v>
      </c>
      <c r="V1339" s="132"/>
    </row>
    <row r="1340" spans="1:22" ht="2.25" customHeight="1" thickBot="1">
      <c r="A1340" s="599"/>
      <c r="B1340" s="132"/>
      <c r="C1340" s="132"/>
      <c r="D1340" s="132"/>
      <c r="E1340" s="132"/>
      <c r="F1340" s="132"/>
      <c r="G1340" s="132"/>
      <c r="H1340" s="132"/>
      <c r="I1340" s="132"/>
      <c r="J1340" s="132"/>
      <c r="K1340" s="217"/>
      <c r="L1340" s="599"/>
      <c r="M1340" s="132"/>
      <c r="N1340" s="132"/>
      <c r="O1340" s="132"/>
      <c r="P1340" s="132"/>
      <c r="Q1340" s="132"/>
      <c r="R1340" s="132"/>
      <c r="S1340" s="132"/>
      <c r="T1340" s="132"/>
      <c r="U1340" s="132"/>
      <c r="V1340" s="132"/>
    </row>
    <row r="1341" spans="1:22" ht="20.25" customHeight="1" thickBot="1">
      <c r="A1341" s="599"/>
      <c r="B1341" s="138"/>
      <c r="C1341" s="219"/>
      <c r="D1341" s="139" t="s">
        <v>957</v>
      </c>
      <c r="E1341" s="140"/>
      <c r="F1341" s="141" t="s">
        <v>334</v>
      </c>
      <c r="G1341" s="141" t="s">
        <v>335</v>
      </c>
      <c r="H1341" s="220"/>
      <c r="I1341" s="569" t="s">
        <v>337</v>
      </c>
      <c r="J1341" s="570"/>
      <c r="K1341" s="217"/>
      <c r="L1341" s="599"/>
      <c r="M1341" s="138"/>
      <c r="N1341" s="219"/>
      <c r="O1341" s="139" t="s">
        <v>957</v>
      </c>
      <c r="P1341" s="140"/>
      <c r="Q1341" s="141" t="s">
        <v>334</v>
      </c>
      <c r="R1341" s="141" t="s">
        <v>335</v>
      </c>
      <c r="S1341" s="220"/>
      <c r="T1341" s="569" t="s">
        <v>337</v>
      </c>
      <c r="U1341" s="570"/>
      <c r="V1341" s="132"/>
    </row>
    <row r="1342" spans="1:22" ht="3.75" customHeight="1">
      <c r="A1342" s="599"/>
      <c r="B1342" s="221"/>
      <c r="C1342" s="144"/>
      <c r="D1342" s="144"/>
      <c r="E1342" s="145"/>
      <c r="F1342" s="146"/>
      <c r="G1342" s="146"/>
      <c r="H1342" s="146"/>
      <c r="I1342" s="144"/>
      <c r="J1342" s="147"/>
      <c r="K1342" s="217"/>
      <c r="L1342" s="599"/>
      <c r="M1342" s="221"/>
      <c r="N1342" s="144"/>
      <c r="O1342" s="144"/>
      <c r="P1342" s="145"/>
      <c r="Q1342" s="146"/>
      <c r="R1342" s="146"/>
      <c r="S1342" s="146"/>
      <c r="T1342" s="144"/>
      <c r="U1342" s="147"/>
      <c r="V1342" s="132"/>
    </row>
    <row r="1343" spans="1:22" ht="27" customHeight="1" thickBot="1">
      <c r="A1343" s="599"/>
      <c r="B1343" s="600" t="s">
        <v>520</v>
      </c>
      <c r="C1343" s="601"/>
      <c r="D1343" s="601"/>
      <c r="E1343" s="602"/>
      <c r="F1343" s="356">
        <v>8.4499999999999993</v>
      </c>
      <c r="G1343" s="356">
        <f>F1343*F1338</f>
        <v>415.74</v>
      </c>
      <c r="H1343" s="296"/>
      <c r="I1343" s="357">
        <f>G1343-H1343</f>
        <v>415.74</v>
      </c>
      <c r="J1343" s="358"/>
      <c r="K1343" s="217"/>
      <c r="L1343" s="599"/>
      <c r="M1343" s="600" t="s">
        <v>520</v>
      </c>
      <c r="N1343" s="601"/>
      <c r="O1343" s="601"/>
      <c r="P1343" s="602"/>
      <c r="Q1343" s="239">
        <v>8.4499999999999993</v>
      </c>
      <c r="R1343" s="239">
        <f>Q1343*Q1338</f>
        <v>554.31999999999994</v>
      </c>
      <c r="S1343" s="166"/>
      <c r="T1343" s="242">
        <f>R1343-S1343</f>
        <v>554.31999999999994</v>
      </c>
      <c r="U1343" s="167"/>
      <c r="V1343" s="132"/>
    </row>
    <row r="1344" spans="1:22" ht="13.5" hidden="1" thickBot="1">
      <c r="A1344" s="154"/>
      <c r="B1344" s="168" t="s">
        <v>521</v>
      </c>
      <c r="C1344" s="164"/>
      <c r="D1344" s="164"/>
      <c r="E1344" s="165"/>
      <c r="F1344" s="239">
        <f>$B$2309</f>
        <v>0</v>
      </c>
      <c r="G1344" s="158">
        <f>F1344*F1338</f>
        <v>0</v>
      </c>
      <c r="H1344" s="194"/>
      <c r="I1344" s="160">
        <f>G1344-H1344</f>
        <v>0</v>
      </c>
      <c r="J1344" s="161"/>
      <c r="K1344" s="217"/>
      <c r="L1344" s="154"/>
      <c r="M1344" s="168" t="s">
        <v>521</v>
      </c>
      <c r="N1344" s="164"/>
      <c r="O1344" s="164"/>
      <c r="P1344" s="165"/>
      <c r="Q1344" s="239">
        <f>$B$2309</f>
        <v>0</v>
      </c>
      <c r="R1344" s="158">
        <f>Q1344*Q1338</f>
        <v>0</v>
      </c>
      <c r="S1344" s="194"/>
      <c r="T1344" s="160">
        <f>R1344-S1344</f>
        <v>0</v>
      </c>
      <c r="U1344" s="161"/>
      <c r="V1344" s="132"/>
    </row>
    <row r="1345" spans="1:22" ht="12.75" hidden="1" customHeight="1" thickBot="1">
      <c r="A1345" s="132"/>
      <c r="B1345" s="168"/>
      <c r="C1345" s="164"/>
      <c r="D1345" s="164"/>
      <c r="E1345" s="165"/>
      <c r="F1345" s="332" t="s">
        <v>384</v>
      </c>
      <c r="G1345" s="332" t="s">
        <v>385</v>
      </c>
      <c r="H1345" s="300"/>
      <c r="I1345" s="219"/>
      <c r="J1345" s="251"/>
      <c r="K1345" s="217"/>
      <c r="L1345" s="132"/>
      <c r="M1345" s="168"/>
      <c r="N1345" s="164"/>
      <c r="O1345" s="164"/>
      <c r="P1345" s="165"/>
      <c r="Q1345" s="332" t="s">
        <v>384</v>
      </c>
      <c r="R1345" s="332" t="s">
        <v>385</v>
      </c>
      <c r="S1345" s="300"/>
      <c r="T1345" s="219"/>
      <c r="U1345" s="251"/>
      <c r="V1345" s="132"/>
    </row>
    <row r="1346" spans="1:22" ht="13.5" thickBot="1">
      <c r="A1346" s="246" t="s">
        <v>375</v>
      </c>
      <c r="B1346" s="345"/>
      <c r="C1346" s="219"/>
      <c r="D1346" s="219"/>
      <c r="E1346" s="253"/>
      <c r="F1346" s="248"/>
      <c r="G1346" s="248"/>
      <c r="H1346" s="249"/>
      <c r="I1346" s="242"/>
      <c r="J1346" s="251"/>
      <c r="K1346" s="217"/>
      <c r="L1346" s="246" t="s">
        <v>375</v>
      </c>
      <c r="M1346" s="345"/>
      <c r="N1346" s="219"/>
      <c r="O1346" s="219"/>
      <c r="P1346" s="253"/>
      <c r="Q1346" s="164"/>
      <c r="R1346" s="248"/>
      <c r="S1346" s="249"/>
      <c r="T1346" s="242"/>
      <c r="U1346" s="167"/>
      <c r="V1346" s="132"/>
    </row>
    <row r="1347" spans="1:22">
      <c r="A1347" s="131"/>
      <c r="B1347" s="132"/>
      <c r="C1347" s="132"/>
      <c r="D1347" s="132"/>
      <c r="E1347" s="132"/>
      <c r="F1347" s="132"/>
      <c r="G1347" s="173" t="s">
        <v>342</v>
      </c>
      <c r="H1347" s="147"/>
      <c r="I1347" s="287">
        <f>Жильцы!M76</f>
        <v>0</v>
      </c>
      <c r="J1347" s="147"/>
      <c r="K1347" s="217"/>
      <c r="L1347" s="131"/>
      <c r="M1347" s="132"/>
      <c r="N1347" s="132"/>
      <c r="O1347" s="132"/>
      <c r="P1347" s="132"/>
      <c r="Q1347" s="132"/>
      <c r="R1347" s="173" t="s">
        <v>342</v>
      </c>
      <c r="S1347" s="147"/>
      <c r="T1347" s="287">
        <f>Жильцы!M78</f>
        <v>0</v>
      </c>
      <c r="U1347" s="147"/>
      <c r="V1347" s="132"/>
    </row>
    <row r="1348" spans="1:22" ht="11.25" customHeight="1">
      <c r="A1348" s="131"/>
      <c r="B1348" s="132"/>
      <c r="C1348" s="132"/>
      <c r="D1348" s="132"/>
      <c r="E1348" s="132"/>
      <c r="F1348" s="132"/>
      <c r="G1348" s="177" t="s">
        <v>140</v>
      </c>
      <c r="H1348" s="178"/>
      <c r="I1348" s="283">
        <f>Жильцы!O76</f>
        <v>0</v>
      </c>
      <c r="J1348" s="178"/>
      <c r="K1348" s="217"/>
      <c r="L1348" s="131"/>
      <c r="M1348" s="132"/>
      <c r="N1348" s="132"/>
      <c r="O1348" s="132"/>
      <c r="P1348" s="132"/>
      <c r="Q1348" s="132"/>
      <c r="R1348" s="177" t="s">
        <v>140</v>
      </c>
      <c r="S1348" s="178"/>
      <c r="T1348" s="283">
        <f>Жильцы!O78</f>
        <v>0</v>
      </c>
      <c r="U1348" s="178"/>
      <c r="V1348" s="132"/>
    </row>
    <row r="1349" spans="1:22" ht="13.5" thickBot="1">
      <c r="A1349" s="131" t="s">
        <v>376</v>
      </c>
      <c r="B1349" s="132"/>
      <c r="C1349" s="132"/>
      <c r="D1349" s="180" t="s">
        <v>345</v>
      </c>
      <c r="E1349" s="183" t="str">
        <f>$E$17</f>
        <v>декабря</v>
      </c>
      <c r="F1349" s="132" t="s">
        <v>968</v>
      </c>
      <c r="G1349" s="182" t="s">
        <v>347</v>
      </c>
      <c r="H1349" s="167"/>
      <c r="I1349" s="257">
        <f>I1343+I1344+I1346+I1347+I1348</f>
        <v>415.74</v>
      </c>
      <c r="J1349" s="167"/>
      <c r="K1349" s="217"/>
      <c r="L1349" s="131" t="s">
        <v>376</v>
      </c>
      <c r="M1349" s="132"/>
      <c r="N1349" s="132"/>
      <c r="O1349" s="180" t="s">
        <v>345</v>
      </c>
      <c r="P1349" s="183" t="str">
        <f>$E$17</f>
        <v>декабря</v>
      </c>
      <c r="Q1349" s="132" t="s">
        <v>968</v>
      </c>
      <c r="R1349" s="182" t="s">
        <v>347</v>
      </c>
      <c r="S1349" s="167"/>
      <c r="T1349" s="257">
        <f>T1343+T1344+T1346+T1347+T1348</f>
        <v>554.31999999999994</v>
      </c>
      <c r="U1349" s="167"/>
      <c r="V1349" s="132"/>
    </row>
    <row r="1350" spans="1:22" ht="10.5" customHeight="1">
      <c r="A1350" s="184" t="s">
        <v>348</v>
      </c>
      <c r="B1350" s="190">
        <f>$B$18</f>
        <v>4.3333333333333335E-2</v>
      </c>
      <c r="C1350" s="186" t="s">
        <v>349</v>
      </c>
      <c r="D1350" s="259"/>
      <c r="E1350" s="259"/>
      <c r="F1350" s="259"/>
      <c r="G1350" s="259"/>
      <c r="H1350" s="259"/>
      <c r="I1350" s="259"/>
      <c r="J1350" s="259"/>
      <c r="K1350" s="260"/>
      <c r="L1350" s="184" t="s">
        <v>348</v>
      </c>
      <c r="M1350" s="190">
        <f>$B$18</f>
        <v>4.3333333333333335E-2</v>
      </c>
      <c r="N1350" s="186" t="s">
        <v>349</v>
      </c>
      <c r="O1350" s="259"/>
      <c r="P1350" s="259"/>
      <c r="Q1350" s="259"/>
      <c r="R1350" s="259"/>
      <c r="S1350" s="259"/>
      <c r="T1350" s="259"/>
      <c r="U1350" s="259"/>
      <c r="V1350" s="261"/>
    </row>
    <row r="1351" spans="1:22" ht="27" customHeight="1">
      <c r="A1351" s="131" t="s">
        <v>363</v>
      </c>
      <c r="B1351" s="131"/>
      <c r="L1351" s="131" t="s">
        <v>363</v>
      </c>
      <c r="M1351" s="131"/>
    </row>
    <row r="1352" spans="1:22">
      <c r="A1352" s="131" t="s">
        <v>966</v>
      </c>
      <c r="B1352" s="131"/>
      <c r="L1352" s="131" t="s">
        <v>966</v>
      </c>
      <c r="M1352" s="131"/>
    </row>
    <row r="1353" spans="1:22" ht="6" customHeight="1">
      <c r="A1353" s="131"/>
      <c r="B1353" s="131"/>
      <c r="C1353" s="132"/>
      <c r="D1353" s="132"/>
      <c r="E1353" s="132"/>
      <c r="F1353" s="132"/>
      <c r="G1353" s="132"/>
      <c r="H1353" s="132"/>
      <c r="I1353" s="132"/>
      <c r="J1353" s="132"/>
      <c r="K1353" s="217"/>
      <c r="L1353" s="131"/>
      <c r="M1353" s="131"/>
      <c r="N1353" s="132"/>
      <c r="O1353" s="132"/>
      <c r="P1353" s="132"/>
      <c r="Q1353" s="132"/>
      <c r="R1353" s="132"/>
      <c r="S1353" s="132"/>
      <c r="T1353" s="132"/>
      <c r="U1353" s="132"/>
      <c r="V1353" s="132"/>
    </row>
    <row r="1354" spans="1:22">
      <c r="A1354" s="132"/>
      <c r="B1354" s="132"/>
      <c r="C1354" s="132"/>
      <c r="D1354" s="133" t="s">
        <v>350</v>
      </c>
      <c r="E1354" s="133"/>
      <c r="F1354" s="133"/>
      <c r="G1354" s="135" t="str">
        <f>$G$4</f>
        <v>ноябрь</v>
      </c>
      <c r="H1354" s="133" t="s">
        <v>967</v>
      </c>
      <c r="I1354" s="132"/>
      <c r="J1354" s="132"/>
      <c r="K1354" s="217"/>
      <c r="L1354" s="132"/>
      <c r="M1354" s="132"/>
      <c r="N1354" s="132"/>
      <c r="O1354" s="133" t="s">
        <v>350</v>
      </c>
      <c r="P1354" s="133"/>
      <c r="Q1354" s="133"/>
      <c r="R1354" s="135" t="str">
        <f>$G$4</f>
        <v>ноябрь</v>
      </c>
      <c r="S1354" s="133" t="s">
        <v>967</v>
      </c>
      <c r="T1354" s="132"/>
      <c r="U1354" s="132"/>
      <c r="V1354" s="132"/>
    </row>
    <row r="1355" spans="1:22" ht="3.75" customHeight="1">
      <c r="A1355" s="599" t="s">
        <v>369</v>
      </c>
      <c r="B1355" s="132"/>
      <c r="C1355" s="132"/>
      <c r="D1355" s="132"/>
      <c r="E1355" s="132"/>
      <c r="F1355" s="132"/>
      <c r="G1355" s="132"/>
      <c r="H1355" s="132"/>
      <c r="I1355" s="132"/>
      <c r="J1355" s="132"/>
      <c r="K1355" s="594"/>
      <c r="L1355" s="599" t="s">
        <v>369</v>
      </c>
      <c r="M1355" s="132"/>
      <c r="N1355" s="132"/>
      <c r="O1355" s="132"/>
      <c r="P1355" s="132"/>
      <c r="Q1355" s="132"/>
      <c r="R1355" s="132"/>
      <c r="S1355" s="132"/>
      <c r="T1355" s="132"/>
      <c r="U1355" s="132"/>
      <c r="V1355" s="594"/>
    </row>
    <row r="1356" spans="1:22">
      <c r="A1356" s="599"/>
      <c r="B1356" s="132"/>
      <c r="C1356" s="132"/>
      <c r="D1356" s="131" t="s">
        <v>327</v>
      </c>
      <c r="E1356" s="131"/>
      <c r="F1356" s="136">
        <f>F1338</f>
        <v>49.2</v>
      </c>
      <c r="G1356" s="131" t="s">
        <v>328</v>
      </c>
      <c r="H1356" s="132" t="str">
        <f>H1338</f>
        <v>Володченко Е.Г.</v>
      </c>
      <c r="I1356" s="132"/>
      <c r="J1356" s="132"/>
      <c r="K1356" s="594"/>
      <c r="L1356" s="599"/>
      <c r="M1356" s="132"/>
      <c r="N1356" s="132"/>
      <c r="O1356" s="131" t="s">
        <v>327</v>
      </c>
      <c r="P1356" s="131"/>
      <c r="Q1356" s="136">
        <f>Q1338</f>
        <v>65.599999999999994</v>
      </c>
      <c r="R1356" s="131" t="s">
        <v>328</v>
      </c>
      <c r="S1356" s="132" t="str">
        <f>S1338</f>
        <v>Попов К.А.</v>
      </c>
      <c r="T1356" s="132"/>
      <c r="U1356" s="132"/>
      <c r="V1356" s="594"/>
    </row>
    <row r="1357" spans="1:22">
      <c r="A1357" s="599"/>
      <c r="B1357" s="132"/>
      <c r="C1357" s="132"/>
      <c r="D1357" s="131" t="s">
        <v>329</v>
      </c>
      <c r="E1357" s="131"/>
      <c r="F1357" s="136">
        <f>F1339</f>
        <v>3</v>
      </c>
      <c r="G1357" s="131" t="s">
        <v>330</v>
      </c>
      <c r="H1357" s="132" t="s">
        <v>331</v>
      </c>
      <c r="I1357" s="132"/>
      <c r="J1357" s="137">
        <f>J1339</f>
        <v>75</v>
      </c>
      <c r="K1357" s="594"/>
      <c r="L1357" s="599"/>
      <c r="M1357" s="132"/>
      <c r="N1357" s="132"/>
      <c r="O1357" s="131" t="s">
        <v>329</v>
      </c>
      <c r="P1357" s="131"/>
      <c r="Q1357" s="136">
        <f>Q1339</f>
        <v>3</v>
      </c>
      <c r="R1357" s="131" t="s">
        <v>330</v>
      </c>
      <c r="S1357" s="132" t="s">
        <v>331</v>
      </c>
      <c r="T1357" s="132"/>
      <c r="U1357" s="137">
        <f>U1339</f>
        <v>77</v>
      </c>
      <c r="V1357" s="594"/>
    </row>
    <row r="1358" spans="1:22" ht="2.25" customHeight="1" thickBot="1">
      <c r="A1358" s="599"/>
      <c r="B1358" s="132"/>
      <c r="C1358" s="132"/>
      <c r="D1358" s="132"/>
      <c r="E1358" s="132"/>
      <c r="F1358" s="132"/>
      <c r="G1358" s="132"/>
      <c r="H1358" s="132"/>
      <c r="I1358" s="132"/>
      <c r="J1358" s="132"/>
      <c r="K1358" s="594"/>
      <c r="L1358" s="599"/>
      <c r="M1358" s="132"/>
      <c r="N1358" s="132"/>
      <c r="O1358" s="132"/>
      <c r="P1358" s="132"/>
      <c r="Q1358" s="132"/>
      <c r="R1358" s="132"/>
      <c r="S1358" s="132"/>
      <c r="T1358" s="132"/>
      <c r="U1358" s="132"/>
      <c r="V1358" s="594"/>
    </row>
    <row r="1359" spans="1:22" ht="20.25" customHeight="1" thickBot="1">
      <c r="A1359" s="599"/>
      <c r="B1359" s="138"/>
      <c r="C1359" s="219"/>
      <c r="D1359" s="139" t="s">
        <v>957</v>
      </c>
      <c r="E1359" s="140"/>
      <c r="F1359" s="141" t="s">
        <v>334</v>
      </c>
      <c r="G1359" s="141" t="s">
        <v>335</v>
      </c>
      <c r="H1359" s="220"/>
      <c r="I1359" s="569" t="s">
        <v>337</v>
      </c>
      <c r="J1359" s="570"/>
      <c r="K1359" s="594"/>
      <c r="L1359" s="599"/>
      <c r="M1359" s="138"/>
      <c r="N1359" s="219"/>
      <c r="O1359" s="139" t="s">
        <v>957</v>
      </c>
      <c r="P1359" s="140"/>
      <c r="Q1359" s="141" t="s">
        <v>334</v>
      </c>
      <c r="R1359" s="141" t="s">
        <v>335</v>
      </c>
      <c r="S1359" s="220"/>
      <c r="T1359" s="569" t="s">
        <v>337</v>
      </c>
      <c r="U1359" s="570"/>
      <c r="V1359" s="594"/>
    </row>
    <row r="1360" spans="1:22" ht="3" customHeight="1">
      <c r="A1360" s="599"/>
      <c r="B1360" s="221"/>
      <c r="C1360" s="144"/>
      <c r="D1360" s="144"/>
      <c r="E1360" s="145"/>
      <c r="F1360" s="146"/>
      <c r="G1360" s="146"/>
      <c r="H1360" s="146"/>
      <c r="I1360" s="144"/>
      <c r="J1360" s="147"/>
      <c r="K1360" s="594"/>
      <c r="L1360" s="599"/>
      <c r="M1360" s="221"/>
      <c r="N1360" s="144"/>
      <c r="O1360" s="144"/>
      <c r="P1360" s="145"/>
      <c r="Q1360" s="146"/>
      <c r="R1360" s="146"/>
      <c r="S1360" s="146"/>
      <c r="T1360" s="144"/>
      <c r="U1360" s="147"/>
      <c r="V1360" s="594"/>
    </row>
    <row r="1361" spans="1:22" ht="25.5" customHeight="1" thickBot="1">
      <c r="A1361" s="599"/>
      <c r="B1361" s="600" t="s">
        <v>520</v>
      </c>
      <c r="C1361" s="601"/>
      <c r="D1361" s="601"/>
      <c r="E1361" s="602"/>
      <c r="F1361" s="239">
        <v>8.4499999999999993</v>
      </c>
      <c r="G1361" s="239">
        <f>F1361*F1356</f>
        <v>415.74</v>
      </c>
      <c r="H1361" s="166"/>
      <c r="I1361" s="242">
        <f>G1361-H1361</f>
        <v>415.74</v>
      </c>
      <c r="J1361" s="167"/>
      <c r="K1361" s="594"/>
      <c r="L1361" s="599"/>
      <c r="M1361" s="600" t="s">
        <v>520</v>
      </c>
      <c r="N1361" s="601"/>
      <c r="O1361" s="601"/>
      <c r="P1361" s="602"/>
      <c r="Q1361" s="239">
        <v>8.4499999999999993</v>
      </c>
      <c r="R1361" s="239">
        <f>Q1361*Q1356</f>
        <v>554.31999999999994</v>
      </c>
      <c r="S1361" s="166"/>
      <c r="T1361" s="242">
        <f>R1361-S1361</f>
        <v>554.31999999999994</v>
      </c>
      <c r="U1361" s="167"/>
      <c r="V1361" s="594"/>
    </row>
    <row r="1362" spans="1:22" ht="13.5" hidden="1" thickBot="1">
      <c r="A1362" s="154"/>
      <c r="B1362" s="168" t="s">
        <v>521</v>
      </c>
      <c r="C1362" s="164"/>
      <c r="D1362" s="164"/>
      <c r="E1362" s="165"/>
      <c r="F1362" s="239">
        <f>$B$2309</f>
        <v>0</v>
      </c>
      <c r="G1362" s="158">
        <f>F1362*F1356</f>
        <v>0</v>
      </c>
      <c r="H1362" s="194"/>
      <c r="I1362" s="160">
        <f>G1362-H1362</f>
        <v>0</v>
      </c>
      <c r="J1362" s="161"/>
      <c r="K1362" s="594"/>
      <c r="L1362" s="154"/>
      <c r="M1362" s="168" t="s">
        <v>521</v>
      </c>
      <c r="N1362" s="164"/>
      <c r="O1362" s="164"/>
      <c r="P1362" s="165"/>
      <c r="Q1362" s="239">
        <f>$B$2309</f>
        <v>0</v>
      </c>
      <c r="R1362" s="158">
        <f>Q1362*Q1356</f>
        <v>0</v>
      </c>
      <c r="S1362" s="194"/>
      <c r="T1362" s="160">
        <f>R1362-S1362</f>
        <v>0</v>
      </c>
      <c r="U1362" s="161"/>
      <c r="V1362" s="594"/>
    </row>
    <row r="1363" spans="1:22" ht="12.75" hidden="1" customHeight="1" thickBot="1">
      <c r="A1363" s="132"/>
      <c r="B1363" s="168"/>
      <c r="C1363" s="164"/>
      <c r="D1363" s="164"/>
      <c r="E1363" s="165"/>
      <c r="F1363" s="332" t="s">
        <v>384</v>
      </c>
      <c r="G1363" s="332" t="s">
        <v>385</v>
      </c>
      <c r="H1363" s="300"/>
      <c r="I1363" s="219"/>
      <c r="J1363" s="251"/>
      <c r="K1363" s="594"/>
      <c r="L1363" s="132"/>
      <c r="M1363" s="168"/>
      <c r="N1363" s="164"/>
      <c r="O1363" s="164"/>
      <c r="P1363" s="165"/>
      <c r="Q1363" s="332" t="s">
        <v>384</v>
      </c>
      <c r="R1363" s="332" t="s">
        <v>385</v>
      </c>
      <c r="S1363" s="300"/>
      <c r="T1363" s="219"/>
      <c r="U1363" s="251"/>
      <c r="V1363" s="594"/>
    </row>
    <row r="1364" spans="1:22" ht="13.5" thickBot="1">
      <c r="A1364" s="246" t="s">
        <v>375</v>
      </c>
      <c r="B1364" s="345"/>
      <c r="C1364" s="219"/>
      <c r="D1364" s="219"/>
      <c r="E1364" s="253"/>
      <c r="F1364" s="164"/>
      <c r="G1364" s="282"/>
      <c r="H1364" s="249"/>
      <c r="I1364" s="242"/>
      <c r="J1364" s="167"/>
      <c r="K1364" s="594"/>
      <c r="L1364" s="246" t="s">
        <v>375</v>
      </c>
      <c r="M1364" s="345"/>
      <c r="N1364" s="219"/>
      <c r="O1364" s="219"/>
      <c r="P1364" s="253"/>
      <c r="Q1364" s="164"/>
      <c r="R1364" s="248"/>
      <c r="S1364" s="249"/>
      <c r="T1364" s="242"/>
      <c r="U1364" s="167"/>
      <c r="V1364" s="594"/>
    </row>
    <row r="1365" spans="1:22">
      <c r="A1365" s="131"/>
      <c r="B1365" s="132"/>
      <c r="C1365" s="132"/>
      <c r="D1365" s="132"/>
      <c r="E1365" s="132"/>
      <c r="F1365" s="132"/>
      <c r="G1365" s="173" t="s">
        <v>342</v>
      </c>
      <c r="H1365" s="147"/>
      <c r="I1365" s="287">
        <f>I1347</f>
        <v>0</v>
      </c>
      <c r="J1365" s="147"/>
      <c r="K1365" s="594"/>
      <c r="L1365" s="131"/>
      <c r="M1365" s="132"/>
      <c r="N1365" s="132"/>
      <c r="O1365" s="132"/>
      <c r="P1365" s="132"/>
      <c r="Q1365" s="132"/>
      <c r="R1365" s="173" t="s">
        <v>342</v>
      </c>
      <c r="S1365" s="147"/>
      <c r="T1365" s="287">
        <f>T1347</f>
        <v>0</v>
      </c>
      <c r="U1365" s="147"/>
      <c r="V1365" s="594"/>
    </row>
    <row r="1366" spans="1:22">
      <c r="A1366" s="131"/>
      <c r="B1366" s="132"/>
      <c r="C1366" s="132"/>
      <c r="D1366" s="132"/>
      <c r="E1366" s="132"/>
      <c r="F1366" s="132"/>
      <c r="G1366" s="177" t="s">
        <v>140</v>
      </c>
      <c r="H1366" s="178"/>
      <c r="I1366" s="283">
        <f>I1348</f>
        <v>0</v>
      </c>
      <c r="J1366" s="178"/>
      <c r="K1366" s="594"/>
      <c r="L1366" s="131"/>
      <c r="M1366" s="132"/>
      <c r="N1366" s="132"/>
      <c r="O1366" s="132"/>
      <c r="P1366" s="132"/>
      <c r="Q1366" s="132"/>
      <c r="R1366" s="177" t="s">
        <v>140</v>
      </c>
      <c r="S1366" s="178"/>
      <c r="T1366" s="283">
        <f>T1348</f>
        <v>0</v>
      </c>
      <c r="U1366" s="178"/>
      <c r="V1366" s="594"/>
    </row>
    <row r="1367" spans="1:22" ht="13.5" thickBot="1">
      <c r="A1367" s="131" t="s">
        <v>376</v>
      </c>
      <c r="B1367" s="132"/>
      <c r="C1367" s="132"/>
      <c r="D1367" s="180" t="s">
        <v>345</v>
      </c>
      <c r="E1367" s="183" t="str">
        <f>$E$17</f>
        <v>декабря</v>
      </c>
      <c r="F1367" s="132" t="s">
        <v>968</v>
      </c>
      <c r="G1367" s="182" t="s">
        <v>347</v>
      </c>
      <c r="H1367" s="167"/>
      <c r="I1367" s="257">
        <f>I1361+I1362+I1364+I1365+I1366</f>
        <v>415.74</v>
      </c>
      <c r="J1367" s="167"/>
      <c r="K1367" s="594"/>
      <c r="L1367" s="131" t="s">
        <v>376</v>
      </c>
      <c r="M1367" s="132"/>
      <c r="N1367" s="132"/>
      <c r="O1367" s="180" t="s">
        <v>345</v>
      </c>
      <c r="P1367" s="183" t="str">
        <f>$E$17</f>
        <v>декабря</v>
      </c>
      <c r="Q1367" s="132" t="s">
        <v>968</v>
      </c>
      <c r="R1367" s="182" t="s">
        <v>347</v>
      </c>
      <c r="S1367" s="167"/>
      <c r="T1367" s="257">
        <f>T1361+T1362+T1364+T1365+T1366</f>
        <v>554.31999999999994</v>
      </c>
      <c r="U1367" s="167"/>
      <c r="V1367" s="594"/>
    </row>
    <row r="1368" spans="1:22" s="261" customFormat="1" ht="13.5" customHeight="1">
      <c r="A1368" s="284" t="s">
        <v>348</v>
      </c>
      <c r="B1368" s="285">
        <f>$B$18</f>
        <v>4.3333333333333335E-2</v>
      </c>
      <c r="C1368" s="196" t="s">
        <v>349</v>
      </c>
      <c r="K1368" s="260"/>
      <c r="L1368" s="284" t="s">
        <v>348</v>
      </c>
      <c r="M1368" s="285">
        <f>$B$18</f>
        <v>4.3333333333333335E-2</v>
      </c>
      <c r="N1368" s="196" t="s">
        <v>349</v>
      </c>
    </row>
    <row r="1369" spans="1:22">
      <c r="A1369" s="131" t="s">
        <v>363</v>
      </c>
      <c r="B1369" s="131"/>
      <c r="L1369" s="131" t="s">
        <v>363</v>
      </c>
      <c r="M1369" s="131"/>
    </row>
    <row r="1370" spans="1:22">
      <c r="A1370" s="131" t="s">
        <v>966</v>
      </c>
      <c r="B1370" s="131"/>
      <c r="L1370" s="131" t="s">
        <v>966</v>
      </c>
      <c r="M1370" s="131"/>
    </row>
    <row r="1371" spans="1:22" ht="3" customHeight="1">
      <c r="A1371" s="131"/>
      <c r="B1371" s="131"/>
      <c r="C1371" s="132"/>
      <c r="D1371" s="132"/>
      <c r="E1371" s="132"/>
      <c r="F1371" s="132"/>
      <c r="G1371" s="132"/>
      <c r="H1371" s="132"/>
      <c r="I1371" s="132"/>
      <c r="J1371" s="132"/>
      <c r="K1371" s="217"/>
      <c r="L1371" s="131"/>
      <c r="M1371" s="131"/>
      <c r="N1371" s="132"/>
      <c r="O1371" s="132"/>
      <c r="P1371" s="132"/>
      <c r="Q1371" s="132"/>
      <c r="R1371" s="132"/>
      <c r="S1371" s="132"/>
      <c r="T1371" s="132"/>
      <c r="U1371" s="132"/>
      <c r="V1371" s="132"/>
    </row>
    <row r="1372" spans="1:22">
      <c r="A1372" s="132"/>
      <c r="B1372" s="132"/>
      <c r="C1372" s="132"/>
      <c r="D1372" s="133" t="s">
        <v>325</v>
      </c>
      <c r="E1372" s="133"/>
      <c r="F1372" s="133"/>
      <c r="G1372" s="135" t="str">
        <f>$G$4</f>
        <v>ноябрь</v>
      </c>
      <c r="H1372" s="133" t="s">
        <v>967</v>
      </c>
      <c r="I1372" s="132"/>
      <c r="J1372" s="132"/>
      <c r="K1372" s="217"/>
      <c r="L1372" s="132"/>
      <c r="M1372" s="132"/>
      <c r="N1372" s="132"/>
      <c r="O1372" s="133" t="s">
        <v>325</v>
      </c>
      <c r="P1372" s="133"/>
      <c r="Q1372" s="133"/>
      <c r="R1372" s="135" t="str">
        <f>$G$4</f>
        <v>ноябрь</v>
      </c>
      <c r="S1372" s="133" t="s">
        <v>967</v>
      </c>
      <c r="T1372" s="132"/>
      <c r="U1372" s="132"/>
      <c r="V1372" s="132"/>
    </row>
    <row r="1373" spans="1:22" ht="5.25" customHeight="1">
      <c r="A1373" s="599" t="s">
        <v>369</v>
      </c>
      <c r="B1373" s="132"/>
      <c r="C1373" s="132"/>
      <c r="D1373" s="132"/>
      <c r="E1373" s="132"/>
      <c r="F1373" s="132"/>
      <c r="G1373" s="132"/>
      <c r="H1373" s="132"/>
      <c r="I1373" s="132"/>
      <c r="J1373" s="132"/>
      <c r="K1373" s="217"/>
      <c r="L1373" s="599" t="s">
        <v>369</v>
      </c>
      <c r="M1373" s="132"/>
      <c r="N1373" s="132"/>
      <c r="O1373" s="132"/>
      <c r="P1373" s="132"/>
      <c r="Q1373" s="132"/>
      <c r="R1373" s="132"/>
      <c r="S1373" s="132"/>
      <c r="T1373" s="132"/>
      <c r="U1373" s="132"/>
      <c r="V1373" s="132"/>
    </row>
    <row r="1374" spans="1:22">
      <c r="A1374" s="599"/>
      <c r="B1374" s="132"/>
      <c r="C1374" s="132"/>
      <c r="D1374" s="131" t="s">
        <v>327</v>
      </c>
      <c r="E1374" s="131"/>
      <c r="F1374" s="136">
        <f>Жильцы!E79</f>
        <v>49.2</v>
      </c>
      <c r="G1374" s="131" t="s">
        <v>328</v>
      </c>
      <c r="H1374" s="132" t="str">
        <f>Жильцы!B79&amp;" "&amp;Жильцы!C79&amp;"."&amp;Жильцы!D79&amp;"."</f>
        <v>Рогачев В.С.</v>
      </c>
      <c r="I1374" s="132"/>
      <c r="J1374" s="132"/>
      <c r="K1374" s="217"/>
      <c r="L1374" s="599"/>
      <c r="M1374" s="132"/>
      <c r="N1374" s="132"/>
      <c r="O1374" s="131" t="s">
        <v>327</v>
      </c>
      <c r="P1374" s="131"/>
      <c r="Q1374" s="136">
        <f>Жильцы!E81</f>
        <v>49.5</v>
      </c>
      <c r="R1374" s="131" t="s">
        <v>328</v>
      </c>
      <c r="S1374" s="132" t="str">
        <f>Жильцы!B81&amp;" "&amp;Жильцы!C81&amp;"."&amp;Жильцы!D81&amp;"."</f>
        <v>Аксенов В.В.</v>
      </c>
      <c r="T1374" s="132"/>
      <c r="U1374" s="132"/>
      <c r="V1374" s="132"/>
    </row>
    <row r="1375" spans="1:22">
      <c r="A1375" s="599"/>
      <c r="B1375" s="132"/>
      <c r="C1375" s="132"/>
      <c r="D1375" s="131" t="s">
        <v>329</v>
      </c>
      <c r="E1375" s="131"/>
      <c r="F1375" s="136">
        <f>Жильцы!F79</f>
        <v>3</v>
      </c>
      <c r="G1375" s="131" t="s">
        <v>330</v>
      </c>
      <c r="H1375" s="132" t="s">
        <v>331</v>
      </c>
      <c r="I1375" s="132"/>
      <c r="J1375" s="137">
        <f>Жильцы!A79</f>
        <v>78</v>
      </c>
      <c r="K1375" s="217"/>
      <c r="L1375" s="599"/>
      <c r="M1375" s="132"/>
      <c r="N1375" s="132"/>
      <c r="O1375" s="131" t="s">
        <v>329</v>
      </c>
      <c r="P1375" s="131"/>
      <c r="Q1375" s="136">
        <f>Жильцы!F81</f>
        <v>4</v>
      </c>
      <c r="R1375" s="131" t="s">
        <v>330</v>
      </c>
      <c r="S1375" s="132" t="s">
        <v>331</v>
      </c>
      <c r="T1375" s="132"/>
      <c r="U1375" s="137">
        <f>Жильцы!A81</f>
        <v>80</v>
      </c>
      <c r="V1375" s="132"/>
    </row>
    <row r="1376" spans="1:22" ht="0.75" customHeight="1" thickBot="1">
      <c r="A1376" s="599"/>
      <c r="B1376" s="132"/>
      <c r="C1376" s="132"/>
      <c r="D1376" s="132"/>
      <c r="E1376" s="132"/>
      <c r="F1376" s="132"/>
      <c r="G1376" s="132"/>
      <c r="H1376" s="132"/>
      <c r="I1376" s="132"/>
      <c r="J1376" s="132"/>
      <c r="K1376" s="217"/>
      <c r="L1376" s="599"/>
      <c r="M1376" s="132"/>
      <c r="N1376" s="132"/>
      <c r="O1376" s="132"/>
      <c r="P1376" s="132"/>
      <c r="Q1376" s="132"/>
      <c r="R1376" s="132"/>
      <c r="S1376" s="132"/>
      <c r="T1376" s="132"/>
      <c r="U1376" s="132"/>
      <c r="V1376" s="132"/>
    </row>
    <row r="1377" spans="1:22" ht="18.75" customHeight="1" thickBot="1">
      <c r="A1377" s="599"/>
      <c r="B1377" s="138"/>
      <c r="C1377" s="219"/>
      <c r="D1377" s="139" t="s">
        <v>957</v>
      </c>
      <c r="E1377" s="140"/>
      <c r="F1377" s="141" t="s">
        <v>334</v>
      </c>
      <c r="G1377" s="141" t="s">
        <v>335</v>
      </c>
      <c r="H1377" s="220"/>
      <c r="I1377" s="569" t="s">
        <v>337</v>
      </c>
      <c r="J1377" s="570"/>
      <c r="K1377" s="217"/>
      <c r="L1377" s="599"/>
      <c r="M1377" s="138"/>
      <c r="N1377" s="219"/>
      <c r="O1377" s="139" t="s">
        <v>957</v>
      </c>
      <c r="P1377" s="140"/>
      <c r="Q1377" s="141" t="s">
        <v>334</v>
      </c>
      <c r="R1377" s="141" t="s">
        <v>335</v>
      </c>
      <c r="S1377" s="220"/>
      <c r="T1377" s="569" t="s">
        <v>337</v>
      </c>
      <c r="U1377" s="570"/>
      <c r="V1377" s="132"/>
    </row>
    <row r="1378" spans="1:22" ht="3" customHeight="1">
      <c r="A1378" s="599"/>
      <c r="B1378" s="221"/>
      <c r="C1378" s="144"/>
      <c r="D1378" s="144"/>
      <c r="E1378" s="145"/>
      <c r="F1378" s="146"/>
      <c r="G1378" s="146"/>
      <c r="H1378" s="146"/>
      <c r="I1378" s="144"/>
      <c r="J1378" s="147"/>
      <c r="K1378" s="217"/>
      <c r="L1378" s="599"/>
      <c r="M1378" s="221"/>
      <c r="N1378" s="144"/>
      <c r="O1378" s="144"/>
      <c r="P1378" s="145"/>
      <c r="Q1378" s="146"/>
      <c r="R1378" s="146"/>
      <c r="S1378" s="146"/>
      <c r="T1378" s="144"/>
      <c r="U1378" s="147"/>
      <c r="V1378" s="132"/>
    </row>
    <row r="1379" spans="1:22" ht="27" customHeight="1" thickBot="1">
      <c r="A1379" s="599"/>
      <c r="B1379" s="600" t="s">
        <v>520</v>
      </c>
      <c r="C1379" s="601"/>
      <c r="D1379" s="601"/>
      <c r="E1379" s="602"/>
      <c r="F1379" s="239">
        <v>8.4499999999999993</v>
      </c>
      <c r="G1379" s="239">
        <f>F1379*F1374</f>
        <v>415.74</v>
      </c>
      <c r="H1379" s="240"/>
      <c r="I1379" s="242">
        <f>G1379-H1379</f>
        <v>415.74</v>
      </c>
      <c r="J1379" s="167"/>
      <c r="K1379" s="217"/>
      <c r="L1379" s="599"/>
      <c r="M1379" s="600" t="s">
        <v>520</v>
      </c>
      <c r="N1379" s="601"/>
      <c r="O1379" s="601"/>
      <c r="P1379" s="602"/>
      <c r="Q1379" s="239">
        <v>8.4499999999999993</v>
      </c>
      <c r="R1379" s="239">
        <f>Q1379*Q1374</f>
        <v>418.27499999999998</v>
      </c>
      <c r="S1379" s="240"/>
      <c r="T1379" s="242">
        <f>R1379-S1379</f>
        <v>418.27499999999998</v>
      </c>
      <c r="U1379" s="167"/>
      <c r="V1379" s="132"/>
    </row>
    <row r="1380" spans="1:22" ht="13.5" hidden="1" thickBot="1">
      <c r="A1380" s="154"/>
      <c r="B1380" s="168" t="s">
        <v>521</v>
      </c>
      <c r="C1380" s="164"/>
      <c r="D1380" s="164"/>
      <c r="E1380" s="165"/>
      <c r="F1380" s="239">
        <f>$B$2309</f>
        <v>0</v>
      </c>
      <c r="G1380" s="158">
        <f>F1380*F1374</f>
        <v>0</v>
      </c>
      <c r="H1380" s="162"/>
      <c r="I1380" s="160">
        <f>G1380-H1380</f>
        <v>0</v>
      </c>
      <c r="J1380" s="161"/>
      <c r="K1380" s="217"/>
      <c r="L1380" s="154"/>
      <c r="M1380" s="168" t="s">
        <v>521</v>
      </c>
      <c r="N1380" s="164"/>
      <c r="O1380" s="164"/>
      <c r="P1380" s="165"/>
      <c r="Q1380" s="239">
        <f>$B$2309</f>
        <v>0</v>
      </c>
      <c r="R1380" s="158">
        <f>Q1380*Q1374</f>
        <v>0</v>
      </c>
      <c r="S1380" s="162"/>
      <c r="T1380" s="160">
        <f>R1380-S1380</f>
        <v>0</v>
      </c>
      <c r="U1380" s="161"/>
      <c r="V1380" s="132"/>
    </row>
    <row r="1381" spans="1:22" ht="12" hidden="1" customHeight="1" thickBot="1">
      <c r="A1381" s="132"/>
      <c r="B1381" s="168"/>
      <c r="C1381" s="164"/>
      <c r="D1381" s="164"/>
      <c r="E1381" s="165"/>
      <c r="F1381" s="332" t="s">
        <v>384</v>
      </c>
      <c r="G1381" s="332" t="s">
        <v>385</v>
      </c>
      <c r="H1381" s="300"/>
      <c r="I1381" s="219"/>
      <c r="J1381" s="251"/>
      <c r="K1381" s="217"/>
      <c r="L1381" s="132"/>
      <c r="M1381" s="168"/>
      <c r="N1381" s="164"/>
      <c r="O1381" s="164"/>
      <c r="P1381" s="165"/>
      <c r="Q1381" s="332" t="s">
        <v>384</v>
      </c>
      <c r="R1381" s="332" t="s">
        <v>385</v>
      </c>
      <c r="S1381" s="300"/>
      <c r="T1381" s="219"/>
      <c r="U1381" s="251"/>
      <c r="V1381" s="132"/>
    </row>
    <row r="1382" spans="1:22" ht="13.5" thickBot="1">
      <c r="A1382" s="246" t="s">
        <v>375</v>
      </c>
      <c r="B1382" s="345"/>
      <c r="C1382" s="219"/>
      <c r="D1382" s="219"/>
      <c r="E1382" s="253"/>
      <c r="F1382" s="248"/>
      <c r="G1382" s="248"/>
      <c r="H1382" s="249"/>
      <c r="I1382" s="242"/>
      <c r="J1382" s="251"/>
      <c r="K1382" s="252"/>
      <c r="L1382" s="246" t="s">
        <v>375</v>
      </c>
      <c r="M1382" s="345"/>
      <c r="N1382" s="219"/>
      <c r="O1382" s="219"/>
      <c r="P1382" s="253"/>
      <c r="Q1382" s="164"/>
      <c r="R1382" s="248"/>
      <c r="S1382" s="249"/>
      <c r="T1382" s="242"/>
      <c r="U1382" s="167"/>
      <c r="V1382" s="132"/>
    </row>
    <row r="1383" spans="1:22">
      <c r="A1383" s="131"/>
      <c r="B1383" s="132"/>
      <c r="C1383" s="132"/>
      <c r="D1383" s="132"/>
      <c r="E1383" s="132"/>
      <c r="F1383" s="132"/>
      <c r="G1383" s="173" t="s">
        <v>342</v>
      </c>
      <c r="H1383" s="147"/>
      <c r="I1383" s="287">
        <f>Жильцы!M79</f>
        <v>0</v>
      </c>
      <c r="J1383" s="147"/>
      <c r="K1383" s="217"/>
      <c r="L1383" s="131"/>
      <c r="M1383" s="132"/>
      <c r="N1383" s="132"/>
      <c r="O1383" s="132"/>
      <c r="P1383" s="132"/>
      <c r="Q1383" s="132"/>
      <c r="R1383" s="173" t="s">
        <v>342</v>
      </c>
      <c r="S1383" s="147"/>
      <c r="T1383" s="287">
        <f>Жильцы!M81</f>
        <v>0</v>
      </c>
      <c r="U1383" s="147"/>
      <c r="V1383" s="132"/>
    </row>
    <row r="1384" spans="1:22">
      <c r="A1384" s="131"/>
      <c r="B1384" s="132"/>
      <c r="C1384" s="132"/>
      <c r="D1384" s="132"/>
      <c r="E1384" s="132"/>
      <c r="F1384" s="132"/>
      <c r="G1384" s="177" t="s">
        <v>140</v>
      </c>
      <c r="H1384" s="178"/>
      <c r="I1384" s="283">
        <f>Жильцы!O79</f>
        <v>0</v>
      </c>
      <c r="J1384" s="178"/>
      <c r="K1384" s="217"/>
      <c r="L1384" s="131"/>
      <c r="M1384" s="132"/>
      <c r="N1384" s="132"/>
      <c r="O1384" s="132"/>
      <c r="P1384" s="132"/>
      <c r="Q1384" s="132"/>
      <c r="R1384" s="177" t="s">
        <v>140</v>
      </c>
      <c r="S1384" s="178"/>
      <c r="T1384" s="283">
        <f>Жильцы!O81</f>
        <v>0</v>
      </c>
      <c r="U1384" s="178"/>
      <c r="V1384" s="132"/>
    </row>
    <row r="1385" spans="1:22" ht="13.5" thickBot="1">
      <c r="A1385" s="131" t="s">
        <v>376</v>
      </c>
      <c r="B1385" s="132"/>
      <c r="C1385" s="132"/>
      <c r="D1385" s="180" t="s">
        <v>345</v>
      </c>
      <c r="E1385" s="183" t="str">
        <f>$E$17</f>
        <v>декабря</v>
      </c>
      <c r="F1385" s="132" t="s">
        <v>968</v>
      </c>
      <c r="G1385" s="182" t="s">
        <v>347</v>
      </c>
      <c r="H1385" s="167"/>
      <c r="I1385" s="257">
        <f>I1379+I1380+I1382+I1383+I1384</f>
        <v>415.74</v>
      </c>
      <c r="J1385" s="167"/>
      <c r="K1385" s="217"/>
      <c r="L1385" s="131" t="s">
        <v>376</v>
      </c>
      <c r="M1385" s="132"/>
      <c r="N1385" s="132"/>
      <c r="O1385" s="180" t="s">
        <v>345</v>
      </c>
      <c r="P1385" s="183" t="str">
        <f>$E$17</f>
        <v>декабря</v>
      </c>
      <c r="Q1385" s="132" t="s">
        <v>968</v>
      </c>
      <c r="R1385" s="182" t="s">
        <v>347</v>
      </c>
      <c r="S1385" s="167"/>
      <c r="T1385" s="257">
        <f>T1379+T1380+T1382+T1383+T1384</f>
        <v>418.27499999999998</v>
      </c>
      <c r="U1385" s="167"/>
      <c r="V1385" s="132"/>
    </row>
    <row r="1386" spans="1:22" ht="12.75" customHeight="1">
      <c r="A1386" s="184" t="s">
        <v>348</v>
      </c>
      <c r="B1386" s="190">
        <f>$B$18</f>
        <v>4.3333333333333335E-2</v>
      </c>
      <c r="C1386" s="186" t="s">
        <v>349</v>
      </c>
      <c r="D1386" s="259"/>
      <c r="E1386" s="259"/>
      <c r="F1386" s="259"/>
      <c r="G1386" s="188"/>
      <c r="H1386" s="189"/>
      <c r="I1386" s="259"/>
      <c r="J1386" s="259"/>
      <c r="K1386" s="260"/>
      <c r="L1386" s="184" t="s">
        <v>348</v>
      </c>
      <c r="M1386" s="190">
        <f>$B$18</f>
        <v>4.3333333333333335E-2</v>
      </c>
      <c r="N1386" s="186" t="s">
        <v>349</v>
      </c>
      <c r="O1386" s="259"/>
      <c r="P1386" s="259"/>
      <c r="Q1386" s="259"/>
      <c r="R1386" s="259"/>
      <c r="S1386" s="259"/>
      <c r="T1386" s="259"/>
      <c r="U1386" s="259"/>
      <c r="V1386" s="261"/>
    </row>
    <row r="1387" spans="1:22" ht="28.5" customHeight="1">
      <c r="A1387" s="131" t="s">
        <v>363</v>
      </c>
      <c r="B1387" s="131"/>
      <c r="L1387" s="131" t="s">
        <v>363</v>
      </c>
      <c r="M1387" s="131"/>
      <c r="V1387" s="261"/>
    </row>
    <row r="1388" spans="1:22">
      <c r="A1388" s="131" t="s">
        <v>966</v>
      </c>
      <c r="B1388" s="131"/>
      <c r="L1388" s="131" t="s">
        <v>966</v>
      </c>
      <c r="M1388" s="131"/>
      <c r="V1388" s="261"/>
    </row>
    <row r="1389" spans="1:22" ht="2.25" customHeight="1">
      <c r="A1389" s="131"/>
      <c r="B1389" s="131"/>
      <c r="C1389" s="132"/>
      <c r="D1389" s="132"/>
      <c r="E1389" s="132"/>
      <c r="F1389" s="132"/>
      <c r="G1389" s="132"/>
      <c r="H1389" s="132"/>
      <c r="I1389" s="132"/>
      <c r="J1389" s="132"/>
      <c r="K1389" s="217"/>
      <c r="L1389" s="131"/>
      <c r="M1389" s="131"/>
      <c r="N1389" s="132"/>
      <c r="O1389" s="132"/>
      <c r="P1389" s="132"/>
      <c r="Q1389" s="132"/>
      <c r="R1389" s="132"/>
      <c r="S1389" s="132"/>
      <c r="T1389" s="132"/>
      <c r="U1389" s="132"/>
      <c r="V1389" s="156"/>
    </row>
    <row r="1390" spans="1:22">
      <c r="A1390" s="132"/>
      <c r="B1390" s="132"/>
      <c r="C1390" s="132"/>
      <c r="D1390" s="133" t="s">
        <v>350</v>
      </c>
      <c r="E1390" s="133"/>
      <c r="F1390" s="133"/>
      <c r="G1390" s="135" t="str">
        <f>$G$4</f>
        <v>ноябрь</v>
      </c>
      <c r="H1390" s="133" t="s">
        <v>967</v>
      </c>
      <c r="I1390" s="132"/>
      <c r="J1390" s="132"/>
      <c r="K1390" s="217"/>
      <c r="L1390" s="132"/>
      <c r="M1390" s="132"/>
      <c r="N1390" s="132"/>
      <c r="O1390" s="133" t="s">
        <v>350</v>
      </c>
      <c r="P1390" s="133"/>
      <c r="Q1390" s="133"/>
      <c r="R1390" s="135" t="str">
        <f>$G$4</f>
        <v>ноябрь</v>
      </c>
      <c r="S1390" s="133" t="s">
        <v>967</v>
      </c>
      <c r="T1390" s="132"/>
      <c r="U1390" s="132"/>
      <c r="V1390" s="156"/>
    </row>
    <row r="1391" spans="1:22" ht="3.75" customHeight="1">
      <c r="A1391" s="599" t="s">
        <v>369</v>
      </c>
      <c r="B1391" s="132"/>
      <c r="C1391" s="132"/>
      <c r="D1391" s="132"/>
      <c r="E1391" s="132"/>
      <c r="F1391" s="132"/>
      <c r="G1391" s="132"/>
      <c r="H1391" s="132"/>
      <c r="I1391" s="132"/>
      <c r="J1391" s="132"/>
      <c r="K1391" s="594"/>
      <c r="L1391" s="599" t="s">
        <v>369</v>
      </c>
      <c r="M1391" s="132"/>
      <c r="N1391" s="132"/>
      <c r="O1391" s="132"/>
      <c r="P1391" s="132"/>
      <c r="Q1391" s="132"/>
      <c r="R1391" s="132"/>
      <c r="S1391" s="132"/>
      <c r="T1391" s="132"/>
      <c r="U1391" s="132"/>
      <c r="V1391" s="594"/>
    </row>
    <row r="1392" spans="1:22">
      <c r="A1392" s="599"/>
      <c r="B1392" s="132"/>
      <c r="C1392" s="132"/>
      <c r="D1392" s="131" t="s">
        <v>327</v>
      </c>
      <c r="E1392" s="131"/>
      <c r="F1392" s="136">
        <f>F1374</f>
        <v>49.2</v>
      </c>
      <c r="G1392" s="131" t="s">
        <v>328</v>
      </c>
      <c r="H1392" s="132" t="str">
        <f>H1374</f>
        <v>Рогачев В.С.</v>
      </c>
      <c r="I1392" s="132"/>
      <c r="J1392" s="132"/>
      <c r="K1392" s="594"/>
      <c r="L1392" s="599"/>
      <c r="M1392" s="132"/>
      <c r="N1392" s="132"/>
      <c r="O1392" s="131" t="s">
        <v>327</v>
      </c>
      <c r="P1392" s="131"/>
      <c r="Q1392" s="136">
        <f>Q1374</f>
        <v>49.5</v>
      </c>
      <c r="R1392" s="131" t="s">
        <v>328</v>
      </c>
      <c r="S1392" s="132" t="str">
        <f>S1374</f>
        <v>Аксенов В.В.</v>
      </c>
      <c r="T1392" s="132"/>
      <c r="U1392" s="132"/>
      <c r="V1392" s="594"/>
    </row>
    <row r="1393" spans="1:22">
      <c r="A1393" s="599"/>
      <c r="B1393" s="132"/>
      <c r="C1393" s="132"/>
      <c r="D1393" s="131" t="s">
        <v>329</v>
      </c>
      <c r="E1393" s="131"/>
      <c r="F1393" s="136">
        <f>F1375</f>
        <v>3</v>
      </c>
      <c r="G1393" s="131" t="s">
        <v>330</v>
      </c>
      <c r="H1393" s="132" t="s">
        <v>331</v>
      </c>
      <c r="I1393" s="132"/>
      <c r="J1393" s="137">
        <f>J1375</f>
        <v>78</v>
      </c>
      <c r="K1393" s="594"/>
      <c r="L1393" s="599"/>
      <c r="M1393" s="132"/>
      <c r="N1393" s="132"/>
      <c r="O1393" s="131" t="s">
        <v>329</v>
      </c>
      <c r="P1393" s="131"/>
      <c r="Q1393" s="136">
        <f>Q1375</f>
        <v>4</v>
      </c>
      <c r="R1393" s="131" t="s">
        <v>330</v>
      </c>
      <c r="S1393" s="132" t="s">
        <v>331</v>
      </c>
      <c r="T1393" s="132"/>
      <c r="U1393" s="137">
        <f>U1375</f>
        <v>80</v>
      </c>
      <c r="V1393" s="594"/>
    </row>
    <row r="1394" spans="1:22" ht="1.5" customHeight="1" thickBot="1">
      <c r="A1394" s="599"/>
      <c r="B1394" s="132"/>
      <c r="C1394" s="132"/>
      <c r="D1394" s="132"/>
      <c r="E1394" s="132"/>
      <c r="F1394" s="132"/>
      <c r="G1394" s="132"/>
      <c r="H1394" s="132"/>
      <c r="I1394" s="132"/>
      <c r="J1394" s="132"/>
      <c r="K1394" s="594"/>
      <c r="L1394" s="599"/>
      <c r="M1394" s="132"/>
      <c r="N1394" s="132"/>
      <c r="O1394" s="132"/>
      <c r="P1394" s="132"/>
      <c r="Q1394" s="132"/>
      <c r="R1394" s="132"/>
      <c r="S1394" s="132"/>
      <c r="T1394" s="132"/>
      <c r="U1394" s="132"/>
      <c r="V1394" s="594"/>
    </row>
    <row r="1395" spans="1:22" ht="21" customHeight="1" thickBot="1">
      <c r="A1395" s="599"/>
      <c r="B1395" s="138"/>
      <c r="C1395" s="219"/>
      <c r="D1395" s="139" t="s">
        <v>957</v>
      </c>
      <c r="E1395" s="140"/>
      <c r="F1395" s="141" t="s">
        <v>334</v>
      </c>
      <c r="G1395" s="141" t="s">
        <v>335</v>
      </c>
      <c r="H1395" s="220"/>
      <c r="I1395" s="569" t="s">
        <v>337</v>
      </c>
      <c r="J1395" s="570"/>
      <c r="K1395" s="594"/>
      <c r="L1395" s="599"/>
      <c r="M1395" s="138"/>
      <c r="N1395" s="219"/>
      <c r="O1395" s="139" t="s">
        <v>957</v>
      </c>
      <c r="P1395" s="140"/>
      <c r="Q1395" s="141" t="s">
        <v>334</v>
      </c>
      <c r="R1395" s="141" t="s">
        <v>335</v>
      </c>
      <c r="S1395" s="220"/>
      <c r="T1395" s="569" t="s">
        <v>337</v>
      </c>
      <c r="U1395" s="570"/>
      <c r="V1395" s="594"/>
    </row>
    <row r="1396" spans="1:22" ht="2.25" customHeight="1">
      <c r="A1396" s="599"/>
      <c r="B1396" s="221"/>
      <c r="C1396" s="144"/>
      <c r="D1396" s="144"/>
      <c r="E1396" s="145"/>
      <c r="F1396" s="146"/>
      <c r="G1396" s="146"/>
      <c r="H1396" s="146"/>
      <c r="I1396" s="144"/>
      <c r="J1396" s="147"/>
      <c r="K1396" s="594"/>
      <c r="L1396" s="599"/>
      <c r="M1396" s="221"/>
      <c r="N1396" s="144"/>
      <c r="O1396" s="144"/>
      <c r="P1396" s="145"/>
      <c r="Q1396" s="146"/>
      <c r="R1396" s="146"/>
      <c r="S1396" s="146"/>
      <c r="T1396" s="144"/>
      <c r="U1396" s="147"/>
      <c r="V1396" s="594"/>
    </row>
    <row r="1397" spans="1:22" ht="27" customHeight="1" thickBot="1">
      <c r="A1397" s="599"/>
      <c r="B1397" s="600" t="s">
        <v>520</v>
      </c>
      <c r="C1397" s="601"/>
      <c r="D1397" s="601"/>
      <c r="E1397" s="602"/>
      <c r="F1397" s="239">
        <v>8.4499999999999993</v>
      </c>
      <c r="G1397" s="239">
        <f>F1397*F1392</f>
        <v>415.74</v>
      </c>
      <c r="H1397" s="240"/>
      <c r="I1397" s="242">
        <f>G1397-H1397</f>
        <v>415.74</v>
      </c>
      <c r="J1397" s="167"/>
      <c r="K1397" s="594"/>
      <c r="L1397" s="599"/>
      <c r="M1397" s="600" t="s">
        <v>520</v>
      </c>
      <c r="N1397" s="601"/>
      <c r="O1397" s="601"/>
      <c r="P1397" s="602"/>
      <c r="Q1397" s="239">
        <v>8.4499999999999993</v>
      </c>
      <c r="R1397" s="239">
        <f>Q1397*Q1392</f>
        <v>418.27499999999998</v>
      </c>
      <c r="S1397" s="166"/>
      <c r="T1397" s="242">
        <f>R1397-S1397</f>
        <v>418.27499999999998</v>
      </c>
      <c r="U1397" s="167"/>
      <c r="V1397" s="594"/>
    </row>
    <row r="1398" spans="1:22" ht="13.5" hidden="1" thickBot="1">
      <c r="A1398" s="154"/>
      <c r="B1398" s="168" t="s">
        <v>521</v>
      </c>
      <c r="C1398" s="164"/>
      <c r="D1398" s="164"/>
      <c r="E1398" s="165"/>
      <c r="F1398" s="239">
        <f>$B$2309</f>
        <v>0</v>
      </c>
      <c r="G1398" s="158">
        <f>F1398*F1392</f>
        <v>0</v>
      </c>
      <c r="H1398" s="162"/>
      <c r="I1398" s="160">
        <f>G1398-H1398</f>
        <v>0</v>
      </c>
      <c r="J1398" s="161"/>
      <c r="K1398" s="594"/>
      <c r="L1398" s="154"/>
      <c r="M1398" s="168" t="s">
        <v>521</v>
      </c>
      <c r="N1398" s="164"/>
      <c r="O1398" s="164"/>
      <c r="P1398" s="165"/>
      <c r="Q1398" s="239">
        <f>$B$2309</f>
        <v>0</v>
      </c>
      <c r="R1398" s="158">
        <f>Q1398*Q1392</f>
        <v>0</v>
      </c>
      <c r="S1398" s="194"/>
      <c r="T1398" s="160">
        <f>R1398-S1398</f>
        <v>0</v>
      </c>
      <c r="U1398" s="161"/>
      <c r="V1398" s="594"/>
    </row>
    <row r="1399" spans="1:22" ht="11.25" hidden="1" customHeight="1" thickBot="1">
      <c r="A1399" s="132"/>
      <c r="B1399" s="168"/>
      <c r="C1399" s="164"/>
      <c r="D1399" s="164"/>
      <c r="E1399" s="165"/>
      <c r="F1399" s="332" t="s">
        <v>384</v>
      </c>
      <c r="G1399" s="332" t="s">
        <v>385</v>
      </c>
      <c r="H1399" s="300"/>
      <c r="I1399" s="219"/>
      <c r="J1399" s="251"/>
      <c r="K1399" s="594"/>
      <c r="L1399" s="132"/>
      <c r="M1399" s="168"/>
      <c r="N1399" s="164"/>
      <c r="O1399" s="164"/>
      <c r="P1399" s="165"/>
      <c r="Q1399" s="332" t="s">
        <v>384</v>
      </c>
      <c r="R1399" s="332" t="s">
        <v>385</v>
      </c>
      <c r="S1399" s="300"/>
      <c r="T1399" s="219"/>
      <c r="U1399" s="251"/>
      <c r="V1399" s="594"/>
    </row>
    <row r="1400" spans="1:22" ht="13.5" thickBot="1">
      <c r="A1400" s="246" t="s">
        <v>375</v>
      </c>
      <c r="B1400" s="345"/>
      <c r="C1400" s="219"/>
      <c r="D1400" s="219"/>
      <c r="E1400" s="253"/>
      <c r="F1400" s="164"/>
      <c r="G1400" s="282"/>
      <c r="H1400" s="249"/>
      <c r="I1400" s="242"/>
      <c r="J1400" s="167"/>
      <c r="K1400" s="594"/>
      <c r="L1400" s="246" t="s">
        <v>375</v>
      </c>
      <c r="M1400" s="345"/>
      <c r="N1400" s="219"/>
      <c r="O1400" s="219"/>
      <c r="P1400" s="253"/>
      <c r="Q1400" s="164"/>
      <c r="R1400" s="248"/>
      <c r="S1400" s="249"/>
      <c r="T1400" s="242"/>
      <c r="U1400" s="167"/>
      <c r="V1400" s="594"/>
    </row>
    <row r="1401" spans="1:22">
      <c r="A1401" s="131"/>
      <c r="B1401" s="132"/>
      <c r="C1401" s="132"/>
      <c r="D1401" s="132"/>
      <c r="E1401" s="132"/>
      <c r="F1401" s="132"/>
      <c r="G1401" s="173" t="s">
        <v>342</v>
      </c>
      <c r="H1401" s="147"/>
      <c r="I1401" s="287">
        <f>I1383</f>
        <v>0</v>
      </c>
      <c r="J1401" s="147"/>
      <c r="K1401" s="594"/>
      <c r="L1401" s="131"/>
      <c r="M1401" s="132"/>
      <c r="N1401" s="132"/>
      <c r="O1401" s="132"/>
      <c r="P1401" s="132"/>
      <c r="Q1401" s="132"/>
      <c r="R1401" s="173" t="s">
        <v>342</v>
      </c>
      <c r="S1401" s="147"/>
      <c r="T1401" s="287">
        <f>T1383</f>
        <v>0</v>
      </c>
      <c r="U1401" s="147"/>
      <c r="V1401" s="594"/>
    </row>
    <row r="1402" spans="1:22">
      <c r="A1402" s="131"/>
      <c r="B1402" s="132"/>
      <c r="C1402" s="132"/>
      <c r="D1402" s="132"/>
      <c r="E1402" s="132"/>
      <c r="F1402" s="132"/>
      <c r="G1402" s="177" t="s">
        <v>140</v>
      </c>
      <c r="H1402" s="178"/>
      <c r="I1402" s="283">
        <f>I1384</f>
        <v>0</v>
      </c>
      <c r="J1402" s="178"/>
      <c r="K1402" s="594"/>
      <c r="L1402" s="131"/>
      <c r="M1402" s="132"/>
      <c r="N1402" s="132"/>
      <c r="O1402" s="132"/>
      <c r="P1402" s="132"/>
      <c r="Q1402" s="132"/>
      <c r="R1402" s="177" t="s">
        <v>140</v>
      </c>
      <c r="S1402" s="178"/>
      <c r="T1402" s="283">
        <f>T1384</f>
        <v>0</v>
      </c>
      <c r="U1402" s="178"/>
      <c r="V1402" s="594"/>
    </row>
    <row r="1403" spans="1:22" ht="13.5" thickBot="1">
      <c r="A1403" s="131" t="s">
        <v>376</v>
      </c>
      <c r="B1403" s="132"/>
      <c r="C1403" s="132"/>
      <c r="D1403" s="180" t="s">
        <v>345</v>
      </c>
      <c r="E1403" s="183" t="str">
        <f>$E$17</f>
        <v>декабря</v>
      </c>
      <c r="F1403" s="132" t="s">
        <v>968</v>
      </c>
      <c r="G1403" s="182" t="s">
        <v>347</v>
      </c>
      <c r="H1403" s="167"/>
      <c r="I1403" s="257">
        <f>I1397+I1398+I1400+I1401+I1402</f>
        <v>415.74</v>
      </c>
      <c r="J1403" s="167"/>
      <c r="K1403" s="594"/>
      <c r="L1403" s="131" t="s">
        <v>376</v>
      </c>
      <c r="M1403" s="132"/>
      <c r="N1403" s="132"/>
      <c r="O1403" s="180" t="s">
        <v>345</v>
      </c>
      <c r="P1403" s="183" t="str">
        <f>$E$17</f>
        <v>декабря</v>
      </c>
      <c r="Q1403" s="132" t="s">
        <v>968</v>
      </c>
      <c r="R1403" s="182" t="s">
        <v>347</v>
      </c>
      <c r="S1403" s="167"/>
      <c r="T1403" s="257">
        <f>T1397+T1398+T1400+T1401+T1402</f>
        <v>418.27499999999998</v>
      </c>
      <c r="U1403" s="167"/>
      <c r="V1403" s="594"/>
    </row>
    <row r="1404" spans="1:22" ht="13.5" thickBot="1">
      <c r="A1404" s="184" t="s">
        <v>348</v>
      </c>
      <c r="B1404" s="190">
        <f>$B$18</f>
        <v>4.3333333333333335E-2</v>
      </c>
      <c r="C1404" s="186" t="s">
        <v>349</v>
      </c>
      <c r="D1404" s="259"/>
      <c r="E1404" s="259"/>
      <c r="F1404" s="259"/>
      <c r="G1404" s="197"/>
      <c r="H1404" s="197"/>
      <c r="I1404" s="197"/>
      <c r="J1404" s="197"/>
      <c r="K1404" s="348"/>
      <c r="L1404" s="184" t="s">
        <v>348</v>
      </c>
      <c r="M1404" s="190">
        <f>$B$18</f>
        <v>4.3333333333333335E-2</v>
      </c>
      <c r="N1404" s="186" t="s">
        <v>349</v>
      </c>
      <c r="O1404" s="259"/>
      <c r="P1404" s="259"/>
      <c r="Q1404" s="259"/>
      <c r="R1404" s="197"/>
      <c r="S1404" s="197"/>
      <c r="T1404" s="197"/>
      <c r="U1404" s="197"/>
      <c r="V1404" s="156"/>
    </row>
    <row r="1405" spans="1:22" ht="24" customHeight="1" thickTop="1">
      <c r="A1405" s="131" t="s">
        <v>363</v>
      </c>
      <c r="B1405" s="131"/>
      <c r="L1405" s="131" t="s">
        <v>363</v>
      </c>
      <c r="M1405" s="131"/>
    </row>
    <row r="1406" spans="1:22">
      <c r="A1406" s="131" t="s">
        <v>966</v>
      </c>
      <c r="B1406" s="131"/>
      <c r="L1406" s="131" t="s">
        <v>966</v>
      </c>
      <c r="M1406" s="131"/>
    </row>
    <row r="1407" spans="1:22" ht="2.25" customHeight="1">
      <c r="A1407" s="131"/>
      <c r="B1407" s="131"/>
      <c r="C1407" s="132"/>
      <c r="D1407" s="132"/>
      <c r="E1407" s="132"/>
      <c r="F1407" s="132"/>
      <c r="G1407" s="132"/>
      <c r="H1407" s="132"/>
      <c r="I1407" s="132"/>
      <c r="J1407" s="132"/>
      <c r="K1407" s="217"/>
      <c r="L1407" s="131"/>
      <c r="M1407" s="131"/>
      <c r="N1407" s="132"/>
      <c r="O1407" s="132"/>
      <c r="P1407" s="132"/>
      <c r="Q1407" s="132"/>
      <c r="R1407" s="132"/>
      <c r="S1407" s="132"/>
      <c r="T1407" s="132"/>
      <c r="U1407" s="132"/>
      <c r="V1407" s="132"/>
    </row>
    <row r="1408" spans="1:22">
      <c r="A1408" s="132"/>
      <c r="B1408" s="132"/>
      <c r="C1408" s="132"/>
      <c r="D1408" s="133" t="s">
        <v>325</v>
      </c>
      <c r="E1408" s="133"/>
      <c r="F1408" s="133"/>
      <c r="G1408" s="135" t="str">
        <f>$G$4</f>
        <v>ноябрь</v>
      </c>
      <c r="H1408" s="133" t="s">
        <v>967</v>
      </c>
      <c r="I1408" s="132"/>
      <c r="J1408" s="132"/>
      <c r="K1408" s="217"/>
      <c r="L1408" s="132"/>
      <c r="M1408" s="132"/>
      <c r="N1408" s="132"/>
      <c r="O1408" s="133" t="s">
        <v>325</v>
      </c>
      <c r="P1408" s="133"/>
      <c r="Q1408" s="133"/>
      <c r="R1408" s="135" t="str">
        <f>$G$4</f>
        <v>ноябрь</v>
      </c>
      <c r="S1408" s="133" t="s">
        <v>967</v>
      </c>
      <c r="T1408" s="132"/>
      <c r="U1408" s="132"/>
      <c r="V1408" s="132"/>
    </row>
    <row r="1409" spans="1:22" ht="3" customHeight="1">
      <c r="A1409" s="599" t="s">
        <v>369</v>
      </c>
      <c r="B1409" s="132"/>
      <c r="C1409" s="132"/>
      <c r="D1409" s="132"/>
      <c r="E1409" s="132"/>
      <c r="F1409" s="132"/>
      <c r="G1409" s="132"/>
      <c r="H1409" s="132"/>
      <c r="I1409" s="132"/>
      <c r="J1409" s="132"/>
      <c r="K1409" s="217"/>
      <c r="L1409" s="599" t="s">
        <v>369</v>
      </c>
      <c r="M1409" s="132"/>
      <c r="N1409" s="132"/>
      <c r="O1409" s="132"/>
      <c r="P1409" s="132"/>
      <c r="Q1409" s="132"/>
      <c r="R1409" s="132"/>
      <c r="S1409" s="132"/>
      <c r="T1409" s="132"/>
      <c r="U1409" s="132"/>
      <c r="V1409" s="132"/>
    </row>
    <row r="1410" spans="1:22">
      <c r="A1410" s="599"/>
      <c r="B1410" s="132"/>
      <c r="C1410" s="132"/>
      <c r="D1410" s="131" t="s">
        <v>327</v>
      </c>
      <c r="E1410" s="131"/>
      <c r="F1410" s="136">
        <f>Жильцы!E80</f>
        <v>49.2</v>
      </c>
      <c r="G1410" s="131" t="s">
        <v>328</v>
      </c>
      <c r="H1410" s="132" t="str">
        <f>Жильцы!B80&amp;" "&amp;Жильцы!C80&amp;"."&amp;Жильцы!D80&amp;"."</f>
        <v>Иванов В.И.</v>
      </c>
      <c r="I1410" s="132"/>
      <c r="J1410" s="132"/>
      <c r="K1410" s="217"/>
      <c r="L1410" s="599"/>
      <c r="M1410" s="132"/>
      <c r="N1410" s="132"/>
      <c r="O1410" s="131" t="s">
        <v>327</v>
      </c>
      <c r="P1410" s="131"/>
      <c r="Q1410" s="136">
        <f>Жильцы!E82</f>
        <v>49.4</v>
      </c>
      <c r="R1410" s="131" t="s">
        <v>328</v>
      </c>
      <c r="S1410" s="132" t="str">
        <f>Жильцы!B82&amp;" "&amp;Жильцы!C82&amp;"."&amp;Жильцы!D82&amp;"."</f>
        <v>Белов И.А.</v>
      </c>
      <c r="T1410" s="132"/>
      <c r="U1410" s="132"/>
      <c r="V1410" s="132"/>
    </row>
    <row r="1411" spans="1:22">
      <c r="A1411" s="599"/>
      <c r="B1411" s="132"/>
      <c r="C1411" s="132"/>
      <c r="D1411" s="131" t="s">
        <v>329</v>
      </c>
      <c r="E1411" s="131"/>
      <c r="F1411" s="136">
        <f>Жильцы!F80</f>
        <v>3</v>
      </c>
      <c r="G1411" s="131" t="s">
        <v>330</v>
      </c>
      <c r="H1411" s="132" t="s">
        <v>331</v>
      </c>
      <c r="I1411" s="132"/>
      <c r="J1411" s="137">
        <f>Жильцы!A80</f>
        <v>79</v>
      </c>
      <c r="K1411" s="217"/>
      <c r="L1411" s="599"/>
      <c r="M1411" s="132"/>
      <c r="N1411" s="132"/>
      <c r="O1411" s="131" t="s">
        <v>329</v>
      </c>
      <c r="P1411" s="131"/>
      <c r="Q1411" s="136">
        <f>Жильцы!F82</f>
        <v>1</v>
      </c>
      <c r="R1411" s="131" t="s">
        <v>330</v>
      </c>
      <c r="S1411" s="132" t="s">
        <v>331</v>
      </c>
      <c r="T1411" s="132"/>
      <c r="U1411" s="137">
        <f>Жильцы!A82</f>
        <v>81</v>
      </c>
      <c r="V1411" s="132"/>
    </row>
    <row r="1412" spans="1:22" ht="2.25" customHeight="1" thickBot="1">
      <c r="A1412" s="599"/>
      <c r="B1412" s="132"/>
      <c r="C1412" s="132"/>
      <c r="D1412" s="132"/>
      <c r="E1412" s="132"/>
      <c r="F1412" s="132"/>
      <c r="G1412" s="132"/>
      <c r="H1412" s="132"/>
      <c r="I1412" s="132"/>
      <c r="J1412" s="132"/>
      <c r="K1412" s="217"/>
      <c r="L1412" s="599"/>
      <c r="M1412" s="132"/>
      <c r="N1412" s="132"/>
      <c r="O1412" s="132"/>
      <c r="P1412" s="132"/>
      <c r="Q1412" s="132"/>
      <c r="R1412" s="132"/>
      <c r="S1412" s="132"/>
      <c r="T1412" s="132"/>
      <c r="U1412" s="132"/>
      <c r="V1412" s="132"/>
    </row>
    <row r="1413" spans="1:22" ht="15.75" customHeight="1" thickBot="1">
      <c r="A1413" s="599"/>
      <c r="B1413" s="138"/>
      <c r="C1413" s="219"/>
      <c r="D1413" s="139" t="s">
        <v>957</v>
      </c>
      <c r="E1413" s="140"/>
      <c r="F1413" s="141" t="s">
        <v>334</v>
      </c>
      <c r="G1413" s="141" t="s">
        <v>335</v>
      </c>
      <c r="H1413" s="220"/>
      <c r="I1413" s="569" t="s">
        <v>337</v>
      </c>
      <c r="J1413" s="570"/>
      <c r="K1413" s="217"/>
      <c r="L1413" s="599"/>
      <c r="M1413" s="138"/>
      <c r="N1413" s="219"/>
      <c r="O1413" s="139" t="s">
        <v>957</v>
      </c>
      <c r="P1413" s="140"/>
      <c r="Q1413" s="141" t="s">
        <v>334</v>
      </c>
      <c r="R1413" s="141" t="s">
        <v>335</v>
      </c>
      <c r="S1413" s="220"/>
      <c r="T1413" s="569" t="s">
        <v>337</v>
      </c>
      <c r="U1413" s="570"/>
      <c r="V1413" s="132"/>
    </row>
    <row r="1414" spans="1:22" ht="3.75" customHeight="1">
      <c r="A1414" s="599"/>
      <c r="B1414" s="221"/>
      <c r="C1414" s="144"/>
      <c r="D1414" s="144"/>
      <c r="E1414" s="145"/>
      <c r="F1414" s="146"/>
      <c r="G1414" s="146"/>
      <c r="H1414" s="146"/>
      <c r="I1414" s="144"/>
      <c r="J1414" s="147"/>
      <c r="K1414" s="217"/>
      <c r="L1414" s="599"/>
      <c r="M1414" s="221"/>
      <c r="N1414" s="144"/>
      <c r="O1414" s="144"/>
      <c r="P1414" s="145"/>
      <c r="Q1414" s="146"/>
      <c r="R1414" s="146"/>
      <c r="S1414" s="146"/>
      <c r="T1414" s="144"/>
      <c r="U1414" s="147"/>
      <c r="V1414" s="132"/>
    </row>
    <row r="1415" spans="1:22" ht="27" customHeight="1" thickBot="1">
      <c r="A1415" s="599"/>
      <c r="B1415" s="600" t="s">
        <v>520</v>
      </c>
      <c r="C1415" s="601"/>
      <c r="D1415" s="601"/>
      <c r="E1415" s="602"/>
      <c r="F1415" s="239">
        <v>8.4499999999999993</v>
      </c>
      <c r="G1415" s="239">
        <f>F1415*F1410</f>
        <v>415.74</v>
      </c>
      <c r="H1415" s="166"/>
      <c r="I1415" s="242">
        <f>G1415-H1415</f>
        <v>415.74</v>
      </c>
      <c r="J1415" s="167"/>
      <c r="K1415" s="217"/>
      <c r="L1415" s="599"/>
      <c r="M1415" s="600" t="s">
        <v>520</v>
      </c>
      <c r="N1415" s="601"/>
      <c r="O1415" s="601"/>
      <c r="P1415" s="602"/>
      <c r="Q1415" s="239">
        <v>8.4499999999999993</v>
      </c>
      <c r="R1415" s="239">
        <f>Q1415*Q1410</f>
        <v>417.42999999999995</v>
      </c>
      <c r="S1415" s="166"/>
      <c r="T1415" s="242">
        <f>R1415-S1415</f>
        <v>417.42999999999995</v>
      </c>
      <c r="U1415" s="167"/>
      <c r="V1415" s="132"/>
    </row>
    <row r="1416" spans="1:22" ht="13.5" hidden="1" thickBot="1">
      <c r="A1416" s="154"/>
      <c r="B1416" s="168" t="s">
        <v>521</v>
      </c>
      <c r="C1416" s="164"/>
      <c r="D1416" s="164"/>
      <c r="E1416" s="165"/>
      <c r="F1416" s="239">
        <f>$B$2309</f>
        <v>0</v>
      </c>
      <c r="G1416" s="158">
        <f>F1416*F1410</f>
        <v>0</v>
      </c>
      <c r="H1416" s="194"/>
      <c r="I1416" s="160">
        <f>G1416-H1416</f>
        <v>0</v>
      </c>
      <c r="J1416" s="161"/>
      <c r="K1416" s="217"/>
      <c r="L1416" s="154"/>
      <c r="M1416" s="168" t="s">
        <v>521</v>
      </c>
      <c r="N1416" s="164"/>
      <c r="O1416" s="164"/>
      <c r="P1416" s="165"/>
      <c r="Q1416" s="239">
        <f>$B$2309</f>
        <v>0</v>
      </c>
      <c r="R1416" s="158">
        <f>Q1416*Q1410</f>
        <v>0</v>
      </c>
      <c r="S1416" s="194"/>
      <c r="T1416" s="160">
        <f>R1416-S1416</f>
        <v>0</v>
      </c>
      <c r="U1416" s="161"/>
      <c r="V1416" s="132"/>
    </row>
    <row r="1417" spans="1:22" ht="13.5" hidden="1" customHeight="1" thickBot="1">
      <c r="A1417" s="132"/>
      <c r="B1417" s="168"/>
      <c r="C1417" s="164"/>
      <c r="D1417" s="164"/>
      <c r="E1417" s="165"/>
      <c r="F1417" s="332" t="s">
        <v>384</v>
      </c>
      <c r="G1417" s="332" t="s">
        <v>385</v>
      </c>
      <c r="H1417" s="300"/>
      <c r="I1417" s="219"/>
      <c r="J1417" s="251"/>
      <c r="K1417" s="217"/>
      <c r="L1417" s="132"/>
      <c r="M1417" s="168"/>
      <c r="N1417" s="164"/>
      <c r="O1417" s="164"/>
      <c r="P1417" s="165"/>
      <c r="Q1417" s="332" t="s">
        <v>384</v>
      </c>
      <c r="R1417" s="332" t="s">
        <v>385</v>
      </c>
      <c r="S1417" s="300"/>
      <c r="T1417" s="219"/>
      <c r="U1417" s="251"/>
      <c r="V1417" s="132"/>
    </row>
    <row r="1418" spans="1:22" ht="13.5" thickBot="1">
      <c r="A1418" s="246" t="s">
        <v>375</v>
      </c>
      <c r="B1418" s="345"/>
      <c r="C1418" s="219"/>
      <c r="D1418" s="219"/>
      <c r="E1418" s="253"/>
      <c r="F1418" s="248"/>
      <c r="G1418" s="248"/>
      <c r="H1418" s="249"/>
      <c r="I1418" s="242"/>
      <c r="J1418" s="251"/>
      <c r="K1418" s="217"/>
      <c r="L1418" s="246" t="s">
        <v>375</v>
      </c>
      <c r="M1418" s="138"/>
      <c r="N1418" s="219"/>
      <c r="O1418" s="219"/>
      <c r="P1418" s="253"/>
      <c r="Q1418" s="164"/>
      <c r="R1418" s="248"/>
      <c r="S1418" s="249"/>
      <c r="T1418" s="242"/>
      <c r="U1418" s="167"/>
      <c r="V1418" s="132"/>
    </row>
    <row r="1419" spans="1:22">
      <c r="A1419" s="131"/>
      <c r="B1419" s="132"/>
      <c r="C1419" s="132"/>
      <c r="D1419" s="132"/>
      <c r="E1419" s="132"/>
      <c r="F1419" s="132"/>
      <c r="G1419" s="173" t="s">
        <v>342</v>
      </c>
      <c r="H1419" s="147"/>
      <c r="I1419" s="287">
        <f>Жильцы!M80</f>
        <v>0</v>
      </c>
      <c r="J1419" s="147"/>
      <c r="K1419" s="217"/>
      <c r="L1419" s="131"/>
      <c r="M1419" s="132"/>
      <c r="N1419" s="132"/>
      <c r="O1419" s="132"/>
      <c r="P1419" s="132"/>
      <c r="Q1419" s="132"/>
      <c r="R1419" s="173" t="s">
        <v>342</v>
      </c>
      <c r="S1419" s="147"/>
      <c r="T1419" s="287">
        <f>Жильцы!M82</f>
        <v>0</v>
      </c>
      <c r="U1419" s="147"/>
      <c r="V1419" s="132"/>
    </row>
    <row r="1420" spans="1:22" ht="11.25" customHeight="1">
      <c r="A1420" s="131"/>
      <c r="B1420" s="132"/>
      <c r="C1420" s="132"/>
      <c r="D1420" s="132"/>
      <c r="E1420" s="132"/>
      <c r="F1420" s="132"/>
      <c r="G1420" s="177" t="s">
        <v>140</v>
      </c>
      <c r="H1420" s="178"/>
      <c r="I1420" s="283">
        <f>Жильцы!O80</f>
        <v>0</v>
      </c>
      <c r="J1420" s="178"/>
      <c r="K1420" s="217"/>
      <c r="L1420" s="131"/>
      <c r="M1420" s="132"/>
      <c r="N1420" s="132"/>
      <c r="O1420" s="132"/>
      <c r="P1420" s="132"/>
      <c r="Q1420" s="132"/>
      <c r="R1420" s="177" t="s">
        <v>140</v>
      </c>
      <c r="S1420" s="178"/>
      <c r="T1420" s="283">
        <f>Жильцы!O82</f>
        <v>0</v>
      </c>
      <c r="U1420" s="178"/>
      <c r="V1420" s="132"/>
    </row>
    <row r="1421" spans="1:22" ht="13.5" thickBot="1">
      <c r="A1421" s="131" t="s">
        <v>376</v>
      </c>
      <c r="B1421" s="132"/>
      <c r="C1421" s="132"/>
      <c r="D1421" s="180" t="s">
        <v>345</v>
      </c>
      <c r="E1421" s="183" t="str">
        <f>$E$17</f>
        <v>декабря</v>
      </c>
      <c r="F1421" s="132" t="s">
        <v>968</v>
      </c>
      <c r="G1421" s="182" t="s">
        <v>347</v>
      </c>
      <c r="H1421" s="167"/>
      <c r="I1421" s="257">
        <f>I1415+I1416+I1418+I1419+I1420</f>
        <v>415.74</v>
      </c>
      <c r="J1421" s="167"/>
      <c r="K1421" s="217"/>
      <c r="L1421" s="131" t="s">
        <v>376</v>
      </c>
      <c r="M1421" s="132"/>
      <c r="N1421" s="132"/>
      <c r="O1421" s="180" t="s">
        <v>345</v>
      </c>
      <c r="P1421" s="183" t="str">
        <f>$E$17</f>
        <v>декабря</v>
      </c>
      <c r="Q1421" s="132" t="s">
        <v>968</v>
      </c>
      <c r="R1421" s="182" t="s">
        <v>347</v>
      </c>
      <c r="S1421" s="167"/>
      <c r="T1421" s="257">
        <f>T1415+T1416+T1418+T1419+T1420</f>
        <v>417.42999999999995</v>
      </c>
      <c r="U1421" s="167"/>
      <c r="V1421" s="132"/>
    </row>
    <row r="1422" spans="1:22" ht="10.5" customHeight="1">
      <c r="A1422" s="184" t="s">
        <v>348</v>
      </c>
      <c r="B1422" s="190">
        <f>$B$18</f>
        <v>4.3333333333333335E-2</v>
      </c>
      <c r="C1422" s="186" t="s">
        <v>349</v>
      </c>
      <c r="D1422" s="259"/>
      <c r="E1422" s="259"/>
      <c r="F1422" s="259"/>
      <c r="G1422" s="259"/>
      <c r="H1422" s="259"/>
      <c r="I1422" s="259"/>
      <c r="J1422" s="259"/>
      <c r="K1422" s="260"/>
      <c r="L1422" s="184" t="s">
        <v>348</v>
      </c>
      <c r="M1422" s="190">
        <f>$B$18</f>
        <v>4.3333333333333335E-2</v>
      </c>
      <c r="N1422" s="186" t="s">
        <v>349</v>
      </c>
      <c r="O1422" s="259"/>
      <c r="P1422" s="259"/>
      <c r="Q1422" s="259"/>
      <c r="R1422" s="259"/>
      <c r="S1422" s="259"/>
      <c r="T1422" s="259"/>
      <c r="U1422" s="259"/>
      <c r="V1422" s="261"/>
    </row>
    <row r="1423" spans="1:22" ht="27" customHeight="1">
      <c r="A1423" s="131" t="s">
        <v>363</v>
      </c>
      <c r="B1423" s="131"/>
      <c r="L1423" s="131" t="s">
        <v>363</v>
      </c>
      <c r="M1423" s="131"/>
    </row>
    <row r="1424" spans="1:22">
      <c r="A1424" s="131" t="s">
        <v>966</v>
      </c>
      <c r="B1424" s="131"/>
      <c r="L1424" s="131" t="s">
        <v>966</v>
      </c>
      <c r="M1424" s="131"/>
    </row>
    <row r="1425" spans="1:22" ht="2.25" customHeight="1">
      <c r="A1425" s="131"/>
      <c r="B1425" s="131"/>
      <c r="C1425" s="132"/>
      <c r="D1425" s="132"/>
      <c r="E1425" s="132"/>
      <c r="F1425" s="132"/>
      <c r="G1425" s="132"/>
      <c r="H1425" s="132"/>
      <c r="I1425" s="132"/>
      <c r="J1425" s="132"/>
      <c r="K1425" s="217"/>
      <c r="L1425" s="131"/>
      <c r="M1425" s="131"/>
      <c r="N1425" s="132"/>
      <c r="O1425" s="132"/>
      <c r="P1425" s="132"/>
      <c r="Q1425" s="132"/>
      <c r="R1425" s="132"/>
      <c r="S1425" s="132"/>
      <c r="T1425" s="132"/>
      <c r="U1425" s="132"/>
      <c r="V1425" s="132"/>
    </row>
    <row r="1426" spans="1:22">
      <c r="A1426" s="132"/>
      <c r="B1426" s="132"/>
      <c r="C1426" s="132"/>
      <c r="D1426" s="133" t="s">
        <v>350</v>
      </c>
      <c r="E1426" s="133"/>
      <c r="F1426" s="133"/>
      <c r="G1426" s="135" t="str">
        <f>$G$4</f>
        <v>ноябрь</v>
      </c>
      <c r="H1426" s="133" t="s">
        <v>967</v>
      </c>
      <c r="I1426" s="132"/>
      <c r="J1426" s="132"/>
      <c r="K1426" s="217"/>
      <c r="L1426" s="132"/>
      <c r="M1426" s="132"/>
      <c r="N1426" s="132"/>
      <c r="O1426" s="133" t="s">
        <v>350</v>
      </c>
      <c r="P1426" s="133"/>
      <c r="Q1426" s="133"/>
      <c r="R1426" s="135" t="str">
        <f>$G$4</f>
        <v>ноябрь</v>
      </c>
      <c r="S1426" s="133" t="s">
        <v>967</v>
      </c>
      <c r="T1426" s="132"/>
      <c r="U1426" s="132"/>
      <c r="V1426" s="132"/>
    </row>
    <row r="1427" spans="1:22" ht="3.75" customHeight="1">
      <c r="A1427" s="599" t="s">
        <v>369</v>
      </c>
      <c r="B1427" s="132"/>
      <c r="C1427" s="132"/>
      <c r="D1427" s="132"/>
      <c r="E1427" s="132"/>
      <c r="F1427" s="132"/>
      <c r="G1427" s="132"/>
      <c r="H1427" s="132"/>
      <c r="I1427" s="132"/>
      <c r="J1427" s="132"/>
      <c r="K1427" s="594"/>
      <c r="L1427" s="599" t="s">
        <v>369</v>
      </c>
      <c r="M1427" s="132"/>
      <c r="N1427" s="132"/>
      <c r="O1427" s="132"/>
      <c r="P1427" s="132"/>
      <c r="Q1427" s="132"/>
      <c r="R1427" s="132"/>
      <c r="S1427" s="132"/>
      <c r="T1427" s="132"/>
      <c r="U1427" s="132"/>
      <c r="V1427" s="594"/>
    </row>
    <row r="1428" spans="1:22">
      <c r="A1428" s="599"/>
      <c r="B1428" s="132"/>
      <c r="C1428" s="132"/>
      <c r="D1428" s="131" t="s">
        <v>327</v>
      </c>
      <c r="E1428" s="131"/>
      <c r="F1428" s="136">
        <f>F1410</f>
        <v>49.2</v>
      </c>
      <c r="G1428" s="131" t="s">
        <v>328</v>
      </c>
      <c r="H1428" s="132" t="str">
        <f>H1410</f>
        <v>Иванов В.И.</v>
      </c>
      <c r="I1428" s="132"/>
      <c r="J1428" s="132"/>
      <c r="K1428" s="594"/>
      <c r="L1428" s="599"/>
      <c r="M1428" s="132"/>
      <c r="N1428" s="132"/>
      <c r="O1428" s="131" t="s">
        <v>327</v>
      </c>
      <c r="P1428" s="131"/>
      <c r="Q1428" s="136">
        <f>Q1410</f>
        <v>49.4</v>
      </c>
      <c r="R1428" s="131" t="s">
        <v>328</v>
      </c>
      <c r="S1428" s="132" t="str">
        <f>S1410</f>
        <v>Белов И.А.</v>
      </c>
      <c r="T1428" s="132"/>
      <c r="U1428" s="132"/>
      <c r="V1428" s="594"/>
    </row>
    <row r="1429" spans="1:22">
      <c r="A1429" s="599"/>
      <c r="B1429" s="132"/>
      <c r="C1429" s="132"/>
      <c r="D1429" s="131" t="s">
        <v>329</v>
      </c>
      <c r="E1429" s="131"/>
      <c r="F1429" s="136">
        <f>F1411</f>
        <v>3</v>
      </c>
      <c r="G1429" s="131" t="s">
        <v>330</v>
      </c>
      <c r="H1429" s="132" t="s">
        <v>331</v>
      </c>
      <c r="I1429" s="132"/>
      <c r="J1429" s="137">
        <f>J1411</f>
        <v>79</v>
      </c>
      <c r="K1429" s="594"/>
      <c r="L1429" s="599"/>
      <c r="M1429" s="132"/>
      <c r="N1429" s="132"/>
      <c r="O1429" s="131" t="s">
        <v>329</v>
      </c>
      <c r="P1429" s="131"/>
      <c r="Q1429" s="136">
        <f>Q1411</f>
        <v>1</v>
      </c>
      <c r="R1429" s="131" t="s">
        <v>330</v>
      </c>
      <c r="S1429" s="132" t="s">
        <v>331</v>
      </c>
      <c r="T1429" s="132"/>
      <c r="U1429" s="137">
        <f>U1411</f>
        <v>81</v>
      </c>
      <c r="V1429" s="594"/>
    </row>
    <row r="1430" spans="1:22" ht="2.25" customHeight="1" thickBot="1">
      <c r="A1430" s="599"/>
      <c r="B1430" s="132"/>
      <c r="C1430" s="132"/>
      <c r="D1430" s="132"/>
      <c r="E1430" s="132"/>
      <c r="F1430" s="132"/>
      <c r="G1430" s="132"/>
      <c r="H1430" s="132"/>
      <c r="I1430" s="132"/>
      <c r="J1430" s="132"/>
      <c r="K1430" s="594"/>
      <c r="L1430" s="599"/>
      <c r="M1430" s="132"/>
      <c r="N1430" s="132"/>
      <c r="O1430" s="132"/>
      <c r="P1430" s="132"/>
      <c r="Q1430" s="132"/>
      <c r="R1430" s="132"/>
      <c r="S1430" s="132"/>
      <c r="T1430" s="132"/>
      <c r="U1430" s="132"/>
      <c r="V1430" s="594"/>
    </row>
    <row r="1431" spans="1:22" ht="20.25" customHeight="1" thickBot="1">
      <c r="A1431" s="599"/>
      <c r="B1431" s="138"/>
      <c r="C1431" s="219"/>
      <c r="D1431" s="139" t="s">
        <v>957</v>
      </c>
      <c r="E1431" s="140"/>
      <c r="F1431" s="141" t="s">
        <v>334</v>
      </c>
      <c r="G1431" s="141" t="s">
        <v>335</v>
      </c>
      <c r="H1431" s="220"/>
      <c r="I1431" s="569" t="s">
        <v>337</v>
      </c>
      <c r="J1431" s="570"/>
      <c r="K1431" s="594"/>
      <c r="L1431" s="599"/>
      <c r="M1431" s="138"/>
      <c r="N1431" s="219"/>
      <c r="O1431" s="139" t="s">
        <v>957</v>
      </c>
      <c r="P1431" s="140"/>
      <c r="Q1431" s="141" t="s">
        <v>334</v>
      </c>
      <c r="R1431" s="141" t="s">
        <v>335</v>
      </c>
      <c r="S1431" s="220"/>
      <c r="T1431" s="569" t="s">
        <v>337</v>
      </c>
      <c r="U1431" s="570"/>
      <c r="V1431" s="594"/>
    </row>
    <row r="1432" spans="1:22" ht="3" customHeight="1">
      <c r="A1432" s="599"/>
      <c r="B1432" s="221"/>
      <c r="C1432" s="144"/>
      <c r="D1432" s="144"/>
      <c r="E1432" s="145"/>
      <c r="F1432" s="146"/>
      <c r="G1432" s="146"/>
      <c r="H1432" s="146"/>
      <c r="I1432" s="144"/>
      <c r="J1432" s="147"/>
      <c r="K1432" s="594"/>
      <c r="L1432" s="599"/>
      <c r="M1432" s="221"/>
      <c r="N1432" s="144"/>
      <c r="O1432" s="144"/>
      <c r="P1432" s="145"/>
      <c r="Q1432" s="146"/>
      <c r="R1432" s="146"/>
      <c r="S1432" s="146"/>
      <c r="T1432" s="144"/>
      <c r="U1432" s="147"/>
      <c r="V1432" s="594"/>
    </row>
    <row r="1433" spans="1:22" ht="25.5" customHeight="1" thickBot="1">
      <c r="A1433" s="599"/>
      <c r="B1433" s="600" t="s">
        <v>520</v>
      </c>
      <c r="C1433" s="601"/>
      <c r="D1433" s="601"/>
      <c r="E1433" s="602"/>
      <c r="F1433" s="239">
        <v>8.4499999999999993</v>
      </c>
      <c r="G1433" s="239">
        <f>F1433*F1428</f>
        <v>415.74</v>
      </c>
      <c r="H1433" s="166"/>
      <c r="I1433" s="242">
        <f>G1433-H1433</f>
        <v>415.74</v>
      </c>
      <c r="J1433" s="167"/>
      <c r="K1433" s="594"/>
      <c r="L1433" s="599"/>
      <c r="M1433" s="600" t="s">
        <v>520</v>
      </c>
      <c r="N1433" s="601"/>
      <c r="O1433" s="601"/>
      <c r="P1433" s="602"/>
      <c r="Q1433" s="239">
        <v>8.4499999999999993</v>
      </c>
      <c r="R1433" s="239">
        <f>Q1433*Q1428</f>
        <v>417.42999999999995</v>
      </c>
      <c r="S1433" s="166"/>
      <c r="T1433" s="242">
        <f>R1433-S1433</f>
        <v>417.42999999999995</v>
      </c>
      <c r="U1433" s="167"/>
      <c r="V1433" s="594"/>
    </row>
    <row r="1434" spans="1:22" ht="16.5" hidden="1" customHeight="1" thickBot="1">
      <c r="A1434" s="154"/>
      <c r="B1434" s="168" t="s">
        <v>521</v>
      </c>
      <c r="C1434" s="164"/>
      <c r="D1434" s="164"/>
      <c r="E1434" s="165"/>
      <c r="F1434" s="239">
        <f>$B$2309</f>
        <v>0</v>
      </c>
      <c r="G1434" s="158">
        <f>F1434*F1428</f>
        <v>0</v>
      </c>
      <c r="H1434" s="194"/>
      <c r="I1434" s="160">
        <f>G1434-H1434</f>
        <v>0</v>
      </c>
      <c r="J1434" s="161"/>
      <c r="K1434" s="594"/>
      <c r="L1434" s="154"/>
      <c r="M1434" s="168" t="s">
        <v>521</v>
      </c>
      <c r="N1434" s="164"/>
      <c r="O1434" s="164"/>
      <c r="P1434" s="165"/>
      <c r="Q1434" s="239">
        <f>$B$2309</f>
        <v>0</v>
      </c>
      <c r="R1434" s="158">
        <f>Q1434*Q1428</f>
        <v>0</v>
      </c>
      <c r="S1434" s="194"/>
      <c r="T1434" s="160">
        <f>R1434-S1434</f>
        <v>0</v>
      </c>
      <c r="U1434" s="161"/>
      <c r="V1434" s="594"/>
    </row>
    <row r="1435" spans="1:22" ht="10.5" hidden="1" customHeight="1" thickBot="1">
      <c r="A1435" s="132"/>
      <c r="B1435" s="168"/>
      <c r="C1435" s="164"/>
      <c r="D1435" s="164"/>
      <c r="E1435" s="165"/>
      <c r="F1435" s="332" t="s">
        <v>384</v>
      </c>
      <c r="G1435" s="332" t="s">
        <v>385</v>
      </c>
      <c r="H1435" s="300"/>
      <c r="I1435" s="219"/>
      <c r="J1435" s="251"/>
      <c r="K1435" s="594"/>
      <c r="L1435" s="132"/>
      <c r="M1435" s="168"/>
      <c r="N1435" s="164"/>
      <c r="O1435" s="164"/>
      <c r="P1435" s="165"/>
      <c r="Q1435" s="332" t="s">
        <v>384</v>
      </c>
      <c r="R1435" s="332" t="s">
        <v>385</v>
      </c>
      <c r="S1435" s="300"/>
      <c r="T1435" s="219"/>
      <c r="U1435" s="251"/>
      <c r="V1435" s="594"/>
    </row>
    <row r="1436" spans="1:22" ht="13.5" thickBot="1">
      <c r="A1436" s="246" t="s">
        <v>375</v>
      </c>
      <c r="B1436" s="345"/>
      <c r="C1436" s="219"/>
      <c r="D1436" s="219"/>
      <c r="E1436" s="253"/>
      <c r="F1436" s="164"/>
      <c r="G1436" s="282"/>
      <c r="H1436" s="249"/>
      <c r="I1436" s="242"/>
      <c r="J1436" s="167"/>
      <c r="K1436" s="594"/>
      <c r="L1436" s="246" t="s">
        <v>375</v>
      </c>
      <c r="M1436" s="138"/>
      <c r="N1436" s="219"/>
      <c r="O1436" s="219"/>
      <c r="P1436" s="253"/>
      <c r="Q1436" s="164"/>
      <c r="R1436" s="248"/>
      <c r="S1436" s="249"/>
      <c r="T1436" s="242"/>
      <c r="U1436" s="167"/>
      <c r="V1436" s="594"/>
    </row>
    <row r="1437" spans="1:22">
      <c r="A1437" s="131"/>
      <c r="B1437" s="132"/>
      <c r="C1437" s="132"/>
      <c r="D1437" s="132"/>
      <c r="E1437" s="132"/>
      <c r="F1437" s="132"/>
      <c r="G1437" s="173" t="s">
        <v>342</v>
      </c>
      <c r="H1437" s="147"/>
      <c r="I1437" s="287">
        <f>I1419</f>
        <v>0</v>
      </c>
      <c r="J1437" s="147"/>
      <c r="K1437" s="594"/>
      <c r="L1437" s="131"/>
      <c r="M1437" s="132"/>
      <c r="N1437" s="132"/>
      <c r="O1437" s="132"/>
      <c r="P1437" s="132"/>
      <c r="Q1437" s="132"/>
      <c r="R1437" s="173" t="s">
        <v>342</v>
      </c>
      <c r="S1437" s="147"/>
      <c r="T1437" s="287">
        <f>T1419</f>
        <v>0</v>
      </c>
      <c r="U1437" s="147"/>
      <c r="V1437" s="594"/>
    </row>
    <row r="1438" spans="1:22">
      <c r="A1438" s="131"/>
      <c r="B1438" s="132"/>
      <c r="C1438" s="132"/>
      <c r="D1438" s="132"/>
      <c r="E1438" s="132"/>
      <c r="F1438" s="132"/>
      <c r="G1438" s="177" t="s">
        <v>140</v>
      </c>
      <c r="H1438" s="178"/>
      <c r="I1438" s="283">
        <f>I1420</f>
        <v>0</v>
      </c>
      <c r="J1438" s="178"/>
      <c r="K1438" s="594"/>
      <c r="L1438" s="131"/>
      <c r="M1438" s="132"/>
      <c r="N1438" s="132"/>
      <c r="O1438" s="132"/>
      <c r="P1438" s="132"/>
      <c r="Q1438" s="132"/>
      <c r="R1438" s="177" t="s">
        <v>140</v>
      </c>
      <c r="S1438" s="178"/>
      <c r="T1438" s="283">
        <f>T1420</f>
        <v>0</v>
      </c>
      <c r="U1438" s="178"/>
      <c r="V1438" s="594"/>
    </row>
    <row r="1439" spans="1:22" ht="13.5" thickBot="1">
      <c r="A1439" s="131" t="s">
        <v>376</v>
      </c>
      <c r="B1439" s="132"/>
      <c r="C1439" s="132"/>
      <c r="D1439" s="180" t="s">
        <v>345</v>
      </c>
      <c r="E1439" s="183" t="str">
        <f>$E$17</f>
        <v>декабря</v>
      </c>
      <c r="F1439" s="132" t="s">
        <v>968</v>
      </c>
      <c r="G1439" s="182" t="s">
        <v>347</v>
      </c>
      <c r="H1439" s="167"/>
      <c r="I1439" s="257">
        <f>I1433+I1434+I1436+I1437+I1438</f>
        <v>415.74</v>
      </c>
      <c r="J1439" s="167"/>
      <c r="K1439" s="594"/>
      <c r="L1439" s="131" t="s">
        <v>376</v>
      </c>
      <c r="M1439" s="132"/>
      <c r="N1439" s="132"/>
      <c r="O1439" s="180" t="s">
        <v>345</v>
      </c>
      <c r="P1439" s="183" t="str">
        <f>$E$17</f>
        <v>декабря</v>
      </c>
      <c r="Q1439" s="132" t="s">
        <v>968</v>
      </c>
      <c r="R1439" s="182" t="s">
        <v>347</v>
      </c>
      <c r="S1439" s="167"/>
      <c r="T1439" s="257">
        <f>T1433+T1434+T1436+T1437+T1438</f>
        <v>417.42999999999995</v>
      </c>
      <c r="U1439" s="167"/>
      <c r="V1439" s="594"/>
    </row>
    <row r="1440" spans="1:22" s="261" customFormat="1" ht="13.5" customHeight="1">
      <c r="A1440" s="284" t="s">
        <v>348</v>
      </c>
      <c r="B1440" s="285">
        <f>$B$18</f>
        <v>4.3333333333333335E-2</v>
      </c>
      <c r="C1440" s="196" t="s">
        <v>349</v>
      </c>
      <c r="K1440" s="260"/>
      <c r="L1440" s="284" t="s">
        <v>348</v>
      </c>
      <c r="M1440" s="285">
        <f>$B$18</f>
        <v>4.3333333333333335E-2</v>
      </c>
      <c r="N1440" s="196" t="s">
        <v>349</v>
      </c>
    </row>
    <row r="1441" spans="1:22">
      <c r="A1441" s="131" t="s">
        <v>363</v>
      </c>
      <c r="B1441" s="131"/>
      <c r="L1441" s="131" t="s">
        <v>363</v>
      </c>
      <c r="M1441" s="131"/>
    </row>
    <row r="1442" spans="1:22">
      <c r="A1442" s="131" t="s">
        <v>966</v>
      </c>
      <c r="B1442" s="131"/>
      <c r="L1442" s="131" t="s">
        <v>966</v>
      </c>
      <c r="M1442" s="131"/>
    </row>
    <row r="1443" spans="1:22" ht="4.5" customHeight="1">
      <c r="A1443" s="131"/>
      <c r="B1443" s="131"/>
      <c r="C1443" s="132"/>
      <c r="D1443" s="132"/>
      <c r="E1443" s="132"/>
      <c r="F1443" s="132"/>
      <c r="G1443" s="132"/>
      <c r="H1443" s="132"/>
      <c r="I1443" s="132"/>
      <c r="J1443" s="132"/>
      <c r="K1443" s="217"/>
      <c r="L1443" s="131"/>
      <c r="M1443" s="131"/>
      <c r="N1443" s="132"/>
      <c r="O1443" s="132"/>
      <c r="P1443" s="132"/>
      <c r="Q1443" s="132"/>
      <c r="R1443" s="132"/>
      <c r="S1443" s="132"/>
      <c r="T1443" s="132"/>
      <c r="U1443" s="132"/>
      <c r="V1443" s="132"/>
    </row>
    <row r="1444" spans="1:22">
      <c r="A1444" s="132"/>
      <c r="B1444" s="132"/>
      <c r="C1444" s="132"/>
      <c r="D1444" s="133" t="s">
        <v>325</v>
      </c>
      <c r="E1444" s="133"/>
      <c r="F1444" s="133"/>
      <c r="G1444" s="135" t="str">
        <f>$G$4</f>
        <v>ноябрь</v>
      </c>
      <c r="H1444" s="133" t="s">
        <v>967</v>
      </c>
      <c r="I1444" s="132"/>
      <c r="J1444" s="132"/>
      <c r="K1444" s="217"/>
      <c r="L1444" s="132"/>
      <c r="M1444" s="132"/>
      <c r="N1444" s="132"/>
      <c r="O1444" s="133" t="s">
        <v>325</v>
      </c>
      <c r="P1444" s="133"/>
      <c r="Q1444" s="133"/>
      <c r="R1444" s="135" t="str">
        <f>$G$4</f>
        <v>ноябрь</v>
      </c>
      <c r="S1444" s="133" t="s">
        <v>967</v>
      </c>
      <c r="T1444" s="132"/>
      <c r="U1444" s="132"/>
      <c r="V1444" s="132"/>
    </row>
    <row r="1445" spans="1:22" ht="2.25" customHeight="1">
      <c r="A1445" s="599" t="s">
        <v>369</v>
      </c>
      <c r="B1445" s="132"/>
      <c r="C1445" s="132"/>
      <c r="D1445" s="132"/>
      <c r="E1445" s="132"/>
      <c r="F1445" s="132"/>
      <c r="G1445" s="132"/>
      <c r="H1445" s="132"/>
      <c r="I1445" s="132"/>
      <c r="J1445" s="132"/>
      <c r="K1445" s="217"/>
      <c r="L1445" s="599" t="s">
        <v>369</v>
      </c>
      <c r="M1445" s="132"/>
      <c r="N1445" s="132"/>
      <c r="O1445" s="132"/>
      <c r="P1445" s="132"/>
      <c r="Q1445" s="132"/>
      <c r="R1445" s="132"/>
      <c r="S1445" s="132"/>
      <c r="T1445" s="132"/>
      <c r="U1445" s="132"/>
      <c r="V1445" s="132"/>
    </row>
    <row r="1446" spans="1:22">
      <c r="A1446" s="599"/>
      <c r="B1446" s="132"/>
      <c r="C1446" s="132"/>
      <c r="D1446" s="131" t="s">
        <v>327</v>
      </c>
      <c r="E1446" s="131"/>
      <c r="F1446" s="136">
        <f>Жильцы!E83</f>
        <v>49.1</v>
      </c>
      <c r="G1446" s="131" t="s">
        <v>328</v>
      </c>
      <c r="H1446" s="132" t="str">
        <f>Жильцы!B83&amp;" "&amp;Жильцы!C83&amp;"."&amp;Жильцы!D83&amp;"."</f>
        <v>Астафьев А.П.</v>
      </c>
      <c r="I1446" s="132"/>
      <c r="J1446" s="132"/>
      <c r="K1446" s="217"/>
      <c r="L1446" s="599"/>
      <c r="M1446" s="132"/>
      <c r="N1446" s="132"/>
      <c r="O1446" s="131" t="s">
        <v>327</v>
      </c>
      <c r="P1446" s="131"/>
      <c r="Q1446" s="136">
        <f>Жильцы!E85</f>
        <v>65.599999999999994</v>
      </c>
      <c r="R1446" s="131" t="s">
        <v>328</v>
      </c>
      <c r="S1446" s="132" t="str">
        <f>Жильцы!B85&amp;" "&amp;Жильцы!C85&amp;"."&amp;Жильцы!D85&amp;"."</f>
        <v>Берегов В.Н.</v>
      </c>
      <c r="T1446" s="132"/>
      <c r="U1446" s="132"/>
      <c r="V1446" s="132"/>
    </row>
    <row r="1447" spans="1:22">
      <c r="A1447" s="599"/>
      <c r="B1447" s="132"/>
      <c r="C1447" s="132"/>
      <c r="D1447" s="131" t="s">
        <v>329</v>
      </c>
      <c r="E1447" s="131"/>
      <c r="F1447" s="136">
        <f>Жильцы!F83</f>
        <v>2</v>
      </c>
      <c r="G1447" s="131" t="s">
        <v>330</v>
      </c>
      <c r="H1447" s="132" t="s">
        <v>331</v>
      </c>
      <c r="I1447" s="132"/>
      <c r="J1447" s="137">
        <f>Жильцы!A83</f>
        <v>82</v>
      </c>
      <c r="K1447" s="217"/>
      <c r="L1447" s="599"/>
      <c r="M1447" s="132"/>
      <c r="N1447" s="132"/>
      <c r="O1447" s="131" t="s">
        <v>329</v>
      </c>
      <c r="P1447" s="131"/>
      <c r="Q1447" s="136">
        <f>Жильцы!F85</f>
        <v>3</v>
      </c>
      <c r="R1447" s="131" t="s">
        <v>330</v>
      </c>
      <c r="S1447" s="132" t="s">
        <v>331</v>
      </c>
      <c r="T1447" s="132"/>
      <c r="U1447" s="137">
        <f>Жильцы!A85</f>
        <v>84</v>
      </c>
      <c r="V1447" s="132"/>
    </row>
    <row r="1448" spans="1:22" ht="2.25" customHeight="1" thickBot="1">
      <c r="A1448" s="599"/>
      <c r="B1448" s="132"/>
      <c r="C1448" s="132"/>
      <c r="D1448" s="132"/>
      <c r="E1448" s="132"/>
      <c r="F1448" s="132"/>
      <c r="G1448" s="132"/>
      <c r="H1448" s="132"/>
      <c r="I1448" s="132"/>
      <c r="J1448" s="132"/>
      <c r="K1448" s="217"/>
      <c r="L1448" s="599"/>
      <c r="M1448" s="132"/>
      <c r="N1448" s="132"/>
      <c r="O1448" s="132"/>
      <c r="P1448" s="132"/>
      <c r="Q1448" s="132"/>
      <c r="R1448" s="132"/>
      <c r="S1448" s="132"/>
      <c r="T1448" s="132"/>
      <c r="U1448" s="132"/>
      <c r="V1448" s="132"/>
    </row>
    <row r="1449" spans="1:22" ht="23.25" customHeight="1" thickBot="1">
      <c r="A1449" s="599"/>
      <c r="B1449" s="138"/>
      <c r="C1449" s="219"/>
      <c r="D1449" s="139" t="s">
        <v>957</v>
      </c>
      <c r="E1449" s="140"/>
      <c r="F1449" s="141" t="s">
        <v>334</v>
      </c>
      <c r="G1449" s="141" t="s">
        <v>335</v>
      </c>
      <c r="H1449" s="220"/>
      <c r="I1449" s="569" t="s">
        <v>337</v>
      </c>
      <c r="J1449" s="570"/>
      <c r="K1449" s="217"/>
      <c r="L1449" s="599"/>
      <c r="M1449" s="138"/>
      <c r="N1449" s="219"/>
      <c r="O1449" s="139" t="s">
        <v>957</v>
      </c>
      <c r="P1449" s="140"/>
      <c r="Q1449" s="141" t="s">
        <v>334</v>
      </c>
      <c r="R1449" s="141" t="s">
        <v>335</v>
      </c>
      <c r="S1449" s="220"/>
      <c r="T1449" s="569" t="s">
        <v>337</v>
      </c>
      <c r="U1449" s="570"/>
      <c r="V1449" s="132"/>
    </row>
    <row r="1450" spans="1:22" ht="3" customHeight="1">
      <c r="A1450" s="599"/>
      <c r="B1450" s="221"/>
      <c r="C1450" s="144"/>
      <c r="D1450" s="144"/>
      <c r="E1450" s="145"/>
      <c r="F1450" s="146"/>
      <c r="G1450" s="146"/>
      <c r="H1450" s="146"/>
      <c r="I1450" s="144"/>
      <c r="J1450" s="147"/>
      <c r="K1450" s="217"/>
      <c r="L1450" s="599"/>
      <c r="M1450" s="221"/>
      <c r="N1450" s="144"/>
      <c r="O1450" s="144"/>
      <c r="P1450" s="145"/>
      <c r="Q1450" s="146"/>
      <c r="R1450" s="146"/>
      <c r="S1450" s="146"/>
      <c r="T1450" s="144"/>
      <c r="U1450" s="147"/>
      <c r="V1450" s="132"/>
    </row>
    <row r="1451" spans="1:22" ht="25.5" customHeight="1" thickBot="1">
      <c r="A1451" s="599"/>
      <c r="B1451" s="600" t="s">
        <v>520</v>
      </c>
      <c r="C1451" s="601"/>
      <c r="D1451" s="601"/>
      <c r="E1451" s="602"/>
      <c r="F1451" s="239">
        <v>8.4499999999999993</v>
      </c>
      <c r="G1451" s="239">
        <f>F1451*F1446</f>
        <v>414.89499999999998</v>
      </c>
      <c r="H1451" s="240"/>
      <c r="I1451" s="242">
        <f>G1451-H1451</f>
        <v>414.89499999999998</v>
      </c>
      <c r="J1451" s="167"/>
      <c r="K1451" s="217"/>
      <c r="L1451" s="599"/>
      <c r="M1451" s="600" t="s">
        <v>520</v>
      </c>
      <c r="N1451" s="601"/>
      <c r="O1451" s="601"/>
      <c r="P1451" s="602"/>
      <c r="Q1451" s="239">
        <v>8.4499999999999993</v>
      </c>
      <c r="R1451" s="239">
        <f>Q1451*Q1446</f>
        <v>554.31999999999994</v>
      </c>
      <c r="S1451" s="240"/>
      <c r="T1451" s="242">
        <f>R1451-S1451</f>
        <v>554.31999999999994</v>
      </c>
      <c r="U1451" s="167"/>
      <c r="V1451" s="132"/>
    </row>
    <row r="1452" spans="1:22" ht="13.5" hidden="1" thickBot="1">
      <c r="A1452" s="154"/>
      <c r="B1452" s="600" t="s">
        <v>520</v>
      </c>
      <c r="C1452" s="601"/>
      <c r="D1452" s="601"/>
      <c r="E1452" s="602"/>
      <c r="F1452" s="239">
        <f>$B$2309</f>
        <v>0</v>
      </c>
      <c r="G1452" s="158">
        <f>F1452*F1446</f>
        <v>0</v>
      </c>
      <c r="H1452" s="162"/>
      <c r="I1452" s="160">
        <f>G1452-H1452</f>
        <v>0</v>
      </c>
      <c r="J1452" s="161"/>
      <c r="K1452" s="217"/>
      <c r="L1452" s="154"/>
      <c r="M1452" s="168" t="s">
        <v>521</v>
      </c>
      <c r="N1452" s="164"/>
      <c r="O1452" s="164"/>
      <c r="P1452" s="165"/>
      <c r="Q1452" s="239">
        <f>$B$2309</f>
        <v>0</v>
      </c>
      <c r="R1452" s="158">
        <f>Q1452*Q1446</f>
        <v>0</v>
      </c>
      <c r="S1452" s="162"/>
      <c r="T1452" s="160">
        <f>R1452-S1452</f>
        <v>0</v>
      </c>
      <c r="U1452" s="161"/>
      <c r="V1452" s="132"/>
    </row>
    <row r="1453" spans="1:22" ht="14.25" hidden="1" customHeight="1" thickBot="1">
      <c r="A1453" s="132"/>
      <c r="B1453" s="600" t="s">
        <v>520</v>
      </c>
      <c r="C1453" s="601"/>
      <c r="D1453" s="601"/>
      <c r="E1453" s="602"/>
      <c r="F1453" s="332" t="s">
        <v>384</v>
      </c>
      <c r="G1453" s="332" t="s">
        <v>385</v>
      </c>
      <c r="H1453" s="300"/>
      <c r="I1453" s="219"/>
      <c r="J1453" s="251"/>
      <c r="K1453" s="217"/>
      <c r="L1453" s="132"/>
      <c r="M1453" s="168"/>
      <c r="N1453" s="164"/>
      <c r="O1453" s="164"/>
      <c r="P1453" s="165"/>
      <c r="Q1453" s="332" t="s">
        <v>384</v>
      </c>
      <c r="R1453" s="332" t="s">
        <v>385</v>
      </c>
      <c r="S1453" s="300"/>
      <c r="T1453" s="219"/>
      <c r="U1453" s="251"/>
      <c r="V1453" s="132"/>
    </row>
    <row r="1454" spans="1:22" ht="13.5" thickBot="1">
      <c r="A1454" s="246" t="s">
        <v>375</v>
      </c>
      <c r="B1454" s="600" t="s">
        <v>520</v>
      </c>
      <c r="C1454" s="601"/>
      <c r="D1454" s="601"/>
      <c r="E1454" s="602"/>
      <c r="F1454" s="248"/>
      <c r="G1454" s="248"/>
      <c r="H1454" s="249"/>
      <c r="I1454" s="242"/>
      <c r="J1454" s="251"/>
      <c r="K1454" s="252"/>
      <c r="L1454" s="246" t="s">
        <v>375</v>
      </c>
      <c r="M1454" s="345"/>
      <c r="N1454" s="219"/>
      <c r="O1454" s="219"/>
      <c r="P1454" s="253"/>
      <c r="Q1454" s="164"/>
      <c r="R1454" s="248"/>
      <c r="S1454" s="249"/>
      <c r="T1454" s="242"/>
      <c r="U1454" s="167"/>
      <c r="V1454" s="132"/>
    </row>
    <row r="1455" spans="1:22">
      <c r="A1455" s="131"/>
      <c r="B1455" s="132"/>
      <c r="C1455" s="132"/>
      <c r="D1455" s="132"/>
      <c r="E1455" s="132"/>
      <c r="F1455" s="132"/>
      <c r="G1455" s="173" t="s">
        <v>342</v>
      </c>
      <c r="H1455" s="147"/>
      <c r="I1455" s="287">
        <f>Жильцы!M83</f>
        <v>0</v>
      </c>
      <c r="J1455" s="147"/>
      <c r="K1455" s="217"/>
      <c r="L1455" s="131"/>
      <c r="M1455" s="132"/>
      <c r="N1455" s="132"/>
      <c r="O1455" s="132"/>
      <c r="P1455" s="132"/>
      <c r="Q1455" s="132"/>
      <c r="R1455" s="173" t="s">
        <v>342</v>
      </c>
      <c r="S1455" s="147"/>
      <c r="T1455" s="287">
        <f>Жильцы!M85</f>
        <v>0</v>
      </c>
      <c r="U1455" s="147"/>
      <c r="V1455" s="132"/>
    </row>
    <row r="1456" spans="1:22">
      <c r="A1456" s="131"/>
      <c r="B1456" s="132"/>
      <c r="C1456" s="132"/>
      <c r="D1456" s="132"/>
      <c r="E1456" s="132"/>
      <c r="F1456" s="132"/>
      <c r="G1456" s="177" t="s">
        <v>140</v>
      </c>
      <c r="H1456" s="178"/>
      <c r="I1456" s="283">
        <f>Жильцы!O83</f>
        <v>0</v>
      </c>
      <c r="J1456" s="178"/>
      <c r="K1456" s="217"/>
      <c r="L1456" s="131"/>
      <c r="M1456" s="132"/>
      <c r="N1456" s="132"/>
      <c r="O1456" s="132"/>
      <c r="P1456" s="132"/>
      <c r="Q1456" s="132"/>
      <c r="R1456" s="177" t="s">
        <v>140</v>
      </c>
      <c r="S1456" s="178"/>
      <c r="T1456" s="283">
        <f>Жильцы!O85</f>
        <v>0</v>
      </c>
      <c r="U1456" s="178"/>
      <c r="V1456" s="132"/>
    </row>
    <row r="1457" spans="1:22" ht="13.5" thickBot="1">
      <c r="A1457" s="131" t="s">
        <v>376</v>
      </c>
      <c r="B1457" s="132"/>
      <c r="C1457" s="132"/>
      <c r="D1457" s="180" t="s">
        <v>345</v>
      </c>
      <c r="E1457" s="183" t="str">
        <f>$E$17</f>
        <v>декабря</v>
      </c>
      <c r="F1457" s="132" t="s">
        <v>968</v>
      </c>
      <c r="G1457" s="182" t="s">
        <v>347</v>
      </c>
      <c r="H1457" s="167"/>
      <c r="I1457" s="257">
        <f>I1451+I1452+I1454+I1455+I1456</f>
        <v>414.89499999999998</v>
      </c>
      <c r="J1457" s="167"/>
      <c r="K1457" s="217"/>
      <c r="L1457" s="131" t="s">
        <v>376</v>
      </c>
      <c r="M1457" s="132"/>
      <c r="N1457" s="132"/>
      <c r="O1457" s="180" t="s">
        <v>345</v>
      </c>
      <c r="P1457" s="183" t="str">
        <f>$E$17</f>
        <v>декабря</v>
      </c>
      <c r="Q1457" s="132" t="s">
        <v>968</v>
      </c>
      <c r="R1457" s="182" t="s">
        <v>347</v>
      </c>
      <c r="S1457" s="167"/>
      <c r="T1457" s="257">
        <f>T1451+T1452+T1454+T1455+T1456</f>
        <v>554.31999999999994</v>
      </c>
      <c r="U1457" s="167"/>
      <c r="V1457" s="132"/>
    </row>
    <row r="1458" spans="1:22" ht="12.75" customHeight="1">
      <c r="A1458" s="184" t="s">
        <v>348</v>
      </c>
      <c r="B1458" s="190">
        <f>$B$18</f>
        <v>4.3333333333333335E-2</v>
      </c>
      <c r="C1458" s="186" t="s">
        <v>349</v>
      </c>
      <c r="D1458" s="259"/>
      <c r="E1458" s="259"/>
      <c r="F1458" s="259"/>
      <c r="G1458" s="188"/>
      <c r="H1458" s="189"/>
      <c r="I1458" s="259"/>
      <c r="J1458" s="259"/>
      <c r="K1458" s="260"/>
      <c r="L1458" s="184" t="s">
        <v>348</v>
      </c>
      <c r="M1458" s="190">
        <f>$B$18</f>
        <v>4.3333333333333335E-2</v>
      </c>
      <c r="N1458" s="186" t="s">
        <v>349</v>
      </c>
      <c r="O1458" s="259"/>
      <c r="P1458" s="259"/>
      <c r="Q1458" s="259"/>
      <c r="R1458" s="259"/>
      <c r="S1458" s="259"/>
      <c r="T1458" s="259"/>
      <c r="U1458" s="259"/>
      <c r="V1458" s="261"/>
    </row>
    <row r="1459" spans="1:22" ht="26.25" customHeight="1">
      <c r="A1459" s="131" t="s">
        <v>363</v>
      </c>
      <c r="B1459" s="131"/>
      <c r="L1459" s="131" t="s">
        <v>363</v>
      </c>
      <c r="M1459" s="131"/>
      <c r="V1459" s="261"/>
    </row>
    <row r="1460" spans="1:22">
      <c r="A1460" s="131" t="s">
        <v>966</v>
      </c>
      <c r="B1460" s="131"/>
      <c r="L1460" s="131" t="s">
        <v>966</v>
      </c>
      <c r="M1460" s="131"/>
      <c r="V1460" s="261"/>
    </row>
    <row r="1461" spans="1:22" ht="2.25" customHeight="1">
      <c r="A1461" s="131"/>
      <c r="B1461" s="131"/>
      <c r="C1461" s="132"/>
      <c r="D1461" s="132"/>
      <c r="E1461" s="132"/>
      <c r="F1461" s="132"/>
      <c r="G1461" s="132"/>
      <c r="H1461" s="132"/>
      <c r="I1461" s="132"/>
      <c r="J1461" s="132"/>
      <c r="K1461" s="217"/>
      <c r="L1461" s="131"/>
      <c r="M1461" s="131"/>
      <c r="N1461" s="132"/>
      <c r="O1461" s="132"/>
      <c r="P1461" s="132"/>
      <c r="Q1461" s="132"/>
      <c r="R1461" s="132"/>
      <c r="S1461" s="132"/>
      <c r="T1461" s="132"/>
      <c r="U1461" s="132"/>
      <c r="V1461" s="156"/>
    </row>
    <row r="1462" spans="1:22">
      <c r="A1462" s="132"/>
      <c r="B1462" s="132"/>
      <c r="C1462" s="132"/>
      <c r="D1462" s="133" t="s">
        <v>350</v>
      </c>
      <c r="E1462" s="133"/>
      <c r="F1462" s="133"/>
      <c r="G1462" s="135" t="str">
        <f>$G$4</f>
        <v>ноябрь</v>
      </c>
      <c r="H1462" s="133" t="s">
        <v>967</v>
      </c>
      <c r="I1462" s="132"/>
      <c r="J1462" s="132"/>
      <c r="K1462" s="217"/>
      <c r="L1462" s="132"/>
      <c r="M1462" s="132"/>
      <c r="N1462" s="132"/>
      <c r="O1462" s="133" t="s">
        <v>350</v>
      </c>
      <c r="P1462" s="133"/>
      <c r="Q1462" s="133"/>
      <c r="R1462" s="135" t="str">
        <f>$G$4</f>
        <v>ноябрь</v>
      </c>
      <c r="S1462" s="133" t="s">
        <v>967</v>
      </c>
      <c r="T1462" s="132"/>
      <c r="U1462" s="132"/>
      <c r="V1462" s="156"/>
    </row>
    <row r="1463" spans="1:22" ht="3.75" customHeight="1">
      <c r="A1463" s="599" t="s">
        <v>369</v>
      </c>
      <c r="B1463" s="132"/>
      <c r="C1463" s="132"/>
      <c r="D1463" s="132"/>
      <c r="E1463" s="132"/>
      <c r="F1463" s="132"/>
      <c r="G1463" s="132"/>
      <c r="H1463" s="132"/>
      <c r="I1463" s="132"/>
      <c r="J1463" s="132"/>
      <c r="K1463" s="594"/>
      <c r="L1463" s="599" t="s">
        <v>369</v>
      </c>
      <c r="M1463" s="132"/>
      <c r="N1463" s="132"/>
      <c r="O1463" s="132"/>
      <c r="P1463" s="132"/>
      <c r="Q1463" s="132"/>
      <c r="R1463" s="132"/>
      <c r="S1463" s="132"/>
      <c r="T1463" s="132"/>
      <c r="U1463" s="132"/>
      <c r="V1463" s="594"/>
    </row>
    <row r="1464" spans="1:22">
      <c r="A1464" s="599"/>
      <c r="B1464" s="132"/>
      <c r="C1464" s="132"/>
      <c r="D1464" s="131" t="s">
        <v>327</v>
      </c>
      <c r="E1464" s="131"/>
      <c r="F1464" s="136">
        <f>F1446</f>
        <v>49.1</v>
      </c>
      <c r="G1464" s="131" t="s">
        <v>328</v>
      </c>
      <c r="H1464" s="132" t="str">
        <f>H1446</f>
        <v>Астафьев А.П.</v>
      </c>
      <c r="I1464" s="132"/>
      <c r="J1464" s="132"/>
      <c r="K1464" s="594"/>
      <c r="L1464" s="599"/>
      <c r="M1464" s="132"/>
      <c r="N1464" s="132"/>
      <c r="O1464" s="131" t="s">
        <v>327</v>
      </c>
      <c r="P1464" s="131"/>
      <c r="Q1464" s="136">
        <f>Q1446</f>
        <v>65.599999999999994</v>
      </c>
      <c r="R1464" s="131" t="s">
        <v>328</v>
      </c>
      <c r="S1464" s="132" t="str">
        <f>S1446</f>
        <v>Берегов В.Н.</v>
      </c>
      <c r="T1464" s="132"/>
      <c r="U1464" s="132"/>
      <c r="V1464" s="594"/>
    </row>
    <row r="1465" spans="1:22">
      <c r="A1465" s="599"/>
      <c r="B1465" s="132"/>
      <c r="C1465" s="132"/>
      <c r="D1465" s="131" t="s">
        <v>329</v>
      </c>
      <c r="E1465" s="131"/>
      <c r="F1465" s="136">
        <f>F1447</f>
        <v>2</v>
      </c>
      <c r="G1465" s="131" t="s">
        <v>330</v>
      </c>
      <c r="H1465" s="132" t="s">
        <v>331</v>
      </c>
      <c r="I1465" s="132"/>
      <c r="J1465" s="137">
        <f>J1447</f>
        <v>82</v>
      </c>
      <c r="K1465" s="594"/>
      <c r="L1465" s="599"/>
      <c r="M1465" s="132"/>
      <c r="N1465" s="132"/>
      <c r="O1465" s="131" t="s">
        <v>329</v>
      </c>
      <c r="P1465" s="131"/>
      <c r="Q1465" s="136">
        <f>Q1447</f>
        <v>3</v>
      </c>
      <c r="R1465" s="131" t="s">
        <v>330</v>
      </c>
      <c r="S1465" s="132" t="s">
        <v>331</v>
      </c>
      <c r="T1465" s="132"/>
      <c r="U1465" s="137">
        <f>U1447</f>
        <v>84</v>
      </c>
      <c r="V1465" s="594"/>
    </row>
    <row r="1466" spans="1:22" ht="2.25" customHeight="1" thickBot="1">
      <c r="A1466" s="599"/>
      <c r="B1466" s="132"/>
      <c r="C1466" s="132"/>
      <c r="D1466" s="132"/>
      <c r="E1466" s="132"/>
      <c r="F1466" s="132"/>
      <c r="G1466" s="132"/>
      <c r="H1466" s="132"/>
      <c r="I1466" s="132"/>
      <c r="J1466" s="132"/>
      <c r="K1466" s="594"/>
      <c r="L1466" s="599"/>
      <c r="M1466" s="132"/>
      <c r="N1466" s="132"/>
      <c r="O1466" s="132"/>
      <c r="P1466" s="132"/>
      <c r="Q1466" s="132"/>
      <c r="R1466" s="132"/>
      <c r="S1466" s="132"/>
      <c r="T1466" s="132"/>
      <c r="U1466" s="132"/>
      <c r="V1466" s="594"/>
    </row>
    <row r="1467" spans="1:22" ht="20.25" customHeight="1" thickBot="1">
      <c r="A1467" s="599"/>
      <c r="B1467" s="138"/>
      <c r="C1467" s="219"/>
      <c r="D1467" s="139" t="s">
        <v>957</v>
      </c>
      <c r="E1467" s="140"/>
      <c r="F1467" s="141" t="s">
        <v>334</v>
      </c>
      <c r="G1467" s="141" t="s">
        <v>335</v>
      </c>
      <c r="H1467" s="220"/>
      <c r="I1467" s="569" t="s">
        <v>337</v>
      </c>
      <c r="J1467" s="570"/>
      <c r="K1467" s="594"/>
      <c r="L1467" s="599"/>
      <c r="M1467" s="138"/>
      <c r="N1467" s="219"/>
      <c r="O1467" s="139" t="s">
        <v>957</v>
      </c>
      <c r="P1467" s="140"/>
      <c r="Q1467" s="141" t="s">
        <v>334</v>
      </c>
      <c r="R1467" s="141" t="s">
        <v>335</v>
      </c>
      <c r="S1467" s="220"/>
      <c r="T1467" s="569" t="s">
        <v>337</v>
      </c>
      <c r="U1467" s="570"/>
      <c r="V1467" s="594"/>
    </row>
    <row r="1468" spans="1:22" ht="1.5" customHeight="1">
      <c r="A1468" s="599"/>
      <c r="B1468" s="221"/>
      <c r="C1468" s="144"/>
      <c r="D1468" s="144"/>
      <c r="E1468" s="145"/>
      <c r="F1468" s="146"/>
      <c r="G1468" s="146"/>
      <c r="H1468" s="146"/>
      <c r="I1468" s="144"/>
      <c r="J1468" s="147"/>
      <c r="K1468" s="594"/>
      <c r="L1468" s="599"/>
      <c r="M1468" s="221"/>
      <c r="N1468" s="144"/>
      <c r="O1468" s="144"/>
      <c r="P1468" s="145"/>
      <c r="Q1468" s="146"/>
      <c r="R1468" s="146"/>
      <c r="S1468" s="146"/>
      <c r="T1468" s="144"/>
      <c r="U1468" s="147"/>
      <c r="V1468" s="594"/>
    </row>
    <row r="1469" spans="1:22" ht="24.75" customHeight="1" thickBot="1">
      <c r="A1469" s="599"/>
      <c r="B1469" s="600" t="s">
        <v>520</v>
      </c>
      <c r="C1469" s="601"/>
      <c r="D1469" s="601"/>
      <c r="E1469" s="602"/>
      <c r="F1469" s="239">
        <v>8.4499999999999993</v>
      </c>
      <c r="G1469" s="239">
        <f>F1469*F1464</f>
        <v>414.89499999999998</v>
      </c>
      <c r="H1469" s="166"/>
      <c r="I1469" s="242">
        <f>G1469-H1469</f>
        <v>414.89499999999998</v>
      </c>
      <c r="J1469" s="167"/>
      <c r="K1469" s="594"/>
      <c r="L1469" s="599"/>
      <c r="M1469" s="600" t="s">
        <v>520</v>
      </c>
      <c r="N1469" s="601"/>
      <c r="O1469" s="601"/>
      <c r="P1469" s="602"/>
      <c r="Q1469" s="239">
        <v>8.4499999999999993</v>
      </c>
      <c r="R1469" s="239">
        <f>Q1469*Q1464</f>
        <v>554.31999999999994</v>
      </c>
      <c r="S1469" s="166"/>
      <c r="T1469" s="242">
        <f>R1469-S1469</f>
        <v>554.31999999999994</v>
      </c>
      <c r="U1469" s="167"/>
      <c r="V1469" s="594"/>
    </row>
    <row r="1470" spans="1:22" ht="13.5" hidden="1" thickBot="1">
      <c r="A1470" s="154"/>
      <c r="B1470" s="168" t="s">
        <v>521</v>
      </c>
      <c r="C1470" s="164"/>
      <c r="D1470" s="164"/>
      <c r="E1470" s="165"/>
      <c r="F1470" s="239">
        <f>$B$2309</f>
        <v>0</v>
      </c>
      <c r="G1470" s="158">
        <f>F1470*F1464</f>
        <v>0</v>
      </c>
      <c r="H1470" s="194"/>
      <c r="I1470" s="160">
        <f>G1470-H1470</f>
        <v>0</v>
      </c>
      <c r="J1470" s="161"/>
      <c r="K1470" s="594"/>
      <c r="L1470" s="154"/>
      <c r="M1470" s="168" t="s">
        <v>521</v>
      </c>
      <c r="N1470" s="164"/>
      <c r="O1470" s="164"/>
      <c r="P1470" s="165"/>
      <c r="Q1470" s="239">
        <f>$B$2309</f>
        <v>0</v>
      </c>
      <c r="R1470" s="158">
        <f>Q1470*Q1464</f>
        <v>0</v>
      </c>
      <c r="S1470" s="194"/>
      <c r="T1470" s="160">
        <f>R1470-S1470</f>
        <v>0</v>
      </c>
      <c r="U1470" s="161"/>
      <c r="V1470" s="594"/>
    </row>
    <row r="1471" spans="1:22" ht="14.25" hidden="1" customHeight="1" thickBot="1">
      <c r="A1471" s="132"/>
      <c r="B1471" s="168"/>
      <c r="C1471" s="164"/>
      <c r="D1471" s="164"/>
      <c r="E1471" s="165"/>
      <c r="F1471" s="332" t="s">
        <v>384</v>
      </c>
      <c r="G1471" s="332" t="s">
        <v>385</v>
      </c>
      <c r="H1471" s="300"/>
      <c r="I1471" s="219"/>
      <c r="J1471" s="251"/>
      <c r="K1471" s="594"/>
      <c r="L1471" s="132"/>
      <c r="M1471" s="168"/>
      <c r="N1471" s="164"/>
      <c r="O1471" s="164"/>
      <c r="P1471" s="165"/>
      <c r="Q1471" s="332" t="s">
        <v>384</v>
      </c>
      <c r="R1471" s="332" t="s">
        <v>385</v>
      </c>
      <c r="S1471" s="300"/>
      <c r="T1471" s="219"/>
      <c r="U1471" s="251"/>
      <c r="V1471" s="594"/>
    </row>
    <row r="1472" spans="1:22" ht="13.5" thickBot="1">
      <c r="A1472" s="246" t="s">
        <v>375</v>
      </c>
      <c r="B1472" s="345"/>
      <c r="C1472" s="219"/>
      <c r="D1472" s="219"/>
      <c r="E1472" s="253"/>
      <c r="F1472" s="164"/>
      <c r="G1472" s="282"/>
      <c r="H1472" s="249"/>
      <c r="I1472" s="242"/>
      <c r="J1472" s="167"/>
      <c r="K1472" s="594"/>
      <c r="L1472" s="246" t="s">
        <v>375</v>
      </c>
      <c r="M1472" s="345"/>
      <c r="N1472" s="219"/>
      <c r="O1472" s="219"/>
      <c r="P1472" s="253"/>
      <c r="Q1472" s="164"/>
      <c r="R1472" s="248"/>
      <c r="S1472" s="249"/>
      <c r="T1472" s="242"/>
      <c r="U1472" s="167"/>
      <c r="V1472" s="594"/>
    </row>
    <row r="1473" spans="1:22">
      <c r="A1473" s="131"/>
      <c r="B1473" s="132"/>
      <c r="C1473" s="132"/>
      <c r="D1473" s="132"/>
      <c r="E1473" s="132"/>
      <c r="F1473" s="132"/>
      <c r="G1473" s="173" t="s">
        <v>342</v>
      </c>
      <c r="H1473" s="147"/>
      <c r="I1473" s="287">
        <f>I1455</f>
        <v>0</v>
      </c>
      <c r="J1473" s="147"/>
      <c r="K1473" s="594"/>
      <c r="L1473" s="131"/>
      <c r="M1473" s="132"/>
      <c r="N1473" s="132"/>
      <c r="O1473" s="132"/>
      <c r="P1473" s="132"/>
      <c r="Q1473" s="132"/>
      <c r="R1473" s="173" t="s">
        <v>342</v>
      </c>
      <c r="S1473" s="147"/>
      <c r="T1473" s="287">
        <f>T1455</f>
        <v>0</v>
      </c>
      <c r="U1473" s="147"/>
      <c r="V1473" s="594"/>
    </row>
    <row r="1474" spans="1:22">
      <c r="A1474" s="131"/>
      <c r="B1474" s="132"/>
      <c r="C1474" s="132"/>
      <c r="D1474" s="132"/>
      <c r="E1474" s="132"/>
      <c r="F1474" s="132"/>
      <c r="G1474" s="177" t="s">
        <v>140</v>
      </c>
      <c r="H1474" s="178"/>
      <c r="I1474" s="283">
        <f>I1456</f>
        <v>0</v>
      </c>
      <c r="J1474" s="178"/>
      <c r="K1474" s="594"/>
      <c r="L1474" s="131"/>
      <c r="M1474" s="132"/>
      <c r="N1474" s="132"/>
      <c r="O1474" s="132"/>
      <c r="P1474" s="132"/>
      <c r="Q1474" s="132"/>
      <c r="R1474" s="177" t="s">
        <v>140</v>
      </c>
      <c r="S1474" s="178"/>
      <c r="T1474" s="283">
        <f>T1456</f>
        <v>0</v>
      </c>
      <c r="U1474" s="178"/>
      <c r="V1474" s="594"/>
    </row>
    <row r="1475" spans="1:22" ht="13.5" thickBot="1">
      <c r="A1475" s="131" t="s">
        <v>376</v>
      </c>
      <c r="B1475" s="132"/>
      <c r="C1475" s="132"/>
      <c r="D1475" s="180" t="s">
        <v>345</v>
      </c>
      <c r="E1475" s="183" t="str">
        <f>$E$17</f>
        <v>декабря</v>
      </c>
      <c r="F1475" s="132" t="s">
        <v>968</v>
      </c>
      <c r="G1475" s="182" t="s">
        <v>347</v>
      </c>
      <c r="H1475" s="167"/>
      <c r="I1475" s="257">
        <f>I1469+I1470+I1472+I1473+I1474</f>
        <v>414.89499999999998</v>
      </c>
      <c r="J1475" s="167"/>
      <c r="K1475" s="594"/>
      <c r="L1475" s="131" t="s">
        <v>376</v>
      </c>
      <c r="M1475" s="132"/>
      <c r="N1475" s="132"/>
      <c r="O1475" s="180" t="s">
        <v>345</v>
      </c>
      <c r="P1475" s="183" t="str">
        <f>$E$17</f>
        <v>декабря</v>
      </c>
      <c r="Q1475" s="132" t="s">
        <v>968</v>
      </c>
      <c r="R1475" s="182" t="s">
        <v>347</v>
      </c>
      <c r="S1475" s="167"/>
      <c r="T1475" s="257">
        <f>T1469+T1470+T1472+T1473+T1474</f>
        <v>554.31999999999994</v>
      </c>
      <c r="U1475" s="167"/>
      <c r="V1475" s="594"/>
    </row>
    <row r="1476" spans="1:22" ht="13.5" thickBot="1">
      <c r="A1476" s="184" t="s">
        <v>348</v>
      </c>
      <c r="B1476" s="190">
        <f>$B$18</f>
        <v>4.3333333333333335E-2</v>
      </c>
      <c r="C1476" s="186" t="s">
        <v>349</v>
      </c>
      <c r="D1476" s="259"/>
      <c r="E1476" s="259"/>
      <c r="F1476" s="259"/>
      <c r="G1476" s="197"/>
      <c r="H1476" s="197"/>
      <c r="I1476" s="197"/>
      <c r="J1476" s="197"/>
      <c r="K1476" s="348"/>
      <c r="L1476" s="184" t="s">
        <v>348</v>
      </c>
      <c r="M1476" s="190">
        <f>$B$18</f>
        <v>4.3333333333333335E-2</v>
      </c>
      <c r="N1476" s="186" t="s">
        <v>349</v>
      </c>
      <c r="O1476" s="259"/>
      <c r="P1476" s="259"/>
      <c r="Q1476" s="259"/>
      <c r="R1476" s="197"/>
      <c r="S1476" s="197"/>
      <c r="T1476" s="197"/>
      <c r="U1476" s="197"/>
      <c r="V1476" s="156"/>
    </row>
    <row r="1477" spans="1:22" ht="28.5" customHeight="1" thickTop="1">
      <c r="A1477" s="131" t="s">
        <v>363</v>
      </c>
      <c r="B1477" s="131"/>
      <c r="L1477" s="131" t="s">
        <v>363</v>
      </c>
      <c r="M1477" s="131"/>
    </row>
    <row r="1478" spans="1:22">
      <c r="A1478" s="131" t="s">
        <v>966</v>
      </c>
      <c r="B1478" s="131"/>
      <c r="L1478" s="131" t="s">
        <v>966</v>
      </c>
      <c r="M1478" s="131"/>
    </row>
    <row r="1479" spans="1:22" ht="2.25" customHeight="1">
      <c r="A1479" s="131"/>
      <c r="B1479" s="131"/>
      <c r="C1479" s="132"/>
      <c r="D1479" s="132"/>
      <c r="E1479" s="132"/>
      <c r="F1479" s="132"/>
      <c r="G1479" s="132"/>
      <c r="H1479" s="132"/>
      <c r="I1479" s="132"/>
      <c r="J1479" s="132"/>
      <c r="K1479" s="217"/>
      <c r="L1479" s="131"/>
      <c r="M1479" s="131"/>
      <c r="N1479" s="132"/>
      <c r="O1479" s="132"/>
      <c r="P1479" s="132"/>
      <c r="Q1479" s="132"/>
      <c r="R1479" s="132"/>
      <c r="S1479" s="132"/>
      <c r="T1479" s="132"/>
      <c r="U1479" s="132"/>
      <c r="V1479" s="132"/>
    </row>
    <row r="1480" spans="1:22">
      <c r="A1480" s="132"/>
      <c r="B1480" s="132"/>
      <c r="C1480" s="132"/>
      <c r="D1480" s="133" t="s">
        <v>325</v>
      </c>
      <c r="E1480" s="133"/>
      <c r="F1480" s="133"/>
      <c r="G1480" s="135" t="str">
        <f>$G$4</f>
        <v>ноябрь</v>
      </c>
      <c r="H1480" s="133" t="s">
        <v>967</v>
      </c>
      <c r="I1480" s="132"/>
      <c r="J1480" s="132"/>
      <c r="K1480" s="217"/>
      <c r="L1480" s="132"/>
      <c r="M1480" s="132"/>
      <c r="N1480" s="132"/>
      <c r="O1480" s="133" t="s">
        <v>325</v>
      </c>
      <c r="P1480" s="133"/>
      <c r="Q1480" s="133"/>
      <c r="R1480" s="135" t="str">
        <f>$G$4</f>
        <v>ноябрь</v>
      </c>
      <c r="S1480" s="133" t="s">
        <v>967</v>
      </c>
      <c r="T1480" s="132"/>
      <c r="U1480" s="132"/>
      <c r="V1480" s="132"/>
    </row>
    <row r="1481" spans="1:22" ht="3" customHeight="1">
      <c r="A1481" s="599" t="s">
        <v>369</v>
      </c>
      <c r="B1481" s="132"/>
      <c r="C1481" s="132"/>
      <c r="D1481" s="132"/>
      <c r="E1481" s="132"/>
      <c r="F1481" s="132"/>
      <c r="G1481" s="132"/>
      <c r="H1481" s="132"/>
      <c r="I1481" s="132"/>
      <c r="J1481" s="132"/>
      <c r="K1481" s="217"/>
      <c r="L1481" s="599" t="s">
        <v>369</v>
      </c>
      <c r="M1481" s="132"/>
      <c r="N1481" s="132"/>
      <c r="O1481" s="132"/>
      <c r="P1481" s="132"/>
      <c r="Q1481" s="132"/>
      <c r="R1481" s="132"/>
      <c r="S1481" s="132"/>
      <c r="T1481" s="132"/>
      <c r="U1481" s="132"/>
      <c r="V1481" s="132"/>
    </row>
    <row r="1482" spans="1:22">
      <c r="A1482" s="599"/>
      <c r="B1482" s="132"/>
      <c r="C1482" s="132"/>
      <c r="D1482" s="131" t="s">
        <v>327</v>
      </c>
      <c r="E1482" s="131"/>
      <c r="F1482" s="136">
        <f>Жильцы!E84</f>
        <v>49.3</v>
      </c>
      <c r="G1482" s="131" t="s">
        <v>328</v>
      </c>
      <c r="H1482" s="132" t="str">
        <f>Жильцы!B84&amp;" "&amp;Жильцы!C84&amp;"."&amp;Жильцы!D84&amp;"."</f>
        <v>Линник Л.В.</v>
      </c>
      <c r="I1482" s="132"/>
      <c r="J1482" s="132"/>
      <c r="K1482" s="217"/>
      <c r="L1482" s="599"/>
      <c r="M1482" s="132"/>
      <c r="N1482" s="132"/>
      <c r="O1482" s="131" t="s">
        <v>327</v>
      </c>
      <c r="P1482" s="131"/>
      <c r="Q1482" s="136">
        <f>Жильцы!E86</f>
        <v>65.599999999999994</v>
      </c>
      <c r="R1482" s="131" t="s">
        <v>328</v>
      </c>
      <c r="S1482" s="132" t="str">
        <f>Жильцы!B86&amp;" "&amp;Жильцы!C86&amp;"."&amp;Жильцы!D86&amp;"."</f>
        <v>Сараджан Г.А.</v>
      </c>
      <c r="T1482" s="132"/>
      <c r="U1482" s="132"/>
      <c r="V1482" s="132"/>
    </row>
    <row r="1483" spans="1:22">
      <c r="A1483" s="599"/>
      <c r="B1483" s="132"/>
      <c r="C1483" s="132"/>
      <c r="D1483" s="131" t="s">
        <v>329</v>
      </c>
      <c r="E1483" s="131"/>
      <c r="F1483" s="136">
        <f>Жильцы!F84</f>
        <v>1</v>
      </c>
      <c r="G1483" s="131" t="s">
        <v>330</v>
      </c>
      <c r="H1483" s="132" t="s">
        <v>331</v>
      </c>
      <c r="I1483" s="132"/>
      <c r="J1483" s="137">
        <f>Жильцы!A84</f>
        <v>83</v>
      </c>
      <c r="K1483" s="217"/>
      <c r="L1483" s="599"/>
      <c r="M1483" s="132"/>
      <c r="N1483" s="132"/>
      <c r="O1483" s="131" t="s">
        <v>329</v>
      </c>
      <c r="P1483" s="131"/>
      <c r="Q1483" s="136">
        <f>Жильцы!F86</f>
        <v>2</v>
      </c>
      <c r="R1483" s="131" t="s">
        <v>330</v>
      </c>
      <c r="S1483" s="132" t="s">
        <v>331</v>
      </c>
      <c r="T1483" s="132"/>
      <c r="U1483" s="137">
        <f>Жильцы!A86</f>
        <v>85</v>
      </c>
      <c r="V1483" s="132"/>
    </row>
    <row r="1484" spans="1:22" ht="2.25" customHeight="1" thickBot="1">
      <c r="A1484" s="599"/>
      <c r="B1484" s="132"/>
      <c r="C1484" s="132"/>
      <c r="D1484" s="132"/>
      <c r="E1484" s="132"/>
      <c r="F1484" s="132"/>
      <c r="G1484" s="132"/>
      <c r="H1484" s="132"/>
      <c r="I1484" s="132"/>
      <c r="J1484" s="132"/>
      <c r="K1484" s="217"/>
      <c r="L1484" s="599"/>
      <c r="M1484" s="132"/>
      <c r="N1484" s="132"/>
      <c r="O1484" s="132"/>
      <c r="P1484" s="132"/>
      <c r="Q1484" s="132"/>
      <c r="R1484" s="132"/>
      <c r="S1484" s="132"/>
      <c r="T1484" s="132"/>
      <c r="U1484" s="132"/>
      <c r="V1484" s="132"/>
    </row>
    <row r="1485" spans="1:22" ht="15.75" customHeight="1" thickBot="1">
      <c r="A1485" s="599"/>
      <c r="B1485" s="138"/>
      <c r="C1485" s="219"/>
      <c r="D1485" s="139" t="s">
        <v>957</v>
      </c>
      <c r="E1485" s="140"/>
      <c r="F1485" s="141" t="s">
        <v>334</v>
      </c>
      <c r="G1485" s="141" t="s">
        <v>335</v>
      </c>
      <c r="H1485" s="220"/>
      <c r="I1485" s="569" t="s">
        <v>337</v>
      </c>
      <c r="J1485" s="570"/>
      <c r="K1485" s="217"/>
      <c r="L1485" s="599"/>
      <c r="M1485" s="138"/>
      <c r="N1485" s="219"/>
      <c r="O1485" s="139" t="s">
        <v>957</v>
      </c>
      <c r="P1485" s="140"/>
      <c r="Q1485" s="141" t="s">
        <v>334</v>
      </c>
      <c r="R1485" s="141" t="s">
        <v>335</v>
      </c>
      <c r="S1485" s="220"/>
      <c r="T1485" s="569" t="s">
        <v>337</v>
      </c>
      <c r="U1485" s="570"/>
      <c r="V1485" s="132"/>
    </row>
    <row r="1486" spans="1:22" ht="2.25" customHeight="1">
      <c r="A1486" s="599"/>
      <c r="B1486" s="221"/>
      <c r="C1486" s="144"/>
      <c r="D1486" s="144"/>
      <c r="E1486" s="145"/>
      <c r="F1486" s="146"/>
      <c r="G1486" s="146"/>
      <c r="H1486" s="146"/>
      <c r="I1486" s="144"/>
      <c r="J1486" s="147"/>
      <c r="K1486" s="217"/>
      <c r="L1486" s="599"/>
      <c r="M1486" s="221"/>
      <c r="N1486" s="144"/>
      <c r="O1486" s="144"/>
      <c r="P1486" s="145"/>
      <c r="Q1486" s="146"/>
      <c r="R1486" s="146"/>
      <c r="S1486" s="146"/>
      <c r="T1486" s="144"/>
      <c r="U1486" s="147"/>
      <c r="V1486" s="132"/>
    </row>
    <row r="1487" spans="1:22" ht="27" customHeight="1" thickBot="1">
      <c r="A1487" s="599"/>
      <c r="B1487" s="600" t="s">
        <v>520</v>
      </c>
      <c r="C1487" s="601"/>
      <c r="D1487" s="601"/>
      <c r="E1487" s="602"/>
      <c r="F1487" s="239">
        <v>8.4499999999999993</v>
      </c>
      <c r="G1487" s="239">
        <f>F1487*F1482</f>
        <v>416.58499999999992</v>
      </c>
      <c r="H1487" s="166"/>
      <c r="I1487" s="242">
        <f>G1487-H1487</f>
        <v>416.58499999999992</v>
      </c>
      <c r="J1487" s="167"/>
      <c r="K1487" s="217"/>
      <c r="L1487" s="599"/>
      <c r="M1487" s="600" t="s">
        <v>520</v>
      </c>
      <c r="N1487" s="601"/>
      <c r="O1487" s="601"/>
      <c r="P1487" s="602"/>
      <c r="Q1487" s="239">
        <v>8.4499999999999993</v>
      </c>
      <c r="R1487" s="239">
        <f>Q1487*Q1482</f>
        <v>554.31999999999994</v>
      </c>
      <c r="S1487" s="166"/>
      <c r="T1487" s="242">
        <f>R1487-S1487</f>
        <v>554.31999999999994</v>
      </c>
      <c r="U1487" s="167"/>
      <c r="V1487" s="132"/>
    </row>
    <row r="1488" spans="1:22" ht="13.5" hidden="1" thickBot="1">
      <c r="A1488" s="154"/>
      <c r="B1488" s="168" t="s">
        <v>521</v>
      </c>
      <c r="C1488" s="164"/>
      <c r="D1488" s="164"/>
      <c r="E1488" s="165"/>
      <c r="F1488" s="239">
        <f>$B$2309</f>
        <v>0</v>
      </c>
      <c r="G1488" s="158">
        <f>F1488*F1482</f>
        <v>0</v>
      </c>
      <c r="H1488" s="194"/>
      <c r="I1488" s="160">
        <f>G1488-H1488</f>
        <v>0</v>
      </c>
      <c r="J1488" s="161"/>
      <c r="K1488" s="217"/>
      <c r="L1488" s="154"/>
      <c r="M1488" s="168" t="s">
        <v>521</v>
      </c>
      <c r="N1488" s="164"/>
      <c r="O1488" s="164"/>
      <c r="P1488" s="165"/>
      <c r="Q1488" s="239">
        <f>$B$2309</f>
        <v>0</v>
      </c>
      <c r="R1488" s="158">
        <f>Q1488*Q1482</f>
        <v>0</v>
      </c>
      <c r="S1488" s="194"/>
      <c r="T1488" s="160">
        <f>R1488-S1488</f>
        <v>0</v>
      </c>
      <c r="U1488" s="161"/>
      <c r="V1488" s="132"/>
    </row>
    <row r="1489" spans="1:22" ht="15" hidden="1" customHeight="1" thickBot="1">
      <c r="A1489" s="132"/>
      <c r="B1489" s="168"/>
      <c r="C1489" s="164"/>
      <c r="D1489" s="164"/>
      <c r="E1489" s="165"/>
      <c r="F1489" s="332" t="s">
        <v>384</v>
      </c>
      <c r="G1489" s="332" t="s">
        <v>385</v>
      </c>
      <c r="H1489" s="300"/>
      <c r="I1489" s="219"/>
      <c r="J1489" s="251"/>
      <c r="K1489" s="217"/>
      <c r="L1489" s="132"/>
      <c r="M1489" s="168"/>
      <c r="N1489" s="164"/>
      <c r="O1489" s="164"/>
      <c r="P1489" s="165"/>
      <c r="Q1489" s="332" t="s">
        <v>384</v>
      </c>
      <c r="R1489" s="332" t="s">
        <v>385</v>
      </c>
      <c r="S1489" s="300"/>
      <c r="T1489" s="219"/>
      <c r="U1489" s="251"/>
      <c r="V1489" s="132"/>
    </row>
    <row r="1490" spans="1:22" ht="13.5" thickBot="1">
      <c r="A1490" s="246" t="s">
        <v>375</v>
      </c>
      <c r="B1490" s="345"/>
      <c r="C1490" s="219"/>
      <c r="D1490" s="219"/>
      <c r="E1490" s="253"/>
      <c r="F1490" s="248"/>
      <c r="G1490" s="248"/>
      <c r="H1490" s="249"/>
      <c r="I1490" s="242"/>
      <c r="J1490" s="251"/>
      <c r="K1490" s="217"/>
      <c r="L1490" s="246" t="s">
        <v>375</v>
      </c>
      <c r="M1490" s="345"/>
      <c r="N1490" s="219"/>
      <c r="O1490" s="219"/>
      <c r="P1490" s="253"/>
      <c r="Q1490" s="164"/>
      <c r="R1490" s="248"/>
      <c r="S1490" s="249"/>
      <c r="T1490" s="242"/>
      <c r="U1490" s="167"/>
      <c r="V1490" s="132"/>
    </row>
    <row r="1491" spans="1:22">
      <c r="A1491" s="131"/>
      <c r="B1491" s="132"/>
      <c r="C1491" s="132"/>
      <c r="D1491" s="132"/>
      <c r="E1491" s="132"/>
      <c r="F1491" s="132"/>
      <c r="G1491" s="173" t="s">
        <v>342</v>
      </c>
      <c r="H1491" s="147"/>
      <c r="I1491" s="287">
        <f>Жильцы!M84</f>
        <v>0</v>
      </c>
      <c r="J1491" s="147"/>
      <c r="K1491" s="217"/>
      <c r="L1491" s="131"/>
      <c r="M1491" s="132"/>
      <c r="N1491" s="132"/>
      <c r="O1491" s="132"/>
      <c r="P1491" s="132"/>
      <c r="Q1491" s="132"/>
      <c r="R1491" s="173" t="s">
        <v>342</v>
      </c>
      <c r="S1491" s="147"/>
      <c r="T1491" s="287">
        <f>Жильцы!M86</f>
        <v>0</v>
      </c>
      <c r="U1491" s="147"/>
      <c r="V1491" s="132"/>
    </row>
    <row r="1492" spans="1:22" ht="11.25" customHeight="1">
      <c r="A1492" s="131"/>
      <c r="B1492" s="132"/>
      <c r="C1492" s="132"/>
      <c r="D1492" s="132"/>
      <c r="E1492" s="132"/>
      <c r="F1492" s="132"/>
      <c r="G1492" s="177" t="s">
        <v>140</v>
      </c>
      <c r="H1492" s="178"/>
      <c r="I1492" s="283">
        <f>Жильцы!O84</f>
        <v>0</v>
      </c>
      <c r="J1492" s="178"/>
      <c r="K1492" s="217"/>
      <c r="L1492" s="131"/>
      <c r="M1492" s="132"/>
      <c r="N1492" s="132"/>
      <c r="O1492" s="132"/>
      <c r="P1492" s="132"/>
      <c r="Q1492" s="132"/>
      <c r="R1492" s="177" t="s">
        <v>140</v>
      </c>
      <c r="S1492" s="178"/>
      <c r="T1492" s="283">
        <f>Жильцы!O86</f>
        <v>0</v>
      </c>
      <c r="U1492" s="178"/>
      <c r="V1492" s="132"/>
    </row>
    <row r="1493" spans="1:22" ht="13.5" thickBot="1">
      <c r="A1493" s="131" t="s">
        <v>376</v>
      </c>
      <c r="B1493" s="132"/>
      <c r="C1493" s="132"/>
      <c r="D1493" s="180" t="s">
        <v>345</v>
      </c>
      <c r="E1493" s="183" t="str">
        <f>$E$17</f>
        <v>декабря</v>
      </c>
      <c r="F1493" s="132" t="s">
        <v>968</v>
      </c>
      <c r="G1493" s="182" t="s">
        <v>347</v>
      </c>
      <c r="H1493" s="167"/>
      <c r="I1493" s="257">
        <f>I1487+I1488+I1490+I1491+I1492</f>
        <v>416.58499999999992</v>
      </c>
      <c r="J1493" s="167"/>
      <c r="K1493" s="217"/>
      <c r="L1493" s="131" t="s">
        <v>376</v>
      </c>
      <c r="M1493" s="132"/>
      <c r="N1493" s="132"/>
      <c r="O1493" s="180" t="s">
        <v>345</v>
      </c>
      <c r="P1493" s="183" t="str">
        <f>$E$17</f>
        <v>декабря</v>
      </c>
      <c r="Q1493" s="132" t="s">
        <v>968</v>
      </c>
      <c r="R1493" s="182" t="s">
        <v>347</v>
      </c>
      <c r="S1493" s="167"/>
      <c r="T1493" s="257">
        <f>T1487+T1488+T1490+T1491+T1492</f>
        <v>554.31999999999994</v>
      </c>
      <c r="U1493" s="167"/>
      <c r="V1493" s="132"/>
    </row>
    <row r="1494" spans="1:22" ht="10.5" customHeight="1">
      <c r="A1494" s="184" t="s">
        <v>348</v>
      </c>
      <c r="B1494" s="190">
        <f>$B$18</f>
        <v>4.3333333333333335E-2</v>
      </c>
      <c r="C1494" s="186" t="s">
        <v>349</v>
      </c>
      <c r="D1494" s="259"/>
      <c r="E1494" s="259"/>
      <c r="F1494" s="259"/>
      <c r="G1494" s="259"/>
      <c r="H1494" s="259"/>
      <c r="I1494" s="259"/>
      <c r="J1494" s="259"/>
      <c r="K1494" s="260"/>
      <c r="L1494" s="184" t="s">
        <v>348</v>
      </c>
      <c r="M1494" s="190">
        <f>$B$18</f>
        <v>4.3333333333333335E-2</v>
      </c>
      <c r="N1494" s="186" t="s">
        <v>349</v>
      </c>
      <c r="O1494" s="259"/>
      <c r="P1494" s="259"/>
      <c r="Q1494" s="259"/>
      <c r="R1494" s="259"/>
      <c r="S1494" s="259"/>
      <c r="T1494" s="259"/>
      <c r="U1494" s="259"/>
      <c r="V1494" s="261"/>
    </row>
    <row r="1495" spans="1:22" ht="25.5" customHeight="1">
      <c r="A1495" s="131" t="s">
        <v>363</v>
      </c>
      <c r="B1495" s="131"/>
      <c r="L1495" s="131" t="s">
        <v>363</v>
      </c>
      <c r="M1495" s="131"/>
    </row>
    <row r="1496" spans="1:22">
      <c r="A1496" s="131" t="s">
        <v>966</v>
      </c>
      <c r="B1496" s="131"/>
      <c r="L1496" s="131" t="s">
        <v>966</v>
      </c>
      <c r="M1496" s="131"/>
    </row>
    <row r="1497" spans="1:22" ht="1.5" customHeight="1">
      <c r="A1497" s="131"/>
      <c r="B1497" s="131"/>
      <c r="C1497" s="132"/>
      <c r="D1497" s="132"/>
      <c r="E1497" s="132"/>
      <c r="F1497" s="132"/>
      <c r="G1497" s="132"/>
      <c r="H1497" s="132"/>
      <c r="I1497" s="132"/>
      <c r="J1497" s="132"/>
      <c r="K1497" s="217"/>
      <c r="L1497" s="131"/>
      <c r="M1497" s="131"/>
      <c r="N1497" s="132"/>
      <c r="O1497" s="132"/>
      <c r="P1497" s="132"/>
      <c r="Q1497" s="132"/>
      <c r="R1497" s="132"/>
      <c r="S1497" s="132"/>
      <c r="T1497" s="132"/>
      <c r="U1497" s="132"/>
      <c r="V1497" s="132"/>
    </row>
    <row r="1498" spans="1:22">
      <c r="A1498" s="132"/>
      <c r="B1498" s="132"/>
      <c r="C1498" s="132"/>
      <c r="D1498" s="133" t="s">
        <v>350</v>
      </c>
      <c r="E1498" s="133"/>
      <c r="F1498" s="133"/>
      <c r="G1498" s="135" t="str">
        <f>$G$4</f>
        <v>ноябрь</v>
      </c>
      <c r="H1498" s="133" t="s">
        <v>967</v>
      </c>
      <c r="I1498" s="132"/>
      <c r="J1498" s="132"/>
      <c r="K1498" s="217"/>
      <c r="L1498" s="132"/>
      <c r="M1498" s="132"/>
      <c r="N1498" s="132"/>
      <c r="O1498" s="133" t="s">
        <v>350</v>
      </c>
      <c r="P1498" s="133"/>
      <c r="Q1498" s="133"/>
      <c r="R1498" s="135" t="str">
        <f>$G$4</f>
        <v>ноябрь</v>
      </c>
      <c r="S1498" s="133" t="s">
        <v>967</v>
      </c>
      <c r="T1498" s="132"/>
      <c r="U1498" s="132"/>
      <c r="V1498" s="132"/>
    </row>
    <row r="1499" spans="1:22" ht="3.75" customHeight="1">
      <c r="A1499" s="599" t="s">
        <v>369</v>
      </c>
      <c r="B1499" s="132"/>
      <c r="C1499" s="132"/>
      <c r="D1499" s="132"/>
      <c r="E1499" s="132"/>
      <c r="F1499" s="132"/>
      <c r="G1499" s="132"/>
      <c r="H1499" s="132"/>
      <c r="I1499" s="132"/>
      <c r="J1499" s="132"/>
      <c r="K1499" s="594"/>
      <c r="L1499" s="599" t="s">
        <v>369</v>
      </c>
      <c r="M1499" s="132"/>
      <c r="N1499" s="132"/>
      <c r="O1499" s="132"/>
      <c r="P1499" s="132"/>
      <c r="Q1499" s="132"/>
      <c r="R1499" s="132"/>
      <c r="S1499" s="132"/>
      <c r="T1499" s="132"/>
      <c r="U1499" s="132"/>
      <c r="V1499" s="594"/>
    </row>
    <row r="1500" spans="1:22">
      <c r="A1500" s="599"/>
      <c r="B1500" s="132"/>
      <c r="C1500" s="132"/>
      <c r="D1500" s="131" t="s">
        <v>327</v>
      </c>
      <c r="E1500" s="131"/>
      <c r="F1500" s="136">
        <f>F1482</f>
        <v>49.3</v>
      </c>
      <c r="G1500" s="131" t="s">
        <v>328</v>
      </c>
      <c r="H1500" s="132" t="str">
        <f>H1482</f>
        <v>Линник Л.В.</v>
      </c>
      <c r="I1500" s="132"/>
      <c r="J1500" s="132"/>
      <c r="K1500" s="594"/>
      <c r="L1500" s="599"/>
      <c r="M1500" s="132"/>
      <c r="N1500" s="132"/>
      <c r="O1500" s="131" t="s">
        <v>327</v>
      </c>
      <c r="P1500" s="131"/>
      <c r="Q1500" s="136">
        <f>Q1482</f>
        <v>65.599999999999994</v>
      </c>
      <c r="R1500" s="131" t="s">
        <v>328</v>
      </c>
      <c r="S1500" s="132" t="str">
        <f>S1482</f>
        <v>Сараджан Г.А.</v>
      </c>
      <c r="T1500" s="132"/>
      <c r="U1500" s="132"/>
      <c r="V1500" s="594"/>
    </row>
    <row r="1501" spans="1:22">
      <c r="A1501" s="599"/>
      <c r="B1501" s="132"/>
      <c r="C1501" s="132"/>
      <c r="D1501" s="131" t="s">
        <v>329</v>
      </c>
      <c r="E1501" s="131"/>
      <c r="F1501" s="136">
        <f>F1483</f>
        <v>1</v>
      </c>
      <c r="G1501" s="131" t="s">
        <v>330</v>
      </c>
      <c r="H1501" s="132" t="s">
        <v>331</v>
      </c>
      <c r="I1501" s="132"/>
      <c r="J1501" s="137">
        <f>J1483</f>
        <v>83</v>
      </c>
      <c r="K1501" s="594"/>
      <c r="L1501" s="599"/>
      <c r="M1501" s="132"/>
      <c r="N1501" s="132"/>
      <c r="O1501" s="131" t="s">
        <v>329</v>
      </c>
      <c r="P1501" s="131"/>
      <c r="Q1501" s="136">
        <f>Q1483</f>
        <v>2</v>
      </c>
      <c r="R1501" s="131" t="s">
        <v>330</v>
      </c>
      <c r="S1501" s="132" t="s">
        <v>331</v>
      </c>
      <c r="T1501" s="132"/>
      <c r="U1501" s="137">
        <f>U1483</f>
        <v>85</v>
      </c>
      <c r="V1501" s="594"/>
    </row>
    <row r="1502" spans="1:22" ht="2.25" customHeight="1" thickBot="1">
      <c r="A1502" s="599"/>
      <c r="B1502" s="132"/>
      <c r="C1502" s="132"/>
      <c r="D1502" s="132"/>
      <c r="E1502" s="132"/>
      <c r="F1502" s="132"/>
      <c r="G1502" s="132"/>
      <c r="H1502" s="132"/>
      <c r="I1502" s="132"/>
      <c r="J1502" s="132"/>
      <c r="K1502" s="594"/>
      <c r="L1502" s="599"/>
      <c r="M1502" s="132"/>
      <c r="N1502" s="132"/>
      <c r="O1502" s="132"/>
      <c r="P1502" s="132"/>
      <c r="Q1502" s="132"/>
      <c r="R1502" s="132"/>
      <c r="S1502" s="132"/>
      <c r="T1502" s="132"/>
      <c r="U1502" s="132"/>
      <c r="V1502" s="594"/>
    </row>
    <row r="1503" spans="1:22" ht="20.25" customHeight="1" thickBot="1">
      <c r="A1503" s="599"/>
      <c r="B1503" s="138"/>
      <c r="C1503" s="219"/>
      <c r="D1503" s="139" t="s">
        <v>957</v>
      </c>
      <c r="E1503" s="140"/>
      <c r="F1503" s="141" t="s">
        <v>334</v>
      </c>
      <c r="G1503" s="141" t="s">
        <v>335</v>
      </c>
      <c r="H1503" s="220"/>
      <c r="I1503" s="569" t="s">
        <v>337</v>
      </c>
      <c r="J1503" s="570"/>
      <c r="K1503" s="594"/>
      <c r="L1503" s="599"/>
      <c r="M1503" s="138"/>
      <c r="N1503" s="219"/>
      <c r="O1503" s="139" t="s">
        <v>957</v>
      </c>
      <c r="P1503" s="140"/>
      <c r="Q1503" s="141" t="s">
        <v>334</v>
      </c>
      <c r="R1503" s="141" t="s">
        <v>335</v>
      </c>
      <c r="S1503" s="220"/>
      <c r="T1503" s="569" t="s">
        <v>337</v>
      </c>
      <c r="U1503" s="570"/>
      <c r="V1503" s="594"/>
    </row>
    <row r="1504" spans="1:22" ht="3" customHeight="1">
      <c r="A1504" s="599"/>
      <c r="B1504" s="221"/>
      <c r="C1504" s="144"/>
      <c r="D1504" s="144"/>
      <c r="E1504" s="145"/>
      <c r="F1504" s="146"/>
      <c r="G1504" s="146"/>
      <c r="H1504" s="146"/>
      <c r="I1504" s="144"/>
      <c r="J1504" s="147"/>
      <c r="K1504" s="594"/>
      <c r="L1504" s="599"/>
      <c r="M1504" s="221"/>
      <c r="N1504" s="144"/>
      <c r="O1504" s="144"/>
      <c r="P1504" s="145"/>
      <c r="Q1504" s="146"/>
      <c r="R1504" s="146"/>
      <c r="S1504" s="146"/>
      <c r="T1504" s="144"/>
      <c r="U1504" s="147"/>
      <c r="V1504" s="594"/>
    </row>
    <row r="1505" spans="1:22" ht="27" customHeight="1" thickBot="1">
      <c r="A1505" s="599"/>
      <c r="B1505" s="600" t="s">
        <v>520</v>
      </c>
      <c r="C1505" s="601"/>
      <c r="D1505" s="601"/>
      <c r="E1505" s="602"/>
      <c r="F1505" s="239">
        <v>8.4499999999999993</v>
      </c>
      <c r="G1505" s="239">
        <f>F1505*F1500</f>
        <v>416.58499999999992</v>
      </c>
      <c r="H1505" s="166"/>
      <c r="I1505" s="242">
        <f>G1505-H1505</f>
        <v>416.58499999999992</v>
      </c>
      <c r="J1505" s="167"/>
      <c r="K1505" s="594"/>
      <c r="L1505" s="599"/>
      <c r="M1505" s="600" t="s">
        <v>520</v>
      </c>
      <c r="N1505" s="601"/>
      <c r="O1505" s="601"/>
      <c r="P1505" s="602"/>
      <c r="Q1505" s="239">
        <v>8.4499999999999993</v>
      </c>
      <c r="R1505" s="239">
        <f>Q1505*Q1500</f>
        <v>554.31999999999994</v>
      </c>
      <c r="S1505" s="166"/>
      <c r="T1505" s="242">
        <f>R1505-S1505</f>
        <v>554.31999999999994</v>
      </c>
      <c r="U1505" s="167"/>
      <c r="V1505" s="594"/>
    </row>
    <row r="1506" spans="1:22" ht="13.5" hidden="1" thickBot="1">
      <c r="A1506" s="154"/>
      <c r="B1506" s="168" t="s">
        <v>521</v>
      </c>
      <c r="C1506" s="164"/>
      <c r="D1506" s="164"/>
      <c r="E1506" s="165"/>
      <c r="F1506" s="239">
        <f>$B$2309</f>
        <v>0</v>
      </c>
      <c r="G1506" s="158">
        <f>F1506*F1500</f>
        <v>0</v>
      </c>
      <c r="H1506" s="194"/>
      <c r="I1506" s="160">
        <f>G1506-H1506</f>
        <v>0</v>
      </c>
      <c r="J1506" s="161"/>
      <c r="K1506" s="594"/>
      <c r="L1506" s="154"/>
      <c r="M1506" s="168" t="s">
        <v>521</v>
      </c>
      <c r="N1506" s="164"/>
      <c r="O1506" s="164"/>
      <c r="P1506" s="165"/>
      <c r="Q1506" s="239">
        <f>$B$2309</f>
        <v>0</v>
      </c>
      <c r="R1506" s="158">
        <f>Q1506*Q1500</f>
        <v>0</v>
      </c>
      <c r="S1506" s="194"/>
      <c r="T1506" s="160">
        <f>R1506-S1506</f>
        <v>0</v>
      </c>
      <c r="U1506" s="161"/>
      <c r="V1506" s="594"/>
    </row>
    <row r="1507" spans="1:22" ht="13.5" hidden="1" customHeight="1" thickBot="1">
      <c r="A1507" s="132"/>
      <c r="B1507" s="168"/>
      <c r="C1507" s="164"/>
      <c r="D1507" s="164"/>
      <c r="E1507" s="165"/>
      <c r="F1507" s="332" t="s">
        <v>384</v>
      </c>
      <c r="G1507" s="332" t="s">
        <v>385</v>
      </c>
      <c r="H1507" s="300"/>
      <c r="I1507" s="219"/>
      <c r="J1507" s="251"/>
      <c r="K1507" s="594"/>
      <c r="L1507" s="132"/>
      <c r="M1507" s="168"/>
      <c r="N1507" s="164"/>
      <c r="O1507" s="164"/>
      <c r="P1507" s="165"/>
      <c r="Q1507" s="332" t="s">
        <v>384</v>
      </c>
      <c r="R1507" s="332" t="s">
        <v>385</v>
      </c>
      <c r="S1507" s="300"/>
      <c r="T1507" s="219"/>
      <c r="U1507" s="251"/>
      <c r="V1507" s="594"/>
    </row>
    <row r="1508" spans="1:22" ht="13.5" thickBot="1">
      <c r="A1508" s="246" t="s">
        <v>375</v>
      </c>
      <c r="B1508" s="345"/>
      <c r="C1508" s="219"/>
      <c r="D1508" s="219"/>
      <c r="E1508" s="253"/>
      <c r="F1508" s="164"/>
      <c r="G1508" s="282"/>
      <c r="H1508" s="249"/>
      <c r="I1508" s="242"/>
      <c r="J1508" s="167"/>
      <c r="K1508" s="594"/>
      <c r="L1508" s="246" t="s">
        <v>375</v>
      </c>
      <c r="M1508" s="345"/>
      <c r="N1508" s="219"/>
      <c r="O1508" s="219"/>
      <c r="P1508" s="253"/>
      <c r="Q1508" s="164"/>
      <c r="R1508" s="248"/>
      <c r="S1508" s="249"/>
      <c r="T1508" s="242"/>
      <c r="U1508" s="167"/>
      <c r="V1508" s="594"/>
    </row>
    <row r="1509" spans="1:22">
      <c r="A1509" s="131"/>
      <c r="B1509" s="132"/>
      <c r="C1509" s="132"/>
      <c r="D1509" s="132"/>
      <c r="E1509" s="132"/>
      <c r="F1509" s="132"/>
      <c r="G1509" s="173" t="s">
        <v>342</v>
      </c>
      <c r="H1509" s="147"/>
      <c r="I1509" s="287">
        <f>I1491</f>
        <v>0</v>
      </c>
      <c r="J1509" s="147"/>
      <c r="K1509" s="594"/>
      <c r="L1509" s="131"/>
      <c r="M1509" s="132"/>
      <c r="N1509" s="132"/>
      <c r="O1509" s="132"/>
      <c r="P1509" s="132"/>
      <c r="Q1509" s="132"/>
      <c r="R1509" s="173" t="s">
        <v>342</v>
      </c>
      <c r="S1509" s="147"/>
      <c r="T1509" s="287">
        <f>T1491</f>
        <v>0</v>
      </c>
      <c r="U1509" s="147"/>
      <c r="V1509" s="594"/>
    </row>
    <row r="1510" spans="1:22">
      <c r="A1510" s="131"/>
      <c r="B1510" s="132"/>
      <c r="C1510" s="132"/>
      <c r="D1510" s="132"/>
      <c r="E1510" s="132"/>
      <c r="F1510" s="132"/>
      <c r="G1510" s="177" t="s">
        <v>140</v>
      </c>
      <c r="H1510" s="178"/>
      <c r="I1510" s="283">
        <f>I1492</f>
        <v>0</v>
      </c>
      <c r="J1510" s="178"/>
      <c r="K1510" s="594"/>
      <c r="L1510" s="131"/>
      <c r="M1510" s="132"/>
      <c r="N1510" s="132"/>
      <c r="O1510" s="132"/>
      <c r="P1510" s="132"/>
      <c r="Q1510" s="132"/>
      <c r="R1510" s="177" t="s">
        <v>140</v>
      </c>
      <c r="S1510" s="178"/>
      <c r="T1510" s="283">
        <f>T1492</f>
        <v>0</v>
      </c>
      <c r="U1510" s="178"/>
      <c r="V1510" s="594"/>
    </row>
    <row r="1511" spans="1:22" ht="13.5" thickBot="1">
      <c r="A1511" s="131" t="s">
        <v>376</v>
      </c>
      <c r="B1511" s="132"/>
      <c r="C1511" s="132"/>
      <c r="D1511" s="180" t="s">
        <v>345</v>
      </c>
      <c r="E1511" s="183" t="str">
        <f>$E$17</f>
        <v>декабря</v>
      </c>
      <c r="F1511" s="132" t="s">
        <v>968</v>
      </c>
      <c r="G1511" s="182" t="s">
        <v>347</v>
      </c>
      <c r="H1511" s="167"/>
      <c r="I1511" s="257">
        <f>I1505+I1506+I1508+I1509+I1510</f>
        <v>416.58499999999992</v>
      </c>
      <c r="J1511" s="167"/>
      <c r="K1511" s="594"/>
      <c r="L1511" s="131" t="s">
        <v>376</v>
      </c>
      <c r="M1511" s="132"/>
      <c r="N1511" s="132"/>
      <c r="O1511" s="180" t="s">
        <v>345</v>
      </c>
      <c r="P1511" s="183" t="str">
        <f>$E$17</f>
        <v>декабря</v>
      </c>
      <c r="Q1511" s="132" t="s">
        <v>968</v>
      </c>
      <c r="R1511" s="182" t="s">
        <v>347</v>
      </c>
      <c r="S1511" s="167"/>
      <c r="T1511" s="257">
        <f>T1505+T1506+T1508+T1509+T1510</f>
        <v>554.31999999999994</v>
      </c>
      <c r="U1511" s="167"/>
      <c r="V1511" s="594"/>
    </row>
    <row r="1512" spans="1:22" s="261" customFormat="1" ht="14.25" customHeight="1">
      <c r="A1512" s="284" t="s">
        <v>348</v>
      </c>
      <c r="B1512" s="285">
        <f>$B$18</f>
        <v>4.3333333333333335E-2</v>
      </c>
      <c r="C1512" s="196" t="s">
        <v>349</v>
      </c>
      <c r="K1512" s="260"/>
      <c r="L1512" s="284" t="s">
        <v>348</v>
      </c>
      <c r="M1512" s="285">
        <f>$B$18</f>
        <v>4.3333333333333335E-2</v>
      </c>
      <c r="N1512" s="196" t="s">
        <v>349</v>
      </c>
    </row>
    <row r="1513" spans="1:22">
      <c r="A1513" s="131" t="s">
        <v>363</v>
      </c>
      <c r="B1513" s="131"/>
      <c r="L1513" s="131" t="s">
        <v>363</v>
      </c>
      <c r="M1513" s="131"/>
    </row>
    <row r="1514" spans="1:22">
      <c r="A1514" s="131" t="s">
        <v>966</v>
      </c>
      <c r="B1514" s="131"/>
      <c r="L1514" s="131" t="s">
        <v>966</v>
      </c>
      <c r="M1514" s="131"/>
    </row>
    <row r="1515" spans="1:22" ht="3" customHeight="1">
      <c r="A1515" s="131"/>
      <c r="B1515" s="131"/>
      <c r="C1515" s="132"/>
      <c r="D1515" s="132"/>
      <c r="E1515" s="132"/>
      <c r="F1515" s="132"/>
      <c r="G1515" s="132"/>
      <c r="H1515" s="132"/>
      <c r="I1515" s="132"/>
      <c r="J1515" s="132"/>
      <c r="K1515" s="217"/>
      <c r="L1515" s="131"/>
      <c r="M1515" s="131"/>
      <c r="N1515" s="132"/>
      <c r="O1515" s="132"/>
      <c r="P1515" s="132"/>
      <c r="Q1515" s="132"/>
      <c r="R1515" s="132"/>
      <c r="S1515" s="132"/>
      <c r="T1515" s="132"/>
      <c r="U1515" s="132"/>
      <c r="V1515" s="132"/>
    </row>
    <row r="1516" spans="1:22">
      <c r="A1516" s="132"/>
      <c r="B1516" s="132"/>
      <c r="C1516" s="132"/>
      <c r="D1516" s="133" t="s">
        <v>325</v>
      </c>
      <c r="E1516" s="133"/>
      <c r="F1516" s="133"/>
      <c r="G1516" s="135" t="str">
        <f>$G$4</f>
        <v>ноябрь</v>
      </c>
      <c r="H1516" s="133" t="s">
        <v>967</v>
      </c>
      <c r="I1516" s="132"/>
      <c r="J1516" s="132"/>
      <c r="K1516" s="217"/>
      <c r="L1516" s="132"/>
      <c r="M1516" s="132"/>
      <c r="N1516" s="132"/>
      <c r="O1516" s="133" t="s">
        <v>325</v>
      </c>
      <c r="P1516" s="133"/>
      <c r="Q1516" s="133"/>
      <c r="R1516" s="135" t="str">
        <f>$G$4</f>
        <v>ноябрь</v>
      </c>
      <c r="S1516" s="133" t="s">
        <v>967</v>
      </c>
      <c r="T1516" s="132"/>
      <c r="U1516" s="132"/>
      <c r="V1516" s="132"/>
    </row>
    <row r="1517" spans="1:22" ht="5.25" customHeight="1">
      <c r="A1517" s="599" t="s">
        <v>369</v>
      </c>
      <c r="B1517" s="132"/>
      <c r="C1517" s="132"/>
      <c r="D1517" s="132"/>
      <c r="E1517" s="132"/>
      <c r="F1517" s="132"/>
      <c r="G1517" s="132"/>
      <c r="H1517" s="132"/>
      <c r="I1517" s="132"/>
      <c r="J1517" s="132"/>
      <c r="K1517" s="217"/>
      <c r="L1517" s="599" t="s">
        <v>369</v>
      </c>
      <c r="M1517" s="132"/>
      <c r="N1517" s="132"/>
      <c r="O1517" s="132"/>
      <c r="P1517" s="132"/>
      <c r="Q1517" s="132"/>
      <c r="R1517" s="132"/>
      <c r="S1517" s="132"/>
      <c r="T1517" s="132"/>
      <c r="U1517" s="132"/>
      <c r="V1517" s="132"/>
    </row>
    <row r="1518" spans="1:22">
      <c r="A1518" s="599"/>
      <c r="B1518" s="132"/>
      <c r="C1518" s="132"/>
      <c r="D1518" s="131" t="s">
        <v>327</v>
      </c>
      <c r="E1518" s="131"/>
      <c r="F1518" s="136">
        <f>Жильцы!E87</f>
        <v>49.2</v>
      </c>
      <c r="G1518" s="131" t="s">
        <v>328</v>
      </c>
      <c r="H1518" s="132" t="str">
        <f>Жильцы!B87&amp;" "&amp;Жильцы!C87&amp;"."&amp;Жильцы!D87&amp;"."</f>
        <v>Соколов В.А.</v>
      </c>
      <c r="I1518" s="132"/>
      <c r="J1518" s="132"/>
      <c r="K1518" s="217"/>
      <c r="L1518" s="599"/>
      <c r="M1518" s="132"/>
      <c r="N1518" s="132"/>
      <c r="O1518" s="131" t="s">
        <v>327</v>
      </c>
      <c r="P1518" s="131"/>
      <c r="Q1518" s="136">
        <f>Жильцы!E89</f>
        <v>49.5</v>
      </c>
      <c r="R1518" s="131" t="s">
        <v>328</v>
      </c>
      <c r="S1518" s="132" t="str">
        <f>Жильцы!B89&amp;" "&amp;Жильцы!C89&amp;"."&amp;Жильцы!D89&amp;"."</f>
        <v>Краева Ю.Н.</v>
      </c>
      <c r="T1518" s="132"/>
      <c r="U1518" s="132"/>
      <c r="V1518" s="132"/>
    </row>
    <row r="1519" spans="1:22">
      <c r="A1519" s="599"/>
      <c r="B1519" s="132"/>
      <c r="C1519" s="132"/>
      <c r="D1519" s="131" t="s">
        <v>329</v>
      </c>
      <c r="E1519" s="131"/>
      <c r="F1519" s="136">
        <f>Жильцы!F87</f>
        <v>1</v>
      </c>
      <c r="G1519" s="131" t="s">
        <v>330</v>
      </c>
      <c r="H1519" s="132" t="s">
        <v>331</v>
      </c>
      <c r="I1519" s="132"/>
      <c r="J1519" s="137">
        <f>Жильцы!A87</f>
        <v>86</v>
      </c>
      <c r="K1519" s="217"/>
      <c r="L1519" s="599"/>
      <c r="M1519" s="132"/>
      <c r="N1519" s="132"/>
      <c r="O1519" s="131" t="s">
        <v>329</v>
      </c>
      <c r="P1519" s="131"/>
      <c r="Q1519" s="136">
        <f>Жильцы!F89</f>
        <v>1</v>
      </c>
      <c r="R1519" s="131" t="s">
        <v>330</v>
      </c>
      <c r="S1519" s="132" t="s">
        <v>331</v>
      </c>
      <c r="T1519" s="132"/>
      <c r="U1519" s="137">
        <f>Жильцы!A89</f>
        <v>88</v>
      </c>
      <c r="V1519" s="132"/>
    </row>
    <row r="1520" spans="1:22" ht="1.5" customHeight="1" thickBot="1">
      <c r="A1520" s="599"/>
      <c r="B1520" s="132"/>
      <c r="C1520" s="132"/>
      <c r="D1520" s="132"/>
      <c r="E1520" s="132"/>
      <c r="F1520" s="132"/>
      <c r="G1520" s="132"/>
      <c r="H1520" s="132"/>
      <c r="I1520" s="132"/>
      <c r="J1520" s="132"/>
      <c r="K1520" s="217"/>
      <c r="L1520" s="599"/>
      <c r="M1520" s="132"/>
      <c r="N1520" s="132"/>
      <c r="O1520" s="132"/>
      <c r="P1520" s="132"/>
      <c r="Q1520" s="132"/>
      <c r="R1520" s="132"/>
      <c r="S1520" s="132"/>
      <c r="T1520" s="132"/>
      <c r="U1520" s="132"/>
      <c r="V1520" s="132"/>
    </row>
    <row r="1521" spans="1:22" ht="21.75" customHeight="1" thickBot="1">
      <c r="A1521" s="599"/>
      <c r="B1521" s="138"/>
      <c r="C1521" s="219"/>
      <c r="D1521" s="139" t="s">
        <v>957</v>
      </c>
      <c r="E1521" s="140"/>
      <c r="F1521" s="141" t="s">
        <v>334</v>
      </c>
      <c r="G1521" s="141" t="s">
        <v>335</v>
      </c>
      <c r="H1521" s="220"/>
      <c r="I1521" s="569" t="s">
        <v>337</v>
      </c>
      <c r="J1521" s="570"/>
      <c r="K1521" s="217"/>
      <c r="L1521" s="599"/>
      <c r="M1521" s="138"/>
      <c r="N1521" s="219"/>
      <c r="O1521" s="139" t="s">
        <v>957</v>
      </c>
      <c r="P1521" s="140"/>
      <c r="Q1521" s="141" t="s">
        <v>334</v>
      </c>
      <c r="R1521" s="141" t="s">
        <v>335</v>
      </c>
      <c r="S1521" s="220"/>
      <c r="T1521" s="569" t="s">
        <v>337</v>
      </c>
      <c r="U1521" s="570"/>
      <c r="V1521" s="132"/>
    </row>
    <row r="1522" spans="1:22" ht="3" customHeight="1">
      <c r="A1522" s="599"/>
      <c r="B1522" s="221"/>
      <c r="C1522" s="144"/>
      <c r="D1522" s="144"/>
      <c r="E1522" s="145"/>
      <c r="F1522" s="146"/>
      <c r="G1522" s="146"/>
      <c r="H1522" s="146"/>
      <c r="I1522" s="144"/>
      <c r="J1522" s="147"/>
      <c r="K1522" s="217"/>
      <c r="L1522" s="599"/>
      <c r="M1522" s="173"/>
      <c r="N1522" s="144"/>
      <c r="O1522" s="144"/>
      <c r="P1522" s="145"/>
      <c r="Q1522" s="146"/>
      <c r="R1522" s="146"/>
      <c r="S1522" s="146"/>
      <c r="T1522" s="144"/>
      <c r="U1522" s="147"/>
      <c r="V1522" s="132"/>
    </row>
    <row r="1523" spans="1:22" ht="27" customHeight="1" thickBot="1">
      <c r="A1523" s="599"/>
      <c r="B1523" s="600" t="s">
        <v>520</v>
      </c>
      <c r="C1523" s="601"/>
      <c r="D1523" s="601"/>
      <c r="E1523" s="602"/>
      <c r="F1523" s="239">
        <v>8.4499999999999993</v>
      </c>
      <c r="G1523" s="239">
        <f>F1523*F1518</f>
        <v>415.74</v>
      </c>
      <c r="H1523" s="240"/>
      <c r="I1523" s="242">
        <f>G1523-H1523</f>
        <v>415.74</v>
      </c>
      <c r="J1523" s="167"/>
      <c r="K1523" s="217"/>
      <c r="L1523" s="599"/>
      <c r="M1523" s="600" t="s">
        <v>520</v>
      </c>
      <c r="N1523" s="601"/>
      <c r="O1523" s="601"/>
      <c r="P1523" s="602"/>
      <c r="Q1523" s="239">
        <v>8.4499999999999993</v>
      </c>
      <c r="R1523" s="239">
        <f>Q1523*Q1518</f>
        <v>418.27499999999998</v>
      </c>
      <c r="S1523" s="240"/>
      <c r="T1523" s="242">
        <f>R1523-S1523</f>
        <v>418.27499999999998</v>
      </c>
      <c r="U1523" s="167"/>
      <c r="V1523" s="132"/>
    </row>
    <row r="1524" spans="1:22" ht="13.5" hidden="1" thickBot="1">
      <c r="A1524" s="154"/>
      <c r="B1524" s="168" t="s">
        <v>521</v>
      </c>
      <c r="C1524" s="164"/>
      <c r="D1524" s="164"/>
      <c r="E1524" s="165"/>
      <c r="F1524" s="239">
        <f>$B$2309</f>
        <v>0</v>
      </c>
      <c r="G1524" s="158">
        <f>F1524*F1518</f>
        <v>0</v>
      </c>
      <c r="H1524" s="162"/>
      <c r="I1524" s="160">
        <f>G1524-H1524</f>
        <v>0</v>
      </c>
      <c r="J1524" s="161"/>
      <c r="K1524" s="217"/>
      <c r="L1524" s="154"/>
      <c r="M1524" s="168" t="s">
        <v>521</v>
      </c>
      <c r="N1524" s="164"/>
      <c r="O1524" s="164"/>
      <c r="P1524" s="165"/>
      <c r="Q1524" s="239">
        <f>$B$2309</f>
        <v>0</v>
      </c>
      <c r="R1524" s="158">
        <f>Q1524*Q1518</f>
        <v>0</v>
      </c>
      <c r="S1524" s="162"/>
      <c r="T1524" s="160">
        <f>R1524-S1524</f>
        <v>0</v>
      </c>
      <c r="U1524" s="161"/>
      <c r="V1524" s="132"/>
    </row>
    <row r="1525" spans="1:22" ht="15" hidden="1" customHeight="1" thickBot="1">
      <c r="A1525" s="132"/>
      <c r="B1525" s="168"/>
      <c r="C1525" s="164"/>
      <c r="D1525" s="164"/>
      <c r="E1525" s="165"/>
      <c r="F1525" s="332" t="s">
        <v>384</v>
      </c>
      <c r="G1525" s="332" t="s">
        <v>385</v>
      </c>
      <c r="H1525" s="300"/>
      <c r="I1525" s="219"/>
      <c r="J1525" s="251"/>
      <c r="K1525" s="217"/>
      <c r="L1525" s="132"/>
      <c r="M1525" s="168"/>
      <c r="N1525" s="164"/>
      <c r="O1525" s="164"/>
      <c r="P1525" s="165"/>
      <c r="Q1525" s="332" t="s">
        <v>384</v>
      </c>
      <c r="R1525" s="332" t="s">
        <v>385</v>
      </c>
      <c r="S1525" s="300"/>
      <c r="T1525" s="219"/>
      <c r="U1525" s="251"/>
      <c r="V1525" s="132"/>
    </row>
    <row r="1526" spans="1:22" ht="13.5" thickBot="1">
      <c r="A1526" s="246" t="s">
        <v>375</v>
      </c>
      <c r="B1526" s="345"/>
      <c r="C1526" s="219"/>
      <c r="D1526" s="219"/>
      <c r="E1526" s="253"/>
      <c r="F1526" s="248"/>
      <c r="G1526" s="248"/>
      <c r="H1526" s="249"/>
      <c r="I1526" s="242"/>
      <c r="J1526" s="251"/>
      <c r="K1526" s="252"/>
      <c r="L1526" s="246" t="s">
        <v>375</v>
      </c>
      <c r="M1526" s="345"/>
      <c r="N1526" s="219"/>
      <c r="O1526" s="219"/>
      <c r="P1526" s="253"/>
      <c r="Q1526" s="164"/>
      <c r="R1526" s="248"/>
      <c r="S1526" s="249"/>
      <c r="T1526" s="242"/>
      <c r="U1526" s="167"/>
      <c r="V1526" s="132"/>
    </row>
    <row r="1527" spans="1:22">
      <c r="A1527" s="131"/>
      <c r="B1527" s="132"/>
      <c r="C1527" s="132"/>
      <c r="D1527" s="132"/>
      <c r="E1527" s="132"/>
      <c r="F1527" s="132"/>
      <c r="G1527" s="173" t="s">
        <v>342</v>
      </c>
      <c r="H1527" s="147"/>
      <c r="I1527" s="287">
        <f>Жильцы!M87</f>
        <v>0</v>
      </c>
      <c r="J1527" s="147"/>
      <c r="K1527" s="217"/>
      <c r="L1527" s="131"/>
      <c r="M1527" s="132"/>
      <c r="N1527" s="132"/>
      <c r="O1527" s="132"/>
      <c r="P1527" s="132"/>
      <c r="Q1527" s="132"/>
      <c r="R1527" s="173" t="s">
        <v>342</v>
      </c>
      <c r="S1527" s="147"/>
      <c r="T1527" s="287">
        <f>Жильцы!M89</f>
        <v>0</v>
      </c>
      <c r="U1527" s="147"/>
      <c r="V1527" s="132"/>
    </row>
    <row r="1528" spans="1:22">
      <c r="A1528" s="131"/>
      <c r="B1528" s="132"/>
      <c r="C1528" s="132"/>
      <c r="D1528" s="132"/>
      <c r="E1528" s="132"/>
      <c r="F1528" s="132"/>
      <c r="G1528" s="177" t="s">
        <v>140</v>
      </c>
      <c r="H1528" s="178"/>
      <c r="I1528" s="283">
        <f>Жильцы!O87</f>
        <v>0</v>
      </c>
      <c r="J1528" s="178"/>
      <c r="K1528" s="217"/>
      <c r="L1528" s="131"/>
      <c r="M1528" s="132"/>
      <c r="N1528" s="132"/>
      <c r="O1528" s="132"/>
      <c r="P1528" s="132"/>
      <c r="Q1528" s="132"/>
      <c r="R1528" s="177" t="s">
        <v>140</v>
      </c>
      <c r="S1528" s="178"/>
      <c r="T1528" s="283">
        <f>Жильцы!O89</f>
        <v>0</v>
      </c>
      <c r="U1528" s="178"/>
      <c r="V1528" s="132"/>
    </row>
    <row r="1529" spans="1:22" ht="13.5" thickBot="1">
      <c r="A1529" s="131" t="s">
        <v>376</v>
      </c>
      <c r="B1529" s="132"/>
      <c r="C1529" s="132"/>
      <c r="D1529" s="180" t="s">
        <v>345</v>
      </c>
      <c r="E1529" s="183" t="str">
        <f>$E$17</f>
        <v>декабря</v>
      </c>
      <c r="F1529" s="132" t="s">
        <v>968</v>
      </c>
      <c r="G1529" s="182" t="s">
        <v>347</v>
      </c>
      <c r="H1529" s="167"/>
      <c r="I1529" s="257">
        <f>I1523+I1524+I1526+I1527+I1528</f>
        <v>415.74</v>
      </c>
      <c r="J1529" s="167"/>
      <c r="K1529" s="217"/>
      <c r="L1529" s="131" t="s">
        <v>376</v>
      </c>
      <c r="M1529" s="132"/>
      <c r="N1529" s="132"/>
      <c r="O1529" s="180" t="s">
        <v>345</v>
      </c>
      <c r="P1529" s="183" t="str">
        <f>$E$17</f>
        <v>декабря</v>
      </c>
      <c r="Q1529" s="132" t="s">
        <v>968</v>
      </c>
      <c r="R1529" s="182" t="s">
        <v>347</v>
      </c>
      <c r="S1529" s="167"/>
      <c r="T1529" s="257">
        <f>T1523+T1524+T1526+T1527+T1528</f>
        <v>418.27499999999998</v>
      </c>
      <c r="U1529" s="167"/>
      <c r="V1529" s="132"/>
    </row>
    <row r="1530" spans="1:22" ht="12.75" customHeight="1">
      <c r="A1530" s="184" t="s">
        <v>348</v>
      </c>
      <c r="B1530" s="190">
        <f>$B$18</f>
        <v>4.3333333333333335E-2</v>
      </c>
      <c r="C1530" s="186" t="s">
        <v>349</v>
      </c>
      <c r="D1530" s="259"/>
      <c r="E1530" s="259"/>
      <c r="F1530" s="259"/>
      <c r="G1530" s="188"/>
      <c r="H1530" s="189"/>
      <c r="I1530" s="259"/>
      <c r="J1530" s="259"/>
      <c r="K1530" s="260"/>
      <c r="L1530" s="184" t="s">
        <v>348</v>
      </c>
      <c r="M1530" s="190">
        <f>$B$18</f>
        <v>4.3333333333333335E-2</v>
      </c>
      <c r="N1530" s="186" t="s">
        <v>349</v>
      </c>
      <c r="O1530" s="259"/>
      <c r="P1530" s="259"/>
      <c r="Q1530" s="259"/>
      <c r="R1530" s="259"/>
      <c r="S1530" s="259"/>
      <c r="T1530" s="259"/>
      <c r="U1530" s="259"/>
      <c r="V1530" s="261"/>
    </row>
    <row r="1531" spans="1:22" ht="24.75" customHeight="1">
      <c r="A1531" s="131" t="s">
        <v>363</v>
      </c>
      <c r="B1531" s="131"/>
      <c r="L1531" s="131" t="s">
        <v>363</v>
      </c>
      <c r="M1531" s="131"/>
      <c r="V1531" s="261"/>
    </row>
    <row r="1532" spans="1:22">
      <c r="A1532" s="131" t="s">
        <v>966</v>
      </c>
      <c r="B1532" s="131"/>
      <c r="L1532" s="131" t="s">
        <v>966</v>
      </c>
      <c r="M1532" s="131"/>
      <c r="V1532" s="261"/>
    </row>
    <row r="1533" spans="1:22" ht="3" customHeight="1">
      <c r="A1533" s="131"/>
      <c r="B1533" s="131"/>
      <c r="C1533" s="132"/>
      <c r="D1533" s="132"/>
      <c r="E1533" s="132"/>
      <c r="F1533" s="132"/>
      <c r="G1533" s="132"/>
      <c r="H1533" s="132"/>
      <c r="I1533" s="132"/>
      <c r="J1533" s="132"/>
      <c r="K1533" s="217"/>
      <c r="L1533" s="131"/>
      <c r="M1533" s="131"/>
      <c r="N1533" s="132"/>
      <c r="O1533" s="132"/>
      <c r="P1533" s="132"/>
      <c r="Q1533" s="132"/>
      <c r="R1533" s="132"/>
      <c r="S1533" s="132"/>
      <c r="T1533" s="132"/>
      <c r="U1533" s="132"/>
      <c r="V1533" s="156"/>
    </row>
    <row r="1534" spans="1:22">
      <c r="A1534" s="132"/>
      <c r="B1534" s="132"/>
      <c r="C1534" s="132"/>
      <c r="D1534" s="133" t="s">
        <v>350</v>
      </c>
      <c r="E1534" s="133"/>
      <c r="F1534" s="133"/>
      <c r="G1534" s="135" t="str">
        <f>$G$4</f>
        <v>ноябрь</v>
      </c>
      <c r="H1534" s="133" t="s">
        <v>967</v>
      </c>
      <c r="I1534" s="132"/>
      <c r="J1534" s="132"/>
      <c r="K1534" s="217"/>
      <c r="L1534" s="132"/>
      <c r="M1534" s="132"/>
      <c r="N1534" s="132"/>
      <c r="O1534" s="133" t="s">
        <v>350</v>
      </c>
      <c r="P1534" s="133"/>
      <c r="Q1534" s="133"/>
      <c r="R1534" s="135" t="str">
        <f>$G$4</f>
        <v>ноябрь</v>
      </c>
      <c r="S1534" s="133" t="s">
        <v>967</v>
      </c>
      <c r="T1534" s="132"/>
      <c r="U1534" s="132"/>
      <c r="V1534" s="156"/>
    </row>
    <row r="1535" spans="1:22" ht="3.75" customHeight="1">
      <c r="A1535" s="599" t="s">
        <v>369</v>
      </c>
      <c r="B1535" s="132"/>
      <c r="C1535" s="132"/>
      <c r="D1535" s="132"/>
      <c r="E1535" s="132"/>
      <c r="F1535" s="132"/>
      <c r="G1535" s="132"/>
      <c r="H1535" s="132"/>
      <c r="I1535" s="132"/>
      <c r="J1535" s="132"/>
      <c r="K1535" s="594"/>
      <c r="L1535" s="599" t="s">
        <v>369</v>
      </c>
      <c r="M1535" s="132"/>
      <c r="N1535" s="132"/>
      <c r="O1535" s="132"/>
      <c r="P1535" s="132"/>
      <c r="Q1535" s="132"/>
      <c r="R1535" s="132"/>
      <c r="S1535" s="132"/>
      <c r="T1535" s="132"/>
      <c r="U1535" s="132"/>
      <c r="V1535" s="594"/>
    </row>
    <row r="1536" spans="1:22">
      <c r="A1536" s="599"/>
      <c r="B1536" s="132"/>
      <c r="C1536" s="132"/>
      <c r="D1536" s="131" t="s">
        <v>327</v>
      </c>
      <c r="E1536" s="131"/>
      <c r="F1536" s="136">
        <f>F1518</f>
        <v>49.2</v>
      </c>
      <c r="G1536" s="131" t="s">
        <v>328</v>
      </c>
      <c r="H1536" s="132" t="str">
        <f>H1518</f>
        <v>Соколов В.А.</v>
      </c>
      <c r="I1536" s="132"/>
      <c r="J1536" s="132"/>
      <c r="K1536" s="594"/>
      <c r="L1536" s="599"/>
      <c r="M1536" s="132"/>
      <c r="N1536" s="132"/>
      <c r="O1536" s="131" t="s">
        <v>327</v>
      </c>
      <c r="P1536" s="131"/>
      <c r="Q1536" s="136">
        <f>Q1518</f>
        <v>49.5</v>
      </c>
      <c r="R1536" s="131" t="s">
        <v>328</v>
      </c>
      <c r="S1536" s="132" t="str">
        <f>S1518</f>
        <v>Краева Ю.Н.</v>
      </c>
      <c r="T1536" s="132"/>
      <c r="U1536" s="132"/>
      <c r="V1536" s="594"/>
    </row>
    <row r="1537" spans="1:22">
      <c r="A1537" s="599"/>
      <c r="B1537" s="132"/>
      <c r="C1537" s="132"/>
      <c r="D1537" s="131" t="s">
        <v>329</v>
      </c>
      <c r="E1537" s="131"/>
      <c r="F1537" s="136">
        <f>F1519</f>
        <v>1</v>
      </c>
      <c r="G1537" s="131" t="s">
        <v>330</v>
      </c>
      <c r="H1537" s="132" t="s">
        <v>331</v>
      </c>
      <c r="I1537" s="132"/>
      <c r="J1537" s="137">
        <f>J1519</f>
        <v>86</v>
      </c>
      <c r="K1537" s="594"/>
      <c r="L1537" s="599"/>
      <c r="M1537" s="132"/>
      <c r="N1537" s="132"/>
      <c r="O1537" s="131" t="s">
        <v>329</v>
      </c>
      <c r="P1537" s="131"/>
      <c r="Q1537" s="136">
        <f>Q1519</f>
        <v>1</v>
      </c>
      <c r="R1537" s="131" t="s">
        <v>330</v>
      </c>
      <c r="S1537" s="132" t="s">
        <v>331</v>
      </c>
      <c r="T1537" s="132"/>
      <c r="U1537" s="137">
        <f>U1519</f>
        <v>88</v>
      </c>
      <c r="V1537" s="594"/>
    </row>
    <row r="1538" spans="1:22" ht="6" customHeight="1" thickBot="1">
      <c r="A1538" s="599"/>
      <c r="B1538" s="132"/>
      <c r="C1538" s="132"/>
      <c r="D1538" s="132"/>
      <c r="E1538" s="132"/>
      <c r="F1538" s="132"/>
      <c r="G1538" s="132"/>
      <c r="H1538" s="132"/>
      <c r="I1538" s="132"/>
      <c r="J1538" s="132"/>
      <c r="K1538" s="594"/>
      <c r="L1538" s="599"/>
      <c r="M1538" s="132"/>
      <c r="N1538" s="132"/>
      <c r="O1538" s="132"/>
      <c r="P1538" s="132"/>
      <c r="Q1538" s="132"/>
      <c r="R1538" s="132"/>
      <c r="S1538" s="132"/>
      <c r="T1538" s="132"/>
      <c r="U1538" s="132"/>
      <c r="V1538" s="594"/>
    </row>
    <row r="1539" spans="1:22" ht="21.75" customHeight="1" thickBot="1">
      <c r="A1539" s="599"/>
      <c r="B1539" s="138"/>
      <c r="C1539" s="219"/>
      <c r="D1539" s="139" t="s">
        <v>957</v>
      </c>
      <c r="E1539" s="140"/>
      <c r="F1539" s="141" t="s">
        <v>334</v>
      </c>
      <c r="G1539" s="141" t="s">
        <v>335</v>
      </c>
      <c r="H1539" s="220"/>
      <c r="I1539" s="569" t="s">
        <v>337</v>
      </c>
      <c r="J1539" s="570"/>
      <c r="K1539" s="594"/>
      <c r="L1539" s="599"/>
      <c r="M1539" s="138"/>
      <c r="N1539" s="219"/>
      <c r="O1539" s="139" t="s">
        <v>957</v>
      </c>
      <c r="P1539" s="140"/>
      <c r="Q1539" s="141" t="s">
        <v>334</v>
      </c>
      <c r="R1539" s="141" t="s">
        <v>335</v>
      </c>
      <c r="S1539" s="220"/>
      <c r="T1539" s="569" t="s">
        <v>337</v>
      </c>
      <c r="U1539" s="570"/>
      <c r="V1539" s="594"/>
    </row>
    <row r="1540" spans="1:22" ht="6" customHeight="1">
      <c r="A1540" s="599"/>
      <c r="B1540" s="221"/>
      <c r="C1540" s="144"/>
      <c r="D1540" s="144"/>
      <c r="E1540" s="145"/>
      <c r="F1540" s="146"/>
      <c r="G1540" s="146"/>
      <c r="H1540" s="146"/>
      <c r="I1540" s="144"/>
      <c r="J1540" s="147"/>
      <c r="K1540" s="594"/>
      <c r="L1540" s="599"/>
      <c r="M1540" s="221"/>
      <c r="N1540" s="144"/>
      <c r="O1540" s="144"/>
      <c r="P1540" s="145"/>
      <c r="Q1540" s="146"/>
      <c r="R1540" s="146"/>
      <c r="S1540" s="146"/>
      <c r="T1540" s="144"/>
      <c r="U1540" s="147"/>
      <c r="V1540" s="594"/>
    </row>
    <row r="1541" spans="1:22" ht="27" customHeight="1" thickBot="1">
      <c r="A1541" s="599"/>
      <c r="B1541" s="600" t="s">
        <v>520</v>
      </c>
      <c r="C1541" s="601"/>
      <c r="D1541" s="601"/>
      <c r="E1541" s="602"/>
      <c r="F1541" s="239">
        <v>8.4499999999999993</v>
      </c>
      <c r="G1541" s="239">
        <f>F1541*F1536</f>
        <v>415.74</v>
      </c>
      <c r="H1541" s="166"/>
      <c r="I1541" s="242">
        <f>G1541-H1541</f>
        <v>415.74</v>
      </c>
      <c r="J1541" s="167"/>
      <c r="K1541" s="594"/>
      <c r="L1541" s="599"/>
      <c r="M1541" s="600" t="s">
        <v>520</v>
      </c>
      <c r="N1541" s="601"/>
      <c r="O1541" s="601"/>
      <c r="P1541" s="602"/>
      <c r="Q1541" s="239">
        <v>8.4499999999999993</v>
      </c>
      <c r="R1541" s="239">
        <f>Q1541*Q1536</f>
        <v>418.27499999999998</v>
      </c>
      <c r="S1541" s="166"/>
      <c r="T1541" s="242">
        <f>R1541-S1541</f>
        <v>418.27499999999998</v>
      </c>
      <c r="U1541" s="167"/>
      <c r="V1541" s="594"/>
    </row>
    <row r="1542" spans="1:22" ht="13.5" hidden="1" thickBot="1">
      <c r="A1542" s="154"/>
      <c r="B1542" s="168" t="s">
        <v>521</v>
      </c>
      <c r="C1542" s="164"/>
      <c r="D1542" s="164"/>
      <c r="E1542" s="165"/>
      <c r="F1542" s="239">
        <f>$B$2309</f>
        <v>0</v>
      </c>
      <c r="G1542" s="158">
        <f>F1542*F1536</f>
        <v>0</v>
      </c>
      <c r="H1542" s="194"/>
      <c r="I1542" s="160">
        <f>G1542-H1542</f>
        <v>0</v>
      </c>
      <c r="J1542" s="161"/>
      <c r="K1542" s="594"/>
      <c r="L1542" s="154"/>
      <c r="M1542" s="168" t="s">
        <v>521</v>
      </c>
      <c r="N1542" s="164"/>
      <c r="O1542" s="164"/>
      <c r="P1542" s="165"/>
      <c r="Q1542" s="239">
        <f>$B$2309</f>
        <v>0</v>
      </c>
      <c r="R1542" s="158">
        <f>Q1542*Q1536</f>
        <v>0</v>
      </c>
      <c r="S1542" s="194"/>
      <c r="T1542" s="160">
        <f>R1542-S1542</f>
        <v>0</v>
      </c>
      <c r="U1542" s="161"/>
      <c r="V1542" s="594"/>
    </row>
    <row r="1543" spans="1:22" ht="12.75" hidden="1" customHeight="1" thickBot="1">
      <c r="A1543" s="132"/>
      <c r="B1543" s="168"/>
      <c r="C1543" s="164"/>
      <c r="D1543" s="164"/>
      <c r="E1543" s="165"/>
      <c r="F1543" s="332" t="s">
        <v>384</v>
      </c>
      <c r="G1543" s="332" t="s">
        <v>385</v>
      </c>
      <c r="H1543" s="300"/>
      <c r="I1543" s="219"/>
      <c r="J1543" s="251"/>
      <c r="K1543" s="594"/>
      <c r="L1543" s="132"/>
      <c r="M1543" s="168"/>
      <c r="N1543" s="164"/>
      <c r="O1543" s="164"/>
      <c r="P1543" s="165"/>
      <c r="Q1543" s="332" t="s">
        <v>384</v>
      </c>
      <c r="R1543" s="332" t="s">
        <v>385</v>
      </c>
      <c r="S1543" s="300"/>
      <c r="T1543" s="219"/>
      <c r="U1543" s="251"/>
      <c r="V1543" s="594"/>
    </row>
    <row r="1544" spans="1:22" ht="13.5" thickBot="1">
      <c r="A1544" s="246" t="s">
        <v>375</v>
      </c>
      <c r="B1544" s="345"/>
      <c r="C1544" s="219"/>
      <c r="D1544" s="219"/>
      <c r="E1544" s="253"/>
      <c r="F1544" s="164"/>
      <c r="G1544" s="282"/>
      <c r="H1544" s="249"/>
      <c r="I1544" s="242"/>
      <c r="J1544" s="167"/>
      <c r="K1544" s="594"/>
      <c r="L1544" s="246" t="s">
        <v>375</v>
      </c>
      <c r="M1544" s="345"/>
      <c r="N1544" s="219"/>
      <c r="O1544" s="219"/>
      <c r="P1544" s="253"/>
      <c r="Q1544" s="164"/>
      <c r="R1544" s="248"/>
      <c r="S1544" s="249"/>
      <c r="T1544" s="242"/>
      <c r="U1544" s="167"/>
      <c r="V1544" s="594"/>
    </row>
    <row r="1545" spans="1:22">
      <c r="A1545" s="131"/>
      <c r="B1545" s="132"/>
      <c r="C1545" s="132"/>
      <c r="D1545" s="132"/>
      <c r="E1545" s="132"/>
      <c r="F1545" s="132"/>
      <c r="G1545" s="173" t="s">
        <v>342</v>
      </c>
      <c r="H1545" s="147"/>
      <c r="I1545" s="287">
        <f>I1527</f>
        <v>0</v>
      </c>
      <c r="J1545" s="147"/>
      <c r="K1545" s="594"/>
      <c r="L1545" s="131"/>
      <c r="M1545" s="132"/>
      <c r="N1545" s="132"/>
      <c r="O1545" s="132"/>
      <c r="P1545" s="132"/>
      <c r="Q1545" s="132"/>
      <c r="R1545" s="173" t="s">
        <v>342</v>
      </c>
      <c r="S1545" s="147"/>
      <c r="T1545" s="287">
        <f>T1527</f>
        <v>0</v>
      </c>
      <c r="U1545" s="147"/>
      <c r="V1545" s="594"/>
    </row>
    <row r="1546" spans="1:22">
      <c r="A1546" s="131"/>
      <c r="B1546" s="132"/>
      <c r="C1546" s="132"/>
      <c r="D1546" s="132"/>
      <c r="E1546" s="132"/>
      <c r="F1546" s="132"/>
      <c r="G1546" s="177" t="s">
        <v>140</v>
      </c>
      <c r="H1546" s="178"/>
      <c r="I1546" s="283">
        <f>I1528</f>
        <v>0</v>
      </c>
      <c r="J1546" s="178"/>
      <c r="K1546" s="594"/>
      <c r="L1546" s="131"/>
      <c r="M1546" s="132"/>
      <c r="N1546" s="132"/>
      <c r="O1546" s="132"/>
      <c r="P1546" s="132"/>
      <c r="Q1546" s="132"/>
      <c r="R1546" s="177" t="s">
        <v>140</v>
      </c>
      <c r="S1546" s="178"/>
      <c r="T1546" s="283">
        <f>T1528</f>
        <v>0</v>
      </c>
      <c r="U1546" s="178"/>
      <c r="V1546" s="594"/>
    </row>
    <row r="1547" spans="1:22" ht="13.5" thickBot="1">
      <c r="A1547" s="131" t="s">
        <v>376</v>
      </c>
      <c r="B1547" s="132"/>
      <c r="C1547" s="132"/>
      <c r="D1547" s="180" t="s">
        <v>345</v>
      </c>
      <c r="E1547" s="183" t="str">
        <f>$E$17</f>
        <v>декабря</v>
      </c>
      <c r="F1547" s="132" t="s">
        <v>968</v>
      </c>
      <c r="G1547" s="182" t="s">
        <v>347</v>
      </c>
      <c r="H1547" s="167"/>
      <c r="I1547" s="257">
        <f>I1541+I1542+I1544+I1545+I1546</f>
        <v>415.74</v>
      </c>
      <c r="J1547" s="167"/>
      <c r="K1547" s="594"/>
      <c r="L1547" s="131" t="s">
        <v>376</v>
      </c>
      <c r="M1547" s="132"/>
      <c r="N1547" s="132"/>
      <c r="O1547" s="180" t="s">
        <v>345</v>
      </c>
      <c r="P1547" s="183" t="str">
        <f>$E$17</f>
        <v>декабря</v>
      </c>
      <c r="Q1547" s="132" t="s">
        <v>968</v>
      </c>
      <c r="R1547" s="182" t="s">
        <v>347</v>
      </c>
      <c r="S1547" s="167"/>
      <c r="T1547" s="257">
        <f>T1541+T1542+T1544+T1545+T1546</f>
        <v>418.27499999999998</v>
      </c>
      <c r="U1547" s="167"/>
      <c r="V1547" s="594"/>
    </row>
    <row r="1548" spans="1:22" ht="13.5" thickBot="1">
      <c r="A1548" s="184" t="s">
        <v>348</v>
      </c>
      <c r="B1548" s="190">
        <f>$B$18</f>
        <v>4.3333333333333335E-2</v>
      </c>
      <c r="C1548" s="186" t="s">
        <v>349</v>
      </c>
      <c r="D1548" s="259"/>
      <c r="E1548" s="259"/>
      <c r="F1548" s="259"/>
      <c r="G1548" s="197"/>
      <c r="H1548" s="197"/>
      <c r="I1548" s="197"/>
      <c r="J1548" s="197"/>
      <c r="K1548" s="348"/>
      <c r="L1548" s="184" t="s">
        <v>348</v>
      </c>
      <c r="M1548" s="190">
        <f>$B$18</f>
        <v>4.3333333333333335E-2</v>
      </c>
      <c r="N1548" s="186" t="s">
        <v>349</v>
      </c>
      <c r="O1548" s="259"/>
      <c r="P1548" s="259"/>
      <c r="Q1548" s="259"/>
      <c r="R1548" s="197"/>
      <c r="S1548" s="197"/>
      <c r="T1548" s="197"/>
      <c r="U1548" s="197"/>
      <c r="V1548" s="156"/>
    </row>
    <row r="1549" spans="1:22" ht="24" customHeight="1" thickTop="1">
      <c r="A1549" s="131" t="s">
        <v>363</v>
      </c>
      <c r="B1549" s="131"/>
      <c r="L1549" s="131" t="s">
        <v>363</v>
      </c>
      <c r="M1549" s="131"/>
    </row>
    <row r="1550" spans="1:22">
      <c r="A1550" s="131" t="s">
        <v>966</v>
      </c>
      <c r="B1550" s="131"/>
      <c r="L1550" s="131" t="s">
        <v>966</v>
      </c>
      <c r="M1550" s="131"/>
    </row>
    <row r="1551" spans="1:22" ht="2.25" customHeight="1">
      <c r="A1551" s="131"/>
      <c r="B1551" s="131"/>
      <c r="C1551" s="132"/>
      <c r="D1551" s="132"/>
      <c r="E1551" s="132"/>
      <c r="F1551" s="132"/>
      <c r="G1551" s="132"/>
      <c r="H1551" s="132"/>
      <c r="I1551" s="132"/>
      <c r="J1551" s="132"/>
      <c r="K1551" s="217"/>
      <c r="L1551" s="131"/>
      <c r="M1551" s="131"/>
      <c r="N1551" s="132"/>
      <c r="O1551" s="132"/>
      <c r="P1551" s="132"/>
      <c r="Q1551" s="132"/>
      <c r="R1551" s="132"/>
      <c r="S1551" s="132"/>
      <c r="T1551" s="132"/>
      <c r="U1551" s="132"/>
      <c r="V1551" s="132"/>
    </row>
    <row r="1552" spans="1:22">
      <c r="A1552" s="132"/>
      <c r="B1552" s="132"/>
      <c r="C1552" s="132"/>
      <c r="D1552" s="133" t="s">
        <v>325</v>
      </c>
      <c r="E1552" s="133"/>
      <c r="F1552" s="133"/>
      <c r="G1552" s="135" t="str">
        <f>$G$4</f>
        <v>ноябрь</v>
      </c>
      <c r="H1552" s="133" t="s">
        <v>967</v>
      </c>
      <c r="I1552" s="132"/>
      <c r="J1552" s="132"/>
      <c r="K1552" s="217"/>
      <c r="L1552" s="132"/>
      <c r="M1552" s="132"/>
      <c r="N1552" s="132"/>
      <c r="O1552" s="133" t="s">
        <v>325</v>
      </c>
      <c r="P1552" s="133"/>
      <c r="Q1552" s="133"/>
      <c r="R1552" s="135" t="str">
        <f>$G$4</f>
        <v>ноябрь</v>
      </c>
      <c r="S1552" s="133" t="s">
        <v>967</v>
      </c>
      <c r="T1552" s="132"/>
      <c r="U1552" s="132"/>
      <c r="V1552" s="132"/>
    </row>
    <row r="1553" spans="1:22" ht="3" customHeight="1">
      <c r="A1553" s="599" t="s">
        <v>369</v>
      </c>
      <c r="B1553" s="132"/>
      <c r="C1553" s="132"/>
      <c r="D1553" s="132"/>
      <c r="E1553" s="132"/>
      <c r="F1553" s="132"/>
      <c r="G1553" s="132"/>
      <c r="H1553" s="132"/>
      <c r="I1553" s="132"/>
      <c r="J1553" s="132"/>
      <c r="K1553" s="217"/>
      <c r="L1553" s="599" t="s">
        <v>369</v>
      </c>
      <c r="M1553" s="132"/>
      <c r="N1553" s="132"/>
      <c r="O1553" s="132"/>
      <c r="P1553" s="132"/>
      <c r="Q1553" s="132"/>
      <c r="R1553" s="132"/>
      <c r="S1553" s="132"/>
      <c r="T1553" s="132"/>
      <c r="U1553" s="132"/>
      <c r="V1553" s="132"/>
    </row>
    <row r="1554" spans="1:22">
      <c r="A1554" s="599"/>
      <c r="B1554" s="132"/>
      <c r="C1554" s="132"/>
      <c r="D1554" s="131" t="s">
        <v>327</v>
      </c>
      <c r="E1554" s="131"/>
      <c r="F1554" s="136">
        <f>Жильцы!E88</f>
        <v>49.2</v>
      </c>
      <c r="G1554" s="131" t="s">
        <v>328</v>
      </c>
      <c r="H1554" s="132" t="str">
        <f>Жильцы!B88&amp;" "&amp;Жильцы!C88&amp;"."&amp;Жильцы!D88&amp;"."</f>
        <v>Кобызев Е.В.</v>
      </c>
      <c r="I1554" s="132"/>
      <c r="J1554" s="132"/>
      <c r="K1554" s="217"/>
      <c r="L1554" s="599"/>
      <c r="M1554" s="132"/>
      <c r="N1554" s="132"/>
      <c r="O1554" s="131" t="s">
        <v>327</v>
      </c>
      <c r="P1554" s="131"/>
      <c r="Q1554" s="136">
        <f>Жильцы!E90</f>
        <v>49.4</v>
      </c>
      <c r="R1554" s="131" t="s">
        <v>328</v>
      </c>
      <c r="S1554" s="132" t="str">
        <f>Жильцы!B90&amp;" "&amp;Жильцы!C90&amp;"."&amp;Жильцы!D90&amp;"."</f>
        <v>Омельяненко В.Н.</v>
      </c>
      <c r="T1554" s="132"/>
      <c r="U1554" s="132"/>
      <c r="V1554" s="132"/>
    </row>
    <row r="1555" spans="1:22">
      <c r="A1555" s="599"/>
      <c r="B1555" s="132"/>
      <c r="C1555" s="132"/>
      <c r="D1555" s="131" t="s">
        <v>329</v>
      </c>
      <c r="E1555" s="131"/>
      <c r="F1555" s="136">
        <f>Жильцы!F88</f>
        <v>2</v>
      </c>
      <c r="G1555" s="131" t="s">
        <v>330</v>
      </c>
      <c r="H1555" s="132" t="s">
        <v>331</v>
      </c>
      <c r="I1555" s="132"/>
      <c r="J1555" s="137">
        <f>Жильцы!A88</f>
        <v>87</v>
      </c>
      <c r="K1555" s="217"/>
      <c r="L1555" s="599"/>
      <c r="M1555" s="132"/>
      <c r="N1555" s="132"/>
      <c r="O1555" s="131" t="s">
        <v>329</v>
      </c>
      <c r="P1555" s="131"/>
      <c r="Q1555" s="136">
        <f>Жильцы!F90</f>
        <v>2</v>
      </c>
      <c r="R1555" s="131" t="s">
        <v>330</v>
      </c>
      <c r="S1555" s="132" t="s">
        <v>331</v>
      </c>
      <c r="T1555" s="132"/>
      <c r="U1555" s="137">
        <f>Жильцы!A90</f>
        <v>89</v>
      </c>
      <c r="V1555" s="132"/>
    </row>
    <row r="1556" spans="1:22" ht="2.25" customHeight="1" thickBot="1">
      <c r="A1556" s="599"/>
      <c r="B1556" s="132"/>
      <c r="C1556" s="132"/>
      <c r="D1556" s="132"/>
      <c r="E1556" s="132"/>
      <c r="F1556" s="132"/>
      <c r="G1556" s="132"/>
      <c r="H1556" s="132"/>
      <c r="I1556" s="132"/>
      <c r="J1556" s="132"/>
      <c r="K1556" s="217"/>
      <c r="L1556" s="599"/>
      <c r="M1556" s="132"/>
      <c r="N1556" s="132"/>
      <c r="O1556" s="132"/>
      <c r="P1556" s="132"/>
      <c r="Q1556" s="132"/>
      <c r="R1556" s="132"/>
      <c r="S1556" s="132"/>
      <c r="T1556" s="132"/>
      <c r="U1556" s="132"/>
      <c r="V1556" s="132"/>
    </row>
    <row r="1557" spans="1:22" ht="16.5" customHeight="1" thickBot="1">
      <c r="A1557" s="599"/>
      <c r="B1557" s="138"/>
      <c r="C1557" s="219"/>
      <c r="D1557" s="139" t="s">
        <v>957</v>
      </c>
      <c r="E1557" s="140"/>
      <c r="F1557" s="141" t="s">
        <v>334</v>
      </c>
      <c r="G1557" s="141" t="s">
        <v>335</v>
      </c>
      <c r="H1557" s="220"/>
      <c r="I1557" s="569" t="s">
        <v>337</v>
      </c>
      <c r="J1557" s="570"/>
      <c r="K1557" s="217"/>
      <c r="L1557" s="599"/>
      <c r="M1557" s="138"/>
      <c r="N1557" s="219"/>
      <c r="O1557" s="139" t="s">
        <v>957</v>
      </c>
      <c r="P1557" s="140"/>
      <c r="Q1557" s="141" t="s">
        <v>334</v>
      </c>
      <c r="R1557" s="141" t="s">
        <v>335</v>
      </c>
      <c r="S1557" s="220"/>
      <c r="T1557" s="569" t="s">
        <v>337</v>
      </c>
      <c r="U1557" s="570"/>
      <c r="V1557" s="132"/>
    </row>
    <row r="1558" spans="1:22" ht="3" customHeight="1">
      <c r="A1558" s="599"/>
      <c r="B1558" s="221"/>
      <c r="C1558" s="144"/>
      <c r="D1558" s="144"/>
      <c r="E1558" s="145"/>
      <c r="F1558" s="146"/>
      <c r="G1558" s="146"/>
      <c r="H1558" s="146"/>
      <c r="I1558" s="144"/>
      <c r="J1558" s="147"/>
      <c r="K1558" s="217"/>
      <c r="L1558" s="599"/>
      <c r="M1558" s="221"/>
      <c r="N1558" s="144"/>
      <c r="O1558" s="144"/>
      <c r="P1558" s="145"/>
      <c r="Q1558" s="146"/>
      <c r="R1558" s="146"/>
      <c r="S1558" s="146"/>
      <c r="T1558" s="144"/>
      <c r="U1558" s="147"/>
      <c r="V1558" s="132"/>
    </row>
    <row r="1559" spans="1:22" ht="27" customHeight="1" thickBot="1">
      <c r="A1559" s="599"/>
      <c r="B1559" s="600" t="s">
        <v>520</v>
      </c>
      <c r="C1559" s="601"/>
      <c r="D1559" s="601"/>
      <c r="E1559" s="602"/>
      <c r="F1559" s="239">
        <v>8.4499999999999993</v>
      </c>
      <c r="G1559" s="239">
        <f>F1559*F1554</f>
        <v>415.74</v>
      </c>
      <c r="H1559" s="166"/>
      <c r="I1559" s="242">
        <f>G1559-H1559</f>
        <v>415.74</v>
      </c>
      <c r="J1559" s="167"/>
      <c r="K1559" s="217"/>
      <c r="L1559" s="599"/>
      <c r="M1559" s="600" t="s">
        <v>520</v>
      </c>
      <c r="N1559" s="601"/>
      <c r="O1559" s="601"/>
      <c r="P1559" s="602"/>
      <c r="Q1559" s="239">
        <v>8.4499999999999993</v>
      </c>
      <c r="R1559" s="239">
        <f>Q1559*Q1554</f>
        <v>417.42999999999995</v>
      </c>
      <c r="S1559" s="166"/>
      <c r="T1559" s="242">
        <f>R1559-S1559</f>
        <v>417.42999999999995</v>
      </c>
      <c r="U1559" s="167"/>
      <c r="V1559" s="132"/>
    </row>
    <row r="1560" spans="1:22" ht="13.5" hidden="1" thickBot="1">
      <c r="A1560" s="154"/>
      <c r="B1560" s="168" t="s">
        <v>521</v>
      </c>
      <c r="C1560" s="164"/>
      <c r="D1560" s="164"/>
      <c r="E1560" s="165"/>
      <c r="F1560" s="239">
        <f>$B$2309</f>
        <v>0</v>
      </c>
      <c r="G1560" s="158">
        <f>F1560*F1554</f>
        <v>0</v>
      </c>
      <c r="H1560" s="194"/>
      <c r="I1560" s="160">
        <f>G1560-H1560</f>
        <v>0</v>
      </c>
      <c r="J1560" s="161"/>
      <c r="K1560" s="217"/>
      <c r="L1560" s="154"/>
      <c r="M1560" s="168" t="s">
        <v>521</v>
      </c>
      <c r="N1560" s="164"/>
      <c r="O1560" s="164"/>
      <c r="P1560" s="165"/>
      <c r="Q1560" s="239">
        <f>$B$2309</f>
        <v>0</v>
      </c>
      <c r="R1560" s="158">
        <f>Q1560*Q1554</f>
        <v>0</v>
      </c>
      <c r="S1560" s="194"/>
      <c r="T1560" s="160">
        <f>R1560-S1560</f>
        <v>0</v>
      </c>
      <c r="U1560" s="161"/>
      <c r="V1560" s="132"/>
    </row>
    <row r="1561" spans="1:22" ht="9.75" hidden="1" customHeight="1" thickBot="1">
      <c r="A1561" s="132"/>
      <c r="B1561" s="168"/>
      <c r="C1561" s="164"/>
      <c r="D1561" s="164"/>
      <c r="E1561" s="165"/>
      <c r="F1561" s="332" t="s">
        <v>384</v>
      </c>
      <c r="G1561" s="332" t="s">
        <v>385</v>
      </c>
      <c r="H1561" s="300"/>
      <c r="I1561" s="219"/>
      <c r="J1561" s="251"/>
      <c r="K1561" s="217"/>
      <c r="L1561" s="132"/>
      <c r="M1561" s="168"/>
      <c r="N1561" s="164"/>
      <c r="O1561" s="164"/>
      <c r="P1561" s="165"/>
      <c r="Q1561" s="332" t="s">
        <v>384</v>
      </c>
      <c r="R1561" s="332" t="s">
        <v>385</v>
      </c>
      <c r="S1561" s="300"/>
      <c r="T1561" s="219"/>
      <c r="U1561" s="251"/>
      <c r="V1561" s="132"/>
    </row>
    <row r="1562" spans="1:22" ht="13.5" thickBot="1">
      <c r="A1562" s="246" t="s">
        <v>375</v>
      </c>
      <c r="B1562" s="345"/>
      <c r="C1562" s="219"/>
      <c r="D1562" s="219"/>
      <c r="E1562" s="253"/>
      <c r="F1562" s="248"/>
      <c r="G1562" s="248"/>
      <c r="H1562" s="249"/>
      <c r="I1562" s="242"/>
      <c r="J1562" s="251"/>
      <c r="K1562" s="217"/>
      <c r="L1562" s="246" t="s">
        <v>375</v>
      </c>
      <c r="M1562" s="345"/>
      <c r="N1562" s="219"/>
      <c r="O1562" s="219"/>
      <c r="P1562" s="253"/>
      <c r="Q1562" s="164"/>
      <c r="R1562" s="248"/>
      <c r="S1562" s="249"/>
      <c r="T1562" s="242"/>
      <c r="U1562" s="167"/>
      <c r="V1562" s="132"/>
    </row>
    <row r="1563" spans="1:22">
      <c r="A1563" s="131"/>
      <c r="B1563" s="132"/>
      <c r="C1563" s="132"/>
      <c r="D1563" s="132"/>
      <c r="E1563" s="132"/>
      <c r="F1563" s="132"/>
      <c r="G1563" s="173" t="s">
        <v>342</v>
      </c>
      <c r="H1563" s="147"/>
      <c r="I1563" s="287">
        <f>Жильцы!M88</f>
        <v>0</v>
      </c>
      <c r="J1563" s="147"/>
      <c r="K1563" s="217"/>
      <c r="L1563" s="131"/>
      <c r="M1563" s="132"/>
      <c r="N1563" s="132"/>
      <c r="O1563" s="132"/>
      <c r="P1563" s="132"/>
      <c r="Q1563" s="132"/>
      <c r="R1563" s="173" t="s">
        <v>342</v>
      </c>
      <c r="S1563" s="147"/>
      <c r="T1563" s="287">
        <f>Жильцы!M90</f>
        <v>0</v>
      </c>
      <c r="U1563" s="147"/>
      <c r="V1563" s="132"/>
    </row>
    <row r="1564" spans="1:22" ht="11.25" customHeight="1">
      <c r="A1564" s="131"/>
      <c r="B1564" s="132"/>
      <c r="C1564" s="132"/>
      <c r="D1564" s="132"/>
      <c r="E1564" s="132"/>
      <c r="F1564" s="132"/>
      <c r="G1564" s="177" t="s">
        <v>140</v>
      </c>
      <c r="H1564" s="178"/>
      <c r="I1564" s="283">
        <f>Жильцы!O88</f>
        <v>0</v>
      </c>
      <c r="J1564" s="178"/>
      <c r="K1564" s="217"/>
      <c r="L1564" s="131"/>
      <c r="M1564" s="132"/>
      <c r="N1564" s="132"/>
      <c r="O1564" s="132"/>
      <c r="P1564" s="132"/>
      <c r="Q1564" s="132"/>
      <c r="R1564" s="177" t="s">
        <v>140</v>
      </c>
      <c r="S1564" s="178"/>
      <c r="T1564" s="283">
        <f>Жильцы!O90</f>
        <v>0</v>
      </c>
      <c r="U1564" s="178"/>
      <c r="V1564" s="132"/>
    </row>
    <row r="1565" spans="1:22" ht="13.5" thickBot="1">
      <c r="A1565" s="131" t="s">
        <v>376</v>
      </c>
      <c r="B1565" s="132"/>
      <c r="C1565" s="132"/>
      <c r="D1565" s="180" t="s">
        <v>345</v>
      </c>
      <c r="E1565" s="183" t="str">
        <f>$E$17</f>
        <v>декабря</v>
      </c>
      <c r="F1565" s="132" t="s">
        <v>968</v>
      </c>
      <c r="G1565" s="182" t="s">
        <v>347</v>
      </c>
      <c r="H1565" s="167"/>
      <c r="I1565" s="257">
        <f>I1559+I1560+I1562+I1563+I1564</f>
        <v>415.74</v>
      </c>
      <c r="J1565" s="167"/>
      <c r="K1565" s="217"/>
      <c r="L1565" s="131" t="s">
        <v>376</v>
      </c>
      <c r="M1565" s="132"/>
      <c r="N1565" s="132"/>
      <c r="O1565" s="180" t="s">
        <v>345</v>
      </c>
      <c r="P1565" s="183" t="str">
        <f>$E$17</f>
        <v>декабря</v>
      </c>
      <c r="Q1565" s="132" t="s">
        <v>968</v>
      </c>
      <c r="R1565" s="182" t="s">
        <v>347</v>
      </c>
      <c r="S1565" s="167"/>
      <c r="T1565" s="257">
        <f>T1559+T1560+T1562+T1563+T1564</f>
        <v>417.42999999999995</v>
      </c>
      <c r="U1565" s="167"/>
      <c r="V1565" s="132"/>
    </row>
    <row r="1566" spans="1:22" ht="10.5" customHeight="1">
      <c r="A1566" s="184" t="s">
        <v>348</v>
      </c>
      <c r="B1566" s="190">
        <f>$B$18</f>
        <v>4.3333333333333335E-2</v>
      </c>
      <c r="C1566" s="186" t="s">
        <v>349</v>
      </c>
      <c r="D1566" s="259"/>
      <c r="E1566" s="259"/>
      <c r="F1566" s="259"/>
      <c r="G1566" s="259"/>
      <c r="H1566" s="259"/>
      <c r="I1566" s="259"/>
      <c r="J1566" s="259"/>
      <c r="K1566" s="260"/>
      <c r="L1566" s="184" t="s">
        <v>348</v>
      </c>
      <c r="M1566" s="190">
        <f>$B$18</f>
        <v>4.3333333333333335E-2</v>
      </c>
      <c r="N1566" s="186" t="s">
        <v>349</v>
      </c>
      <c r="O1566" s="259"/>
      <c r="P1566" s="259"/>
      <c r="Q1566" s="259"/>
      <c r="R1566" s="259"/>
      <c r="S1566" s="259"/>
      <c r="T1566" s="259"/>
      <c r="U1566" s="259"/>
      <c r="V1566" s="261"/>
    </row>
    <row r="1567" spans="1:22" ht="29.25" customHeight="1">
      <c r="A1567" s="131" t="s">
        <v>363</v>
      </c>
      <c r="B1567" s="131"/>
      <c r="L1567" s="131" t="s">
        <v>363</v>
      </c>
      <c r="M1567" s="131"/>
    </row>
    <row r="1568" spans="1:22">
      <c r="A1568" s="131" t="s">
        <v>966</v>
      </c>
      <c r="B1568" s="131"/>
      <c r="L1568" s="131" t="s">
        <v>966</v>
      </c>
      <c r="M1568" s="131"/>
    </row>
    <row r="1569" spans="1:22" ht="1.5" customHeight="1">
      <c r="A1569" s="131"/>
      <c r="B1569" s="131"/>
      <c r="C1569" s="132"/>
      <c r="D1569" s="132"/>
      <c r="E1569" s="132"/>
      <c r="F1569" s="132"/>
      <c r="G1569" s="132"/>
      <c r="H1569" s="132"/>
      <c r="I1569" s="132"/>
      <c r="J1569" s="132"/>
      <c r="K1569" s="217"/>
      <c r="L1569" s="131"/>
      <c r="M1569" s="131"/>
      <c r="N1569" s="132"/>
      <c r="O1569" s="132"/>
      <c r="P1569" s="132"/>
      <c r="Q1569" s="132"/>
      <c r="R1569" s="132"/>
      <c r="S1569" s="132"/>
      <c r="T1569" s="132"/>
      <c r="U1569" s="132"/>
      <c r="V1569" s="132"/>
    </row>
    <row r="1570" spans="1:22">
      <c r="A1570" s="132"/>
      <c r="B1570" s="132"/>
      <c r="C1570" s="132"/>
      <c r="D1570" s="133" t="s">
        <v>350</v>
      </c>
      <c r="E1570" s="133"/>
      <c r="F1570" s="133"/>
      <c r="G1570" s="135" t="str">
        <f>$G$4</f>
        <v>ноябрь</v>
      </c>
      <c r="H1570" s="133" t="s">
        <v>967</v>
      </c>
      <c r="I1570" s="132"/>
      <c r="J1570" s="132"/>
      <c r="K1570" s="217"/>
      <c r="L1570" s="132"/>
      <c r="M1570" s="132"/>
      <c r="N1570" s="132"/>
      <c r="O1570" s="133" t="s">
        <v>350</v>
      </c>
      <c r="P1570" s="133"/>
      <c r="Q1570" s="133"/>
      <c r="R1570" s="135" t="str">
        <f>$G$4</f>
        <v>ноябрь</v>
      </c>
      <c r="S1570" s="133" t="s">
        <v>967</v>
      </c>
      <c r="T1570" s="132"/>
      <c r="U1570" s="132"/>
      <c r="V1570" s="132"/>
    </row>
    <row r="1571" spans="1:22" ht="2.25" customHeight="1">
      <c r="A1571" s="599" t="s">
        <v>369</v>
      </c>
      <c r="B1571" s="132"/>
      <c r="C1571" s="132"/>
      <c r="D1571" s="132"/>
      <c r="E1571" s="132"/>
      <c r="F1571" s="132"/>
      <c r="G1571" s="132"/>
      <c r="H1571" s="132"/>
      <c r="I1571" s="132"/>
      <c r="J1571" s="132"/>
      <c r="K1571" s="594"/>
      <c r="L1571" s="599" t="s">
        <v>369</v>
      </c>
      <c r="M1571" s="132"/>
      <c r="N1571" s="132"/>
      <c r="O1571" s="132"/>
      <c r="P1571" s="132"/>
      <c r="Q1571" s="132"/>
      <c r="R1571" s="132"/>
      <c r="S1571" s="132"/>
      <c r="T1571" s="132"/>
      <c r="U1571" s="132"/>
      <c r="V1571" s="594"/>
    </row>
    <row r="1572" spans="1:22">
      <c r="A1572" s="599"/>
      <c r="B1572" s="132"/>
      <c r="C1572" s="132"/>
      <c r="D1572" s="131" t="s">
        <v>327</v>
      </c>
      <c r="E1572" s="131"/>
      <c r="F1572" s="136">
        <f>F1554</f>
        <v>49.2</v>
      </c>
      <c r="G1572" s="131" t="s">
        <v>328</v>
      </c>
      <c r="H1572" s="132" t="str">
        <f>H1554</f>
        <v>Кобызев Е.В.</v>
      </c>
      <c r="I1572" s="132"/>
      <c r="J1572" s="132"/>
      <c r="K1572" s="594"/>
      <c r="L1572" s="599"/>
      <c r="M1572" s="132"/>
      <c r="N1572" s="132"/>
      <c r="O1572" s="131" t="s">
        <v>327</v>
      </c>
      <c r="P1572" s="131"/>
      <c r="Q1572" s="136">
        <f>Q1554</f>
        <v>49.4</v>
      </c>
      <c r="R1572" s="131" t="s">
        <v>328</v>
      </c>
      <c r="S1572" s="132" t="str">
        <f>S1554</f>
        <v>Омельяненко В.Н.</v>
      </c>
      <c r="T1572" s="132"/>
      <c r="U1572" s="132"/>
      <c r="V1572" s="594"/>
    </row>
    <row r="1573" spans="1:22">
      <c r="A1573" s="599"/>
      <c r="B1573" s="132"/>
      <c r="C1573" s="132"/>
      <c r="D1573" s="131" t="s">
        <v>329</v>
      </c>
      <c r="E1573" s="131"/>
      <c r="F1573" s="136">
        <f>F1555</f>
        <v>2</v>
      </c>
      <c r="G1573" s="131" t="s">
        <v>330</v>
      </c>
      <c r="H1573" s="132" t="s">
        <v>331</v>
      </c>
      <c r="I1573" s="132"/>
      <c r="J1573" s="137">
        <f>J1555</f>
        <v>87</v>
      </c>
      <c r="K1573" s="594"/>
      <c r="L1573" s="599"/>
      <c r="M1573" s="132"/>
      <c r="N1573" s="132"/>
      <c r="O1573" s="131" t="s">
        <v>329</v>
      </c>
      <c r="P1573" s="131"/>
      <c r="Q1573" s="136">
        <f>Q1555</f>
        <v>2</v>
      </c>
      <c r="R1573" s="131" t="s">
        <v>330</v>
      </c>
      <c r="S1573" s="132" t="s">
        <v>331</v>
      </c>
      <c r="T1573" s="132"/>
      <c r="U1573" s="137">
        <f>U1555</f>
        <v>89</v>
      </c>
      <c r="V1573" s="594"/>
    </row>
    <row r="1574" spans="1:22" ht="2.25" customHeight="1" thickBot="1">
      <c r="A1574" s="599"/>
      <c r="B1574" s="132"/>
      <c r="C1574" s="132"/>
      <c r="D1574" s="132"/>
      <c r="E1574" s="132"/>
      <c r="F1574" s="132"/>
      <c r="G1574" s="132"/>
      <c r="H1574" s="132"/>
      <c r="I1574" s="132"/>
      <c r="J1574" s="132"/>
      <c r="K1574" s="594"/>
      <c r="L1574" s="599"/>
      <c r="M1574" s="132"/>
      <c r="N1574" s="132"/>
      <c r="O1574" s="132"/>
      <c r="P1574" s="132"/>
      <c r="Q1574" s="132"/>
      <c r="R1574" s="132"/>
      <c r="S1574" s="132"/>
      <c r="T1574" s="132"/>
      <c r="U1574" s="132"/>
      <c r="V1574" s="594"/>
    </row>
    <row r="1575" spans="1:22" ht="19.5" customHeight="1" thickBot="1">
      <c r="A1575" s="599"/>
      <c r="B1575" s="138"/>
      <c r="C1575" s="219"/>
      <c r="D1575" s="139" t="s">
        <v>957</v>
      </c>
      <c r="E1575" s="140"/>
      <c r="F1575" s="141" t="s">
        <v>334</v>
      </c>
      <c r="G1575" s="141" t="s">
        <v>335</v>
      </c>
      <c r="H1575" s="220"/>
      <c r="I1575" s="569" t="s">
        <v>337</v>
      </c>
      <c r="J1575" s="570"/>
      <c r="K1575" s="594"/>
      <c r="L1575" s="599"/>
      <c r="M1575" s="138"/>
      <c r="N1575" s="219"/>
      <c r="O1575" s="139" t="s">
        <v>957</v>
      </c>
      <c r="P1575" s="140"/>
      <c r="Q1575" s="141" t="s">
        <v>334</v>
      </c>
      <c r="R1575" s="141" t="s">
        <v>335</v>
      </c>
      <c r="S1575" s="220"/>
      <c r="T1575" s="569" t="s">
        <v>337</v>
      </c>
      <c r="U1575" s="570"/>
      <c r="V1575" s="594"/>
    </row>
    <row r="1576" spans="1:22" ht="3" customHeight="1">
      <c r="A1576" s="599"/>
      <c r="B1576" s="221"/>
      <c r="C1576" s="144"/>
      <c r="D1576" s="144"/>
      <c r="E1576" s="145"/>
      <c r="F1576" s="146"/>
      <c r="G1576" s="146"/>
      <c r="H1576" s="146"/>
      <c r="I1576" s="144"/>
      <c r="J1576" s="147"/>
      <c r="K1576" s="594"/>
      <c r="L1576" s="599"/>
      <c r="M1576" s="221"/>
      <c r="N1576" s="144"/>
      <c r="O1576" s="144"/>
      <c r="P1576" s="145"/>
      <c r="Q1576" s="146"/>
      <c r="R1576" s="146"/>
      <c r="S1576" s="146"/>
      <c r="T1576" s="144"/>
      <c r="U1576" s="147"/>
      <c r="V1576" s="594"/>
    </row>
    <row r="1577" spans="1:22" ht="30" customHeight="1" thickBot="1">
      <c r="A1577" s="599"/>
      <c r="B1577" s="600" t="s">
        <v>520</v>
      </c>
      <c r="C1577" s="601"/>
      <c r="D1577" s="601"/>
      <c r="E1577" s="602"/>
      <c r="F1577" s="239">
        <v>8.4499999999999993</v>
      </c>
      <c r="G1577" s="239">
        <f>F1577*F1572</f>
        <v>415.74</v>
      </c>
      <c r="H1577" s="166"/>
      <c r="I1577" s="242">
        <f>G1577-H1577</f>
        <v>415.74</v>
      </c>
      <c r="J1577" s="167"/>
      <c r="K1577" s="594"/>
      <c r="L1577" s="599"/>
      <c r="M1577" s="600" t="s">
        <v>520</v>
      </c>
      <c r="N1577" s="601"/>
      <c r="O1577" s="601"/>
      <c r="P1577" s="602"/>
      <c r="Q1577" s="239">
        <v>8.4499999999999993</v>
      </c>
      <c r="R1577" s="239">
        <f>Q1577*Q1572</f>
        <v>417.42999999999995</v>
      </c>
      <c r="S1577" s="166"/>
      <c r="T1577" s="242">
        <f>R1577-S1577</f>
        <v>417.42999999999995</v>
      </c>
      <c r="U1577" s="167"/>
      <c r="V1577" s="594"/>
    </row>
    <row r="1578" spans="1:22" ht="13.5" hidden="1" thickBot="1">
      <c r="A1578" s="154"/>
      <c r="B1578" s="168" t="s">
        <v>521</v>
      </c>
      <c r="C1578" s="164"/>
      <c r="D1578" s="164"/>
      <c r="E1578" s="165"/>
      <c r="F1578" s="239">
        <f>$B$2309</f>
        <v>0</v>
      </c>
      <c r="G1578" s="158">
        <f>F1578*F1572</f>
        <v>0</v>
      </c>
      <c r="H1578" s="194"/>
      <c r="I1578" s="160">
        <f>G1578-H1578</f>
        <v>0</v>
      </c>
      <c r="J1578" s="161"/>
      <c r="K1578" s="594"/>
      <c r="L1578" s="154"/>
      <c r="M1578" s="168" t="s">
        <v>521</v>
      </c>
      <c r="N1578" s="164"/>
      <c r="O1578" s="164"/>
      <c r="P1578" s="165"/>
      <c r="Q1578" s="239">
        <f>$B$2309</f>
        <v>0</v>
      </c>
      <c r="R1578" s="158">
        <f>Q1578*Q1572</f>
        <v>0</v>
      </c>
      <c r="S1578" s="194"/>
      <c r="T1578" s="160">
        <f>R1578-S1578</f>
        <v>0</v>
      </c>
      <c r="U1578" s="161"/>
      <c r="V1578" s="594"/>
    </row>
    <row r="1579" spans="1:22" ht="13.5" hidden="1" customHeight="1" thickBot="1">
      <c r="A1579" s="132"/>
      <c r="B1579" s="168"/>
      <c r="C1579" s="164"/>
      <c r="D1579" s="164"/>
      <c r="E1579" s="165"/>
      <c r="F1579" s="332" t="s">
        <v>384</v>
      </c>
      <c r="G1579" s="332" t="s">
        <v>385</v>
      </c>
      <c r="H1579" s="300"/>
      <c r="I1579" s="219"/>
      <c r="J1579" s="251"/>
      <c r="K1579" s="594"/>
      <c r="L1579" s="132"/>
      <c r="M1579" s="168"/>
      <c r="N1579" s="164"/>
      <c r="O1579" s="164"/>
      <c r="P1579" s="165"/>
      <c r="Q1579" s="332" t="s">
        <v>384</v>
      </c>
      <c r="R1579" s="332" t="s">
        <v>385</v>
      </c>
      <c r="S1579" s="300"/>
      <c r="T1579" s="219"/>
      <c r="U1579" s="251"/>
      <c r="V1579" s="594"/>
    </row>
    <row r="1580" spans="1:22" ht="13.5" thickBot="1">
      <c r="A1580" s="246" t="s">
        <v>375</v>
      </c>
      <c r="B1580" s="345"/>
      <c r="C1580" s="219"/>
      <c r="D1580" s="219"/>
      <c r="E1580" s="253"/>
      <c r="F1580" s="164"/>
      <c r="G1580" s="282"/>
      <c r="H1580" s="249"/>
      <c r="I1580" s="242"/>
      <c r="J1580" s="167"/>
      <c r="K1580" s="594"/>
      <c r="L1580" s="246" t="s">
        <v>375</v>
      </c>
      <c r="M1580" s="345"/>
      <c r="N1580" s="219"/>
      <c r="O1580" s="219"/>
      <c r="P1580" s="253"/>
      <c r="Q1580" s="164"/>
      <c r="R1580" s="248"/>
      <c r="S1580" s="249"/>
      <c r="T1580" s="242"/>
      <c r="U1580" s="167"/>
      <c r="V1580" s="594"/>
    </row>
    <row r="1581" spans="1:22">
      <c r="A1581" s="131"/>
      <c r="B1581" s="132"/>
      <c r="C1581" s="132"/>
      <c r="D1581" s="132"/>
      <c r="E1581" s="132"/>
      <c r="F1581" s="132"/>
      <c r="G1581" s="173" t="s">
        <v>342</v>
      </c>
      <c r="H1581" s="147"/>
      <c r="I1581" s="287">
        <f>I1563</f>
        <v>0</v>
      </c>
      <c r="J1581" s="147"/>
      <c r="K1581" s="594"/>
      <c r="L1581" s="131"/>
      <c r="M1581" s="132"/>
      <c r="N1581" s="132"/>
      <c r="O1581" s="132"/>
      <c r="P1581" s="132"/>
      <c r="Q1581" s="132"/>
      <c r="R1581" s="173" t="s">
        <v>342</v>
      </c>
      <c r="S1581" s="147"/>
      <c r="T1581" s="287">
        <f>T1563</f>
        <v>0</v>
      </c>
      <c r="U1581" s="147"/>
      <c r="V1581" s="594"/>
    </row>
    <row r="1582" spans="1:22">
      <c r="A1582" s="131"/>
      <c r="B1582" s="132"/>
      <c r="C1582" s="132"/>
      <c r="D1582" s="132"/>
      <c r="E1582" s="132"/>
      <c r="F1582" s="132"/>
      <c r="G1582" s="177" t="s">
        <v>140</v>
      </c>
      <c r="H1582" s="178"/>
      <c r="I1582" s="283">
        <f>I1564</f>
        <v>0</v>
      </c>
      <c r="J1582" s="178"/>
      <c r="K1582" s="594"/>
      <c r="L1582" s="131"/>
      <c r="M1582" s="132"/>
      <c r="N1582" s="132"/>
      <c r="O1582" s="132"/>
      <c r="P1582" s="132"/>
      <c r="Q1582" s="132"/>
      <c r="R1582" s="177" t="s">
        <v>140</v>
      </c>
      <c r="S1582" s="178"/>
      <c r="T1582" s="283">
        <f>T1564</f>
        <v>0</v>
      </c>
      <c r="U1582" s="178"/>
      <c r="V1582" s="594"/>
    </row>
    <row r="1583" spans="1:22" ht="13.5" thickBot="1">
      <c r="A1583" s="131" t="s">
        <v>376</v>
      </c>
      <c r="B1583" s="132"/>
      <c r="C1583" s="132"/>
      <c r="D1583" s="180" t="s">
        <v>345</v>
      </c>
      <c r="E1583" s="183" t="str">
        <f>$E$17</f>
        <v>декабря</v>
      </c>
      <c r="F1583" s="132" t="s">
        <v>968</v>
      </c>
      <c r="G1583" s="182" t="s">
        <v>347</v>
      </c>
      <c r="H1583" s="167"/>
      <c r="I1583" s="257">
        <f>I1577+I1578+I1580+I1581+I1582</f>
        <v>415.74</v>
      </c>
      <c r="J1583" s="167"/>
      <c r="K1583" s="594"/>
      <c r="L1583" s="131" t="s">
        <v>376</v>
      </c>
      <c r="M1583" s="132"/>
      <c r="N1583" s="132"/>
      <c r="O1583" s="180" t="s">
        <v>345</v>
      </c>
      <c r="P1583" s="183" t="str">
        <f>$E$17</f>
        <v>декабря</v>
      </c>
      <c r="Q1583" s="132" t="s">
        <v>968</v>
      </c>
      <c r="R1583" s="182" t="s">
        <v>347</v>
      </c>
      <c r="S1583" s="167"/>
      <c r="T1583" s="257">
        <f>T1577+T1578+T1580+T1581+T1582</f>
        <v>417.42999999999995</v>
      </c>
      <c r="U1583" s="167"/>
      <c r="V1583" s="594"/>
    </row>
    <row r="1584" spans="1:22" s="261" customFormat="1" ht="12" customHeight="1">
      <c r="A1584" s="284" t="s">
        <v>348</v>
      </c>
      <c r="B1584" s="285">
        <f>$B$18</f>
        <v>4.3333333333333335E-2</v>
      </c>
      <c r="C1584" s="196" t="s">
        <v>349</v>
      </c>
      <c r="K1584" s="260"/>
      <c r="L1584" s="284" t="s">
        <v>348</v>
      </c>
      <c r="M1584" s="285">
        <f>$B$18</f>
        <v>4.3333333333333335E-2</v>
      </c>
      <c r="N1584" s="196" t="s">
        <v>349</v>
      </c>
    </row>
    <row r="1585" spans="1:22">
      <c r="A1585" s="131" t="s">
        <v>363</v>
      </c>
      <c r="B1585" s="131"/>
      <c r="L1585" s="131" t="s">
        <v>363</v>
      </c>
      <c r="M1585" s="131"/>
    </row>
    <row r="1586" spans="1:22">
      <c r="A1586" s="131" t="s">
        <v>966</v>
      </c>
      <c r="B1586" s="131"/>
      <c r="L1586" s="131" t="s">
        <v>966</v>
      </c>
      <c r="M1586" s="131"/>
    </row>
    <row r="1587" spans="1:22" ht="4.5" hidden="1" customHeight="1">
      <c r="A1587" s="131"/>
      <c r="B1587" s="131"/>
      <c r="C1587" s="132"/>
      <c r="D1587" s="132"/>
      <c r="E1587" s="132"/>
      <c r="F1587" s="132"/>
      <c r="G1587" s="132"/>
      <c r="H1587" s="132"/>
      <c r="I1587" s="132"/>
      <c r="J1587" s="132"/>
      <c r="K1587" s="217"/>
      <c r="L1587" s="131"/>
      <c r="M1587" s="131"/>
      <c r="N1587" s="132"/>
      <c r="O1587" s="132"/>
      <c r="P1587" s="132"/>
      <c r="Q1587" s="132"/>
      <c r="R1587" s="132"/>
      <c r="S1587" s="132"/>
      <c r="T1587" s="132"/>
      <c r="U1587" s="132"/>
      <c r="V1587" s="132"/>
    </row>
    <row r="1588" spans="1:22">
      <c r="A1588" s="132"/>
      <c r="B1588" s="132"/>
      <c r="C1588" s="132"/>
      <c r="D1588" s="133" t="s">
        <v>325</v>
      </c>
      <c r="E1588" s="133"/>
      <c r="F1588" s="133"/>
      <c r="G1588" s="135" t="str">
        <f>$G$4</f>
        <v>ноябрь</v>
      </c>
      <c r="H1588" s="133" t="s">
        <v>967</v>
      </c>
      <c r="I1588" s="132"/>
      <c r="J1588" s="132"/>
      <c r="K1588" s="217"/>
      <c r="L1588" s="132"/>
      <c r="M1588" s="132"/>
      <c r="N1588" s="132"/>
      <c r="O1588" s="133" t="s">
        <v>325</v>
      </c>
      <c r="P1588" s="133"/>
      <c r="Q1588" s="133"/>
      <c r="R1588" s="135" t="str">
        <f>$G$4</f>
        <v>ноябрь</v>
      </c>
      <c r="S1588" s="133" t="s">
        <v>967</v>
      </c>
      <c r="T1588" s="132"/>
      <c r="U1588" s="132"/>
      <c r="V1588" s="132"/>
    </row>
    <row r="1589" spans="1:22" ht="1.5" customHeight="1">
      <c r="A1589" s="599" t="s">
        <v>369</v>
      </c>
      <c r="B1589" s="132"/>
      <c r="C1589" s="132"/>
      <c r="D1589" s="132"/>
      <c r="E1589" s="132"/>
      <c r="F1589" s="132"/>
      <c r="G1589" s="132"/>
      <c r="H1589" s="132"/>
      <c r="I1589" s="132"/>
      <c r="J1589" s="132"/>
      <c r="K1589" s="217"/>
      <c r="L1589" s="599" t="s">
        <v>369</v>
      </c>
      <c r="M1589" s="132"/>
      <c r="N1589" s="132"/>
      <c r="O1589" s="132"/>
      <c r="P1589" s="132"/>
      <c r="Q1589" s="132"/>
      <c r="R1589" s="132"/>
      <c r="S1589" s="132"/>
      <c r="T1589" s="132"/>
      <c r="U1589" s="132"/>
      <c r="V1589" s="132"/>
    </row>
    <row r="1590" spans="1:22">
      <c r="A1590" s="599"/>
      <c r="B1590" s="132"/>
      <c r="C1590" s="132"/>
      <c r="D1590" s="131" t="s">
        <v>327</v>
      </c>
      <c r="E1590" s="131"/>
      <c r="F1590" s="136">
        <f>Жильцы!E91</f>
        <v>53.4</v>
      </c>
      <c r="G1590" s="131" t="s">
        <v>328</v>
      </c>
      <c r="H1590" s="132" t="str">
        <f>Жильцы!B91&amp;" "&amp;Жильцы!C91&amp;"."&amp;Жильцы!D91&amp;"."</f>
        <v>Галинский Г.Е.</v>
      </c>
      <c r="I1590" s="132"/>
      <c r="J1590" s="132"/>
      <c r="K1590" s="217"/>
      <c r="L1590" s="599"/>
      <c r="M1590" s="132"/>
      <c r="N1590" s="132"/>
      <c r="O1590" s="131" t="s">
        <v>327</v>
      </c>
      <c r="P1590" s="131"/>
      <c r="Q1590" s="136">
        <f>Жильцы!E93</f>
        <v>65.599999999999994</v>
      </c>
      <c r="R1590" s="131" t="s">
        <v>328</v>
      </c>
      <c r="S1590" s="132" t="str">
        <f>Жильцы!B93&amp;" "&amp;Жильцы!C93&amp;"."&amp;Жильцы!D93&amp;"."</f>
        <v>Хан Л.Б.</v>
      </c>
      <c r="T1590" s="132"/>
      <c r="U1590" s="132"/>
      <c r="V1590" s="132"/>
    </row>
    <row r="1591" spans="1:22" ht="13.5" thickBot="1">
      <c r="A1591" s="599"/>
      <c r="B1591" s="132"/>
      <c r="C1591" s="132"/>
      <c r="D1591" s="131" t="s">
        <v>329</v>
      </c>
      <c r="E1591" s="131"/>
      <c r="F1591" s="136">
        <f>Жильцы!F91</f>
        <v>2</v>
      </c>
      <c r="G1591" s="131" t="s">
        <v>330</v>
      </c>
      <c r="H1591" s="132" t="s">
        <v>331</v>
      </c>
      <c r="I1591" s="132"/>
      <c r="J1591" s="137">
        <f>Жильцы!A91</f>
        <v>90</v>
      </c>
      <c r="K1591" s="217"/>
      <c r="L1591" s="599"/>
      <c r="M1591" s="132"/>
      <c r="N1591" s="132"/>
      <c r="O1591" s="131" t="s">
        <v>329</v>
      </c>
      <c r="P1591" s="131"/>
      <c r="Q1591" s="136">
        <f>Жильцы!F93</f>
        <v>5</v>
      </c>
      <c r="R1591" s="131" t="s">
        <v>330</v>
      </c>
      <c r="S1591" s="132" t="s">
        <v>331</v>
      </c>
      <c r="T1591" s="132"/>
      <c r="U1591" s="137">
        <f>Жильцы!A93</f>
        <v>92</v>
      </c>
      <c r="V1591" s="132"/>
    </row>
    <row r="1592" spans="1:22" ht="6" hidden="1" customHeight="1" thickBot="1">
      <c r="A1592" s="599"/>
      <c r="B1592" s="132"/>
      <c r="C1592" s="132"/>
      <c r="D1592" s="132"/>
      <c r="E1592" s="132"/>
      <c r="F1592" s="132"/>
      <c r="G1592" s="132"/>
      <c r="H1592" s="132"/>
      <c r="I1592" s="132"/>
      <c r="J1592" s="132"/>
      <c r="K1592" s="217"/>
      <c r="L1592" s="599"/>
      <c r="M1592" s="132"/>
      <c r="N1592" s="132"/>
      <c r="O1592" s="132"/>
      <c r="P1592" s="132"/>
      <c r="Q1592" s="132"/>
      <c r="R1592" s="132"/>
      <c r="S1592" s="132"/>
      <c r="T1592" s="132"/>
      <c r="U1592" s="132"/>
      <c r="V1592" s="132"/>
    </row>
    <row r="1593" spans="1:22" ht="23.25" customHeight="1" thickBot="1">
      <c r="A1593" s="599"/>
      <c r="B1593" s="138"/>
      <c r="C1593" s="219"/>
      <c r="D1593" s="139" t="s">
        <v>957</v>
      </c>
      <c r="E1593" s="140"/>
      <c r="F1593" s="141" t="s">
        <v>334</v>
      </c>
      <c r="G1593" s="141" t="s">
        <v>335</v>
      </c>
      <c r="H1593" s="220"/>
      <c r="I1593" s="569" t="s">
        <v>337</v>
      </c>
      <c r="J1593" s="570"/>
      <c r="K1593" s="217"/>
      <c r="L1593" s="599"/>
      <c r="M1593" s="138"/>
      <c r="N1593" s="219"/>
      <c r="O1593" s="139" t="s">
        <v>957</v>
      </c>
      <c r="P1593" s="140"/>
      <c r="Q1593" s="141" t="s">
        <v>334</v>
      </c>
      <c r="R1593" s="141" t="s">
        <v>335</v>
      </c>
      <c r="S1593" s="220"/>
      <c r="T1593" s="569" t="s">
        <v>337</v>
      </c>
      <c r="U1593" s="570"/>
      <c r="V1593" s="132"/>
    </row>
    <row r="1594" spans="1:22" ht="2.25" customHeight="1">
      <c r="A1594" s="599"/>
      <c r="B1594" s="221"/>
      <c r="C1594" s="144"/>
      <c r="D1594" s="144"/>
      <c r="E1594" s="145"/>
      <c r="F1594" s="146"/>
      <c r="G1594" s="146"/>
      <c r="H1594" s="146"/>
      <c r="I1594" s="144"/>
      <c r="J1594" s="147"/>
      <c r="K1594" s="217"/>
      <c r="L1594" s="599"/>
      <c r="M1594" s="221"/>
      <c r="N1594" s="144"/>
      <c r="O1594" s="144"/>
      <c r="P1594" s="145"/>
      <c r="Q1594" s="146"/>
      <c r="R1594" s="146"/>
      <c r="S1594" s="146"/>
      <c r="T1594" s="144"/>
      <c r="U1594" s="147"/>
      <c r="V1594" s="132"/>
    </row>
    <row r="1595" spans="1:22" ht="28.5" customHeight="1" thickBot="1">
      <c r="A1595" s="599"/>
      <c r="B1595" s="600" t="s">
        <v>520</v>
      </c>
      <c r="C1595" s="601"/>
      <c r="D1595" s="601"/>
      <c r="E1595" s="602"/>
      <c r="F1595" s="239">
        <v>8.4499999999999993</v>
      </c>
      <c r="G1595" s="239">
        <f>F1595*F1590</f>
        <v>451.22999999999996</v>
      </c>
      <c r="H1595" s="240"/>
      <c r="I1595" s="242">
        <f>G1595-H1595</f>
        <v>451.22999999999996</v>
      </c>
      <c r="J1595" s="167"/>
      <c r="K1595" s="217"/>
      <c r="L1595" s="599"/>
      <c r="M1595" s="600" t="s">
        <v>520</v>
      </c>
      <c r="N1595" s="601"/>
      <c r="O1595" s="601"/>
      <c r="P1595" s="602"/>
      <c r="Q1595" s="239">
        <v>8.4499999999999993</v>
      </c>
      <c r="R1595" s="239">
        <f>Q1595*Q1590</f>
        <v>554.31999999999994</v>
      </c>
      <c r="S1595" s="240"/>
      <c r="T1595" s="242">
        <f>R1595-S1595</f>
        <v>554.31999999999994</v>
      </c>
      <c r="U1595" s="167"/>
      <c r="V1595" s="132"/>
    </row>
    <row r="1596" spans="1:22" ht="13.5" hidden="1" thickBot="1">
      <c r="A1596" s="154"/>
      <c r="B1596" s="168" t="s">
        <v>521</v>
      </c>
      <c r="C1596" s="164"/>
      <c r="D1596" s="164"/>
      <c r="E1596" s="165"/>
      <c r="F1596" s="239">
        <f>$B$2309</f>
        <v>0</v>
      </c>
      <c r="G1596" s="158">
        <f>F1596*F1590</f>
        <v>0</v>
      </c>
      <c r="H1596" s="162"/>
      <c r="I1596" s="160">
        <f>G1596-H1596</f>
        <v>0</v>
      </c>
      <c r="J1596" s="161"/>
      <c r="K1596" s="217"/>
      <c r="L1596" s="154"/>
      <c r="M1596" s="168" t="s">
        <v>521</v>
      </c>
      <c r="N1596" s="164"/>
      <c r="O1596" s="164"/>
      <c r="P1596" s="165"/>
      <c r="Q1596" s="239">
        <f>$B$2309</f>
        <v>0</v>
      </c>
      <c r="R1596" s="158">
        <f>Q1596*Q1590</f>
        <v>0</v>
      </c>
      <c r="S1596" s="162"/>
      <c r="T1596" s="160">
        <f>R1596-S1596</f>
        <v>0</v>
      </c>
      <c r="U1596" s="161"/>
      <c r="V1596" s="132"/>
    </row>
    <row r="1597" spans="1:22" ht="14.25" hidden="1" customHeight="1" thickBot="1">
      <c r="A1597" s="132"/>
      <c r="B1597" s="168"/>
      <c r="C1597" s="164"/>
      <c r="D1597" s="164"/>
      <c r="E1597" s="165"/>
      <c r="F1597" s="332" t="s">
        <v>384</v>
      </c>
      <c r="G1597" s="332" t="s">
        <v>385</v>
      </c>
      <c r="H1597" s="300"/>
      <c r="I1597" s="219"/>
      <c r="J1597" s="251"/>
      <c r="K1597" s="217"/>
      <c r="L1597" s="132"/>
      <c r="M1597" s="168"/>
      <c r="N1597" s="164"/>
      <c r="O1597" s="164"/>
      <c r="P1597" s="165"/>
      <c r="Q1597" s="332" t="s">
        <v>384</v>
      </c>
      <c r="R1597" s="332" t="s">
        <v>385</v>
      </c>
      <c r="S1597" s="300"/>
      <c r="T1597" s="219"/>
      <c r="U1597" s="251"/>
      <c r="V1597" s="132"/>
    </row>
    <row r="1598" spans="1:22" ht="13.5" thickBot="1">
      <c r="A1598" s="246" t="s">
        <v>375</v>
      </c>
      <c r="B1598" s="345"/>
      <c r="C1598" s="219"/>
      <c r="D1598" s="219"/>
      <c r="E1598" s="253"/>
      <c r="F1598" s="248"/>
      <c r="G1598" s="248"/>
      <c r="H1598" s="249"/>
      <c r="I1598" s="242"/>
      <c r="J1598" s="251"/>
      <c r="K1598" s="252"/>
      <c r="L1598" s="246" t="s">
        <v>375</v>
      </c>
      <c r="M1598" s="345"/>
      <c r="N1598" s="219"/>
      <c r="O1598" s="219"/>
      <c r="P1598" s="253"/>
      <c r="Q1598" s="164"/>
      <c r="R1598" s="248"/>
      <c r="S1598" s="249"/>
      <c r="T1598" s="242"/>
      <c r="U1598" s="167"/>
      <c r="V1598" s="132"/>
    </row>
    <row r="1599" spans="1:22">
      <c r="A1599" s="131"/>
      <c r="B1599" s="132"/>
      <c r="C1599" s="132"/>
      <c r="D1599" s="132"/>
      <c r="E1599" s="132"/>
      <c r="F1599" s="132"/>
      <c r="G1599" s="173" t="s">
        <v>342</v>
      </c>
      <c r="H1599" s="147"/>
      <c r="I1599" s="287">
        <f>Жильцы!M91</f>
        <v>0</v>
      </c>
      <c r="J1599" s="147"/>
      <c r="K1599" s="217"/>
      <c r="L1599" s="131"/>
      <c r="M1599" s="132"/>
      <c r="N1599" s="132"/>
      <c r="O1599" s="132"/>
      <c r="P1599" s="132"/>
      <c r="Q1599" s="132"/>
      <c r="R1599" s="173" t="s">
        <v>342</v>
      </c>
      <c r="S1599" s="147"/>
      <c r="T1599" s="287">
        <f>Жильцы!M93</f>
        <v>0</v>
      </c>
      <c r="U1599" s="147"/>
      <c r="V1599" s="132"/>
    </row>
    <row r="1600" spans="1:22">
      <c r="A1600" s="131"/>
      <c r="B1600" s="132"/>
      <c r="C1600" s="132"/>
      <c r="D1600" s="132"/>
      <c r="E1600" s="132"/>
      <c r="F1600" s="132"/>
      <c r="G1600" s="177" t="s">
        <v>140</v>
      </c>
      <c r="H1600" s="178"/>
      <c r="I1600" s="283">
        <f>Жильцы!O91</f>
        <v>0</v>
      </c>
      <c r="J1600" s="178"/>
      <c r="K1600" s="217"/>
      <c r="L1600" s="131"/>
      <c r="M1600" s="132"/>
      <c r="N1600" s="132"/>
      <c r="O1600" s="132"/>
      <c r="P1600" s="132"/>
      <c r="Q1600" s="132"/>
      <c r="R1600" s="177" t="s">
        <v>140</v>
      </c>
      <c r="S1600" s="178"/>
      <c r="T1600" s="283">
        <f>Жильцы!O93</f>
        <v>0</v>
      </c>
      <c r="U1600" s="178"/>
      <c r="V1600" s="132"/>
    </row>
    <row r="1601" spans="1:22" ht="13.5" thickBot="1">
      <c r="A1601" s="131" t="s">
        <v>376</v>
      </c>
      <c r="B1601" s="132"/>
      <c r="C1601" s="132"/>
      <c r="D1601" s="180" t="s">
        <v>345</v>
      </c>
      <c r="E1601" s="183" t="str">
        <f>$E$17</f>
        <v>декабря</v>
      </c>
      <c r="F1601" s="132" t="s">
        <v>968</v>
      </c>
      <c r="G1601" s="182" t="s">
        <v>347</v>
      </c>
      <c r="H1601" s="167"/>
      <c r="I1601" s="257">
        <f>I1595+I1596+I1598+I1599+I1600</f>
        <v>451.22999999999996</v>
      </c>
      <c r="J1601" s="167"/>
      <c r="K1601" s="217"/>
      <c r="L1601" s="131" t="s">
        <v>376</v>
      </c>
      <c r="M1601" s="132"/>
      <c r="N1601" s="132"/>
      <c r="O1601" s="180" t="s">
        <v>345</v>
      </c>
      <c r="P1601" s="183" t="str">
        <f>$E$17</f>
        <v>декабря</v>
      </c>
      <c r="Q1601" s="132" t="s">
        <v>968</v>
      </c>
      <c r="R1601" s="182" t="s">
        <v>347</v>
      </c>
      <c r="S1601" s="167"/>
      <c r="T1601" s="257">
        <f>T1595+T1596+T1598+T1599+T1600</f>
        <v>554.31999999999994</v>
      </c>
      <c r="U1601" s="167"/>
      <c r="V1601" s="132"/>
    </row>
    <row r="1602" spans="1:22" ht="12.75" customHeight="1">
      <c r="A1602" s="184" t="s">
        <v>348</v>
      </c>
      <c r="B1602" s="190">
        <f>$B$18</f>
        <v>4.3333333333333335E-2</v>
      </c>
      <c r="C1602" s="186" t="s">
        <v>349</v>
      </c>
      <c r="D1602" s="259"/>
      <c r="E1602" s="259"/>
      <c r="F1602" s="259"/>
      <c r="G1602" s="188"/>
      <c r="H1602" s="189"/>
      <c r="I1602" s="259"/>
      <c r="J1602" s="259"/>
      <c r="K1602" s="260"/>
      <c r="L1602" s="184" t="s">
        <v>348</v>
      </c>
      <c r="M1602" s="190">
        <f>$B$18</f>
        <v>4.3333333333333335E-2</v>
      </c>
      <c r="N1602" s="186" t="s">
        <v>349</v>
      </c>
      <c r="O1602" s="259"/>
      <c r="P1602" s="259"/>
      <c r="Q1602" s="259"/>
      <c r="R1602" s="259"/>
      <c r="S1602" s="259"/>
      <c r="T1602" s="259"/>
      <c r="U1602" s="259"/>
      <c r="V1602" s="261"/>
    </row>
    <row r="1603" spans="1:22" ht="25.5" customHeight="1">
      <c r="A1603" s="131" t="s">
        <v>363</v>
      </c>
      <c r="B1603" s="131"/>
      <c r="L1603" s="131" t="s">
        <v>363</v>
      </c>
      <c r="M1603" s="131"/>
      <c r="V1603" s="261"/>
    </row>
    <row r="1604" spans="1:22">
      <c r="A1604" s="131" t="s">
        <v>966</v>
      </c>
      <c r="B1604" s="131"/>
      <c r="L1604" s="131" t="s">
        <v>966</v>
      </c>
      <c r="M1604" s="131"/>
      <c r="V1604" s="261"/>
    </row>
    <row r="1605" spans="1:22" ht="2.25" customHeight="1">
      <c r="A1605" s="131"/>
      <c r="B1605" s="131"/>
      <c r="C1605" s="132"/>
      <c r="D1605" s="132"/>
      <c r="E1605" s="132"/>
      <c r="F1605" s="132"/>
      <c r="G1605" s="132"/>
      <c r="H1605" s="132"/>
      <c r="I1605" s="132"/>
      <c r="J1605" s="132"/>
      <c r="K1605" s="217"/>
      <c r="L1605" s="131"/>
      <c r="M1605" s="131"/>
      <c r="N1605" s="132"/>
      <c r="O1605" s="132"/>
      <c r="P1605" s="132"/>
      <c r="Q1605" s="132"/>
      <c r="R1605" s="132"/>
      <c r="S1605" s="132"/>
      <c r="T1605" s="132"/>
      <c r="U1605" s="132"/>
      <c r="V1605" s="156"/>
    </row>
    <row r="1606" spans="1:22">
      <c r="A1606" s="132"/>
      <c r="B1606" s="132"/>
      <c r="C1606" s="132"/>
      <c r="D1606" s="133" t="s">
        <v>350</v>
      </c>
      <c r="E1606" s="133"/>
      <c r="F1606" s="133"/>
      <c r="G1606" s="135" t="str">
        <f>$G$4</f>
        <v>ноябрь</v>
      </c>
      <c r="H1606" s="133" t="s">
        <v>967</v>
      </c>
      <c r="I1606" s="132"/>
      <c r="J1606" s="132"/>
      <c r="K1606" s="217"/>
      <c r="L1606" s="132"/>
      <c r="M1606" s="132"/>
      <c r="N1606" s="132"/>
      <c r="O1606" s="133" t="s">
        <v>350</v>
      </c>
      <c r="P1606" s="133"/>
      <c r="Q1606" s="133"/>
      <c r="R1606" s="135" t="str">
        <f>$G$4</f>
        <v>ноябрь</v>
      </c>
      <c r="S1606" s="133" t="s">
        <v>967</v>
      </c>
      <c r="T1606" s="132"/>
      <c r="U1606" s="132"/>
      <c r="V1606" s="156"/>
    </row>
    <row r="1607" spans="1:22" ht="3.75" customHeight="1">
      <c r="A1607" s="599" t="s">
        <v>369</v>
      </c>
      <c r="B1607" s="132"/>
      <c r="C1607" s="132"/>
      <c r="D1607" s="132"/>
      <c r="E1607" s="132"/>
      <c r="F1607" s="132"/>
      <c r="G1607" s="132"/>
      <c r="H1607" s="132"/>
      <c r="I1607" s="132"/>
      <c r="J1607" s="132"/>
      <c r="K1607" s="594"/>
      <c r="L1607" s="599" t="s">
        <v>369</v>
      </c>
      <c r="M1607" s="132"/>
      <c r="N1607" s="132"/>
      <c r="O1607" s="132"/>
      <c r="P1607" s="132"/>
      <c r="Q1607" s="132"/>
      <c r="R1607" s="132"/>
      <c r="S1607" s="132"/>
      <c r="T1607" s="132"/>
      <c r="U1607" s="132"/>
      <c r="V1607" s="594"/>
    </row>
    <row r="1608" spans="1:22">
      <c r="A1608" s="599"/>
      <c r="B1608" s="132"/>
      <c r="C1608" s="132"/>
      <c r="D1608" s="131" t="s">
        <v>327</v>
      </c>
      <c r="E1608" s="131"/>
      <c r="F1608" s="136">
        <f>F1590</f>
        <v>53.4</v>
      </c>
      <c r="G1608" s="131" t="s">
        <v>328</v>
      </c>
      <c r="H1608" s="132" t="str">
        <f>H1590</f>
        <v>Галинский Г.Е.</v>
      </c>
      <c r="I1608" s="132"/>
      <c r="J1608" s="132"/>
      <c r="K1608" s="594"/>
      <c r="L1608" s="599"/>
      <c r="M1608" s="132"/>
      <c r="N1608" s="132"/>
      <c r="O1608" s="131" t="s">
        <v>327</v>
      </c>
      <c r="P1608" s="131"/>
      <c r="Q1608" s="136">
        <f>Q1590</f>
        <v>65.599999999999994</v>
      </c>
      <c r="R1608" s="131" t="s">
        <v>328</v>
      </c>
      <c r="S1608" s="132" t="str">
        <f>S1590</f>
        <v>Хан Л.Б.</v>
      </c>
      <c r="T1608" s="132"/>
      <c r="U1608" s="132"/>
      <c r="V1608" s="594"/>
    </row>
    <row r="1609" spans="1:22">
      <c r="A1609" s="599"/>
      <c r="B1609" s="132"/>
      <c r="C1609" s="132"/>
      <c r="D1609" s="131" t="s">
        <v>329</v>
      </c>
      <c r="E1609" s="131"/>
      <c r="F1609" s="136">
        <f>F1591</f>
        <v>2</v>
      </c>
      <c r="G1609" s="131" t="s">
        <v>330</v>
      </c>
      <c r="H1609" s="132" t="s">
        <v>331</v>
      </c>
      <c r="I1609" s="132"/>
      <c r="J1609" s="137">
        <f>J1591</f>
        <v>90</v>
      </c>
      <c r="K1609" s="594"/>
      <c r="L1609" s="599"/>
      <c r="M1609" s="132"/>
      <c r="N1609" s="132"/>
      <c r="O1609" s="131" t="s">
        <v>329</v>
      </c>
      <c r="P1609" s="131"/>
      <c r="Q1609" s="136">
        <f>Q1591</f>
        <v>5</v>
      </c>
      <c r="R1609" s="131" t="s">
        <v>330</v>
      </c>
      <c r="S1609" s="132" t="s">
        <v>331</v>
      </c>
      <c r="T1609" s="132"/>
      <c r="U1609" s="137">
        <f>U1591</f>
        <v>92</v>
      </c>
      <c r="V1609" s="594"/>
    </row>
    <row r="1610" spans="1:22" ht="2.25" customHeight="1" thickBot="1">
      <c r="A1610" s="599"/>
      <c r="B1610" s="132"/>
      <c r="C1610" s="132"/>
      <c r="D1610" s="132"/>
      <c r="E1610" s="132"/>
      <c r="F1610" s="132"/>
      <c r="G1610" s="132"/>
      <c r="H1610" s="132"/>
      <c r="I1610" s="132"/>
      <c r="J1610" s="132"/>
      <c r="K1610" s="594"/>
      <c r="L1610" s="599"/>
      <c r="M1610" s="132"/>
      <c r="N1610" s="132"/>
      <c r="O1610" s="132"/>
      <c r="P1610" s="132"/>
      <c r="Q1610" s="132"/>
      <c r="R1610" s="132"/>
      <c r="S1610" s="132"/>
      <c r="T1610" s="132"/>
      <c r="U1610" s="132"/>
      <c r="V1610" s="594"/>
    </row>
    <row r="1611" spans="1:22" ht="20.25" customHeight="1" thickBot="1">
      <c r="A1611" s="599"/>
      <c r="B1611" s="138"/>
      <c r="C1611" s="219"/>
      <c r="D1611" s="139" t="s">
        <v>957</v>
      </c>
      <c r="E1611" s="140"/>
      <c r="F1611" s="141" t="s">
        <v>334</v>
      </c>
      <c r="G1611" s="141" t="s">
        <v>335</v>
      </c>
      <c r="H1611" s="220"/>
      <c r="I1611" s="569" t="s">
        <v>337</v>
      </c>
      <c r="J1611" s="570"/>
      <c r="K1611" s="594"/>
      <c r="L1611" s="599"/>
      <c r="M1611" s="138"/>
      <c r="N1611" s="219"/>
      <c r="O1611" s="139" t="s">
        <v>957</v>
      </c>
      <c r="P1611" s="140"/>
      <c r="Q1611" s="141" t="s">
        <v>334</v>
      </c>
      <c r="R1611" s="141" t="s">
        <v>335</v>
      </c>
      <c r="S1611" s="220"/>
      <c r="T1611" s="569" t="s">
        <v>337</v>
      </c>
      <c r="U1611" s="570"/>
      <c r="V1611" s="594"/>
    </row>
    <row r="1612" spans="1:22" ht="6" customHeight="1">
      <c r="A1612" s="599"/>
      <c r="B1612" s="221"/>
      <c r="C1612" s="144"/>
      <c r="D1612" s="144"/>
      <c r="E1612" s="145"/>
      <c r="F1612" s="146"/>
      <c r="G1612" s="146"/>
      <c r="H1612" s="146"/>
      <c r="I1612" s="144"/>
      <c r="J1612" s="147"/>
      <c r="K1612" s="594"/>
      <c r="L1612" s="599"/>
      <c r="M1612" s="221"/>
      <c r="N1612" s="144"/>
      <c r="O1612" s="144"/>
      <c r="P1612" s="145"/>
      <c r="Q1612" s="146"/>
      <c r="R1612" s="146"/>
      <c r="S1612" s="146"/>
      <c r="T1612" s="144"/>
      <c r="U1612" s="147"/>
      <c r="V1612" s="594"/>
    </row>
    <row r="1613" spans="1:22" ht="28.5" customHeight="1" thickBot="1">
      <c r="A1613" s="599"/>
      <c r="B1613" s="600" t="s">
        <v>520</v>
      </c>
      <c r="C1613" s="601"/>
      <c r="D1613" s="601"/>
      <c r="E1613" s="602"/>
      <c r="F1613" s="239">
        <v>8.4499999999999993</v>
      </c>
      <c r="G1613" s="239">
        <f>F1613*F1608</f>
        <v>451.22999999999996</v>
      </c>
      <c r="H1613" s="166"/>
      <c r="I1613" s="242">
        <f>G1613-H1613</f>
        <v>451.22999999999996</v>
      </c>
      <c r="J1613" s="167"/>
      <c r="K1613" s="594"/>
      <c r="L1613" s="599"/>
      <c r="M1613" s="600" t="s">
        <v>520</v>
      </c>
      <c r="N1613" s="601"/>
      <c r="O1613" s="601"/>
      <c r="P1613" s="602"/>
      <c r="Q1613" s="239">
        <v>8.4499999999999993</v>
      </c>
      <c r="R1613" s="239">
        <f>Q1613*Q1608</f>
        <v>554.31999999999994</v>
      </c>
      <c r="S1613" s="166"/>
      <c r="T1613" s="242">
        <f>R1613-S1613</f>
        <v>554.31999999999994</v>
      </c>
      <c r="U1613" s="167"/>
      <c r="V1613" s="594"/>
    </row>
    <row r="1614" spans="1:22" ht="13.5" hidden="1" thickBot="1">
      <c r="A1614" s="154"/>
      <c r="B1614" s="168" t="s">
        <v>521</v>
      </c>
      <c r="C1614" s="164"/>
      <c r="D1614" s="164"/>
      <c r="E1614" s="165"/>
      <c r="F1614" s="239">
        <f>$B$2309</f>
        <v>0</v>
      </c>
      <c r="G1614" s="158">
        <f>F1614*F1608</f>
        <v>0</v>
      </c>
      <c r="H1614" s="194"/>
      <c r="I1614" s="160">
        <f>G1614-H1614</f>
        <v>0</v>
      </c>
      <c r="J1614" s="161"/>
      <c r="K1614" s="594"/>
      <c r="L1614" s="154"/>
      <c r="M1614" s="168" t="s">
        <v>521</v>
      </c>
      <c r="N1614" s="164"/>
      <c r="O1614" s="164"/>
      <c r="P1614" s="165"/>
      <c r="Q1614" s="239">
        <f>$B$2309</f>
        <v>0</v>
      </c>
      <c r="R1614" s="158">
        <f>Q1614*Q1608</f>
        <v>0</v>
      </c>
      <c r="S1614" s="194"/>
      <c r="T1614" s="160">
        <f>R1614-S1614</f>
        <v>0</v>
      </c>
      <c r="U1614" s="161"/>
      <c r="V1614" s="594"/>
    </row>
    <row r="1615" spans="1:22" ht="9.75" hidden="1" customHeight="1" thickBot="1">
      <c r="A1615" s="132"/>
      <c r="B1615" s="168"/>
      <c r="C1615" s="164"/>
      <c r="D1615" s="164"/>
      <c r="E1615" s="165"/>
      <c r="F1615" s="332" t="s">
        <v>384</v>
      </c>
      <c r="G1615" s="332" t="s">
        <v>385</v>
      </c>
      <c r="H1615" s="300"/>
      <c r="I1615" s="219"/>
      <c r="J1615" s="251"/>
      <c r="K1615" s="594"/>
      <c r="L1615" s="132"/>
      <c r="M1615" s="168"/>
      <c r="N1615" s="164"/>
      <c r="O1615" s="164"/>
      <c r="P1615" s="165"/>
      <c r="Q1615" s="332" t="s">
        <v>384</v>
      </c>
      <c r="R1615" s="332" t="s">
        <v>385</v>
      </c>
      <c r="S1615" s="300"/>
      <c r="T1615" s="219"/>
      <c r="U1615" s="251"/>
      <c r="V1615" s="594"/>
    </row>
    <row r="1616" spans="1:22" ht="13.5" thickBot="1">
      <c r="A1616" s="246" t="s">
        <v>375</v>
      </c>
      <c r="B1616" s="345"/>
      <c r="C1616" s="219"/>
      <c r="D1616" s="219"/>
      <c r="E1616" s="253"/>
      <c r="F1616" s="164"/>
      <c r="G1616" s="282"/>
      <c r="H1616" s="249"/>
      <c r="I1616" s="242"/>
      <c r="J1616" s="167"/>
      <c r="K1616" s="594"/>
      <c r="L1616" s="246" t="s">
        <v>375</v>
      </c>
      <c r="M1616" s="345"/>
      <c r="N1616" s="219"/>
      <c r="O1616" s="219"/>
      <c r="P1616" s="253"/>
      <c r="Q1616" s="164"/>
      <c r="R1616" s="248"/>
      <c r="S1616" s="249"/>
      <c r="T1616" s="242"/>
      <c r="U1616" s="167"/>
      <c r="V1616" s="594"/>
    </row>
    <row r="1617" spans="1:23">
      <c r="A1617" s="131"/>
      <c r="B1617" s="132"/>
      <c r="C1617" s="132"/>
      <c r="D1617" s="132"/>
      <c r="E1617" s="132"/>
      <c r="F1617" s="132"/>
      <c r="G1617" s="173" t="s">
        <v>342</v>
      </c>
      <c r="H1617" s="147"/>
      <c r="I1617" s="287">
        <f>I1599</f>
        <v>0</v>
      </c>
      <c r="J1617" s="147"/>
      <c r="K1617" s="594"/>
      <c r="L1617" s="131"/>
      <c r="M1617" s="132"/>
      <c r="N1617" s="132"/>
      <c r="O1617" s="132"/>
      <c r="P1617" s="132"/>
      <c r="Q1617" s="132"/>
      <c r="R1617" s="173" t="s">
        <v>342</v>
      </c>
      <c r="S1617" s="147"/>
      <c r="T1617" s="287">
        <f>T1599</f>
        <v>0</v>
      </c>
      <c r="U1617" s="147"/>
      <c r="V1617" s="594"/>
    </row>
    <row r="1618" spans="1:23">
      <c r="A1618" s="131"/>
      <c r="B1618" s="132"/>
      <c r="C1618" s="132"/>
      <c r="D1618" s="132"/>
      <c r="E1618" s="132"/>
      <c r="F1618" s="132"/>
      <c r="G1618" s="177" t="s">
        <v>140</v>
      </c>
      <c r="H1618" s="178"/>
      <c r="I1618" s="283">
        <f>I1600</f>
        <v>0</v>
      </c>
      <c r="J1618" s="178"/>
      <c r="K1618" s="594"/>
      <c r="L1618" s="131"/>
      <c r="M1618" s="132"/>
      <c r="N1618" s="132"/>
      <c r="O1618" s="132"/>
      <c r="P1618" s="132"/>
      <c r="Q1618" s="132"/>
      <c r="R1618" s="177" t="s">
        <v>140</v>
      </c>
      <c r="S1618" s="178"/>
      <c r="T1618" s="283">
        <f>T1600</f>
        <v>0</v>
      </c>
      <c r="U1618" s="178"/>
      <c r="V1618" s="594"/>
    </row>
    <row r="1619" spans="1:23" ht="13.5" thickBot="1">
      <c r="A1619" s="131" t="s">
        <v>376</v>
      </c>
      <c r="B1619" s="132"/>
      <c r="C1619" s="132"/>
      <c r="D1619" s="180" t="s">
        <v>345</v>
      </c>
      <c r="E1619" s="183" t="str">
        <f>$E$17</f>
        <v>декабря</v>
      </c>
      <c r="F1619" s="132" t="s">
        <v>968</v>
      </c>
      <c r="G1619" s="182" t="s">
        <v>347</v>
      </c>
      <c r="H1619" s="167"/>
      <c r="I1619" s="257">
        <f>I1613+I1614+I1616+I1617+I1618</f>
        <v>451.22999999999996</v>
      </c>
      <c r="J1619" s="167"/>
      <c r="K1619" s="594"/>
      <c r="L1619" s="131" t="s">
        <v>376</v>
      </c>
      <c r="M1619" s="132"/>
      <c r="N1619" s="132"/>
      <c r="O1619" s="180" t="s">
        <v>345</v>
      </c>
      <c r="P1619" s="183" t="str">
        <f>$E$17</f>
        <v>декабря</v>
      </c>
      <c r="Q1619" s="132" t="s">
        <v>968</v>
      </c>
      <c r="R1619" s="182" t="s">
        <v>347</v>
      </c>
      <c r="S1619" s="167"/>
      <c r="T1619" s="257">
        <f>T1613+T1614+T1616+T1617+T1618</f>
        <v>554.31999999999994</v>
      </c>
      <c r="U1619" s="167"/>
      <c r="V1619" s="594"/>
    </row>
    <row r="1620" spans="1:23" ht="13.5" thickBot="1">
      <c r="A1620" s="184" t="s">
        <v>348</v>
      </c>
      <c r="B1620" s="190">
        <f>$B$18</f>
        <v>4.3333333333333335E-2</v>
      </c>
      <c r="C1620" s="186" t="s">
        <v>349</v>
      </c>
      <c r="D1620" s="259"/>
      <c r="E1620" s="259"/>
      <c r="F1620" s="259"/>
      <c r="G1620" s="197"/>
      <c r="H1620" s="197"/>
      <c r="I1620" s="197"/>
      <c r="J1620" s="197"/>
      <c r="K1620" s="348"/>
      <c r="L1620" s="184" t="s">
        <v>348</v>
      </c>
      <c r="M1620" s="190">
        <f>$B$18</f>
        <v>4.3333333333333335E-2</v>
      </c>
      <c r="N1620" s="186" t="s">
        <v>349</v>
      </c>
      <c r="O1620" s="259"/>
      <c r="P1620" s="259"/>
      <c r="Q1620" s="259"/>
      <c r="R1620" s="197"/>
      <c r="S1620" s="197"/>
      <c r="T1620" s="197"/>
      <c r="U1620" s="197"/>
      <c r="V1620" s="156"/>
    </row>
    <row r="1621" spans="1:23" ht="29.25" customHeight="1" thickTop="1">
      <c r="A1621" s="131" t="s">
        <v>363</v>
      </c>
      <c r="B1621" s="131"/>
      <c r="L1621" s="131" t="s">
        <v>363</v>
      </c>
      <c r="M1621" s="131"/>
    </row>
    <row r="1622" spans="1:23">
      <c r="A1622" s="131" t="s">
        <v>966</v>
      </c>
      <c r="B1622" s="131"/>
      <c r="L1622" s="131" t="s">
        <v>966</v>
      </c>
      <c r="M1622" s="131"/>
    </row>
    <row r="1623" spans="1:23" ht="1.5" customHeight="1">
      <c r="A1623" s="131"/>
      <c r="B1623" s="131"/>
      <c r="C1623" s="132"/>
      <c r="D1623" s="132"/>
      <c r="E1623" s="132"/>
      <c r="F1623" s="132"/>
      <c r="G1623" s="132"/>
      <c r="H1623" s="132"/>
      <c r="I1623" s="132"/>
      <c r="J1623" s="132"/>
      <c r="K1623" s="217"/>
      <c r="L1623" s="131"/>
      <c r="M1623" s="131"/>
      <c r="N1623" s="132"/>
      <c r="O1623" s="132"/>
      <c r="P1623" s="132"/>
      <c r="Q1623" s="132"/>
      <c r="R1623" s="132"/>
      <c r="S1623" s="132"/>
      <c r="T1623" s="132"/>
      <c r="U1623" s="132"/>
      <c r="V1623" s="132"/>
    </row>
    <row r="1624" spans="1:23">
      <c r="A1624" s="132"/>
      <c r="B1624" s="132"/>
      <c r="C1624" s="132"/>
      <c r="D1624" s="133" t="s">
        <v>325</v>
      </c>
      <c r="E1624" s="133"/>
      <c r="F1624" s="133"/>
      <c r="G1624" s="135" t="str">
        <f>$G$4</f>
        <v>ноябрь</v>
      </c>
      <c r="H1624" s="133" t="s">
        <v>967</v>
      </c>
      <c r="I1624" s="132"/>
      <c r="J1624" s="132"/>
      <c r="K1624" s="217"/>
      <c r="L1624" s="132"/>
      <c r="M1624" s="132"/>
      <c r="N1624" s="132"/>
      <c r="O1624" s="133" t="s">
        <v>325</v>
      </c>
      <c r="P1624" s="133"/>
      <c r="Q1624" s="133"/>
      <c r="R1624" s="135" t="str">
        <f>$G$4</f>
        <v>ноябрь</v>
      </c>
      <c r="S1624" s="133" t="s">
        <v>967</v>
      </c>
      <c r="T1624" s="132"/>
      <c r="U1624" s="132"/>
      <c r="V1624" s="132"/>
    </row>
    <row r="1625" spans="1:23" ht="1.5" customHeight="1">
      <c r="A1625" s="599" t="s">
        <v>369</v>
      </c>
      <c r="B1625" s="132"/>
      <c r="C1625" s="132"/>
      <c r="D1625" s="132"/>
      <c r="E1625" s="132"/>
      <c r="F1625" s="132"/>
      <c r="G1625" s="132"/>
      <c r="H1625" s="132"/>
      <c r="I1625" s="132"/>
      <c r="J1625" s="132"/>
      <c r="K1625" s="217"/>
      <c r="L1625" s="599" t="s">
        <v>369</v>
      </c>
      <c r="M1625" s="132"/>
      <c r="N1625" s="132"/>
      <c r="O1625" s="132"/>
      <c r="P1625" s="132"/>
      <c r="Q1625" s="132"/>
      <c r="R1625" s="132"/>
      <c r="S1625" s="132"/>
      <c r="T1625" s="132"/>
      <c r="U1625" s="132"/>
      <c r="V1625" s="132"/>
    </row>
    <row r="1626" spans="1:23">
      <c r="A1626" s="599"/>
      <c r="B1626" s="132"/>
      <c r="C1626" s="132"/>
      <c r="D1626" s="131" t="s">
        <v>327</v>
      </c>
      <c r="E1626" s="131"/>
      <c r="F1626" s="136">
        <f>Жильцы!E92</f>
        <v>49.2</v>
      </c>
      <c r="G1626" s="131" t="s">
        <v>328</v>
      </c>
      <c r="H1626" s="132" t="str">
        <f>Жильцы!B92&amp;" "&amp;Жильцы!C92&amp;"."&amp;Жильцы!D92&amp;"."</f>
        <v>Корнилов Г.Г.</v>
      </c>
      <c r="I1626" s="132"/>
      <c r="J1626" s="132"/>
      <c r="K1626" s="217"/>
      <c r="L1626" s="599"/>
      <c r="M1626" s="132"/>
      <c r="N1626" s="132"/>
      <c r="O1626" s="131" t="s">
        <v>327</v>
      </c>
      <c r="P1626" s="131"/>
      <c r="Q1626" s="136">
        <f>Жильцы!E94</f>
        <v>65.599999999999994</v>
      </c>
      <c r="R1626" s="131" t="s">
        <v>328</v>
      </c>
      <c r="S1626" s="132" t="str">
        <f>Жильцы!B94&amp;" "&amp;Жильцы!C94&amp;"."&amp;Жильцы!D94&amp;"."</f>
        <v>Дунаев И.И.</v>
      </c>
      <c r="T1626" s="132"/>
      <c r="U1626" s="132"/>
      <c r="V1626" s="132"/>
    </row>
    <row r="1627" spans="1:23">
      <c r="A1627" s="599"/>
      <c r="B1627" s="132"/>
      <c r="C1627" s="132"/>
      <c r="D1627" s="131" t="s">
        <v>329</v>
      </c>
      <c r="E1627" s="131"/>
      <c r="F1627" s="136">
        <f>Жильцы!F92</f>
        <v>3</v>
      </c>
      <c r="G1627" s="131" t="s">
        <v>330</v>
      </c>
      <c r="H1627" s="132" t="s">
        <v>331</v>
      </c>
      <c r="I1627" s="132"/>
      <c r="J1627" s="137">
        <f>Жильцы!A92</f>
        <v>91</v>
      </c>
      <c r="K1627" s="217"/>
      <c r="L1627" s="599"/>
      <c r="M1627" s="132"/>
      <c r="N1627" s="132"/>
      <c r="O1627" s="131" t="s">
        <v>329</v>
      </c>
      <c r="P1627" s="131"/>
      <c r="Q1627" s="136">
        <f>Жильцы!F94</f>
        <v>4</v>
      </c>
      <c r="R1627" s="131" t="s">
        <v>330</v>
      </c>
      <c r="S1627" s="132" t="s">
        <v>331</v>
      </c>
      <c r="T1627" s="132"/>
      <c r="U1627" s="137">
        <f>Жильцы!A94</f>
        <v>93</v>
      </c>
      <c r="V1627" s="132"/>
    </row>
    <row r="1628" spans="1:23" ht="2.25" customHeight="1" thickBot="1">
      <c r="A1628" s="599"/>
      <c r="B1628" s="132"/>
      <c r="C1628" s="132"/>
      <c r="D1628" s="132"/>
      <c r="E1628" s="132"/>
      <c r="F1628" s="132"/>
      <c r="G1628" s="132"/>
      <c r="H1628" s="132"/>
      <c r="I1628" s="132"/>
      <c r="J1628" s="132"/>
      <c r="K1628" s="217"/>
      <c r="L1628" s="599"/>
      <c r="M1628" s="132"/>
      <c r="N1628" s="132"/>
      <c r="O1628" s="132"/>
      <c r="P1628" s="132"/>
      <c r="Q1628" s="132"/>
      <c r="R1628" s="132"/>
      <c r="S1628" s="132"/>
      <c r="T1628" s="132"/>
      <c r="U1628" s="132"/>
      <c r="V1628" s="132"/>
    </row>
    <row r="1629" spans="1:23" ht="20.25" customHeight="1" thickBot="1">
      <c r="A1629" s="599"/>
      <c r="B1629" s="138"/>
      <c r="C1629" s="219"/>
      <c r="D1629" s="139" t="s">
        <v>957</v>
      </c>
      <c r="E1629" s="140"/>
      <c r="F1629" s="141" t="s">
        <v>334</v>
      </c>
      <c r="G1629" s="141" t="s">
        <v>335</v>
      </c>
      <c r="H1629" s="220"/>
      <c r="I1629" s="569" t="s">
        <v>337</v>
      </c>
      <c r="J1629" s="570"/>
      <c r="K1629" s="217"/>
      <c r="L1629" s="599"/>
      <c r="M1629" s="138"/>
      <c r="N1629" s="219"/>
      <c r="O1629" s="139" t="s">
        <v>957</v>
      </c>
      <c r="P1629" s="140"/>
      <c r="Q1629" s="141" t="s">
        <v>334</v>
      </c>
      <c r="R1629" s="141" t="s">
        <v>335</v>
      </c>
      <c r="S1629" s="220"/>
      <c r="T1629" s="569" t="s">
        <v>337</v>
      </c>
      <c r="U1629" s="570"/>
      <c r="V1629" s="132"/>
      <c r="W1629" s="273"/>
    </row>
    <row r="1630" spans="1:23" ht="3" customHeight="1">
      <c r="A1630" s="599"/>
      <c r="B1630" s="221"/>
      <c r="C1630" s="144"/>
      <c r="D1630" s="144"/>
      <c r="E1630" s="145"/>
      <c r="F1630" s="146"/>
      <c r="G1630" s="146"/>
      <c r="H1630" s="146"/>
      <c r="I1630" s="144"/>
      <c r="J1630" s="147"/>
      <c r="K1630" s="217"/>
      <c r="L1630" s="599"/>
      <c r="M1630" s="221"/>
      <c r="N1630" s="144"/>
      <c r="O1630" s="144"/>
      <c r="P1630" s="145"/>
      <c r="Q1630" s="146"/>
      <c r="R1630" s="146"/>
      <c r="S1630" s="146"/>
      <c r="T1630" s="144"/>
      <c r="U1630" s="147"/>
      <c r="V1630" s="132"/>
    </row>
    <row r="1631" spans="1:23" ht="27" customHeight="1" thickBot="1">
      <c r="A1631" s="599"/>
      <c r="B1631" s="600" t="s">
        <v>520</v>
      </c>
      <c r="C1631" s="601"/>
      <c r="D1631" s="601"/>
      <c r="E1631" s="602"/>
      <c r="F1631" s="239">
        <v>8.4499999999999993</v>
      </c>
      <c r="G1631" s="239">
        <f>F1631*F1626</f>
        <v>415.74</v>
      </c>
      <c r="H1631" s="166"/>
      <c r="I1631" s="242">
        <f>G1631-H1631</f>
        <v>415.74</v>
      </c>
      <c r="J1631" s="167"/>
      <c r="K1631" s="217"/>
      <c r="L1631" s="599"/>
      <c r="M1631" s="600" t="s">
        <v>520</v>
      </c>
      <c r="N1631" s="601"/>
      <c r="O1631" s="601"/>
      <c r="P1631" s="602"/>
      <c r="Q1631" s="239">
        <v>8.4499999999999993</v>
      </c>
      <c r="R1631" s="239">
        <f>Q1631*Q1626</f>
        <v>554.31999999999994</v>
      </c>
      <c r="S1631" s="240"/>
      <c r="T1631" s="242">
        <f>R1631-S1631</f>
        <v>554.31999999999994</v>
      </c>
      <c r="U1631" s="167"/>
      <c r="V1631" s="132"/>
    </row>
    <row r="1632" spans="1:23" ht="13.5" hidden="1" thickBot="1">
      <c r="A1632" s="154"/>
      <c r="B1632" s="168" t="s">
        <v>521</v>
      </c>
      <c r="C1632" s="164"/>
      <c r="D1632" s="164"/>
      <c r="E1632" s="165"/>
      <c r="F1632" s="239">
        <f>$B$2309</f>
        <v>0</v>
      </c>
      <c r="G1632" s="158">
        <f>F1632*F1626</f>
        <v>0</v>
      </c>
      <c r="H1632" s="194"/>
      <c r="I1632" s="160">
        <f>G1632-H1632</f>
        <v>0</v>
      </c>
      <c r="J1632" s="161"/>
      <c r="K1632" s="217"/>
      <c r="L1632" s="154"/>
      <c r="M1632" s="168" t="s">
        <v>521</v>
      </c>
      <c r="N1632" s="164"/>
      <c r="O1632" s="164"/>
      <c r="P1632" s="165"/>
      <c r="Q1632" s="239">
        <f>$B$2309</f>
        <v>0</v>
      </c>
      <c r="R1632" s="158">
        <f>Q1632*Q1626</f>
        <v>0</v>
      </c>
      <c r="S1632" s="194"/>
      <c r="T1632" s="160">
        <f>R1632-S1632</f>
        <v>0</v>
      </c>
      <c r="U1632" s="161"/>
      <c r="V1632" s="132"/>
    </row>
    <row r="1633" spans="1:24" ht="12" hidden="1" customHeight="1" thickBot="1">
      <c r="A1633" s="132"/>
      <c r="B1633" s="168"/>
      <c r="C1633" s="164"/>
      <c r="D1633" s="164"/>
      <c r="E1633" s="165"/>
      <c r="F1633" s="332" t="s">
        <v>384</v>
      </c>
      <c r="G1633" s="332" t="s">
        <v>385</v>
      </c>
      <c r="H1633" s="300"/>
      <c r="I1633" s="219"/>
      <c r="J1633" s="251"/>
      <c r="K1633" s="217"/>
      <c r="L1633" s="132"/>
      <c r="M1633" s="168"/>
      <c r="N1633" s="164"/>
      <c r="O1633" s="164"/>
      <c r="P1633" s="165"/>
      <c r="Q1633" s="332" t="s">
        <v>384</v>
      </c>
      <c r="R1633" s="332" t="s">
        <v>385</v>
      </c>
      <c r="S1633" s="300"/>
      <c r="T1633" s="219"/>
      <c r="U1633" s="251"/>
      <c r="V1633" s="132"/>
    </row>
    <row r="1634" spans="1:24" ht="13.5" thickBot="1">
      <c r="A1634" s="246" t="s">
        <v>375</v>
      </c>
      <c r="B1634" s="345"/>
      <c r="C1634" s="219"/>
      <c r="D1634" s="219"/>
      <c r="E1634" s="253"/>
      <c r="F1634" s="248"/>
      <c r="G1634" s="248"/>
      <c r="H1634" s="249"/>
      <c r="I1634" s="242"/>
      <c r="J1634" s="251"/>
      <c r="K1634" s="217"/>
      <c r="L1634" s="246" t="s">
        <v>375</v>
      </c>
      <c r="M1634" s="345"/>
      <c r="N1634" s="219"/>
      <c r="O1634" s="219"/>
      <c r="P1634" s="253"/>
      <c r="Q1634" s="164"/>
      <c r="R1634" s="248"/>
      <c r="S1634" s="249"/>
      <c r="T1634" s="242"/>
      <c r="U1634" s="167"/>
      <c r="V1634" s="132"/>
    </row>
    <row r="1635" spans="1:24">
      <c r="A1635" s="131"/>
      <c r="B1635" s="132"/>
      <c r="C1635" s="132"/>
      <c r="D1635" s="132"/>
      <c r="E1635" s="132"/>
      <c r="F1635" s="132"/>
      <c r="G1635" s="173" t="s">
        <v>342</v>
      </c>
      <c r="H1635" s="147"/>
      <c r="I1635" s="287">
        <f>Жильцы!M92</f>
        <v>0</v>
      </c>
      <c r="J1635" s="147"/>
      <c r="K1635" s="217"/>
      <c r="L1635" s="131"/>
      <c r="M1635" s="132"/>
      <c r="N1635" s="132"/>
      <c r="O1635" s="132"/>
      <c r="P1635" s="132"/>
      <c r="Q1635" s="132"/>
      <c r="R1635" s="173" t="s">
        <v>342</v>
      </c>
      <c r="S1635" s="147"/>
      <c r="T1635" s="287">
        <f>Жильцы!M94</f>
        <v>0</v>
      </c>
      <c r="U1635" s="147"/>
      <c r="V1635" s="132"/>
    </row>
    <row r="1636" spans="1:24" ht="11.25" customHeight="1">
      <c r="A1636" s="131"/>
      <c r="B1636" s="132"/>
      <c r="C1636" s="132"/>
      <c r="D1636" s="132"/>
      <c r="E1636" s="132"/>
      <c r="F1636" s="132"/>
      <c r="G1636" s="177" t="s">
        <v>140</v>
      </c>
      <c r="H1636" s="178"/>
      <c r="I1636" s="283">
        <f>Жильцы!O92</f>
        <v>0</v>
      </c>
      <c r="J1636" s="178"/>
      <c r="K1636" s="217"/>
      <c r="L1636" s="131"/>
      <c r="M1636" s="132"/>
      <c r="N1636" s="132"/>
      <c r="O1636" s="132"/>
      <c r="P1636" s="132"/>
      <c r="Q1636" s="132"/>
      <c r="R1636" s="177" t="s">
        <v>140</v>
      </c>
      <c r="S1636" s="178"/>
      <c r="T1636" s="283">
        <f>Жильцы!O94</f>
        <v>0</v>
      </c>
      <c r="U1636" s="178"/>
      <c r="V1636" s="132"/>
    </row>
    <row r="1637" spans="1:24" ht="13.5" thickBot="1">
      <c r="A1637" s="131" t="s">
        <v>376</v>
      </c>
      <c r="B1637" s="132"/>
      <c r="C1637" s="132"/>
      <c r="D1637" s="180" t="s">
        <v>345</v>
      </c>
      <c r="E1637" s="183" t="str">
        <f>$E$17</f>
        <v>декабря</v>
      </c>
      <c r="F1637" s="132" t="s">
        <v>968</v>
      </c>
      <c r="G1637" s="182" t="s">
        <v>347</v>
      </c>
      <c r="H1637" s="167"/>
      <c r="I1637" s="257">
        <f>I1631+I1632+I1634+I1635+I1636</f>
        <v>415.74</v>
      </c>
      <c r="J1637" s="167"/>
      <c r="K1637" s="217"/>
      <c r="L1637" s="131" t="s">
        <v>376</v>
      </c>
      <c r="M1637" s="132"/>
      <c r="N1637" s="132"/>
      <c r="O1637" s="180" t="s">
        <v>345</v>
      </c>
      <c r="P1637" s="183" t="str">
        <f>$E$17</f>
        <v>декабря</v>
      </c>
      <c r="Q1637" s="132" t="s">
        <v>968</v>
      </c>
      <c r="R1637" s="182" t="s">
        <v>347</v>
      </c>
      <c r="S1637" s="167"/>
      <c r="T1637" s="257">
        <f>T1631+T1632+T1634+T1635+T1636</f>
        <v>554.31999999999994</v>
      </c>
      <c r="U1637" s="167"/>
      <c r="V1637" s="132"/>
    </row>
    <row r="1638" spans="1:24" ht="10.5" customHeight="1">
      <c r="A1638" s="184" t="s">
        <v>348</v>
      </c>
      <c r="B1638" s="190">
        <f>$B$18</f>
        <v>4.3333333333333335E-2</v>
      </c>
      <c r="C1638" s="186" t="s">
        <v>349</v>
      </c>
      <c r="D1638" s="259"/>
      <c r="E1638" s="259"/>
      <c r="F1638" s="259"/>
      <c r="G1638" s="259"/>
      <c r="H1638" s="259"/>
      <c r="I1638" s="259"/>
      <c r="J1638" s="259"/>
      <c r="K1638" s="260"/>
      <c r="L1638" s="184" t="s">
        <v>348</v>
      </c>
      <c r="M1638" s="190">
        <f>$B$18</f>
        <v>4.3333333333333335E-2</v>
      </c>
      <c r="N1638" s="186" t="s">
        <v>349</v>
      </c>
      <c r="O1638" s="259"/>
      <c r="P1638" s="259"/>
      <c r="Q1638" s="259"/>
      <c r="R1638" s="259"/>
      <c r="S1638" s="259"/>
      <c r="T1638" s="259"/>
      <c r="U1638" s="259"/>
      <c r="V1638" s="261"/>
    </row>
    <row r="1639" spans="1:24" ht="31.5" customHeight="1">
      <c r="A1639" s="131" t="s">
        <v>363</v>
      </c>
      <c r="B1639" s="131"/>
      <c r="L1639" s="131" t="s">
        <v>363</v>
      </c>
      <c r="M1639" s="131"/>
    </row>
    <row r="1640" spans="1:24">
      <c r="A1640" s="131" t="s">
        <v>966</v>
      </c>
      <c r="B1640" s="131"/>
      <c r="L1640" s="131" t="s">
        <v>966</v>
      </c>
      <c r="M1640" s="131"/>
    </row>
    <row r="1641" spans="1:24" ht="6" customHeight="1">
      <c r="A1641" s="131"/>
      <c r="B1641" s="131"/>
      <c r="C1641" s="132"/>
      <c r="D1641" s="132"/>
      <c r="E1641" s="132"/>
      <c r="F1641" s="132"/>
      <c r="G1641" s="132"/>
      <c r="H1641" s="132"/>
      <c r="I1641" s="132"/>
      <c r="J1641" s="132"/>
      <c r="K1641" s="217"/>
      <c r="L1641" s="131"/>
      <c r="M1641" s="131"/>
      <c r="N1641" s="132"/>
      <c r="O1641" s="132"/>
      <c r="P1641" s="132"/>
      <c r="Q1641" s="132"/>
      <c r="R1641" s="132"/>
      <c r="S1641" s="132"/>
      <c r="T1641" s="132"/>
      <c r="U1641" s="132"/>
      <c r="V1641" s="132"/>
    </row>
    <row r="1642" spans="1:24">
      <c r="A1642" s="132"/>
      <c r="B1642" s="132"/>
      <c r="C1642" s="132"/>
      <c r="D1642" s="133" t="s">
        <v>350</v>
      </c>
      <c r="E1642" s="133"/>
      <c r="F1642" s="133"/>
      <c r="G1642" s="135" t="str">
        <f>$G$4</f>
        <v>ноябрь</v>
      </c>
      <c r="H1642" s="133" t="s">
        <v>967</v>
      </c>
      <c r="I1642" s="132"/>
      <c r="J1642" s="132"/>
      <c r="K1642" s="217"/>
      <c r="L1642" s="132"/>
      <c r="M1642" s="132"/>
      <c r="N1642" s="132"/>
      <c r="O1642" s="133" t="s">
        <v>350</v>
      </c>
      <c r="P1642" s="133"/>
      <c r="Q1642" s="133"/>
      <c r="R1642" s="135" t="str">
        <f>$G$4</f>
        <v>ноябрь</v>
      </c>
      <c r="S1642" s="133" t="s">
        <v>967</v>
      </c>
      <c r="T1642" s="132"/>
      <c r="U1642" s="132"/>
      <c r="V1642" s="132"/>
    </row>
    <row r="1643" spans="1:24" ht="3.75" customHeight="1">
      <c r="A1643" s="599" t="s">
        <v>369</v>
      </c>
      <c r="B1643" s="132"/>
      <c r="C1643" s="132"/>
      <c r="D1643" s="132"/>
      <c r="E1643" s="132"/>
      <c r="F1643" s="132"/>
      <c r="G1643" s="132"/>
      <c r="H1643" s="132"/>
      <c r="I1643" s="132"/>
      <c r="J1643" s="132"/>
      <c r="K1643" s="594"/>
      <c r="L1643" s="599" t="s">
        <v>369</v>
      </c>
      <c r="M1643" s="132"/>
      <c r="N1643" s="132"/>
      <c r="O1643" s="132"/>
      <c r="P1643" s="132"/>
      <c r="Q1643" s="132"/>
      <c r="R1643" s="132"/>
      <c r="S1643" s="132"/>
      <c r="T1643" s="132"/>
      <c r="U1643" s="132"/>
      <c r="V1643" s="594"/>
    </row>
    <row r="1644" spans="1:24">
      <c r="A1644" s="599"/>
      <c r="B1644" s="132"/>
      <c r="C1644" s="132"/>
      <c r="D1644" s="131" t="s">
        <v>327</v>
      </c>
      <c r="E1644" s="131"/>
      <c r="F1644" s="136">
        <f>F1626</f>
        <v>49.2</v>
      </c>
      <c r="G1644" s="131" t="s">
        <v>328</v>
      </c>
      <c r="H1644" s="132" t="str">
        <f>H1626</f>
        <v>Корнилов Г.Г.</v>
      </c>
      <c r="I1644" s="132"/>
      <c r="J1644" s="132"/>
      <c r="K1644" s="594"/>
      <c r="L1644" s="599"/>
      <c r="M1644" s="132"/>
      <c r="N1644" s="132"/>
      <c r="O1644" s="131" t="s">
        <v>327</v>
      </c>
      <c r="P1644" s="131"/>
      <c r="Q1644" s="136">
        <f>Q1626</f>
        <v>65.599999999999994</v>
      </c>
      <c r="R1644" s="131" t="s">
        <v>328</v>
      </c>
      <c r="S1644" s="132" t="str">
        <f>S1626</f>
        <v>Дунаев И.И.</v>
      </c>
      <c r="T1644" s="132"/>
      <c r="U1644" s="132"/>
      <c r="V1644" s="594"/>
    </row>
    <row r="1645" spans="1:24">
      <c r="A1645" s="599"/>
      <c r="B1645" s="132"/>
      <c r="C1645" s="132"/>
      <c r="D1645" s="131" t="s">
        <v>329</v>
      </c>
      <c r="E1645" s="131"/>
      <c r="F1645" s="136">
        <f>F1627</f>
        <v>3</v>
      </c>
      <c r="G1645" s="131" t="s">
        <v>330</v>
      </c>
      <c r="H1645" s="132" t="s">
        <v>331</v>
      </c>
      <c r="I1645" s="132"/>
      <c r="J1645" s="137">
        <f>J1627</f>
        <v>91</v>
      </c>
      <c r="K1645" s="594"/>
      <c r="L1645" s="599"/>
      <c r="M1645" s="132"/>
      <c r="N1645" s="132"/>
      <c r="O1645" s="131" t="s">
        <v>329</v>
      </c>
      <c r="P1645" s="131"/>
      <c r="Q1645" s="136">
        <f>Q1627</f>
        <v>4</v>
      </c>
      <c r="R1645" s="131" t="s">
        <v>330</v>
      </c>
      <c r="S1645" s="132" t="s">
        <v>331</v>
      </c>
      <c r="T1645" s="132"/>
      <c r="U1645" s="137">
        <f>U1627</f>
        <v>93</v>
      </c>
      <c r="V1645" s="594"/>
      <c r="X1645" s="273"/>
    </row>
    <row r="1646" spans="1:24" ht="2.25" customHeight="1" thickBot="1">
      <c r="A1646" s="599"/>
      <c r="B1646" s="132"/>
      <c r="C1646" s="132"/>
      <c r="D1646" s="132"/>
      <c r="E1646" s="132"/>
      <c r="F1646" s="132"/>
      <c r="G1646" s="132"/>
      <c r="H1646" s="132"/>
      <c r="I1646" s="132"/>
      <c r="J1646" s="132"/>
      <c r="K1646" s="594"/>
      <c r="L1646" s="599"/>
      <c r="M1646" s="132"/>
      <c r="N1646" s="132"/>
      <c r="O1646" s="132"/>
      <c r="P1646" s="132"/>
      <c r="Q1646" s="132"/>
      <c r="R1646" s="132"/>
      <c r="S1646" s="132"/>
      <c r="T1646" s="132"/>
      <c r="U1646" s="132"/>
      <c r="V1646" s="594"/>
    </row>
    <row r="1647" spans="1:24" ht="20.25" customHeight="1" thickBot="1">
      <c r="A1647" s="599"/>
      <c r="B1647" s="138"/>
      <c r="C1647" s="219"/>
      <c r="D1647" s="139" t="s">
        <v>957</v>
      </c>
      <c r="E1647" s="140"/>
      <c r="F1647" s="141" t="s">
        <v>334</v>
      </c>
      <c r="G1647" s="141" t="s">
        <v>335</v>
      </c>
      <c r="H1647" s="220"/>
      <c r="I1647" s="569" t="s">
        <v>337</v>
      </c>
      <c r="J1647" s="570"/>
      <c r="K1647" s="594"/>
      <c r="L1647" s="599"/>
      <c r="M1647" s="138"/>
      <c r="N1647" s="219"/>
      <c r="O1647" s="139" t="s">
        <v>957</v>
      </c>
      <c r="P1647" s="140"/>
      <c r="Q1647" s="141" t="s">
        <v>334</v>
      </c>
      <c r="R1647" s="141" t="s">
        <v>335</v>
      </c>
      <c r="S1647" s="220"/>
      <c r="T1647" s="569" t="s">
        <v>337</v>
      </c>
      <c r="U1647" s="570"/>
      <c r="V1647" s="594"/>
    </row>
    <row r="1648" spans="1:24" ht="3" customHeight="1">
      <c r="A1648" s="599"/>
      <c r="B1648" s="221"/>
      <c r="C1648" s="144"/>
      <c r="D1648" s="144"/>
      <c r="E1648" s="145"/>
      <c r="F1648" s="146"/>
      <c r="G1648" s="146"/>
      <c r="H1648" s="146"/>
      <c r="I1648" s="144"/>
      <c r="J1648" s="147"/>
      <c r="K1648" s="594"/>
      <c r="L1648" s="599"/>
      <c r="M1648" s="221"/>
      <c r="N1648" s="144"/>
      <c r="O1648" s="144"/>
      <c r="P1648" s="145"/>
      <c r="Q1648" s="146"/>
      <c r="R1648" s="146"/>
      <c r="S1648" s="146"/>
      <c r="T1648" s="144"/>
      <c r="U1648" s="147"/>
      <c r="V1648" s="594"/>
    </row>
    <row r="1649" spans="1:22" ht="27" customHeight="1" thickBot="1">
      <c r="A1649" s="599"/>
      <c r="B1649" s="600" t="s">
        <v>520</v>
      </c>
      <c r="C1649" s="601"/>
      <c r="D1649" s="601"/>
      <c r="E1649" s="602"/>
      <c r="F1649" s="239">
        <v>8.4499999999999993</v>
      </c>
      <c r="G1649" s="239">
        <f>F1649*F1644</f>
        <v>415.74</v>
      </c>
      <c r="H1649" s="166"/>
      <c r="I1649" s="242">
        <f>G1649-H1649</f>
        <v>415.74</v>
      </c>
      <c r="J1649" s="167"/>
      <c r="K1649" s="594"/>
      <c r="L1649" s="599"/>
      <c r="M1649" s="600" t="s">
        <v>520</v>
      </c>
      <c r="N1649" s="601"/>
      <c r="O1649" s="601"/>
      <c r="P1649" s="602"/>
      <c r="Q1649" s="239">
        <v>8.4499999999999993</v>
      </c>
      <c r="R1649" s="239">
        <f>Q1649*Q1644</f>
        <v>554.31999999999994</v>
      </c>
      <c r="S1649" s="240"/>
      <c r="T1649" s="242">
        <f>R1649-S1649</f>
        <v>554.31999999999994</v>
      </c>
      <c r="U1649" s="167"/>
      <c r="V1649" s="594"/>
    </row>
    <row r="1650" spans="1:22" ht="13.5" hidden="1" thickBot="1">
      <c r="A1650" s="154"/>
      <c r="B1650" s="168" t="s">
        <v>521</v>
      </c>
      <c r="C1650" s="164"/>
      <c r="D1650" s="164"/>
      <c r="E1650" s="165"/>
      <c r="F1650" s="239">
        <f>$B$2309</f>
        <v>0</v>
      </c>
      <c r="G1650" s="158">
        <f>F1650*F1644</f>
        <v>0</v>
      </c>
      <c r="H1650" s="194"/>
      <c r="I1650" s="160">
        <f>G1650-H1650</f>
        <v>0</v>
      </c>
      <c r="J1650" s="161"/>
      <c r="K1650" s="594"/>
      <c r="L1650" s="154"/>
      <c r="M1650" s="168" t="s">
        <v>521</v>
      </c>
      <c r="N1650" s="164"/>
      <c r="O1650" s="164"/>
      <c r="P1650" s="165"/>
      <c r="Q1650" s="239">
        <f>$B$2309</f>
        <v>0</v>
      </c>
      <c r="R1650" s="158">
        <f>Q1650*Q1644</f>
        <v>0</v>
      </c>
      <c r="S1650" s="194"/>
      <c r="T1650" s="160">
        <f>R1650-S1650</f>
        <v>0</v>
      </c>
      <c r="U1650" s="161"/>
      <c r="V1650" s="594"/>
    </row>
    <row r="1651" spans="1:22" ht="13.5" hidden="1" customHeight="1" thickBot="1">
      <c r="A1651" s="132"/>
      <c r="B1651" s="168"/>
      <c r="C1651" s="164"/>
      <c r="D1651" s="164"/>
      <c r="E1651" s="165"/>
      <c r="F1651" s="332" t="s">
        <v>384</v>
      </c>
      <c r="G1651" s="332" t="s">
        <v>385</v>
      </c>
      <c r="H1651" s="300"/>
      <c r="I1651" s="219"/>
      <c r="J1651" s="251"/>
      <c r="K1651" s="594"/>
      <c r="L1651" s="132"/>
      <c r="M1651" s="168"/>
      <c r="N1651" s="164"/>
      <c r="O1651" s="164"/>
      <c r="P1651" s="165"/>
      <c r="Q1651" s="332" t="s">
        <v>384</v>
      </c>
      <c r="R1651" s="332" t="s">
        <v>385</v>
      </c>
      <c r="S1651" s="300"/>
      <c r="T1651" s="219"/>
      <c r="U1651" s="251"/>
      <c r="V1651" s="594"/>
    </row>
    <row r="1652" spans="1:22" ht="13.5" thickBot="1">
      <c r="A1652" s="246" t="s">
        <v>375</v>
      </c>
      <c r="B1652" s="345"/>
      <c r="C1652" s="219"/>
      <c r="D1652" s="219"/>
      <c r="E1652" s="253"/>
      <c r="F1652" s="164"/>
      <c r="G1652" s="282"/>
      <c r="H1652" s="249"/>
      <c r="I1652" s="242"/>
      <c r="J1652" s="167"/>
      <c r="K1652" s="594"/>
      <c r="L1652" s="246" t="s">
        <v>375</v>
      </c>
      <c r="M1652" s="345"/>
      <c r="N1652" s="219"/>
      <c r="O1652" s="219"/>
      <c r="P1652" s="253"/>
      <c r="Q1652" s="164"/>
      <c r="R1652" s="248"/>
      <c r="S1652" s="249"/>
      <c r="T1652" s="242"/>
      <c r="U1652" s="167"/>
      <c r="V1652" s="594"/>
    </row>
    <row r="1653" spans="1:22">
      <c r="A1653" s="131"/>
      <c r="B1653" s="132"/>
      <c r="C1653" s="132"/>
      <c r="D1653" s="132"/>
      <c r="E1653" s="132"/>
      <c r="F1653" s="132"/>
      <c r="G1653" s="173" t="s">
        <v>342</v>
      </c>
      <c r="H1653" s="147"/>
      <c r="I1653" s="287">
        <f>I1635</f>
        <v>0</v>
      </c>
      <c r="J1653" s="147"/>
      <c r="K1653" s="594"/>
      <c r="L1653" s="131"/>
      <c r="M1653" s="132"/>
      <c r="N1653" s="132"/>
      <c r="O1653" s="132"/>
      <c r="P1653" s="132"/>
      <c r="Q1653" s="132"/>
      <c r="R1653" s="173" t="s">
        <v>342</v>
      </c>
      <c r="S1653" s="147"/>
      <c r="T1653" s="287">
        <f>T1635</f>
        <v>0</v>
      </c>
      <c r="U1653" s="147"/>
      <c r="V1653" s="594"/>
    </row>
    <row r="1654" spans="1:22">
      <c r="A1654" s="131"/>
      <c r="B1654" s="132"/>
      <c r="C1654" s="132"/>
      <c r="D1654" s="132"/>
      <c r="E1654" s="132"/>
      <c r="F1654" s="132"/>
      <c r="G1654" s="177" t="s">
        <v>140</v>
      </c>
      <c r="H1654" s="178"/>
      <c r="I1654" s="283">
        <f>I1636</f>
        <v>0</v>
      </c>
      <c r="J1654" s="178"/>
      <c r="K1654" s="594"/>
      <c r="L1654" s="131"/>
      <c r="M1654" s="132"/>
      <c r="N1654" s="132"/>
      <c r="O1654" s="132"/>
      <c r="P1654" s="132"/>
      <c r="Q1654" s="132"/>
      <c r="R1654" s="177" t="s">
        <v>140</v>
      </c>
      <c r="S1654" s="178"/>
      <c r="T1654" s="283">
        <f>T1636</f>
        <v>0</v>
      </c>
      <c r="U1654" s="178"/>
      <c r="V1654" s="594"/>
    </row>
    <row r="1655" spans="1:22" ht="13.5" thickBot="1">
      <c r="A1655" s="131" t="s">
        <v>376</v>
      </c>
      <c r="B1655" s="132"/>
      <c r="C1655" s="132"/>
      <c r="D1655" s="180" t="s">
        <v>345</v>
      </c>
      <c r="E1655" s="183" t="str">
        <f>$E$17</f>
        <v>декабря</v>
      </c>
      <c r="F1655" s="132" t="s">
        <v>968</v>
      </c>
      <c r="G1655" s="182" t="s">
        <v>347</v>
      </c>
      <c r="H1655" s="167"/>
      <c r="I1655" s="257">
        <f>I1649+I1650+I1652+I1653+I1654</f>
        <v>415.74</v>
      </c>
      <c r="J1655" s="167"/>
      <c r="K1655" s="594"/>
      <c r="L1655" s="131" t="s">
        <v>376</v>
      </c>
      <c r="M1655" s="132"/>
      <c r="N1655" s="132"/>
      <c r="O1655" s="180" t="s">
        <v>345</v>
      </c>
      <c r="P1655" s="183" t="str">
        <f>$E$17</f>
        <v>декабря</v>
      </c>
      <c r="Q1655" s="132" t="s">
        <v>968</v>
      </c>
      <c r="R1655" s="182" t="s">
        <v>347</v>
      </c>
      <c r="S1655" s="167"/>
      <c r="T1655" s="257">
        <f>T1649+T1650+T1652+T1653+T1654</f>
        <v>554.31999999999994</v>
      </c>
      <c r="U1655" s="167"/>
      <c r="V1655" s="594"/>
    </row>
    <row r="1656" spans="1:22" s="261" customFormat="1" ht="12.75" customHeight="1">
      <c r="A1656" s="284" t="s">
        <v>348</v>
      </c>
      <c r="B1656" s="285">
        <f>$B$18</f>
        <v>4.3333333333333335E-2</v>
      </c>
      <c r="C1656" s="196" t="s">
        <v>349</v>
      </c>
      <c r="K1656" s="260"/>
      <c r="L1656" s="284" t="s">
        <v>348</v>
      </c>
      <c r="M1656" s="285">
        <f>$B$18</f>
        <v>4.3333333333333335E-2</v>
      </c>
      <c r="N1656" s="196" t="s">
        <v>349</v>
      </c>
    </row>
    <row r="1657" spans="1:22">
      <c r="A1657" s="131" t="s">
        <v>363</v>
      </c>
      <c r="B1657" s="131"/>
      <c r="L1657" s="131" t="s">
        <v>363</v>
      </c>
      <c r="M1657" s="131"/>
    </row>
    <row r="1658" spans="1:22">
      <c r="A1658" s="131" t="s">
        <v>966</v>
      </c>
      <c r="B1658" s="131"/>
      <c r="L1658" s="131" t="s">
        <v>966</v>
      </c>
      <c r="M1658" s="131"/>
    </row>
    <row r="1659" spans="1:22" ht="3" customHeight="1">
      <c r="A1659" s="131"/>
      <c r="B1659" s="131"/>
      <c r="C1659" s="132"/>
      <c r="D1659" s="132"/>
      <c r="E1659" s="132"/>
      <c r="F1659" s="132"/>
      <c r="G1659" s="132"/>
      <c r="H1659" s="132"/>
      <c r="I1659" s="132"/>
      <c r="J1659" s="132"/>
      <c r="K1659" s="217"/>
      <c r="L1659" s="131"/>
      <c r="M1659" s="131"/>
      <c r="N1659" s="132"/>
      <c r="O1659" s="132"/>
      <c r="P1659" s="132"/>
      <c r="Q1659" s="132"/>
      <c r="R1659" s="132"/>
      <c r="S1659" s="132"/>
      <c r="T1659" s="132"/>
      <c r="U1659" s="132"/>
      <c r="V1659" s="132"/>
    </row>
    <row r="1660" spans="1:22">
      <c r="A1660" s="132"/>
      <c r="B1660" s="132"/>
      <c r="C1660" s="132"/>
      <c r="D1660" s="133" t="s">
        <v>325</v>
      </c>
      <c r="E1660" s="133"/>
      <c r="F1660" s="133"/>
      <c r="G1660" s="135" t="str">
        <f>$G$4</f>
        <v>ноябрь</v>
      </c>
      <c r="H1660" s="133" t="s">
        <v>967</v>
      </c>
      <c r="I1660" s="132"/>
      <c r="J1660" s="132"/>
      <c r="K1660" s="217"/>
      <c r="L1660" s="132"/>
      <c r="M1660" s="132"/>
      <c r="N1660" s="132"/>
      <c r="O1660" s="133" t="s">
        <v>325</v>
      </c>
      <c r="P1660" s="133"/>
      <c r="Q1660" s="133"/>
      <c r="R1660" s="135" t="str">
        <f>$G$4</f>
        <v>ноябрь</v>
      </c>
      <c r="S1660" s="133" t="s">
        <v>967</v>
      </c>
      <c r="T1660" s="132"/>
      <c r="U1660" s="132"/>
      <c r="V1660" s="132"/>
    </row>
    <row r="1661" spans="1:22" ht="1.5" customHeight="1">
      <c r="A1661" s="599" t="s">
        <v>369</v>
      </c>
      <c r="B1661" s="132"/>
      <c r="C1661" s="132"/>
      <c r="D1661" s="132"/>
      <c r="E1661" s="132"/>
      <c r="F1661" s="132"/>
      <c r="G1661" s="132"/>
      <c r="H1661" s="132"/>
      <c r="I1661" s="132"/>
      <c r="J1661" s="132"/>
      <c r="K1661" s="217"/>
      <c r="L1661" s="599" t="s">
        <v>369</v>
      </c>
      <c r="M1661" s="132"/>
      <c r="N1661" s="132"/>
      <c r="O1661" s="132"/>
      <c r="P1661" s="132"/>
      <c r="Q1661" s="132"/>
      <c r="R1661" s="132"/>
      <c r="S1661" s="132"/>
      <c r="T1661" s="132"/>
      <c r="U1661" s="132"/>
      <c r="V1661" s="132"/>
    </row>
    <row r="1662" spans="1:22">
      <c r="A1662" s="599"/>
      <c r="B1662" s="132"/>
      <c r="C1662" s="132"/>
      <c r="D1662" s="131" t="s">
        <v>327</v>
      </c>
      <c r="E1662" s="131"/>
      <c r="F1662" s="136">
        <f>Жильцы!E95</f>
        <v>49.2</v>
      </c>
      <c r="G1662" s="131" t="s">
        <v>328</v>
      </c>
      <c r="H1662" s="132" t="str">
        <f>Жильцы!B95&amp;" "&amp;Жильцы!C95&amp;"."&amp;Жильцы!D95&amp;"."</f>
        <v>Мирошниченко В.Д.</v>
      </c>
      <c r="I1662" s="132"/>
      <c r="J1662" s="132"/>
      <c r="K1662" s="217"/>
      <c r="L1662" s="599"/>
      <c r="M1662" s="132"/>
      <c r="N1662" s="132"/>
      <c r="O1662" s="131" t="s">
        <v>327</v>
      </c>
      <c r="P1662" s="131"/>
      <c r="Q1662" s="136">
        <f>Жильцы!E97</f>
        <v>49.5</v>
      </c>
      <c r="R1662" s="131" t="s">
        <v>328</v>
      </c>
      <c r="S1662" s="132" t="str">
        <f>Жильцы!B97&amp;" "&amp;Жильцы!C97&amp;"."&amp;Жильцы!D97&amp;"."</f>
        <v>Бряков В.К.</v>
      </c>
      <c r="T1662" s="132"/>
      <c r="U1662" s="132"/>
      <c r="V1662" s="132"/>
    </row>
    <row r="1663" spans="1:22">
      <c r="A1663" s="599"/>
      <c r="B1663" s="132"/>
      <c r="C1663" s="132"/>
      <c r="D1663" s="131" t="s">
        <v>329</v>
      </c>
      <c r="E1663" s="131"/>
      <c r="F1663" s="136">
        <f>Жильцы!F95</f>
        <v>3</v>
      </c>
      <c r="G1663" s="131" t="s">
        <v>330</v>
      </c>
      <c r="H1663" s="132" t="s">
        <v>331</v>
      </c>
      <c r="I1663" s="132"/>
      <c r="J1663" s="137">
        <f>Жильцы!A95</f>
        <v>94</v>
      </c>
      <c r="K1663" s="217"/>
      <c r="L1663" s="599"/>
      <c r="M1663" s="132"/>
      <c r="N1663" s="132"/>
      <c r="O1663" s="131" t="s">
        <v>329</v>
      </c>
      <c r="P1663" s="131"/>
      <c r="Q1663" s="136">
        <f>Жильцы!F97</f>
        <v>3</v>
      </c>
      <c r="R1663" s="131" t="s">
        <v>330</v>
      </c>
      <c r="S1663" s="132" t="s">
        <v>331</v>
      </c>
      <c r="T1663" s="132"/>
      <c r="U1663" s="137">
        <f>Жильцы!A97</f>
        <v>96</v>
      </c>
      <c r="V1663" s="132"/>
    </row>
    <row r="1664" spans="1:22" ht="2.25" customHeight="1" thickBot="1">
      <c r="A1664" s="599"/>
      <c r="B1664" s="132"/>
      <c r="C1664" s="132"/>
      <c r="D1664" s="132"/>
      <c r="E1664" s="132"/>
      <c r="F1664" s="132"/>
      <c r="G1664" s="132"/>
      <c r="H1664" s="132"/>
      <c r="I1664" s="132"/>
      <c r="J1664" s="132"/>
      <c r="K1664" s="217"/>
      <c r="L1664" s="599"/>
      <c r="M1664" s="132"/>
      <c r="N1664" s="132"/>
      <c r="O1664" s="132"/>
      <c r="P1664" s="132"/>
      <c r="Q1664" s="132"/>
      <c r="R1664" s="132"/>
      <c r="S1664" s="132"/>
      <c r="T1664" s="132"/>
      <c r="U1664" s="132"/>
      <c r="V1664" s="132"/>
    </row>
    <row r="1665" spans="1:22" ht="20.25" customHeight="1" thickBot="1">
      <c r="A1665" s="599"/>
      <c r="B1665" s="138"/>
      <c r="C1665" s="219"/>
      <c r="D1665" s="139" t="s">
        <v>957</v>
      </c>
      <c r="E1665" s="140"/>
      <c r="F1665" s="141" t="s">
        <v>334</v>
      </c>
      <c r="G1665" s="141" t="s">
        <v>335</v>
      </c>
      <c r="H1665" s="220"/>
      <c r="I1665" s="569" t="s">
        <v>337</v>
      </c>
      <c r="J1665" s="570"/>
      <c r="K1665" s="217"/>
      <c r="L1665" s="599"/>
      <c r="M1665" s="138"/>
      <c r="N1665" s="219"/>
      <c r="O1665" s="139" t="s">
        <v>957</v>
      </c>
      <c r="P1665" s="140"/>
      <c r="Q1665" s="141" t="s">
        <v>334</v>
      </c>
      <c r="R1665" s="141" t="s">
        <v>335</v>
      </c>
      <c r="S1665" s="220"/>
      <c r="T1665" s="569" t="s">
        <v>337</v>
      </c>
      <c r="U1665" s="570"/>
      <c r="V1665" s="132"/>
    </row>
    <row r="1666" spans="1:22" ht="2.25" customHeight="1">
      <c r="A1666" s="599"/>
      <c r="B1666" s="221"/>
      <c r="C1666" s="144"/>
      <c r="D1666" s="144"/>
      <c r="E1666" s="145"/>
      <c r="F1666" s="146"/>
      <c r="G1666" s="146"/>
      <c r="H1666" s="146"/>
      <c r="I1666" s="144"/>
      <c r="J1666" s="147"/>
      <c r="K1666" s="217"/>
      <c r="L1666" s="599"/>
      <c r="M1666" s="221"/>
      <c r="N1666" s="144"/>
      <c r="O1666" s="144"/>
      <c r="P1666" s="145"/>
      <c r="Q1666" s="146"/>
      <c r="R1666" s="146"/>
      <c r="S1666" s="146"/>
      <c r="T1666" s="144"/>
      <c r="U1666" s="147"/>
      <c r="V1666" s="132"/>
    </row>
    <row r="1667" spans="1:22" ht="27" customHeight="1" thickBot="1">
      <c r="A1667" s="599"/>
      <c r="B1667" s="600" t="s">
        <v>520</v>
      </c>
      <c r="C1667" s="601"/>
      <c r="D1667" s="601"/>
      <c r="E1667" s="602"/>
      <c r="F1667" s="239">
        <v>8.4499999999999993</v>
      </c>
      <c r="G1667" s="239">
        <f>F1667*F1662</f>
        <v>415.74</v>
      </c>
      <c r="H1667" s="240"/>
      <c r="I1667" s="242">
        <f>G1667-H1667</f>
        <v>415.74</v>
      </c>
      <c r="J1667" s="167"/>
      <c r="K1667" s="217"/>
      <c r="L1667" s="599"/>
      <c r="M1667" s="600" t="s">
        <v>520</v>
      </c>
      <c r="N1667" s="601"/>
      <c r="O1667" s="601"/>
      <c r="P1667" s="602"/>
      <c r="Q1667" s="239">
        <v>8.4499999999999993</v>
      </c>
      <c r="R1667" s="239">
        <f>Q1667*Q1662</f>
        <v>418.27499999999998</v>
      </c>
      <c r="S1667" s="240"/>
      <c r="T1667" s="242">
        <f>R1667-S1667</f>
        <v>418.27499999999998</v>
      </c>
      <c r="U1667" s="167"/>
      <c r="V1667" s="132"/>
    </row>
    <row r="1668" spans="1:22" ht="13.5" hidden="1" thickBot="1">
      <c r="A1668" s="359"/>
      <c r="B1668" s="168" t="s">
        <v>521</v>
      </c>
      <c r="C1668" s="164"/>
      <c r="D1668" s="164"/>
      <c r="E1668" s="165"/>
      <c r="F1668" s="239">
        <f>$B$2309</f>
        <v>0</v>
      </c>
      <c r="G1668" s="158">
        <f>F1668*F1662</f>
        <v>0</v>
      </c>
      <c r="H1668" s="162"/>
      <c r="I1668" s="160">
        <f>G1668-H1668</f>
        <v>0</v>
      </c>
      <c r="J1668" s="161"/>
      <c r="K1668" s="217"/>
      <c r="L1668" s="154"/>
      <c r="M1668" s="168" t="s">
        <v>521</v>
      </c>
      <c r="N1668" s="164"/>
      <c r="O1668" s="164"/>
      <c r="P1668" s="165"/>
      <c r="Q1668" s="239">
        <f>$B$2309</f>
        <v>0</v>
      </c>
      <c r="R1668" s="158">
        <f>Q1668*Q1662</f>
        <v>0</v>
      </c>
      <c r="S1668" s="162"/>
      <c r="T1668" s="160">
        <f>R1668-S1668</f>
        <v>0</v>
      </c>
      <c r="U1668" s="161"/>
      <c r="V1668" s="132"/>
    </row>
    <row r="1669" spans="1:22" ht="13.5" hidden="1" customHeight="1" thickBot="1">
      <c r="A1669" s="132"/>
      <c r="B1669" s="168"/>
      <c r="C1669" s="164"/>
      <c r="D1669" s="164"/>
      <c r="E1669" s="165"/>
      <c r="F1669" s="332" t="s">
        <v>384</v>
      </c>
      <c r="G1669" s="332" t="s">
        <v>385</v>
      </c>
      <c r="H1669" s="300"/>
      <c r="I1669" s="219"/>
      <c r="J1669" s="251"/>
      <c r="K1669" s="217"/>
      <c r="L1669" s="132"/>
      <c r="M1669" s="168"/>
      <c r="N1669" s="164"/>
      <c r="O1669" s="164"/>
      <c r="P1669" s="165"/>
      <c r="Q1669" s="332" t="s">
        <v>384</v>
      </c>
      <c r="R1669" s="332" t="s">
        <v>385</v>
      </c>
      <c r="S1669" s="300"/>
      <c r="T1669" s="219"/>
      <c r="U1669" s="251"/>
      <c r="V1669" s="132"/>
    </row>
    <row r="1670" spans="1:22" ht="13.5" thickBot="1">
      <c r="A1670" s="246" t="s">
        <v>375</v>
      </c>
      <c r="B1670" s="345"/>
      <c r="C1670" s="219"/>
      <c r="D1670" s="219"/>
      <c r="E1670" s="253"/>
      <c r="F1670" s="248"/>
      <c r="G1670" s="248"/>
      <c r="H1670" s="249"/>
      <c r="I1670" s="242"/>
      <c r="J1670" s="251"/>
      <c r="K1670" s="252"/>
      <c r="L1670" s="246" t="s">
        <v>375</v>
      </c>
      <c r="M1670" s="345"/>
      <c r="N1670" s="219"/>
      <c r="O1670" s="219"/>
      <c r="P1670" s="253"/>
      <c r="Q1670" s="164"/>
      <c r="R1670" s="248"/>
      <c r="S1670" s="249"/>
      <c r="T1670" s="242"/>
      <c r="U1670" s="167"/>
      <c r="V1670" s="132"/>
    </row>
    <row r="1671" spans="1:22">
      <c r="A1671" s="131"/>
      <c r="B1671" s="132"/>
      <c r="C1671" s="132"/>
      <c r="D1671" s="132"/>
      <c r="E1671" s="132"/>
      <c r="F1671" s="132"/>
      <c r="G1671" s="173" t="s">
        <v>342</v>
      </c>
      <c r="H1671" s="147"/>
      <c r="I1671" s="287">
        <f>Жильцы!M95</f>
        <v>0</v>
      </c>
      <c r="J1671" s="147"/>
      <c r="K1671" s="217"/>
      <c r="L1671" s="131"/>
      <c r="M1671" s="132"/>
      <c r="N1671" s="132"/>
      <c r="O1671" s="132"/>
      <c r="P1671" s="132"/>
      <c r="Q1671" s="132"/>
      <c r="R1671" s="173" t="s">
        <v>342</v>
      </c>
      <c r="S1671" s="147"/>
      <c r="T1671" s="287">
        <f>Жильцы!M97</f>
        <v>0</v>
      </c>
      <c r="U1671" s="147"/>
      <c r="V1671" s="132"/>
    </row>
    <row r="1672" spans="1:22">
      <c r="A1672" s="131"/>
      <c r="B1672" s="132"/>
      <c r="C1672" s="132"/>
      <c r="D1672" s="132"/>
      <c r="E1672" s="132"/>
      <c r="F1672" s="132"/>
      <c r="G1672" s="177" t="s">
        <v>140</v>
      </c>
      <c r="H1672" s="178"/>
      <c r="I1672" s="283">
        <f>Жильцы!O95</f>
        <v>0</v>
      </c>
      <c r="J1672" s="178"/>
      <c r="K1672" s="217"/>
      <c r="L1672" s="131"/>
      <c r="M1672" s="132"/>
      <c r="N1672" s="132"/>
      <c r="O1672" s="132"/>
      <c r="P1672" s="132"/>
      <c r="Q1672" s="132"/>
      <c r="R1672" s="177" t="s">
        <v>140</v>
      </c>
      <c r="S1672" s="178"/>
      <c r="T1672" s="283">
        <f>Жильцы!O97</f>
        <v>0</v>
      </c>
      <c r="U1672" s="178"/>
      <c r="V1672" s="132"/>
    </row>
    <row r="1673" spans="1:22" ht="13.5" thickBot="1">
      <c r="A1673" s="131" t="s">
        <v>376</v>
      </c>
      <c r="B1673" s="132"/>
      <c r="C1673" s="132"/>
      <c r="D1673" s="180" t="s">
        <v>345</v>
      </c>
      <c r="E1673" s="183" t="str">
        <f>$E$17</f>
        <v>декабря</v>
      </c>
      <c r="F1673" s="132" t="s">
        <v>968</v>
      </c>
      <c r="G1673" s="182" t="s">
        <v>347</v>
      </c>
      <c r="H1673" s="167"/>
      <c r="I1673" s="257">
        <f>I1667+I1668+I1670+I1671+I1672</f>
        <v>415.74</v>
      </c>
      <c r="J1673" s="167"/>
      <c r="K1673" s="217"/>
      <c r="L1673" s="131" t="s">
        <v>376</v>
      </c>
      <c r="M1673" s="132"/>
      <c r="N1673" s="132"/>
      <c r="O1673" s="180" t="s">
        <v>345</v>
      </c>
      <c r="P1673" s="183" t="str">
        <f>$E$17</f>
        <v>декабря</v>
      </c>
      <c r="Q1673" s="132" t="s">
        <v>968</v>
      </c>
      <c r="R1673" s="182" t="s">
        <v>347</v>
      </c>
      <c r="S1673" s="167"/>
      <c r="T1673" s="257">
        <f>T1667+T1668+T1670+T1671+T1672</f>
        <v>418.27499999999998</v>
      </c>
      <c r="U1673" s="167"/>
      <c r="V1673" s="132"/>
    </row>
    <row r="1674" spans="1:22" ht="12.75" customHeight="1">
      <c r="A1674" s="184" t="s">
        <v>348</v>
      </c>
      <c r="B1674" s="190">
        <f>$B$18</f>
        <v>4.3333333333333335E-2</v>
      </c>
      <c r="C1674" s="186" t="s">
        <v>349</v>
      </c>
      <c r="D1674" s="259"/>
      <c r="E1674" s="259"/>
      <c r="F1674" s="259"/>
      <c r="G1674" s="188"/>
      <c r="H1674" s="189"/>
      <c r="I1674" s="259"/>
      <c r="J1674" s="259"/>
      <c r="K1674" s="260"/>
      <c r="L1674" s="184" t="s">
        <v>348</v>
      </c>
      <c r="M1674" s="190">
        <f>$B$18</f>
        <v>4.3333333333333335E-2</v>
      </c>
      <c r="N1674" s="186" t="s">
        <v>349</v>
      </c>
      <c r="O1674" s="259"/>
      <c r="P1674" s="259"/>
      <c r="Q1674" s="259"/>
      <c r="R1674" s="259"/>
      <c r="S1674" s="259"/>
      <c r="T1674" s="259"/>
      <c r="U1674" s="259"/>
      <c r="V1674" s="261"/>
    </row>
    <row r="1675" spans="1:22" ht="24.75" customHeight="1">
      <c r="A1675" s="131" t="s">
        <v>363</v>
      </c>
      <c r="B1675" s="131"/>
      <c r="L1675" s="131" t="s">
        <v>363</v>
      </c>
      <c r="M1675" s="131"/>
      <c r="V1675" s="261"/>
    </row>
    <row r="1676" spans="1:22">
      <c r="A1676" s="131" t="s">
        <v>966</v>
      </c>
      <c r="B1676" s="131"/>
      <c r="L1676" s="131" t="s">
        <v>966</v>
      </c>
      <c r="M1676" s="131"/>
      <c r="V1676" s="261"/>
    </row>
    <row r="1677" spans="1:22" ht="3" customHeight="1">
      <c r="A1677" s="131"/>
      <c r="B1677" s="131"/>
      <c r="C1677" s="132"/>
      <c r="D1677" s="132"/>
      <c r="E1677" s="132"/>
      <c r="F1677" s="132"/>
      <c r="G1677" s="132"/>
      <c r="H1677" s="132"/>
      <c r="I1677" s="132"/>
      <c r="J1677" s="132"/>
      <c r="K1677" s="217"/>
      <c r="L1677" s="131"/>
      <c r="M1677" s="131"/>
      <c r="N1677" s="132"/>
      <c r="O1677" s="132"/>
      <c r="P1677" s="132"/>
      <c r="Q1677" s="132"/>
      <c r="R1677" s="132"/>
      <c r="S1677" s="132"/>
      <c r="T1677" s="132"/>
      <c r="U1677" s="132"/>
      <c r="V1677" s="156"/>
    </row>
    <row r="1678" spans="1:22">
      <c r="A1678" s="132"/>
      <c r="B1678" s="132"/>
      <c r="C1678" s="132"/>
      <c r="D1678" s="133" t="s">
        <v>350</v>
      </c>
      <c r="E1678" s="133"/>
      <c r="F1678" s="133"/>
      <c r="G1678" s="135" t="str">
        <f>$G$4</f>
        <v>ноябрь</v>
      </c>
      <c r="H1678" s="133" t="s">
        <v>967</v>
      </c>
      <c r="I1678" s="132"/>
      <c r="J1678" s="132"/>
      <c r="K1678" s="217"/>
      <c r="L1678" s="132"/>
      <c r="M1678" s="132"/>
      <c r="N1678" s="132"/>
      <c r="O1678" s="133" t="s">
        <v>350</v>
      </c>
      <c r="P1678" s="133"/>
      <c r="Q1678" s="133"/>
      <c r="R1678" s="135" t="str">
        <f>$G$4</f>
        <v>ноябрь</v>
      </c>
      <c r="S1678" s="133" t="s">
        <v>967</v>
      </c>
      <c r="T1678" s="132"/>
      <c r="U1678" s="132"/>
      <c r="V1678" s="156"/>
    </row>
    <row r="1679" spans="1:22" ht="3.75" customHeight="1">
      <c r="A1679" s="599" t="s">
        <v>369</v>
      </c>
      <c r="B1679" s="132"/>
      <c r="C1679" s="132"/>
      <c r="D1679" s="132"/>
      <c r="E1679" s="132"/>
      <c r="F1679" s="132"/>
      <c r="G1679" s="132"/>
      <c r="H1679" s="132"/>
      <c r="I1679" s="132"/>
      <c r="J1679" s="132"/>
      <c r="K1679" s="594"/>
      <c r="L1679" s="599" t="s">
        <v>369</v>
      </c>
      <c r="M1679" s="132"/>
      <c r="N1679" s="132"/>
      <c r="O1679" s="132"/>
      <c r="P1679" s="132"/>
      <c r="Q1679" s="132"/>
      <c r="R1679" s="132"/>
      <c r="S1679" s="132"/>
      <c r="T1679" s="132"/>
      <c r="U1679" s="132"/>
      <c r="V1679" s="594"/>
    </row>
    <row r="1680" spans="1:22">
      <c r="A1680" s="599"/>
      <c r="B1680" s="132"/>
      <c r="C1680" s="132"/>
      <c r="D1680" s="131" t="s">
        <v>327</v>
      </c>
      <c r="E1680" s="131"/>
      <c r="F1680" s="136">
        <f>F1662</f>
        <v>49.2</v>
      </c>
      <c r="G1680" s="131" t="s">
        <v>328</v>
      </c>
      <c r="H1680" s="132" t="str">
        <f>H1662</f>
        <v>Мирошниченко В.Д.</v>
      </c>
      <c r="I1680" s="132"/>
      <c r="J1680" s="132"/>
      <c r="K1680" s="594"/>
      <c r="L1680" s="599"/>
      <c r="M1680" s="132"/>
      <c r="N1680" s="132"/>
      <c r="O1680" s="131" t="s">
        <v>327</v>
      </c>
      <c r="P1680" s="131"/>
      <c r="Q1680" s="136">
        <f>Q1662</f>
        <v>49.5</v>
      </c>
      <c r="R1680" s="131" t="s">
        <v>328</v>
      </c>
      <c r="S1680" s="132" t="str">
        <f>S1662</f>
        <v>Бряков В.К.</v>
      </c>
      <c r="T1680" s="132"/>
      <c r="U1680" s="132"/>
      <c r="V1680" s="594"/>
    </row>
    <row r="1681" spans="1:22">
      <c r="A1681" s="599"/>
      <c r="B1681" s="132"/>
      <c r="C1681" s="132"/>
      <c r="D1681" s="131" t="s">
        <v>329</v>
      </c>
      <c r="E1681" s="131"/>
      <c r="F1681" s="136">
        <f>F1663</f>
        <v>3</v>
      </c>
      <c r="G1681" s="131" t="s">
        <v>330</v>
      </c>
      <c r="H1681" s="132" t="s">
        <v>331</v>
      </c>
      <c r="I1681" s="132"/>
      <c r="J1681" s="137">
        <f>J1663</f>
        <v>94</v>
      </c>
      <c r="K1681" s="594"/>
      <c r="L1681" s="599"/>
      <c r="M1681" s="132"/>
      <c r="N1681" s="132"/>
      <c r="O1681" s="131" t="s">
        <v>329</v>
      </c>
      <c r="P1681" s="131"/>
      <c r="Q1681" s="136">
        <f>Q1663</f>
        <v>3</v>
      </c>
      <c r="R1681" s="131" t="s">
        <v>330</v>
      </c>
      <c r="S1681" s="132" t="s">
        <v>331</v>
      </c>
      <c r="T1681" s="132"/>
      <c r="U1681" s="137">
        <f>U1663</f>
        <v>96</v>
      </c>
      <c r="V1681" s="594"/>
    </row>
    <row r="1682" spans="1:22" ht="1.5" customHeight="1" thickBot="1">
      <c r="A1682" s="599"/>
      <c r="B1682" s="132"/>
      <c r="C1682" s="132"/>
      <c r="D1682" s="132"/>
      <c r="E1682" s="132"/>
      <c r="F1682" s="132"/>
      <c r="G1682" s="132"/>
      <c r="H1682" s="132"/>
      <c r="I1682" s="132"/>
      <c r="J1682" s="132"/>
      <c r="K1682" s="594"/>
      <c r="L1682" s="599"/>
      <c r="M1682" s="132"/>
      <c r="N1682" s="132"/>
      <c r="O1682" s="132"/>
      <c r="P1682" s="132"/>
      <c r="Q1682" s="132"/>
      <c r="R1682" s="132"/>
      <c r="S1682" s="132"/>
      <c r="T1682" s="132"/>
      <c r="U1682" s="132"/>
      <c r="V1682" s="594"/>
    </row>
    <row r="1683" spans="1:22" ht="22.5" customHeight="1" thickBot="1">
      <c r="A1683" s="599"/>
      <c r="B1683" s="138"/>
      <c r="C1683" s="219"/>
      <c r="D1683" s="139" t="s">
        <v>957</v>
      </c>
      <c r="E1683" s="140"/>
      <c r="F1683" s="141" t="s">
        <v>334</v>
      </c>
      <c r="G1683" s="141" t="s">
        <v>335</v>
      </c>
      <c r="H1683" s="220"/>
      <c r="I1683" s="569" t="s">
        <v>337</v>
      </c>
      <c r="J1683" s="570"/>
      <c r="K1683" s="594"/>
      <c r="L1683" s="599"/>
      <c r="M1683" s="138"/>
      <c r="N1683" s="219"/>
      <c r="O1683" s="139" t="s">
        <v>957</v>
      </c>
      <c r="P1683" s="140"/>
      <c r="Q1683" s="141" t="s">
        <v>334</v>
      </c>
      <c r="R1683" s="141" t="s">
        <v>335</v>
      </c>
      <c r="S1683" s="220"/>
      <c r="T1683" s="569" t="s">
        <v>337</v>
      </c>
      <c r="U1683" s="570"/>
      <c r="V1683" s="594"/>
    </row>
    <row r="1684" spans="1:22" ht="2.25" customHeight="1">
      <c r="A1684" s="599"/>
      <c r="B1684" s="221"/>
      <c r="C1684" s="144"/>
      <c r="D1684" s="144"/>
      <c r="E1684" s="145"/>
      <c r="F1684" s="146"/>
      <c r="G1684" s="146"/>
      <c r="H1684" s="146"/>
      <c r="I1684" s="144"/>
      <c r="J1684" s="147"/>
      <c r="K1684" s="594"/>
      <c r="L1684" s="599"/>
      <c r="M1684" s="221"/>
      <c r="N1684" s="144"/>
      <c r="O1684" s="144"/>
      <c r="P1684" s="145"/>
      <c r="Q1684" s="146"/>
      <c r="R1684" s="146"/>
      <c r="S1684" s="146"/>
      <c r="T1684" s="144"/>
      <c r="U1684" s="147"/>
      <c r="V1684" s="594"/>
    </row>
    <row r="1685" spans="1:22" ht="27" customHeight="1" thickBot="1">
      <c r="A1685" s="599"/>
      <c r="B1685" s="600" t="s">
        <v>520</v>
      </c>
      <c r="C1685" s="601"/>
      <c r="D1685" s="601"/>
      <c r="E1685" s="602"/>
      <c r="F1685" s="239">
        <v>8.4499999999999993</v>
      </c>
      <c r="G1685" s="239">
        <f>F1685*F1680</f>
        <v>415.74</v>
      </c>
      <c r="H1685" s="166"/>
      <c r="I1685" s="242">
        <f>G1685-H1685</f>
        <v>415.74</v>
      </c>
      <c r="J1685" s="167"/>
      <c r="K1685" s="594"/>
      <c r="L1685" s="599"/>
      <c r="M1685" s="600" t="s">
        <v>520</v>
      </c>
      <c r="N1685" s="601"/>
      <c r="O1685" s="601"/>
      <c r="P1685" s="602"/>
      <c r="Q1685" s="239">
        <v>8.4499999999999993</v>
      </c>
      <c r="R1685" s="239">
        <f>Q1685*Q1680</f>
        <v>418.27499999999998</v>
      </c>
      <c r="S1685" s="166"/>
      <c r="T1685" s="242">
        <f>R1685-S1685</f>
        <v>418.27499999999998</v>
      </c>
      <c r="U1685" s="167"/>
      <c r="V1685" s="594"/>
    </row>
    <row r="1686" spans="1:22" ht="13.5" hidden="1" thickBot="1">
      <c r="A1686" s="154"/>
      <c r="B1686" s="168" t="s">
        <v>521</v>
      </c>
      <c r="C1686" s="164"/>
      <c r="D1686" s="164"/>
      <c r="E1686" s="165"/>
      <c r="F1686" s="239">
        <f>$B$2309</f>
        <v>0</v>
      </c>
      <c r="G1686" s="158">
        <f>F1686*F1680</f>
        <v>0</v>
      </c>
      <c r="H1686" s="194"/>
      <c r="I1686" s="160">
        <f>G1686-H1686</f>
        <v>0</v>
      </c>
      <c r="J1686" s="161"/>
      <c r="K1686" s="594"/>
      <c r="L1686" s="154"/>
      <c r="M1686" s="168" t="s">
        <v>521</v>
      </c>
      <c r="N1686" s="164"/>
      <c r="O1686" s="164"/>
      <c r="P1686" s="165"/>
      <c r="Q1686" s="239">
        <f>$B$2309</f>
        <v>0</v>
      </c>
      <c r="R1686" s="158">
        <f>Q1686*Q1680</f>
        <v>0</v>
      </c>
      <c r="S1686" s="194"/>
      <c r="T1686" s="160">
        <f>R1686-S1686</f>
        <v>0</v>
      </c>
      <c r="U1686" s="161"/>
      <c r="V1686" s="594"/>
    </row>
    <row r="1687" spans="1:22" ht="12.75" hidden="1" customHeight="1" thickBot="1">
      <c r="A1687" s="132"/>
      <c r="B1687" s="168"/>
      <c r="C1687" s="164"/>
      <c r="D1687" s="164"/>
      <c r="E1687" s="165"/>
      <c r="F1687" s="332" t="s">
        <v>384</v>
      </c>
      <c r="G1687" s="332" t="s">
        <v>385</v>
      </c>
      <c r="H1687" s="300"/>
      <c r="I1687" s="219"/>
      <c r="J1687" s="251"/>
      <c r="K1687" s="594"/>
      <c r="L1687" s="132"/>
      <c r="M1687" s="168"/>
      <c r="N1687" s="164"/>
      <c r="O1687" s="164"/>
      <c r="P1687" s="165"/>
      <c r="Q1687" s="332" t="s">
        <v>384</v>
      </c>
      <c r="R1687" s="332" t="s">
        <v>385</v>
      </c>
      <c r="S1687" s="300"/>
      <c r="T1687" s="219"/>
      <c r="U1687" s="251"/>
      <c r="V1687" s="594"/>
    </row>
    <row r="1688" spans="1:22" ht="13.5" thickBot="1">
      <c r="A1688" s="246" t="s">
        <v>375</v>
      </c>
      <c r="B1688" s="345"/>
      <c r="C1688" s="219"/>
      <c r="D1688" s="219"/>
      <c r="E1688" s="253"/>
      <c r="F1688" s="164"/>
      <c r="G1688" s="282"/>
      <c r="H1688" s="249"/>
      <c r="I1688" s="242"/>
      <c r="J1688" s="167"/>
      <c r="K1688" s="594"/>
      <c r="L1688" s="246" t="s">
        <v>375</v>
      </c>
      <c r="M1688" s="345"/>
      <c r="N1688" s="219"/>
      <c r="O1688" s="219"/>
      <c r="P1688" s="253"/>
      <c r="Q1688" s="164"/>
      <c r="R1688" s="248"/>
      <c r="S1688" s="249"/>
      <c r="T1688" s="242"/>
      <c r="U1688" s="167"/>
      <c r="V1688" s="594"/>
    </row>
    <row r="1689" spans="1:22">
      <c r="A1689" s="131"/>
      <c r="B1689" s="132"/>
      <c r="C1689" s="132"/>
      <c r="D1689" s="132"/>
      <c r="E1689" s="132"/>
      <c r="F1689" s="132"/>
      <c r="G1689" s="173" t="s">
        <v>342</v>
      </c>
      <c r="H1689" s="147"/>
      <c r="I1689" s="287">
        <f>I1671</f>
        <v>0</v>
      </c>
      <c r="J1689" s="147"/>
      <c r="K1689" s="594"/>
      <c r="L1689" s="131"/>
      <c r="M1689" s="132"/>
      <c r="N1689" s="132"/>
      <c r="O1689" s="132"/>
      <c r="P1689" s="132"/>
      <c r="Q1689" s="132"/>
      <c r="R1689" s="173" t="s">
        <v>342</v>
      </c>
      <c r="S1689" s="147"/>
      <c r="T1689" s="287">
        <f>T1671</f>
        <v>0</v>
      </c>
      <c r="U1689" s="147"/>
      <c r="V1689" s="594"/>
    </row>
    <row r="1690" spans="1:22">
      <c r="A1690" s="131"/>
      <c r="B1690" s="132"/>
      <c r="C1690" s="132"/>
      <c r="D1690" s="132"/>
      <c r="E1690" s="132"/>
      <c r="F1690" s="132"/>
      <c r="G1690" s="177" t="s">
        <v>140</v>
      </c>
      <c r="H1690" s="178"/>
      <c r="I1690" s="283">
        <f>I1672</f>
        <v>0</v>
      </c>
      <c r="J1690" s="178"/>
      <c r="K1690" s="594"/>
      <c r="L1690" s="131"/>
      <c r="M1690" s="132"/>
      <c r="N1690" s="132"/>
      <c r="O1690" s="132"/>
      <c r="P1690" s="132"/>
      <c r="Q1690" s="132"/>
      <c r="R1690" s="177" t="s">
        <v>140</v>
      </c>
      <c r="S1690" s="178"/>
      <c r="T1690" s="283">
        <f>T1672</f>
        <v>0</v>
      </c>
      <c r="U1690" s="178"/>
      <c r="V1690" s="594"/>
    </row>
    <row r="1691" spans="1:22" ht="13.5" thickBot="1">
      <c r="A1691" s="131" t="s">
        <v>376</v>
      </c>
      <c r="B1691" s="132"/>
      <c r="C1691" s="132"/>
      <c r="D1691" s="180" t="s">
        <v>345</v>
      </c>
      <c r="E1691" s="183" t="str">
        <f>$E$17</f>
        <v>декабря</v>
      </c>
      <c r="F1691" s="132" t="s">
        <v>968</v>
      </c>
      <c r="G1691" s="182" t="s">
        <v>347</v>
      </c>
      <c r="H1691" s="167"/>
      <c r="I1691" s="257">
        <f>I1685+I1686+I1688+I1689+I1690</f>
        <v>415.74</v>
      </c>
      <c r="J1691" s="167"/>
      <c r="K1691" s="594"/>
      <c r="L1691" s="131" t="s">
        <v>376</v>
      </c>
      <c r="M1691" s="132"/>
      <c r="N1691" s="132"/>
      <c r="O1691" s="180" t="s">
        <v>345</v>
      </c>
      <c r="P1691" s="183" t="str">
        <f>$E$17</f>
        <v>декабря</v>
      </c>
      <c r="Q1691" s="132" t="s">
        <v>968</v>
      </c>
      <c r="R1691" s="182" t="s">
        <v>347</v>
      </c>
      <c r="S1691" s="167"/>
      <c r="T1691" s="257">
        <f>T1685+T1686+T1688+T1689+T1690</f>
        <v>418.27499999999998</v>
      </c>
      <c r="U1691" s="167"/>
      <c r="V1691" s="594"/>
    </row>
    <row r="1692" spans="1:22" ht="13.5" thickBot="1">
      <c r="A1692" s="184" t="s">
        <v>348</v>
      </c>
      <c r="B1692" s="190">
        <f>$B$18</f>
        <v>4.3333333333333335E-2</v>
      </c>
      <c r="C1692" s="186" t="s">
        <v>349</v>
      </c>
      <c r="D1692" s="259"/>
      <c r="E1692" s="259"/>
      <c r="F1692" s="259"/>
      <c r="G1692" s="197"/>
      <c r="H1692" s="197"/>
      <c r="I1692" s="197"/>
      <c r="J1692" s="197"/>
      <c r="K1692" s="348"/>
      <c r="L1692" s="184" t="s">
        <v>348</v>
      </c>
      <c r="M1692" s="190">
        <f>$B$18</f>
        <v>4.3333333333333335E-2</v>
      </c>
      <c r="N1692" s="186" t="s">
        <v>349</v>
      </c>
      <c r="O1692" s="259"/>
      <c r="P1692" s="259"/>
      <c r="Q1692" s="259"/>
      <c r="R1692" s="197"/>
      <c r="S1692" s="197"/>
      <c r="T1692" s="197"/>
      <c r="U1692" s="197"/>
      <c r="V1692" s="156"/>
    </row>
    <row r="1693" spans="1:22" ht="27" customHeight="1" thickTop="1">
      <c r="A1693" s="131" t="s">
        <v>363</v>
      </c>
      <c r="B1693" s="131"/>
      <c r="L1693" s="131" t="s">
        <v>363</v>
      </c>
      <c r="M1693" s="131"/>
    </row>
    <row r="1694" spans="1:22">
      <c r="A1694" s="131" t="s">
        <v>966</v>
      </c>
      <c r="B1694" s="131"/>
      <c r="L1694" s="131" t="s">
        <v>966</v>
      </c>
      <c r="M1694" s="131"/>
    </row>
    <row r="1695" spans="1:22" ht="1.5" customHeight="1">
      <c r="A1695" s="131"/>
      <c r="B1695" s="131"/>
      <c r="C1695" s="132"/>
      <c r="D1695" s="132"/>
      <c r="E1695" s="132"/>
      <c r="F1695" s="132"/>
      <c r="G1695" s="132"/>
      <c r="H1695" s="132"/>
      <c r="I1695" s="132"/>
      <c r="J1695" s="132"/>
      <c r="K1695" s="217"/>
      <c r="L1695" s="131"/>
      <c r="M1695" s="131"/>
      <c r="N1695" s="132"/>
      <c r="O1695" s="132"/>
      <c r="P1695" s="132"/>
      <c r="Q1695" s="132"/>
      <c r="R1695" s="132"/>
      <c r="S1695" s="132"/>
      <c r="T1695" s="132"/>
      <c r="U1695" s="132"/>
      <c r="V1695" s="132"/>
    </row>
    <row r="1696" spans="1:22">
      <c r="A1696" s="132"/>
      <c r="B1696" s="132"/>
      <c r="C1696" s="132"/>
      <c r="D1696" s="133" t="s">
        <v>325</v>
      </c>
      <c r="E1696" s="133"/>
      <c r="F1696" s="133"/>
      <c r="G1696" s="135" t="str">
        <f>$G$4</f>
        <v>ноябрь</v>
      </c>
      <c r="H1696" s="133" t="s">
        <v>967</v>
      </c>
      <c r="I1696" s="132"/>
      <c r="J1696" s="132"/>
      <c r="K1696" s="217"/>
      <c r="L1696" s="132"/>
      <c r="M1696" s="132"/>
      <c r="N1696" s="132"/>
      <c r="O1696" s="133" t="s">
        <v>325</v>
      </c>
      <c r="P1696" s="133"/>
      <c r="Q1696" s="133"/>
      <c r="R1696" s="135" t="str">
        <f>$G$4</f>
        <v>ноябрь</v>
      </c>
      <c r="S1696" s="133" t="s">
        <v>967</v>
      </c>
      <c r="T1696" s="132"/>
      <c r="U1696" s="132"/>
      <c r="V1696" s="132"/>
    </row>
    <row r="1697" spans="1:24" ht="3" customHeight="1">
      <c r="A1697" s="599" t="s">
        <v>369</v>
      </c>
      <c r="B1697" s="132"/>
      <c r="C1697" s="132"/>
      <c r="D1697" s="132"/>
      <c r="E1697" s="132"/>
      <c r="F1697" s="132"/>
      <c r="G1697" s="132"/>
      <c r="H1697" s="132"/>
      <c r="I1697" s="132"/>
      <c r="J1697" s="132"/>
      <c r="K1697" s="217"/>
      <c r="L1697" s="599" t="s">
        <v>369</v>
      </c>
      <c r="M1697" s="132"/>
      <c r="N1697" s="132"/>
      <c r="O1697" s="132"/>
      <c r="P1697" s="132"/>
      <c r="Q1697" s="132"/>
      <c r="R1697" s="132"/>
      <c r="S1697" s="132"/>
      <c r="T1697" s="132"/>
      <c r="U1697" s="132"/>
      <c r="V1697" s="132"/>
    </row>
    <row r="1698" spans="1:24">
      <c r="A1698" s="599"/>
      <c r="B1698" s="132"/>
      <c r="C1698" s="132"/>
      <c r="D1698" s="131" t="s">
        <v>327</v>
      </c>
      <c r="E1698" s="131"/>
      <c r="F1698" s="136">
        <f>Жильцы!E96</f>
        <v>49.2</v>
      </c>
      <c r="G1698" s="131" t="s">
        <v>328</v>
      </c>
      <c r="H1698" s="132" t="str">
        <f>Жильцы!B96&amp;" "&amp;Жильцы!C96&amp;"."&amp;Жильцы!D96&amp;"."</f>
        <v>Власов А.А.</v>
      </c>
      <c r="I1698" s="132"/>
      <c r="J1698" s="132"/>
      <c r="K1698" s="217"/>
      <c r="L1698" s="599"/>
      <c r="M1698" s="132"/>
      <c r="N1698" s="132"/>
      <c r="O1698" s="131" t="s">
        <v>327</v>
      </c>
      <c r="P1698" s="131"/>
      <c r="Q1698" s="136">
        <f>Жильцы!E98</f>
        <v>49.4</v>
      </c>
      <c r="R1698" s="131" t="s">
        <v>328</v>
      </c>
      <c r="S1698" s="132" t="str">
        <f>Жильцы!B98&amp;" "&amp;Жильцы!C98&amp;"."&amp;Жильцы!D98&amp;"."</f>
        <v>Малютин А..Г.</v>
      </c>
      <c r="T1698" s="132"/>
      <c r="U1698" s="132"/>
      <c r="V1698" s="132"/>
    </row>
    <row r="1699" spans="1:24">
      <c r="A1699" s="599"/>
      <c r="B1699" s="132"/>
      <c r="C1699" s="132"/>
      <c r="D1699" s="131" t="s">
        <v>329</v>
      </c>
      <c r="E1699" s="131"/>
      <c r="F1699" s="136">
        <f>Жильцы!F96</f>
        <v>3</v>
      </c>
      <c r="G1699" s="131" t="s">
        <v>330</v>
      </c>
      <c r="H1699" s="132" t="s">
        <v>331</v>
      </c>
      <c r="I1699" s="132"/>
      <c r="J1699" s="137">
        <f>Жильцы!A96</f>
        <v>95</v>
      </c>
      <c r="K1699" s="217"/>
      <c r="L1699" s="599"/>
      <c r="M1699" s="132"/>
      <c r="N1699" s="132"/>
      <c r="O1699" s="131" t="s">
        <v>329</v>
      </c>
      <c r="P1699" s="131"/>
      <c r="Q1699" s="136">
        <f>Жильцы!F98</f>
        <v>0</v>
      </c>
      <c r="R1699" s="131" t="s">
        <v>330</v>
      </c>
      <c r="S1699" s="132" t="s">
        <v>331</v>
      </c>
      <c r="T1699" s="132"/>
      <c r="U1699" s="137">
        <f>Жильцы!A98</f>
        <v>97</v>
      </c>
      <c r="V1699" s="132"/>
    </row>
    <row r="1700" spans="1:24" ht="2.25" customHeight="1" thickBot="1">
      <c r="A1700" s="599"/>
      <c r="B1700" s="132"/>
      <c r="C1700" s="132"/>
      <c r="D1700" s="132"/>
      <c r="E1700" s="132"/>
      <c r="F1700" s="132"/>
      <c r="G1700" s="132"/>
      <c r="H1700" s="132"/>
      <c r="I1700" s="132"/>
      <c r="J1700" s="132"/>
      <c r="K1700" s="217"/>
      <c r="L1700" s="599"/>
      <c r="M1700" s="132"/>
      <c r="N1700" s="132"/>
      <c r="O1700" s="132"/>
      <c r="P1700" s="132"/>
      <c r="Q1700" s="132"/>
      <c r="R1700" s="132"/>
      <c r="S1700" s="132"/>
      <c r="T1700" s="132"/>
      <c r="U1700" s="132"/>
      <c r="V1700" s="132"/>
    </row>
    <row r="1701" spans="1:24" ht="15.75" customHeight="1" thickBot="1">
      <c r="A1701" s="599"/>
      <c r="B1701" s="138"/>
      <c r="C1701" s="219"/>
      <c r="D1701" s="139" t="s">
        <v>957</v>
      </c>
      <c r="E1701" s="140"/>
      <c r="F1701" s="141" t="s">
        <v>334</v>
      </c>
      <c r="G1701" s="141" t="s">
        <v>335</v>
      </c>
      <c r="H1701" s="220" t="s">
        <v>523</v>
      </c>
      <c r="I1701" s="569" t="s">
        <v>337</v>
      </c>
      <c r="J1701" s="570"/>
      <c r="K1701" s="217"/>
      <c r="L1701" s="599"/>
      <c r="M1701" s="138"/>
      <c r="N1701" s="219"/>
      <c r="O1701" s="139" t="s">
        <v>957</v>
      </c>
      <c r="P1701" s="140"/>
      <c r="Q1701" s="141" t="s">
        <v>334</v>
      </c>
      <c r="R1701" s="141" t="s">
        <v>335</v>
      </c>
      <c r="S1701" s="220" t="s">
        <v>523</v>
      </c>
      <c r="T1701" s="569" t="s">
        <v>337</v>
      </c>
      <c r="U1701" s="570"/>
      <c r="V1701" s="132"/>
    </row>
    <row r="1702" spans="1:24" ht="0.75" customHeight="1">
      <c r="A1702" s="599"/>
      <c r="B1702" s="221"/>
      <c r="C1702" s="144"/>
      <c r="D1702" s="144"/>
      <c r="E1702" s="145"/>
      <c r="F1702" s="146"/>
      <c r="G1702" s="146"/>
      <c r="H1702" s="146"/>
      <c r="I1702" s="144"/>
      <c r="J1702" s="147"/>
      <c r="K1702" s="217"/>
      <c r="L1702" s="599"/>
      <c r="M1702" s="221"/>
      <c r="N1702" s="144"/>
      <c r="O1702" s="144"/>
      <c r="P1702" s="145"/>
      <c r="Q1702" s="146"/>
      <c r="R1702" s="146"/>
      <c r="S1702" s="146"/>
      <c r="T1702" s="144"/>
      <c r="U1702" s="147"/>
      <c r="V1702" s="132"/>
    </row>
    <row r="1703" spans="1:24" ht="27" customHeight="1" thickBot="1">
      <c r="A1703" s="599"/>
      <c r="B1703" s="600" t="s">
        <v>520</v>
      </c>
      <c r="C1703" s="601"/>
      <c r="D1703" s="601"/>
      <c r="E1703" s="602"/>
      <c r="F1703" s="239">
        <v>8.4499999999999993</v>
      </c>
      <c r="G1703" s="239">
        <f>F1703*F1698</f>
        <v>415.74</v>
      </c>
      <c r="H1703" s="240"/>
      <c r="I1703" s="242">
        <f>G1703-H1703</f>
        <v>415.74</v>
      </c>
      <c r="J1703" s="167"/>
      <c r="K1703" s="217"/>
      <c r="L1703" s="599"/>
      <c r="M1703" s="600" t="s">
        <v>520</v>
      </c>
      <c r="N1703" s="601"/>
      <c r="O1703" s="601"/>
      <c r="P1703" s="602"/>
      <c r="Q1703" s="239">
        <v>8.4499999999999993</v>
      </c>
      <c r="R1703" s="239">
        <f>Q1703*Q1698</f>
        <v>417.42999999999995</v>
      </c>
      <c r="S1703" s="240"/>
      <c r="T1703" s="242">
        <f>R1703-S1703</f>
        <v>417.42999999999995</v>
      </c>
      <c r="U1703" s="167"/>
      <c r="V1703" s="132"/>
    </row>
    <row r="1704" spans="1:24" ht="13.5" hidden="1" thickBot="1">
      <c r="A1704" s="154"/>
      <c r="B1704" s="168" t="s">
        <v>521</v>
      </c>
      <c r="C1704" s="164"/>
      <c r="D1704" s="164"/>
      <c r="E1704" s="165"/>
      <c r="F1704" s="239">
        <f>$B$2309</f>
        <v>0</v>
      </c>
      <c r="G1704" s="158">
        <f>F1704*F1698</f>
        <v>0</v>
      </c>
      <c r="H1704" s="194"/>
      <c r="I1704" s="160">
        <f>G1704-H1704</f>
        <v>0</v>
      </c>
      <c r="J1704" s="161"/>
      <c r="K1704" s="217"/>
      <c r="L1704" s="154"/>
      <c r="M1704" s="168" t="s">
        <v>521</v>
      </c>
      <c r="N1704" s="164"/>
      <c r="O1704" s="164"/>
      <c r="P1704" s="165"/>
      <c r="Q1704" s="239">
        <f>$B$2309</f>
        <v>0</v>
      </c>
      <c r="R1704" s="158">
        <f>Q1704*Q1698</f>
        <v>0</v>
      </c>
      <c r="S1704" s="166"/>
      <c r="T1704" s="160">
        <f>R1704-S1704</f>
        <v>0</v>
      </c>
      <c r="U1704" s="161"/>
      <c r="V1704" s="132"/>
    </row>
    <row r="1705" spans="1:24" ht="13.5" hidden="1" customHeight="1" thickBot="1">
      <c r="A1705" s="132"/>
      <c r="B1705" s="168"/>
      <c r="C1705" s="164"/>
      <c r="D1705" s="164"/>
      <c r="E1705" s="165"/>
      <c r="F1705" s="332" t="s">
        <v>384</v>
      </c>
      <c r="G1705" s="332" t="s">
        <v>385</v>
      </c>
      <c r="H1705" s="300"/>
      <c r="I1705" s="219"/>
      <c r="J1705" s="251"/>
      <c r="K1705" s="217"/>
      <c r="L1705" s="132"/>
      <c r="M1705" s="168"/>
      <c r="N1705" s="164"/>
      <c r="O1705" s="164"/>
      <c r="P1705" s="165"/>
      <c r="Q1705" s="332" t="s">
        <v>384</v>
      </c>
      <c r="R1705" s="332" t="s">
        <v>385</v>
      </c>
      <c r="S1705" s="300"/>
      <c r="T1705" s="219"/>
      <c r="U1705" s="251"/>
      <c r="V1705" s="132"/>
    </row>
    <row r="1706" spans="1:24" ht="13.5" thickBot="1">
      <c r="A1706" s="246" t="s">
        <v>375</v>
      </c>
      <c r="B1706" s="345"/>
      <c r="C1706" s="219"/>
      <c r="D1706" s="219"/>
      <c r="E1706" s="253"/>
      <c r="F1706" s="248"/>
      <c r="G1706" s="248"/>
      <c r="H1706" s="249"/>
      <c r="I1706" s="242"/>
      <c r="J1706" s="251"/>
      <c r="K1706" s="217"/>
      <c r="L1706" s="246" t="s">
        <v>375</v>
      </c>
      <c r="M1706" s="345"/>
      <c r="N1706" s="219"/>
      <c r="O1706" s="219"/>
      <c r="P1706" s="253"/>
      <c r="Q1706" s="164"/>
      <c r="R1706" s="248"/>
      <c r="S1706" s="249"/>
      <c r="T1706" s="242"/>
      <c r="U1706" s="167"/>
      <c r="V1706" s="132"/>
    </row>
    <row r="1707" spans="1:24">
      <c r="A1707" s="131"/>
      <c r="B1707" s="132"/>
      <c r="C1707" s="132"/>
      <c r="D1707" s="132"/>
      <c r="E1707" s="132"/>
      <c r="F1707" s="132"/>
      <c r="G1707" s="173" t="s">
        <v>342</v>
      </c>
      <c r="H1707" s="147"/>
      <c r="I1707" s="287">
        <f>Жильцы!M96</f>
        <v>0</v>
      </c>
      <c r="J1707" s="147"/>
      <c r="K1707" s="217"/>
      <c r="L1707" s="131"/>
      <c r="M1707" s="132"/>
      <c r="N1707" s="132"/>
      <c r="O1707" s="132"/>
      <c r="P1707" s="132"/>
      <c r="Q1707" s="132"/>
      <c r="R1707" s="173" t="s">
        <v>342</v>
      </c>
      <c r="S1707" s="147"/>
      <c r="T1707" s="287">
        <f>Жильцы!M98</f>
        <v>0</v>
      </c>
      <c r="U1707" s="147"/>
      <c r="V1707" s="132"/>
    </row>
    <row r="1708" spans="1:24" ht="11.25" customHeight="1">
      <c r="A1708" s="131"/>
      <c r="B1708" s="132"/>
      <c r="C1708" s="132"/>
      <c r="D1708" s="132"/>
      <c r="E1708" s="132"/>
      <c r="F1708" s="132"/>
      <c r="G1708" s="177" t="s">
        <v>140</v>
      </c>
      <c r="H1708" s="178"/>
      <c r="I1708" s="283">
        <f>Жильцы!O96</f>
        <v>0</v>
      </c>
      <c r="J1708" s="178"/>
      <c r="K1708" s="217"/>
      <c r="L1708" s="131"/>
      <c r="M1708" s="132"/>
      <c r="N1708" s="132"/>
      <c r="O1708" s="132"/>
      <c r="P1708" s="132"/>
      <c r="Q1708" s="132"/>
      <c r="R1708" s="177" t="s">
        <v>140</v>
      </c>
      <c r="S1708" s="178"/>
      <c r="T1708" s="283">
        <f>Жильцы!O98</f>
        <v>0</v>
      </c>
      <c r="U1708" s="178"/>
      <c r="V1708" s="132"/>
    </row>
    <row r="1709" spans="1:24" ht="13.5" thickBot="1">
      <c r="A1709" s="131" t="s">
        <v>376</v>
      </c>
      <c r="B1709" s="132"/>
      <c r="C1709" s="132"/>
      <c r="D1709" s="180" t="s">
        <v>345</v>
      </c>
      <c r="E1709" s="183" t="str">
        <f>$E$17</f>
        <v>декабря</v>
      </c>
      <c r="F1709" s="132" t="s">
        <v>968</v>
      </c>
      <c r="G1709" s="182" t="s">
        <v>347</v>
      </c>
      <c r="H1709" s="167"/>
      <c r="I1709" s="257">
        <f>I1703+I1704+I1706+I1707+I1708</f>
        <v>415.74</v>
      </c>
      <c r="J1709" s="167"/>
      <c r="K1709" s="217"/>
      <c r="L1709" s="131" t="s">
        <v>376</v>
      </c>
      <c r="M1709" s="132"/>
      <c r="N1709" s="132"/>
      <c r="O1709" s="180" t="s">
        <v>345</v>
      </c>
      <c r="P1709" s="183" t="str">
        <f>$E$17</f>
        <v>декабря</v>
      </c>
      <c r="Q1709" s="132" t="s">
        <v>968</v>
      </c>
      <c r="R1709" s="182" t="s">
        <v>347</v>
      </c>
      <c r="S1709" s="167"/>
      <c r="T1709" s="257">
        <f>T1703+T1704+T1706+T1707+T1708</f>
        <v>417.42999999999995</v>
      </c>
      <c r="U1709" s="167"/>
      <c r="V1709" s="132"/>
    </row>
    <row r="1710" spans="1:24" ht="10.5" customHeight="1">
      <c r="A1710" s="184" t="s">
        <v>348</v>
      </c>
      <c r="B1710" s="190">
        <f>$B$18</f>
        <v>4.3333333333333335E-2</v>
      </c>
      <c r="C1710" s="186" t="s">
        <v>349</v>
      </c>
      <c r="D1710" s="259"/>
      <c r="E1710" s="259"/>
      <c r="F1710" s="259"/>
      <c r="G1710" s="259"/>
      <c r="H1710" s="259"/>
      <c r="I1710" s="259"/>
      <c r="J1710" s="259"/>
      <c r="K1710" s="260"/>
      <c r="L1710" s="184" t="s">
        <v>348</v>
      </c>
      <c r="M1710" s="190">
        <f>$B$18</f>
        <v>4.3333333333333335E-2</v>
      </c>
      <c r="N1710" s="186" t="s">
        <v>349</v>
      </c>
      <c r="O1710" s="259"/>
      <c r="P1710" s="259"/>
      <c r="Q1710" s="259"/>
      <c r="R1710" s="259"/>
      <c r="S1710" s="259"/>
      <c r="T1710" s="259"/>
      <c r="U1710" s="259"/>
      <c r="V1710" s="261"/>
      <c r="X1710" s="273"/>
    </row>
    <row r="1711" spans="1:24" ht="30" customHeight="1">
      <c r="A1711" s="131" t="s">
        <v>363</v>
      </c>
      <c r="B1711" s="131"/>
      <c r="L1711" s="131" t="s">
        <v>363</v>
      </c>
      <c r="M1711" s="131"/>
    </row>
    <row r="1712" spans="1:24">
      <c r="A1712" s="131" t="s">
        <v>966</v>
      </c>
      <c r="B1712" s="131"/>
      <c r="L1712" s="131" t="s">
        <v>966</v>
      </c>
      <c r="M1712" s="131"/>
    </row>
    <row r="1713" spans="1:22" ht="6" customHeight="1">
      <c r="A1713" s="131"/>
      <c r="B1713" s="131"/>
      <c r="C1713" s="132"/>
      <c r="D1713" s="132"/>
      <c r="E1713" s="132"/>
      <c r="F1713" s="132"/>
      <c r="G1713" s="132"/>
      <c r="H1713" s="132"/>
      <c r="I1713" s="132"/>
      <c r="J1713" s="132"/>
      <c r="K1713" s="217"/>
      <c r="L1713" s="131"/>
      <c r="M1713" s="131"/>
      <c r="N1713" s="132"/>
      <c r="O1713" s="132"/>
      <c r="P1713" s="132"/>
      <c r="Q1713" s="132"/>
      <c r="R1713" s="132"/>
      <c r="S1713" s="132"/>
      <c r="T1713" s="132"/>
      <c r="U1713" s="132"/>
      <c r="V1713" s="132"/>
    </row>
    <row r="1714" spans="1:22">
      <c r="A1714" s="132"/>
      <c r="B1714" s="132"/>
      <c r="C1714" s="132"/>
      <c r="D1714" s="133" t="s">
        <v>350</v>
      </c>
      <c r="E1714" s="133"/>
      <c r="F1714" s="133"/>
      <c r="G1714" s="135" t="str">
        <f>$G$4</f>
        <v>ноябрь</v>
      </c>
      <c r="H1714" s="133" t="s">
        <v>967</v>
      </c>
      <c r="I1714" s="132"/>
      <c r="J1714" s="132"/>
      <c r="K1714" s="217"/>
      <c r="L1714" s="132"/>
      <c r="M1714" s="132"/>
      <c r="N1714" s="132"/>
      <c r="O1714" s="133" t="s">
        <v>350</v>
      </c>
      <c r="P1714" s="133"/>
      <c r="Q1714" s="133"/>
      <c r="R1714" s="135" t="str">
        <f>$G$4</f>
        <v>ноябрь</v>
      </c>
      <c r="S1714" s="133" t="s">
        <v>967</v>
      </c>
      <c r="T1714" s="132"/>
      <c r="U1714" s="132"/>
      <c r="V1714" s="132"/>
    </row>
    <row r="1715" spans="1:22" ht="3.75" customHeight="1">
      <c r="A1715" s="599" t="s">
        <v>369</v>
      </c>
      <c r="B1715" s="132"/>
      <c r="C1715" s="132"/>
      <c r="D1715" s="132"/>
      <c r="E1715" s="132"/>
      <c r="F1715" s="132"/>
      <c r="G1715" s="132"/>
      <c r="H1715" s="132"/>
      <c r="I1715" s="132"/>
      <c r="J1715" s="132"/>
      <c r="K1715" s="594"/>
      <c r="L1715" s="599" t="s">
        <v>369</v>
      </c>
      <c r="M1715" s="132"/>
      <c r="N1715" s="132"/>
      <c r="O1715" s="132"/>
      <c r="P1715" s="132"/>
      <c r="Q1715" s="132"/>
      <c r="R1715" s="132"/>
      <c r="S1715" s="132"/>
      <c r="T1715" s="132"/>
      <c r="U1715" s="132"/>
      <c r="V1715" s="594"/>
    </row>
    <row r="1716" spans="1:22">
      <c r="A1716" s="599"/>
      <c r="B1716" s="132"/>
      <c r="C1716" s="132"/>
      <c r="D1716" s="131" t="s">
        <v>327</v>
      </c>
      <c r="E1716" s="131"/>
      <c r="F1716" s="136">
        <f>F1698</f>
        <v>49.2</v>
      </c>
      <c r="G1716" s="131" t="s">
        <v>328</v>
      </c>
      <c r="H1716" s="132" t="str">
        <f>H1698</f>
        <v>Власов А.А.</v>
      </c>
      <c r="I1716" s="132"/>
      <c r="J1716" s="132"/>
      <c r="K1716" s="594"/>
      <c r="L1716" s="599"/>
      <c r="M1716" s="132"/>
      <c r="N1716" s="132"/>
      <c r="O1716" s="131" t="s">
        <v>327</v>
      </c>
      <c r="P1716" s="131"/>
      <c r="Q1716" s="136">
        <f>Q1698</f>
        <v>49.4</v>
      </c>
      <c r="R1716" s="131" t="s">
        <v>328</v>
      </c>
      <c r="S1716" s="132" t="str">
        <f>S1698</f>
        <v>Малютин А..Г.</v>
      </c>
      <c r="T1716" s="132"/>
      <c r="U1716" s="132"/>
      <c r="V1716" s="594"/>
    </row>
    <row r="1717" spans="1:22">
      <c r="A1717" s="599"/>
      <c r="B1717" s="132"/>
      <c r="C1717" s="132"/>
      <c r="D1717" s="131" t="s">
        <v>329</v>
      </c>
      <c r="E1717" s="131"/>
      <c r="F1717" s="136">
        <f>F1699</f>
        <v>3</v>
      </c>
      <c r="G1717" s="131" t="s">
        <v>330</v>
      </c>
      <c r="H1717" s="132" t="s">
        <v>331</v>
      </c>
      <c r="I1717" s="132"/>
      <c r="J1717" s="137">
        <f>J1699</f>
        <v>95</v>
      </c>
      <c r="K1717" s="594"/>
      <c r="L1717" s="599"/>
      <c r="M1717" s="132"/>
      <c r="N1717" s="132"/>
      <c r="O1717" s="131" t="s">
        <v>329</v>
      </c>
      <c r="P1717" s="131"/>
      <c r="Q1717" s="136">
        <f>Q1699</f>
        <v>0</v>
      </c>
      <c r="R1717" s="131" t="s">
        <v>330</v>
      </c>
      <c r="S1717" s="132" t="s">
        <v>331</v>
      </c>
      <c r="T1717" s="132"/>
      <c r="U1717" s="137">
        <f>U1699</f>
        <v>97</v>
      </c>
      <c r="V1717" s="594"/>
    </row>
    <row r="1718" spans="1:22" ht="2.25" customHeight="1" thickBot="1">
      <c r="A1718" s="599"/>
      <c r="B1718" s="132"/>
      <c r="C1718" s="132"/>
      <c r="D1718" s="132"/>
      <c r="E1718" s="132"/>
      <c r="F1718" s="132"/>
      <c r="G1718" s="132"/>
      <c r="H1718" s="132"/>
      <c r="I1718" s="132"/>
      <c r="J1718" s="132"/>
      <c r="K1718" s="594"/>
      <c r="L1718" s="599"/>
      <c r="M1718" s="132"/>
      <c r="N1718" s="132"/>
      <c r="O1718" s="132"/>
      <c r="P1718" s="132"/>
      <c r="Q1718" s="132"/>
      <c r="R1718" s="132"/>
      <c r="S1718" s="132"/>
      <c r="T1718" s="132"/>
      <c r="U1718" s="132"/>
      <c r="V1718" s="594"/>
    </row>
    <row r="1719" spans="1:22" ht="21" customHeight="1" thickBot="1">
      <c r="A1719" s="599"/>
      <c r="B1719" s="138"/>
      <c r="C1719" s="219"/>
      <c r="D1719" s="139" t="s">
        <v>957</v>
      </c>
      <c r="E1719" s="140"/>
      <c r="F1719" s="141" t="s">
        <v>334</v>
      </c>
      <c r="G1719" s="141" t="s">
        <v>335</v>
      </c>
      <c r="H1719" s="220" t="s">
        <v>523</v>
      </c>
      <c r="I1719" s="569" t="s">
        <v>337</v>
      </c>
      <c r="J1719" s="570"/>
      <c r="K1719" s="594"/>
      <c r="L1719" s="599"/>
      <c r="M1719" s="138"/>
      <c r="N1719" s="219"/>
      <c r="O1719" s="139" t="s">
        <v>957</v>
      </c>
      <c r="P1719" s="140"/>
      <c r="Q1719" s="141" t="s">
        <v>334</v>
      </c>
      <c r="R1719" s="141" t="s">
        <v>335</v>
      </c>
      <c r="S1719" s="220" t="s">
        <v>523</v>
      </c>
      <c r="T1719" s="569" t="s">
        <v>337</v>
      </c>
      <c r="U1719" s="570"/>
      <c r="V1719" s="594"/>
    </row>
    <row r="1720" spans="1:22" ht="3" customHeight="1">
      <c r="A1720" s="599"/>
      <c r="B1720" s="221"/>
      <c r="C1720" s="144"/>
      <c r="D1720" s="144"/>
      <c r="E1720" s="145"/>
      <c r="F1720" s="146"/>
      <c r="G1720" s="146"/>
      <c r="H1720" s="146"/>
      <c r="I1720" s="144"/>
      <c r="J1720" s="147"/>
      <c r="K1720" s="594"/>
      <c r="L1720" s="599"/>
      <c r="M1720" s="221"/>
      <c r="N1720" s="144"/>
      <c r="O1720" s="144"/>
      <c r="P1720" s="145"/>
      <c r="Q1720" s="146"/>
      <c r="R1720" s="146"/>
      <c r="S1720" s="146"/>
      <c r="T1720" s="144"/>
      <c r="U1720" s="147"/>
      <c r="V1720" s="594"/>
    </row>
    <row r="1721" spans="1:22" ht="28.5" customHeight="1" thickBot="1">
      <c r="A1721" s="599"/>
      <c r="B1721" s="600" t="s">
        <v>520</v>
      </c>
      <c r="C1721" s="601"/>
      <c r="D1721" s="601"/>
      <c r="E1721" s="602"/>
      <c r="F1721" s="239">
        <v>8.4499999999999993</v>
      </c>
      <c r="G1721" s="239">
        <f>F1721*F1716</f>
        <v>415.74</v>
      </c>
      <c r="H1721" s="240"/>
      <c r="I1721" s="242">
        <f>G1721-H1721</f>
        <v>415.74</v>
      </c>
      <c r="J1721" s="167"/>
      <c r="K1721" s="594"/>
      <c r="L1721" s="599"/>
      <c r="M1721" s="600" t="s">
        <v>520</v>
      </c>
      <c r="N1721" s="601"/>
      <c r="O1721" s="601"/>
      <c r="P1721" s="602"/>
      <c r="Q1721" s="239">
        <v>810</v>
      </c>
      <c r="R1721" s="239">
        <f>Q1721*Q1716</f>
        <v>40014</v>
      </c>
      <c r="S1721" s="240"/>
      <c r="T1721" s="242">
        <f>R1721-S1721</f>
        <v>40014</v>
      </c>
      <c r="U1721" s="167"/>
      <c r="V1721" s="594"/>
    </row>
    <row r="1722" spans="1:22" ht="13.5" hidden="1" thickBot="1">
      <c r="A1722" s="154"/>
      <c r="B1722" s="168" t="s">
        <v>521</v>
      </c>
      <c r="C1722" s="164"/>
      <c r="D1722" s="164"/>
      <c r="E1722" s="165"/>
      <c r="F1722" s="239">
        <f>$B$2309</f>
        <v>0</v>
      </c>
      <c r="G1722" s="158">
        <f>F1722*F1716</f>
        <v>0</v>
      </c>
      <c r="H1722" s="194"/>
      <c r="I1722" s="160">
        <f>G1722-H1722</f>
        <v>0</v>
      </c>
      <c r="J1722" s="161"/>
      <c r="K1722" s="594"/>
      <c r="L1722" s="154"/>
      <c r="M1722" s="168" t="s">
        <v>521</v>
      </c>
      <c r="N1722" s="164"/>
      <c r="O1722" s="164"/>
      <c r="P1722" s="165"/>
      <c r="Q1722" s="239">
        <f>$B$2309</f>
        <v>0</v>
      </c>
      <c r="R1722" s="158">
        <f>Q1722*Q1716</f>
        <v>0</v>
      </c>
      <c r="S1722" s="166"/>
      <c r="T1722" s="160">
        <f>R1722-S1722</f>
        <v>0</v>
      </c>
      <c r="U1722" s="161"/>
      <c r="V1722" s="594"/>
    </row>
    <row r="1723" spans="1:22" ht="15" hidden="1" customHeight="1" thickBot="1">
      <c r="A1723" s="132"/>
      <c r="B1723" s="168"/>
      <c r="C1723" s="164"/>
      <c r="D1723" s="164"/>
      <c r="E1723" s="165"/>
      <c r="F1723" s="332" t="s">
        <v>384</v>
      </c>
      <c r="G1723" s="332" t="s">
        <v>385</v>
      </c>
      <c r="H1723" s="300"/>
      <c r="I1723" s="219"/>
      <c r="J1723" s="251"/>
      <c r="K1723" s="594"/>
      <c r="L1723" s="132"/>
      <c r="M1723" s="168"/>
      <c r="N1723" s="164"/>
      <c r="O1723" s="164"/>
      <c r="P1723" s="165"/>
      <c r="Q1723" s="332" t="s">
        <v>384</v>
      </c>
      <c r="R1723" s="332" t="s">
        <v>385</v>
      </c>
      <c r="S1723" s="300"/>
      <c r="T1723" s="219"/>
      <c r="U1723" s="251"/>
      <c r="V1723" s="594"/>
    </row>
    <row r="1724" spans="1:22" ht="13.5" thickBot="1">
      <c r="A1724" s="246" t="s">
        <v>375</v>
      </c>
      <c r="B1724" s="345"/>
      <c r="C1724" s="219"/>
      <c r="D1724" s="219"/>
      <c r="E1724" s="253"/>
      <c r="F1724" s="164"/>
      <c r="G1724" s="282"/>
      <c r="H1724" s="249"/>
      <c r="I1724" s="242"/>
      <c r="J1724" s="167"/>
      <c r="K1724" s="594"/>
      <c r="L1724" s="246" t="s">
        <v>375</v>
      </c>
      <c r="M1724" s="345"/>
      <c r="N1724" s="219"/>
      <c r="O1724" s="219"/>
      <c r="P1724" s="253"/>
      <c r="Q1724" s="164"/>
      <c r="R1724" s="248"/>
      <c r="S1724" s="249"/>
      <c r="T1724" s="242"/>
      <c r="U1724" s="167"/>
      <c r="V1724" s="594"/>
    </row>
    <row r="1725" spans="1:22">
      <c r="A1725" s="131"/>
      <c r="B1725" s="132"/>
      <c r="C1725" s="132"/>
      <c r="D1725" s="132"/>
      <c r="E1725" s="132"/>
      <c r="F1725" s="132"/>
      <c r="G1725" s="173" t="s">
        <v>342</v>
      </c>
      <c r="H1725" s="147"/>
      <c r="I1725" s="287">
        <f>I1707</f>
        <v>0</v>
      </c>
      <c r="J1725" s="147"/>
      <c r="K1725" s="594"/>
      <c r="L1725" s="131"/>
      <c r="M1725" s="132"/>
      <c r="N1725" s="132"/>
      <c r="O1725" s="132"/>
      <c r="P1725" s="132"/>
      <c r="Q1725" s="132"/>
      <c r="R1725" s="173" t="s">
        <v>342</v>
      </c>
      <c r="S1725" s="147"/>
      <c r="T1725" s="287">
        <f>T1707</f>
        <v>0</v>
      </c>
      <c r="U1725" s="147"/>
      <c r="V1725" s="594"/>
    </row>
    <row r="1726" spans="1:22">
      <c r="A1726" s="131"/>
      <c r="B1726" s="132"/>
      <c r="C1726" s="132"/>
      <c r="D1726" s="132"/>
      <c r="E1726" s="132"/>
      <c r="F1726" s="132"/>
      <c r="G1726" s="177" t="s">
        <v>140</v>
      </c>
      <c r="H1726" s="178"/>
      <c r="I1726" s="283">
        <f>I1708</f>
        <v>0</v>
      </c>
      <c r="J1726" s="178"/>
      <c r="K1726" s="594"/>
      <c r="L1726" s="131"/>
      <c r="M1726" s="132"/>
      <c r="N1726" s="132"/>
      <c r="O1726" s="132"/>
      <c r="P1726" s="132"/>
      <c r="Q1726" s="132"/>
      <c r="R1726" s="177" t="s">
        <v>140</v>
      </c>
      <c r="S1726" s="178"/>
      <c r="T1726" s="283">
        <f>T1708</f>
        <v>0</v>
      </c>
      <c r="U1726" s="178"/>
      <c r="V1726" s="594"/>
    </row>
    <row r="1727" spans="1:22" ht="13.5" thickBot="1">
      <c r="A1727" s="131" t="s">
        <v>376</v>
      </c>
      <c r="B1727" s="132"/>
      <c r="C1727" s="132"/>
      <c r="D1727" s="180" t="s">
        <v>345</v>
      </c>
      <c r="E1727" s="183" t="str">
        <f>$E$17</f>
        <v>декабря</v>
      </c>
      <c r="F1727" s="132" t="s">
        <v>968</v>
      </c>
      <c r="G1727" s="182" t="s">
        <v>347</v>
      </c>
      <c r="H1727" s="167"/>
      <c r="I1727" s="257">
        <f>I1721+I1722+I1724+I1725+I1726</f>
        <v>415.74</v>
      </c>
      <c r="J1727" s="167"/>
      <c r="K1727" s="594"/>
      <c r="L1727" s="131" t="s">
        <v>376</v>
      </c>
      <c r="M1727" s="132"/>
      <c r="N1727" s="132"/>
      <c r="O1727" s="180" t="s">
        <v>345</v>
      </c>
      <c r="P1727" s="183" t="str">
        <f>$E$17</f>
        <v>декабря</v>
      </c>
      <c r="Q1727" s="132" t="s">
        <v>968</v>
      </c>
      <c r="R1727" s="182" t="s">
        <v>347</v>
      </c>
      <c r="S1727" s="167"/>
      <c r="T1727" s="257">
        <f>T1721+T1722+T1724+T1725+T1726</f>
        <v>40014</v>
      </c>
      <c r="U1727" s="167"/>
      <c r="V1727" s="594"/>
    </row>
    <row r="1728" spans="1:22" s="261" customFormat="1" ht="12.75" customHeight="1">
      <c r="A1728" s="284" t="s">
        <v>348</v>
      </c>
      <c r="B1728" s="285">
        <f>$B$18</f>
        <v>4.3333333333333335E-2</v>
      </c>
      <c r="C1728" s="196" t="s">
        <v>349</v>
      </c>
      <c r="K1728" s="260"/>
      <c r="L1728" s="284" t="s">
        <v>348</v>
      </c>
      <c r="M1728" s="285">
        <f>$B$18</f>
        <v>4.3333333333333335E-2</v>
      </c>
      <c r="N1728" s="196" t="s">
        <v>349</v>
      </c>
    </row>
    <row r="1729" spans="1:22">
      <c r="A1729" s="131" t="s">
        <v>363</v>
      </c>
      <c r="B1729" s="131"/>
      <c r="L1729" s="131" t="s">
        <v>363</v>
      </c>
      <c r="M1729" s="131"/>
    </row>
    <row r="1730" spans="1:22">
      <c r="A1730" s="131" t="s">
        <v>966</v>
      </c>
      <c r="B1730" s="131"/>
      <c r="L1730" s="131" t="s">
        <v>966</v>
      </c>
      <c r="M1730" s="131"/>
    </row>
    <row r="1731" spans="1:22" ht="2.25" customHeight="1">
      <c r="A1731" s="131"/>
      <c r="B1731" s="131"/>
      <c r="C1731" s="132"/>
      <c r="D1731" s="132"/>
      <c r="E1731" s="132"/>
      <c r="F1731" s="132"/>
      <c r="G1731" s="132"/>
      <c r="H1731" s="132"/>
      <c r="I1731" s="132"/>
      <c r="J1731" s="132"/>
      <c r="K1731" s="217"/>
      <c r="L1731" s="131"/>
      <c r="M1731" s="131"/>
      <c r="N1731" s="132"/>
      <c r="O1731" s="132"/>
      <c r="P1731" s="132"/>
      <c r="Q1731" s="132"/>
      <c r="R1731" s="132"/>
      <c r="S1731" s="132"/>
      <c r="T1731" s="132"/>
      <c r="U1731" s="132"/>
      <c r="V1731" s="132"/>
    </row>
    <row r="1732" spans="1:22">
      <c r="A1732" s="132"/>
      <c r="B1732" s="132"/>
      <c r="C1732" s="132"/>
      <c r="D1732" s="133" t="s">
        <v>325</v>
      </c>
      <c r="E1732" s="133"/>
      <c r="F1732" s="133"/>
      <c r="G1732" s="135" t="str">
        <f>$G$4</f>
        <v>ноябрь</v>
      </c>
      <c r="H1732" s="133" t="s">
        <v>967</v>
      </c>
      <c r="I1732" s="132"/>
      <c r="J1732" s="132"/>
      <c r="K1732" s="217"/>
      <c r="L1732" s="132"/>
      <c r="M1732" s="132"/>
      <c r="N1732" s="132"/>
      <c r="O1732" s="133" t="s">
        <v>325</v>
      </c>
      <c r="P1732" s="133"/>
      <c r="Q1732" s="133"/>
      <c r="R1732" s="135" t="str">
        <f>$G$4</f>
        <v>ноябрь</v>
      </c>
      <c r="S1732" s="133" t="s">
        <v>967</v>
      </c>
      <c r="T1732" s="132"/>
      <c r="U1732" s="132"/>
      <c r="V1732" s="132"/>
    </row>
    <row r="1733" spans="1:22" ht="1.5" customHeight="1">
      <c r="A1733" s="599" t="s">
        <v>369</v>
      </c>
      <c r="B1733" s="132"/>
      <c r="C1733" s="132"/>
      <c r="D1733" s="132"/>
      <c r="E1733" s="132"/>
      <c r="F1733" s="132"/>
      <c r="G1733" s="132"/>
      <c r="H1733" s="132"/>
      <c r="I1733" s="132"/>
      <c r="J1733" s="132"/>
      <c r="K1733" s="217"/>
      <c r="L1733" s="599" t="s">
        <v>369</v>
      </c>
      <c r="M1733" s="132"/>
      <c r="N1733" s="132"/>
      <c r="O1733" s="132"/>
      <c r="P1733" s="132"/>
      <c r="Q1733" s="132"/>
      <c r="R1733" s="132"/>
      <c r="S1733" s="132"/>
      <c r="T1733" s="132"/>
      <c r="U1733" s="132"/>
      <c r="V1733" s="132"/>
    </row>
    <row r="1734" spans="1:22">
      <c r="A1734" s="599"/>
      <c r="B1734" s="132"/>
      <c r="C1734" s="132"/>
      <c r="D1734" s="131" t="s">
        <v>327</v>
      </c>
      <c r="E1734" s="131"/>
      <c r="F1734" s="136">
        <f>Жильцы!E99</f>
        <v>49.3</v>
      </c>
      <c r="G1734" s="131" t="s">
        <v>328</v>
      </c>
      <c r="H1734" s="132" t="str">
        <f>Жильцы!B99&amp;" "&amp;Жильцы!C99&amp;"."&amp;Жильцы!D99&amp;"."</f>
        <v>Кошелева Г.Г.</v>
      </c>
      <c r="I1734" s="132"/>
      <c r="J1734" s="132"/>
      <c r="K1734" s="217"/>
      <c r="L1734" s="599"/>
      <c r="M1734" s="132"/>
      <c r="N1734" s="132"/>
      <c r="O1734" s="131" t="s">
        <v>327</v>
      </c>
      <c r="P1734" s="131"/>
      <c r="Q1734" s="136">
        <f>Жильцы!E101</f>
        <v>65.599999999999994</v>
      </c>
      <c r="R1734" s="131" t="s">
        <v>328</v>
      </c>
      <c r="S1734" s="132" t="str">
        <f>Жильцы!B101&amp;" "&amp;Жильцы!C101&amp;"."&amp;Жильцы!D101&amp;"."</f>
        <v>Дольник Л.Г.</v>
      </c>
      <c r="T1734" s="132"/>
      <c r="U1734" s="132"/>
      <c r="V1734" s="132"/>
    </row>
    <row r="1735" spans="1:22">
      <c r="A1735" s="599"/>
      <c r="B1735" s="132"/>
      <c r="C1735" s="132"/>
      <c r="D1735" s="131" t="s">
        <v>329</v>
      </c>
      <c r="E1735" s="131"/>
      <c r="F1735" s="136">
        <f>Жильцы!F99</f>
        <v>3</v>
      </c>
      <c r="G1735" s="131" t="s">
        <v>330</v>
      </c>
      <c r="H1735" s="132" t="s">
        <v>331</v>
      </c>
      <c r="I1735" s="132"/>
      <c r="J1735" s="137">
        <f>Жильцы!A99</f>
        <v>98</v>
      </c>
      <c r="K1735" s="217"/>
      <c r="L1735" s="599"/>
      <c r="M1735" s="132"/>
      <c r="N1735" s="132"/>
      <c r="O1735" s="131" t="s">
        <v>329</v>
      </c>
      <c r="P1735" s="131"/>
      <c r="Q1735" s="136">
        <f>Жильцы!F101</f>
        <v>5</v>
      </c>
      <c r="R1735" s="131" t="s">
        <v>330</v>
      </c>
      <c r="S1735" s="132" t="s">
        <v>331</v>
      </c>
      <c r="T1735" s="132"/>
      <c r="U1735" s="137">
        <f>Жильцы!A101</f>
        <v>100</v>
      </c>
      <c r="V1735" s="132"/>
    </row>
    <row r="1736" spans="1:22" ht="3" customHeight="1" thickBot="1">
      <c r="A1736" s="599"/>
      <c r="B1736" s="132"/>
      <c r="C1736" s="132"/>
      <c r="D1736" s="132"/>
      <c r="E1736" s="132"/>
      <c r="F1736" s="132"/>
      <c r="G1736" s="132"/>
      <c r="H1736" s="132"/>
      <c r="I1736" s="132"/>
      <c r="J1736" s="132"/>
      <c r="K1736" s="217"/>
      <c r="L1736" s="599"/>
      <c r="M1736" s="132"/>
      <c r="N1736" s="132"/>
      <c r="O1736" s="132"/>
      <c r="P1736" s="132"/>
      <c r="Q1736" s="132"/>
      <c r="R1736" s="132"/>
      <c r="S1736" s="132"/>
      <c r="T1736" s="132"/>
      <c r="U1736" s="132"/>
      <c r="V1736" s="132"/>
    </row>
    <row r="1737" spans="1:22" ht="19.5" customHeight="1" thickBot="1">
      <c r="A1737" s="599"/>
      <c r="B1737" s="138"/>
      <c r="C1737" s="219"/>
      <c r="D1737" s="139" t="s">
        <v>957</v>
      </c>
      <c r="E1737" s="140"/>
      <c r="F1737" s="141" t="s">
        <v>334</v>
      </c>
      <c r="G1737" s="141" t="s">
        <v>335</v>
      </c>
      <c r="H1737" s="220"/>
      <c r="I1737" s="569" t="s">
        <v>337</v>
      </c>
      <c r="J1737" s="570"/>
      <c r="K1737" s="217"/>
      <c r="L1737" s="599"/>
      <c r="M1737" s="138"/>
      <c r="N1737" s="219"/>
      <c r="O1737" s="139" t="s">
        <v>957</v>
      </c>
      <c r="P1737" s="140"/>
      <c r="Q1737" s="141" t="s">
        <v>334</v>
      </c>
      <c r="R1737" s="141" t="s">
        <v>335</v>
      </c>
      <c r="S1737" s="220"/>
      <c r="T1737" s="569" t="s">
        <v>337</v>
      </c>
      <c r="U1737" s="570"/>
      <c r="V1737" s="132"/>
    </row>
    <row r="1738" spans="1:22" ht="3" customHeight="1">
      <c r="A1738" s="599"/>
      <c r="B1738" s="173"/>
      <c r="C1738" s="144"/>
      <c r="D1738" s="144"/>
      <c r="E1738" s="145"/>
      <c r="F1738" s="146"/>
      <c r="G1738" s="146"/>
      <c r="H1738" s="146"/>
      <c r="I1738" s="144"/>
      <c r="J1738" s="147"/>
      <c r="K1738" s="217"/>
      <c r="L1738" s="599"/>
      <c r="M1738" s="221"/>
      <c r="N1738" s="144"/>
      <c r="O1738" s="144"/>
      <c r="P1738" s="145"/>
      <c r="Q1738" s="146"/>
      <c r="R1738" s="146"/>
      <c r="S1738" s="146"/>
      <c r="T1738" s="144"/>
      <c r="U1738" s="147"/>
      <c r="V1738" s="132"/>
    </row>
    <row r="1739" spans="1:22" ht="25.5" customHeight="1" thickBot="1">
      <c r="A1739" s="599"/>
      <c r="B1739" s="600" t="s">
        <v>520</v>
      </c>
      <c r="C1739" s="601"/>
      <c r="D1739" s="601"/>
      <c r="E1739" s="602"/>
      <c r="F1739" s="239">
        <v>8.4499999999999993</v>
      </c>
      <c r="G1739" s="239">
        <f>F1739*F1734</f>
        <v>416.58499999999992</v>
      </c>
      <c r="H1739" s="240"/>
      <c r="I1739" s="242">
        <f>G1739-H1739</f>
        <v>416.58499999999992</v>
      </c>
      <c r="J1739" s="167"/>
      <c r="K1739" s="217"/>
      <c r="L1739" s="599"/>
      <c r="M1739" s="600" t="s">
        <v>520</v>
      </c>
      <c r="N1739" s="601"/>
      <c r="O1739" s="601"/>
      <c r="P1739" s="602"/>
      <c r="Q1739" s="239">
        <v>8.4499999999999993</v>
      </c>
      <c r="R1739" s="239">
        <f>Q1739*Q1734</f>
        <v>554.31999999999994</v>
      </c>
      <c r="S1739" s="240"/>
      <c r="T1739" s="242">
        <f>R1739-S1739</f>
        <v>554.31999999999994</v>
      </c>
      <c r="U1739" s="167"/>
      <c r="V1739" s="132"/>
    </row>
    <row r="1740" spans="1:22" ht="13.5" hidden="1" thickBot="1">
      <c r="A1740" s="154"/>
      <c r="B1740" s="168" t="s">
        <v>521</v>
      </c>
      <c r="C1740" s="164"/>
      <c r="D1740" s="164"/>
      <c r="E1740" s="165"/>
      <c r="F1740" s="239">
        <f>$B$2309</f>
        <v>0</v>
      </c>
      <c r="G1740" s="158">
        <f>F1740*F1734</f>
        <v>0</v>
      </c>
      <c r="H1740" s="162"/>
      <c r="I1740" s="160">
        <f>G1740-H1740</f>
        <v>0</v>
      </c>
      <c r="J1740" s="161"/>
      <c r="K1740" s="217"/>
      <c r="L1740" s="154"/>
      <c r="M1740" s="168" t="s">
        <v>521</v>
      </c>
      <c r="N1740" s="164"/>
      <c r="O1740" s="164"/>
      <c r="P1740" s="165"/>
      <c r="Q1740" s="239">
        <f>$B$2309</f>
        <v>0</v>
      </c>
      <c r="R1740" s="158">
        <f>Q1740*Q1734</f>
        <v>0</v>
      </c>
      <c r="S1740" s="162"/>
      <c r="T1740" s="160">
        <f>R1740-S1740</f>
        <v>0</v>
      </c>
      <c r="U1740" s="161"/>
      <c r="V1740" s="132"/>
    </row>
    <row r="1741" spans="1:22" ht="15" hidden="1" customHeight="1" thickBot="1">
      <c r="A1741" s="132"/>
      <c r="B1741" s="168"/>
      <c r="C1741" s="164"/>
      <c r="D1741" s="164"/>
      <c r="E1741" s="165"/>
      <c r="F1741" s="332" t="s">
        <v>384</v>
      </c>
      <c r="G1741" s="332" t="s">
        <v>385</v>
      </c>
      <c r="H1741" s="300"/>
      <c r="I1741" s="219"/>
      <c r="J1741" s="251"/>
      <c r="K1741" s="217"/>
      <c r="L1741" s="132"/>
      <c r="M1741" s="168"/>
      <c r="N1741" s="164"/>
      <c r="O1741" s="164"/>
      <c r="P1741" s="165"/>
      <c r="Q1741" s="332" t="s">
        <v>384</v>
      </c>
      <c r="R1741" s="332" t="s">
        <v>385</v>
      </c>
      <c r="S1741" s="300"/>
      <c r="T1741" s="219"/>
      <c r="U1741" s="251"/>
      <c r="V1741" s="132"/>
    </row>
    <row r="1742" spans="1:22" ht="13.5" thickBot="1">
      <c r="A1742" s="246" t="s">
        <v>375</v>
      </c>
      <c r="B1742" s="138"/>
      <c r="C1742" s="219"/>
      <c r="D1742" s="219"/>
      <c r="E1742" s="253"/>
      <c r="F1742" s="248"/>
      <c r="G1742" s="248"/>
      <c r="H1742" s="249"/>
      <c r="I1742" s="242"/>
      <c r="J1742" s="251"/>
      <c r="K1742" s="252"/>
      <c r="L1742" s="246" t="s">
        <v>375</v>
      </c>
      <c r="M1742" s="345"/>
      <c r="N1742" s="219"/>
      <c r="O1742" s="219"/>
      <c r="P1742" s="253"/>
      <c r="Q1742" s="164"/>
      <c r="R1742" s="248"/>
      <c r="S1742" s="249"/>
      <c r="T1742" s="242"/>
      <c r="U1742" s="167"/>
      <c r="V1742" s="132"/>
    </row>
    <row r="1743" spans="1:22">
      <c r="A1743" s="131"/>
      <c r="B1743" s="132"/>
      <c r="C1743" s="132"/>
      <c r="D1743" s="132"/>
      <c r="E1743" s="132"/>
      <c r="F1743" s="132"/>
      <c r="G1743" s="173" t="s">
        <v>342</v>
      </c>
      <c r="H1743" s="147"/>
      <c r="I1743" s="287">
        <f>Жильцы!M99</f>
        <v>0</v>
      </c>
      <c r="J1743" s="147"/>
      <c r="K1743" s="217"/>
      <c r="L1743" s="131"/>
      <c r="M1743" s="132"/>
      <c r="N1743" s="132"/>
      <c r="O1743" s="132"/>
      <c r="P1743" s="132"/>
      <c r="Q1743" s="132"/>
      <c r="R1743" s="173" t="s">
        <v>342</v>
      </c>
      <c r="S1743" s="147"/>
      <c r="T1743" s="287">
        <f>Жильцы!M101</f>
        <v>0</v>
      </c>
      <c r="U1743" s="147"/>
      <c r="V1743" s="132"/>
    </row>
    <row r="1744" spans="1:22">
      <c r="A1744" s="131"/>
      <c r="B1744" s="132"/>
      <c r="C1744" s="132"/>
      <c r="D1744" s="132"/>
      <c r="E1744" s="132"/>
      <c r="F1744" s="132"/>
      <c r="G1744" s="177" t="s">
        <v>140</v>
      </c>
      <c r="H1744" s="178"/>
      <c r="I1744" s="283">
        <f>Жильцы!O99</f>
        <v>0</v>
      </c>
      <c r="J1744" s="178"/>
      <c r="K1744" s="217"/>
      <c r="L1744" s="131"/>
      <c r="M1744" s="132"/>
      <c r="N1744" s="132"/>
      <c r="O1744" s="132"/>
      <c r="P1744" s="132"/>
      <c r="Q1744" s="132"/>
      <c r="R1744" s="177" t="s">
        <v>140</v>
      </c>
      <c r="S1744" s="178"/>
      <c r="T1744" s="283">
        <f>Жильцы!O101</f>
        <v>0</v>
      </c>
      <c r="U1744" s="178"/>
      <c r="V1744" s="132"/>
    </row>
    <row r="1745" spans="1:22" ht="13.5" thickBot="1">
      <c r="A1745" s="131" t="s">
        <v>376</v>
      </c>
      <c r="B1745" s="132"/>
      <c r="C1745" s="132"/>
      <c r="D1745" s="180" t="s">
        <v>345</v>
      </c>
      <c r="E1745" s="183" t="str">
        <f>$E$17</f>
        <v>декабря</v>
      </c>
      <c r="F1745" s="132" t="s">
        <v>968</v>
      </c>
      <c r="G1745" s="182" t="s">
        <v>347</v>
      </c>
      <c r="H1745" s="167"/>
      <c r="I1745" s="257">
        <f>I1739+I1740+I1742+I1743+I1744</f>
        <v>416.58499999999992</v>
      </c>
      <c r="J1745" s="167"/>
      <c r="K1745" s="217"/>
      <c r="L1745" s="131" t="s">
        <v>376</v>
      </c>
      <c r="M1745" s="132"/>
      <c r="N1745" s="132"/>
      <c r="O1745" s="180" t="s">
        <v>345</v>
      </c>
      <c r="P1745" s="183" t="str">
        <f>$E$17</f>
        <v>декабря</v>
      </c>
      <c r="Q1745" s="132" t="s">
        <v>968</v>
      </c>
      <c r="R1745" s="182" t="s">
        <v>347</v>
      </c>
      <c r="S1745" s="167"/>
      <c r="T1745" s="257">
        <f>T1739+T1740+T1742+T1743+T1744</f>
        <v>554.31999999999994</v>
      </c>
      <c r="U1745" s="167"/>
      <c r="V1745" s="132"/>
    </row>
    <row r="1746" spans="1:22" ht="12.75" customHeight="1">
      <c r="A1746" s="184" t="s">
        <v>348</v>
      </c>
      <c r="B1746" s="190">
        <f>$B$18</f>
        <v>4.3333333333333335E-2</v>
      </c>
      <c r="C1746" s="186" t="s">
        <v>349</v>
      </c>
      <c r="D1746" s="259"/>
      <c r="E1746" s="259"/>
      <c r="F1746" s="259"/>
      <c r="G1746" s="188"/>
      <c r="H1746" s="189"/>
      <c r="I1746" s="259"/>
      <c r="J1746" s="259"/>
      <c r="K1746" s="260"/>
      <c r="L1746" s="184" t="s">
        <v>348</v>
      </c>
      <c r="M1746" s="190">
        <f>$B$18</f>
        <v>4.3333333333333335E-2</v>
      </c>
      <c r="N1746" s="186" t="s">
        <v>349</v>
      </c>
      <c r="O1746" s="259"/>
      <c r="P1746" s="259"/>
      <c r="Q1746" s="259"/>
      <c r="R1746" s="259"/>
      <c r="S1746" s="259"/>
      <c r="T1746" s="259"/>
      <c r="U1746" s="259"/>
      <c r="V1746" s="261"/>
    </row>
    <row r="1747" spans="1:22" ht="25.5" customHeight="1">
      <c r="A1747" s="131" t="s">
        <v>363</v>
      </c>
      <c r="B1747" s="131"/>
      <c r="L1747" s="131" t="s">
        <v>363</v>
      </c>
      <c r="M1747" s="131"/>
      <c r="V1747" s="261"/>
    </row>
    <row r="1748" spans="1:22">
      <c r="A1748" s="131" t="s">
        <v>966</v>
      </c>
      <c r="B1748" s="131"/>
      <c r="L1748" s="131" t="s">
        <v>966</v>
      </c>
      <c r="M1748" s="131"/>
      <c r="V1748" s="261"/>
    </row>
    <row r="1749" spans="1:22" ht="1.5" customHeight="1">
      <c r="A1749" s="131"/>
      <c r="B1749" s="131"/>
      <c r="C1749" s="132"/>
      <c r="D1749" s="132"/>
      <c r="E1749" s="132"/>
      <c r="F1749" s="132"/>
      <c r="G1749" s="132"/>
      <c r="H1749" s="132"/>
      <c r="I1749" s="132"/>
      <c r="J1749" s="132"/>
      <c r="K1749" s="217"/>
      <c r="L1749" s="131"/>
      <c r="M1749" s="131"/>
      <c r="N1749" s="132"/>
      <c r="O1749" s="132"/>
      <c r="P1749" s="132"/>
      <c r="Q1749" s="132"/>
      <c r="R1749" s="132"/>
      <c r="S1749" s="132"/>
      <c r="T1749" s="132"/>
      <c r="U1749" s="132"/>
      <c r="V1749" s="156"/>
    </row>
    <row r="1750" spans="1:22">
      <c r="A1750" s="132"/>
      <c r="B1750" s="132"/>
      <c r="C1750" s="132"/>
      <c r="D1750" s="133" t="s">
        <v>350</v>
      </c>
      <c r="E1750" s="133"/>
      <c r="F1750" s="133"/>
      <c r="G1750" s="135" t="str">
        <f>$G$4</f>
        <v>ноябрь</v>
      </c>
      <c r="H1750" s="133" t="s">
        <v>967</v>
      </c>
      <c r="I1750" s="132"/>
      <c r="J1750" s="132"/>
      <c r="K1750" s="217"/>
      <c r="L1750" s="132"/>
      <c r="M1750" s="132"/>
      <c r="N1750" s="132"/>
      <c r="O1750" s="133" t="s">
        <v>350</v>
      </c>
      <c r="P1750" s="133"/>
      <c r="Q1750" s="133"/>
      <c r="R1750" s="135" t="str">
        <f>$G$4</f>
        <v>ноябрь</v>
      </c>
      <c r="S1750" s="133" t="s">
        <v>967</v>
      </c>
      <c r="T1750" s="132"/>
      <c r="U1750" s="132"/>
      <c r="V1750" s="156"/>
    </row>
    <row r="1751" spans="1:22" ht="3" customHeight="1">
      <c r="A1751" s="599" t="s">
        <v>369</v>
      </c>
      <c r="B1751" s="132"/>
      <c r="C1751" s="132"/>
      <c r="D1751" s="132"/>
      <c r="E1751" s="132"/>
      <c r="F1751" s="132"/>
      <c r="G1751" s="132"/>
      <c r="H1751" s="132"/>
      <c r="I1751" s="132"/>
      <c r="J1751" s="132"/>
      <c r="K1751" s="594"/>
      <c r="L1751" s="599" t="s">
        <v>369</v>
      </c>
      <c r="M1751" s="132"/>
      <c r="N1751" s="132"/>
      <c r="O1751" s="132"/>
      <c r="P1751" s="132"/>
      <c r="Q1751" s="132"/>
      <c r="R1751" s="132"/>
      <c r="S1751" s="132"/>
      <c r="T1751" s="132"/>
      <c r="U1751" s="132"/>
      <c r="V1751" s="594"/>
    </row>
    <row r="1752" spans="1:22">
      <c r="A1752" s="599"/>
      <c r="B1752" s="132"/>
      <c r="C1752" s="132"/>
      <c r="D1752" s="131" t="s">
        <v>327</v>
      </c>
      <c r="E1752" s="131"/>
      <c r="F1752" s="136">
        <f>F1734</f>
        <v>49.3</v>
      </c>
      <c r="G1752" s="131" t="s">
        <v>328</v>
      </c>
      <c r="H1752" s="132" t="str">
        <f>H1734</f>
        <v>Кошелева Г.Г.</v>
      </c>
      <c r="I1752" s="132"/>
      <c r="J1752" s="132"/>
      <c r="K1752" s="594"/>
      <c r="L1752" s="599"/>
      <c r="M1752" s="132"/>
      <c r="N1752" s="132"/>
      <c r="O1752" s="131" t="s">
        <v>327</v>
      </c>
      <c r="P1752" s="131"/>
      <c r="Q1752" s="136">
        <f>Q1734</f>
        <v>65.599999999999994</v>
      </c>
      <c r="R1752" s="131" t="s">
        <v>328</v>
      </c>
      <c r="S1752" s="132" t="str">
        <f>S1734</f>
        <v>Дольник Л.Г.</v>
      </c>
      <c r="T1752" s="132"/>
      <c r="U1752" s="132"/>
      <c r="V1752" s="594"/>
    </row>
    <row r="1753" spans="1:22">
      <c r="A1753" s="599"/>
      <c r="B1753" s="132"/>
      <c r="C1753" s="132"/>
      <c r="D1753" s="131" t="s">
        <v>329</v>
      </c>
      <c r="E1753" s="131"/>
      <c r="F1753" s="136">
        <f>F1735</f>
        <v>3</v>
      </c>
      <c r="G1753" s="131" t="s">
        <v>330</v>
      </c>
      <c r="H1753" s="132" t="s">
        <v>331</v>
      </c>
      <c r="I1753" s="132"/>
      <c r="J1753" s="137">
        <f>J1735</f>
        <v>98</v>
      </c>
      <c r="K1753" s="594"/>
      <c r="L1753" s="599"/>
      <c r="M1753" s="132"/>
      <c r="N1753" s="132"/>
      <c r="O1753" s="131" t="s">
        <v>329</v>
      </c>
      <c r="P1753" s="131"/>
      <c r="Q1753" s="136">
        <f>Q1735</f>
        <v>5</v>
      </c>
      <c r="R1753" s="131" t="s">
        <v>330</v>
      </c>
      <c r="S1753" s="132" t="s">
        <v>331</v>
      </c>
      <c r="T1753" s="132"/>
      <c r="U1753" s="137">
        <f>U1735</f>
        <v>100</v>
      </c>
      <c r="V1753" s="594"/>
    </row>
    <row r="1754" spans="1:22" ht="2.25" customHeight="1" thickBot="1">
      <c r="A1754" s="599"/>
      <c r="B1754" s="132"/>
      <c r="C1754" s="132"/>
      <c r="D1754" s="132"/>
      <c r="E1754" s="132"/>
      <c r="F1754" s="132"/>
      <c r="G1754" s="132"/>
      <c r="H1754" s="132"/>
      <c r="I1754" s="132"/>
      <c r="J1754" s="132"/>
      <c r="K1754" s="594"/>
      <c r="L1754" s="599"/>
      <c r="M1754" s="132"/>
      <c r="N1754" s="132"/>
      <c r="O1754" s="132"/>
      <c r="P1754" s="132"/>
      <c r="Q1754" s="132"/>
      <c r="R1754" s="132"/>
      <c r="S1754" s="132"/>
      <c r="T1754" s="132"/>
      <c r="U1754" s="132"/>
      <c r="V1754" s="594"/>
    </row>
    <row r="1755" spans="1:22" ht="21.75" customHeight="1" thickBot="1">
      <c r="A1755" s="599"/>
      <c r="B1755" s="138"/>
      <c r="C1755" s="219"/>
      <c r="D1755" s="139" t="s">
        <v>957</v>
      </c>
      <c r="E1755" s="140"/>
      <c r="F1755" s="141" t="s">
        <v>334</v>
      </c>
      <c r="G1755" s="141" t="s">
        <v>335</v>
      </c>
      <c r="H1755" s="220"/>
      <c r="I1755" s="569" t="s">
        <v>337</v>
      </c>
      <c r="J1755" s="570"/>
      <c r="K1755" s="594"/>
      <c r="L1755" s="599"/>
      <c r="M1755" s="138"/>
      <c r="N1755" s="219"/>
      <c r="O1755" s="139" t="s">
        <v>957</v>
      </c>
      <c r="P1755" s="140"/>
      <c r="Q1755" s="141" t="s">
        <v>334</v>
      </c>
      <c r="R1755" s="141" t="s">
        <v>335</v>
      </c>
      <c r="S1755" s="220"/>
      <c r="T1755" s="569" t="s">
        <v>337</v>
      </c>
      <c r="U1755" s="570"/>
      <c r="V1755" s="594"/>
    </row>
    <row r="1756" spans="1:22" ht="6" customHeight="1">
      <c r="A1756" s="599"/>
      <c r="B1756" s="221"/>
      <c r="C1756" s="144"/>
      <c r="D1756" s="144"/>
      <c r="E1756" s="145"/>
      <c r="F1756" s="146"/>
      <c r="G1756" s="146"/>
      <c r="H1756" s="146"/>
      <c r="I1756" s="144"/>
      <c r="J1756" s="147"/>
      <c r="K1756" s="594"/>
      <c r="L1756" s="599"/>
      <c r="M1756" s="221"/>
      <c r="N1756" s="144"/>
      <c r="O1756" s="144"/>
      <c r="P1756" s="145"/>
      <c r="Q1756" s="146"/>
      <c r="R1756" s="146"/>
      <c r="S1756" s="146"/>
      <c r="T1756" s="144"/>
      <c r="U1756" s="147"/>
      <c r="V1756" s="594"/>
    </row>
    <row r="1757" spans="1:22" ht="28.5" customHeight="1" thickBot="1">
      <c r="A1757" s="599"/>
      <c r="B1757" s="600" t="s">
        <v>520</v>
      </c>
      <c r="C1757" s="601"/>
      <c r="D1757" s="601"/>
      <c r="E1757" s="602"/>
      <c r="F1757" s="239">
        <v>8.4499999999999993</v>
      </c>
      <c r="G1757" s="239">
        <f>F1757*F1752</f>
        <v>416.58499999999992</v>
      </c>
      <c r="H1757" s="166"/>
      <c r="I1757" s="242">
        <f>G1757-H1757</f>
        <v>416.58499999999992</v>
      </c>
      <c r="J1757" s="167"/>
      <c r="K1757" s="594"/>
      <c r="L1757" s="599"/>
      <c r="M1757" s="600" t="s">
        <v>520</v>
      </c>
      <c r="N1757" s="601"/>
      <c r="O1757" s="601"/>
      <c r="P1757" s="602"/>
      <c r="Q1757" s="239">
        <v>8.4499999999999993</v>
      </c>
      <c r="R1757" s="239">
        <f>Q1757*Q1752</f>
        <v>554.31999999999994</v>
      </c>
      <c r="S1757" s="166"/>
      <c r="T1757" s="242">
        <f>R1757-S1757</f>
        <v>554.31999999999994</v>
      </c>
      <c r="U1757" s="167"/>
      <c r="V1757" s="594"/>
    </row>
    <row r="1758" spans="1:22" ht="13.5" hidden="1" thickBot="1">
      <c r="A1758" s="154"/>
      <c r="B1758" s="168" t="s">
        <v>521</v>
      </c>
      <c r="C1758" s="164"/>
      <c r="D1758" s="164"/>
      <c r="E1758" s="165"/>
      <c r="F1758" s="239">
        <f>$B$2309</f>
        <v>0</v>
      </c>
      <c r="G1758" s="158">
        <f>F1758*F1752</f>
        <v>0</v>
      </c>
      <c r="H1758" s="194"/>
      <c r="I1758" s="160">
        <f>G1758-H1758</f>
        <v>0</v>
      </c>
      <c r="J1758" s="161"/>
      <c r="K1758" s="594"/>
      <c r="L1758" s="154"/>
      <c r="M1758" s="168" t="s">
        <v>521</v>
      </c>
      <c r="N1758" s="164"/>
      <c r="O1758" s="164"/>
      <c r="P1758" s="165"/>
      <c r="Q1758" s="239">
        <f>$B$2309</f>
        <v>0</v>
      </c>
      <c r="R1758" s="158">
        <f>Q1758*Q1752</f>
        <v>0</v>
      </c>
      <c r="S1758" s="194"/>
      <c r="T1758" s="160">
        <f>R1758-S1758</f>
        <v>0</v>
      </c>
      <c r="U1758" s="161"/>
      <c r="V1758" s="594"/>
    </row>
    <row r="1759" spans="1:22" ht="15" hidden="1" customHeight="1" thickBot="1">
      <c r="A1759" s="132"/>
      <c r="B1759" s="168"/>
      <c r="C1759" s="164"/>
      <c r="D1759" s="164"/>
      <c r="E1759" s="165"/>
      <c r="F1759" s="332" t="s">
        <v>384</v>
      </c>
      <c r="G1759" s="332" t="s">
        <v>385</v>
      </c>
      <c r="H1759" s="300"/>
      <c r="I1759" s="219"/>
      <c r="J1759" s="251"/>
      <c r="K1759" s="594"/>
      <c r="L1759" s="132"/>
      <c r="M1759" s="168"/>
      <c r="N1759" s="164"/>
      <c r="O1759" s="164"/>
      <c r="P1759" s="165"/>
      <c r="Q1759" s="332" t="s">
        <v>384</v>
      </c>
      <c r="R1759" s="332" t="s">
        <v>385</v>
      </c>
      <c r="S1759" s="300"/>
      <c r="T1759" s="219"/>
      <c r="U1759" s="251"/>
      <c r="V1759" s="594"/>
    </row>
    <row r="1760" spans="1:22" ht="13.5" thickBot="1">
      <c r="A1760" s="246" t="s">
        <v>375</v>
      </c>
      <c r="B1760" s="138"/>
      <c r="C1760" s="219"/>
      <c r="D1760" s="219"/>
      <c r="E1760" s="253"/>
      <c r="F1760" s="164"/>
      <c r="G1760" s="282"/>
      <c r="H1760" s="249"/>
      <c r="I1760" s="242"/>
      <c r="J1760" s="167"/>
      <c r="K1760" s="594"/>
      <c r="L1760" s="246" t="s">
        <v>375</v>
      </c>
      <c r="M1760" s="345"/>
      <c r="N1760" s="219"/>
      <c r="O1760" s="219"/>
      <c r="P1760" s="253"/>
      <c r="Q1760" s="164"/>
      <c r="R1760" s="248"/>
      <c r="S1760" s="249"/>
      <c r="T1760" s="242"/>
      <c r="U1760" s="167"/>
      <c r="V1760" s="594"/>
    </row>
    <row r="1761" spans="1:22">
      <c r="A1761" s="131"/>
      <c r="B1761" s="132"/>
      <c r="C1761" s="132"/>
      <c r="D1761" s="132"/>
      <c r="E1761" s="132"/>
      <c r="F1761" s="132"/>
      <c r="G1761" s="173" t="s">
        <v>342</v>
      </c>
      <c r="H1761" s="147"/>
      <c r="I1761" s="287">
        <f>I1743</f>
        <v>0</v>
      </c>
      <c r="J1761" s="147"/>
      <c r="K1761" s="594"/>
      <c r="L1761" s="131"/>
      <c r="M1761" s="132"/>
      <c r="N1761" s="132"/>
      <c r="O1761" s="132"/>
      <c r="P1761" s="132"/>
      <c r="Q1761" s="132"/>
      <c r="R1761" s="173" t="s">
        <v>342</v>
      </c>
      <c r="S1761" s="147"/>
      <c r="T1761" s="287">
        <f>T1743</f>
        <v>0</v>
      </c>
      <c r="U1761" s="147"/>
      <c r="V1761" s="594"/>
    </row>
    <row r="1762" spans="1:22">
      <c r="A1762" s="131"/>
      <c r="B1762" s="132"/>
      <c r="C1762" s="132"/>
      <c r="D1762" s="132"/>
      <c r="E1762" s="132"/>
      <c r="F1762" s="132"/>
      <c r="G1762" s="177" t="s">
        <v>140</v>
      </c>
      <c r="H1762" s="178"/>
      <c r="I1762" s="283">
        <f>I1744</f>
        <v>0</v>
      </c>
      <c r="J1762" s="178"/>
      <c r="K1762" s="594"/>
      <c r="L1762" s="131"/>
      <c r="M1762" s="132"/>
      <c r="N1762" s="132"/>
      <c r="O1762" s="132"/>
      <c r="P1762" s="132"/>
      <c r="Q1762" s="132"/>
      <c r="R1762" s="177" t="s">
        <v>140</v>
      </c>
      <c r="S1762" s="178"/>
      <c r="T1762" s="283">
        <f>T1744</f>
        <v>0</v>
      </c>
      <c r="U1762" s="178"/>
      <c r="V1762" s="594"/>
    </row>
    <row r="1763" spans="1:22" ht="13.5" thickBot="1">
      <c r="A1763" s="131" t="s">
        <v>376</v>
      </c>
      <c r="B1763" s="132"/>
      <c r="C1763" s="132"/>
      <c r="D1763" s="180" t="s">
        <v>345</v>
      </c>
      <c r="E1763" s="183" t="str">
        <f>$E$17</f>
        <v>декабря</v>
      </c>
      <c r="F1763" s="132" t="s">
        <v>968</v>
      </c>
      <c r="G1763" s="182" t="s">
        <v>347</v>
      </c>
      <c r="H1763" s="167"/>
      <c r="I1763" s="257">
        <f>I1757+I1758+I1760+I1761+I1762</f>
        <v>416.58499999999992</v>
      </c>
      <c r="J1763" s="167"/>
      <c r="K1763" s="594"/>
      <c r="L1763" s="131" t="s">
        <v>376</v>
      </c>
      <c r="M1763" s="132"/>
      <c r="N1763" s="132"/>
      <c r="O1763" s="180" t="s">
        <v>345</v>
      </c>
      <c r="P1763" s="183" t="str">
        <f>$E$17</f>
        <v>декабря</v>
      </c>
      <c r="Q1763" s="132" t="s">
        <v>968</v>
      </c>
      <c r="R1763" s="182" t="s">
        <v>347</v>
      </c>
      <c r="S1763" s="167"/>
      <c r="T1763" s="257">
        <f>T1757+T1758+T1760+T1761+T1762</f>
        <v>554.31999999999994</v>
      </c>
      <c r="U1763" s="167"/>
      <c r="V1763" s="594"/>
    </row>
    <row r="1764" spans="1:22" ht="13.5" thickBot="1">
      <c r="A1764" s="184" t="s">
        <v>348</v>
      </c>
      <c r="B1764" s="190">
        <f>$B$18</f>
        <v>4.3333333333333335E-2</v>
      </c>
      <c r="C1764" s="186" t="s">
        <v>349</v>
      </c>
      <c r="D1764" s="259"/>
      <c r="E1764" s="259"/>
      <c r="F1764" s="259"/>
      <c r="G1764" s="197"/>
      <c r="H1764" s="197"/>
      <c r="I1764" s="197"/>
      <c r="J1764" s="197"/>
      <c r="K1764" s="348"/>
      <c r="L1764" s="184" t="s">
        <v>348</v>
      </c>
      <c r="M1764" s="190">
        <f>$B$18</f>
        <v>4.3333333333333335E-2</v>
      </c>
      <c r="N1764" s="186" t="s">
        <v>349</v>
      </c>
      <c r="O1764" s="259"/>
      <c r="P1764" s="259"/>
      <c r="Q1764" s="259"/>
      <c r="R1764" s="197"/>
      <c r="S1764" s="197"/>
      <c r="T1764" s="197"/>
      <c r="U1764" s="197"/>
      <c r="V1764" s="156"/>
    </row>
    <row r="1765" spans="1:22" ht="33.75" customHeight="1" thickTop="1">
      <c r="A1765" s="131" t="s">
        <v>363</v>
      </c>
      <c r="B1765" s="131"/>
      <c r="L1765" s="131" t="s">
        <v>363</v>
      </c>
      <c r="M1765" s="131"/>
    </row>
    <row r="1766" spans="1:22">
      <c r="A1766" s="131" t="s">
        <v>966</v>
      </c>
      <c r="B1766" s="131"/>
      <c r="L1766" s="131" t="s">
        <v>966</v>
      </c>
      <c r="M1766" s="131"/>
    </row>
    <row r="1767" spans="1:22" ht="2.25" customHeight="1">
      <c r="A1767" s="131"/>
      <c r="B1767" s="131"/>
      <c r="C1767" s="132"/>
      <c r="D1767" s="132"/>
      <c r="E1767" s="132"/>
      <c r="F1767" s="132"/>
      <c r="G1767" s="132"/>
      <c r="H1767" s="132"/>
      <c r="I1767" s="132"/>
      <c r="J1767" s="132"/>
      <c r="K1767" s="217"/>
      <c r="L1767" s="131"/>
      <c r="M1767" s="131"/>
      <c r="N1767" s="132"/>
      <c r="O1767" s="132"/>
      <c r="P1767" s="132"/>
      <c r="Q1767" s="132"/>
      <c r="R1767" s="132"/>
      <c r="S1767" s="132"/>
      <c r="T1767" s="132"/>
      <c r="U1767" s="132"/>
      <c r="V1767" s="132"/>
    </row>
    <row r="1768" spans="1:22">
      <c r="A1768" s="132"/>
      <c r="B1768" s="132"/>
      <c r="C1768" s="132"/>
      <c r="D1768" s="133" t="s">
        <v>325</v>
      </c>
      <c r="E1768" s="133"/>
      <c r="F1768" s="133"/>
      <c r="G1768" s="135" t="str">
        <f>$G$4</f>
        <v>ноябрь</v>
      </c>
      <c r="H1768" s="133" t="s">
        <v>967</v>
      </c>
      <c r="I1768" s="132"/>
      <c r="J1768" s="132"/>
      <c r="K1768" s="217"/>
      <c r="L1768" s="132"/>
      <c r="M1768" s="132"/>
      <c r="N1768" s="132"/>
      <c r="O1768" s="133" t="s">
        <v>325</v>
      </c>
      <c r="P1768" s="133"/>
      <c r="Q1768" s="133"/>
      <c r="R1768" s="135" t="str">
        <f>$G$4</f>
        <v>ноябрь</v>
      </c>
      <c r="S1768" s="133" t="s">
        <v>967</v>
      </c>
      <c r="T1768" s="132"/>
      <c r="U1768" s="132"/>
      <c r="V1768" s="132"/>
    </row>
    <row r="1769" spans="1:22" ht="2.25" customHeight="1">
      <c r="A1769" s="599" t="s">
        <v>369</v>
      </c>
      <c r="B1769" s="132"/>
      <c r="C1769" s="132"/>
      <c r="D1769" s="132"/>
      <c r="E1769" s="132"/>
      <c r="F1769" s="132"/>
      <c r="G1769" s="132"/>
      <c r="H1769" s="132"/>
      <c r="I1769" s="132"/>
      <c r="J1769" s="132"/>
      <c r="K1769" s="217"/>
      <c r="L1769" s="599" t="s">
        <v>369</v>
      </c>
      <c r="M1769" s="132"/>
      <c r="N1769" s="132"/>
      <c r="O1769" s="132"/>
      <c r="P1769" s="132"/>
      <c r="Q1769" s="132"/>
      <c r="R1769" s="132"/>
      <c r="S1769" s="132"/>
      <c r="T1769" s="132"/>
      <c r="U1769" s="132"/>
      <c r="V1769" s="132"/>
    </row>
    <row r="1770" spans="1:22">
      <c r="A1770" s="599"/>
      <c r="B1770" s="132"/>
      <c r="C1770" s="132"/>
      <c r="D1770" s="131" t="s">
        <v>327</v>
      </c>
      <c r="E1770" s="131"/>
      <c r="F1770" s="136">
        <f>Жильцы!E100</f>
        <v>49.2</v>
      </c>
      <c r="G1770" s="131" t="s">
        <v>328</v>
      </c>
      <c r="H1770" s="132" t="str">
        <f>Жильцы!B100&amp;" "&amp;Жильцы!C100&amp;"."&amp;Жильцы!D100&amp;"."</f>
        <v>Лавренова С.С.</v>
      </c>
      <c r="I1770" s="132"/>
      <c r="J1770" s="132"/>
      <c r="K1770" s="217"/>
      <c r="L1770" s="599"/>
      <c r="M1770" s="132"/>
      <c r="N1770" s="132"/>
      <c r="O1770" s="131" t="s">
        <v>327</v>
      </c>
      <c r="P1770" s="131"/>
      <c r="Q1770" s="136">
        <f>Жильцы!E102</f>
        <v>65.599999999999994</v>
      </c>
      <c r="R1770" s="131" t="s">
        <v>328</v>
      </c>
      <c r="S1770" s="132" t="str">
        <f>Жильцы!B102&amp;" "&amp;Жильцы!C102&amp;"."&amp;Жильцы!D102&amp;"."</f>
        <v>Борзых И.В.</v>
      </c>
      <c r="T1770" s="132"/>
      <c r="U1770" s="132"/>
      <c r="V1770" s="132"/>
    </row>
    <row r="1771" spans="1:22">
      <c r="A1771" s="599"/>
      <c r="B1771" s="132"/>
      <c r="C1771" s="132"/>
      <c r="D1771" s="131" t="s">
        <v>329</v>
      </c>
      <c r="E1771" s="131"/>
      <c r="F1771" s="136">
        <f>Жильцы!F100</f>
        <v>2</v>
      </c>
      <c r="G1771" s="131" t="s">
        <v>330</v>
      </c>
      <c r="H1771" s="132" t="s">
        <v>331</v>
      </c>
      <c r="I1771" s="132"/>
      <c r="J1771" s="137">
        <f>Жильцы!A100</f>
        <v>99</v>
      </c>
      <c r="K1771" s="217"/>
      <c r="L1771" s="599"/>
      <c r="M1771" s="132"/>
      <c r="N1771" s="132"/>
      <c r="O1771" s="131" t="s">
        <v>329</v>
      </c>
      <c r="P1771" s="131"/>
      <c r="Q1771" s="136">
        <f>Жильцы!F102</f>
        <v>4</v>
      </c>
      <c r="R1771" s="131" t="s">
        <v>330</v>
      </c>
      <c r="S1771" s="132" t="s">
        <v>331</v>
      </c>
      <c r="T1771" s="132"/>
      <c r="U1771" s="137">
        <f>Жильцы!A102</f>
        <v>101</v>
      </c>
      <c r="V1771" s="132"/>
    </row>
    <row r="1772" spans="1:22" ht="2.25" customHeight="1" thickBot="1">
      <c r="A1772" s="599"/>
      <c r="B1772" s="132"/>
      <c r="C1772" s="132"/>
      <c r="D1772" s="132"/>
      <c r="E1772" s="132"/>
      <c r="F1772" s="132"/>
      <c r="G1772" s="132"/>
      <c r="H1772" s="132"/>
      <c r="I1772" s="132"/>
      <c r="J1772" s="132"/>
      <c r="K1772" s="217"/>
      <c r="L1772" s="599"/>
      <c r="M1772" s="132"/>
      <c r="N1772" s="132"/>
      <c r="O1772" s="132"/>
      <c r="P1772" s="132"/>
      <c r="Q1772" s="132"/>
      <c r="R1772" s="132"/>
      <c r="S1772" s="132"/>
      <c r="T1772" s="132"/>
      <c r="U1772" s="132"/>
      <c r="V1772" s="132"/>
    </row>
    <row r="1773" spans="1:22" ht="18" customHeight="1" thickBot="1">
      <c r="A1773" s="599"/>
      <c r="B1773" s="138"/>
      <c r="C1773" s="219"/>
      <c r="D1773" s="139" t="s">
        <v>957</v>
      </c>
      <c r="E1773" s="140"/>
      <c r="F1773" s="141" t="s">
        <v>334</v>
      </c>
      <c r="G1773" s="141" t="s">
        <v>335</v>
      </c>
      <c r="H1773" s="220"/>
      <c r="I1773" s="569" t="s">
        <v>337</v>
      </c>
      <c r="J1773" s="570"/>
      <c r="K1773" s="217"/>
      <c r="L1773" s="599"/>
      <c r="M1773" s="138"/>
      <c r="N1773" s="219"/>
      <c r="O1773" s="139" t="s">
        <v>957</v>
      </c>
      <c r="P1773" s="140"/>
      <c r="Q1773" s="141" t="s">
        <v>334</v>
      </c>
      <c r="R1773" s="141" t="s">
        <v>335</v>
      </c>
      <c r="S1773" s="220"/>
      <c r="T1773" s="569" t="s">
        <v>337</v>
      </c>
      <c r="U1773" s="570"/>
      <c r="V1773" s="132"/>
    </row>
    <row r="1774" spans="1:22" ht="2.25" customHeight="1">
      <c r="A1774" s="599"/>
      <c r="B1774" s="221"/>
      <c r="C1774" s="144"/>
      <c r="D1774" s="144"/>
      <c r="E1774" s="145"/>
      <c r="F1774" s="146"/>
      <c r="G1774" s="146"/>
      <c r="H1774" s="146"/>
      <c r="I1774" s="144"/>
      <c r="J1774" s="147"/>
      <c r="K1774" s="217"/>
      <c r="L1774" s="599"/>
      <c r="M1774" s="221"/>
      <c r="N1774" s="144"/>
      <c r="O1774" s="144"/>
      <c r="P1774" s="145"/>
      <c r="Q1774" s="146"/>
      <c r="R1774" s="146"/>
      <c r="S1774" s="146"/>
      <c r="T1774" s="144"/>
      <c r="U1774" s="147"/>
      <c r="V1774" s="132"/>
    </row>
    <row r="1775" spans="1:22" ht="28.5" customHeight="1" thickBot="1">
      <c r="A1775" s="599"/>
      <c r="B1775" s="600" t="s">
        <v>520</v>
      </c>
      <c r="C1775" s="601"/>
      <c r="D1775" s="601"/>
      <c r="E1775" s="602"/>
      <c r="F1775" s="239">
        <v>8.4499999999999993</v>
      </c>
      <c r="G1775" s="239">
        <f>F1775*F1770</f>
        <v>415.74</v>
      </c>
      <c r="H1775" s="166"/>
      <c r="I1775" s="242">
        <f>G1775-H1775</f>
        <v>415.74</v>
      </c>
      <c r="J1775" s="167"/>
      <c r="K1775" s="217"/>
      <c r="L1775" s="599"/>
      <c r="M1775" s="600" t="s">
        <v>520</v>
      </c>
      <c r="N1775" s="601"/>
      <c r="O1775" s="601"/>
      <c r="P1775" s="602"/>
      <c r="Q1775" s="239">
        <v>8.4499999999999993</v>
      </c>
      <c r="R1775" s="239">
        <f>Q1775*Q1770</f>
        <v>554.31999999999994</v>
      </c>
      <c r="S1775" s="166"/>
      <c r="T1775" s="242">
        <f>R1775-S1775</f>
        <v>554.31999999999994</v>
      </c>
      <c r="U1775" s="167"/>
      <c r="V1775" s="132"/>
    </row>
    <row r="1776" spans="1:22" ht="13.5" hidden="1" thickBot="1">
      <c r="A1776" s="154"/>
      <c r="B1776" s="168" t="s">
        <v>521</v>
      </c>
      <c r="C1776" s="164"/>
      <c r="D1776" s="164"/>
      <c r="E1776" s="165"/>
      <c r="F1776" s="239">
        <f>$B$2309</f>
        <v>0</v>
      </c>
      <c r="G1776" s="158">
        <f>F1776*F1770</f>
        <v>0</v>
      </c>
      <c r="H1776" s="194"/>
      <c r="I1776" s="160">
        <f>G1776-H1776</f>
        <v>0</v>
      </c>
      <c r="J1776" s="161"/>
      <c r="K1776" s="217"/>
      <c r="L1776" s="154"/>
      <c r="M1776" s="168" t="s">
        <v>521</v>
      </c>
      <c r="N1776" s="164"/>
      <c r="O1776" s="164"/>
      <c r="P1776" s="165"/>
      <c r="Q1776" s="239">
        <f>$B$2309</f>
        <v>0</v>
      </c>
      <c r="R1776" s="158">
        <f>Q1776*Q1770</f>
        <v>0</v>
      </c>
      <c r="S1776" s="194"/>
      <c r="T1776" s="160">
        <f>R1776-S1776</f>
        <v>0</v>
      </c>
      <c r="U1776" s="161"/>
      <c r="V1776" s="132"/>
    </row>
    <row r="1777" spans="1:22" ht="13.5" hidden="1" customHeight="1" thickBot="1">
      <c r="A1777" s="132"/>
      <c r="B1777" s="168"/>
      <c r="C1777" s="164"/>
      <c r="D1777" s="164"/>
      <c r="E1777" s="165"/>
      <c r="F1777" s="332" t="s">
        <v>384</v>
      </c>
      <c r="G1777" s="332" t="s">
        <v>385</v>
      </c>
      <c r="H1777" s="300"/>
      <c r="I1777" s="219"/>
      <c r="J1777" s="251"/>
      <c r="K1777" s="217"/>
      <c r="L1777" s="132"/>
      <c r="M1777" s="168"/>
      <c r="N1777" s="164"/>
      <c r="O1777" s="164"/>
      <c r="P1777" s="165"/>
      <c r="Q1777" s="332" t="s">
        <v>384</v>
      </c>
      <c r="R1777" s="332" t="s">
        <v>385</v>
      </c>
      <c r="S1777" s="300"/>
      <c r="T1777" s="219"/>
      <c r="U1777" s="251"/>
      <c r="V1777" s="132"/>
    </row>
    <row r="1778" spans="1:22" ht="13.5" thickBot="1">
      <c r="A1778" s="246" t="s">
        <v>375</v>
      </c>
      <c r="B1778" s="345"/>
      <c r="C1778" s="219"/>
      <c r="D1778" s="219"/>
      <c r="E1778" s="253"/>
      <c r="F1778" s="248"/>
      <c r="G1778" s="248"/>
      <c r="H1778" s="249"/>
      <c r="I1778" s="242"/>
      <c r="J1778" s="251"/>
      <c r="K1778" s="217"/>
      <c r="L1778" s="246" t="s">
        <v>375</v>
      </c>
      <c r="M1778" s="345"/>
      <c r="N1778" s="219"/>
      <c r="O1778" s="219"/>
      <c r="P1778" s="253"/>
      <c r="Q1778" s="164"/>
      <c r="R1778" s="248"/>
      <c r="S1778" s="249"/>
      <c r="T1778" s="242"/>
      <c r="U1778" s="167"/>
      <c r="V1778" s="132"/>
    </row>
    <row r="1779" spans="1:22">
      <c r="A1779" s="131"/>
      <c r="B1779" s="132"/>
      <c r="C1779" s="132"/>
      <c r="D1779" s="132"/>
      <c r="E1779" s="132"/>
      <c r="F1779" s="132"/>
      <c r="G1779" s="173" t="s">
        <v>342</v>
      </c>
      <c r="H1779" s="147"/>
      <c r="I1779" s="287">
        <f>Жильцы!M100</f>
        <v>0</v>
      </c>
      <c r="J1779" s="147"/>
      <c r="K1779" s="217"/>
      <c r="L1779" s="131"/>
      <c r="M1779" s="132"/>
      <c r="N1779" s="132"/>
      <c r="O1779" s="132"/>
      <c r="P1779" s="132"/>
      <c r="Q1779" s="132"/>
      <c r="R1779" s="173" t="s">
        <v>342</v>
      </c>
      <c r="S1779" s="147"/>
      <c r="T1779" s="287">
        <f>Жильцы!M102</f>
        <v>0</v>
      </c>
      <c r="U1779" s="147"/>
      <c r="V1779" s="132"/>
    </row>
    <row r="1780" spans="1:22" ht="11.25" customHeight="1">
      <c r="A1780" s="131"/>
      <c r="B1780" s="132"/>
      <c r="C1780" s="132"/>
      <c r="D1780" s="132"/>
      <c r="E1780" s="132"/>
      <c r="F1780" s="132"/>
      <c r="G1780" s="177" t="s">
        <v>140</v>
      </c>
      <c r="H1780" s="178"/>
      <c r="I1780" s="283">
        <f>Жильцы!O100</f>
        <v>0</v>
      </c>
      <c r="J1780" s="178"/>
      <c r="K1780" s="217"/>
      <c r="L1780" s="131"/>
      <c r="M1780" s="132"/>
      <c r="N1780" s="132"/>
      <c r="O1780" s="132"/>
      <c r="P1780" s="132"/>
      <c r="Q1780" s="132"/>
      <c r="R1780" s="177" t="s">
        <v>140</v>
      </c>
      <c r="S1780" s="178"/>
      <c r="T1780" s="283">
        <f>Жильцы!O102</f>
        <v>0</v>
      </c>
      <c r="U1780" s="178"/>
      <c r="V1780" s="132"/>
    </row>
    <row r="1781" spans="1:22" ht="13.5" thickBot="1">
      <c r="A1781" s="131" t="s">
        <v>376</v>
      </c>
      <c r="B1781" s="132"/>
      <c r="C1781" s="132"/>
      <c r="D1781" s="180" t="s">
        <v>345</v>
      </c>
      <c r="E1781" s="183" t="str">
        <f>$E$17</f>
        <v>декабря</v>
      </c>
      <c r="F1781" s="132" t="s">
        <v>968</v>
      </c>
      <c r="G1781" s="182" t="s">
        <v>347</v>
      </c>
      <c r="H1781" s="167"/>
      <c r="I1781" s="257">
        <f>I1775+I1776+I1778+I1779+I1780</f>
        <v>415.74</v>
      </c>
      <c r="J1781" s="167"/>
      <c r="K1781" s="217"/>
      <c r="L1781" s="131" t="s">
        <v>376</v>
      </c>
      <c r="M1781" s="132"/>
      <c r="N1781" s="132"/>
      <c r="O1781" s="180" t="s">
        <v>345</v>
      </c>
      <c r="P1781" s="183" t="str">
        <f>$E$17</f>
        <v>декабря</v>
      </c>
      <c r="Q1781" s="132" t="s">
        <v>968</v>
      </c>
      <c r="R1781" s="182" t="s">
        <v>347</v>
      </c>
      <c r="S1781" s="167"/>
      <c r="T1781" s="257">
        <f>T1775+T1776+T1778+T1779+T1780</f>
        <v>554.31999999999994</v>
      </c>
      <c r="U1781" s="167"/>
      <c r="V1781" s="132"/>
    </row>
    <row r="1782" spans="1:22" ht="10.5" customHeight="1">
      <c r="A1782" s="184" t="s">
        <v>348</v>
      </c>
      <c r="B1782" s="190">
        <f>$B$18</f>
        <v>4.3333333333333335E-2</v>
      </c>
      <c r="C1782" s="186" t="s">
        <v>349</v>
      </c>
      <c r="D1782" s="259"/>
      <c r="E1782" s="259"/>
      <c r="F1782" s="259"/>
      <c r="G1782" s="259"/>
      <c r="H1782" s="259"/>
      <c r="I1782" s="259"/>
      <c r="J1782" s="259"/>
      <c r="K1782" s="260"/>
      <c r="L1782" s="184" t="s">
        <v>348</v>
      </c>
      <c r="M1782" s="190">
        <f>$B$18</f>
        <v>4.3333333333333335E-2</v>
      </c>
      <c r="N1782" s="186" t="s">
        <v>349</v>
      </c>
      <c r="O1782" s="259"/>
      <c r="P1782" s="259"/>
      <c r="Q1782" s="259"/>
      <c r="R1782" s="259"/>
      <c r="S1782" s="259"/>
      <c r="T1782" s="259"/>
      <c r="U1782" s="259"/>
      <c r="V1782" s="261"/>
    </row>
    <row r="1783" spans="1:22" ht="27.75" customHeight="1">
      <c r="A1783" s="131" t="s">
        <v>363</v>
      </c>
      <c r="B1783" s="131"/>
      <c r="L1783" s="131" t="s">
        <v>363</v>
      </c>
      <c r="M1783" s="131"/>
    </row>
    <row r="1784" spans="1:22">
      <c r="A1784" s="131" t="s">
        <v>966</v>
      </c>
      <c r="B1784" s="131"/>
      <c r="L1784" s="131" t="s">
        <v>966</v>
      </c>
      <c r="M1784" s="131"/>
    </row>
    <row r="1785" spans="1:22" ht="1.5" customHeight="1">
      <c r="A1785" s="131"/>
      <c r="B1785" s="131"/>
      <c r="C1785" s="132"/>
      <c r="D1785" s="132"/>
      <c r="E1785" s="132"/>
      <c r="F1785" s="132"/>
      <c r="G1785" s="132"/>
      <c r="H1785" s="132"/>
      <c r="I1785" s="132"/>
      <c r="J1785" s="132"/>
      <c r="K1785" s="217"/>
      <c r="L1785" s="131"/>
      <c r="M1785" s="131"/>
      <c r="N1785" s="132"/>
      <c r="O1785" s="132"/>
      <c r="P1785" s="132"/>
      <c r="Q1785" s="132"/>
      <c r="R1785" s="132"/>
      <c r="S1785" s="132"/>
      <c r="T1785" s="132"/>
      <c r="U1785" s="132"/>
      <c r="V1785" s="132"/>
    </row>
    <row r="1786" spans="1:22">
      <c r="A1786" s="132"/>
      <c r="B1786" s="132"/>
      <c r="C1786" s="132"/>
      <c r="D1786" s="133" t="s">
        <v>350</v>
      </c>
      <c r="E1786" s="133"/>
      <c r="F1786" s="133"/>
      <c r="G1786" s="135" t="str">
        <f>$G$4</f>
        <v>ноябрь</v>
      </c>
      <c r="H1786" s="133" t="s">
        <v>967</v>
      </c>
      <c r="I1786" s="132"/>
      <c r="J1786" s="132"/>
      <c r="K1786" s="217"/>
      <c r="L1786" s="132"/>
      <c r="M1786" s="132"/>
      <c r="N1786" s="132"/>
      <c r="O1786" s="133" t="s">
        <v>350</v>
      </c>
      <c r="P1786" s="133"/>
      <c r="Q1786" s="133"/>
      <c r="R1786" s="135" t="str">
        <f>$G$4</f>
        <v>ноябрь</v>
      </c>
      <c r="S1786" s="133" t="s">
        <v>967</v>
      </c>
      <c r="T1786" s="132"/>
      <c r="U1786" s="132"/>
      <c r="V1786" s="132"/>
    </row>
    <row r="1787" spans="1:22" ht="3.75" customHeight="1">
      <c r="A1787" s="599" t="s">
        <v>369</v>
      </c>
      <c r="B1787" s="132"/>
      <c r="C1787" s="132"/>
      <c r="D1787" s="132"/>
      <c r="E1787" s="132"/>
      <c r="F1787" s="132"/>
      <c r="G1787" s="132"/>
      <c r="H1787" s="132"/>
      <c r="I1787" s="132"/>
      <c r="J1787" s="132"/>
      <c r="K1787" s="594"/>
      <c r="L1787" s="599" t="s">
        <v>369</v>
      </c>
      <c r="M1787" s="132"/>
      <c r="N1787" s="132"/>
      <c r="O1787" s="132"/>
      <c r="P1787" s="132"/>
      <c r="Q1787" s="132"/>
      <c r="R1787" s="132"/>
      <c r="S1787" s="132"/>
      <c r="T1787" s="132"/>
      <c r="U1787" s="132"/>
      <c r="V1787" s="594"/>
    </row>
    <row r="1788" spans="1:22">
      <c r="A1788" s="599"/>
      <c r="B1788" s="132"/>
      <c r="C1788" s="132"/>
      <c r="D1788" s="131" t="s">
        <v>327</v>
      </c>
      <c r="E1788" s="131"/>
      <c r="F1788" s="136">
        <f>F1770</f>
        <v>49.2</v>
      </c>
      <c r="G1788" s="131" t="s">
        <v>328</v>
      </c>
      <c r="H1788" s="132" t="str">
        <f>H1770</f>
        <v>Лавренова С.С.</v>
      </c>
      <c r="I1788" s="132"/>
      <c r="J1788" s="132"/>
      <c r="K1788" s="594"/>
      <c r="L1788" s="599"/>
      <c r="M1788" s="132"/>
      <c r="N1788" s="132"/>
      <c r="O1788" s="131" t="s">
        <v>327</v>
      </c>
      <c r="P1788" s="131"/>
      <c r="Q1788" s="136">
        <f>Q1770</f>
        <v>65.599999999999994</v>
      </c>
      <c r="R1788" s="131" t="s">
        <v>328</v>
      </c>
      <c r="S1788" s="132" t="str">
        <f>S1770</f>
        <v>Борзых И.В.</v>
      </c>
      <c r="T1788" s="132"/>
      <c r="U1788" s="132"/>
      <c r="V1788" s="594"/>
    </row>
    <row r="1789" spans="1:22">
      <c r="A1789" s="599"/>
      <c r="B1789" s="132"/>
      <c r="C1789" s="132"/>
      <c r="D1789" s="131" t="s">
        <v>329</v>
      </c>
      <c r="E1789" s="131"/>
      <c r="F1789" s="136">
        <f>F1771</f>
        <v>2</v>
      </c>
      <c r="G1789" s="131" t="s">
        <v>330</v>
      </c>
      <c r="H1789" s="132" t="s">
        <v>331</v>
      </c>
      <c r="I1789" s="132"/>
      <c r="J1789" s="137">
        <f>J1771</f>
        <v>99</v>
      </c>
      <c r="K1789" s="594"/>
      <c r="L1789" s="599"/>
      <c r="M1789" s="132"/>
      <c r="N1789" s="132"/>
      <c r="O1789" s="131" t="s">
        <v>329</v>
      </c>
      <c r="P1789" s="131"/>
      <c r="Q1789" s="136">
        <f>Q1771</f>
        <v>4</v>
      </c>
      <c r="R1789" s="131" t="s">
        <v>330</v>
      </c>
      <c r="S1789" s="132" t="s">
        <v>331</v>
      </c>
      <c r="T1789" s="132"/>
      <c r="U1789" s="137">
        <f>U1771</f>
        <v>101</v>
      </c>
      <c r="V1789" s="594"/>
    </row>
    <row r="1790" spans="1:22" ht="2.25" customHeight="1" thickBot="1">
      <c r="A1790" s="599"/>
      <c r="B1790" s="132"/>
      <c r="C1790" s="132"/>
      <c r="D1790" s="132"/>
      <c r="E1790" s="132"/>
      <c r="F1790" s="132"/>
      <c r="G1790" s="132"/>
      <c r="H1790" s="132"/>
      <c r="I1790" s="132"/>
      <c r="J1790" s="132"/>
      <c r="K1790" s="594"/>
      <c r="L1790" s="599"/>
      <c r="M1790" s="132"/>
      <c r="N1790" s="132"/>
      <c r="O1790" s="132"/>
      <c r="P1790" s="132"/>
      <c r="Q1790" s="132"/>
      <c r="R1790" s="132"/>
      <c r="S1790" s="132"/>
      <c r="T1790" s="132"/>
      <c r="U1790" s="132"/>
      <c r="V1790" s="594"/>
    </row>
    <row r="1791" spans="1:22" ht="21" customHeight="1" thickBot="1">
      <c r="A1791" s="599"/>
      <c r="B1791" s="138"/>
      <c r="C1791" s="219"/>
      <c r="D1791" s="139" t="s">
        <v>957</v>
      </c>
      <c r="E1791" s="140"/>
      <c r="F1791" s="141" t="s">
        <v>334</v>
      </c>
      <c r="G1791" s="141" t="s">
        <v>335</v>
      </c>
      <c r="H1791" s="220"/>
      <c r="I1791" s="569" t="s">
        <v>337</v>
      </c>
      <c r="J1791" s="570"/>
      <c r="K1791" s="594"/>
      <c r="L1791" s="599"/>
      <c r="M1791" s="138"/>
      <c r="N1791" s="219"/>
      <c r="O1791" s="139" t="s">
        <v>957</v>
      </c>
      <c r="P1791" s="140"/>
      <c r="Q1791" s="141" t="s">
        <v>334</v>
      </c>
      <c r="R1791" s="141" t="s">
        <v>335</v>
      </c>
      <c r="S1791" s="220"/>
      <c r="T1791" s="569" t="s">
        <v>337</v>
      </c>
      <c r="U1791" s="570"/>
      <c r="V1791" s="594"/>
    </row>
    <row r="1792" spans="1:22" ht="3" customHeight="1">
      <c r="A1792" s="599"/>
      <c r="B1792" s="221"/>
      <c r="C1792" s="144"/>
      <c r="D1792" s="144"/>
      <c r="E1792" s="145"/>
      <c r="F1792" s="146"/>
      <c r="G1792" s="146"/>
      <c r="H1792" s="146"/>
      <c r="I1792" s="144"/>
      <c r="J1792" s="147"/>
      <c r="K1792" s="594"/>
      <c r="L1792" s="599"/>
      <c r="M1792" s="221"/>
      <c r="N1792" s="144"/>
      <c r="O1792" s="144"/>
      <c r="P1792" s="145"/>
      <c r="Q1792" s="146"/>
      <c r="R1792" s="146"/>
      <c r="S1792" s="146"/>
      <c r="T1792" s="144"/>
      <c r="U1792" s="147"/>
      <c r="V1792" s="594"/>
    </row>
    <row r="1793" spans="1:22" ht="25.5" customHeight="1" thickBot="1">
      <c r="A1793" s="599"/>
      <c r="B1793" s="600" t="s">
        <v>520</v>
      </c>
      <c r="C1793" s="601"/>
      <c r="D1793" s="601"/>
      <c r="E1793" s="602"/>
      <c r="F1793" s="239">
        <v>8.4499999999999993</v>
      </c>
      <c r="G1793" s="239">
        <f>F1793*F1788</f>
        <v>415.74</v>
      </c>
      <c r="H1793" s="166"/>
      <c r="I1793" s="242">
        <f>G1793-H1793</f>
        <v>415.74</v>
      </c>
      <c r="J1793" s="167"/>
      <c r="K1793" s="594"/>
      <c r="L1793" s="599"/>
      <c r="M1793" s="600" t="s">
        <v>520</v>
      </c>
      <c r="N1793" s="601"/>
      <c r="O1793" s="601"/>
      <c r="P1793" s="602"/>
      <c r="Q1793" s="239">
        <v>8.4499999999999993</v>
      </c>
      <c r="R1793" s="239">
        <f>Q1793*Q1788</f>
        <v>554.31999999999994</v>
      </c>
      <c r="S1793" s="166"/>
      <c r="T1793" s="242">
        <f>R1793-S1793</f>
        <v>554.31999999999994</v>
      </c>
      <c r="U1793" s="167"/>
      <c r="V1793" s="594"/>
    </row>
    <row r="1794" spans="1:22" ht="13.5" hidden="1" thickBot="1">
      <c r="A1794" s="154"/>
      <c r="B1794" s="168" t="s">
        <v>521</v>
      </c>
      <c r="C1794" s="164"/>
      <c r="D1794" s="164"/>
      <c r="E1794" s="165"/>
      <c r="F1794" s="239">
        <f>$B$2309</f>
        <v>0</v>
      </c>
      <c r="G1794" s="158">
        <f>F1794*F1788</f>
        <v>0</v>
      </c>
      <c r="H1794" s="194"/>
      <c r="I1794" s="160">
        <f>G1794-H1794</f>
        <v>0</v>
      </c>
      <c r="J1794" s="161"/>
      <c r="K1794" s="594"/>
      <c r="L1794" s="154"/>
      <c r="M1794" s="168" t="s">
        <v>521</v>
      </c>
      <c r="N1794" s="164"/>
      <c r="O1794" s="164"/>
      <c r="P1794" s="165"/>
      <c r="Q1794" s="239">
        <f>$B$2309</f>
        <v>0</v>
      </c>
      <c r="R1794" s="158">
        <f>Q1794*Q1788</f>
        <v>0</v>
      </c>
      <c r="S1794" s="194"/>
      <c r="T1794" s="160">
        <f>R1794-S1794</f>
        <v>0</v>
      </c>
      <c r="U1794" s="161"/>
      <c r="V1794" s="594"/>
    </row>
    <row r="1795" spans="1:22" ht="12" hidden="1" customHeight="1" thickBot="1">
      <c r="A1795" s="132"/>
      <c r="B1795" s="168"/>
      <c r="C1795" s="164"/>
      <c r="D1795" s="164"/>
      <c r="E1795" s="165"/>
      <c r="F1795" s="332" t="s">
        <v>384</v>
      </c>
      <c r="G1795" s="332" t="s">
        <v>385</v>
      </c>
      <c r="H1795" s="300"/>
      <c r="I1795" s="219"/>
      <c r="J1795" s="251"/>
      <c r="K1795" s="594"/>
      <c r="L1795" s="132"/>
      <c r="M1795" s="168"/>
      <c r="N1795" s="164"/>
      <c r="O1795" s="164"/>
      <c r="P1795" s="165"/>
      <c r="Q1795" s="332" t="s">
        <v>384</v>
      </c>
      <c r="R1795" s="332" t="s">
        <v>385</v>
      </c>
      <c r="S1795" s="300"/>
      <c r="T1795" s="219"/>
      <c r="U1795" s="251"/>
      <c r="V1795" s="594"/>
    </row>
    <row r="1796" spans="1:22" ht="13.5" thickBot="1">
      <c r="A1796" s="246" t="s">
        <v>375</v>
      </c>
      <c r="B1796" s="345"/>
      <c r="C1796" s="219"/>
      <c r="D1796" s="219"/>
      <c r="E1796" s="253"/>
      <c r="F1796" s="164"/>
      <c r="G1796" s="282"/>
      <c r="H1796" s="249"/>
      <c r="I1796" s="242"/>
      <c r="J1796" s="167"/>
      <c r="K1796" s="594"/>
      <c r="L1796" s="246" t="s">
        <v>375</v>
      </c>
      <c r="M1796" s="345"/>
      <c r="N1796" s="219"/>
      <c r="O1796" s="219"/>
      <c r="P1796" s="253"/>
      <c r="Q1796" s="164"/>
      <c r="R1796" s="248"/>
      <c r="S1796" s="249"/>
      <c r="T1796" s="242"/>
      <c r="U1796" s="167"/>
      <c r="V1796" s="594"/>
    </row>
    <row r="1797" spans="1:22">
      <c r="A1797" s="131"/>
      <c r="B1797" s="132"/>
      <c r="C1797" s="132"/>
      <c r="D1797" s="132"/>
      <c r="E1797" s="132"/>
      <c r="F1797" s="132"/>
      <c r="G1797" s="173" t="s">
        <v>342</v>
      </c>
      <c r="H1797" s="147"/>
      <c r="I1797" s="287">
        <f>I1779</f>
        <v>0</v>
      </c>
      <c r="J1797" s="147"/>
      <c r="K1797" s="594"/>
      <c r="L1797" s="131"/>
      <c r="M1797" s="132"/>
      <c r="N1797" s="132"/>
      <c r="O1797" s="132"/>
      <c r="P1797" s="132"/>
      <c r="Q1797" s="132"/>
      <c r="R1797" s="173" t="s">
        <v>342</v>
      </c>
      <c r="S1797" s="147"/>
      <c r="T1797" s="287">
        <f>T1779</f>
        <v>0</v>
      </c>
      <c r="U1797" s="147"/>
      <c r="V1797" s="594"/>
    </row>
    <row r="1798" spans="1:22">
      <c r="A1798" s="131"/>
      <c r="B1798" s="132"/>
      <c r="C1798" s="132"/>
      <c r="D1798" s="132"/>
      <c r="E1798" s="132"/>
      <c r="F1798" s="132"/>
      <c r="G1798" s="177" t="s">
        <v>140</v>
      </c>
      <c r="H1798" s="178"/>
      <c r="I1798" s="283">
        <f>I1780</f>
        <v>0</v>
      </c>
      <c r="J1798" s="178"/>
      <c r="K1798" s="594"/>
      <c r="L1798" s="131"/>
      <c r="M1798" s="132"/>
      <c r="N1798" s="132"/>
      <c r="O1798" s="132"/>
      <c r="P1798" s="132"/>
      <c r="Q1798" s="132"/>
      <c r="R1798" s="177" t="s">
        <v>140</v>
      </c>
      <c r="S1798" s="178"/>
      <c r="T1798" s="283">
        <f>T1780</f>
        <v>0</v>
      </c>
      <c r="U1798" s="178"/>
      <c r="V1798" s="594"/>
    </row>
    <row r="1799" spans="1:22" ht="13.5" thickBot="1">
      <c r="A1799" s="131" t="s">
        <v>376</v>
      </c>
      <c r="B1799" s="132"/>
      <c r="C1799" s="132"/>
      <c r="D1799" s="180" t="s">
        <v>345</v>
      </c>
      <c r="E1799" s="183" t="str">
        <f>$E$17</f>
        <v>декабря</v>
      </c>
      <c r="F1799" s="132" t="s">
        <v>968</v>
      </c>
      <c r="G1799" s="182" t="s">
        <v>347</v>
      </c>
      <c r="H1799" s="167"/>
      <c r="I1799" s="257">
        <f>I1793+I1794+I1796+I1797+I1798</f>
        <v>415.74</v>
      </c>
      <c r="J1799" s="167"/>
      <c r="K1799" s="594"/>
      <c r="L1799" s="131" t="s">
        <v>376</v>
      </c>
      <c r="M1799" s="132"/>
      <c r="N1799" s="132"/>
      <c r="O1799" s="180" t="s">
        <v>345</v>
      </c>
      <c r="P1799" s="183" t="str">
        <f>$E$17</f>
        <v>декабря</v>
      </c>
      <c r="Q1799" s="132" t="s">
        <v>968</v>
      </c>
      <c r="R1799" s="182" t="s">
        <v>347</v>
      </c>
      <c r="S1799" s="167"/>
      <c r="T1799" s="257">
        <f>T1793+T1794+T1796+T1797+T1798</f>
        <v>554.31999999999994</v>
      </c>
      <c r="U1799" s="167"/>
      <c r="V1799" s="594"/>
    </row>
    <row r="1800" spans="1:22" s="261" customFormat="1" ht="12.75" customHeight="1">
      <c r="A1800" s="284" t="s">
        <v>348</v>
      </c>
      <c r="B1800" s="285">
        <f>$B$18</f>
        <v>4.3333333333333335E-2</v>
      </c>
      <c r="C1800" s="196" t="s">
        <v>349</v>
      </c>
      <c r="K1800" s="260"/>
      <c r="L1800" s="284" t="s">
        <v>348</v>
      </c>
      <c r="M1800" s="285">
        <f>$B$18</f>
        <v>4.3333333333333335E-2</v>
      </c>
      <c r="N1800" s="196" t="s">
        <v>349</v>
      </c>
    </row>
    <row r="1801" spans="1:22">
      <c r="A1801" s="131" t="s">
        <v>363</v>
      </c>
      <c r="B1801" s="131"/>
      <c r="L1801" s="131" t="s">
        <v>363</v>
      </c>
      <c r="M1801" s="131"/>
    </row>
    <row r="1802" spans="1:22">
      <c r="A1802" s="131" t="s">
        <v>966</v>
      </c>
      <c r="B1802" s="131"/>
      <c r="L1802" s="131" t="s">
        <v>966</v>
      </c>
      <c r="M1802" s="131"/>
    </row>
    <row r="1803" spans="1:22" ht="3" customHeight="1">
      <c r="A1803" s="131"/>
      <c r="B1803" s="131"/>
      <c r="C1803" s="132"/>
      <c r="D1803" s="132"/>
      <c r="E1803" s="132"/>
      <c r="F1803" s="132"/>
      <c r="G1803" s="132"/>
      <c r="H1803" s="132"/>
      <c r="I1803" s="132"/>
      <c r="J1803" s="132"/>
      <c r="K1803" s="217"/>
      <c r="L1803" s="131"/>
      <c r="M1803" s="131"/>
      <c r="N1803" s="132"/>
      <c r="O1803" s="132"/>
      <c r="P1803" s="132"/>
      <c r="Q1803" s="132"/>
      <c r="R1803" s="132"/>
      <c r="S1803" s="132"/>
      <c r="T1803" s="132"/>
      <c r="U1803" s="132"/>
      <c r="V1803" s="132"/>
    </row>
    <row r="1804" spans="1:22">
      <c r="A1804" s="132"/>
      <c r="B1804" s="132"/>
      <c r="C1804" s="132"/>
      <c r="D1804" s="133" t="s">
        <v>325</v>
      </c>
      <c r="E1804" s="133"/>
      <c r="F1804" s="133"/>
      <c r="G1804" s="135" t="str">
        <f>$G$4</f>
        <v>ноябрь</v>
      </c>
      <c r="H1804" s="133" t="s">
        <v>967</v>
      </c>
      <c r="I1804" s="132"/>
      <c r="J1804" s="132"/>
      <c r="K1804" s="217"/>
      <c r="L1804" s="132"/>
      <c r="M1804" s="132"/>
      <c r="N1804" s="132"/>
      <c r="O1804" s="133" t="s">
        <v>325</v>
      </c>
      <c r="P1804" s="133"/>
      <c r="Q1804" s="133"/>
      <c r="R1804" s="135" t="str">
        <f>$G$4</f>
        <v>ноябрь</v>
      </c>
      <c r="S1804" s="133" t="s">
        <v>967</v>
      </c>
      <c r="T1804" s="132"/>
      <c r="U1804" s="132"/>
      <c r="V1804" s="132"/>
    </row>
    <row r="1805" spans="1:22" ht="1.5" customHeight="1">
      <c r="A1805" s="599" t="s">
        <v>369</v>
      </c>
      <c r="B1805" s="132"/>
      <c r="C1805" s="132"/>
      <c r="D1805" s="132"/>
      <c r="E1805" s="132"/>
      <c r="F1805" s="132"/>
      <c r="G1805" s="132"/>
      <c r="H1805" s="132"/>
      <c r="I1805" s="132"/>
      <c r="J1805" s="132"/>
      <c r="K1805" s="217"/>
      <c r="L1805" s="599" t="s">
        <v>369</v>
      </c>
      <c r="M1805" s="132"/>
      <c r="N1805" s="132"/>
      <c r="O1805" s="132"/>
      <c r="P1805" s="132"/>
      <c r="Q1805" s="132"/>
      <c r="R1805" s="132"/>
      <c r="S1805" s="132"/>
      <c r="T1805" s="132"/>
      <c r="U1805" s="132"/>
      <c r="V1805" s="132"/>
    </row>
    <row r="1806" spans="1:22">
      <c r="A1806" s="599"/>
      <c r="B1806" s="132"/>
      <c r="C1806" s="132"/>
      <c r="D1806" s="131" t="s">
        <v>327</v>
      </c>
      <c r="E1806" s="131"/>
      <c r="F1806" s="136">
        <f>Жильцы!E103</f>
        <v>49.2</v>
      </c>
      <c r="G1806" s="131" t="s">
        <v>328</v>
      </c>
      <c r="H1806" s="132" t="str">
        <f>Жильцы!B103&amp;" "&amp;Жильцы!C103&amp;"."&amp;Жильцы!D103&amp;"."</f>
        <v>Поздеев Д.Г.</v>
      </c>
      <c r="I1806" s="132"/>
      <c r="J1806" s="132"/>
      <c r="K1806" s="217"/>
      <c r="L1806" s="599"/>
      <c r="M1806" s="132"/>
      <c r="N1806" s="132"/>
      <c r="O1806" s="131" t="s">
        <v>327</v>
      </c>
      <c r="P1806" s="131"/>
      <c r="Q1806" s="136">
        <f>Жильцы!E105</f>
        <v>49.5</v>
      </c>
      <c r="R1806" s="131" t="s">
        <v>328</v>
      </c>
      <c r="S1806" s="132" t="str">
        <f>Жильцы!B105&amp;" "&amp;Жильцы!C105&amp;"."&amp;Жильцы!D105&amp;"."</f>
        <v>Будаев В.Г.</v>
      </c>
      <c r="T1806" s="132"/>
      <c r="U1806" s="132"/>
      <c r="V1806" s="132"/>
    </row>
    <row r="1807" spans="1:22">
      <c r="A1807" s="599"/>
      <c r="B1807" s="132"/>
      <c r="C1807" s="132"/>
      <c r="D1807" s="131" t="s">
        <v>329</v>
      </c>
      <c r="E1807" s="131"/>
      <c r="F1807" s="136">
        <f>Жильцы!F103</f>
        <v>4</v>
      </c>
      <c r="G1807" s="131" t="s">
        <v>330</v>
      </c>
      <c r="H1807" s="132" t="s">
        <v>331</v>
      </c>
      <c r="I1807" s="132"/>
      <c r="J1807" s="137">
        <f>Жильцы!A103</f>
        <v>102</v>
      </c>
      <c r="K1807" s="217"/>
      <c r="L1807" s="599"/>
      <c r="M1807" s="132"/>
      <c r="N1807" s="132"/>
      <c r="O1807" s="131" t="s">
        <v>329</v>
      </c>
      <c r="P1807" s="131"/>
      <c r="Q1807" s="136">
        <f>Жильцы!F105</f>
        <v>3</v>
      </c>
      <c r="R1807" s="131" t="s">
        <v>330</v>
      </c>
      <c r="S1807" s="132" t="s">
        <v>331</v>
      </c>
      <c r="T1807" s="132"/>
      <c r="U1807" s="137">
        <f>Жильцы!A105</f>
        <v>104</v>
      </c>
      <c r="V1807" s="132"/>
    </row>
    <row r="1808" spans="1:22" ht="2.25" customHeight="1" thickBot="1">
      <c r="A1808" s="599"/>
      <c r="B1808" s="132"/>
      <c r="C1808" s="132"/>
      <c r="D1808" s="132"/>
      <c r="E1808" s="132"/>
      <c r="F1808" s="132"/>
      <c r="G1808" s="132"/>
      <c r="H1808" s="132"/>
      <c r="I1808" s="132"/>
      <c r="J1808" s="132"/>
      <c r="K1808" s="217"/>
      <c r="L1808" s="599"/>
      <c r="M1808" s="132"/>
      <c r="N1808" s="132"/>
      <c r="O1808" s="132"/>
      <c r="P1808" s="132"/>
      <c r="Q1808" s="132"/>
      <c r="R1808" s="132"/>
      <c r="S1808" s="132"/>
      <c r="T1808" s="132"/>
      <c r="U1808" s="132"/>
      <c r="V1808" s="132"/>
    </row>
    <row r="1809" spans="1:22" ht="21.75" customHeight="1" thickBot="1">
      <c r="A1809" s="599"/>
      <c r="B1809" s="138"/>
      <c r="C1809" s="219"/>
      <c r="D1809" s="139" t="s">
        <v>957</v>
      </c>
      <c r="E1809" s="140"/>
      <c r="F1809" s="141" t="s">
        <v>334</v>
      </c>
      <c r="G1809" s="141" t="s">
        <v>335</v>
      </c>
      <c r="H1809" s="220"/>
      <c r="I1809" s="569" t="s">
        <v>337</v>
      </c>
      <c r="J1809" s="570"/>
      <c r="K1809" s="217"/>
      <c r="L1809" s="599"/>
      <c r="M1809" s="138"/>
      <c r="N1809" s="219"/>
      <c r="O1809" s="139" t="s">
        <v>957</v>
      </c>
      <c r="P1809" s="140"/>
      <c r="Q1809" s="141" t="s">
        <v>334</v>
      </c>
      <c r="R1809" s="141" t="s">
        <v>335</v>
      </c>
      <c r="S1809" s="220"/>
      <c r="T1809" s="569" t="s">
        <v>337</v>
      </c>
      <c r="U1809" s="570"/>
      <c r="V1809" s="132"/>
    </row>
    <row r="1810" spans="1:22" ht="3" customHeight="1">
      <c r="A1810" s="599"/>
      <c r="B1810" s="173"/>
      <c r="C1810" s="144"/>
      <c r="D1810" s="144"/>
      <c r="E1810" s="145"/>
      <c r="F1810" s="146"/>
      <c r="G1810" s="146"/>
      <c r="H1810" s="146"/>
      <c r="I1810" s="144"/>
      <c r="J1810" s="147"/>
      <c r="K1810" s="217"/>
      <c r="L1810" s="599"/>
      <c r="M1810" s="221"/>
      <c r="N1810" s="144"/>
      <c r="O1810" s="144"/>
      <c r="P1810" s="145"/>
      <c r="Q1810" s="146"/>
      <c r="R1810" s="146"/>
      <c r="S1810" s="146"/>
      <c r="T1810" s="144"/>
      <c r="U1810" s="147"/>
      <c r="V1810" s="132"/>
    </row>
    <row r="1811" spans="1:22" ht="27" customHeight="1" thickBot="1">
      <c r="A1811" s="599"/>
      <c r="B1811" s="600" t="s">
        <v>520</v>
      </c>
      <c r="C1811" s="601"/>
      <c r="D1811" s="601"/>
      <c r="E1811" s="602"/>
      <c r="F1811" s="239">
        <v>8.4499999999999993</v>
      </c>
      <c r="G1811" s="239">
        <f>F1811*F1806</f>
        <v>415.74</v>
      </c>
      <c r="H1811" s="240"/>
      <c r="I1811" s="242">
        <f>G1811-H1811</f>
        <v>415.74</v>
      </c>
      <c r="J1811" s="167"/>
      <c r="K1811" s="217"/>
      <c r="L1811" s="599"/>
      <c r="M1811" s="600" t="s">
        <v>520</v>
      </c>
      <c r="N1811" s="601"/>
      <c r="O1811" s="601"/>
      <c r="P1811" s="602"/>
      <c r="Q1811" s="239">
        <v>8.4499999999999993</v>
      </c>
      <c r="R1811" s="239">
        <f>Q1811*Q1806</f>
        <v>418.27499999999998</v>
      </c>
      <c r="S1811" s="240"/>
      <c r="T1811" s="242">
        <f>R1811-S1811</f>
        <v>418.27499999999998</v>
      </c>
      <c r="U1811" s="167"/>
      <c r="V1811" s="132"/>
    </row>
    <row r="1812" spans="1:22" ht="13.5" hidden="1" thickBot="1">
      <c r="A1812" s="154"/>
      <c r="B1812" s="168" t="s">
        <v>521</v>
      </c>
      <c r="C1812" s="164"/>
      <c r="D1812" s="164"/>
      <c r="E1812" s="165"/>
      <c r="F1812" s="239">
        <f>$B$2309</f>
        <v>0</v>
      </c>
      <c r="G1812" s="158">
        <f>F1812*F1806</f>
        <v>0</v>
      </c>
      <c r="H1812" s="162"/>
      <c r="I1812" s="160">
        <f>G1812-H1812</f>
        <v>0</v>
      </c>
      <c r="J1812" s="161"/>
      <c r="K1812" s="217"/>
      <c r="L1812" s="154"/>
      <c r="M1812" s="168" t="s">
        <v>521</v>
      </c>
      <c r="N1812" s="164"/>
      <c r="O1812" s="164"/>
      <c r="P1812" s="165"/>
      <c r="Q1812" s="239">
        <f>$B$2309</f>
        <v>0</v>
      </c>
      <c r="R1812" s="158">
        <f>Q1812*Q1806</f>
        <v>0</v>
      </c>
      <c r="S1812" s="162"/>
      <c r="T1812" s="160">
        <f>R1812-S1812</f>
        <v>0</v>
      </c>
      <c r="U1812" s="161"/>
      <c r="V1812" s="132"/>
    </row>
    <row r="1813" spans="1:22" ht="13.5" hidden="1" customHeight="1" thickBot="1">
      <c r="A1813" s="132"/>
      <c r="B1813" s="168"/>
      <c r="C1813" s="164"/>
      <c r="D1813" s="164"/>
      <c r="E1813" s="165"/>
      <c r="F1813" s="332" t="s">
        <v>384</v>
      </c>
      <c r="G1813" s="332" t="s">
        <v>385</v>
      </c>
      <c r="H1813" s="300"/>
      <c r="I1813" s="219"/>
      <c r="J1813" s="251"/>
      <c r="K1813" s="217"/>
      <c r="L1813" s="132"/>
      <c r="M1813" s="168"/>
      <c r="N1813" s="164"/>
      <c r="O1813" s="164"/>
      <c r="P1813" s="165"/>
      <c r="Q1813" s="332" t="s">
        <v>384</v>
      </c>
      <c r="R1813" s="332" t="s">
        <v>385</v>
      </c>
      <c r="S1813" s="300"/>
      <c r="T1813" s="219"/>
      <c r="U1813" s="251"/>
      <c r="V1813" s="132"/>
    </row>
    <row r="1814" spans="1:22" ht="13.5" thickBot="1">
      <c r="A1814" s="246" t="s">
        <v>375</v>
      </c>
      <c r="B1814" s="345"/>
      <c r="C1814" s="219"/>
      <c r="D1814" s="219"/>
      <c r="E1814" s="253"/>
      <c r="F1814" s="248"/>
      <c r="G1814" s="248"/>
      <c r="H1814" s="249"/>
      <c r="I1814" s="242"/>
      <c r="J1814" s="251"/>
      <c r="K1814" s="252"/>
      <c r="L1814" s="246" t="s">
        <v>375</v>
      </c>
      <c r="M1814" s="345"/>
      <c r="N1814" s="219"/>
      <c r="O1814" s="219"/>
      <c r="P1814" s="253"/>
      <c r="Q1814" s="164"/>
      <c r="R1814" s="248"/>
      <c r="S1814" s="249"/>
      <c r="T1814" s="242"/>
      <c r="U1814" s="167"/>
      <c r="V1814" s="132"/>
    </row>
    <row r="1815" spans="1:22">
      <c r="A1815" s="131"/>
      <c r="B1815" s="132"/>
      <c r="C1815" s="132"/>
      <c r="D1815" s="132"/>
      <c r="E1815" s="132"/>
      <c r="F1815" s="132"/>
      <c r="G1815" s="173" t="s">
        <v>342</v>
      </c>
      <c r="H1815" s="147"/>
      <c r="I1815" s="287">
        <f>Жильцы!M103</f>
        <v>0</v>
      </c>
      <c r="J1815" s="147"/>
      <c r="K1815" s="217"/>
      <c r="L1815" s="131"/>
      <c r="M1815" s="132"/>
      <c r="N1815" s="132"/>
      <c r="O1815" s="132"/>
      <c r="P1815" s="132"/>
      <c r="Q1815" s="132"/>
      <c r="R1815" s="173" t="s">
        <v>342</v>
      </c>
      <c r="S1815" s="147"/>
      <c r="T1815" s="287">
        <f>Жильцы!M105</f>
        <v>0</v>
      </c>
      <c r="U1815" s="147"/>
      <c r="V1815" s="132"/>
    </row>
    <row r="1816" spans="1:22">
      <c r="A1816" s="131"/>
      <c r="B1816" s="132"/>
      <c r="C1816" s="132"/>
      <c r="D1816" s="132"/>
      <c r="E1816" s="132"/>
      <c r="F1816" s="132"/>
      <c r="G1816" s="177" t="s">
        <v>140</v>
      </c>
      <c r="H1816" s="178"/>
      <c r="I1816" s="283">
        <f>Жильцы!O103</f>
        <v>0</v>
      </c>
      <c r="J1816" s="178"/>
      <c r="K1816" s="217"/>
      <c r="L1816" s="131"/>
      <c r="M1816" s="132"/>
      <c r="N1816" s="132"/>
      <c r="O1816" s="132"/>
      <c r="P1816" s="132"/>
      <c r="Q1816" s="132"/>
      <c r="R1816" s="177" t="s">
        <v>140</v>
      </c>
      <c r="S1816" s="178"/>
      <c r="T1816" s="283">
        <f>Жильцы!O105</f>
        <v>0</v>
      </c>
      <c r="U1816" s="178"/>
      <c r="V1816" s="132"/>
    </row>
    <row r="1817" spans="1:22" ht="13.5" thickBot="1">
      <c r="A1817" s="131" t="s">
        <v>376</v>
      </c>
      <c r="B1817" s="132"/>
      <c r="C1817" s="132"/>
      <c r="D1817" s="180" t="s">
        <v>345</v>
      </c>
      <c r="E1817" s="183" t="str">
        <f>$E$17</f>
        <v>декабря</v>
      </c>
      <c r="F1817" s="132" t="s">
        <v>968</v>
      </c>
      <c r="G1817" s="182" t="s">
        <v>347</v>
      </c>
      <c r="H1817" s="167"/>
      <c r="I1817" s="257">
        <f>I1811+I1812+I1814+I1815+I1816</f>
        <v>415.74</v>
      </c>
      <c r="J1817" s="167"/>
      <c r="K1817" s="217"/>
      <c r="L1817" s="131" t="s">
        <v>376</v>
      </c>
      <c r="M1817" s="132"/>
      <c r="N1817" s="132"/>
      <c r="O1817" s="180" t="s">
        <v>345</v>
      </c>
      <c r="P1817" s="183" t="str">
        <f>$E$17</f>
        <v>декабря</v>
      </c>
      <c r="Q1817" s="132" t="s">
        <v>968</v>
      </c>
      <c r="R1817" s="182" t="s">
        <v>347</v>
      </c>
      <c r="S1817" s="167"/>
      <c r="T1817" s="257">
        <f>T1811+T1812+T1814+T1815+T1816</f>
        <v>418.27499999999998</v>
      </c>
      <c r="U1817" s="167"/>
      <c r="V1817" s="132"/>
    </row>
    <row r="1818" spans="1:22" ht="12.75" customHeight="1">
      <c r="A1818" s="184" t="s">
        <v>348</v>
      </c>
      <c r="B1818" s="190">
        <f>$B$18</f>
        <v>4.3333333333333335E-2</v>
      </c>
      <c r="C1818" s="186" t="s">
        <v>349</v>
      </c>
      <c r="D1818" s="259"/>
      <c r="E1818" s="259"/>
      <c r="F1818" s="259"/>
      <c r="G1818" s="188"/>
      <c r="H1818" s="189"/>
      <c r="I1818" s="259"/>
      <c r="J1818" s="259"/>
      <c r="K1818" s="260"/>
      <c r="L1818" s="184" t="s">
        <v>348</v>
      </c>
      <c r="M1818" s="190">
        <f>$B$18</f>
        <v>4.3333333333333335E-2</v>
      </c>
      <c r="N1818" s="186" t="s">
        <v>349</v>
      </c>
      <c r="O1818" s="259"/>
      <c r="P1818" s="259"/>
      <c r="Q1818" s="259"/>
      <c r="R1818" s="259"/>
      <c r="S1818" s="259"/>
      <c r="T1818" s="259"/>
      <c r="U1818" s="259"/>
      <c r="V1818" s="261"/>
    </row>
    <row r="1819" spans="1:22" ht="25.5" customHeight="1">
      <c r="A1819" s="131" t="s">
        <v>363</v>
      </c>
      <c r="B1819" s="131"/>
      <c r="L1819" s="131" t="s">
        <v>363</v>
      </c>
      <c r="M1819" s="131"/>
      <c r="V1819" s="261"/>
    </row>
    <row r="1820" spans="1:22">
      <c r="A1820" s="131" t="s">
        <v>966</v>
      </c>
      <c r="B1820" s="131"/>
      <c r="L1820" s="131" t="s">
        <v>966</v>
      </c>
      <c r="M1820" s="131"/>
      <c r="V1820" s="261"/>
    </row>
    <row r="1821" spans="1:22" ht="2.25" customHeight="1">
      <c r="A1821" s="131"/>
      <c r="B1821" s="131"/>
      <c r="C1821" s="132"/>
      <c r="D1821" s="132"/>
      <c r="E1821" s="132"/>
      <c r="F1821" s="132"/>
      <c r="G1821" s="132"/>
      <c r="H1821" s="132"/>
      <c r="I1821" s="132"/>
      <c r="J1821" s="132"/>
      <c r="K1821" s="217"/>
      <c r="L1821" s="131"/>
      <c r="M1821" s="131"/>
      <c r="N1821" s="132"/>
      <c r="O1821" s="132"/>
      <c r="P1821" s="132"/>
      <c r="Q1821" s="132"/>
      <c r="R1821" s="132"/>
      <c r="S1821" s="132"/>
      <c r="T1821" s="132"/>
      <c r="U1821" s="132"/>
      <c r="V1821" s="156"/>
    </row>
    <row r="1822" spans="1:22">
      <c r="A1822" s="132"/>
      <c r="B1822" s="132"/>
      <c r="C1822" s="132"/>
      <c r="D1822" s="133" t="s">
        <v>350</v>
      </c>
      <c r="E1822" s="133"/>
      <c r="F1822" s="133"/>
      <c r="G1822" s="135" t="str">
        <f>$G$4</f>
        <v>ноябрь</v>
      </c>
      <c r="H1822" s="133" t="s">
        <v>967</v>
      </c>
      <c r="I1822" s="132"/>
      <c r="J1822" s="132"/>
      <c r="K1822" s="217"/>
      <c r="L1822" s="132"/>
      <c r="M1822" s="132"/>
      <c r="N1822" s="132"/>
      <c r="O1822" s="133" t="s">
        <v>350</v>
      </c>
      <c r="P1822" s="133"/>
      <c r="Q1822" s="133"/>
      <c r="R1822" s="135" t="str">
        <f>$G$4</f>
        <v>ноябрь</v>
      </c>
      <c r="S1822" s="133" t="s">
        <v>967</v>
      </c>
      <c r="T1822" s="132"/>
      <c r="U1822" s="132"/>
      <c r="V1822" s="156"/>
    </row>
    <row r="1823" spans="1:22" ht="3.75" customHeight="1">
      <c r="A1823" s="599" t="s">
        <v>369</v>
      </c>
      <c r="B1823" s="132"/>
      <c r="C1823" s="132"/>
      <c r="D1823" s="132"/>
      <c r="E1823" s="132"/>
      <c r="F1823" s="132"/>
      <c r="G1823" s="132"/>
      <c r="H1823" s="132"/>
      <c r="I1823" s="132"/>
      <c r="J1823" s="132"/>
      <c r="K1823" s="594"/>
      <c r="L1823" s="599" t="s">
        <v>369</v>
      </c>
      <c r="M1823" s="132"/>
      <c r="N1823" s="132"/>
      <c r="O1823" s="132"/>
      <c r="P1823" s="132"/>
      <c r="Q1823" s="132"/>
      <c r="R1823" s="132"/>
      <c r="S1823" s="132"/>
      <c r="T1823" s="132"/>
      <c r="U1823" s="132"/>
      <c r="V1823" s="594"/>
    </row>
    <row r="1824" spans="1:22">
      <c r="A1824" s="599"/>
      <c r="B1824" s="132"/>
      <c r="C1824" s="132"/>
      <c r="D1824" s="131" t="s">
        <v>327</v>
      </c>
      <c r="E1824" s="131"/>
      <c r="F1824" s="136">
        <f>F1806</f>
        <v>49.2</v>
      </c>
      <c r="G1824" s="131" t="s">
        <v>328</v>
      </c>
      <c r="H1824" s="132" t="str">
        <f>H1806</f>
        <v>Поздеев Д.Г.</v>
      </c>
      <c r="I1824" s="132"/>
      <c r="J1824" s="132"/>
      <c r="K1824" s="594"/>
      <c r="L1824" s="599"/>
      <c r="M1824" s="132"/>
      <c r="N1824" s="132"/>
      <c r="O1824" s="131" t="s">
        <v>327</v>
      </c>
      <c r="P1824" s="131"/>
      <c r="Q1824" s="136">
        <f>Q1806</f>
        <v>49.5</v>
      </c>
      <c r="R1824" s="131" t="s">
        <v>328</v>
      </c>
      <c r="S1824" s="132" t="str">
        <f>S1806</f>
        <v>Будаев В.Г.</v>
      </c>
      <c r="T1824" s="132"/>
      <c r="U1824" s="132"/>
      <c r="V1824" s="594"/>
    </row>
    <row r="1825" spans="1:22">
      <c r="A1825" s="599"/>
      <c r="B1825" s="132"/>
      <c r="C1825" s="132"/>
      <c r="D1825" s="131" t="s">
        <v>329</v>
      </c>
      <c r="E1825" s="131"/>
      <c r="F1825" s="136">
        <f>F1807</f>
        <v>4</v>
      </c>
      <c r="G1825" s="131" t="s">
        <v>330</v>
      </c>
      <c r="H1825" s="132" t="s">
        <v>331</v>
      </c>
      <c r="I1825" s="132"/>
      <c r="J1825" s="137">
        <f>J1807</f>
        <v>102</v>
      </c>
      <c r="K1825" s="594"/>
      <c r="L1825" s="599"/>
      <c r="M1825" s="132"/>
      <c r="N1825" s="132"/>
      <c r="O1825" s="131" t="s">
        <v>329</v>
      </c>
      <c r="P1825" s="131"/>
      <c r="Q1825" s="136">
        <f>Q1807</f>
        <v>3</v>
      </c>
      <c r="R1825" s="131" t="s">
        <v>330</v>
      </c>
      <c r="S1825" s="132" t="s">
        <v>331</v>
      </c>
      <c r="T1825" s="132"/>
      <c r="U1825" s="137">
        <f>U1807</f>
        <v>104</v>
      </c>
      <c r="V1825" s="594"/>
    </row>
    <row r="1826" spans="1:22" ht="1.5" customHeight="1" thickBot="1">
      <c r="A1826" s="599"/>
      <c r="B1826" s="132"/>
      <c r="C1826" s="132"/>
      <c r="D1826" s="132"/>
      <c r="E1826" s="132"/>
      <c r="F1826" s="132"/>
      <c r="G1826" s="132"/>
      <c r="H1826" s="132"/>
      <c r="I1826" s="132"/>
      <c r="J1826" s="132"/>
      <c r="K1826" s="594"/>
      <c r="L1826" s="599"/>
      <c r="M1826" s="132"/>
      <c r="N1826" s="132"/>
      <c r="O1826" s="132"/>
      <c r="P1826" s="132"/>
      <c r="Q1826" s="132"/>
      <c r="R1826" s="132"/>
      <c r="S1826" s="132"/>
      <c r="T1826" s="132"/>
      <c r="U1826" s="132"/>
      <c r="V1826" s="594"/>
    </row>
    <row r="1827" spans="1:22" ht="21" customHeight="1" thickBot="1">
      <c r="A1827" s="599"/>
      <c r="B1827" s="138"/>
      <c r="C1827" s="219"/>
      <c r="D1827" s="139" t="s">
        <v>957</v>
      </c>
      <c r="E1827" s="140"/>
      <c r="F1827" s="141" t="s">
        <v>334</v>
      </c>
      <c r="G1827" s="141" t="s">
        <v>335</v>
      </c>
      <c r="H1827" s="220"/>
      <c r="I1827" s="569" t="s">
        <v>337</v>
      </c>
      <c r="J1827" s="570"/>
      <c r="K1827" s="594"/>
      <c r="L1827" s="599"/>
      <c r="M1827" s="138"/>
      <c r="N1827" s="219"/>
      <c r="O1827" s="139" t="s">
        <v>957</v>
      </c>
      <c r="P1827" s="140"/>
      <c r="Q1827" s="141" t="s">
        <v>334</v>
      </c>
      <c r="R1827" s="141" t="s">
        <v>335</v>
      </c>
      <c r="S1827" s="220"/>
      <c r="T1827" s="569" t="s">
        <v>337</v>
      </c>
      <c r="U1827" s="570"/>
      <c r="V1827" s="594"/>
    </row>
    <row r="1828" spans="1:22" ht="2.25" customHeight="1">
      <c r="A1828" s="599"/>
      <c r="B1828" s="221"/>
      <c r="C1828" s="144"/>
      <c r="D1828" s="144"/>
      <c r="E1828" s="145"/>
      <c r="F1828" s="146"/>
      <c r="G1828" s="146"/>
      <c r="H1828" s="146"/>
      <c r="I1828" s="144"/>
      <c r="J1828" s="147"/>
      <c r="K1828" s="594"/>
      <c r="L1828" s="599"/>
      <c r="M1828" s="221"/>
      <c r="N1828" s="144"/>
      <c r="O1828" s="144"/>
      <c r="P1828" s="145"/>
      <c r="Q1828" s="146"/>
      <c r="R1828" s="146"/>
      <c r="S1828" s="146"/>
      <c r="T1828" s="144"/>
      <c r="U1828" s="147"/>
      <c r="V1828" s="594"/>
    </row>
    <row r="1829" spans="1:22" ht="27" customHeight="1" thickBot="1">
      <c r="A1829" s="599"/>
      <c r="B1829" s="600" t="s">
        <v>520</v>
      </c>
      <c r="C1829" s="601"/>
      <c r="D1829" s="601"/>
      <c r="E1829" s="602"/>
      <c r="F1829" s="239">
        <v>8.4499999999999993</v>
      </c>
      <c r="G1829" s="239">
        <f>F1829*F1824</f>
        <v>415.74</v>
      </c>
      <c r="H1829" s="166"/>
      <c r="I1829" s="242">
        <f>G1829-H1829</f>
        <v>415.74</v>
      </c>
      <c r="J1829" s="167"/>
      <c r="K1829" s="594"/>
      <c r="L1829" s="599"/>
      <c r="M1829" s="600" t="s">
        <v>520</v>
      </c>
      <c r="N1829" s="601"/>
      <c r="O1829" s="601"/>
      <c r="P1829" s="602"/>
      <c r="Q1829" s="239">
        <v>8.4499999999999993</v>
      </c>
      <c r="R1829" s="239">
        <f>Q1829*Q1824</f>
        <v>418.27499999999998</v>
      </c>
      <c r="S1829" s="166"/>
      <c r="T1829" s="242">
        <f>R1829-S1829</f>
        <v>418.27499999999998</v>
      </c>
      <c r="U1829" s="167"/>
      <c r="V1829" s="594"/>
    </row>
    <row r="1830" spans="1:22" ht="13.5" hidden="1" thickBot="1">
      <c r="A1830" s="154"/>
      <c r="B1830" s="168" t="s">
        <v>521</v>
      </c>
      <c r="C1830" s="164"/>
      <c r="D1830" s="164"/>
      <c r="E1830" s="165"/>
      <c r="F1830" s="239">
        <f>$B$2309</f>
        <v>0</v>
      </c>
      <c r="G1830" s="158">
        <f>F1830*F1824</f>
        <v>0</v>
      </c>
      <c r="H1830" s="194"/>
      <c r="I1830" s="160">
        <f>G1830-H1830</f>
        <v>0</v>
      </c>
      <c r="J1830" s="161"/>
      <c r="K1830" s="594"/>
      <c r="L1830" s="154"/>
      <c r="M1830" s="168" t="s">
        <v>521</v>
      </c>
      <c r="N1830" s="164"/>
      <c r="O1830" s="164"/>
      <c r="P1830" s="165"/>
      <c r="Q1830" s="239">
        <f>$B$2309</f>
        <v>0</v>
      </c>
      <c r="R1830" s="158">
        <f>Q1830*Q1824</f>
        <v>0</v>
      </c>
      <c r="S1830" s="194"/>
      <c r="T1830" s="160">
        <f>R1830-S1830</f>
        <v>0</v>
      </c>
      <c r="U1830" s="161"/>
      <c r="V1830" s="594"/>
    </row>
    <row r="1831" spans="1:22" ht="12.75" hidden="1" customHeight="1" thickBot="1">
      <c r="A1831" s="132"/>
      <c r="B1831" s="168"/>
      <c r="C1831" s="164"/>
      <c r="D1831" s="164"/>
      <c r="E1831" s="165"/>
      <c r="F1831" s="332" t="s">
        <v>384</v>
      </c>
      <c r="G1831" s="332" t="s">
        <v>385</v>
      </c>
      <c r="H1831" s="300"/>
      <c r="I1831" s="219"/>
      <c r="J1831" s="251"/>
      <c r="K1831" s="594"/>
      <c r="L1831" s="132"/>
      <c r="M1831" s="168"/>
      <c r="N1831" s="164"/>
      <c r="O1831" s="164"/>
      <c r="P1831" s="165"/>
      <c r="Q1831" s="332" t="s">
        <v>384</v>
      </c>
      <c r="R1831" s="332" t="s">
        <v>385</v>
      </c>
      <c r="S1831" s="300"/>
      <c r="T1831" s="219"/>
      <c r="U1831" s="251"/>
      <c r="V1831" s="594"/>
    </row>
    <row r="1832" spans="1:22" ht="13.5" thickBot="1">
      <c r="A1832" s="246" t="s">
        <v>375</v>
      </c>
      <c r="B1832" s="345"/>
      <c r="C1832" s="219"/>
      <c r="D1832" s="219"/>
      <c r="E1832" s="253"/>
      <c r="F1832" s="164"/>
      <c r="G1832" s="282"/>
      <c r="H1832" s="249"/>
      <c r="I1832" s="242"/>
      <c r="J1832" s="167"/>
      <c r="K1832" s="594"/>
      <c r="L1832" s="246" t="s">
        <v>375</v>
      </c>
      <c r="M1832" s="345"/>
      <c r="N1832" s="219"/>
      <c r="O1832" s="219"/>
      <c r="P1832" s="253"/>
      <c r="Q1832" s="164"/>
      <c r="R1832" s="248"/>
      <c r="S1832" s="249"/>
      <c r="T1832" s="242"/>
      <c r="U1832" s="167"/>
      <c r="V1832" s="594"/>
    </row>
    <row r="1833" spans="1:22">
      <c r="A1833" s="131"/>
      <c r="B1833" s="132"/>
      <c r="C1833" s="132"/>
      <c r="D1833" s="132"/>
      <c r="E1833" s="132"/>
      <c r="F1833" s="132"/>
      <c r="G1833" s="173" t="s">
        <v>342</v>
      </c>
      <c r="H1833" s="147"/>
      <c r="I1833" s="287">
        <f>I1815</f>
        <v>0</v>
      </c>
      <c r="J1833" s="147"/>
      <c r="K1833" s="594"/>
      <c r="L1833" s="131"/>
      <c r="M1833" s="132"/>
      <c r="N1833" s="132"/>
      <c r="O1833" s="132"/>
      <c r="P1833" s="132"/>
      <c r="Q1833" s="132"/>
      <c r="R1833" s="173" t="s">
        <v>342</v>
      </c>
      <c r="S1833" s="147"/>
      <c r="T1833" s="287">
        <f>T1815</f>
        <v>0</v>
      </c>
      <c r="U1833" s="147"/>
      <c r="V1833" s="594"/>
    </row>
    <row r="1834" spans="1:22">
      <c r="A1834" s="131"/>
      <c r="B1834" s="132"/>
      <c r="C1834" s="132"/>
      <c r="D1834" s="132"/>
      <c r="E1834" s="132"/>
      <c r="F1834" s="132"/>
      <c r="G1834" s="177" t="s">
        <v>140</v>
      </c>
      <c r="H1834" s="178"/>
      <c r="I1834" s="283">
        <f>I1816</f>
        <v>0</v>
      </c>
      <c r="J1834" s="178"/>
      <c r="K1834" s="594"/>
      <c r="L1834" s="131"/>
      <c r="M1834" s="132"/>
      <c r="N1834" s="132"/>
      <c r="O1834" s="132"/>
      <c r="P1834" s="132"/>
      <c r="Q1834" s="132"/>
      <c r="R1834" s="177" t="s">
        <v>140</v>
      </c>
      <c r="S1834" s="178"/>
      <c r="T1834" s="283">
        <f>T1816</f>
        <v>0</v>
      </c>
      <c r="U1834" s="178"/>
      <c r="V1834" s="594"/>
    </row>
    <row r="1835" spans="1:22" ht="13.5" thickBot="1">
      <c r="A1835" s="131" t="s">
        <v>376</v>
      </c>
      <c r="B1835" s="132"/>
      <c r="C1835" s="132"/>
      <c r="D1835" s="180" t="s">
        <v>345</v>
      </c>
      <c r="E1835" s="183" t="str">
        <f>$E$17</f>
        <v>декабря</v>
      </c>
      <c r="F1835" s="132" t="s">
        <v>968</v>
      </c>
      <c r="G1835" s="182" t="s">
        <v>347</v>
      </c>
      <c r="H1835" s="167"/>
      <c r="I1835" s="257">
        <f>I1829+I1830+I1832+I1833+I1834</f>
        <v>415.74</v>
      </c>
      <c r="J1835" s="167"/>
      <c r="K1835" s="594"/>
      <c r="L1835" s="131" t="s">
        <v>376</v>
      </c>
      <c r="M1835" s="132"/>
      <c r="N1835" s="132"/>
      <c r="O1835" s="180" t="s">
        <v>345</v>
      </c>
      <c r="P1835" s="183" t="str">
        <f>$E$17</f>
        <v>декабря</v>
      </c>
      <c r="Q1835" s="132" t="s">
        <v>968</v>
      </c>
      <c r="R1835" s="182" t="s">
        <v>347</v>
      </c>
      <c r="S1835" s="167"/>
      <c r="T1835" s="257">
        <f>T1829+T1830+T1832+T1833+T1834</f>
        <v>418.27499999999998</v>
      </c>
      <c r="U1835" s="167"/>
      <c r="V1835" s="594"/>
    </row>
    <row r="1836" spans="1:22" ht="13.5" thickBot="1">
      <c r="A1836" s="184" t="s">
        <v>348</v>
      </c>
      <c r="B1836" s="190">
        <f>$B$18</f>
        <v>4.3333333333333335E-2</v>
      </c>
      <c r="C1836" s="186" t="s">
        <v>349</v>
      </c>
      <c r="D1836" s="259"/>
      <c r="E1836" s="259"/>
      <c r="F1836" s="259"/>
      <c r="G1836" s="197"/>
      <c r="H1836" s="197"/>
      <c r="I1836" s="197"/>
      <c r="J1836" s="197"/>
      <c r="K1836" s="348"/>
      <c r="L1836" s="184" t="s">
        <v>348</v>
      </c>
      <c r="M1836" s="190">
        <f>$B$18</f>
        <v>4.3333333333333335E-2</v>
      </c>
      <c r="N1836" s="186" t="s">
        <v>349</v>
      </c>
      <c r="O1836" s="259"/>
      <c r="P1836" s="259"/>
      <c r="Q1836" s="259"/>
      <c r="R1836" s="197"/>
      <c r="S1836" s="197"/>
      <c r="T1836" s="197"/>
      <c r="U1836" s="197"/>
      <c r="V1836" s="156"/>
    </row>
    <row r="1837" spans="1:22" ht="29.25" customHeight="1" thickTop="1">
      <c r="A1837" s="131" t="s">
        <v>363</v>
      </c>
      <c r="B1837" s="131"/>
      <c r="L1837" s="131" t="s">
        <v>363</v>
      </c>
      <c r="M1837" s="131"/>
    </row>
    <row r="1838" spans="1:22">
      <c r="A1838" s="131" t="s">
        <v>966</v>
      </c>
      <c r="B1838" s="131"/>
      <c r="L1838" s="131" t="s">
        <v>966</v>
      </c>
      <c r="M1838" s="131"/>
    </row>
    <row r="1839" spans="1:22" ht="2.25" customHeight="1">
      <c r="A1839" s="131"/>
      <c r="B1839" s="131"/>
      <c r="C1839" s="132"/>
      <c r="D1839" s="132"/>
      <c r="E1839" s="132"/>
      <c r="F1839" s="132"/>
      <c r="G1839" s="132"/>
      <c r="H1839" s="132"/>
      <c r="I1839" s="132"/>
      <c r="J1839" s="132"/>
      <c r="K1839" s="217"/>
      <c r="L1839" s="131"/>
      <c r="M1839" s="131"/>
      <c r="N1839" s="132"/>
      <c r="O1839" s="132"/>
      <c r="P1839" s="132"/>
      <c r="Q1839" s="132"/>
      <c r="R1839" s="132"/>
      <c r="S1839" s="132"/>
      <c r="T1839" s="132"/>
      <c r="U1839" s="132"/>
      <c r="V1839" s="132"/>
    </row>
    <row r="1840" spans="1:22">
      <c r="A1840" s="132"/>
      <c r="B1840" s="132"/>
      <c r="C1840" s="132"/>
      <c r="D1840" s="133" t="s">
        <v>325</v>
      </c>
      <c r="E1840" s="133"/>
      <c r="F1840" s="133"/>
      <c r="G1840" s="135" t="str">
        <f>$G$4</f>
        <v>ноябрь</v>
      </c>
      <c r="H1840" s="133" t="s">
        <v>967</v>
      </c>
      <c r="I1840" s="132"/>
      <c r="J1840" s="132"/>
      <c r="K1840" s="217"/>
      <c r="L1840" s="132"/>
      <c r="M1840" s="132"/>
      <c r="N1840" s="132"/>
      <c r="O1840" s="133" t="s">
        <v>325</v>
      </c>
      <c r="P1840" s="133"/>
      <c r="Q1840" s="133"/>
      <c r="R1840" s="135" t="str">
        <f>$G$4</f>
        <v>ноябрь</v>
      </c>
      <c r="S1840" s="133" t="s">
        <v>967</v>
      </c>
      <c r="T1840" s="132"/>
      <c r="U1840" s="132"/>
      <c r="V1840" s="132"/>
    </row>
    <row r="1841" spans="1:22" ht="3" customHeight="1">
      <c r="A1841" s="599" t="s">
        <v>369</v>
      </c>
      <c r="B1841" s="132"/>
      <c r="C1841" s="132"/>
      <c r="D1841" s="132"/>
      <c r="E1841" s="132"/>
      <c r="F1841" s="132"/>
      <c r="G1841" s="132"/>
      <c r="H1841" s="132"/>
      <c r="I1841" s="132"/>
      <c r="J1841" s="132"/>
      <c r="K1841" s="217"/>
      <c r="L1841" s="599" t="s">
        <v>369</v>
      </c>
      <c r="M1841" s="132"/>
      <c r="N1841" s="132"/>
      <c r="O1841" s="132"/>
      <c r="P1841" s="132"/>
      <c r="Q1841" s="132"/>
      <c r="R1841" s="132"/>
      <c r="S1841" s="132"/>
      <c r="T1841" s="132"/>
      <c r="U1841" s="132"/>
      <c r="V1841" s="132"/>
    </row>
    <row r="1842" spans="1:22">
      <c r="A1842" s="599"/>
      <c r="B1842" s="132"/>
      <c r="C1842" s="132"/>
      <c r="D1842" s="131" t="s">
        <v>327</v>
      </c>
      <c r="E1842" s="131"/>
      <c r="F1842" s="136">
        <f>Жильцы!E104</f>
        <v>49.2</v>
      </c>
      <c r="G1842" s="131" t="s">
        <v>328</v>
      </c>
      <c r="H1842" s="132" t="str">
        <f>Жильцы!B104&amp;" "&amp;Жильцы!C104&amp;"."&amp;Жильцы!D104&amp;"."</f>
        <v>Булычева О.С.</v>
      </c>
      <c r="I1842" s="132"/>
      <c r="J1842" s="132"/>
      <c r="K1842" s="217"/>
      <c r="L1842" s="599"/>
      <c r="M1842" s="132"/>
      <c r="N1842" s="132"/>
      <c r="O1842" s="131" t="s">
        <v>327</v>
      </c>
      <c r="P1842" s="131"/>
      <c r="Q1842" s="136">
        <f>Жильцы!E106</f>
        <v>49.4</v>
      </c>
      <c r="R1842" s="131" t="s">
        <v>328</v>
      </c>
      <c r="S1842" s="132" t="str">
        <f>Жильцы!B106&amp;" "&amp;Жильцы!C106&amp;"."&amp;Жильцы!D106&amp;"."</f>
        <v>Захлевнова Е.В.</v>
      </c>
      <c r="T1842" s="132"/>
      <c r="U1842" s="132"/>
      <c r="V1842" s="132"/>
    </row>
    <row r="1843" spans="1:22">
      <c r="A1843" s="599"/>
      <c r="B1843" s="132"/>
      <c r="C1843" s="132"/>
      <c r="D1843" s="131" t="s">
        <v>329</v>
      </c>
      <c r="E1843" s="131"/>
      <c r="F1843" s="136">
        <f>Жильцы!F104</f>
        <v>2</v>
      </c>
      <c r="G1843" s="131" t="s">
        <v>330</v>
      </c>
      <c r="H1843" s="132" t="s">
        <v>331</v>
      </c>
      <c r="I1843" s="132"/>
      <c r="J1843" s="137">
        <f>Жильцы!A104</f>
        <v>103</v>
      </c>
      <c r="K1843" s="217"/>
      <c r="L1843" s="599"/>
      <c r="M1843" s="132"/>
      <c r="N1843" s="132"/>
      <c r="O1843" s="131" t="s">
        <v>329</v>
      </c>
      <c r="P1843" s="131"/>
      <c r="Q1843" s="136">
        <f>Жильцы!F106</f>
        <v>3</v>
      </c>
      <c r="R1843" s="131" t="s">
        <v>330</v>
      </c>
      <c r="S1843" s="132" t="s">
        <v>331</v>
      </c>
      <c r="T1843" s="132"/>
      <c r="U1843" s="137">
        <f>Жильцы!A106</f>
        <v>105</v>
      </c>
      <c r="V1843" s="132"/>
    </row>
    <row r="1844" spans="1:22" ht="2.25" customHeight="1" thickBot="1">
      <c r="A1844" s="599"/>
      <c r="B1844" s="132"/>
      <c r="C1844" s="132"/>
      <c r="D1844" s="132"/>
      <c r="E1844" s="132"/>
      <c r="F1844" s="132"/>
      <c r="G1844" s="132"/>
      <c r="H1844" s="132"/>
      <c r="I1844" s="132"/>
      <c r="J1844" s="132"/>
      <c r="K1844" s="217"/>
      <c r="L1844" s="599"/>
      <c r="M1844" s="132"/>
      <c r="N1844" s="132"/>
      <c r="O1844" s="132"/>
      <c r="P1844" s="132"/>
      <c r="Q1844" s="132"/>
      <c r="R1844" s="132"/>
      <c r="S1844" s="132"/>
      <c r="T1844" s="132"/>
      <c r="U1844" s="132"/>
      <c r="V1844" s="132"/>
    </row>
    <row r="1845" spans="1:22" ht="16.5" customHeight="1" thickBot="1">
      <c r="A1845" s="599"/>
      <c r="B1845" s="138"/>
      <c r="C1845" s="219"/>
      <c r="D1845" s="139" t="s">
        <v>957</v>
      </c>
      <c r="E1845" s="140"/>
      <c r="F1845" s="141" t="s">
        <v>334</v>
      </c>
      <c r="G1845" s="141" t="s">
        <v>335</v>
      </c>
      <c r="H1845" s="220"/>
      <c r="I1845" s="569" t="s">
        <v>337</v>
      </c>
      <c r="J1845" s="570"/>
      <c r="K1845" s="217"/>
      <c r="L1845" s="599"/>
      <c r="M1845" s="138"/>
      <c r="N1845" s="219"/>
      <c r="O1845" s="139" t="s">
        <v>957</v>
      </c>
      <c r="P1845" s="140"/>
      <c r="Q1845" s="141" t="s">
        <v>334</v>
      </c>
      <c r="R1845" s="141" t="s">
        <v>335</v>
      </c>
      <c r="S1845" s="220"/>
      <c r="T1845" s="569" t="s">
        <v>337</v>
      </c>
      <c r="U1845" s="570"/>
      <c r="V1845" s="132"/>
    </row>
    <row r="1846" spans="1:22" ht="2.25" customHeight="1">
      <c r="A1846" s="599"/>
      <c r="B1846" s="221"/>
      <c r="C1846" s="144"/>
      <c r="D1846" s="144"/>
      <c r="E1846" s="145"/>
      <c r="F1846" s="146"/>
      <c r="G1846" s="146"/>
      <c r="H1846" s="146"/>
      <c r="I1846" s="144"/>
      <c r="J1846" s="147"/>
      <c r="K1846" s="217"/>
      <c r="L1846" s="599"/>
      <c r="M1846" s="221"/>
      <c r="N1846" s="144"/>
      <c r="O1846" s="144"/>
      <c r="P1846" s="145"/>
      <c r="Q1846" s="146"/>
      <c r="R1846" s="146"/>
      <c r="S1846" s="146"/>
      <c r="T1846" s="144"/>
      <c r="U1846" s="147"/>
      <c r="V1846" s="132"/>
    </row>
    <row r="1847" spans="1:22" ht="28.5" customHeight="1" thickBot="1">
      <c r="A1847" s="599"/>
      <c r="B1847" s="600" t="s">
        <v>520</v>
      </c>
      <c r="C1847" s="601"/>
      <c r="D1847" s="601"/>
      <c r="E1847" s="602"/>
      <c r="F1847" s="239">
        <v>8.4499999999999993</v>
      </c>
      <c r="G1847" s="239">
        <f>F1847*F1842</f>
        <v>415.74</v>
      </c>
      <c r="H1847" s="166"/>
      <c r="I1847" s="242">
        <f>G1847-H1847</f>
        <v>415.74</v>
      </c>
      <c r="J1847" s="167"/>
      <c r="K1847" s="217"/>
      <c r="L1847" s="599"/>
      <c r="M1847" s="600" t="s">
        <v>520</v>
      </c>
      <c r="N1847" s="601"/>
      <c r="O1847" s="601"/>
      <c r="P1847" s="602"/>
      <c r="Q1847" s="239">
        <v>8.4499999999999993</v>
      </c>
      <c r="R1847" s="239">
        <f>Q1847*Q1842</f>
        <v>417.42999999999995</v>
      </c>
      <c r="S1847" s="239"/>
      <c r="T1847" s="242">
        <f>R1847-S1847</f>
        <v>417.42999999999995</v>
      </c>
      <c r="U1847" s="167"/>
      <c r="V1847" s="132"/>
    </row>
    <row r="1848" spans="1:22" ht="13.5" hidden="1" thickBot="1">
      <c r="A1848" s="154"/>
      <c r="B1848" s="168" t="s">
        <v>521</v>
      </c>
      <c r="C1848" s="164"/>
      <c r="D1848" s="164"/>
      <c r="E1848" s="165"/>
      <c r="F1848" s="239">
        <f>$B$2309</f>
        <v>0</v>
      </c>
      <c r="G1848" s="158">
        <f>F1848*F1842</f>
        <v>0</v>
      </c>
      <c r="H1848" s="194"/>
      <c r="I1848" s="160">
        <f>G1848-H1848</f>
        <v>0</v>
      </c>
      <c r="J1848" s="161"/>
      <c r="K1848" s="217"/>
      <c r="L1848" s="154"/>
      <c r="M1848" s="168" t="s">
        <v>521</v>
      </c>
      <c r="N1848" s="164"/>
      <c r="O1848" s="164"/>
      <c r="P1848" s="165"/>
      <c r="Q1848" s="239">
        <f>$B$2309</f>
        <v>0</v>
      </c>
      <c r="R1848" s="158">
        <f>Q1848*Q1842</f>
        <v>0</v>
      </c>
      <c r="S1848" s="158"/>
      <c r="T1848" s="160">
        <f>R1848-S1848</f>
        <v>0</v>
      </c>
      <c r="U1848" s="161"/>
      <c r="V1848" s="132"/>
    </row>
    <row r="1849" spans="1:22" ht="12.75" hidden="1" customHeight="1" thickBot="1">
      <c r="A1849" s="132"/>
      <c r="B1849" s="168"/>
      <c r="C1849" s="164"/>
      <c r="D1849" s="164"/>
      <c r="E1849" s="165"/>
      <c r="F1849" s="332" t="s">
        <v>384</v>
      </c>
      <c r="G1849" s="332" t="s">
        <v>385</v>
      </c>
      <c r="H1849" s="300"/>
      <c r="I1849" s="219"/>
      <c r="J1849" s="251"/>
      <c r="K1849" s="217"/>
      <c r="L1849" s="132"/>
      <c r="M1849" s="168"/>
      <c r="N1849" s="164"/>
      <c r="O1849" s="164"/>
      <c r="P1849" s="165"/>
      <c r="Q1849" s="332" t="s">
        <v>384</v>
      </c>
      <c r="R1849" s="332" t="s">
        <v>385</v>
      </c>
      <c r="S1849" s="300"/>
      <c r="T1849" s="219"/>
      <c r="U1849" s="251"/>
      <c r="V1849" s="132"/>
    </row>
    <row r="1850" spans="1:22" ht="13.5" thickBot="1">
      <c r="A1850" s="246" t="s">
        <v>375</v>
      </c>
      <c r="B1850" s="345"/>
      <c r="C1850" s="219"/>
      <c r="D1850" s="219"/>
      <c r="E1850" s="253"/>
      <c r="F1850" s="248"/>
      <c r="G1850" s="248"/>
      <c r="H1850" s="249"/>
      <c r="I1850" s="242"/>
      <c r="J1850" s="251"/>
      <c r="K1850" s="217"/>
      <c r="L1850" s="246" t="s">
        <v>375</v>
      </c>
      <c r="M1850" s="138"/>
      <c r="N1850" s="219"/>
      <c r="O1850" s="219"/>
      <c r="P1850" s="253"/>
      <c r="Q1850" s="164"/>
      <c r="R1850" s="248"/>
      <c r="S1850" s="249"/>
      <c r="T1850" s="242"/>
      <c r="U1850" s="167"/>
      <c r="V1850" s="132"/>
    </row>
    <row r="1851" spans="1:22">
      <c r="A1851" s="131"/>
      <c r="B1851" s="132"/>
      <c r="C1851" s="132"/>
      <c r="D1851" s="132"/>
      <c r="E1851" s="132"/>
      <c r="F1851" s="132"/>
      <c r="G1851" s="173" t="s">
        <v>342</v>
      </c>
      <c r="H1851" s="147"/>
      <c r="I1851" s="287">
        <f>Жильцы!M104</f>
        <v>0</v>
      </c>
      <c r="J1851" s="147"/>
      <c r="K1851" s="217"/>
      <c r="L1851" s="131"/>
      <c r="M1851" s="132"/>
      <c r="N1851" s="132"/>
      <c r="O1851" s="132"/>
      <c r="P1851" s="132"/>
      <c r="Q1851" s="132"/>
      <c r="R1851" s="173" t="s">
        <v>342</v>
      </c>
      <c r="S1851" s="147"/>
      <c r="T1851" s="287"/>
      <c r="U1851" s="147"/>
      <c r="V1851" s="132"/>
    </row>
    <row r="1852" spans="1:22" ht="11.25" customHeight="1">
      <c r="A1852" s="131"/>
      <c r="B1852" s="132"/>
      <c r="C1852" s="132"/>
      <c r="D1852" s="132"/>
      <c r="E1852" s="132"/>
      <c r="F1852" s="132"/>
      <c r="G1852" s="177" t="s">
        <v>140</v>
      </c>
      <c r="H1852" s="178"/>
      <c r="I1852" s="283">
        <f>Жильцы!O104</f>
        <v>0</v>
      </c>
      <c r="J1852" s="178"/>
      <c r="K1852" s="217"/>
      <c r="L1852" s="131"/>
      <c r="M1852" s="132"/>
      <c r="N1852" s="132"/>
      <c r="O1852" s="132"/>
      <c r="P1852" s="132"/>
      <c r="Q1852" s="132"/>
      <c r="R1852" s="177" t="s">
        <v>140</v>
      </c>
      <c r="S1852" s="178"/>
      <c r="T1852" s="283"/>
      <c r="U1852" s="178"/>
      <c r="V1852" s="132"/>
    </row>
    <row r="1853" spans="1:22" ht="13.5" thickBot="1">
      <c r="A1853" s="131" t="s">
        <v>376</v>
      </c>
      <c r="B1853" s="132"/>
      <c r="C1853" s="132"/>
      <c r="D1853" s="180" t="s">
        <v>345</v>
      </c>
      <c r="E1853" s="183" t="str">
        <f>$E$17</f>
        <v>декабря</v>
      </c>
      <c r="F1853" s="132" t="s">
        <v>968</v>
      </c>
      <c r="G1853" s="182" t="s">
        <v>347</v>
      </c>
      <c r="H1853" s="167"/>
      <c r="I1853" s="257">
        <f>I1847+I1848+I1850+I1851+I1852</f>
        <v>415.74</v>
      </c>
      <c r="J1853" s="167"/>
      <c r="K1853" s="217"/>
      <c r="L1853" s="131" t="s">
        <v>376</v>
      </c>
      <c r="M1853" s="132"/>
      <c r="N1853" s="132"/>
      <c r="O1853" s="180" t="s">
        <v>345</v>
      </c>
      <c r="P1853" s="183" t="str">
        <f>$E$17</f>
        <v>декабря</v>
      </c>
      <c r="Q1853" s="132" t="s">
        <v>968</v>
      </c>
      <c r="R1853" s="182" t="s">
        <v>347</v>
      </c>
      <c r="S1853" s="167"/>
      <c r="T1853" s="257">
        <f>T1847+T1848+T1850+T1851+T1852</f>
        <v>417.42999999999995</v>
      </c>
      <c r="U1853" s="167"/>
      <c r="V1853" s="132"/>
    </row>
    <row r="1854" spans="1:22" ht="10.5" customHeight="1">
      <c r="A1854" s="184" t="s">
        <v>348</v>
      </c>
      <c r="B1854" s="190">
        <f>$B$18</f>
        <v>4.3333333333333335E-2</v>
      </c>
      <c r="C1854" s="186" t="s">
        <v>349</v>
      </c>
      <c r="D1854" s="259"/>
      <c r="E1854" s="259"/>
      <c r="F1854" s="259"/>
      <c r="G1854" s="259"/>
      <c r="H1854" s="259"/>
      <c r="I1854" s="259"/>
      <c r="J1854" s="259"/>
      <c r="K1854" s="260"/>
      <c r="L1854" s="184" t="s">
        <v>348</v>
      </c>
      <c r="M1854" s="190">
        <f>$B$18</f>
        <v>4.3333333333333335E-2</v>
      </c>
      <c r="N1854" s="186" t="s">
        <v>349</v>
      </c>
      <c r="O1854" s="259"/>
      <c r="P1854" s="259"/>
      <c r="Q1854" s="259"/>
      <c r="R1854" s="259"/>
      <c r="S1854" s="259"/>
      <c r="T1854" s="259"/>
      <c r="U1854" s="259"/>
      <c r="V1854" s="261"/>
    </row>
    <row r="1855" spans="1:22" ht="27" customHeight="1">
      <c r="A1855" s="131" t="s">
        <v>363</v>
      </c>
      <c r="B1855" s="131"/>
      <c r="L1855" s="131" t="s">
        <v>363</v>
      </c>
      <c r="M1855" s="131"/>
    </row>
    <row r="1856" spans="1:22">
      <c r="A1856" s="131" t="s">
        <v>966</v>
      </c>
      <c r="B1856" s="131"/>
      <c r="L1856" s="131" t="s">
        <v>966</v>
      </c>
      <c r="M1856" s="131"/>
    </row>
    <row r="1857" spans="1:22" ht="1.5" customHeight="1">
      <c r="A1857" s="131"/>
      <c r="B1857" s="131"/>
      <c r="C1857" s="132"/>
      <c r="D1857" s="132"/>
      <c r="E1857" s="132"/>
      <c r="F1857" s="132"/>
      <c r="G1857" s="132"/>
      <c r="H1857" s="132"/>
      <c r="I1857" s="132"/>
      <c r="J1857" s="132"/>
      <c r="K1857" s="217"/>
      <c r="L1857" s="131"/>
      <c r="M1857" s="131"/>
      <c r="N1857" s="132"/>
      <c r="O1857" s="132"/>
      <c r="P1857" s="132"/>
      <c r="Q1857" s="132"/>
      <c r="R1857" s="132"/>
      <c r="S1857" s="132"/>
      <c r="T1857" s="132"/>
      <c r="U1857" s="132"/>
      <c r="V1857" s="132"/>
    </row>
    <row r="1858" spans="1:22">
      <c r="A1858" s="132"/>
      <c r="B1858" s="132"/>
      <c r="C1858" s="132"/>
      <c r="D1858" s="133" t="s">
        <v>350</v>
      </c>
      <c r="E1858" s="133"/>
      <c r="F1858" s="133"/>
      <c r="G1858" s="135" t="str">
        <f>$G$4</f>
        <v>ноябрь</v>
      </c>
      <c r="H1858" s="133" t="s">
        <v>967</v>
      </c>
      <c r="I1858" s="132"/>
      <c r="J1858" s="132"/>
      <c r="K1858" s="217"/>
      <c r="L1858" s="132"/>
      <c r="M1858" s="132"/>
      <c r="N1858" s="132"/>
      <c r="O1858" s="133" t="s">
        <v>350</v>
      </c>
      <c r="P1858" s="133"/>
      <c r="Q1858" s="133"/>
      <c r="R1858" s="135" t="str">
        <f>$G$4</f>
        <v>ноябрь</v>
      </c>
      <c r="S1858" s="133" t="s">
        <v>967</v>
      </c>
      <c r="T1858" s="132"/>
      <c r="U1858" s="132"/>
      <c r="V1858" s="132"/>
    </row>
    <row r="1859" spans="1:22" ht="3.75" customHeight="1">
      <c r="A1859" s="599" t="s">
        <v>369</v>
      </c>
      <c r="B1859" s="132"/>
      <c r="C1859" s="132"/>
      <c r="D1859" s="132"/>
      <c r="E1859" s="132"/>
      <c r="F1859" s="132"/>
      <c r="G1859" s="132"/>
      <c r="H1859" s="132"/>
      <c r="I1859" s="132"/>
      <c r="J1859" s="132"/>
      <c r="K1859" s="594"/>
      <c r="L1859" s="599" t="s">
        <v>369</v>
      </c>
      <c r="M1859" s="132"/>
      <c r="N1859" s="132"/>
      <c r="O1859" s="132"/>
      <c r="P1859" s="132"/>
      <c r="Q1859" s="132"/>
      <c r="R1859" s="132"/>
      <c r="S1859" s="132"/>
      <c r="T1859" s="132"/>
      <c r="U1859" s="132"/>
      <c r="V1859" s="594"/>
    </row>
    <row r="1860" spans="1:22">
      <c r="A1860" s="599"/>
      <c r="B1860" s="132"/>
      <c r="C1860" s="132"/>
      <c r="D1860" s="131" t="s">
        <v>327</v>
      </c>
      <c r="E1860" s="131"/>
      <c r="F1860" s="136">
        <f>F1842</f>
        <v>49.2</v>
      </c>
      <c r="G1860" s="131" t="s">
        <v>328</v>
      </c>
      <c r="H1860" s="132" t="str">
        <f>H1842</f>
        <v>Булычева О.С.</v>
      </c>
      <c r="I1860" s="132"/>
      <c r="J1860" s="132"/>
      <c r="K1860" s="594"/>
      <c r="L1860" s="599"/>
      <c r="M1860" s="132"/>
      <c r="N1860" s="132"/>
      <c r="O1860" s="131" t="s">
        <v>327</v>
      </c>
      <c r="P1860" s="131"/>
      <c r="Q1860" s="136">
        <f>Q1842</f>
        <v>49.4</v>
      </c>
      <c r="R1860" s="131" t="s">
        <v>328</v>
      </c>
      <c r="S1860" s="132" t="str">
        <f>S1842</f>
        <v>Захлевнова Е.В.</v>
      </c>
      <c r="T1860" s="132"/>
      <c r="U1860" s="132"/>
      <c r="V1860" s="594"/>
    </row>
    <row r="1861" spans="1:22">
      <c r="A1861" s="599"/>
      <c r="B1861" s="132"/>
      <c r="C1861" s="132"/>
      <c r="D1861" s="131" t="s">
        <v>329</v>
      </c>
      <c r="E1861" s="131"/>
      <c r="F1861" s="136">
        <f>F1843</f>
        <v>2</v>
      </c>
      <c r="G1861" s="131" t="s">
        <v>330</v>
      </c>
      <c r="H1861" s="132" t="s">
        <v>331</v>
      </c>
      <c r="I1861" s="132"/>
      <c r="J1861" s="137">
        <f>J1843</f>
        <v>103</v>
      </c>
      <c r="K1861" s="594"/>
      <c r="L1861" s="599"/>
      <c r="M1861" s="132"/>
      <c r="N1861" s="132"/>
      <c r="O1861" s="131" t="s">
        <v>329</v>
      </c>
      <c r="P1861" s="131"/>
      <c r="Q1861" s="136">
        <f>Q1843</f>
        <v>3</v>
      </c>
      <c r="R1861" s="131" t="s">
        <v>330</v>
      </c>
      <c r="S1861" s="132" t="s">
        <v>331</v>
      </c>
      <c r="T1861" s="132"/>
      <c r="U1861" s="137">
        <f>U1843</f>
        <v>105</v>
      </c>
      <c r="V1861" s="594"/>
    </row>
    <row r="1862" spans="1:22" ht="2.25" customHeight="1" thickBot="1">
      <c r="A1862" s="599"/>
      <c r="B1862" s="132"/>
      <c r="C1862" s="132"/>
      <c r="D1862" s="132"/>
      <c r="E1862" s="132"/>
      <c r="F1862" s="132"/>
      <c r="G1862" s="132"/>
      <c r="H1862" s="132"/>
      <c r="I1862" s="132"/>
      <c r="J1862" s="132"/>
      <c r="K1862" s="594"/>
      <c r="L1862" s="599"/>
      <c r="M1862" s="132"/>
      <c r="N1862" s="132"/>
      <c r="O1862" s="132"/>
      <c r="P1862" s="132"/>
      <c r="Q1862" s="132"/>
      <c r="R1862" s="132"/>
      <c r="S1862" s="132"/>
      <c r="T1862" s="132"/>
      <c r="U1862" s="132"/>
      <c r="V1862" s="594"/>
    </row>
    <row r="1863" spans="1:22" ht="14.25" customHeight="1" thickBot="1">
      <c r="A1863" s="599"/>
      <c r="B1863" s="138"/>
      <c r="C1863" s="219"/>
      <c r="D1863" s="139" t="s">
        <v>957</v>
      </c>
      <c r="E1863" s="140"/>
      <c r="F1863" s="141" t="s">
        <v>334</v>
      </c>
      <c r="G1863" s="141" t="s">
        <v>335</v>
      </c>
      <c r="H1863" s="220"/>
      <c r="I1863" s="569" t="s">
        <v>337</v>
      </c>
      <c r="J1863" s="570"/>
      <c r="K1863" s="594"/>
      <c r="L1863" s="599"/>
      <c r="M1863" s="138"/>
      <c r="N1863" s="219"/>
      <c r="O1863" s="139" t="s">
        <v>957</v>
      </c>
      <c r="P1863" s="140"/>
      <c r="Q1863" s="141" t="s">
        <v>334</v>
      </c>
      <c r="R1863" s="141" t="s">
        <v>335</v>
      </c>
      <c r="S1863" s="220"/>
      <c r="T1863" s="569" t="s">
        <v>337</v>
      </c>
      <c r="U1863" s="570"/>
      <c r="V1863" s="594"/>
    </row>
    <row r="1864" spans="1:22" ht="3" customHeight="1">
      <c r="A1864" s="599"/>
      <c r="B1864" s="221"/>
      <c r="C1864" s="144"/>
      <c r="D1864" s="144"/>
      <c r="E1864" s="145"/>
      <c r="F1864" s="146"/>
      <c r="G1864" s="146"/>
      <c r="H1864" s="146"/>
      <c r="I1864" s="144"/>
      <c r="J1864" s="147"/>
      <c r="K1864" s="594"/>
      <c r="L1864" s="599"/>
      <c r="M1864" s="221"/>
      <c r="N1864" s="144"/>
      <c r="O1864" s="144"/>
      <c r="P1864" s="145"/>
      <c r="Q1864" s="146"/>
      <c r="R1864" s="146"/>
      <c r="S1864" s="146"/>
      <c r="T1864" s="144"/>
      <c r="U1864" s="147"/>
      <c r="V1864" s="594"/>
    </row>
    <row r="1865" spans="1:22" ht="27" customHeight="1" thickBot="1">
      <c r="A1865" s="599"/>
      <c r="B1865" s="600" t="s">
        <v>520</v>
      </c>
      <c r="C1865" s="601"/>
      <c r="D1865" s="601"/>
      <c r="E1865" s="602"/>
      <c r="F1865" s="239">
        <v>8.4499999999999993</v>
      </c>
      <c r="G1865" s="239">
        <f>F1865*F1860</f>
        <v>415.74</v>
      </c>
      <c r="H1865" s="166"/>
      <c r="I1865" s="242">
        <f>G1865-H1865</f>
        <v>415.74</v>
      </c>
      <c r="J1865" s="167"/>
      <c r="K1865" s="594"/>
      <c r="L1865" s="599"/>
      <c r="M1865" s="600" t="s">
        <v>520</v>
      </c>
      <c r="N1865" s="601"/>
      <c r="O1865" s="601"/>
      <c r="P1865" s="602"/>
      <c r="Q1865" s="239">
        <v>8.4499999999999993</v>
      </c>
      <c r="R1865" s="239">
        <f>Q1865*Q1860</f>
        <v>417.42999999999995</v>
      </c>
      <c r="S1865" s="239"/>
      <c r="T1865" s="242">
        <f>R1865-S1865</f>
        <v>417.42999999999995</v>
      </c>
      <c r="U1865" s="167"/>
      <c r="V1865" s="594"/>
    </row>
    <row r="1866" spans="1:22" ht="13.5" hidden="1" thickBot="1">
      <c r="A1866" s="154"/>
      <c r="B1866" s="168" t="s">
        <v>521</v>
      </c>
      <c r="C1866" s="164"/>
      <c r="D1866" s="164"/>
      <c r="E1866" s="165"/>
      <c r="F1866" s="239">
        <f>$B$2309</f>
        <v>0</v>
      </c>
      <c r="G1866" s="158">
        <f>F1866*F1860</f>
        <v>0</v>
      </c>
      <c r="H1866" s="194"/>
      <c r="I1866" s="160">
        <f>G1866-H1866</f>
        <v>0</v>
      </c>
      <c r="J1866" s="161"/>
      <c r="K1866" s="594"/>
      <c r="L1866" s="154"/>
      <c r="M1866" s="168" t="s">
        <v>521</v>
      </c>
      <c r="N1866" s="164"/>
      <c r="O1866" s="164"/>
      <c r="P1866" s="165"/>
      <c r="Q1866" s="239">
        <f>$B$2309</f>
        <v>0</v>
      </c>
      <c r="R1866" s="158">
        <f>Q1866*Q1860</f>
        <v>0</v>
      </c>
      <c r="S1866" s="158"/>
      <c r="T1866" s="160">
        <f>R1866-S1866</f>
        <v>0</v>
      </c>
      <c r="U1866" s="161"/>
      <c r="V1866" s="594"/>
    </row>
    <row r="1867" spans="1:22" ht="13.5" hidden="1" customHeight="1" thickBot="1">
      <c r="A1867" s="132"/>
      <c r="B1867" s="168"/>
      <c r="C1867" s="164"/>
      <c r="D1867" s="164"/>
      <c r="E1867" s="165"/>
      <c r="F1867" s="332" t="s">
        <v>384</v>
      </c>
      <c r="G1867" s="332" t="s">
        <v>385</v>
      </c>
      <c r="H1867" s="300"/>
      <c r="I1867" s="219"/>
      <c r="J1867" s="251"/>
      <c r="K1867" s="594"/>
      <c r="L1867" s="132"/>
      <c r="M1867" s="168"/>
      <c r="N1867" s="164"/>
      <c r="O1867" s="164"/>
      <c r="P1867" s="165"/>
      <c r="Q1867" s="332" t="s">
        <v>384</v>
      </c>
      <c r="R1867" s="332" t="s">
        <v>385</v>
      </c>
      <c r="S1867" s="300"/>
      <c r="T1867" s="219"/>
      <c r="U1867" s="251"/>
      <c r="V1867" s="594"/>
    </row>
    <row r="1868" spans="1:22" ht="13.5" thickBot="1">
      <c r="A1868" s="246" t="s">
        <v>375</v>
      </c>
      <c r="B1868" s="345"/>
      <c r="C1868" s="219"/>
      <c r="D1868" s="219"/>
      <c r="E1868" s="253"/>
      <c r="F1868" s="164"/>
      <c r="G1868" s="282"/>
      <c r="H1868" s="249"/>
      <c r="I1868" s="242"/>
      <c r="J1868" s="167"/>
      <c r="K1868" s="594"/>
      <c r="L1868" s="246" t="s">
        <v>375</v>
      </c>
      <c r="M1868" s="138"/>
      <c r="N1868" s="219"/>
      <c r="O1868" s="219"/>
      <c r="P1868" s="253"/>
      <c r="Q1868" s="164"/>
      <c r="R1868" s="248"/>
      <c r="S1868" s="249"/>
      <c r="T1868" s="242"/>
      <c r="U1868" s="167"/>
      <c r="V1868" s="594"/>
    </row>
    <row r="1869" spans="1:22">
      <c r="A1869" s="131"/>
      <c r="B1869" s="132"/>
      <c r="C1869" s="132"/>
      <c r="D1869" s="132"/>
      <c r="E1869" s="132"/>
      <c r="F1869" s="132"/>
      <c r="G1869" s="173" t="s">
        <v>342</v>
      </c>
      <c r="H1869" s="147"/>
      <c r="I1869" s="287">
        <f>I1851</f>
        <v>0</v>
      </c>
      <c r="J1869" s="147"/>
      <c r="K1869" s="594"/>
      <c r="L1869" s="131"/>
      <c r="M1869" s="132"/>
      <c r="N1869" s="132"/>
      <c r="O1869" s="132"/>
      <c r="P1869" s="132"/>
      <c r="Q1869" s="132"/>
      <c r="R1869" s="173" t="s">
        <v>342</v>
      </c>
      <c r="S1869" s="147"/>
      <c r="T1869" s="287">
        <f>T1851</f>
        <v>0</v>
      </c>
      <c r="U1869" s="147"/>
      <c r="V1869" s="594"/>
    </row>
    <row r="1870" spans="1:22">
      <c r="A1870" s="131"/>
      <c r="B1870" s="132"/>
      <c r="C1870" s="132"/>
      <c r="D1870" s="132"/>
      <c r="E1870" s="132"/>
      <c r="F1870" s="132"/>
      <c r="G1870" s="177" t="s">
        <v>140</v>
      </c>
      <c r="H1870" s="178"/>
      <c r="I1870" s="283">
        <f>I1852</f>
        <v>0</v>
      </c>
      <c r="J1870" s="178"/>
      <c r="K1870" s="594"/>
      <c r="L1870" s="131"/>
      <c r="M1870" s="132"/>
      <c r="N1870" s="132"/>
      <c r="O1870" s="132"/>
      <c r="P1870" s="132"/>
      <c r="Q1870" s="132"/>
      <c r="R1870" s="177" t="s">
        <v>140</v>
      </c>
      <c r="S1870" s="178"/>
      <c r="T1870" s="283">
        <f>T1852</f>
        <v>0</v>
      </c>
      <c r="U1870" s="178"/>
      <c r="V1870" s="594"/>
    </row>
    <row r="1871" spans="1:22" ht="13.5" thickBot="1">
      <c r="A1871" s="131" t="s">
        <v>376</v>
      </c>
      <c r="B1871" s="132"/>
      <c r="C1871" s="132"/>
      <c r="D1871" s="180" t="s">
        <v>345</v>
      </c>
      <c r="E1871" s="183" t="str">
        <f>$E$17</f>
        <v>декабря</v>
      </c>
      <c r="F1871" s="132" t="s">
        <v>968</v>
      </c>
      <c r="G1871" s="182" t="s">
        <v>347</v>
      </c>
      <c r="H1871" s="167"/>
      <c r="I1871" s="257">
        <f>I1865+I1866+I1868+I1869+I1870</f>
        <v>415.74</v>
      </c>
      <c r="J1871" s="167"/>
      <c r="K1871" s="594"/>
      <c r="L1871" s="131" t="s">
        <v>376</v>
      </c>
      <c r="M1871" s="132"/>
      <c r="N1871" s="132"/>
      <c r="O1871" s="180" t="s">
        <v>345</v>
      </c>
      <c r="P1871" s="183" t="str">
        <f>$E$17</f>
        <v>декабря</v>
      </c>
      <c r="Q1871" s="132" t="s">
        <v>968</v>
      </c>
      <c r="R1871" s="182" t="s">
        <v>347</v>
      </c>
      <c r="S1871" s="167"/>
      <c r="T1871" s="257">
        <f>T1865+T1866+T1868+T1869+T1870</f>
        <v>417.42999999999995</v>
      </c>
      <c r="U1871" s="167"/>
      <c r="V1871" s="594"/>
    </row>
    <row r="1872" spans="1:22" s="261" customFormat="1" ht="12.75" customHeight="1">
      <c r="A1872" s="284" t="s">
        <v>348</v>
      </c>
      <c r="B1872" s="285">
        <f>$B$18</f>
        <v>4.3333333333333335E-2</v>
      </c>
      <c r="C1872" s="196" t="s">
        <v>349</v>
      </c>
      <c r="K1872" s="260"/>
      <c r="L1872" s="284" t="s">
        <v>348</v>
      </c>
      <c r="M1872" s="285">
        <f>$B$18</f>
        <v>4.3333333333333335E-2</v>
      </c>
      <c r="N1872" s="196" t="s">
        <v>349</v>
      </c>
    </row>
    <row r="1873" spans="1:22">
      <c r="A1873" s="131" t="s">
        <v>363</v>
      </c>
      <c r="B1873" s="131"/>
      <c r="L1873" s="131" t="s">
        <v>363</v>
      </c>
      <c r="M1873" s="131"/>
    </row>
    <row r="1874" spans="1:22">
      <c r="A1874" s="131" t="s">
        <v>966</v>
      </c>
      <c r="B1874" s="131"/>
      <c r="L1874" s="131" t="s">
        <v>966</v>
      </c>
      <c r="M1874" s="131"/>
    </row>
    <row r="1875" spans="1:22" ht="2.25" customHeight="1">
      <c r="A1875" s="131"/>
      <c r="B1875" s="131"/>
      <c r="C1875" s="132"/>
      <c r="D1875" s="132"/>
      <c r="E1875" s="132"/>
      <c r="F1875" s="132"/>
      <c r="G1875" s="132"/>
      <c r="H1875" s="132"/>
      <c r="I1875" s="132"/>
      <c r="J1875" s="132"/>
      <c r="K1875" s="217"/>
      <c r="L1875" s="131"/>
      <c r="M1875" s="131"/>
      <c r="N1875" s="132"/>
      <c r="O1875" s="132"/>
      <c r="P1875" s="132"/>
      <c r="Q1875" s="132"/>
      <c r="R1875" s="132"/>
      <c r="S1875" s="132"/>
      <c r="T1875" s="132"/>
      <c r="U1875" s="132"/>
      <c r="V1875" s="132"/>
    </row>
    <row r="1876" spans="1:22">
      <c r="A1876" s="132"/>
      <c r="B1876" s="132"/>
      <c r="C1876" s="132"/>
      <c r="D1876" s="133" t="s">
        <v>325</v>
      </c>
      <c r="E1876" s="133"/>
      <c r="F1876" s="133"/>
      <c r="G1876" s="135" t="str">
        <f>$G$4</f>
        <v>ноябрь</v>
      </c>
      <c r="H1876" s="133" t="s">
        <v>967</v>
      </c>
      <c r="I1876" s="132"/>
      <c r="J1876" s="132"/>
      <c r="K1876" s="217"/>
      <c r="L1876" s="132"/>
      <c r="M1876" s="132"/>
      <c r="N1876" s="132"/>
      <c r="O1876" s="133" t="s">
        <v>325</v>
      </c>
      <c r="P1876" s="133"/>
      <c r="Q1876" s="133"/>
      <c r="R1876" s="135" t="str">
        <f>$G$4</f>
        <v>ноябрь</v>
      </c>
      <c r="S1876" s="133" t="s">
        <v>967</v>
      </c>
      <c r="T1876" s="132"/>
      <c r="U1876" s="132"/>
      <c r="V1876" s="132"/>
    </row>
    <row r="1877" spans="1:22" ht="5.25" customHeight="1">
      <c r="A1877" s="599" t="s">
        <v>369</v>
      </c>
      <c r="B1877" s="132"/>
      <c r="C1877" s="132"/>
      <c r="D1877" s="132"/>
      <c r="E1877" s="132"/>
      <c r="F1877" s="132"/>
      <c r="G1877" s="132"/>
      <c r="H1877" s="132"/>
      <c r="I1877" s="132"/>
      <c r="J1877" s="132"/>
      <c r="K1877" s="217"/>
      <c r="L1877" s="599" t="s">
        <v>369</v>
      </c>
      <c r="M1877" s="132"/>
      <c r="N1877" s="132"/>
      <c r="O1877" s="132"/>
      <c r="P1877" s="132"/>
      <c r="Q1877" s="132"/>
      <c r="R1877" s="132"/>
      <c r="S1877" s="132"/>
      <c r="T1877" s="132"/>
      <c r="U1877" s="132"/>
      <c r="V1877" s="132"/>
    </row>
    <row r="1878" spans="1:22">
      <c r="A1878" s="599"/>
      <c r="B1878" s="132"/>
      <c r="C1878" s="132"/>
      <c r="D1878" s="131" t="s">
        <v>327</v>
      </c>
      <c r="E1878" s="131"/>
      <c r="F1878" s="136">
        <f>Жильцы!E107</f>
        <v>49.1</v>
      </c>
      <c r="G1878" s="131" t="s">
        <v>328</v>
      </c>
      <c r="H1878" s="132" t="str">
        <f>Жильцы!B107&amp;" "&amp;Жильцы!C107&amp;"."&amp;Жильцы!D107&amp;"."</f>
        <v>Никитин М.М.</v>
      </c>
      <c r="I1878" s="132"/>
      <c r="J1878" s="132"/>
      <c r="K1878" s="217"/>
      <c r="L1878" s="599"/>
      <c r="M1878" s="132"/>
      <c r="N1878" s="132"/>
      <c r="O1878" s="131" t="s">
        <v>327</v>
      </c>
      <c r="P1878" s="131"/>
      <c r="Q1878" s="136">
        <f>Жильцы!E109</f>
        <v>65.599999999999994</v>
      </c>
      <c r="R1878" s="131" t="s">
        <v>328</v>
      </c>
      <c r="S1878" s="132" t="str">
        <f>Жильцы!B109&amp;" "&amp;Жильцы!C109&amp;"."&amp;Жильцы!D109&amp;"."</f>
        <v>Малашенок А.Л.</v>
      </c>
      <c r="T1878" s="132"/>
      <c r="U1878" s="132"/>
      <c r="V1878" s="132"/>
    </row>
    <row r="1879" spans="1:22">
      <c r="A1879" s="599"/>
      <c r="B1879" s="132"/>
      <c r="C1879" s="132"/>
      <c r="D1879" s="131" t="s">
        <v>329</v>
      </c>
      <c r="E1879" s="131"/>
      <c r="F1879" s="136">
        <f>Жильцы!F107</f>
        <v>1</v>
      </c>
      <c r="G1879" s="131" t="s">
        <v>330</v>
      </c>
      <c r="H1879" s="132" t="s">
        <v>331</v>
      </c>
      <c r="I1879" s="132"/>
      <c r="J1879" s="137">
        <f>Жильцы!A107</f>
        <v>106</v>
      </c>
      <c r="K1879" s="217"/>
      <c r="L1879" s="599"/>
      <c r="M1879" s="132"/>
      <c r="N1879" s="132"/>
      <c r="O1879" s="131" t="s">
        <v>329</v>
      </c>
      <c r="P1879" s="131"/>
      <c r="Q1879" s="136">
        <f>Жильцы!F109</f>
        <v>3</v>
      </c>
      <c r="R1879" s="131" t="s">
        <v>330</v>
      </c>
      <c r="S1879" s="132" t="s">
        <v>331</v>
      </c>
      <c r="T1879" s="132"/>
      <c r="U1879" s="137">
        <f>Жильцы!A109</f>
        <v>108</v>
      </c>
      <c r="V1879" s="132"/>
    </row>
    <row r="1880" spans="1:22" ht="0.75" customHeight="1" thickBot="1">
      <c r="A1880" s="599"/>
      <c r="B1880" s="132"/>
      <c r="C1880" s="132"/>
      <c r="D1880" s="132"/>
      <c r="E1880" s="132"/>
      <c r="F1880" s="132"/>
      <c r="G1880" s="132"/>
      <c r="H1880" s="132"/>
      <c r="I1880" s="132"/>
      <c r="J1880" s="132"/>
      <c r="K1880" s="217"/>
      <c r="L1880" s="599"/>
      <c r="M1880" s="132"/>
      <c r="N1880" s="132"/>
      <c r="O1880" s="132"/>
      <c r="P1880" s="132"/>
      <c r="Q1880" s="132"/>
      <c r="R1880" s="132"/>
      <c r="S1880" s="132"/>
      <c r="T1880" s="132"/>
      <c r="U1880" s="132"/>
      <c r="V1880" s="132"/>
    </row>
    <row r="1881" spans="1:22" ht="18.75" customHeight="1" thickBot="1">
      <c r="A1881" s="599"/>
      <c r="B1881" s="138"/>
      <c r="C1881" s="219"/>
      <c r="D1881" s="139" t="s">
        <v>957</v>
      </c>
      <c r="E1881" s="140"/>
      <c r="F1881" s="141" t="s">
        <v>334</v>
      </c>
      <c r="G1881" s="141" t="s">
        <v>335</v>
      </c>
      <c r="H1881" s="220"/>
      <c r="I1881" s="569" t="s">
        <v>337</v>
      </c>
      <c r="J1881" s="570"/>
      <c r="K1881" s="217"/>
      <c r="L1881" s="599"/>
      <c r="M1881" s="138"/>
      <c r="N1881" s="219"/>
      <c r="O1881" s="139" t="s">
        <v>957</v>
      </c>
      <c r="P1881" s="140"/>
      <c r="Q1881" s="141" t="s">
        <v>334</v>
      </c>
      <c r="R1881" s="141" t="s">
        <v>335</v>
      </c>
      <c r="S1881" s="220"/>
      <c r="T1881" s="569" t="s">
        <v>337</v>
      </c>
      <c r="U1881" s="570"/>
      <c r="V1881" s="132"/>
    </row>
    <row r="1882" spans="1:22" ht="3" customHeight="1">
      <c r="A1882" s="599"/>
      <c r="B1882" s="221"/>
      <c r="C1882" s="144"/>
      <c r="D1882" s="144"/>
      <c r="E1882" s="145"/>
      <c r="F1882" s="146"/>
      <c r="G1882" s="146"/>
      <c r="H1882" s="146"/>
      <c r="I1882" s="144"/>
      <c r="J1882" s="147"/>
      <c r="K1882" s="217"/>
      <c r="L1882" s="599"/>
      <c r="M1882" s="221"/>
      <c r="N1882" s="144"/>
      <c r="O1882" s="144"/>
      <c r="P1882" s="145"/>
      <c r="Q1882" s="146"/>
      <c r="R1882" s="146"/>
      <c r="S1882" s="146"/>
      <c r="T1882" s="144"/>
      <c r="U1882" s="147"/>
      <c r="V1882" s="132"/>
    </row>
    <row r="1883" spans="1:22" ht="27" customHeight="1" thickBot="1">
      <c r="A1883" s="599"/>
      <c r="B1883" s="600" t="s">
        <v>520</v>
      </c>
      <c r="C1883" s="601"/>
      <c r="D1883" s="601"/>
      <c r="E1883" s="602"/>
      <c r="F1883" s="239">
        <v>8.4499999999999993</v>
      </c>
      <c r="G1883" s="239">
        <f>F1883*F1878</f>
        <v>414.89499999999998</v>
      </c>
      <c r="H1883" s="240"/>
      <c r="I1883" s="242">
        <f>G1883-H1883</f>
        <v>414.89499999999998</v>
      </c>
      <c r="J1883" s="167"/>
      <c r="K1883" s="217"/>
      <c r="L1883" s="599"/>
      <c r="M1883" s="600" t="s">
        <v>520</v>
      </c>
      <c r="N1883" s="601"/>
      <c r="O1883" s="601"/>
      <c r="P1883" s="602"/>
      <c r="Q1883" s="239">
        <v>8.4499999999999993</v>
      </c>
      <c r="R1883" s="239">
        <f>Q1883*Q1878</f>
        <v>554.31999999999994</v>
      </c>
      <c r="S1883" s="240"/>
      <c r="T1883" s="242">
        <f>R1883-S1883</f>
        <v>554.31999999999994</v>
      </c>
      <c r="U1883" s="167"/>
      <c r="V1883" s="132"/>
    </row>
    <row r="1884" spans="1:22" ht="13.5" hidden="1" thickBot="1">
      <c r="A1884" s="154"/>
      <c r="B1884" s="168" t="s">
        <v>521</v>
      </c>
      <c r="C1884" s="164"/>
      <c r="D1884" s="164"/>
      <c r="E1884" s="165"/>
      <c r="F1884" s="239">
        <f>$B$2309</f>
        <v>0</v>
      </c>
      <c r="G1884" s="158">
        <f>F1884*F1878</f>
        <v>0</v>
      </c>
      <c r="H1884" s="162"/>
      <c r="I1884" s="160">
        <f>G1884-H1884</f>
        <v>0</v>
      </c>
      <c r="J1884" s="161"/>
      <c r="K1884" s="217"/>
      <c r="L1884" s="154"/>
      <c r="M1884" s="168" t="s">
        <v>521</v>
      </c>
      <c r="N1884" s="164"/>
      <c r="O1884" s="164"/>
      <c r="P1884" s="165"/>
      <c r="Q1884" s="239">
        <f>$B$2309</f>
        <v>0</v>
      </c>
      <c r="R1884" s="158">
        <f>Q1884*Q1878</f>
        <v>0</v>
      </c>
      <c r="S1884" s="162"/>
      <c r="T1884" s="160">
        <f>R1884-S1884</f>
        <v>0</v>
      </c>
      <c r="U1884" s="161"/>
      <c r="V1884" s="132"/>
    </row>
    <row r="1885" spans="1:22" ht="11.25" hidden="1" customHeight="1" thickBot="1">
      <c r="A1885" s="132"/>
      <c r="B1885" s="168"/>
      <c r="C1885" s="164"/>
      <c r="D1885" s="164"/>
      <c r="E1885" s="165"/>
      <c r="F1885" s="332" t="s">
        <v>384</v>
      </c>
      <c r="G1885" s="332" t="s">
        <v>385</v>
      </c>
      <c r="H1885" s="300"/>
      <c r="I1885" s="219"/>
      <c r="J1885" s="251"/>
      <c r="K1885" s="217"/>
      <c r="L1885" s="132"/>
      <c r="M1885" s="168"/>
      <c r="N1885" s="164"/>
      <c r="O1885" s="164"/>
      <c r="P1885" s="165"/>
      <c r="Q1885" s="332" t="s">
        <v>384</v>
      </c>
      <c r="R1885" s="332" t="s">
        <v>385</v>
      </c>
      <c r="S1885" s="300"/>
      <c r="T1885" s="219"/>
      <c r="U1885" s="251"/>
      <c r="V1885" s="132"/>
    </row>
    <row r="1886" spans="1:22" ht="13.5" thickBot="1">
      <c r="A1886" s="246" t="s">
        <v>375</v>
      </c>
      <c r="B1886" s="345"/>
      <c r="C1886" s="219"/>
      <c r="D1886" s="219"/>
      <c r="E1886" s="253"/>
      <c r="F1886" s="248"/>
      <c r="G1886" s="248"/>
      <c r="H1886" s="249"/>
      <c r="I1886" s="242"/>
      <c r="J1886" s="251"/>
      <c r="K1886" s="252"/>
      <c r="L1886" s="246" t="s">
        <v>375</v>
      </c>
      <c r="M1886" s="345"/>
      <c r="N1886" s="219"/>
      <c r="O1886" s="219"/>
      <c r="P1886" s="253"/>
      <c r="Q1886" s="164"/>
      <c r="R1886" s="248"/>
      <c r="S1886" s="249"/>
      <c r="T1886" s="242"/>
      <c r="U1886" s="167"/>
      <c r="V1886" s="132"/>
    </row>
    <row r="1887" spans="1:22">
      <c r="A1887" s="131"/>
      <c r="B1887" s="132"/>
      <c r="C1887" s="132"/>
      <c r="D1887" s="132"/>
      <c r="E1887" s="132"/>
      <c r="F1887" s="132"/>
      <c r="G1887" s="173" t="s">
        <v>342</v>
      </c>
      <c r="H1887" s="147"/>
      <c r="I1887" s="287">
        <f>Жильцы!M107</f>
        <v>0</v>
      </c>
      <c r="J1887" s="147"/>
      <c r="K1887" s="217"/>
      <c r="L1887" s="131"/>
      <c r="M1887" s="132"/>
      <c r="N1887" s="132"/>
      <c r="O1887" s="132"/>
      <c r="P1887" s="132"/>
      <c r="Q1887" s="132"/>
      <c r="R1887" s="173" t="s">
        <v>342</v>
      </c>
      <c r="S1887" s="147"/>
      <c r="T1887" s="287">
        <f>Жильцы!M109</f>
        <v>0</v>
      </c>
      <c r="U1887" s="147"/>
      <c r="V1887" s="132"/>
    </row>
    <row r="1888" spans="1:22">
      <c r="A1888" s="131"/>
      <c r="B1888" s="132"/>
      <c r="C1888" s="132"/>
      <c r="D1888" s="132"/>
      <c r="E1888" s="132"/>
      <c r="F1888" s="132"/>
      <c r="G1888" s="177" t="s">
        <v>140</v>
      </c>
      <c r="H1888" s="178"/>
      <c r="I1888" s="283">
        <f>Жильцы!O107</f>
        <v>0</v>
      </c>
      <c r="J1888" s="178"/>
      <c r="K1888" s="217"/>
      <c r="L1888" s="131"/>
      <c r="M1888" s="132"/>
      <c r="N1888" s="132"/>
      <c r="O1888" s="132"/>
      <c r="P1888" s="132"/>
      <c r="Q1888" s="132"/>
      <c r="R1888" s="177" t="s">
        <v>140</v>
      </c>
      <c r="S1888" s="178"/>
      <c r="T1888" s="283">
        <f>Жильцы!O109</f>
        <v>0</v>
      </c>
      <c r="U1888" s="178"/>
      <c r="V1888" s="132"/>
    </row>
    <row r="1889" spans="1:22" ht="13.5" thickBot="1">
      <c r="A1889" s="131" t="s">
        <v>376</v>
      </c>
      <c r="B1889" s="132"/>
      <c r="C1889" s="132"/>
      <c r="D1889" s="180" t="s">
        <v>345</v>
      </c>
      <c r="E1889" s="183" t="str">
        <f>$E$17</f>
        <v>декабря</v>
      </c>
      <c r="F1889" s="132" t="s">
        <v>968</v>
      </c>
      <c r="G1889" s="182" t="s">
        <v>347</v>
      </c>
      <c r="H1889" s="167"/>
      <c r="I1889" s="257">
        <f>I1883+I1884+I1886+I1887+I1888</f>
        <v>414.89499999999998</v>
      </c>
      <c r="J1889" s="167"/>
      <c r="K1889" s="217"/>
      <c r="L1889" s="131" t="s">
        <v>376</v>
      </c>
      <c r="M1889" s="132"/>
      <c r="N1889" s="132"/>
      <c r="O1889" s="180" t="s">
        <v>345</v>
      </c>
      <c r="P1889" s="183" t="str">
        <f>$E$17</f>
        <v>декабря</v>
      </c>
      <c r="Q1889" s="132" t="s">
        <v>968</v>
      </c>
      <c r="R1889" s="182" t="s">
        <v>347</v>
      </c>
      <c r="S1889" s="167"/>
      <c r="T1889" s="257">
        <f>T1883+T1884+T1886+T1887+T1888</f>
        <v>554.31999999999994</v>
      </c>
      <c r="U1889" s="167"/>
      <c r="V1889" s="132"/>
    </row>
    <row r="1890" spans="1:22" ht="12.75" customHeight="1">
      <c r="A1890" s="184" t="s">
        <v>348</v>
      </c>
      <c r="B1890" s="190">
        <f>$B$18</f>
        <v>4.3333333333333335E-2</v>
      </c>
      <c r="C1890" s="186" t="s">
        <v>349</v>
      </c>
      <c r="D1890" s="259"/>
      <c r="E1890" s="259"/>
      <c r="F1890" s="259"/>
      <c r="G1890" s="188"/>
      <c r="H1890" s="189"/>
      <c r="I1890" s="259"/>
      <c r="J1890" s="259"/>
      <c r="K1890" s="260"/>
      <c r="L1890" s="184" t="s">
        <v>348</v>
      </c>
      <c r="M1890" s="190">
        <f>$B$18</f>
        <v>4.3333333333333335E-2</v>
      </c>
      <c r="N1890" s="186" t="s">
        <v>349</v>
      </c>
      <c r="O1890" s="259"/>
      <c r="P1890" s="259"/>
      <c r="Q1890" s="259"/>
      <c r="R1890" s="259"/>
      <c r="S1890" s="259"/>
      <c r="T1890" s="259"/>
      <c r="U1890" s="259"/>
      <c r="V1890" s="261"/>
    </row>
    <row r="1891" spans="1:22" ht="28.5" customHeight="1">
      <c r="A1891" s="131" t="s">
        <v>363</v>
      </c>
      <c r="B1891" s="131"/>
      <c r="L1891" s="131" t="s">
        <v>363</v>
      </c>
      <c r="M1891" s="131"/>
      <c r="V1891" s="261"/>
    </row>
    <row r="1892" spans="1:22">
      <c r="A1892" s="131" t="s">
        <v>966</v>
      </c>
      <c r="B1892" s="131"/>
      <c r="L1892" s="131" t="s">
        <v>966</v>
      </c>
      <c r="M1892" s="131"/>
      <c r="V1892" s="261"/>
    </row>
    <row r="1893" spans="1:22" ht="0.75" customHeight="1">
      <c r="A1893" s="131"/>
      <c r="B1893" s="131"/>
      <c r="C1893" s="132"/>
      <c r="D1893" s="132"/>
      <c r="E1893" s="132"/>
      <c r="F1893" s="132"/>
      <c r="G1893" s="132"/>
      <c r="H1893" s="132"/>
      <c r="I1893" s="132"/>
      <c r="J1893" s="132"/>
      <c r="K1893" s="217"/>
      <c r="L1893" s="131"/>
      <c r="M1893" s="131"/>
      <c r="N1893" s="132"/>
      <c r="O1893" s="132"/>
      <c r="P1893" s="132"/>
      <c r="Q1893" s="132"/>
      <c r="R1893" s="132"/>
      <c r="S1893" s="132"/>
      <c r="T1893" s="132"/>
      <c r="U1893" s="132"/>
      <c r="V1893" s="156"/>
    </row>
    <row r="1894" spans="1:22">
      <c r="A1894" s="132"/>
      <c r="B1894" s="132"/>
      <c r="C1894" s="132"/>
      <c r="D1894" s="133" t="s">
        <v>350</v>
      </c>
      <c r="E1894" s="133"/>
      <c r="F1894" s="133"/>
      <c r="G1894" s="135" t="str">
        <f>$G$4</f>
        <v>ноябрь</v>
      </c>
      <c r="H1894" s="133" t="s">
        <v>967</v>
      </c>
      <c r="I1894" s="132"/>
      <c r="J1894" s="132"/>
      <c r="K1894" s="217"/>
      <c r="L1894" s="132"/>
      <c r="M1894" s="132"/>
      <c r="N1894" s="132"/>
      <c r="O1894" s="133" t="s">
        <v>350</v>
      </c>
      <c r="P1894" s="133"/>
      <c r="Q1894" s="133"/>
      <c r="R1894" s="135" t="str">
        <f>$G$4</f>
        <v>ноябрь</v>
      </c>
      <c r="S1894" s="133" t="s">
        <v>967</v>
      </c>
      <c r="T1894" s="132"/>
      <c r="U1894" s="132"/>
      <c r="V1894" s="156"/>
    </row>
    <row r="1895" spans="1:22" ht="3.75" customHeight="1">
      <c r="A1895" s="599" t="s">
        <v>369</v>
      </c>
      <c r="B1895" s="132"/>
      <c r="C1895" s="132"/>
      <c r="D1895" s="132"/>
      <c r="E1895" s="132"/>
      <c r="F1895" s="132"/>
      <c r="G1895" s="132"/>
      <c r="H1895" s="132"/>
      <c r="I1895" s="132"/>
      <c r="J1895" s="132"/>
      <c r="K1895" s="594"/>
      <c r="L1895" s="599" t="s">
        <v>369</v>
      </c>
      <c r="M1895" s="132"/>
      <c r="N1895" s="132"/>
      <c r="O1895" s="132"/>
      <c r="P1895" s="132"/>
      <c r="Q1895" s="132"/>
      <c r="R1895" s="132"/>
      <c r="S1895" s="132"/>
      <c r="T1895" s="132"/>
      <c r="U1895" s="132"/>
      <c r="V1895" s="594"/>
    </row>
    <row r="1896" spans="1:22">
      <c r="A1896" s="599"/>
      <c r="B1896" s="132"/>
      <c r="C1896" s="132"/>
      <c r="D1896" s="131" t="s">
        <v>327</v>
      </c>
      <c r="E1896" s="131"/>
      <c r="F1896" s="136">
        <f>F1878</f>
        <v>49.1</v>
      </c>
      <c r="G1896" s="131" t="s">
        <v>328</v>
      </c>
      <c r="H1896" s="132" t="str">
        <f>H1878</f>
        <v>Никитин М.М.</v>
      </c>
      <c r="I1896" s="132"/>
      <c r="J1896" s="132"/>
      <c r="K1896" s="594"/>
      <c r="L1896" s="599"/>
      <c r="M1896" s="132"/>
      <c r="N1896" s="132"/>
      <c r="O1896" s="131" t="s">
        <v>327</v>
      </c>
      <c r="P1896" s="131"/>
      <c r="Q1896" s="136">
        <f>Q1878</f>
        <v>65.599999999999994</v>
      </c>
      <c r="R1896" s="131" t="s">
        <v>328</v>
      </c>
      <c r="S1896" s="132" t="str">
        <f>S1878</f>
        <v>Малашенок А.Л.</v>
      </c>
      <c r="T1896" s="132"/>
      <c r="U1896" s="132"/>
      <c r="V1896" s="594"/>
    </row>
    <row r="1897" spans="1:22">
      <c r="A1897" s="599"/>
      <c r="B1897" s="132"/>
      <c r="C1897" s="132"/>
      <c r="D1897" s="131" t="s">
        <v>329</v>
      </c>
      <c r="E1897" s="131"/>
      <c r="F1897" s="136">
        <f>F1879</f>
        <v>1</v>
      </c>
      <c r="G1897" s="131" t="s">
        <v>330</v>
      </c>
      <c r="H1897" s="132" t="s">
        <v>331</v>
      </c>
      <c r="I1897" s="132"/>
      <c r="J1897" s="137">
        <f>J1879</f>
        <v>106</v>
      </c>
      <c r="K1897" s="594"/>
      <c r="L1897" s="599"/>
      <c r="M1897" s="132"/>
      <c r="N1897" s="132"/>
      <c r="O1897" s="131" t="s">
        <v>329</v>
      </c>
      <c r="P1897" s="131"/>
      <c r="Q1897" s="136">
        <f>Q1879</f>
        <v>3</v>
      </c>
      <c r="R1897" s="131" t="s">
        <v>330</v>
      </c>
      <c r="S1897" s="132" t="s">
        <v>331</v>
      </c>
      <c r="T1897" s="132"/>
      <c r="U1897" s="137">
        <f>U1879</f>
        <v>108</v>
      </c>
      <c r="V1897" s="594"/>
    </row>
    <row r="1898" spans="1:22" ht="2.25" customHeight="1" thickBot="1">
      <c r="A1898" s="599"/>
      <c r="B1898" s="132"/>
      <c r="C1898" s="132"/>
      <c r="D1898" s="132"/>
      <c r="E1898" s="132"/>
      <c r="F1898" s="132"/>
      <c r="G1898" s="132"/>
      <c r="H1898" s="132"/>
      <c r="I1898" s="132"/>
      <c r="J1898" s="132"/>
      <c r="K1898" s="594"/>
      <c r="L1898" s="599"/>
      <c r="M1898" s="132"/>
      <c r="N1898" s="132"/>
      <c r="O1898" s="132"/>
      <c r="P1898" s="132"/>
      <c r="Q1898" s="132"/>
      <c r="R1898" s="132"/>
      <c r="S1898" s="132"/>
      <c r="T1898" s="132"/>
      <c r="U1898" s="132"/>
      <c r="V1898" s="594"/>
    </row>
    <row r="1899" spans="1:22" ht="15.75" customHeight="1" thickBot="1">
      <c r="A1899" s="599"/>
      <c r="B1899" s="138"/>
      <c r="C1899" s="219"/>
      <c r="D1899" s="139" t="s">
        <v>957</v>
      </c>
      <c r="E1899" s="140"/>
      <c r="F1899" s="141" t="s">
        <v>334</v>
      </c>
      <c r="G1899" s="141" t="s">
        <v>335</v>
      </c>
      <c r="H1899" s="220"/>
      <c r="I1899" s="569" t="s">
        <v>337</v>
      </c>
      <c r="J1899" s="570"/>
      <c r="K1899" s="594"/>
      <c r="L1899" s="599"/>
      <c r="M1899" s="138"/>
      <c r="N1899" s="219"/>
      <c r="O1899" s="139" t="s">
        <v>957</v>
      </c>
      <c r="P1899" s="140"/>
      <c r="Q1899" s="141" t="s">
        <v>334</v>
      </c>
      <c r="R1899" s="141" t="s">
        <v>335</v>
      </c>
      <c r="S1899" s="220"/>
      <c r="T1899" s="569" t="s">
        <v>337</v>
      </c>
      <c r="U1899" s="570"/>
      <c r="V1899" s="594"/>
    </row>
    <row r="1900" spans="1:22" ht="1.5" customHeight="1">
      <c r="A1900" s="599"/>
      <c r="B1900" s="173"/>
      <c r="C1900" s="144"/>
      <c r="D1900" s="144"/>
      <c r="E1900" s="145"/>
      <c r="F1900" s="146"/>
      <c r="G1900" s="146"/>
      <c r="H1900" s="146"/>
      <c r="I1900" s="144"/>
      <c r="J1900" s="147"/>
      <c r="K1900" s="594"/>
      <c r="L1900" s="599"/>
      <c r="M1900" s="221"/>
      <c r="N1900" s="144"/>
      <c r="O1900" s="144"/>
      <c r="P1900" s="145"/>
      <c r="Q1900" s="146"/>
      <c r="R1900" s="146"/>
      <c r="S1900" s="146"/>
      <c r="T1900" s="144"/>
      <c r="U1900" s="147"/>
      <c r="V1900" s="594"/>
    </row>
    <row r="1901" spans="1:22" ht="27.75" customHeight="1" thickBot="1">
      <c r="A1901" s="599"/>
      <c r="B1901" s="600" t="s">
        <v>520</v>
      </c>
      <c r="C1901" s="601"/>
      <c r="D1901" s="601"/>
      <c r="E1901" s="602"/>
      <c r="F1901" s="239">
        <v>8.4499999999999993</v>
      </c>
      <c r="G1901" s="239">
        <f>F1901*F1896</f>
        <v>414.89499999999998</v>
      </c>
      <c r="H1901" s="166"/>
      <c r="I1901" s="242">
        <f>G1901-H1901</f>
        <v>414.89499999999998</v>
      </c>
      <c r="J1901" s="167"/>
      <c r="K1901" s="594"/>
      <c r="L1901" s="599"/>
      <c r="M1901" s="600" t="s">
        <v>520</v>
      </c>
      <c r="N1901" s="601"/>
      <c r="O1901" s="601"/>
      <c r="P1901" s="602"/>
      <c r="Q1901" s="239">
        <v>8.4499999999999993</v>
      </c>
      <c r="R1901" s="239">
        <f>Q1901*Q1896</f>
        <v>554.31999999999994</v>
      </c>
      <c r="S1901" s="166"/>
      <c r="T1901" s="242">
        <f>R1901-S1901</f>
        <v>554.31999999999994</v>
      </c>
      <c r="U1901" s="167"/>
      <c r="V1901" s="594"/>
    </row>
    <row r="1902" spans="1:22" ht="13.5" hidden="1" thickBot="1">
      <c r="A1902" s="154"/>
      <c r="B1902" s="168" t="s">
        <v>521</v>
      </c>
      <c r="C1902" s="164"/>
      <c r="D1902" s="164"/>
      <c r="E1902" s="165"/>
      <c r="F1902" s="239">
        <f>$B$2309</f>
        <v>0</v>
      </c>
      <c r="G1902" s="158">
        <f>F1902*F1896</f>
        <v>0</v>
      </c>
      <c r="H1902" s="194"/>
      <c r="I1902" s="160">
        <f>G1902-H1902</f>
        <v>0</v>
      </c>
      <c r="J1902" s="161"/>
      <c r="K1902" s="594"/>
      <c r="L1902" s="154"/>
      <c r="M1902" s="168" t="s">
        <v>521</v>
      </c>
      <c r="N1902" s="164"/>
      <c r="O1902" s="164"/>
      <c r="P1902" s="165"/>
      <c r="Q1902" s="239">
        <f>$B$2309</f>
        <v>0</v>
      </c>
      <c r="R1902" s="158">
        <f>Q1902*Q1896</f>
        <v>0</v>
      </c>
      <c r="S1902" s="194"/>
      <c r="T1902" s="160">
        <f>R1902-S1902</f>
        <v>0</v>
      </c>
      <c r="U1902" s="161"/>
      <c r="V1902" s="594"/>
    </row>
    <row r="1903" spans="1:22" ht="13.5" hidden="1" customHeight="1" thickBot="1">
      <c r="A1903" s="132"/>
      <c r="B1903" s="168"/>
      <c r="C1903" s="164"/>
      <c r="D1903" s="164"/>
      <c r="E1903" s="165"/>
      <c r="F1903" s="332" t="s">
        <v>384</v>
      </c>
      <c r="G1903" s="332" t="s">
        <v>385</v>
      </c>
      <c r="H1903" s="300"/>
      <c r="I1903" s="219"/>
      <c r="J1903" s="251"/>
      <c r="K1903" s="594"/>
      <c r="L1903" s="132"/>
      <c r="M1903" s="168"/>
      <c r="N1903" s="164"/>
      <c r="O1903" s="164"/>
      <c r="P1903" s="165"/>
      <c r="Q1903" s="332" t="s">
        <v>384</v>
      </c>
      <c r="R1903" s="332" t="s">
        <v>385</v>
      </c>
      <c r="S1903" s="300"/>
      <c r="T1903" s="219"/>
      <c r="U1903" s="251"/>
      <c r="V1903" s="594"/>
    </row>
    <row r="1904" spans="1:22" ht="13.5" thickBot="1">
      <c r="A1904" s="246" t="s">
        <v>375</v>
      </c>
      <c r="B1904" s="345"/>
      <c r="C1904" s="219"/>
      <c r="D1904" s="219"/>
      <c r="E1904" s="253"/>
      <c r="F1904" s="164"/>
      <c r="G1904" s="282"/>
      <c r="H1904" s="249"/>
      <c r="I1904" s="242"/>
      <c r="J1904" s="167"/>
      <c r="K1904" s="594"/>
      <c r="L1904" s="246" t="s">
        <v>375</v>
      </c>
      <c r="M1904" s="345"/>
      <c r="N1904" s="219"/>
      <c r="O1904" s="219"/>
      <c r="P1904" s="253"/>
      <c r="Q1904" s="164"/>
      <c r="R1904" s="248"/>
      <c r="S1904" s="249"/>
      <c r="T1904" s="242"/>
      <c r="U1904" s="167"/>
      <c r="V1904" s="594"/>
    </row>
    <row r="1905" spans="1:22">
      <c r="A1905" s="131"/>
      <c r="B1905" s="132"/>
      <c r="C1905" s="132"/>
      <c r="D1905" s="132"/>
      <c r="E1905" s="132"/>
      <c r="F1905" s="132"/>
      <c r="G1905" s="173" t="s">
        <v>342</v>
      </c>
      <c r="H1905" s="147"/>
      <c r="I1905" s="287">
        <f>I1887</f>
        <v>0</v>
      </c>
      <c r="J1905" s="147"/>
      <c r="K1905" s="594"/>
      <c r="L1905" s="131"/>
      <c r="M1905" s="132"/>
      <c r="N1905" s="132"/>
      <c r="O1905" s="132"/>
      <c r="P1905" s="132"/>
      <c r="Q1905" s="132"/>
      <c r="R1905" s="173" t="s">
        <v>342</v>
      </c>
      <c r="S1905" s="147"/>
      <c r="T1905" s="287">
        <f>T1887</f>
        <v>0</v>
      </c>
      <c r="U1905" s="147"/>
      <c r="V1905" s="594"/>
    </row>
    <row r="1906" spans="1:22">
      <c r="A1906" s="131"/>
      <c r="B1906" s="132"/>
      <c r="C1906" s="132"/>
      <c r="D1906" s="132"/>
      <c r="E1906" s="132"/>
      <c r="F1906" s="132"/>
      <c r="G1906" s="177" t="s">
        <v>140</v>
      </c>
      <c r="H1906" s="178"/>
      <c r="I1906" s="283">
        <f>I1888</f>
        <v>0</v>
      </c>
      <c r="J1906" s="178"/>
      <c r="K1906" s="594"/>
      <c r="L1906" s="131"/>
      <c r="M1906" s="132"/>
      <c r="N1906" s="132"/>
      <c r="O1906" s="132"/>
      <c r="P1906" s="132"/>
      <c r="Q1906" s="132"/>
      <c r="R1906" s="177" t="s">
        <v>140</v>
      </c>
      <c r="S1906" s="178"/>
      <c r="T1906" s="283">
        <f>T1888</f>
        <v>0</v>
      </c>
      <c r="U1906" s="178"/>
      <c r="V1906" s="594"/>
    </row>
    <row r="1907" spans="1:22" ht="13.5" thickBot="1">
      <c r="A1907" s="131" t="s">
        <v>376</v>
      </c>
      <c r="B1907" s="132"/>
      <c r="C1907" s="132"/>
      <c r="D1907" s="180" t="s">
        <v>345</v>
      </c>
      <c r="E1907" s="183" t="str">
        <f>$E$17</f>
        <v>декабря</v>
      </c>
      <c r="F1907" s="132" t="s">
        <v>968</v>
      </c>
      <c r="G1907" s="182" t="s">
        <v>347</v>
      </c>
      <c r="H1907" s="167"/>
      <c r="I1907" s="257">
        <f>I1901+I1902+I1904+I1905+I1906</f>
        <v>414.89499999999998</v>
      </c>
      <c r="J1907" s="167"/>
      <c r="K1907" s="594"/>
      <c r="L1907" s="131" t="s">
        <v>376</v>
      </c>
      <c r="M1907" s="132"/>
      <c r="N1907" s="132"/>
      <c r="O1907" s="180" t="s">
        <v>345</v>
      </c>
      <c r="P1907" s="183" t="str">
        <f>$E$17</f>
        <v>декабря</v>
      </c>
      <c r="Q1907" s="132" t="s">
        <v>968</v>
      </c>
      <c r="R1907" s="182" t="s">
        <v>347</v>
      </c>
      <c r="S1907" s="167"/>
      <c r="T1907" s="257">
        <f>T1901+T1902+T1904+T1905+T1906</f>
        <v>554.31999999999994</v>
      </c>
      <c r="U1907" s="167"/>
      <c r="V1907" s="594"/>
    </row>
    <row r="1908" spans="1:22" ht="13.5" thickBot="1">
      <c r="A1908" s="184" t="s">
        <v>348</v>
      </c>
      <c r="B1908" s="190">
        <f>$B$18</f>
        <v>4.3333333333333335E-2</v>
      </c>
      <c r="C1908" s="186" t="s">
        <v>349</v>
      </c>
      <c r="D1908" s="259"/>
      <c r="E1908" s="259"/>
      <c r="F1908" s="259"/>
      <c r="G1908" s="197"/>
      <c r="H1908" s="197"/>
      <c r="I1908" s="197"/>
      <c r="J1908" s="197"/>
      <c r="K1908" s="348"/>
      <c r="L1908" s="184" t="s">
        <v>348</v>
      </c>
      <c r="M1908" s="190">
        <f>$B$18</f>
        <v>4.3333333333333335E-2</v>
      </c>
      <c r="N1908" s="186" t="s">
        <v>349</v>
      </c>
      <c r="O1908" s="259"/>
      <c r="P1908" s="259"/>
      <c r="Q1908" s="259"/>
      <c r="R1908" s="197"/>
      <c r="S1908" s="197"/>
      <c r="T1908" s="197"/>
      <c r="U1908" s="197"/>
      <c r="V1908" s="156"/>
    </row>
    <row r="1909" spans="1:22" ht="28.5" customHeight="1" thickTop="1">
      <c r="A1909" s="131" t="s">
        <v>363</v>
      </c>
      <c r="B1909" s="131"/>
      <c r="L1909" s="131" t="s">
        <v>363</v>
      </c>
      <c r="M1909" s="131"/>
    </row>
    <row r="1910" spans="1:22">
      <c r="A1910" s="131" t="s">
        <v>966</v>
      </c>
      <c r="B1910" s="131"/>
      <c r="L1910" s="131" t="s">
        <v>966</v>
      </c>
      <c r="M1910" s="131"/>
    </row>
    <row r="1911" spans="1:22" ht="1.5" customHeight="1">
      <c r="A1911" s="131"/>
      <c r="B1911" s="131"/>
      <c r="C1911" s="132"/>
      <c r="D1911" s="132"/>
      <c r="E1911" s="132"/>
      <c r="F1911" s="132"/>
      <c r="G1911" s="132"/>
      <c r="H1911" s="132"/>
      <c r="I1911" s="132"/>
      <c r="J1911" s="132"/>
      <c r="K1911" s="217"/>
      <c r="L1911" s="131"/>
      <c r="M1911" s="131"/>
      <c r="N1911" s="132"/>
      <c r="O1911" s="132"/>
      <c r="P1911" s="132"/>
      <c r="Q1911" s="132"/>
      <c r="R1911" s="132"/>
      <c r="S1911" s="132"/>
      <c r="T1911" s="132"/>
      <c r="U1911" s="132"/>
      <c r="V1911" s="132"/>
    </row>
    <row r="1912" spans="1:22">
      <c r="A1912" s="132"/>
      <c r="B1912" s="132"/>
      <c r="C1912" s="132"/>
      <c r="D1912" s="133" t="s">
        <v>325</v>
      </c>
      <c r="E1912" s="133"/>
      <c r="F1912" s="133"/>
      <c r="G1912" s="135" t="str">
        <f>$G$4</f>
        <v>ноябрь</v>
      </c>
      <c r="H1912" s="133" t="s">
        <v>967</v>
      </c>
      <c r="I1912" s="132"/>
      <c r="J1912" s="132"/>
      <c r="K1912" s="217"/>
      <c r="L1912" s="132"/>
      <c r="M1912" s="132"/>
      <c r="N1912" s="132"/>
      <c r="O1912" s="133" t="s">
        <v>325</v>
      </c>
      <c r="P1912" s="133"/>
      <c r="Q1912" s="133"/>
      <c r="R1912" s="135" t="str">
        <f>$G$4</f>
        <v>ноябрь</v>
      </c>
      <c r="S1912" s="133" t="s">
        <v>967</v>
      </c>
      <c r="T1912" s="132"/>
      <c r="U1912" s="132"/>
      <c r="V1912" s="132"/>
    </row>
    <row r="1913" spans="1:22" ht="3" customHeight="1">
      <c r="A1913" s="599" t="s">
        <v>369</v>
      </c>
      <c r="B1913" s="132"/>
      <c r="C1913" s="132"/>
      <c r="D1913" s="132"/>
      <c r="E1913" s="132"/>
      <c r="F1913" s="132"/>
      <c r="G1913" s="132"/>
      <c r="H1913" s="132"/>
      <c r="I1913" s="132"/>
      <c r="J1913" s="132"/>
      <c r="K1913" s="217"/>
      <c r="L1913" s="599" t="s">
        <v>369</v>
      </c>
      <c r="M1913" s="132"/>
      <c r="N1913" s="132"/>
      <c r="O1913" s="132"/>
      <c r="P1913" s="132"/>
      <c r="Q1913" s="132"/>
      <c r="R1913" s="132"/>
      <c r="S1913" s="132"/>
      <c r="T1913" s="132"/>
      <c r="U1913" s="132"/>
      <c r="V1913" s="132"/>
    </row>
    <row r="1914" spans="1:22">
      <c r="A1914" s="599"/>
      <c r="B1914" s="132"/>
      <c r="C1914" s="132"/>
      <c r="D1914" s="131" t="s">
        <v>327</v>
      </c>
      <c r="E1914" s="131"/>
      <c r="F1914" s="136">
        <f>Жильцы!E108</f>
        <v>49.2</v>
      </c>
      <c r="G1914" s="131" t="s">
        <v>328</v>
      </c>
      <c r="H1914" s="132" t="str">
        <f>Жильцы!B108&amp;" "&amp;Жильцы!C108&amp;"."&amp;Жильцы!D108&amp;"."</f>
        <v>Тулина Е.Л.</v>
      </c>
      <c r="I1914" s="132"/>
      <c r="J1914" s="132"/>
      <c r="K1914" s="217"/>
      <c r="L1914" s="599"/>
      <c r="M1914" s="132"/>
      <c r="N1914" s="132"/>
      <c r="O1914" s="131" t="s">
        <v>327</v>
      </c>
      <c r="P1914" s="131"/>
      <c r="Q1914" s="136">
        <f>Жильцы!E110</f>
        <v>65.599999999999994</v>
      </c>
      <c r="R1914" s="131" t="s">
        <v>328</v>
      </c>
      <c r="S1914" s="132" t="str">
        <f>Жильцы!B110&amp;" "&amp;Жильцы!C110&amp;"."&amp;Жильцы!D110&amp;"."</f>
        <v>Набоженко В.К.</v>
      </c>
      <c r="T1914" s="132"/>
      <c r="U1914" s="132"/>
      <c r="V1914" s="132"/>
    </row>
    <row r="1915" spans="1:22">
      <c r="A1915" s="599"/>
      <c r="B1915" s="132"/>
      <c r="C1915" s="132"/>
      <c r="D1915" s="131" t="s">
        <v>329</v>
      </c>
      <c r="E1915" s="131"/>
      <c r="F1915" s="136">
        <f>Жильцы!F108</f>
        <v>2</v>
      </c>
      <c r="G1915" s="131" t="s">
        <v>330</v>
      </c>
      <c r="H1915" s="132" t="s">
        <v>331</v>
      </c>
      <c r="I1915" s="132"/>
      <c r="J1915" s="137">
        <f>Жильцы!A108</f>
        <v>107</v>
      </c>
      <c r="K1915" s="217"/>
      <c r="L1915" s="599"/>
      <c r="M1915" s="132"/>
      <c r="N1915" s="132"/>
      <c r="O1915" s="131" t="s">
        <v>329</v>
      </c>
      <c r="P1915" s="131"/>
      <c r="Q1915" s="136">
        <f>Жильцы!F110</f>
        <v>2</v>
      </c>
      <c r="R1915" s="131" t="s">
        <v>330</v>
      </c>
      <c r="S1915" s="132" t="s">
        <v>331</v>
      </c>
      <c r="T1915" s="132"/>
      <c r="U1915" s="137">
        <f>Жильцы!A110</f>
        <v>109</v>
      </c>
      <c r="V1915" s="132"/>
    </row>
    <row r="1916" spans="1:22" ht="2.25" customHeight="1" thickBot="1">
      <c r="A1916" s="599"/>
      <c r="B1916" s="132"/>
      <c r="C1916" s="132"/>
      <c r="D1916" s="132"/>
      <c r="E1916" s="132"/>
      <c r="F1916" s="132"/>
      <c r="G1916" s="132"/>
      <c r="H1916" s="132"/>
      <c r="I1916" s="132"/>
      <c r="J1916" s="132"/>
      <c r="K1916" s="217"/>
      <c r="L1916" s="599"/>
      <c r="M1916" s="132"/>
      <c r="N1916" s="132"/>
      <c r="O1916" s="132"/>
      <c r="P1916" s="132"/>
      <c r="Q1916" s="132"/>
      <c r="R1916" s="132"/>
      <c r="S1916" s="132"/>
      <c r="T1916" s="132"/>
      <c r="U1916" s="132"/>
      <c r="V1916" s="132"/>
    </row>
    <row r="1917" spans="1:22" ht="15.75" customHeight="1" thickBot="1">
      <c r="A1917" s="599"/>
      <c r="B1917" s="138"/>
      <c r="C1917" s="219"/>
      <c r="D1917" s="139" t="s">
        <v>957</v>
      </c>
      <c r="E1917" s="140"/>
      <c r="F1917" s="141" t="s">
        <v>334</v>
      </c>
      <c r="G1917" s="141" t="s">
        <v>335</v>
      </c>
      <c r="H1917" s="220"/>
      <c r="I1917" s="569" t="s">
        <v>337</v>
      </c>
      <c r="J1917" s="570"/>
      <c r="K1917" s="217"/>
      <c r="L1917" s="599"/>
      <c r="M1917" s="138"/>
      <c r="N1917" s="219"/>
      <c r="O1917" s="139" t="s">
        <v>957</v>
      </c>
      <c r="P1917" s="140"/>
      <c r="Q1917" s="141" t="s">
        <v>334</v>
      </c>
      <c r="R1917" s="141" t="s">
        <v>335</v>
      </c>
      <c r="S1917" s="220"/>
      <c r="T1917" s="569" t="s">
        <v>337</v>
      </c>
      <c r="U1917" s="570"/>
      <c r="V1917" s="132"/>
    </row>
    <row r="1918" spans="1:22" ht="0.75" customHeight="1">
      <c r="A1918" s="599"/>
      <c r="B1918" s="221"/>
      <c r="C1918" s="144"/>
      <c r="D1918" s="144"/>
      <c r="E1918" s="145"/>
      <c r="F1918" s="146"/>
      <c r="G1918" s="146"/>
      <c r="H1918" s="146"/>
      <c r="I1918" s="144"/>
      <c r="J1918" s="147"/>
      <c r="K1918" s="217"/>
      <c r="L1918" s="599"/>
      <c r="M1918" s="221"/>
      <c r="N1918" s="144"/>
      <c r="O1918" s="144"/>
      <c r="P1918" s="145"/>
      <c r="Q1918" s="146"/>
      <c r="R1918" s="146"/>
      <c r="S1918" s="146"/>
      <c r="T1918" s="144"/>
      <c r="U1918" s="147"/>
      <c r="V1918" s="132"/>
    </row>
    <row r="1919" spans="1:22" ht="28.5" customHeight="1" thickBot="1">
      <c r="A1919" s="599"/>
      <c r="B1919" s="600" t="s">
        <v>520</v>
      </c>
      <c r="C1919" s="601"/>
      <c r="D1919" s="601"/>
      <c r="E1919" s="602"/>
      <c r="F1919" s="239">
        <v>8.4499999999999993</v>
      </c>
      <c r="G1919" s="239">
        <f>F1919*F1914</f>
        <v>415.74</v>
      </c>
      <c r="H1919" s="166"/>
      <c r="I1919" s="242">
        <f>G1919-H1919</f>
        <v>415.74</v>
      </c>
      <c r="J1919" s="167"/>
      <c r="K1919" s="217"/>
      <c r="L1919" s="599"/>
      <c r="M1919" s="600" t="s">
        <v>520</v>
      </c>
      <c r="N1919" s="601"/>
      <c r="O1919" s="601"/>
      <c r="P1919" s="602"/>
      <c r="Q1919" s="239">
        <v>8.4499999999999993</v>
      </c>
      <c r="R1919" s="239">
        <f>Q1919*Q1914</f>
        <v>554.31999999999994</v>
      </c>
      <c r="S1919" s="166"/>
      <c r="T1919" s="242">
        <f>R1919-S1919</f>
        <v>554.31999999999994</v>
      </c>
      <c r="U1919" s="167"/>
      <c r="V1919" s="132"/>
    </row>
    <row r="1920" spans="1:22" ht="13.5" hidden="1" thickBot="1">
      <c r="A1920" s="154"/>
      <c r="B1920" s="168" t="s">
        <v>521</v>
      </c>
      <c r="C1920" s="164"/>
      <c r="D1920" s="164"/>
      <c r="E1920" s="165"/>
      <c r="F1920" s="239">
        <f>$B$2309</f>
        <v>0</v>
      </c>
      <c r="G1920" s="158">
        <f>F1920*F1914</f>
        <v>0</v>
      </c>
      <c r="H1920" s="194"/>
      <c r="I1920" s="160">
        <f>G1920-H1920</f>
        <v>0</v>
      </c>
      <c r="J1920" s="161"/>
      <c r="K1920" s="217"/>
      <c r="L1920" s="154"/>
      <c r="M1920" s="168" t="s">
        <v>521</v>
      </c>
      <c r="N1920" s="164"/>
      <c r="O1920" s="164"/>
      <c r="P1920" s="165"/>
      <c r="Q1920" s="239">
        <f>$B$2309</f>
        <v>0</v>
      </c>
      <c r="R1920" s="158">
        <f>Q1920*Q1914</f>
        <v>0</v>
      </c>
      <c r="S1920" s="194"/>
      <c r="T1920" s="160">
        <f>R1920-S1920</f>
        <v>0</v>
      </c>
      <c r="U1920" s="161"/>
      <c r="V1920" s="132"/>
    </row>
    <row r="1921" spans="1:22" ht="13.5" hidden="1" customHeight="1" thickBot="1">
      <c r="A1921" s="132"/>
      <c r="B1921" s="168"/>
      <c r="C1921" s="164"/>
      <c r="D1921" s="164"/>
      <c r="E1921" s="165"/>
      <c r="F1921" s="332" t="s">
        <v>384</v>
      </c>
      <c r="G1921" s="332" t="s">
        <v>385</v>
      </c>
      <c r="H1921" s="300"/>
      <c r="I1921" s="219"/>
      <c r="J1921" s="251"/>
      <c r="K1921" s="217"/>
      <c r="L1921" s="132"/>
      <c r="M1921" s="168"/>
      <c r="N1921" s="164"/>
      <c r="O1921" s="164"/>
      <c r="P1921" s="165"/>
      <c r="Q1921" s="332" t="s">
        <v>384</v>
      </c>
      <c r="R1921" s="332" t="s">
        <v>385</v>
      </c>
      <c r="S1921" s="300"/>
      <c r="T1921" s="219"/>
      <c r="U1921" s="251"/>
      <c r="V1921" s="132"/>
    </row>
    <row r="1922" spans="1:22" ht="13.5" thickBot="1">
      <c r="A1922" s="246" t="s">
        <v>375</v>
      </c>
      <c r="B1922" s="345"/>
      <c r="C1922" s="219"/>
      <c r="D1922" s="219"/>
      <c r="E1922" s="253"/>
      <c r="F1922" s="248"/>
      <c r="G1922" s="248"/>
      <c r="H1922" s="249"/>
      <c r="I1922" s="242"/>
      <c r="J1922" s="251"/>
      <c r="K1922" s="217"/>
      <c r="L1922" s="246" t="s">
        <v>375</v>
      </c>
      <c r="M1922" s="345"/>
      <c r="N1922" s="219"/>
      <c r="O1922" s="219"/>
      <c r="P1922" s="253"/>
      <c r="Q1922" s="164"/>
      <c r="R1922" s="248"/>
      <c r="S1922" s="249"/>
      <c r="T1922" s="242"/>
      <c r="U1922" s="167"/>
      <c r="V1922" s="132"/>
    </row>
    <row r="1923" spans="1:22">
      <c r="A1923" s="131"/>
      <c r="B1923" s="132"/>
      <c r="C1923" s="132"/>
      <c r="D1923" s="132"/>
      <c r="E1923" s="132"/>
      <c r="F1923" s="132"/>
      <c r="G1923" s="173" t="s">
        <v>342</v>
      </c>
      <c r="H1923" s="147"/>
      <c r="I1923" s="287">
        <f>Жильцы!M108</f>
        <v>0</v>
      </c>
      <c r="J1923" s="147"/>
      <c r="K1923" s="217"/>
      <c r="L1923" s="131"/>
      <c r="M1923" s="132"/>
      <c r="N1923" s="132"/>
      <c r="O1923" s="132"/>
      <c r="P1923" s="132"/>
      <c r="Q1923" s="132"/>
      <c r="R1923" s="173" t="s">
        <v>342</v>
      </c>
      <c r="S1923" s="147"/>
      <c r="T1923" s="287">
        <f>Жильцы!M110</f>
        <v>0</v>
      </c>
      <c r="U1923" s="147"/>
      <c r="V1923" s="132"/>
    </row>
    <row r="1924" spans="1:22" ht="11.25" customHeight="1">
      <c r="A1924" s="131"/>
      <c r="B1924" s="132"/>
      <c r="C1924" s="132"/>
      <c r="D1924" s="132"/>
      <c r="E1924" s="132"/>
      <c r="F1924" s="132"/>
      <c r="G1924" s="177" t="s">
        <v>140</v>
      </c>
      <c r="H1924" s="178"/>
      <c r="I1924" s="283">
        <f>Жильцы!O108</f>
        <v>0</v>
      </c>
      <c r="J1924" s="178"/>
      <c r="K1924" s="217"/>
      <c r="L1924" s="131"/>
      <c r="M1924" s="132"/>
      <c r="N1924" s="132"/>
      <c r="O1924" s="132"/>
      <c r="P1924" s="132"/>
      <c r="Q1924" s="132"/>
      <c r="R1924" s="177" t="s">
        <v>140</v>
      </c>
      <c r="S1924" s="178"/>
      <c r="T1924" s="283">
        <f>Жильцы!O110</f>
        <v>0</v>
      </c>
      <c r="U1924" s="178"/>
      <c r="V1924" s="132"/>
    </row>
    <row r="1925" spans="1:22" ht="13.5" thickBot="1">
      <c r="A1925" s="131" t="s">
        <v>376</v>
      </c>
      <c r="B1925" s="132"/>
      <c r="C1925" s="132"/>
      <c r="D1925" s="180" t="s">
        <v>345</v>
      </c>
      <c r="E1925" s="183" t="str">
        <f>$E$17</f>
        <v>декабря</v>
      </c>
      <c r="F1925" s="132" t="s">
        <v>968</v>
      </c>
      <c r="G1925" s="182" t="s">
        <v>347</v>
      </c>
      <c r="H1925" s="167"/>
      <c r="I1925" s="257">
        <f>I1919+I1920+I1922+I1923+I1924</f>
        <v>415.74</v>
      </c>
      <c r="J1925" s="167"/>
      <c r="K1925" s="217"/>
      <c r="L1925" s="131" t="s">
        <v>376</v>
      </c>
      <c r="M1925" s="132"/>
      <c r="N1925" s="132"/>
      <c r="O1925" s="180" t="s">
        <v>345</v>
      </c>
      <c r="P1925" s="183" t="str">
        <f>$E$17</f>
        <v>декабря</v>
      </c>
      <c r="Q1925" s="132" t="s">
        <v>968</v>
      </c>
      <c r="R1925" s="182" t="s">
        <v>347</v>
      </c>
      <c r="S1925" s="167"/>
      <c r="T1925" s="257">
        <f>T1919+T1920+T1922+T1923+T1924</f>
        <v>554.31999999999994</v>
      </c>
      <c r="U1925" s="167"/>
      <c r="V1925" s="132"/>
    </row>
    <row r="1926" spans="1:22" ht="10.5" customHeight="1">
      <c r="A1926" s="184" t="s">
        <v>348</v>
      </c>
      <c r="B1926" s="190">
        <f>$B$18</f>
        <v>4.3333333333333335E-2</v>
      </c>
      <c r="C1926" s="186" t="s">
        <v>349</v>
      </c>
      <c r="D1926" s="259"/>
      <c r="E1926" s="259"/>
      <c r="F1926" s="259"/>
      <c r="G1926" s="259"/>
      <c r="H1926" s="259"/>
      <c r="I1926" s="259"/>
      <c r="J1926" s="259"/>
      <c r="K1926" s="260"/>
      <c r="L1926" s="184" t="s">
        <v>348</v>
      </c>
      <c r="M1926" s="190">
        <f>$B$18</f>
        <v>4.3333333333333335E-2</v>
      </c>
      <c r="N1926" s="186" t="s">
        <v>349</v>
      </c>
      <c r="O1926" s="259"/>
      <c r="P1926" s="259"/>
      <c r="Q1926" s="259"/>
      <c r="R1926" s="259"/>
      <c r="S1926" s="259"/>
      <c r="T1926" s="259"/>
      <c r="U1926" s="259"/>
      <c r="V1926" s="261"/>
    </row>
    <row r="1927" spans="1:22" ht="30" customHeight="1">
      <c r="A1927" s="131" t="s">
        <v>363</v>
      </c>
      <c r="B1927" s="131"/>
      <c r="L1927" s="131" t="s">
        <v>363</v>
      </c>
      <c r="M1927" s="131"/>
    </row>
    <row r="1928" spans="1:22">
      <c r="A1928" s="131" t="s">
        <v>966</v>
      </c>
      <c r="B1928" s="131"/>
      <c r="L1928" s="131" t="s">
        <v>966</v>
      </c>
      <c r="M1928" s="131"/>
    </row>
    <row r="1929" spans="1:22" ht="6" customHeight="1">
      <c r="A1929" s="131"/>
      <c r="B1929" s="131"/>
      <c r="C1929" s="132"/>
      <c r="D1929" s="132"/>
      <c r="E1929" s="132"/>
      <c r="F1929" s="132"/>
      <c r="G1929" s="132"/>
      <c r="H1929" s="132"/>
      <c r="I1929" s="132"/>
      <c r="J1929" s="132"/>
      <c r="K1929" s="217"/>
      <c r="L1929" s="131"/>
      <c r="M1929" s="131"/>
      <c r="N1929" s="132"/>
      <c r="O1929" s="132"/>
      <c r="P1929" s="132"/>
      <c r="Q1929" s="132"/>
      <c r="R1929" s="132"/>
      <c r="S1929" s="132"/>
      <c r="T1929" s="132"/>
      <c r="U1929" s="132"/>
      <c r="V1929" s="132"/>
    </row>
    <row r="1930" spans="1:22">
      <c r="A1930" s="132"/>
      <c r="B1930" s="132"/>
      <c r="C1930" s="132"/>
      <c r="D1930" s="133" t="s">
        <v>350</v>
      </c>
      <c r="E1930" s="133"/>
      <c r="F1930" s="133"/>
      <c r="G1930" s="135" t="str">
        <f>$G$4</f>
        <v>ноябрь</v>
      </c>
      <c r="H1930" s="133" t="s">
        <v>967</v>
      </c>
      <c r="I1930" s="132"/>
      <c r="J1930" s="132"/>
      <c r="K1930" s="217"/>
      <c r="L1930" s="132"/>
      <c r="M1930" s="132"/>
      <c r="N1930" s="132"/>
      <c r="O1930" s="133" t="s">
        <v>350</v>
      </c>
      <c r="P1930" s="133"/>
      <c r="Q1930" s="133"/>
      <c r="R1930" s="135" t="str">
        <f>$G$4</f>
        <v>ноябрь</v>
      </c>
      <c r="S1930" s="133" t="s">
        <v>967</v>
      </c>
      <c r="T1930" s="132"/>
      <c r="U1930" s="132"/>
      <c r="V1930" s="132"/>
    </row>
    <row r="1931" spans="1:22" ht="3.75" customHeight="1">
      <c r="A1931" s="599" t="s">
        <v>369</v>
      </c>
      <c r="B1931" s="132"/>
      <c r="C1931" s="132"/>
      <c r="D1931" s="132"/>
      <c r="E1931" s="132"/>
      <c r="F1931" s="132"/>
      <c r="G1931" s="132"/>
      <c r="H1931" s="132"/>
      <c r="I1931" s="132"/>
      <c r="J1931" s="132"/>
      <c r="K1931" s="594"/>
      <c r="L1931" s="599" t="s">
        <v>369</v>
      </c>
      <c r="M1931" s="132"/>
      <c r="N1931" s="132"/>
      <c r="O1931" s="132"/>
      <c r="P1931" s="132"/>
      <c r="Q1931" s="132"/>
      <c r="R1931" s="132"/>
      <c r="S1931" s="132"/>
      <c r="T1931" s="132"/>
      <c r="U1931" s="132"/>
      <c r="V1931" s="594"/>
    </row>
    <row r="1932" spans="1:22">
      <c r="A1932" s="599"/>
      <c r="B1932" s="132"/>
      <c r="C1932" s="132"/>
      <c r="D1932" s="131" t="s">
        <v>327</v>
      </c>
      <c r="E1932" s="131"/>
      <c r="F1932" s="136">
        <f>F1914</f>
        <v>49.2</v>
      </c>
      <c r="G1932" s="131" t="s">
        <v>328</v>
      </c>
      <c r="H1932" s="132" t="str">
        <f>H1914</f>
        <v>Тулина Е.Л.</v>
      </c>
      <c r="I1932" s="132"/>
      <c r="J1932" s="132"/>
      <c r="K1932" s="594"/>
      <c r="L1932" s="599"/>
      <c r="M1932" s="132"/>
      <c r="N1932" s="132"/>
      <c r="O1932" s="131" t="s">
        <v>327</v>
      </c>
      <c r="P1932" s="131"/>
      <c r="Q1932" s="136">
        <f>Q1914</f>
        <v>65.599999999999994</v>
      </c>
      <c r="R1932" s="131" t="s">
        <v>328</v>
      </c>
      <c r="S1932" s="132" t="str">
        <f>S1914</f>
        <v>Набоженко В.К.</v>
      </c>
      <c r="T1932" s="132"/>
      <c r="U1932" s="132"/>
      <c r="V1932" s="594"/>
    </row>
    <row r="1933" spans="1:22">
      <c r="A1933" s="599"/>
      <c r="B1933" s="132"/>
      <c r="C1933" s="132"/>
      <c r="D1933" s="131" t="s">
        <v>329</v>
      </c>
      <c r="E1933" s="131"/>
      <c r="F1933" s="136">
        <f>F1915</f>
        <v>2</v>
      </c>
      <c r="G1933" s="131" t="s">
        <v>330</v>
      </c>
      <c r="H1933" s="132" t="s">
        <v>331</v>
      </c>
      <c r="I1933" s="132"/>
      <c r="J1933" s="137">
        <f>J1915</f>
        <v>107</v>
      </c>
      <c r="K1933" s="594"/>
      <c r="L1933" s="599"/>
      <c r="M1933" s="132"/>
      <c r="N1933" s="132"/>
      <c r="O1933" s="131" t="s">
        <v>329</v>
      </c>
      <c r="P1933" s="131"/>
      <c r="Q1933" s="136">
        <f>Q1915</f>
        <v>2</v>
      </c>
      <c r="R1933" s="131" t="s">
        <v>330</v>
      </c>
      <c r="S1933" s="132" t="s">
        <v>331</v>
      </c>
      <c r="T1933" s="132"/>
      <c r="U1933" s="137">
        <f>U1915</f>
        <v>109</v>
      </c>
      <c r="V1933" s="594"/>
    </row>
    <row r="1934" spans="1:22" ht="2.25" customHeight="1" thickBot="1">
      <c r="A1934" s="599"/>
      <c r="B1934" s="132"/>
      <c r="C1934" s="132"/>
      <c r="D1934" s="132"/>
      <c r="E1934" s="132"/>
      <c r="F1934" s="132"/>
      <c r="G1934" s="132"/>
      <c r="H1934" s="132"/>
      <c r="I1934" s="132"/>
      <c r="J1934" s="132"/>
      <c r="K1934" s="594"/>
      <c r="L1934" s="599"/>
      <c r="M1934" s="132"/>
      <c r="N1934" s="132"/>
      <c r="O1934" s="132"/>
      <c r="P1934" s="132"/>
      <c r="Q1934" s="132"/>
      <c r="R1934" s="132"/>
      <c r="S1934" s="132"/>
      <c r="T1934" s="132"/>
      <c r="U1934" s="132"/>
      <c r="V1934" s="594"/>
    </row>
    <row r="1935" spans="1:22" ht="20.25" customHeight="1" thickBot="1">
      <c r="A1935" s="599"/>
      <c r="B1935" s="138"/>
      <c r="C1935" s="219"/>
      <c r="D1935" s="139" t="s">
        <v>957</v>
      </c>
      <c r="E1935" s="140"/>
      <c r="F1935" s="141" t="s">
        <v>334</v>
      </c>
      <c r="G1935" s="141" t="s">
        <v>335</v>
      </c>
      <c r="H1935" s="220"/>
      <c r="I1935" s="569" t="s">
        <v>337</v>
      </c>
      <c r="J1935" s="570"/>
      <c r="K1935" s="594"/>
      <c r="L1935" s="599"/>
      <c r="M1935" s="138"/>
      <c r="N1935" s="219"/>
      <c r="O1935" s="139" t="s">
        <v>957</v>
      </c>
      <c r="P1935" s="140"/>
      <c r="Q1935" s="141" t="s">
        <v>334</v>
      </c>
      <c r="R1935" s="141" t="s">
        <v>335</v>
      </c>
      <c r="S1935" s="220"/>
      <c r="T1935" s="569" t="s">
        <v>337</v>
      </c>
      <c r="U1935" s="570"/>
      <c r="V1935" s="594"/>
    </row>
    <row r="1936" spans="1:22" ht="3" customHeight="1">
      <c r="A1936" s="599"/>
      <c r="B1936" s="221"/>
      <c r="C1936" s="144"/>
      <c r="D1936" s="144"/>
      <c r="E1936" s="145"/>
      <c r="F1936" s="146"/>
      <c r="G1936" s="146"/>
      <c r="H1936" s="146"/>
      <c r="I1936" s="144"/>
      <c r="J1936" s="147"/>
      <c r="K1936" s="594"/>
      <c r="L1936" s="599"/>
      <c r="M1936" s="221"/>
      <c r="N1936" s="144"/>
      <c r="O1936" s="144"/>
      <c r="P1936" s="145"/>
      <c r="Q1936" s="146"/>
      <c r="R1936" s="146"/>
      <c r="S1936" s="146"/>
      <c r="T1936" s="144"/>
      <c r="U1936" s="147"/>
      <c r="V1936" s="594"/>
    </row>
    <row r="1937" spans="1:22" ht="28.5" customHeight="1" thickBot="1">
      <c r="A1937" s="599"/>
      <c r="B1937" s="600" t="s">
        <v>520</v>
      </c>
      <c r="C1937" s="601"/>
      <c r="D1937" s="601"/>
      <c r="E1937" s="602"/>
      <c r="F1937" s="239">
        <v>8.4499999999999993</v>
      </c>
      <c r="G1937" s="239">
        <f>F1937*F1932</f>
        <v>415.74</v>
      </c>
      <c r="H1937" s="166"/>
      <c r="I1937" s="242">
        <f>G1937-H1937</f>
        <v>415.74</v>
      </c>
      <c r="J1937" s="167"/>
      <c r="K1937" s="594"/>
      <c r="L1937" s="599"/>
      <c r="M1937" s="600" t="s">
        <v>520</v>
      </c>
      <c r="N1937" s="601"/>
      <c r="O1937" s="601"/>
      <c r="P1937" s="602"/>
      <c r="Q1937" s="239">
        <v>8.4499999999999993</v>
      </c>
      <c r="R1937" s="239">
        <f>Q1937*Q1932</f>
        <v>554.31999999999994</v>
      </c>
      <c r="S1937" s="166"/>
      <c r="T1937" s="242">
        <f>R1937-S1937</f>
        <v>554.31999999999994</v>
      </c>
      <c r="U1937" s="167"/>
      <c r="V1937" s="594"/>
    </row>
    <row r="1938" spans="1:22" ht="13.5" hidden="1" thickBot="1">
      <c r="A1938" s="154"/>
      <c r="B1938" s="346" t="s">
        <v>521</v>
      </c>
      <c r="C1938" s="164"/>
      <c r="D1938" s="164"/>
      <c r="E1938" s="165"/>
      <c r="F1938" s="239">
        <f>$B$2309</f>
        <v>0</v>
      </c>
      <c r="G1938" s="158">
        <f>F1938*F1932</f>
        <v>0</v>
      </c>
      <c r="H1938" s="194"/>
      <c r="I1938" s="160">
        <f>G1938-H1938</f>
        <v>0</v>
      </c>
      <c r="J1938" s="161"/>
      <c r="K1938" s="594"/>
      <c r="L1938" s="154"/>
      <c r="M1938" s="168" t="s">
        <v>521</v>
      </c>
      <c r="N1938" s="164"/>
      <c r="O1938" s="164"/>
      <c r="P1938" s="165"/>
      <c r="Q1938" s="239">
        <f>$B$2309</f>
        <v>0</v>
      </c>
      <c r="R1938" s="158">
        <f>Q1938*Q1932</f>
        <v>0</v>
      </c>
      <c r="S1938" s="194"/>
      <c r="T1938" s="160">
        <f>R1938-S1938</f>
        <v>0</v>
      </c>
      <c r="U1938" s="161"/>
      <c r="V1938" s="594"/>
    </row>
    <row r="1939" spans="1:22" ht="13.5" hidden="1" customHeight="1" thickBot="1">
      <c r="A1939" s="132"/>
      <c r="B1939" s="168"/>
      <c r="C1939" s="164"/>
      <c r="D1939" s="164"/>
      <c r="E1939" s="165"/>
      <c r="F1939" s="332" t="s">
        <v>384</v>
      </c>
      <c r="G1939" s="332" t="s">
        <v>385</v>
      </c>
      <c r="H1939" s="300"/>
      <c r="I1939" s="219"/>
      <c r="J1939" s="251"/>
      <c r="K1939" s="594"/>
      <c r="L1939" s="132"/>
      <c r="M1939" s="168"/>
      <c r="N1939" s="164"/>
      <c r="O1939" s="164"/>
      <c r="P1939" s="165"/>
      <c r="Q1939" s="332" t="s">
        <v>384</v>
      </c>
      <c r="R1939" s="332" t="s">
        <v>385</v>
      </c>
      <c r="S1939" s="300"/>
      <c r="T1939" s="219"/>
      <c r="U1939" s="251"/>
      <c r="V1939" s="594"/>
    </row>
    <row r="1940" spans="1:22" ht="13.5" thickBot="1">
      <c r="A1940" s="246" t="s">
        <v>375</v>
      </c>
      <c r="B1940" s="345"/>
      <c r="C1940" s="219"/>
      <c r="D1940" s="219"/>
      <c r="E1940" s="253"/>
      <c r="F1940" s="164"/>
      <c r="G1940" s="282"/>
      <c r="H1940" s="249"/>
      <c r="I1940" s="242"/>
      <c r="J1940" s="167"/>
      <c r="K1940" s="594"/>
      <c r="L1940" s="246" t="s">
        <v>375</v>
      </c>
      <c r="M1940" s="345"/>
      <c r="N1940" s="219"/>
      <c r="O1940" s="219"/>
      <c r="P1940" s="253"/>
      <c r="Q1940" s="164"/>
      <c r="R1940" s="248"/>
      <c r="S1940" s="249"/>
      <c r="T1940" s="242"/>
      <c r="U1940" s="167"/>
      <c r="V1940" s="594"/>
    </row>
    <row r="1941" spans="1:22">
      <c r="A1941" s="131"/>
      <c r="B1941" s="132"/>
      <c r="C1941" s="132"/>
      <c r="D1941" s="132"/>
      <c r="E1941" s="132"/>
      <c r="F1941" s="132"/>
      <c r="G1941" s="173" t="s">
        <v>342</v>
      </c>
      <c r="H1941" s="147"/>
      <c r="I1941" s="287">
        <f>I1923</f>
        <v>0</v>
      </c>
      <c r="J1941" s="147"/>
      <c r="K1941" s="594"/>
      <c r="L1941" s="131"/>
      <c r="M1941" s="132"/>
      <c r="N1941" s="132"/>
      <c r="O1941" s="132"/>
      <c r="P1941" s="132"/>
      <c r="Q1941" s="132"/>
      <c r="R1941" s="173" t="s">
        <v>342</v>
      </c>
      <c r="S1941" s="147"/>
      <c r="T1941" s="287">
        <f>T1923</f>
        <v>0</v>
      </c>
      <c r="U1941" s="147"/>
      <c r="V1941" s="594"/>
    </row>
    <row r="1942" spans="1:22">
      <c r="A1942" s="131"/>
      <c r="B1942" s="132"/>
      <c r="C1942" s="132"/>
      <c r="D1942" s="132"/>
      <c r="E1942" s="132"/>
      <c r="F1942" s="132"/>
      <c r="G1942" s="177" t="s">
        <v>140</v>
      </c>
      <c r="H1942" s="178"/>
      <c r="I1942" s="283">
        <f>I1924</f>
        <v>0</v>
      </c>
      <c r="J1942" s="178"/>
      <c r="K1942" s="594"/>
      <c r="L1942" s="131"/>
      <c r="M1942" s="132"/>
      <c r="N1942" s="132"/>
      <c r="O1942" s="132"/>
      <c r="P1942" s="132"/>
      <c r="Q1942" s="132"/>
      <c r="R1942" s="177" t="s">
        <v>140</v>
      </c>
      <c r="S1942" s="178"/>
      <c r="T1942" s="283">
        <f>T1924</f>
        <v>0</v>
      </c>
      <c r="U1942" s="178"/>
      <c r="V1942" s="594"/>
    </row>
    <row r="1943" spans="1:22" ht="13.5" thickBot="1">
      <c r="A1943" s="131" t="s">
        <v>376</v>
      </c>
      <c r="B1943" s="132"/>
      <c r="C1943" s="132"/>
      <c r="D1943" s="180" t="s">
        <v>345</v>
      </c>
      <c r="E1943" s="183" t="str">
        <f>$E$17</f>
        <v>декабря</v>
      </c>
      <c r="F1943" s="132" t="s">
        <v>968</v>
      </c>
      <c r="G1943" s="182" t="s">
        <v>347</v>
      </c>
      <c r="H1943" s="167"/>
      <c r="I1943" s="257">
        <f>I1937+I1938+I1940+I1941+I1942</f>
        <v>415.74</v>
      </c>
      <c r="J1943" s="167"/>
      <c r="K1943" s="594"/>
      <c r="L1943" s="131" t="s">
        <v>376</v>
      </c>
      <c r="M1943" s="132"/>
      <c r="N1943" s="132"/>
      <c r="O1943" s="180" t="s">
        <v>345</v>
      </c>
      <c r="P1943" s="183" t="str">
        <f>$E$17</f>
        <v>декабря</v>
      </c>
      <c r="Q1943" s="132" t="s">
        <v>968</v>
      </c>
      <c r="R1943" s="182" t="s">
        <v>347</v>
      </c>
      <c r="S1943" s="167"/>
      <c r="T1943" s="257">
        <f>T1937+T1938+T1940+T1941+T1942</f>
        <v>554.31999999999994</v>
      </c>
      <c r="U1943" s="167"/>
      <c r="V1943" s="594"/>
    </row>
    <row r="1944" spans="1:22" s="261" customFormat="1" ht="12.75" customHeight="1">
      <c r="A1944" s="284" t="s">
        <v>348</v>
      </c>
      <c r="B1944" s="285">
        <f>$B$18</f>
        <v>4.3333333333333335E-2</v>
      </c>
      <c r="C1944" s="196" t="s">
        <v>349</v>
      </c>
      <c r="K1944" s="260"/>
      <c r="L1944" s="284" t="s">
        <v>348</v>
      </c>
      <c r="M1944" s="285">
        <f>$B$18</f>
        <v>4.3333333333333335E-2</v>
      </c>
      <c r="N1944" s="196" t="s">
        <v>349</v>
      </c>
    </row>
    <row r="1945" spans="1:22">
      <c r="A1945" s="131" t="s">
        <v>363</v>
      </c>
      <c r="B1945" s="131"/>
      <c r="L1945" s="131" t="s">
        <v>363</v>
      </c>
      <c r="M1945" s="131"/>
    </row>
    <row r="1946" spans="1:22">
      <c r="A1946" s="131" t="s">
        <v>966</v>
      </c>
      <c r="B1946" s="131"/>
      <c r="L1946" s="131" t="s">
        <v>966</v>
      </c>
      <c r="M1946" s="131"/>
    </row>
    <row r="1947" spans="1:22" ht="2.25" customHeight="1">
      <c r="A1947" s="131"/>
      <c r="B1947" s="131"/>
      <c r="C1947" s="132"/>
      <c r="D1947" s="132"/>
      <c r="E1947" s="132"/>
      <c r="F1947" s="132"/>
      <c r="G1947" s="132"/>
      <c r="H1947" s="132"/>
      <c r="I1947" s="132"/>
      <c r="J1947" s="132"/>
      <c r="K1947" s="217"/>
      <c r="L1947" s="131"/>
      <c r="M1947" s="131"/>
      <c r="N1947" s="132"/>
      <c r="O1947" s="132"/>
      <c r="P1947" s="132"/>
      <c r="Q1947" s="132"/>
      <c r="R1947" s="132"/>
      <c r="S1947" s="132"/>
      <c r="T1947" s="132"/>
      <c r="U1947" s="132"/>
      <c r="V1947" s="132"/>
    </row>
    <row r="1948" spans="1:22">
      <c r="A1948" s="132"/>
      <c r="B1948" s="132"/>
      <c r="C1948" s="132"/>
      <c r="D1948" s="133" t="s">
        <v>325</v>
      </c>
      <c r="E1948" s="133"/>
      <c r="F1948" s="133"/>
      <c r="G1948" s="135" t="str">
        <f>$G$4</f>
        <v>ноябрь</v>
      </c>
      <c r="H1948" s="133" t="s">
        <v>967</v>
      </c>
      <c r="I1948" s="132"/>
      <c r="J1948" s="132"/>
      <c r="K1948" s="217"/>
      <c r="L1948" s="132"/>
      <c r="M1948" s="132"/>
      <c r="N1948" s="132"/>
      <c r="O1948" s="133" t="s">
        <v>325</v>
      </c>
      <c r="P1948" s="133"/>
      <c r="Q1948" s="133"/>
      <c r="R1948" s="135" t="str">
        <f>$G$4</f>
        <v>ноябрь</v>
      </c>
      <c r="S1948" s="133" t="s">
        <v>967</v>
      </c>
      <c r="T1948" s="132"/>
      <c r="U1948" s="132"/>
      <c r="V1948" s="132"/>
    </row>
    <row r="1949" spans="1:22" ht="1.5" customHeight="1">
      <c r="A1949" s="599" t="s">
        <v>369</v>
      </c>
      <c r="B1949" s="132"/>
      <c r="C1949" s="132"/>
      <c r="D1949" s="132"/>
      <c r="E1949" s="132"/>
      <c r="F1949" s="132"/>
      <c r="G1949" s="132"/>
      <c r="H1949" s="132"/>
      <c r="I1949" s="132"/>
      <c r="J1949" s="132"/>
      <c r="K1949" s="217"/>
      <c r="L1949" s="599" t="s">
        <v>369</v>
      </c>
      <c r="M1949" s="132"/>
      <c r="N1949" s="132"/>
      <c r="O1949" s="132"/>
      <c r="P1949" s="132"/>
      <c r="Q1949" s="132"/>
      <c r="R1949" s="132"/>
      <c r="S1949" s="132"/>
      <c r="T1949" s="132"/>
      <c r="U1949" s="132"/>
      <c r="V1949" s="132"/>
    </row>
    <row r="1950" spans="1:22">
      <c r="A1950" s="599"/>
      <c r="B1950" s="132"/>
      <c r="C1950" s="132"/>
      <c r="D1950" s="131" t="s">
        <v>327</v>
      </c>
      <c r="E1950" s="131"/>
      <c r="F1950" s="136">
        <f>Жильцы!E111</f>
        <v>49.2</v>
      </c>
      <c r="G1950" s="131" t="s">
        <v>328</v>
      </c>
      <c r="H1950" s="132" t="str">
        <f>Жильцы!B111&amp;" "&amp;Жильцы!C111&amp;"."&amp;Жильцы!D111&amp;"."</f>
        <v>Нерода В.Г.</v>
      </c>
      <c r="I1950" s="132"/>
      <c r="J1950" s="132"/>
      <c r="K1950" s="217"/>
      <c r="L1950" s="599"/>
      <c r="M1950" s="132"/>
      <c r="N1950" s="132"/>
      <c r="O1950" s="131" t="s">
        <v>327</v>
      </c>
      <c r="P1950" s="131"/>
      <c r="Q1950" s="136">
        <f>Жильцы!E113</f>
        <v>49.5</v>
      </c>
      <c r="R1950" s="131" t="s">
        <v>328</v>
      </c>
      <c r="S1950" s="132" t="str">
        <f>Жильцы!B113&amp;" "&amp;Жильцы!C113&amp;"."&amp;Жильцы!D113&amp;"."</f>
        <v>Журавская В.И.</v>
      </c>
      <c r="T1950" s="132"/>
      <c r="U1950" s="132"/>
      <c r="V1950" s="132"/>
    </row>
    <row r="1951" spans="1:22">
      <c r="A1951" s="599"/>
      <c r="B1951" s="132"/>
      <c r="C1951" s="132"/>
      <c r="D1951" s="131" t="s">
        <v>329</v>
      </c>
      <c r="E1951" s="131"/>
      <c r="F1951" s="136">
        <f>Жильцы!F111</f>
        <v>1</v>
      </c>
      <c r="G1951" s="131" t="s">
        <v>330</v>
      </c>
      <c r="H1951" s="132" t="s">
        <v>331</v>
      </c>
      <c r="I1951" s="132"/>
      <c r="J1951" s="137">
        <f>Жильцы!A111</f>
        <v>110</v>
      </c>
      <c r="K1951" s="217"/>
      <c r="L1951" s="599"/>
      <c r="M1951" s="132"/>
      <c r="N1951" s="132"/>
      <c r="O1951" s="131" t="s">
        <v>329</v>
      </c>
      <c r="P1951" s="131"/>
      <c r="Q1951" s="136">
        <f>Жильцы!F113</f>
        <v>1</v>
      </c>
      <c r="R1951" s="131" t="s">
        <v>330</v>
      </c>
      <c r="S1951" s="132" t="s">
        <v>331</v>
      </c>
      <c r="T1951" s="132"/>
      <c r="U1951" s="137">
        <f>Жильцы!A113</f>
        <v>112</v>
      </c>
      <c r="V1951" s="132"/>
    </row>
    <row r="1952" spans="1:22" ht="2.25" customHeight="1" thickBot="1">
      <c r="A1952" s="599"/>
      <c r="B1952" s="132"/>
      <c r="C1952" s="132"/>
      <c r="D1952" s="132"/>
      <c r="E1952" s="132"/>
      <c r="F1952" s="132"/>
      <c r="G1952" s="132"/>
      <c r="H1952" s="132"/>
      <c r="I1952" s="132"/>
      <c r="J1952" s="132"/>
      <c r="K1952" s="217"/>
      <c r="L1952" s="599"/>
      <c r="M1952" s="132"/>
      <c r="N1952" s="132"/>
      <c r="O1952" s="132"/>
      <c r="P1952" s="132"/>
      <c r="Q1952" s="132"/>
      <c r="R1952" s="132"/>
      <c r="S1952" s="132"/>
      <c r="T1952" s="132"/>
      <c r="U1952" s="132"/>
      <c r="V1952" s="132"/>
    </row>
    <row r="1953" spans="1:22" ht="17.25" customHeight="1" thickBot="1">
      <c r="A1953" s="599"/>
      <c r="B1953" s="138"/>
      <c r="C1953" s="219"/>
      <c r="D1953" s="139" t="s">
        <v>957</v>
      </c>
      <c r="E1953" s="140"/>
      <c r="F1953" s="141" t="s">
        <v>334</v>
      </c>
      <c r="G1953" s="141" t="s">
        <v>335</v>
      </c>
      <c r="H1953" s="220"/>
      <c r="I1953" s="569" t="s">
        <v>337</v>
      </c>
      <c r="J1953" s="570"/>
      <c r="K1953" s="217"/>
      <c r="L1953" s="599"/>
      <c r="M1953" s="138"/>
      <c r="N1953" s="219"/>
      <c r="O1953" s="139" t="s">
        <v>957</v>
      </c>
      <c r="P1953" s="140"/>
      <c r="Q1953" s="141" t="s">
        <v>334</v>
      </c>
      <c r="R1953" s="141" t="s">
        <v>335</v>
      </c>
      <c r="S1953" s="220"/>
      <c r="T1953" s="569" t="s">
        <v>337</v>
      </c>
      <c r="U1953" s="570"/>
      <c r="V1953" s="132"/>
    </row>
    <row r="1954" spans="1:22" ht="3" customHeight="1">
      <c r="A1954" s="599"/>
      <c r="B1954" s="221"/>
      <c r="C1954" s="144"/>
      <c r="D1954" s="144"/>
      <c r="E1954" s="145"/>
      <c r="F1954" s="146"/>
      <c r="G1954" s="146"/>
      <c r="H1954" s="146"/>
      <c r="I1954" s="144"/>
      <c r="J1954" s="147"/>
      <c r="K1954" s="217"/>
      <c r="L1954" s="599"/>
      <c r="M1954" s="173"/>
      <c r="N1954" s="144"/>
      <c r="O1954" s="144"/>
      <c r="P1954" s="145"/>
      <c r="Q1954" s="146"/>
      <c r="R1954" s="146"/>
      <c r="S1954" s="146"/>
      <c r="T1954" s="144"/>
      <c r="U1954" s="147"/>
      <c r="V1954" s="132"/>
    </row>
    <row r="1955" spans="1:22" ht="24.75" customHeight="1" thickBot="1">
      <c r="A1955" s="599"/>
      <c r="B1955" s="600" t="s">
        <v>520</v>
      </c>
      <c r="C1955" s="601"/>
      <c r="D1955" s="601"/>
      <c r="E1955" s="602"/>
      <c r="F1955" s="239">
        <v>8.4499999999999993</v>
      </c>
      <c r="G1955" s="239">
        <f>F1955*F1950</f>
        <v>415.74</v>
      </c>
      <c r="H1955" s="240"/>
      <c r="I1955" s="242">
        <f>G1955-H1955</f>
        <v>415.74</v>
      </c>
      <c r="J1955" s="167"/>
      <c r="K1955" s="217"/>
      <c r="L1955" s="599"/>
      <c r="M1955" s="600" t="s">
        <v>520</v>
      </c>
      <c r="N1955" s="601"/>
      <c r="O1955" s="601"/>
      <c r="P1955" s="602"/>
      <c r="Q1955" s="239">
        <v>8.4499999999999993</v>
      </c>
      <c r="R1955" s="239">
        <f>Q1955*Q1950</f>
        <v>418.27499999999998</v>
      </c>
      <c r="S1955" s="240"/>
      <c r="T1955" s="242">
        <f>R1955-S1955</f>
        <v>418.27499999999998</v>
      </c>
      <c r="U1955" s="167"/>
      <c r="V1955" s="132"/>
    </row>
    <row r="1956" spans="1:22" ht="13.5" hidden="1" thickBot="1">
      <c r="A1956" s="154"/>
      <c r="B1956" s="168" t="s">
        <v>521</v>
      </c>
      <c r="C1956" s="164"/>
      <c r="D1956" s="164"/>
      <c r="E1956" s="165"/>
      <c r="F1956" s="239">
        <f>$B$2309</f>
        <v>0</v>
      </c>
      <c r="G1956" s="158">
        <f>F1956*F1950</f>
        <v>0</v>
      </c>
      <c r="H1956" s="162"/>
      <c r="I1956" s="160">
        <f>G1956-H1956</f>
        <v>0</v>
      </c>
      <c r="J1956" s="161"/>
      <c r="K1956" s="217"/>
      <c r="L1956" s="154"/>
      <c r="M1956" s="168" t="s">
        <v>521</v>
      </c>
      <c r="N1956" s="164"/>
      <c r="O1956" s="164"/>
      <c r="P1956" s="165"/>
      <c r="Q1956" s="239">
        <f>$B$2309</f>
        <v>0</v>
      </c>
      <c r="R1956" s="158">
        <f>Q1956*Q1950</f>
        <v>0</v>
      </c>
      <c r="S1956" s="162"/>
      <c r="T1956" s="160">
        <f>R1956-S1956</f>
        <v>0</v>
      </c>
      <c r="U1956" s="161"/>
      <c r="V1956" s="132"/>
    </row>
    <row r="1957" spans="1:22" ht="12.75" hidden="1" customHeight="1" thickBot="1">
      <c r="A1957" s="132"/>
      <c r="B1957" s="168"/>
      <c r="C1957" s="164"/>
      <c r="D1957" s="164"/>
      <c r="E1957" s="165"/>
      <c r="F1957" s="332" t="s">
        <v>384</v>
      </c>
      <c r="G1957" s="332" t="s">
        <v>385</v>
      </c>
      <c r="H1957" s="300"/>
      <c r="I1957" s="219"/>
      <c r="J1957" s="251"/>
      <c r="K1957" s="217"/>
      <c r="L1957" s="132"/>
      <c r="M1957" s="168"/>
      <c r="N1957" s="164"/>
      <c r="O1957" s="164"/>
      <c r="P1957" s="165"/>
      <c r="Q1957" s="332" t="s">
        <v>384</v>
      </c>
      <c r="R1957" s="332" t="s">
        <v>385</v>
      </c>
      <c r="S1957" s="300"/>
      <c r="T1957" s="219"/>
      <c r="U1957" s="251"/>
      <c r="V1957" s="132"/>
    </row>
    <row r="1958" spans="1:22" ht="13.5" thickBot="1">
      <c r="A1958" s="246" t="s">
        <v>375</v>
      </c>
      <c r="B1958" s="138"/>
      <c r="C1958" s="219"/>
      <c r="D1958" s="219"/>
      <c r="E1958" s="253"/>
      <c r="F1958" s="248"/>
      <c r="G1958" s="248"/>
      <c r="H1958" s="249"/>
      <c r="I1958" s="242"/>
      <c r="J1958" s="251"/>
      <c r="K1958" s="252"/>
      <c r="L1958" s="246" t="s">
        <v>375</v>
      </c>
      <c r="M1958" s="345"/>
      <c r="N1958" s="219"/>
      <c r="O1958" s="219"/>
      <c r="P1958" s="253"/>
      <c r="Q1958" s="164"/>
      <c r="R1958" s="248"/>
      <c r="S1958" s="249"/>
      <c r="T1958" s="242"/>
      <c r="U1958" s="167"/>
      <c r="V1958" s="132"/>
    </row>
    <row r="1959" spans="1:22">
      <c r="A1959" s="131"/>
      <c r="B1959" s="132"/>
      <c r="C1959" s="132"/>
      <c r="D1959" s="132"/>
      <c r="E1959" s="132"/>
      <c r="F1959" s="132"/>
      <c r="G1959" s="173" t="s">
        <v>342</v>
      </c>
      <c r="H1959" s="147"/>
      <c r="I1959" s="287">
        <f>Жильцы!M111</f>
        <v>0</v>
      </c>
      <c r="J1959" s="147"/>
      <c r="K1959" s="217"/>
      <c r="L1959" s="131"/>
      <c r="M1959" s="132"/>
      <c r="N1959" s="132"/>
      <c r="O1959" s="132"/>
      <c r="P1959" s="132"/>
      <c r="Q1959" s="132"/>
      <c r="R1959" s="173" t="s">
        <v>342</v>
      </c>
      <c r="S1959" s="147"/>
      <c r="T1959" s="287">
        <f>Жильцы!M113</f>
        <v>0</v>
      </c>
      <c r="U1959" s="147"/>
      <c r="V1959" s="132"/>
    </row>
    <row r="1960" spans="1:22">
      <c r="A1960" s="131"/>
      <c r="B1960" s="132"/>
      <c r="C1960" s="132"/>
      <c r="D1960" s="132"/>
      <c r="E1960" s="132"/>
      <c r="F1960" s="132"/>
      <c r="G1960" s="177" t="s">
        <v>140</v>
      </c>
      <c r="H1960" s="178"/>
      <c r="I1960" s="283">
        <f>Жильцы!O111</f>
        <v>0</v>
      </c>
      <c r="J1960" s="178"/>
      <c r="K1960" s="217"/>
      <c r="L1960" s="131"/>
      <c r="M1960" s="132"/>
      <c r="N1960" s="132"/>
      <c r="O1960" s="132"/>
      <c r="P1960" s="132"/>
      <c r="Q1960" s="132"/>
      <c r="R1960" s="177" t="s">
        <v>140</v>
      </c>
      <c r="S1960" s="178"/>
      <c r="T1960" s="283">
        <f>Жильцы!O113</f>
        <v>0</v>
      </c>
      <c r="U1960" s="178"/>
      <c r="V1960" s="132"/>
    </row>
    <row r="1961" spans="1:22" ht="13.5" thickBot="1">
      <c r="A1961" s="131" t="s">
        <v>376</v>
      </c>
      <c r="B1961" s="132"/>
      <c r="C1961" s="132"/>
      <c r="D1961" s="180" t="s">
        <v>345</v>
      </c>
      <c r="E1961" s="183" t="str">
        <f>$E$17</f>
        <v>декабря</v>
      </c>
      <c r="F1961" s="132" t="s">
        <v>968</v>
      </c>
      <c r="G1961" s="182" t="s">
        <v>347</v>
      </c>
      <c r="H1961" s="167"/>
      <c r="I1961" s="257">
        <f>I1955+I1956+I1958+I1959+I1960</f>
        <v>415.74</v>
      </c>
      <c r="J1961" s="167"/>
      <c r="K1961" s="217"/>
      <c r="L1961" s="131" t="s">
        <v>376</v>
      </c>
      <c r="M1961" s="132"/>
      <c r="N1961" s="132"/>
      <c r="O1961" s="180" t="s">
        <v>345</v>
      </c>
      <c r="P1961" s="183" t="str">
        <f>$E$17</f>
        <v>декабря</v>
      </c>
      <c r="Q1961" s="132" t="s">
        <v>968</v>
      </c>
      <c r="R1961" s="182" t="s">
        <v>347</v>
      </c>
      <c r="S1961" s="167"/>
      <c r="T1961" s="257">
        <f>T1955+T1956+T1958+T1959+T1960</f>
        <v>418.27499999999998</v>
      </c>
      <c r="U1961" s="167"/>
      <c r="V1961" s="132"/>
    </row>
    <row r="1962" spans="1:22" ht="12.75" customHeight="1">
      <c r="A1962" s="184" t="s">
        <v>348</v>
      </c>
      <c r="B1962" s="190">
        <f>$B$18</f>
        <v>4.3333333333333335E-2</v>
      </c>
      <c r="C1962" s="186" t="s">
        <v>349</v>
      </c>
      <c r="D1962" s="259"/>
      <c r="E1962" s="259"/>
      <c r="F1962" s="259"/>
      <c r="G1962" s="188"/>
      <c r="H1962" s="189"/>
      <c r="I1962" s="259"/>
      <c r="J1962" s="259"/>
      <c r="K1962" s="260"/>
      <c r="L1962" s="184" t="s">
        <v>348</v>
      </c>
      <c r="M1962" s="190">
        <f>$B$18</f>
        <v>4.3333333333333335E-2</v>
      </c>
      <c r="N1962" s="186" t="s">
        <v>349</v>
      </c>
      <c r="O1962" s="259"/>
      <c r="P1962" s="259"/>
      <c r="Q1962" s="259"/>
      <c r="R1962" s="259"/>
      <c r="S1962" s="259"/>
      <c r="T1962" s="259"/>
      <c r="U1962" s="259"/>
      <c r="V1962" s="261"/>
    </row>
    <row r="1963" spans="1:22" ht="25.5" customHeight="1">
      <c r="A1963" s="131" t="s">
        <v>363</v>
      </c>
      <c r="B1963" s="131"/>
      <c r="L1963" s="131" t="s">
        <v>363</v>
      </c>
      <c r="M1963" s="131"/>
      <c r="V1963" s="261"/>
    </row>
    <row r="1964" spans="1:22">
      <c r="A1964" s="131" t="s">
        <v>966</v>
      </c>
      <c r="B1964" s="131"/>
      <c r="L1964" s="131" t="s">
        <v>966</v>
      </c>
      <c r="M1964" s="131"/>
      <c r="V1964" s="261"/>
    </row>
    <row r="1965" spans="1:22" ht="2.25" customHeight="1">
      <c r="A1965" s="131"/>
      <c r="B1965" s="131"/>
      <c r="C1965" s="132"/>
      <c r="D1965" s="132"/>
      <c r="E1965" s="132"/>
      <c r="F1965" s="132"/>
      <c r="G1965" s="132"/>
      <c r="H1965" s="132"/>
      <c r="I1965" s="132"/>
      <c r="J1965" s="132"/>
      <c r="K1965" s="217"/>
      <c r="L1965" s="131"/>
      <c r="M1965" s="131"/>
      <c r="N1965" s="132"/>
      <c r="O1965" s="132"/>
      <c r="P1965" s="132"/>
      <c r="Q1965" s="132"/>
      <c r="R1965" s="132"/>
      <c r="S1965" s="132"/>
      <c r="T1965" s="132"/>
      <c r="U1965" s="132"/>
      <c r="V1965" s="156"/>
    </row>
    <row r="1966" spans="1:22">
      <c r="A1966" s="132"/>
      <c r="B1966" s="132"/>
      <c r="C1966" s="132"/>
      <c r="D1966" s="133" t="s">
        <v>350</v>
      </c>
      <c r="E1966" s="133"/>
      <c r="F1966" s="133"/>
      <c r="G1966" s="135" t="str">
        <f>$G$4</f>
        <v>ноябрь</v>
      </c>
      <c r="H1966" s="133" t="s">
        <v>967</v>
      </c>
      <c r="I1966" s="132"/>
      <c r="J1966" s="132"/>
      <c r="K1966" s="217"/>
      <c r="L1966" s="132"/>
      <c r="M1966" s="132"/>
      <c r="N1966" s="132"/>
      <c r="O1966" s="133" t="s">
        <v>350</v>
      </c>
      <c r="P1966" s="133"/>
      <c r="Q1966" s="133"/>
      <c r="R1966" s="135" t="str">
        <f>$G$4</f>
        <v>ноябрь</v>
      </c>
      <c r="S1966" s="133" t="s">
        <v>967</v>
      </c>
      <c r="T1966" s="132"/>
      <c r="U1966" s="132"/>
      <c r="V1966" s="156"/>
    </row>
    <row r="1967" spans="1:22" ht="3.75" customHeight="1">
      <c r="A1967" s="599" t="s">
        <v>369</v>
      </c>
      <c r="B1967" s="132"/>
      <c r="C1967" s="132"/>
      <c r="D1967" s="132"/>
      <c r="E1967" s="132"/>
      <c r="F1967" s="132"/>
      <c r="G1967" s="132"/>
      <c r="H1967" s="132"/>
      <c r="I1967" s="132"/>
      <c r="J1967" s="132"/>
      <c r="K1967" s="594"/>
      <c r="L1967" s="599" t="s">
        <v>369</v>
      </c>
      <c r="M1967" s="132"/>
      <c r="N1967" s="132"/>
      <c r="O1967" s="132"/>
      <c r="P1967" s="132"/>
      <c r="Q1967" s="132"/>
      <c r="R1967" s="132"/>
      <c r="S1967" s="132"/>
      <c r="T1967" s="132"/>
      <c r="U1967" s="132"/>
      <c r="V1967" s="594"/>
    </row>
    <row r="1968" spans="1:22">
      <c r="A1968" s="599"/>
      <c r="B1968" s="132"/>
      <c r="C1968" s="132"/>
      <c r="D1968" s="131" t="s">
        <v>327</v>
      </c>
      <c r="E1968" s="131"/>
      <c r="F1968" s="136">
        <f>F1950</f>
        <v>49.2</v>
      </c>
      <c r="G1968" s="131" t="s">
        <v>328</v>
      </c>
      <c r="H1968" s="132" t="str">
        <f>H1950</f>
        <v>Нерода В.Г.</v>
      </c>
      <c r="I1968" s="132"/>
      <c r="J1968" s="132"/>
      <c r="K1968" s="594"/>
      <c r="L1968" s="599"/>
      <c r="M1968" s="132"/>
      <c r="N1968" s="132"/>
      <c r="O1968" s="131" t="s">
        <v>327</v>
      </c>
      <c r="P1968" s="131"/>
      <c r="Q1968" s="136">
        <f>Q1950</f>
        <v>49.5</v>
      </c>
      <c r="R1968" s="131" t="s">
        <v>328</v>
      </c>
      <c r="S1968" s="132" t="str">
        <f>S1950</f>
        <v>Журавская В.И.</v>
      </c>
      <c r="T1968" s="132"/>
      <c r="U1968" s="132"/>
      <c r="V1968" s="594"/>
    </row>
    <row r="1969" spans="1:22">
      <c r="A1969" s="599"/>
      <c r="B1969" s="132"/>
      <c r="C1969" s="132"/>
      <c r="D1969" s="131" t="s">
        <v>329</v>
      </c>
      <c r="E1969" s="131"/>
      <c r="F1969" s="136">
        <f>F1951</f>
        <v>1</v>
      </c>
      <c r="G1969" s="131" t="s">
        <v>330</v>
      </c>
      <c r="H1969" s="132" t="s">
        <v>331</v>
      </c>
      <c r="I1969" s="132"/>
      <c r="J1969" s="137">
        <f>J1951</f>
        <v>110</v>
      </c>
      <c r="K1969" s="594"/>
      <c r="L1969" s="599"/>
      <c r="M1969" s="132"/>
      <c r="N1969" s="132"/>
      <c r="O1969" s="131" t="s">
        <v>329</v>
      </c>
      <c r="P1969" s="131"/>
      <c r="Q1969" s="136">
        <f>Q1951</f>
        <v>1</v>
      </c>
      <c r="R1969" s="131" t="s">
        <v>330</v>
      </c>
      <c r="S1969" s="132" t="s">
        <v>331</v>
      </c>
      <c r="T1969" s="132"/>
      <c r="U1969" s="137">
        <f>U1951</f>
        <v>112</v>
      </c>
      <c r="V1969" s="594"/>
    </row>
    <row r="1970" spans="1:22" ht="0.75" customHeight="1" thickBot="1">
      <c r="A1970" s="599"/>
      <c r="B1970" s="132"/>
      <c r="C1970" s="132"/>
      <c r="D1970" s="132"/>
      <c r="E1970" s="132"/>
      <c r="F1970" s="132"/>
      <c r="G1970" s="132"/>
      <c r="H1970" s="132"/>
      <c r="I1970" s="132"/>
      <c r="J1970" s="132"/>
      <c r="K1970" s="594"/>
      <c r="L1970" s="599"/>
      <c r="M1970" s="132"/>
      <c r="N1970" s="132"/>
      <c r="O1970" s="132"/>
      <c r="P1970" s="132"/>
      <c r="Q1970" s="132"/>
      <c r="R1970" s="132"/>
      <c r="S1970" s="132"/>
      <c r="T1970" s="132"/>
      <c r="U1970" s="132"/>
      <c r="V1970" s="594"/>
    </row>
    <row r="1971" spans="1:22" ht="21" customHeight="1" thickBot="1">
      <c r="A1971" s="599"/>
      <c r="B1971" s="138"/>
      <c r="C1971" s="219"/>
      <c r="D1971" s="139" t="s">
        <v>957</v>
      </c>
      <c r="E1971" s="140"/>
      <c r="F1971" s="141" t="s">
        <v>334</v>
      </c>
      <c r="G1971" s="141" t="s">
        <v>335</v>
      </c>
      <c r="H1971" s="220"/>
      <c r="I1971" s="569" t="s">
        <v>337</v>
      </c>
      <c r="J1971" s="570"/>
      <c r="K1971" s="594"/>
      <c r="L1971" s="599"/>
      <c r="M1971" s="138"/>
      <c r="N1971" s="219"/>
      <c r="O1971" s="139" t="s">
        <v>957</v>
      </c>
      <c r="P1971" s="140"/>
      <c r="Q1971" s="141" t="s">
        <v>334</v>
      </c>
      <c r="R1971" s="141" t="s">
        <v>335</v>
      </c>
      <c r="S1971" s="220"/>
      <c r="T1971" s="569" t="s">
        <v>337</v>
      </c>
      <c r="U1971" s="570"/>
      <c r="V1971" s="594"/>
    </row>
    <row r="1972" spans="1:22" ht="6" customHeight="1">
      <c r="A1972" s="599"/>
      <c r="B1972" s="221"/>
      <c r="C1972" s="144"/>
      <c r="D1972" s="144"/>
      <c r="E1972" s="145"/>
      <c r="F1972" s="146"/>
      <c r="G1972" s="146"/>
      <c r="H1972" s="146"/>
      <c r="I1972" s="144"/>
      <c r="J1972" s="147"/>
      <c r="K1972" s="594"/>
      <c r="L1972" s="599"/>
      <c r="M1972" s="221"/>
      <c r="N1972" s="144"/>
      <c r="O1972" s="144"/>
      <c r="P1972" s="145"/>
      <c r="Q1972" s="146"/>
      <c r="R1972" s="146"/>
      <c r="S1972" s="146"/>
      <c r="T1972" s="144"/>
      <c r="U1972" s="147"/>
      <c r="V1972" s="594"/>
    </row>
    <row r="1973" spans="1:22" ht="28.5" customHeight="1" thickBot="1">
      <c r="A1973" s="599"/>
      <c r="B1973" s="600" t="s">
        <v>520</v>
      </c>
      <c r="C1973" s="601"/>
      <c r="D1973" s="601"/>
      <c r="E1973" s="602"/>
      <c r="F1973" s="239">
        <v>8.4499999999999993</v>
      </c>
      <c r="G1973" s="239">
        <f>F1973*F1968</f>
        <v>415.74</v>
      </c>
      <c r="H1973" s="166"/>
      <c r="I1973" s="242">
        <f>G1973-H1973</f>
        <v>415.74</v>
      </c>
      <c r="J1973" s="167"/>
      <c r="K1973" s="594"/>
      <c r="L1973" s="599"/>
      <c r="M1973" s="600" t="s">
        <v>520</v>
      </c>
      <c r="N1973" s="601"/>
      <c r="O1973" s="601"/>
      <c r="P1973" s="602"/>
      <c r="Q1973" s="239">
        <v>8.4499999999999993</v>
      </c>
      <c r="R1973" s="239">
        <f>Q1973*Q1968</f>
        <v>418.27499999999998</v>
      </c>
      <c r="S1973" s="166"/>
      <c r="T1973" s="242">
        <f>R1973-S1973</f>
        <v>418.27499999999998</v>
      </c>
      <c r="U1973" s="167"/>
      <c r="V1973" s="594"/>
    </row>
    <row r="1974" spans="1:22" ht="13.5" hidden="1" thickBot="1">
      <c r="A1974" s="154"/>
      <c r="B1974" s="346" t="s">
        <v>521</v>
      </c>
      <c r="C1974" s="347"/>
      <c r="D1974" s="164"/>
      <c r="E1974" s="165"/>
      <c r="F1974" s="239">
        <f>$B$2309</f>
        <v>0</v>
      </c>
      <c r="G1974" s="158">
        <f>F1974*F1968</f>
        <v>0</v>
      </c>
      <c r="H1974" s="194"/>
      <c r="I1974" s="160">
        <f>G1974-H1974</f>
        <v>0</v>
      </c>
      <c r="J1974" s="161"/>
      <c r="K1974" s="594"/>
      <c r="L1974" s="154"/>
      <c r="M1974" s="168" t="s">
        <v>521</v>
      </c>
      <c r="N1974" s="164"/>
      <c r="O1974" s="164"/>
      <c r="P1974" s="165"/>
      <c r="Q1974" s="239">
        <f>$B$2309</f>
        <v>0</v>
      </c>
      <c r="R1974" s="158">
        <f>Q1974*Q1968</f>
        <v>0</v>
      </c>
      <c r="S1974" s="194"/>
      <c r="T1974" s="160">
        <f>R1974-S1974</f>
        <v>0</v>
      </c>
      <c r="U1974" s="161"/>
      <c r="V1974" s="594"/>
    </row>
    <row r="1975" spans="1:22" ht="13.5" hidden="1" customHeight="1" thickBot="1">
      <c r="A1975" s="132"/>
      <c r="B1975" s="168"/>
      <c r="C1975" s="164"/>
      <c r="D1975" s="164"/>
      <c r="E1975" s="165"/>
      <c r="F1975" s="332" t="s">
        <v>384</v>
      </c>
      <c r="G1975" s="332" t="s">
        <v>385</v>
      </c>
      <c r="H1975" s="300"/>
      <c r="I1975" s="219"/>
      <c r="J1975" s="251"/>
      <c r="K1975" s="594"/>
      <c r="L1975" s="132"/>
      <c r="M1975" s="168"/>
      <c r="N1975" s="164"/>
      <c r="O1975" s="164"/>
      <c r="P1975" s="165"/>
      <c r="Q1975" s="332" t="s">
        <v>384</v>
      </c>
      <c r="R1975" s="332" t="s">
        <v>385</v>
      </c>
      <c r="S1975" s="300"/>
      <c r="T1975" s="219"/>
      <c r="U1975" s="251"/>
      <c r="V1975" s="594"/>
    </row>
    <row r="1976" spans="1:22" ht="13.5" thickBot="1">
      <c r="A1976" s="246" t="s">
        <v>375</v>
      </c>
      <c r="B1976" s="138"/>
      <c r="C1976" s="219"/>
      <c r="D1976" s="219"/>
      <c r="E1976" s="253"/>
      <c r="F1976" s="164"/>
      <c r="G1976" s="282"/>
      <c r="H1976" s="249"/>
      <c r="I1976" s="242"/>
      <c r="J1976" s="167"/>
      <c r="K1976" s="594"/>
      <c r="L1976" s="246" t="s">
        <v>375</v>
      </c>
      <c r="M1976" s="345"/>
      <c r="N1976" s="219"/>
      <c r="O1976" s="219"/>
      <c r="P1976" s="253"/>
      <c r="Q1976" s="164"/>
      <c r="R1976" s="248"/>
      <c r="S1976" s="249"/>
      <c r="T1976" s="242"/>
      <c r="U1976" s="167"/>
      <c r="V1976" s="594"/>
    </row>
    <row r="1977" spans="1:22">
      <c r="A1977" s="131"/>
      <c r="B1977" s="132"/>
      <c r="C1977" s="132"/>
      <c r="D1977" s="132"/>
      <c r="E1977" s="132"/>
      <c r="F1977" s="132"/>
      <c r="G1977" s="173" t="s">
        <v>342</v>
      </c>
      <c r="H1977" s="147"/>
      <c r="I1977" s="287">
        <f>I1959</f>
        <v>0</v>
      </c>
      <c r="J1977" s="147"/>
      <c r="K1977" s="594"/>
      <c r="L1977" s="131"/>
      <c r="M1977" s="132"/>
      <c r="N1977" s="132"/>
      <c r="O1977" s="132"/>
      <c r="P1977" s="132"/>
      <c r="Q1977" s="132"/>
      <c r="R1977" s="173" t="s">
        <v>342</v>
      </c>
      <c r="S1977" s="147"/>
      <c r="T1977" s="287">
        <f>T1959</f>
        <v>0</v>
      </c>
      <c r="U1977" s="147"/>
      <c r="V1977" s="594"/>
    </row>
    <row r="1978" spans="1:22">
      <c r="A1978" s="131"/>
      <c r="B1978" s="132"/>
      <c r="C1978" s="132"/>
      <c r="D1978" s="132"/>
      <c r="E1978" s="132"/>
      <c r="F1978" s="132"/>
      <c r="G1978" s="177" t="s">
        <v>140</v>
      </c>
      <c r="H1978" s="178"/>
      <c r="I1978" s="283">
        <f>I1960</f>
        <v>0</v>
      </c>
      <c r="J1978" s="178"/>
      <c r="K1978" s="594"/>
      <c r="L1978" s="131"/>
      <c r="M1978" s="132"/>
      <c r="N1978" s="132"/>
      <c r="O1978" s="132"/>
      <c r="P1978" s="132"/>
      <c r="Q1978" s="132"/>
      <c r="R1978" s="177" t="s">
        <v>140</v>
      </c>
      <c r="S1978" s="178"/>
      <c r="T1978" s="283">
        <f>T1960</f>
        <v>0</v>
      </c>
      <c r="U1978" s="178"/>
      <c r="V1978" s="594"/>
    </row>
    <row r="1979" spans="1:22" ht="13.5" thickBot="1">
      <c r="A1979" s="131" t="s">
        <v>376</v>
      </c>
      <c r="B1979" s="132"/>
      <c r="C1979" s="132"/>
      <c r="D1979" s="180" t="s">
        <v>345</v>
      </c>
      <c r="E1979" s="183" t="str">
        <f>$E$17</f>
        <v>декабря</v>
      </c>
      <c r="F1979" s="132" t="s">
        <v>968</v>
      </c>
      <c r="G1979" s="182" t="s">
        <v>347</v>
      </c>
      <c r="H1979" s="167"/>
      <c r="I1979" s="257">
        <f>I1973+I1974+I1976+I1977+I1978</f>
        <v>415.74</v>
      </c>
      <c r="J1979" s="167"/>
      <c r="K1979" s="594"/>
      <c r="L1979" s="131" t="s">
        <v>376</v>
      </c>
      <c r="M1979" s="132"/>
      <c r="N1979" s="132"/>
      <c r="O1979" s="180" t="s">
        <v>345</v>
      </c>
      <c r="P1979" s="183" t="str">
        <f>$E$17</f>
        <v>декабря</v>
      </c>
      <c r="Q1979" s="132" t="s">
        <v>968</v>
      </c>
      <c r="R1979" s="182" t="s">
        <v>347</v>
      </c>
      <c r="S1979" s="167"/>
      <c r="T1979" s="257">
        <f>T1973+T1974+T1976+T1977+T1978</f>
        <v>418.27499999999998</v>
      </c>
      <c r="U1979" s="167"/>
      <c r="V1979" s="594"/>
    </row>
    <row r="1980" spans="1:22" ht="13.5" thickBot="1">
      <c r="A1980" s="184" t="s">
        <v>348</v>
      </c>
      <c r="B1980" s="190">
        <f>$B$18</f>
        <v>4.3333333333333335E-2</v>
      </c>
      <c r="C1980" s="186" t="s">
        <v>349</v>
      </c>
      <c r="D1980" s="259"/>
      <c r="E1980" s="259"/>
      <c r="F1980" s="259"/>
      <c r="G1980" s="197"/>
      <c r="H1980" s="197"/>
      <c r="I1980" s="197"/>
      <c r="J1980" s="197"/>
      <c r="K1980" s="348"/>
      <c r="L1980" s="184" t="s">
        <v>348</v>
      </c>
      <c r="M1980" s="190">
        <f>$B$18</f>
        <v>4.3333333333333335E-2</v>
      </c>
      <c r="N1980" s="186" t="s">
        <v>349</v>
      </c>
      <c r="O1980" s="259"/>
      <c r="P1980" s="259"/>
      <c r="Q1980" s="259"/>
      <c r="R1980" s="197"/>
      <c r="S1980" s="197"/>
      <c r="T1980" s="197"/>
      <c r="U1980" s="197"/>
      <c r="V1980" s="156"/>
    </row>
    <row r="1981" spans="1:22" ht="32.25" customHeight="1" thickTop="1">
      <c r="A1981" s="131" t="s">
        <v>363</v>
      </c>
      <c r="B1981" s="131"/>
      <c r="L1981" s="131" t="s">
        <v>363</v>
      </c>
      <c r="M1981" s="131"/>
    </row>
    <row r="1982" spans="1:22">
      <c r="A1982" s="131" t="s">
        <v>966</v>
      </c>
      <c r="B1982" s="131"/>
      <c r="L1982" s="131" t="s">
        <v>966</v>
      </c>
      <c r="M1982" s="131"/>
    </row>
    <row r="1983" spans="1:22" ht="2.25" customHeight="1">
      <c r="A1983" s="131"/>
      <c r="B1983" s="131"/>
      <c r="C1983" s="132"/>
      <c r="D1983" s="132"/>
      <c r="E1983" s="132"/>
      <c r="F1983" s="132"/>
      <c r="G1983" s="132"/>
      <c r="H1983" s="132"/>
      <c r="I1983" s="132"/>
      <c r="J1983" s="132"/>
      <c r="K1983" s="217"/>
      <c r="L1983" s="131"/>
      <c r="M1983" s="131"/>
      <c r="N1983" s="132"/>
      <c r="O1983" s="132"/>
      <c r="P1983" s="132"/>
      <c r="Q1983" s="132"/>
      <c r="R1983" s="132"/>
      <c r="S1983" s="132"/>
      <c r="T1983" s="132"/>
      <c r="U1983" s="132"/>
      <c r="V1983" s="132"/>
    </row>
    <row r="1984" spans="1:22">
      <c r="A1984" s="132"/>
      <c r="B1984" s="132"/>
      <c r="C1984" s="132"/>
      <c r="D1984" s="133" t="s">
        <v>325</v>
      </c>
      <c r="E1984" s="133"/>
      <c r="F1984" s="133"/>
      <c r="G1984" s="135" t="str">
        <f>$G$4</f>
        <v>ноябрь</v>
      </c>
      <c r="H1984" s="133" t="s">
        <v>967</v>
      </c>
      <c r="I1984" s="132"/>
      <c r="J1984" s="132"/>
      <c r="K1984" s="217"/>
      <c r="L1984" s="132"/>
      <c r="M1984" s="132"/>
      <c r="N1984" s="132"/>
      <c r="O1984" s="133" t="s">
        <v>325</v>
      </c>
      <c r="P1984" s="133"/>
      <c r="Q1984" s="133"/>
      <c r="R1984" s="135" t="str">
        <f>$G$4</f>
        <v>ноябрь</v>
      </c>
      <c r="S1984" s="133" t="s">
        <v>967</v>
      </c>
      <c r="T1984" s="132"/>
      <c r="U1984" s="132"/>
      <c r="V1984" s="132"/>
    </row>
    <row r="1985" spans="1:22" ht="3" customHeight="1">
      <c r="A1985" s="599" t="s">
        <v>369</v>
      </c>
      <c r="B1985" s="132"/>
      <c r="C1985" s="132"/>
      <c r="D1985" s="132"/>
      <c r="E1985" s="132"/>
      <c r="F1985" s="132"/>
      <c r="G1985" s="132"/>
      <c r="H1985" s="132"/>
      <c r="I1985" s="132"/>
      <c r="J1985" s="132"/>
      <c r="K1985" s="217"/>
      <c r="L1985" s="599" t="s">
        <v>369</v>
      </c>
      <c r="M1985" s="132"/>
      <c r="N1985" s="132"/>
      <c r="O1985" s="132"/>
      <c r="P1985" s="132"/>
      <c r="Q1985" s="132"/>
      <c r="R1985" s="132"/>
      <c r="S1985" s="132"/>
      <c r="T1985" s="132"/>
      <c r="U1985" s="132"/>
      <c r="V1985" s="132"/>
    </row>
    <row r="1986" spans="1:22">
      <c r="A1986" s="599"/>
      <c r="B1986" s="132"/>
      <c r="C1986" s="132"/>
      <c r="D1986" s="131" t="s">
        <v>327</v>
      </c>
      <c r="E1986" s="131"/>
      <c r="F1986" s="136">
        <f>Жильцы!E112</f>
        <v>49.2</v>
      </c>
      <c r="G1986" s="131" t="s">
        <v>328</v>
      </c>
      <c r="H1986" s="132" t="str">
        <f>Жильцы!B112&amp;" "&amp;Жильцы!C112&amp;"."&amp;Жильцы!D112&amp;"."</f>
        <v>Мейта Т.В.</v>
      </c>
      <c r="I1986" s="132"/>
      <c r="J1986" s="132"/>
      <c r="K1986" s="217"/>
      <c r="L1986" s="599"/>
      <c r="M1986" s="132"/>
      <c r="N1986" s="132"/>
      <c r="O1986" s="131" t="s">
        <v>327</v>
      </c>
      <c r="P1986" s="131"/>
      <c r="Q1986" s="136">
        <f>Жильцы!E114</f>
        <v>49.4</v>
      </c>
      <c r="R1986" s="131" t="s">
        <v>328</v>
      </c>
      <c r="S1986" s="132" t="str">
        <f>Жильцы!B114&amp;" "&amp;Жильцы!C114&amp;"."&amp;Жильцы!D114&amp;"."</f>
        <v>Зуев И.И.</v>
      </c>
      <c r="T1986" s="132"/>
      <c r="U1986" s="132"/>
      <c r="V1986" s="132"/>
    </row>
    <row r="1987" spans="1:22">
      <c r="A1987" s="599"/>
      <c r="B1987" s="132"/>
      <c r="C1987" s="132"/>
      <c r="D1987" s="131" t="s">
        <v>329</v>
      </c>
      <c r="E1987" s="131"/>
      <c r="F1987" s="136">
        <f>Жильцы!F112</f>
        <v>1</v>
      </c>
      <c r="G1987" s="131" t="s">
        <v>330</v>
      </c>
      <c r="H1987" s="132" t="s">
        <v>331</v>
      </c>
      <c r="I1987" s="132"/>
      <c r="J1987" s="137">
        <f>Жильцы!A112</f>
        <v>111</v>
      </c>
      <c r="K1987" s="217"/>
      <c r="L1987" s="599"/>
      <c r="M1987" s="132"/>
      <c r="N1987" s="132"/>
      <c r="O1987" s="131" t="s">
        <v>329</v>
      </c>
      <c r="P1987" s="131"/>
      <c r="Q1987" s="136">
        <f>Жильцы!F114</f>
        <v>3</v>
      </c>
      <c r="R1987" s="131" t="s">
        <v>330</v>
      </c>
      <c r="S1987" s="132" t="s">
        <v>331</v>
      </c>
      <c r="T1987" s="132"/>
      <c r="U1987" s="137">
        <f>Жильцы!A114</f>
        <v>113</v>
      </c>
      <c r="V1987" s="132"/>
    </row>
    <row r="1988" spans="1:22" ht="2.25" customHeight="1" thickBot="1">
      <c r="A1988" s="599"/>
      <c r="B1988" s="132"/>
      <c r="C1988" s="132"/>
      <c r="D1988" s="132"/>
      <c r="E1988" s="132"/>
      <c r="F1988" s="132"/>
      <c r="G1988" s="132"/>
      <c r="H1988" s="132"/>
      <c r="I1988" s="132"/>
      <c r="J1988" s="132"/>
      <c r="K1988" s="217"/>
      <c r="L1988" s="599"/>
      <c r="M1988" s="132"/>
      <c r="N1988" s="132"/>
      <c r="O1988" s="132"/>
      <c r="P1988" s="132"/>
      <c r="Q1988" s="132"/>
      <c r="R1988" s="132"/>
      <c r="S1988" s="132"/>
      <c r="T1988" s="132"/>
      <c r="U1988" s="132"/>
      <c r="V1988" s="132"/>
    </row>
    <row r="1989" spans="1:22" ht="20.25" customHeight="1" thickBot="1">
      <c r="A1989" s="599"/>
      <c r="B1989" s="138"/>
      <c r="C1989" s="219"/>
      <c r="D1989" s="139" t="s">
        <v>957</v>
      </c>
      <c r="E1989" s="140"/>
      <c r="F1989" s="141" t="s">
        <v>334</v>
      </c>
      <c r="G1989" s="141" t="s">
        <v>335</v>
      </c>
      <c r="H1989" s="220"/>
      <c r="I1989" s="569" t="s">
        <v>337</v>
      </c>
      <c r="J1989" s="570"/>
      <c r="K1989" s="217"/>
      <c r="L1989" s="599"/>
      <c r="M1989" s="138"/>
      <c r="N1989" s="219"/>
      <c r="O1989" s="139" t="s">
        <v>957</v>
      </c>
      <c r="P1989" s="140"/>
      <c r="Q1989" s="141" t="s">
        <v>334</v>
      </c>
      <c r="R1989" s="141" t="s">
        <v>335</v>
      </c>
      <c r="S1989" s="220"/>
      <c r="T1989" s="569" t="s">
        <v>337</v>
      </c>
      <c r="U1989" s="570"/>
      <c r="V1989" s="132"/>
    </row>
    <row r="1990" spans="1:22" ht="3.75" customHeight="1">
      <c r="A1990" s="599"/>
      <c r="B1990" s="221"/>
      <c r="C1990" s="144"/>
      <c r="D1990" s="144"/>
      <c r="E1990" s="145"/>
      <c r="F1990" s="146"/>
      <c r="G1990" s="146"/>
      <c r="H1990" s="146"/>
      <c r="I1990" s="144"/>
      <c r="J1990" s="147"/>
      <c r="K1990" s="217"/>
      <c r="L1990" s="599"/>
      <c r="M1990" s="221"/>
      <c r="N1990" s="144"/>
      <c r="O1990" s="144"/>
      <c r="P1990" s="145"/>
      <c r="Q1990" s="146"/>
      <c r="R1990" s="146"/>
      <c r="S1990" s="146"/>
      <c r="T1990" s="144"/>
      <c r="U1990" s="147"/>
      <c r="V1990" s="132"/>
    </row>
    <row r="1991" spans="1:22" ht="25.5" customHeight="1" thickBot="1">
      <c r="A1991" s="599"/>
      <c r="B1991" s="600" t="s">
        <v>520</v>
      </c>
      <c r="C1991" s="601"/>
      <c r="D1991" s="601"/>
      <c r="E1991" s="602"/>
      <c r="F1991" s="239">
        <v>8.4499999999999993</v>
      </c>
      <c r="G1991" s="239">
        <f>F1991*F1986</f>
        <v>415.74</v>
      </c>
      <c r="H1991" s="166"/>
      <c r="I1991" s="242">
        <f>G1991-H1991</f>
        <v>415.74</v>
      </c>
      <c r="J1991" s="167"/>
      <c r="K1991" s="217"/>
      <c r="L1991" s="599"/>
      <c r="M1991" s="600" t="s">
        <v>520</v>
      </c>
      <c r="N1991" s="601"/>
      <c r="O1991" s="601"/>
      <c r="P1991" s="602"/>
      <c r="Q1991" s="239">
        <v>8.4499999999999993</v>
      </c>
      <c r="R1991" s="239">
        <f>Q1991*Q1986</f>
        <v>417.42999999999995</v>
      </c>
      <c r="S1991" s="166"/>
      <c r="T1991" s="242">
        <f>R1991-S1991</f>
        <v>417.42999999999995</v>
      </c>
      <c r="U1991" s="167"/>
      <c r="V1991" s="132"/>
    </row>
    <row r="1992" spans="1:22" ht="13.5" hidden="1" thickBot="1">
      <c r="A1992" s="154"/>
      <c r="B1992" s="346" t="s">
        <v>521</v>
      </c>
      <c r="C1992" s="164"/>
      <c r="D1992" s="164"/>
      <c r="E1992" s="165"/>
      <c r="F1992" s="239">
        <f>$B$2309</f>
        <v>0</v>
      </c>
      <c r="G1992" s="158">
        <f>F1992*F1986</f>
        <v>0</v>
      </c>
      <c r="H1992" s="194"/>
      <c r="I1992" s="160">
        <f>G1992-H1992</f>
        <v>0</v>
      </c>
      <c r="J1992" s="161"/>
      <c r="K1992" s="217"/>
      <c r="L1992" s="154"/>
      <c r="M1992" s="346" t="s">
        <v>521</v>
      </c>
      <c r="N1992" s="164"/>
      <c r="O1992" s="164"/>
      <c r="P1992" s="165"/>
      <c r="Q1992" s="239">
        <f>$B$2309</f>
        <v>0</v>
      </c>
      <c r="R1992" s="158">
        <f>Q1992*Q1986</f>
        <v>0</v>
      </c>
      <c r="S1992" s="194"/>
      <c r="T1992" s="160">
        <f>R1992-S1992</f>
        <v>0</v>
      </c>
      <c r="U1992" s="161"/>
      <c r="V1992" s="132"/>
    </row>
    <row r="1993" spans="1:22" ht="15" hidden="1" customHeight="1" thickBot="1">
      <c r="A1993" s="132"/>
      <c r="B1993" s="168"/>
      <c r="C1993" s="164"/>
      <c r="D1993" s="164"/>
      <c r="E1993" s="165"/>
      <c r="F1993" s="332" t="s">
        <v>384</v>
      </c>
      <c r="G1993" s="332" t="s">
        <v>385</v>
      </c>
      <c r="H1993" s="300"/>
      <c r="I1993" s="219"/>
      <c r="J1993" s="251"/>
      <c r="K1993" s="217"/>
      <c r="L1993" s="132"/>
      <c r="M1993" s="168"/>
      <c r="N1993" s="164"/>
      <c r="O1993" s="164"/>
      <c r="P1993" s="165"/>
      <c r="Q1993" s="332" t="s">
        <v>384</v>
      </c>
      <c r="R1993" s="332" t="s">
        <v>385</v>
      </c>
      <c r="S1993" s="300"/>
      <c r="T1993" s="219"/>
      <c r="U1993" s="251"/>
      <c r="V1993" s="132"/>
    </row>
    <row r="1994" spans="1:22" ht="13.5" thickBot="1">
      <c r="A1994" s="246" t="s">
        <v>375</v>
      </c>
      <c r="B1994" s="345"/>
      <c r="C1994" s="219"/>
      <c r="D1994" s="219"/>
      <c r="E1994" s="253"/>
      <c r="F1994" s="248"/>
      <c r="G1994" s="248"/>
      <c r="H1994" s="249"/>
      <c r="I1994" s="242"/>
      <c r="J1994" s="251"/>
      <c r="K1994" s="217"/>
      <c r="L1994" s="246" t="s">
        <v>375</v>
      </c>
      <c r="M1994" s="345"/>
      <c r="N1994" s="219"/>
      <c r="O1994" s="219"/>
      <c r="P1994" s="253"/>
      <c r="Q1994" s="164"/>
      <c r="R1994" s="248"/>
      <c r="S1994" s="249"/>
      <c r="T1994" s="242"/>
      <c r="U1994" s="167"/>
      <c r="V1994" s="132"/>
    </row>
    <row r="1995" spans="1:22">
      <c r="A1995" s="131"/>
      <c r="B1995" s="132"/>
      <c r="C1995" s="132"/>
      <c r="D1995" s="132"/>
      <c r="E1995" s="132"/>
      <c r="F1995" s="132"/>
      <c r="G1995" s="173" t="s">
        <v>342</v>
      </c>
      <c r="H1995" s="147"/>
      <c r="I1995" s="287">
        <f>Жильцы!M112</f>
        <v>0</v>
      </c>
      <c r="J1995" s="147"/>
      <c r="K1995" s="217"/>
      <c r="L1995" s="131"/>
      <c r="M1995" s="132"/>
      <c r="N1995" s="132"/>
      <c r="O1995" s="132"/>
      <c r="P1995" s="132"/>
      <c r="Q1995" s="132"/>
      <c r="R1995" s="173" t="s">
        <v>342</v>
      </c>
      <c r="S1995" s="147"/>
      <c r="T1995" s="287">
        <f>Жильцы!M114</f>
        <v>0</v>
      </c>
      <c r="U1995" s="147"/>
      <c r="V1995" s="132"/>
    </row>
    <row r="1996" spans="1:22" ht="11.25" customHeight="1">
      <c r="A1996" s="131"/>
      <c r="B1996" s="132"/>
      <c r="C1996" s="132"/>
      <c r="D1996" s="132"/>
      <c r="E1996" s="132"/>
      <c r="F1996" s="132"/>
      <c r="G1996" s="177" t="s">
        <v>140</v>
      </c>
      <c r="H1996" s="178"/>
      <c r="I1996" s="283">
        <f>Жильцы!O112</f>
        <v>0</v>
      </c>
      <c r="J1996" s="178"/>
      <c r="K1996" s="217"/>
      <c r="L1996" s="131"/>
      <c r="M1996" s="132"/>
      <c r="N1996" s="132"/>
      <c r="O1996" s="132"/>
      <c r="P1996" s="132"/>
      <c r="Q1996" s="132"/>
      <c r="R1996" s="177" t="s">
        <v>140</v>
      </c>
      <c r="S1996" s="178"/>
      <c r="T1996" s="283">
        <f>Жильцы!O114</f>
        <v>0</v>
      </c>
      <c r="U1996" s="178"/>
      <c r="V1996" s="132"/>
    </row>
    <row r="1997" spans="1:22" ht="13.5" thickBot="1">
      <c r="A1997" s="131" t="s">
        <v>376</v>
      </c>
      <c r="B1997" s="132"/>
      <c r="C1997" s="132"/>
      <c r="D1997" s="180" t="s">
        <v>345</v>
      </c>
      <c r="E1997" s="183" t="str">
        <f>$E$17</f>
        <v>декабря</v>
      </c>
      <c r="F1997" s="132" t="s">
        <v>968</v>
      </c>
      <c r="G1997" s="182" t="s">
        <v>347</v>
      </c>
      <c r="H1997" s="167"/>
      <c r="I1997" s="257">
        <f>I1991+I1992+I1994+I1995+I1996</f>
        <v>415.74</v>
      </c>
      <c r="J1997" s="167"/>
      <c r="K1997" s="217"/>
      <c r="L1997" s="131" t="s">
        <v>376</v>
      </c>
      <c r="M1997" s="132"/>
      <c r="N1997" s="132"/>
      <c r="O1997" s="180" t="s">
        <v>345</v>
      </c>
      <c r="P1997" s="183" t="str">
        <f>$E$17</f>
        <v>декабря</v>
      </c>
      <c r="Q1997" s="132" t="s">
        <v>968</v>
      </c>
      <c r="R1997" s="182" t="s">
        <v>347</v>
      </c>
      <c r="S1997" s="167"/>
      <c r="T1997" s="257">
        <f>T1991+T1992+T1994+T1995+T1996</f>
        <v>417.42999999999995</v>
      </c>
      <c r="U1997" s="167"/>
      <c r="V1997" s="132"/>
    </row>
    <row r="1998" spans="1:22" ht="10.5" customHeight="1">
      <c r="A1998" s="184" t="s">
        <v>348</v>
      </c>
      <c r="B1998" s="190">
        <f>$B$18</f>
        <v>4.3333333333333335E-2</v>
      </c>
      <c r="C1998" s="186" t="s">
        <v>349</v>
      </c>
      <c r="D1998" s="259"/>
      <c r="E1998" s="259"/>
      <c r="F1998" s="259"/>
      <c r="G1998" s="259"/>
      <c r="H1998" s="259"/>
      <c r="I1998" s="259"/>
      <c r="J1998" s="259"/>
      <c r="K1998" s="260"/>
      <c r="L1998" s="184" t="s">
        <v>348</v>
      </c>
      <c r="M1998" s="190">
        <f>$B$18</f>
        <v>4.3333333333333335E-2</v>
      </c>
      <c r="N1998" s="186" t="s">
        <v>349</v>
      </c>
      <c r="O1998" s="259"/>
      <c r="P1998" s="259"/>
      <c r="Q1998" s="259"/>
      <c r="R1998" s="259"/>
      <c r="S1998" s="259"/>
      <c r="T1998" s="259"/>
      <c r="U1998" s="259"/>
      <c r="V1998" s="261"/>
    </row>
    <row r="1999" spans="1:22" ht="26.25" customHeight="1">
      <c r="A1999" s="131" t="s">
        <v>363</v>
      </c>
      <c r="B1999" s="131"/>
      <c r="L1999" s="131" t="s">
        <v>363</v>
      </c>
      <c r="M1999" s="131"/>
    </row>
    <row r="2000" spans="1:22">
      <c r="A2000" s="131" t="s">
        <v>966</v>
      </c>
      <c r="B2000" s="131"/>
      <c r="L2000" s="131" t="s">
        <v>966</v>
      </c>
      <c r="M2000" s="131"/>
    </row>
    <row r="2001" spans="1:22" ht="1.5" customHeight="1">
      <c r="A2001" s="131"/>
      <c r="B2001" s="131"/>
      <c r="C2001" s="132"/>
      <c r="D2001" s="132"/>
      <c r="E2001" s="132"/>
      <c r="F2001" s="132"/>
      <c r="G2001" s="132"/>
      <c r="H2001" s="132"/>
      <c r="I2001" s="132"/>
      <c r="J2001" s="132"/>
      <c r="K2001" s="217"/>
      <c r="L2001" s="131"/>
      <c r="M2001" s="131"/>
      <c r="N2001" s="132"/>
      <c r="O2001" s="132"/>
      <c r="P2001" s="132"/>
      <c r="Q2001" s="132"/>
      <c r="R2001" s="132"/>
      <c r="S2001" s="132"/>
      <c r="T2001" s="132"/>
      <c r="U2001" s="132"/>
      <c r="V2001" s="132"/>
    </row>
    <row r="2002" spans="1:22">
      <c r="A2002" s="132"/>
      <c r="B2002" s="132"/>
      <c r="C2002" s="132"/>
      <c r="D2002" s="133" t="s">
        <v>350</v>
      </c>
      <c r="E2002" s="133"/>
      <c r="F2002" s="133"/>
      <c r="G2002" s="135" t="str">
        <f>$G$4</f>
        <v>ноябрь</v>
      </c>
      <c r="H2002" s="133" t="s">
        <v>967</v>
      </c>
      <c r="I2002" s="132"/>
      <c r="J2002" s="132"/>
      <c r="K2002" s="217"/>
      <c r="L2002" s="132"/>
      <c r="M2002" s="132"/>
      <c r="N2002" s="132"/>
      <c r="O2002" s="133" t="s">
        <v>350</v>
      </c>
      <c r="P2002" s="133"/>
      <c r="Q2002" s="133"/>
      <c r="R2002" s="135" t="str">
        <f>$G$4</f>
        <v>ноябрь</v>
      </c>
      <c r="S2002" s="133" t="s">
        <v>967</v>
      </c>
      <c r="T2002" s="132"/>
      <c r="U2002" s="132"/>
      <c r="V2002" s="132"/>
    </row>
    <row r="2003" spans="1:22" ht="3.75" customHeight="1">
      <c r="A2003" s="599" t="s">
        <v>369</v>
      </c>
      <c r="B2003" s="132"/>
      <c r="C2003" s="132"/>
      <c r="D2003" s="132"/>
      <c r="E2003" s="132"/>
      <c r="F2003" s="132"/>
      <c r="G2003" s="132"/>
      <c r="H2003" s="132"/>
      <c r="I2003" s="132"/>
      <c r="J2003" s="132"/>
      <c r="K2003" s="594"/>
      <c r="L2003" s="599" t="s">
        <v>369</v>
      </c>
      <c r="M2003" s="132"/>
      <c r="N2003" s="132"/>
      <c r="O2003" s="132"/>
      <c r="P2003" s="132"/>
      <c r="Q2003" s="132"/>
      <c r="R2003" s="132"/>
      <c r="S2003" s="132"/>
      <c r="T2003" s="132"/>
      <c r="U2003" s="132"/>
      <c r="V2003" s="594"/>
    </row>
    <row r="2004" spans="1:22">
      <c r="A2004" s="599"/>
      <c r="B2004" s="132"/>
      <c r="C2004" s="132"/>
      <c r="D2004" s="131" t="s">
        <v>327</v>
      </c>
      <c r="E2004" s="131"/>
      <c r="F2004" s="136">
        <f>F1986</f>
        <v>49.2</v>
      </c>
      <c r="G2004" s="131" t="s">
        <v>328</v>
      </c>
      <c r="H2004" s="132" t="str">
        <f>H1986</f>
        <v>Мейта Т.В.</v>
      </c>
      <c r="I2004" s="132"/>
      <c r="J2004" s="132"/>
      <c r="K2004" s="594"/>
      <c r="L2004" s="599"/>
      <c r="M2004" s="132"/>
      <c r="N2004" s="132"/>
      <c r="O2004" s="131" t="s">
        <v>327</v>
      </c>
      <c r="P2004" s="131"/>
      <c r="Q2004" s="136">
        <f>Q1986</f>
        <v>49.4</v>
      </c>
      <c r="R2004" s="131" t="s">
        <v>328</v>
      </c>
      <c r="S2004" s="132" t="str">
        <f>S1986</f>
        <v>Зуев И.И.</v>
      </c>
      <c r="T2004" s="132"/>
      <c r="U2004" s="132"/>
      <c r="V2004" s="594"/>
    </row>
    <row r="2005" spans="1:22">
      <c r="A2005" s="599"/>
      <c r="B2005" s="132"/>
      <c r="C2005" s="132"/>
      <c r="D2005" s="131" t="s">
        <v>329</v>
      </c>
      <c r="E2005" s="131"/>
      <c r="F2005" s="136">
        <f>F1987</f>
        <v>1</v>
      </c>
      <c r="G2005" s="131" t="s">
        <v>330</v>
      </c>
      <c r="H2005" s="132" t="s">
        <v>331</v>
      </c>
      <c r="I2005" s="132"/>
      <c r="J2005" s="137">
        <f>J1987</f>
        <v>111</v>
      </c>
      <c r="K2005" s="594"/>
      <c r="L2005" s="599"/>
      <c r="M2005" s="132"/>
      <c r="N2005" s="132"/>
      <c r="O2005" s="131" t="s">
        <v>329</v>
      </c>
      <c r="P2005" s="131"/>
      <c r="Q2005" s="136">
        <f>Q1987</f>
        <v>3</v>
      </c>
      <c r="R2005" s="131" t="s">
        <v>330</v>
      </c>
      <c r="S2005" s="132" t="s">
        <v>331</v>
      </c>
      <c r="T2005" s="132"/>
      <c r="U2005" s="137">
        <f>U1987</f>
        <v>113</v>
      </c>
      <c r="V2005" s="594"/>
    </row>
    <row r="2006" spans="1:22" ht="2.25" customHeight="1" thickBot="1">
      <c r="A2006" s="599"/>
      <c r="B2006" s="132"/>
      <c r="C2006" s="132"/>
      <c r="D2006" s="132"/>
      <c r="E2006" s="132"/>
      <c r="F2006" s="132"/>
      <c r="G2006" s="132"/>
      <c r="H2006" s="132"/>
      <c r="I2006" s="132"/>
      <c r="J2006" s="132"/>
      <c r="K2006" s="594"/>
      <c r="L2006" s="599"/>
      <c r="M2006" s="132"/>
      <c r="N2006" s="132"/>
      <c r="O2006" s="132"/>
      <c r="P2006" s="132"/>
      <c r="Q2006" s="132"/>
      <c r="R2006" s="132"/>
      <c r="S2006" s="132"/>
      <c r="T2006" s="132"/>
      <c r="U2006" s="132"/>
      <c r="V2006" s="594"/>
    </row>
    <row r="2007" spans="1:22" ht="20.25" customHeight="1" thickBot="1">
      <c r="A2007" s="599"/>
      <c r="B2007" s="138"/>
      <c r="C2007" s="219"/>
      <c r="D2007" s="139" t="s">
        <v>957</v>
      </c>
      <c r="E2007" s="140"/>
      <c r="F2007" s="141" t="s">
        <v>334</v>
      </c>
      <c r="G2007" s="141" t="s">
        <v>335</v>
      </c>
      <c r="H2007" s="220"/>
      <c r="I2007" s="569" t="s">
        <v>337</v>
      </c>
      <c r="J2007" s="570"/>
      <c r="K2007" s="594"/>
      <c r="L2007" s="599"/>
      <c r="M2007" s="138"/>
      <c r="N2007" s="219"/>
      <c r="O2007" s="139" t="s">
        <v>957</v>
      </c>
      <c r="P2007" s="140"/>
      <c r="Q2007" s="141" t="s">
        <v>334</v>
      </c>
      <c r="R2007" s="141" t="s">
        <v>335</v>
      </c>
      <c r="S2007" s="220"/>
      <c r="T2007" s="569" t="s">
        <v>337</v>
      </c>
      <c r="U2007" s="570"/>
      <c r="V2007" s="594"/>
    </row>
    <row r="2008" spans="1:22" ht="3" customHeight="1">
      <c r="A2008" s="599"/>
      <c r="B2008" s="221"/>
      <c r="C2008" s="144"/>
      <c r="D2008" s="144"/>
      <c r="E2008" s="145"/>
      <c r="F2008" s="146"/>
      <c r="G2008" s="146"/>
      <c r="H2008" s="146"/>
      <c r="I2008" s="144"/>
      <c r="J2008" s="147"/>
      <c r="K2008" s="594"/>
      <c r="L2008" s="599"/>
      <c r="M2008" s="221"/>
      <c r="N2008" s="144"/>
      <c r="O2008" s="144"/>
      <c r="P2008" s="145"/>
      <c r="Q2008" s="146"/>
      <c r="R2008" s="146"/>
      <c r="S2008" s="146"/>
      <c r="T2008" s="144"/>
      <c r="U2008" s="147"/>
      <c r="V2008" s="594"/>
    </row>
    <row r="2009" spans="1:22" ht="27" customHeight="1" thickBot="1">
      <c r="A2009" s="599"/>
      <c r="B2009" s="600" t="s">
        <v>520</v>
      </c>
      <c r="C2009" s="601"/>
      <c r="D2009" s="601"/>
      <c r="E2009" s="602"/>
      <c r="F2009" s="239">
        <v>8.4499999999999993</v>
      </c>
      <c r="G2009" s="239">
        <f>F2009*F2004</f>
        <v>415.74</v>
      </c>
      <c r="H2009" s="166"/>
      <c r="I2009" s="242">
        <f>G2009-H2009</f>
        <v>415.74</v>
      </c>
      <c r="J2009" s="167"/>
      <c r="K2009" s="594"/>
      <c r="L2009" s="599"/>
      <c r="M2009" s="600" t="s">
        <v>520</v>
      </c>
      <c r="N2009" s="601"/>
      <c r="O2009" s="601"/>
      <c r="P2009" s="602"/>
      <c r="Q2009" s="239">
        <v>8.4499999999999993</v>
      </c>
      <c r="R2009" s="239">
        <f>Q2009*Q2004</f>
        <v>417.42999999999995</v>
      </c>
      <c r="S2009" s="166"/>
      <c r="T2009" s="242">
        <f>R2009-S2009</f>
        <v>417.42999999999995</v>
      </c>
      <c r="U2009" s="167"/>
      <c r="V2009" s="594"/>
    </row>
    <row r="2010" spans="1:22" ht="13.5" hidden="1" thickBot="1">
      <c r="A2010" s="154"/>
      <c r="B2010" s="168" t="s">
        <v>521</v>
      </c>
      <c r="C2010" s="164"/>
      <c r="D2010" s="164"/>
      <c r="E2010" s="165"/>
      <c r="F2010" s="239">
        <f>$B$2309</f>
        <v>0</v>
      </c>
      <c r="G2010" s="158">
        <f>F2010*F2004</f>
        <v>0</v>
      </c>
      <c r="H2010" s="194"/>
      <c r="I2010" s="160">
        <f>G2010-H2010</f>
        <v>0</v>
      </c>
      <c r="J2010" s="161"/>
      <c r="K2010" s="594"/>
      <c r="L2010" s="154"/>
      <c r="M2010" s="168" t="s">
        <v>521</v>
      </c>
      <c r="N2010" s="164"/>
      <c r="O2010" s="164"/>
      <c r="P2010" s="165"/>
      <c r="Q2010" s="239">
        <f>$B$2309</f>
        <v>0</v>
      </c>
      <c r="R2010" s="158">
        <f>Q2010*Q2004</f>
        <v>0</v>
      </c>
      <c r="S2010" s="194"/>
      <c r="T2010" s="160">
        <f>R2010-S2010</f>
        <v>0</v>
      </c>
      <c r="U2010" s="161"/>
      <c r="V2010" s="594"/>
    </row>
    <row r="2011" spans="1:22" ht="13.5" hidden="1" customHeight="1" thickBot="1">
      <c r="A2011" s="132"/>
      <c r="B2011" s="168"/>
      <c r="C2011" s="164"/>
      <c r="D2011" s="164"/>
      <c r="E2011" s="165"/>
      <c r="F2011" s="332" t="s">
        <v>384</v>
      </c>
      <c r="G2011" s="332" t="s">
        <v>385</v>
      </c>
      <c r="H2011" s="300"/>
      <c r="I2011" s="219"/>
      <c r="J2011" s="251"/>
      <c r="K2011" s="594"/>
      <c r="L2011" s="132"/>
      <c r="M2011" s="168"/>
      <c r="N2011" s="164"/>
      <c r="O2011" s="164"/>
      <c r="P2011" s="165"/>
      <c r="Q2011" s="332" t="s">
        <v>384</v>
      </c>
      <c r="R2011" s="332" t="s">
        <v>385</v>
      </c>
      <c r="S2011" s="300"/>
      <c r="T2011" s="219"/>
      <c r="U2011" s="251"/>
      <c r="V2011" s="594"/>
    </row>
    <row r="2012" spans="1:22" ht="13.5" thickBot="1">
      <c r="A2012" s="246" t="s">
        <v>375</v>
      </c>
      <c r="B2012" s="345"/>
      <c r="C2012" s="219"/>
      <c r="D2012" s="219"/>
      <c r="E2012" s="253"/>
      <c r="F2012" s="164"/>
      <c r="G2012" s="282"/>
      <c r="H2012" s="249"/>
      <c r="I2012" s="242"/>
      <c r="J2012" s="167"/>
      <c r="K2012" s="594"/>
      <c r="L2012" s="246" t="s">
        <v>375</v>
      </c>
      <c r="M2012" s="345"/>
      <c r="N2012" s="219"/>
      <c r="O2012" s="219"/>
      <c r="P2012" s="253"/>
      <c r="Q2012" s="164"/>
      <c r="R2012" s="248"/>
      <c r="S2012" s="249"/>
      <c r="T2012" s="242"/>
      <c r="U2012" s="167"/>
      <c r="V2012" s="594"/>
    </row>
    <row r="2013" spans="1:22">
      <c r="A2013" s="131"/>
      <c r="B2013" s="132"/>
      <c r="C2013" s="132"/>
      <c r="D2013" s="132"/>
      <c r="E2013" s="132"/>
      <c r="F2013" s="132"/>
      <c r="G2013" s="173" t="s">
        <v>342</v>
      </c>
      <c r="H2013" s="147"/>
      <c r="I2013" s="287">
        <f>I1995</f>
        <v>0</v>
      </c>
      <c r="J2013" s="147"/>
      <c r="K2013" s="594"/>
      <c r="L2013" s="131"/>
      <c r="M2013" s="132"/>
      <c r="N2013" s="132"/>
      <c r="O2013" s="132"/>
      <c r="P2013" s="132"/>
      <c r="Q2013" s="132"/>
      <c r="R2013" s="173" t="s">
        <v>342</v>
      </c>
      <c r="S2013" s="147"/>
      <c r="T2013" s="287">
        <f>T1995</f>
        <v>0</v>
      </c>
      <c r="U2013" s="147"/>
      <c r="V2013" s="594"/>
    </row>
    <row r="2014" spans="1:22">
      <c r="A2014" s="131"/>
      <c r="B2014" s="132"/>
      <c r="C2014" s="132"/>
      <c r="D2014" s="132"/>
      <c r="E2014" s="132"/>
      <c r="F2014" s="132"/>
      <c r="G2014" s="177" t="s">
        <v>140</v>
      </c>
      <c r="H2014" s="178"/>
      <c r="I2014" s="283">
        <f>I1996</f>
        <v>0</v>
      </c>
      <c r="J2014" s="178"/>
      <c r="K2014" s="594"/>
      <c r="L2014" s="131"/>
      <c r="M2014" s="132"/>
      <c r="N2014" s="132"/>
      <c r="O2014" s="132"/>
      <c r="P2014" s="132"/>
      <c r="Q2014" s="132"/>
      <c r="R2014" s="177" t="s">
        <v>140</v>
      </c>
      <c r="S2014" s="178"/>
      <c r="T2014" s="283">
        <f>T1996</f>
        <v>0</v>
      </c>
      <c r="U2014" s="178"/>
      <c r="V2014" s="594"/>
    </row>
    <row r="2015" spans="1:22" ht="13.5" thickBot="1">
      <c r="A2015" s="131" t="s">
        <v>376</v>
      </c>
      <c r="B2015" s="132"/>
      <c r="C2015" s="132"/>
      <c r="D2015" s="180" t="s">
        <v>345</v>
      </c>
      <c r="E2015" s="183" t="str">
        <f>$E$17</f>
        <v>декабря</v>
      </c>
      <c r="F2015" s="132" t="s">
        <v>968</v>
      </c>
      <c r="G2015" s="182" t="s">
        <v>347</v>
      </c>
      <c r="H2015" s="167"/>
      <c r="I2015" s="257">
        <f>I2009+I2010+I2012+I2013+I2014</f>
        <v>415.74</v>
      </c>
      <c r="J2015" s="167"/>
      <c r="K2015" s="594"/>
      <c r="L2015" s="131" t="s">
        <v>376</v>
      </c>
      <c r="M2015" s="132"/>
      <c r="N2015" s="132"/>
      <c r="O2015" s="180" t="s">
        <v>345</v>
      </c>
      <c r="P2015" s="183" t="str">
        <f>$E$17</f>
        <v>декабря</v>
      </c>
      <c r="Q2015" s="132" t="s">
        <v>968</v>
      </c>
      <c r="R2015" s="182" t="s">
        <v>347</v>
      </c>
      <c r="S2015" s="167"/>
      <c r="T2015" s="257">
        <f>T2009+T2010+T2012+T2013+T2014</f>
        <v>417.42999999999995</v>
      </c>
      <c r="U2015" s="167"/>
      <c r="V2015" s="594"/>
    </row>
    <row r="2016" spans="1:22" s="261" customFormat="1" ht="12.75" customHeight="1">
      <c r="A2016" s="284" t="s">
        <v>348</v>
      </c>
      <c r="B2016" s="285">
        <f>$B$18</f>
        <v>4.3333333333333335E-2</v>
      </c>
      <c r="C2016" s="196" t="s">
        <v>349</v>
      </c>
      <c r="K2016" s="260"/>
      <c r="L2016" s="284" t="s">
        <v>348</v>
      </c>
      <c r="M2016" s="285">
        <f>$B$18</f>
        <v>4.3333333333333335E-2</v>
      </c>
      <c r="N2016" s="196" t="s">
        <v>349</v>
      </c>
    </row>
    <row r="2017" spans="1:22">
      <c r="A2017" s="131" t="s">
        <v>363</v>
      </c>
      <c r="B2017" s="131"/>
      <c r="L2017" s="131" t="s">
        <v>363</v>
      </c>
      <c r="M2017" s="131"/>
    </row>
    <row r="2018" spans="1:22">
      <c r="A2018" s="131" t="s">
        <v>966</v>
      </c>
      <c r="B2018" s="131"/>
      <c r="L2018" s="131" t="s">
        <v>966</v>
      </c>
      <c r="M2018" s="131"/>
    </row>
    <row r="2019" spans="1:22" ht="2.25" customHeight="1">
      <c r="A2019" s="131"/>
      <c r="B2019" s="131"/>
      <c r="C2019" s="132"/>
      <c r="D2019" s="132"/>
      <c r="E2019" s="132"/>
      <c r="F2019" s="132"/>
      <c r="G2019" s="132"/>
      <c r="H2019" s="132"/>
      <c r="I2019" s="132"/>
      <c r="J2019" s="132"/>
      <c r="K2019" s="217"/>
      <c r="L2019" s="131"/>
      <c r="M2019" s="131"/>
      <c r="N2019" s="132"/>
      <c r="O2019" s="132"/>
      <c r="P2019" s="132"/>
      <c r="Q2019" s="132"/>
      <c r="R2019" s="132"/>
      <c r="S2019" s="132"/>
      <c r="T2019" s="132"/>
      <c r="U2019" s="132"/>
      <c r="V2019" s="132"/>
    </row>
    <row r="2020" spans="1:22">
      <c r="A2020" s="132"/>
      <c r="B2020" s="132"/>
      <c r="C2020" s="132"/>
      <c r="D2020" s="133" t="s">
        <v>325</v>
      </c>
      <c r="E2020" s="133"/>
      <c r="F2020" s="133"/>
      <c r="G2020" s="135" t="str">
        <f>$G$4</f>
        <v>ноябрь</v>
      </c>
      <c r="H2020" s="133" t="s">
        <v>967</v>
      </c>
      <c r="I2020" s="132"/>
      <c r="J2020" s="132"/>
      <c r="K2020" s="217"/>
      <c r="L2020" s="132"/>
      <c r="M2020" s="132"/>
      <c r="N2020" s="132"/>
      <c r="O2020" s="133" t="s">
        <v>325</v>
      </c>
      <c r="P2020" s="133"/>
      <c r="Q2020" s="133"/>
      <c r="R2020" s="135" t="str">
        <f>$G$4</f>
        <v>ноябрь</v>
      </c>
      <c r="S2020" s="133" t="s">
        <v>967</v>
      </c>
      <c r="T2020" s="132"/>
      <c r="U2020" s="132"/>
      <c r="V2020" s="132"/>
    </row>
    <row r="2021" spans="1:22" ht="5.25" customHeight="1">
      <c r="A2021" s="599" t="s">
        <v>369</v>
      </c>
      <c r="B2021" s="132"/>
      <c r="C2021" s="132"/>
      <c r="D2021" s="132"/>
      <c r="E2021" s="132"/>
      <c r="F2021" s="132"/>
      <c r="G2021" s="132"/>
      <c r="H2021" s="132"/>
      <c r="I2021" s="132"/>
      <c r="J2021" s="132"/>
      <c r="K2021" s="217"/>
      <c r="L2021" s="599" t="s">
        <v>369</v>
      </c>
      <c r="M2021" s="132"/>
      <c r="N2021" s="132"/>
      <c r="O2021" s="132"/>
      <c r="P2021" s="132"/>
      <c r="Q2021" s="132"/>
      <c r="R2021" s="132"/>
      <c r="S2021" s="132"/>
      <c r="T2021" s="132"/>
      <c r="U2021" s="132"/>
      <c r="V2021" s="132"/>
    </row>
    <row r="2022" spans="1:22">
      <c r="A2022" s="599"/>
      <c r="B2022" s="132"/>
      <c r="C2022" s="132"/>
      <c r="D2022" s="131" t="s">
        <v>327</v>
      </c>
      <c r="E2022" s="131"/>
      <c r="F2022" s="136">
        <f>Жильцы!E115</f>
        <v>58</v>
      </c>
      <c r="G2022" s="131" t="s">
        <v>328</v>
      </c>
      <c r="H2022" s="132" t="str">
        <f>Жильцы!B115&amp;" "&amp;Жильцы!C115&amp;"."&amp;Жильцы!D115&amp;"."</f>
        <v>Коваленина С.С.</v>
      </c>
      <c r="I2022" s="132"/>
      <c r="J2022" s="132"/>
      <c r="K2022" s="217"/>
      <c r="L2022" s="599"/>
      <c r="M2022" s="132"/>
      <c r="N2022" s="132"/>
      <c r="O2022" s="131" t="s">
        <v>327</v>
      </c>
      <c r="P2022" s="131"/>
      <c r="Q2022" s="136">
        <f>Жильцы!E117</f>
        <v>65.599999999999994</v>
      </c>
      <c r="R2022" s="131" t="s">
        <v>328</v>
      </c>
      <c r="S2022" s="132" t="str">
        <f>Жильцы!B117&amp;" "&amp;Жильцы!C117&amp;"."&amp;Жильцы!D117&amp;"."</f>
        <v>Поштовый В.А.</v>
      </c>
      <c r="T2022" s="132"/>
      <c r="U2022" s="132"/>
      <c r="V2022" s="132"/>
    </row>
    <row r="2023" spans="1:22">
      <c r="A2023" s="599"/>
      <c r="B2023" s="132"/>
      <c r="C2023" s="132"/>
      <c r="D2023" s="131" t="s">
        <v>329</v>
      </c>
      <c r="E2023" s="131"/>
      <c r="F2023" s="136">
        <f>Жильцы!F115</f>
        <v>3</v>
      </c>
      <c r="G2023" s="131" t="s">
        <v>330</v>
      </c>
      <c r="H2023" s="132" t="s">
        <v>331</v>
      </c>
      <c r="I2023" s="132"/>
      <c r="J2023" s="137">
        <f>Жильцы!A115</f>
        <v>114</v>
      </c>
      <c r="K2023" s="217"/>
      <c r="L2023" s="599"/>
      <c r="M2023" s="132"/>
      <c r="N2023" s="132"/>
      <c r="O2023" s="131" t="s">
        <v>329</v>
      </c>
      <c r="P2023" s="131"/>
      <c r="Q2023" s="136">
        <f>Жильцы!F117</f>
        <v>5</v>
      </c>
      <c r="R2023" s="131" t="s">
        <v>330</v>
      </c>
      <c r="S2023" s="132" t="s">
        <v>331</v>
      </c>
      <c r="T2023" s="132"/>
      <c r="U2023" s="137">
        <f>Жильцы!A117</f>
        <v>116</v>
      </c>
      <c r="V2023" s="132"/>
    </row>
    <row r="2024" spans="1:22" ht="2.25" customHeight="1" thickBot="1">
      <c r="A2024" s="599"/>
      <c r="B2024" s="132"/>
      <c r="C2024" s="132"/>
      <c r="D2024" s="132"/>
      <c r="E2024" s="132"/>
      <c r="F2024" s="132"/>
      <c r="G2024" s="132"/>
      <c r="H2024" s="132"/>
      <c r="I2024" s="132"/>
      <c r="J2024" s="132"/>
      <c r="K2024" s="217"/>
      <c r="L2024" s="599"/>
      <c r="M2024" s="132"/>
      <c r="N2024" s="132"/>
      <c r="O2024" s="132"/>
      <c r="P2024" s="132"/>
      <c r="Q2024" s="132"/>
      <c r="R2024" s="132"/>
      <c r="S2024" s="132"/>
      <c r="T2024" s="132"/>
      <c r="U2024" s="132"/>
      <c r="V2024" s="132"/>
    </row>
    <row r="2025" spans="1:22" ht="19.5" customHeight="1" thickBot="1">
      <c r="A2025" s="599"/>
      <c r="B2025" s="138"/>
      <c r="C2025" s="219"/>
      <c r="D2025" s="139" t="s">
        <v>957</v>
      </c>
      <c r="E2025" s="140"/>
      <c r="F2025" s="141" t="s">
        <v>334</v>
      </c>
      <c r="G2025" s="141" t="s">
        <v>335</v>
      </c>
      <c r="H2025" s="220"/>
      <c r="I2025" s="569" t="s">
        <v>337</v>
      </c>
      <c r="J2025" s="570"/>
      <c r="K2025" s="217"/>
      <c r="L2025" s="599"/>
      <c r="M2025" s="138"/>
      <c r="N2025" s="219"/>
      <c r="O2025" s="139" t="s">
        <v>957</v>
      </c>
      <c r="P2025" s="140"/>
      <c r="Q2025" s="141" t="s">
        <v>334</v>
      </c>
      <c r="R2025" s="141" t="s">
        <v>335</v>
      </c>
      <c r="S2025" s="220"/>
      <c r="T2025" s="569" t="s">
        <v>337</v>
      </c>
      <c r="U2025" s="570"/>
      <c r="V2025" s="132"/>
    </row>
    <row r="2026" spans="1:22" ht="3" customHeight="1">
      <c r="A2026" s="599"/>
      <c r="B2026" s="221"/>
      <c r="C2026" s="144"/>
      <c r="D2026" s="144"/>
      <c r="E2026" s="145"/>
      <c r="F2026" s="146"/>
      <c r="G2026" s="146"/>
      <c r="H2026" s="146"/>
      <c r="I2026" s="144"/>
      <c r="J2026" s="147"/>
      <c r="K2026" s="217"/>
      <c r="L2026" s="599"/>
      <c r="M2026" s="221"/>
      <c r="N2026" s="144"/>
      <c r="O2026" s="144"/>
      <c r="P2026" s="145"/>
      <c r="Q2026" s="146"/>
      <c r="R2026" s="146"/>
      <c r="S2026" s="146"/>
      <c r="T2026" s="144"/>
      <c r="U2026" s="147"/>
      <c r="V2026" s="132"/>
    </row>
    <row r="2027" spans="1:22" ht="25.5" customHeight="1" thickBot="1">
      <c r="A2027" s="599"/>
      <c r="B2027" s="600" t="s">
        <v>520</v>
      </c>
      <c r="C2027" s="601"/>
      <c r="D2027" s="601"/>
      <c r="E2027" s="602"/>
      <c r="F2027" s="239">
        <v>8.4499999999999993</v>
      </c>
      <c r="G2027" s="239">
        <f>F2027*F2022</f>
        <v>490.09999999999997</v>
      </c>
      <c r="H2027" s="240"/>
      <c r="I2027" s="242">
        <f>G2027-H2027</f>
        <v>490.09999999999997</v>
      </c>
      <c r="J2027" s="167"/>
      <c r="K2027" s="217"/>
      <c r="L2027" s="599"/>
      <c r="M2027" s="600" t="s">
        <v>520</v>
      </c>
      <c r="N2027" s="601"/>
      <c r="O2027" s="601"/>
      <c r="P2027" s="602"/>
      <c r="Q2027" s="239">
        <v>8.4499999999999993</v>
      </c>
      <c r="R2027" s="239">
        <f>Q2027*Q2022</f>
        <v>554.31999999999994</v>
      </c>
      <c r="S2027" s="240"/>
      <c r="T2027" s="242">
        <f>R2027-S2027</f>
        <v>554.31999999999994</v>
      </c>
      <c r="U2027" s="167"/>
      <c r="V2027" s="132"/>
    </row>
    <row r="2028" spans="1:22" ht="13.5" hidden="1" thickBot="1">
      <c r="A2028" s="154"/>
      <c r="B2028" s="168" t="s">
        <v>521</v>
      </c>
      <c r="C2028" s="164"/>
      <c r="D2028" s="164"/>
      <c r="E2028" s="165"/>
      <c r="F2028" s="239">
        <f>$B$2309</f>
        <v>0</v>
      </c>
      <c r="G2028" s="158">
        <f>F2028*F2022</f>
        <v>0</v>
      </c>
      <c r="H2028" s="162"/>
      <c r="I2028" s="160">
        <f>G2028-H2028</f>
        <v>0</v>
      </c>
      <c r="J2028" s="161"/>
      <c r="K2028" s="217"/>
      <c r="L2028" s="154"/>
      <c r="M2028" s="168" t="s">
        <v>521</v>
      </c>
      <c r="N2028" s="164"/>
      <c r="O2028" s="164"/>
      <c r="P2028" s="165"/>
      <c r="Q2028" s="239">
        <f>$B$2309</f>
        <v>0</v>
      </c>
      <c r="R2028" s="158">
        <f>Q2028*Q2022</f>
        <v>0</v>
      </c>
      <c r="S2028" s="162"/>
      <c r="T2028" s="160">
        <f>R2028-S2028</f>
        <v>0</v>
      </c>
      <c r="U2028" s="161"/>
      <c r="V2028" s="132"/>
    </row>
    <row r="2029" spans="1:22" ht="15" hidden="1" customHeight="1" thickBot="1">
      <c r="A2029" s="132"/>
      <c r="B2029" s="168"/>
      <c r="C2029" s="164"/>
      <c r="D2029" s="164"/>
      <c r="E2029" s="165"/>
      <c r="F2029" s="332" t="s">
        <v>384</v>
      </c>
      <c r="G2029" s="332" t="s">
        <v>385</v>
      </c>
      <c r="H2029" s="300"/>
      <c r="I2029" s="219"/>
      <c r="J2029" s="251"/>
      <c r="K2029" s="217"/>
      <c r="L2029" s="132"/>
      <c r="M2029" s="168"/>
      <c r="N2029" s="164"/>
      <c r="O2029" s="164"/>
      <c r="P2029" s="165"/>
      <c r="Q2029" s="332" t="s">
        <v>384</v>
      </c>
      <c r="R2029" s="332" t="s">
        <v>385</v>
      </c>
      <c r="S2029" s="300"/>
      <c r="T2029" s="219"/>
      <c r="U2029" s="251"/>
      <c r="V2029" s="132"/>
    </row>
    <row r="2030" spans="1:22" ht="13.5" thickBot="1">
      <c r="A2030" s="246" t="s">
        <v>375</v>
      </c>
      <c r="B2030" s="345"/>
      <c r="C2030" s="219"/>
      <c r="D2030" s="219"/>
      <c r="E2030" s="253"/>
      <c r="F2030" s="248"/>
      <c r="G2030" s="248"/>
      <c r="H2030" s="249"/>
      <c r="I2030" s="242"/>
      <c r="J2030" s="251"/>
      <c r="K2030" s="252"/>
      <c r="L2030" s="246" t="s">
        <v>375</v>
      </c>
      <c r="M2030" s="345"/>
      <c r="N2030" s="219"/>
      <c r="O2030" s="219"/>
      <c r="P2030" s="253"/>
      <c r="Q2030" s="164"/>
      <c r="R2030" s="248"/>
      <c r="S2030" s="249"/>
      <c r="T2030" s="242"/>
      <c r="U2030" s="167"/>
      <c r="V2030" s="132"/>
    </row>
    <row r="2031" spans="1:22">
      <c r="A2031" s="131"/>
      <c r="B2031" s="132"/>
      <c r="C2031" s="132"/>
      <c r="D2031" s="132"/>
      <c r="E2031" s="132"/>
      <c r="F2031" s="132"/>
      <c r="G2031" s="173" t="s">
        <v>342</v>
      </c>
      <c r="H2031" s="147"/>
      <c r="I2031" s="287">
        <f>Жильцы!M115</f>
        <v>0</v>
      </c>
      <c r="J2031" s="147"/>
      <c r="K2031" s="217"/>
      <c r="L2031" s="131"/>
      <c r="M2031" s="132"/>
      <c r="N2031" s="132"/>
      <c r="O2031" s="132"/>
      <c r="P2031" s="132"/>
      <c r="Q2031" s="132"/>
      <c r="R2031" s="173" t="s">
        <v>342</v>
      </c>
      <c r="S2031" s="147"/>
      <c r="T2031" s="287">
        <f>Жильцы!M117</f>
        <v>0</v>
      </c>
      <c r="U2031" s="147"/>
      <c r="V2031" s="132"/>
    </row>
    <row r="2032" spans="1:22">
      <c r="A2032" s="131"/>
      <c r="B2032" s="132"/>
      <c r="C2032" s="132"/>
      <c r="D2032" s="132"/>
      <c r="E2032" s="132"/>
      <c r="F2032" s="132"/>
      <c r="G2032" s="177" t="s">
        <v>140</v>
      </c>
      <c r="H2032" s="178"/>
      <c r="I2032" s="283">
        <f>Жильцы!O115</f>
        <v>0</v>
      </c>
      <c r="J2032" s="178"/>
      <c r="K2032" s="217"/>
      <c r="L2032" s="131"/>
      <c r="M2032" s="132"/>
      <c r="N2032" s="132"/>
      <c r="O2032" s="132"/>
      <c r="P2032" s="132"/>
      <c r="Q2032" s="132"/>
      <c r="R2032" s="177" t="s">
        <v>140</v>
      </c>
      <c r="S2032" s="178"/>
      <c r="T2032" s="283">
        <f>Жильцы!O117</f>
        <v>0</v>
      </c>
      <c r="U2032" s="178"/>
      <c r="V2032" s="132"/>
    </row>
    <row r="2033" spans="1:22" ht="13.5" thickBot="1">
      <c r="A2033" s="131" t="s">
        <v>376</v>
      </c>
      <c r="B2033" s="132"/>
      <c r="C2033" s="132"/>
      <c r="D2033" s="180" t="s">
        <v>345</v>
      </c>
      <c r="E2033" s="183" t="str">
        <f>$E$17</f>
        <v>декабря</v>
      </c>
      <c r="F2033" s="132" t="s">
        <v>968</v>
      </c>
      <c r="G2033" s="182" t="s">
        <v>347</v>
      </c>
      <c r="H2033" s="167"/>
      <c r="I2033" s="257">
        <f>I2027+I2028+I2030+I2031+I2032</f>
        <v>490.09999999999997</v>
      </c>
      <c r="J2033" s="167"/>
      <c r="K2033" s="217"/>
      <c r="L2033" s="131" t="s">
        <v>376</v>
      </c>
      <c r="M2033" s="132"/>
      <c r="N2033" s="132"/>
      <c r="O2033" s="180" t="s">
        <v>345</v>
      </c>
      <c r="P2033" s="183" t="str">
        <f>$E$17</f>
        <v>декабря</v>
      </c>
      <c r="Q2033" s="132" t="s">
        <v>968</v>
      </c>
      <c r="R2033" s="182" t="s">
        <v>347</v>
      </c>
      <c r="S2033" s="167"/>
      <c r="T2033" s="257">
        <f>T2027+T2028+T2030+T2031+T2032</f>
        <v>554.31999999999994</v>
      </c>
      <c r="U2033" s="167"/>
      <c r="V2033" s="132"/>
    </row>
    <row r="2034" spans="1:22" ht="12.75" customHeight="1">
      <c r="A2034" s="184" t="s">
        <v>348</v>
      </c>
      <c r="B2034" s="190">
        <f>$B$18</f>
        <v>4.3333333333333335E-2</v>
      </c>
      <c r="C2034" s="186" t="s">
        <v>349</v>
      </c>
      <c r="D2034" s="259"/>
      <c r="E2034" s="259"/>
      <c r="F2034" s="259"/>
      <c r="G2034" s="188"/>
      <c r="H2034" s="189"/>
      <c r="I2034" s="259"/>
      <c r="J2034" s="259"/>
      <c r="K2034" s="260"/>
      <c r="L2034" s="184" t="s">
        <v>348</v>
      </c>
      <c r="M2034" s="190">
        <f>$B$18</f>
        <v>4.3333333333333335E-2</v>
      </c>
      <c r="N2034" s="186" t="s">
        <v>349</v>
      </c>
      <c r="O2034" s="259"/>
      <c r="P2034" s="259"/>
      <c r="Q2034" s="259"/>
      <c r="R2034" s="259"/>
      <c r="S2034" s="259"/>
      <c r="T2034" s="259"/>
      <c r="U2034" s="259"/>
      <c r="V2034" s="261"/>
    </row>
    <row r="2035" spans="1:22" ht="28.5" customHeight="1">
      <c r="A2035" s="131" t="s">
        <v>363</v>
      </c>
      <c r="B2035" s="131"/>
      <c r="L2035" s="131" t="s">
        <v>363</v>
      </c>
      <c r="M2035" s="131"/>
      <c r="V2035" s="261"/>
    </row>
    <row r="2036" spans="1:22">
      <c r="A2036" s="131" t="s">
        <v>966</v>
      </c>
      <c r="B2036" s="131"/>
      <c r="L2036" s="131" t="s">
        <v>966</v>
      </c>
      <c r="M2036" s="131"/>
      <c r="V2036" s="261"/>
    </row>
    <row r="2037" spans="1:22" ht="1.5" customHeight="1">
      <c r="A2037" s="131"/>
      <c r="B2037" s="131"/>
      <c r="C2037" s="132"/>
      <c r="D2037" s="132"/>
      <c r="E2037" s="132"/>
      <c r="F2037" s="132"/>
      <c r="G2037" s="132"/>
      <c r="H2037" s="132"/>
      <c r="I2037" s="132"/>
      <c r="J2037" s="132"/>
      <c r="K2037" s="217"/>
      <c r="L2037" s="131"/>
      <c r="M2037" s="131"/>
      <c r="N2037" s="132"/>
      <c r="O2037" s="132"/>
      <c r="P2037" s="132"/>
      <c r="Q2037" s="132"/>
      <c r="R2037" s="132"/>
      <c r="S2037" s="132"/>
      <c r="T2037" s="132"/>
      <c r="U2037" s="132"/>
      <c r="V2037" s="156"/>
    </row>
    <row r="2038" spans="1:22">
      <c r="A2038" s="132"/>
      <c r="B2038" s="132"/>
      <c r="C2038" s="132"/>
      <c r="D2038" s="133" t="s">
        <v>350</v>
      </c>
      <c r="E2038" s="133"/>
      <c r="F2038" s="133"/>
      <c r="G2038" s="135" t="str">
        <f>$G$4</f>
        <v>ноябрь</v>
      </c>
      <c r="H2038" s="133" t="s">
        <v>967</v>
      </c>
      <c r="I2038" s="132"/>
      <c r="J2038" s="132"/>
      <c r="K2038" s="217"/>
      <c r="L2038" s="132"/>
      <c r="M2038" s="132"/>
      <c r="N2038" s="132"/>
      <c r="O2038" s="133" t="s">
        <v>350</v>
      </c>
      <c r="P2038" s="133"/>
      <c r="Q2038" s="133"/>
      <c r="R2038" s="135" t="str">
        <f>$G$4</f>
        <v>ноябрь</v>
      </c>
      <c r="S2038" s="133" t="s">
        <v>967</v>
      </c>
      <c r="T2038" s="132"/>
      <c r="U2038" s="132"/>
      <c r="V2038" s="156"/>
    </row>
    <row r="2039" spans="1:22" ht="3.75" customHeight="1">
      <c r="A2039" s="599" t="s">
        <v>369</v>
      </c>
      <c r="B2039" s="132"/>
      <c r="C2039" s="132"/>
      <c r="D2039" s="132"/>
      <c r="E2039" s="132"/>
      <c r="F2039" s="132"/>
      <c r="G2039" s="132"/>
      <c r="H2039" s="132"/>
      <c r="I2039" s="132"/>
      <c r="J2039" s="132"/>
      <c r="K2039" s="594"/>
      <c r="L2039" s="599" t="s">
        <v>369</v>
      </c>
      <c r="M2039" s="132"/>
      <c r="N2039" s="132"/>
      <c r="O2039" s="132"/>
      <c r="P2039" s="132"/>
      <c r="Q2039" s="132"/>
      <c r="R2039" s="132"/>
      <c r="S2039" s="132"/>
      <c r="T2039" s="132"/>
      <c r="U2039" s="132"/>
      <c r="V2039" s="594"/>
    </row>
    <row r="2040" spans="1:22">
      <c r="A2040" s="599"/>
      <c r="B2040" s="132"/>
      <c r="C2040" s="132"/>
      <c r="D2040" s="131" t="s">
        <v>327</v>
      </c>
      <c r="E2040" s="131"/>
      <c r="F2040" s="136">
        <f>F2022</f>
        <v>58</v>
      </c>
      <c r="G2040" s="131" t="s">
        <v>328</v>
      </c>
      <c r="H2040" s="132" t="str">
        <f>H2022</f>
        <v>Коваленина С.С.</v>
      </c>
      <c r="I2040" s="132"/>
      <c r="J2040" s="132"/>
      <c r="K2040" s="594"/>
      <c r="L2040" s="599"/>
      <c r="M2040" s="132"/>
      <c r="N2040" s="132"/>
      <c r="O2040" s="131" t="s">
        <v>327</v>
      </c>
      <c r="P2040" s="131"/>
      <c r="Q2040" s="136">
        <f>Q2022</f>
        <v>65.599999999999994</v>
      </c>
      <c r="R2040" s="131" t="s">
        <v>328</v>
      </c>
      <c r="S2040" s="132" t="str">
        <f>S2022</f>
        <v>Поштовый В.А.</v>
      </c>
      <c r="T2040" s="132"/>
      <c r="U2040" s="132"/>
      <c r="V2040" s="594"/>
    </row>
    <row r="2041" spans="1:22">
      <c r="A2041" s="599"/>
      <c r="B2041" s="132"/>
      <c r="C2041" s="132"/>
      <c r="D2041" s="131" t="s">
        <v>329</v>
      </c>
      <c r="E2041" s="131"/>
      <c r="F2041" s="136">
        <f>F2023</f>
        <v>3</v>
      </c>
      <c r="G2041" s="131" t="s">
        <v>330</v>
      </c>
      <c r="H2041" s="132" t="s">
        <v>331</v>
      </c>
      <c r="I2041" s="132"/>
      <c r="J2041" s="137">
        <f>J2023</f>
        <v>114</v>
      </c>
      <c r="K2041" s="594"/>
      <c r="L2041" s="599"/>
      <c r="M2041" s="132"/>
      <c r="N2041" s="132"/>
      <c r="O2041" s="131" t="s">
        <v>329</v>
      </c>
      <c r="P2041" s="131"/>
      <c r="Q2041" s="136">
        <f>Q2023</f>
        <v>5</v>
      </c>
      <c r="R2041" s="131" t="s">
        <v>330</v>
      </c>
      <c r="S2041" s="132" t="s">
        <v>331</v>
      </c>
      <c r="T2041" s="132"/>
      <c r="U2041" s="137">
        <f>U2023</f>
        <v>116</v>
      </c>
      <c r="V2041" s="594"/>
    </row>
    <row r="2042" spans="1:22" ht="1.5" customHeight="1" thickBot="1">
      <c r="A2042" s="599"/>
      <c r="B2042" s="132"/>
      <c r="C2042" s="132"/>
      <c r="D2042" s="132"/>
      <c r="E2042" s="132"/>
      <c r="F2042" s="132"/>
      <c r="G2042" s="132"/>
      <c r="H2042" s="132"/>
      <c r="I2042" s="132"/>
      <c r="J2042" s="132"/>
      <c r="K2042" s="594"/>
      <c r="L2042" s="599"/>
      <c r="M2042" s="132"/>
      <c r="N2042" s="132"/>
      <c r="O2042" s="132"/>
      <c r="P2042" s="132"/>
      <c r="Q2042" s="132"/>
      <c r="R2042" s="132"/>
      <c r="S2042" s="132"/>
      <c r="T2042" s="132"/>
      <c r="U2042" s="132"/>
      <c r="V2042" s="594"/>
    </row>
    <row r="2043" spans="1:22" ht="17.25" customHeight="1" thickBot="1">
      <c r="A2043" s="599"/>
      <c r="B2043" s="138"/>
      <c r="C2043" s="219"/>
      <c r="D2043" s="139" t="s">
        <v>957</v>
      </c>
      <c r="E2043" s="140"/>
      <c r="F2043" s="141" t="s">
        <v>334</v>
      </c>
      <c r="G2043" s="141" t="s">
        <v>335</v>
      </c>
      <c r="H2043" s="220"/>
      <c r="I2043" s="569" t="s">
        <v>337</v>
      </c>
      <c r="J2043" s="570"/>
      <c r="K2043" s="594"/>
      <c r="L2043" s="599"/>
      <c r="M2043" s="138"/>
      <c r="N2043" s="219"/>
      <c r="O2043" s="139" t="s">
        <v>957</v>
      </c>
      <c r="P2043" s="140"/>
      <c r="Q2043" s="141" t="s">
        <v>334</v>
      </c>
      <c r="R2043" s="141" t="s">
        <v>335</v>
      </c>
      <c r="S2043" s="220"/>
      <c r="T2043" s="569" t="s">
        <v>337</v>
      </c>
      <c r="U2043" s="570"/>
      <c r="V2043" s="594"/>
    </row>
    <row r="2044" spans="1:22" ht="6" customHeight="1">
      <c r="A2044" s="599"/>
      <c r="B2044" s="221"/>
      <c r="C2044" s="144"/>
      <c r="D2044" s="144"/>
      <c r="E2044" s="145"/>
      <c r="F2044" s="146"/>
      <c r="G2044" s="146"/>
      <c r="H2044" s="146"/>
      <c r="I2044" s="144"/>
      <c r="J2044" s="147"/>
      <c r="K2044" s="594"/>
      <c r="L2044" s="599"/>
      <c r="M2044" s="221"/>
      <c r="N2044" s="144"/>
      <c r="O2044" s="144"/>
      <c r="P2044" s="145"/>
      <c r="Q2044" s="146"/>
      <c r="R2044" s="146"/>
      <c r="S2044" s="146"/>
      <c r="T2044" s="144"/>
      <c r="U2044" s="147"/>
      <c r="V2044" s="594"/>
    </row>
    <row r="2045" spans="1:22" ht="25.5" customHeight="1" thickBot="1">
      <c r="A2045" s="599"/>
      <c r="B2045" s="600" t="s">
        <v>520</v>
      </c>
      <c r="C2045" s="601"/>
      <c r="D2045" s="601"/>
      <c r="E2045" s="602"/>
      <c r="F2045" s="239">
        <v>8.4499999999999993</v>
      </c>
      <c r="G2045" s="239">
        <f>F2045*F2040</f>
        <v>490.09999999999997</v>
      </c>
      <c r="H2045" s="166"/>
      <c r="I2045" s="242">
        <f>G2045-H2045</f>
        <v>490.09999999999997</v>
      </c>
      <c r="J2045" s="167"/>
      <c r="K2045" s="594"/>
      <c r="L2045" s="599"/>
      <c r="M2045" s="600" t="s">
        <v>520</v>
      </c>
      <c r="N2045" s="601"/>
      <c r="O2045" s="601"/>
      <c r="P2045" s="602"/>
      <c r="Q2045" s="239">
        <v>8.4499999999999993</v>
      </c>
      <c r="R2045" s="239">
        <f>Q2045*Q2040</f>
        <v>554.31999999999994</v>
      </c>
      <c r="S2045" s="166"/>
      <c r="T2045" s="242">
        <f>R2045-S2045</f>
        <v>554.31999999999994</v>
      </c>
      <c r="U2045" s="167"/>
      <c r="V2045" s="594"/>
    </row>
    <row r="2046" spans="1:22" ht="13.5" hidden="1" thickBot="1">
      <c r="A2046" s="154"/>
      <c r="B2046" s="346" t="s">
        <v>521</v>
      </c>
      <c r="C2046" s="164"/>
      <c r="D2046" s="164"/>
      <c r="E2046" s="165"/>
      <c r="F2046" s="239">
        <f>$B$2309</f>
        <v>0</v>
      </c>
      <c r="G2046" s="158">
        <f>F2046*F2040</f>
        <v>0</v>
      </c>
      <c r="H2046" s="194"/>
      <c r="I2046" s="160">
        <f>G2046-H2046</f>
        <v>0</v>
      </c>
      <c r="J2046" s="161"/>
      <c r="K2046" s="594"/>
      <c r="L2046" s="154"/>
      <c r="M2046" s="346" t="s">
        <v>521</v>
      </c>
      <c r="N2046" s="164"/>
      <c r="O2046" s="164"/>
      <c r="P2046" s="165"/>
      <c r="Q2046" s="239">
        <f>$B$2309</f>
        <v>0</v>
      </c>
      <c r="R2046" s="158">
        <f>Q2046*Q2040</f>
        <v>0</v>
      </c>
      <c r="S2046" s="194"/>
      <c r="T2046" s="160">
        <f>R2046-S2046</f>
        <v>0</v>
      </c>
      <c r="U2046" s="161"/>
      <c r="V2046" s="594"/>
    </row>
    <row r="2047" spans="1:22" ht="12.75" hidden="1" customHeight="1" thickBot="1">
      <c r="A2047" s="132"/>
      <c r="B2047" s="168"/>
      <c r="C2047" s="164"/>
      <c r="D2047" s="164"/>
      <c r="E2047" s="165"/>
      <c r="F2047" s="332" t="s">
        <v>384</v>
      </c>
      <c r="G2047" s="332" t="s">
        <v>385</v>
      </c>
      <c r="H2047" s="300"/>
      <c r="I2047" s="219"/>
      <c r="J2047" s="251"/>
      <c r="K2047" s="594"/>
      <c r="L2047" s="132"/>
      <c r="M2047" s="168"/>
      <c r="N2047" s="164"/>
      <c r="O2047" s="164"/>
      <c r="P2047" s="165"/>
      <c r="Q2047" s="332" t="s">
        <v>384</v>
      </c>
      <c r="R2047" s="332" t="s">
        <v>385</v>
      </c>
      <c r="S2047" s="300"/>
      <c r="T2047" s="219"/>
      <c r="U2047" s="251"/>
      <c r="V2047" s="594"/>
    </row>
    <row r="2048" spans="1:22" ht="13.5" thickBot="1">
      <c r="A2048" s="246" t="s">
        <v>375</v>
      </c>
      <c r="B2048" s="345"/>
      <c r="C2048" s="219"/>
      <c r="D2048" s="219"/>
      <c r="E2048" s="253"/>
      <c r="F2048" s="164"/>
      <c r="G2048" s="282"/>
      <c r="H2048" s="249"/>
      <c r="I2048" s="242"/>
      <c r="J2048" s="167"/>
      <c r="K2048" s="594"/>
      <c r="L2048" s="246" t="s">
        <v>375</v>
      </c>
      <c r="M2048" s="345"/>
      <c r="N2048" s="219"/>
      <c r="O2048" s="219"/>
      <c r="P2048" s="253"/>
      <c r="Q2048" s="164"/>
      <c r="R2048" s="248"/>
      <c r="S2048" s="249"/>
      <c r="T2048" s="242"/>
      <c r="U2048" s="167"/>
      <c r="V2048" s="594"/>
    </row>
    <row r="2049" spans="1:22">
      <c r="A2049" s="131"/>
      <c r="B2049" s="132"/>
      <c r="C2049" s="132"/>
      <c r="D2049" s="132"/>
      <c r="E2049" s="132"/>
      <c r="F2049" s="132"/>
      <c r="G2049" s="173" t="s">
        <v>342</v>
      </c>
      <c r="H2049" s="147"/>
      <c r="I2049" s="287">
        <f>I2031</f>
        <v>0</v>
      </c>
      <c r="J2049" s="147"/>
      <c r="K2049" s="594"/>
      <c r="L2049" s="131"/>
      <c r="M2049" s="132"/>
      <c r="N2049" s="132"/>
      <c r="O2049" s="132"/>
      <c r="P2049" s="132"/>
      <c r="Q2049" s="132"/>
      <c r="R2049" s="173" t="s">
        <v>342</v>
      </c>
      <c r="S2049" s="147"/>
      <c r="T2049" s="287">
        <f>T2031</f>
        <v>0</v>
      </c>
      <c r="U2049" s="147"/>
      <c r="V2049" s="594"/>
    </row>
    <row r="2050" spans="1:22">
      <c r="A2050" s="131"/>
      <c r="B2050" s="132"/>
      <c r="C2050" s="132"/>
      <c r="D2050" s="132"/>
      <c r="E2050" s="132"/>
      <c r="F2050" s="132"/>
      <c r="G2050" s="177" t="s">
        <v>140</v>
      </c>
      <c r="H2050" s="178"/>
      <c r="I2050" s="283">
        <f>I2032</f>
        <v>0</v>
      </c>
      <c r="J2050" s="178"/>
      <c r="K2050" s="594"/>
      <c r="L2050" s="131"/>
      <c r="M2050" s="132"/>
      <c r="N2050" s="132"/>
      <c r="O2050" s="132"/>
      <c r="P2050" s="132"/>
      <c r="Q2050" s="132"/>
      <c r="R2050" s="177" t="s">
        <v>140</v>
      </c>
      <c r="S2050" s="178"/>
      <c r="T2050" s="283">
        <f>T2032</f>
        <v>0</v>
      </c>
      <c r="U2050" s="178"/>
      <c r="V2050" s="594"/>
    </row>
    <row r="2051" spans="1:22" ht="13.5" thickBot="1">
      <c r="A2051" s="131" t="s">
        <v>376</v>
      </c>
      <c r="B2051" s="132"/>
      <c r="C2051" s="132"/>
      <c r="D2051" s="180" t="s">
        <v>345</v>
      </c>
      <c r="E2051" s="183" t="str">
        <f>$E$17</f>
        <v>декабря</v>
      </c>
      <c r="F2051" s="132" t="s">
        <v>968</v>
      </c>
      <c r="G2051" s="182" t="s">
        <v>347</v>
      </c>
      <c r="H2051" s="167"/>
      <c r="I2051" s="257">
        <f>I2045+I2046+I2048+I2049+I2050</f>
        <v>490.09999999999997</v>
      </c>
      <c r="J2051" s="167"/>
      <c r="K2051" s="594"/>
      <c r="L2051" s="131" t="s">
        <v>376</v>
      </c>
      <c r="M2051" s="132"/>
      <c r="N2051" s="132"/>
      <c r="O2051" s="180" t="s">
        <v>345</v>
      </c>
      <c r="P2051" s="183" t="str">
        <f>$E$17</f>
        <v>декабря</v>
      </c>
      <c r="Q2051" s="132" t="s">
        <v>968</v>
      </c>
      <c r="R2051" s="182" t="s">
        <v>347</v>
      </c>
      <c r="S2051" s="167"/>
      <c r="T2051" s="257">
        <f>T2045+T2046+T2048+T2049+T2050</f>
        <v>554.31999999999994</v>
      </c>
      <c r="U2051" s="167"/>
      <c r="V2051" s="594"/>
    </row>
    <row r="2052" spans="1:22" ht="13.5" thickBot="1">
      <c r="A2052" s="184" t="s">
        <v>348</v>
      </c>
      <c r="B2052" s="190">
        <f>$B$18</f>
        <v>4.3333333333333335E-2</v>
      </c>
      <c r="C2052" s="186" t="s">
        <v>349</v>
      </c>
      <c r="D2052" s="259"/>
      <c r="E2052" s="259"/>
      <c r="F2052" s="259"/>
      <c r="G2052" s="197"/>
      <c r="H2052" s="197"/>
      <c r="I2052" s="197"/>
      <c r="J2052" s="197"/>
      <c r="K2052" s="348"/>
      <c r="L2052" s="184" t="s">
        <v>348</v>
      </c>
      <c r="M2052" s="190">
        <f>$B$18</f>
        <v>4.3333333333333335E-2</v>
      </c>
      <c r="N2052" s="186" t="s">
        <v>349</v>
      </c>
      <c r="O2052" s="259"/>
      <c r="P2052" s="259"/>
      <c r="Q2052" s="259"/>
      <c r="R2052" s="197"/>
      <c r="S2052" s="197"/>
      <c r="T2052" s="197"/>
      <c r="U2052" s="197"/>
      <c r="V2052" s="156"/>
    </row>
    <row r="2053" spans="1:22" ht="30" customHeight="1" thickTop="1">
      <c r="A2053" s="131" t="s">
        <v>363</v>
      </c>
      <c r="B2053" s="131"/>
      <c r="L2053" s="131" t="s">
        <v>363</v>
      </c>
      <c r="M2053" s="131"/>
    </row>
    <row r="2054" spans="1:22">
      <c r="A2054" s="131" t="s">
        <v>966</v>
      </c>
      <c r="B2054" s="131"/>
      <c r="L2054" s="131" t="s">
        <v>966</v>
      </c>
      <c r="M2054" s="131"/>
    </row>
    <row r="2055" spans="1:22" ht="2.25" customHeight="1">
      <c r="A2055" s="131"/>
      <c r="B2055" s="131"/>
      <c r="C2055" s="132"/>
      <c r="D2055" s="132"/>
      <c r="E2055" s="132"/>
      <c r="F2055" s="132"/>
      <c r="G2055" s="132"/>
      <c r="H2055" s="132"/>
      <c r="I2055" s="132"/>
      <c r="J2055" s="132"/>
      <c r="K2055" s="217"/>
      <c r="L2055" s="131"/>
      <c r="M2055" s="131"/>
      <c r="N2055" s="132"/>
      <c r="O2055" s="132"/>
      <c r="P2055" s="132"/>
      <c r="Q2055" s="132"/>
      <c r="R2055" s="132"/>
      <c r="S2055" s="132"/>
      <c r="T2055" s="132"/>
      <c r="U2055" s="132"/>
      <c r="V2055" s="132"/>
    </row>
    <row r="2056" spans="1:22">
      <c r="A2056" s="132"/>
      <c r="B2056" s="132"/>
      <c r="C2056" s="132"/>
      <c r="D2056" s="133" t="s">
        <v>325</v>
      </c>
      <c r="E2056" s="133"/>
      <c r="F2056" s="133"/>
      <c r="G2056" s="135" t="str">
        <f>$G$4</f>
        <v>ноябрь</v>
      </c>
      <c r="H2056" s="133" t="s">
        <v>967</v>
      </c>
      <c r="I2056" s="132"/>
      <c r="J2056" s="132"/>
      <c r="K2056" s="217"/>
      <c r="L2056" s="132"/>
      <c r="M2056" s="132"/>
      <c r="N2056" s="132"/>
      <c r="O2056" s="133" t="s">
        <v>325</v>
      </c>
      <c r="P2056" s="133"/>
      <c r="Q2056" s="133"/>
      <c r="R2056" s="135" t="str">
        <f>$G$4</f>
        <v>ноябрь</v>
      </c>
      <c r="S2056" s="133" t="s">
        <v>967</v>
      </c>
      <c r="T2056" s="132"/>
      <c r="U2056" s="132"/>
      <c r="V2056" s="132"/>
    </row>
    <row r="2057" spans="1:22" ht="3" customHeight="1">
      <c r="A2057" s="599" t="s">
        <v>369</v>
      </c>
      <c r="B2057" s="132"/>
      <c r="C2057" s="132"/>
      <c r="D2057" s="132"/>
      <c r="E2057" s="132"/>
      <c r="F2057" s="132"/>
      <c r="G2057" s="132"/>
      <c r="H2057" s="132"/>
      <c r="I2057" s="132"/>
      <c r="J2057" s="132"/>
      <c r="K2057" s="217"/>
      <c r="L2057" s="599" t="s">
        <v>369</v>
      </c>
      <c r="M2057" s="132"/>
      <c r="N2057" s="132"/>
      <c r="O2057" s="132"/>
      <c r="P2057" s="132"/>
      <c r="Q2057" s="132"/>
      <c r="R2057" s="132"/>
      <c r="S2057" s="132"/>
      <c r="T2057" s="132"/>
      <c r="U2057" s="132"/>
      <c r="V2057" s="132"/>
    </row>
    <row r="2058" spans="1:22">
      <c r="A2058" s="599"/>
      <c r="B2058" s="132"/>
      <c r="C2058" s="132"/>
      <c r="D2058" s="131" t="s">
        <v>327</v>
      </c>
      <c r="E2058" s="131"/>
      <c r="F2058" s="136">
        <f>Жильцы!E116</f>
        <v>49.2</v>
      </c>
      <c r="G2058" s="131" t="s">
        <v>328</v>
      </c>
      <c r="H2058" s="132" t="str">
        <f>Жильцы!B116&amp;" "&amp;Жильцы!C116&amp;"."&amp;Жильцы!D116&amp;"."</f>
        <v>Чистяков А.Б.</v>
      </c>
      <c r="I2058" s="132"/>
      <c r="J2058" s="132"/>
      <c r="K2058" s="217"/>
      <c r="L2058" s="599"/>
      <c r="M2058" s="132"/>
      <c r="N2058" s="132"/>
      <c r="O2058" s="131" t="s">
        <v>327</v>
      </c>
      <c r="P2058" s="131"/>
      <c r="Q2058" s="136">
        <f>Жильцы!E118</f>
        <v>65.599999999999994</v>
      </c>
      <c r="R2058" s="131" t="s">
        <v>328</v>
      </c>
      <c r="S2058" s="132" t="str">
        <f>Жильцы!B118&amp;" "&amp;Жильцы!C118&amp;"."&amp;Жильцы!D118&amp;"."</f>
        <v>Нагорная Э.И.</v>
      </c>
      <c r="T2058" s="132"/>
      <c r="U2058" s="132"/>
      <c r="V2058" s="132"/>
    </row>
    <row r="2059" spans="1:22">
      <c r="A2059" s="599"/>
      <c r="B2059" s="132"/>
      <c r="C2059" s="132"/>
      <c r="D2059" s="131" t="s">
        <v>329</v>
      </c>
      <c r="E2059" s="131"/>
      <c r="F2059" s="136">
        <f>Жильцы!F116</f>
        <v>3</v>
      </c>
      <c r="G2059" s="131" t="s">
        <v>330</v>
      </c>
      <c r="H2059" s="132" t="s">
        <v>331</v>
      </c>
      <c r="I2059" s="132"/>
      <c r="J2059" s="137">
        <f>Жильцы!A116</f>
        <v>115</v>
      </c>
      <c r="K2059" s="217"/>
      <c r="L2059" s="599"/>
      <c r="M2059" s="132"/>
      <c r="N2059" s="132"/>
      <c r="O2059" s="131" t="s">
        <v>329</v>
      </c>
      <c r="P2059" s="131"/>
      <c r="Q2059" s="136">
        <f>Жильцы!F118</f>
        <v>1</v>
      </c>
      <c r="R2059" s="131" t="s">
        <v>330</v>
      </c>
      <c r="S2059" s="132" t="s">
        <v>331</v>
      </c>
      <c r="T2059" s="132"/>
      <c r="U2059" s="137">
        <f>Жильцы!A118</f>
        <v>117</v>
      </c>
      <c r="V2059" s="132"/>
    </row>
    <row r="2060" spans="1:22" ht="2.25" customHeight="1" thickBot="1">
      <c r="A2060" s="599"/>
      <c r="B2060" s="132"/>
      <c r="C2060" s="132"/>
      <c r="D2060" s="132"/>
      <c r="E2060" s="132"/>
      <c r="F2060" s="132"/>
      <c r="G2060" s="132"/>
      <c r="H2060" s="132"/>
      <c r="I2060" s="132"/>
      <c r="J2060" s="132"/>
      <c r="K2060" s="217"/>
      <c r="L2060" s="599"/>
      <c r="M2060" s="132"/>
      <c r="N2060" s="132"/>
      <c r="O2060" s="132"/>
      <c r="P2060" s="132"/>
      <c r="Q2060" s="132"/>
      <c r="R2060" s="132"/>
      <c r="S2060" s="132"/>
      <c r="T2060" s="132"/>
      <c r="U2060" s="132"/>
      <c r="V2060" s="132"/>
    </row>
    <row r="2061" spans="1:22" ht="21.75" customHeight="1" thickBot="1">
      <c r="A2061" s="599"/>
      <c r="B2061" s="138"/>
      <c r="C2061" s="219"/>
      <c r="D2061" s="139" t="s">
        <v>957</v>
      </c>
      <c r="E2061" s="140"/>
      <c r="F2061" s="141" t="s">
        <v>334</v>
      </c>
      <c r="G2061" s="141" t="s">
        <v>335</v>
      </c>
      <c r="H2061" s="220"/>
      <c r="I2061" s="569" t="s">
        <v>337</v>
      </c>
      <c r="J2061" s="570"/>
      <c r="K2061" s="217"/>
      <c r="L2061" s="599"/>
      <c r="M2061" s="138"/>
      <c r="N2061" s="219"/>
      <c r="O2061" s="139" t="s">
        <v>957</v>
      </c>
      <c r="P2061" s="140"/>
      <c r="Q2061" s="141" t="s">
        <v>334</v>
      </c>
      <c r="R2061" s="141" t="s">
        <v>335</v>
      </c>
      <c r="S2061" s="220"/>
      <c r="T2061" s="569" t="s">
        <v>337</v>
      </c>
      <c r="U2061" s="570"/>
      <c r="V2061" s="132"/>
    </row>
    <row r="2062" spans="1:22" ht="3.75" customHeight="1">
      <c r="A2062" s="599"/>
      <c r="B2062" s="221"/>
      <c r="C2062" s="144"/>
      <c r="D2062" s="144"/>
      <c r="E2062" s="145"/>
      <c r="F2062" s="146"/>
      <c r="G2062" s="146"/>
      <c r="H2062" s="146"/>
      <c r="I2062" s="144"/>
      <c r="J2062" s="147"/>
      <c r="K2062" s="217"/>
      <c r="L2062" s="599"/>
      <c r="M2062" s="221"/>
      <c r="N2062" s="144"/>
      <c r="O2062" s="144"/>
      <c r="P2062" s="145"/>
      <c r="Q2062" s="146"/>
      <c r="R2062" s="146"/>
      <c r="S2062" s="146"/>
      <c r="T2062" s="144"/>
      <c r="U2062" s="147"/>
      <c r="V2062" s="132"/>
    </row>
    <row r="2063" spans="1:22" ht="25.5" customHeight="1" thickBot="1">
      <c r="A2063" s="599"/>
      <c r="B2063" s="600" t="s">
        <v>520</v>
      </c>
      <c r="C2063" s="601"/>
      <c r="D2063" s="601"/>
      <c r="E2063" s="602"/>
      <c r="F2063" s="239">
        <v>8.4499999999999993</v>
      </c>
      <c r="G2063" s="239">
        <f>F2063*F2058</f>
        <v>415.74</v>
      </c>
      <c r="H2063" s="166"/>
      <c r="I2063" s="242">
        <f>G2063-H2063</f>
        <v>415.74</v>
      </c>
      <c r="J2063" s="167"/>
      <c r="K2063" s="217"/>
      <c r="L2063" s="599"/>
      <c r="M2063" s="600" t="s">
        <v>520</v>
      </c>
      <c r="N2063" s="601"/>
      <c r="O2063" s="601"/>
      <c r="P2063" s="602"/>
      <c r="Q2063" s="239">
        <v>8.4499999999999993</v>
      </c>
      <c r="R2063" s="239">
        <f>Q2063*Q2058</f>
        <v>554.31999999999994</v>
      </c>
      <c r="S2063" s="166"/>
      <c r="T2063" s="242">
        <f>R2063-S2063</f>
        <v>554.31999999999994</v>
      </c>
      <c r="U2063" s="167"/>
      <c r="V2063" s="132"/>
    </row>
    <row r="2064" spans="1:22" ht="13.5" hidden="1" thickBot="1">
      <c r="A2064" s="154"/>
      <c r="B2064" s="346" t="s">
        <v>521</v>
      </c>
      <c r="C2064" s="347"/>
      <c r="D2064" s="164"/>
      <c r="E2064" s="165"/>
      <c r="F2064" s="239">
        <f>$B$2309</f>
        <v>0</v>
      </c>
      <c r="G2064" s="158">
        <f>F2064*F2058</f>
        <v>0</v>
      </c>
      <c r="H2064" s="194"/>
      <c r="I2064" s="160">
        <f>G2064-H2064</f>
        <v>0</v>
      </c>
      <c r="J2064" s="161"/>
      <c r="K2064" s="217"/>
      <c r="L2064" s="154"/>
      <c r="M2064" s="346" t="s">
        <v>521</v>
      </c>
      <c r="N2064" s="347"/>
      <c r="O2064" s="164"/>
      <c r="P2064" s="165"/>
      <c r="Q2064" s="239">
        <f>$B$2309</f>
        <v>0</v>
      </c>
      <c r="R2064" s="158">
        <f>Q2064*Q2058</f>
        <v>0</v>
      </c>
      <c r="S2064" s="194"/>
      <c r="T2064" s="160">
        <f>R2064-S2064</f>
        <v>0</v>
      </c>
      <c r="U2064" s="161"/>
      <c r="V2064" s="132"/>
    </row>
    <row r="2065" spans="1:22" ht="11.25" hidden="1" customHeight="1" thickBot="1">
      <c r="A2065" s="132"/>
      <c r="B2065" s="168"/>
      <c r="C2065" s="164"/>
      <c r="D2065" s="164"/>
      <c r="E2065" s="165"/>
      <c r="F2065" s="332" t="s">
        <v>384</v>
      </c>
      <c r="G2065" s="332" t="s">
        <v>385</v>
      </c>
      <c r="H2065" s="300"/>
      <c r="I2065" s="219"/>
      <c r="J2065" s="251"/>
      <c r="K2065" s="217"/>
      <c r="L2065" s="132"/>
      <c r="M2065" s="168"/>
      <c r="N2065" s="164"/>
      <c r="O2065" s="164"/>
      <c r="P2065" s="165"/>
      <c r="Q2065" s="332" t="s">
        <v>384</v>
      </c>
      <c r="R2065" s="332" t="s">
        <v>385</v>
      </c>
      <c r="S2065" s="300"/>
      <c r="T2065" s="219"/>
      <c r="U2065" s="251"/>
      <c r="V2065" s="132"/>
    </row>
    <row r="2066" spans="1:22" ht="13.5" thickBot="1">
      <c r="A2066" s="246" t="s">
        <v>375</v>
      </c>
      <c r="B2066" s="345"/>
      <c r="C2066" s="219"/>
      <c r="D2066" s="219"/>
      <c r="E2066" s="253"/>
      <c r="F2066" s="248"/>
      <c r="G2066" s="248"/>
      <c r="H2066" s="249"/>
      <c r="I2066" s="242"/>
      <c r="J2066" s="251"/>
      <c r="K2066" s="217"/>
      <c r="L2066" s="246" t="s">
        <v>375</v>
      </c>
      <c r="M2066" s="345"/>
      <c r="N2066" s="219"/>
      <c r="O2066" s="219"/>
      <c r="P2066" s="253"/>
      <c r="Q2066" s="164"/>
      <c r="R2066" s="248"/>
      <c r="S2066" s="249"/>
      <c r="T2066" s="242"/>
      <c r="U2066" s="167"/>
      <c r="V2066" s="132"/>
    </row>
    <row r="2067" spans="1:22">
      <c r="A2067" s="131"/>
      <c r="B2067" s="132"/>
      <c r="C2067" s="132"/>
      <c r="D2067" s="132"/>
      <c r="E2067" s="132"/>
      <c r="F2067" s="132"/>
      <c r="G2067" s="173" t="s">
        <v>342</v>
      </c>
      <c r="H2067" s="147"/>
      <c r="I2067" s="287">
        <f>Жильцы!M116</f>
        <v>0</v>
      </c>
      <c r="J2067" s="147"/>
      <c r="K2067" s="217"/>
      <c r="L2067" s="131"/>
      <c r="M2067" s="132"/>
      <c r="N2067" s="132"/>
      <c r="O2067" s="132"/>
      <c r="P2067" s="132"/>
      <c r="Q2067" s="132"/>
      <c r="R2067" s="173" t="s">
        <v>342</v>
      </c>
      <c r="S2067" s="147"/>
      <c r="T2067" s="287">
        <f>Жильцы!M118</f>
        <v>0</v>
      </c>
      <c r="U2067" s="147"/>
      <c r="V2067" s="132"/>
    </row>
    <row r="2068" spans="1:22" ht="11.25" customHeight="1">
      <c r="A2068" s="131"/>
      <c r="B2068" s="132"/>
      <c r="C2068" s="132"/>
      <c r="D2068" s="132"/>
      <c r="E2068" s="132"/>
      <c r="F2068" s="132"/>
      <c r="G2068" s="177" t="s">
        <v>140</v>
      </c>
      <c r="H2068" s="178"/>
      <c r="I2068" s="283">
        <f>Жильцы!O116</f>
        <v>0</v>
      </c>
      <c r="J2068" s="178"/>
      <c r="K2068" s="217"/>
      <c r="L2068" s="131"/>
      <c r="M2068" s="132"/>
      <c r="N2068" s="132"/>
      <c r="O2068" s="132"/>
      <c r="P2068" s="132"/>
      <c r="Q2068" s="132"/>
      <c r="R2068" s="177" t="s">
        <v>140</v>
      </c>
      <c r="S2068" s="178"/>
      <c r="T2068" s="283">
        <f>Жильцы!O118</f>
        <v>0</v>
      </c>
      <c r="U2068" s="178"/>
      <c r="V2068" s="132"/>
    </row>
    <row r="2069" spans="1:22" ht="13.5" thickBot="1">
      <c r="A2069" s="131" t="s">
        <v>376</v>
      </c>
      <c r="B2069" s="132"/>
      <c r="C2069" s="132"/>
      <c r="D2069" s="180" t="s">
        <v>345</v>
      </c>
      <c r="E2069" s="183" t="str">
        <f>$E$17</f>
        <v>декабря</v>
      </c>
      <c r="F2069" s="132" t="s">
        <v>968</v>
      </c>
      <c r="G2069" s="182" t="s">
        <v>347</v>
      </c>
      <c r="H2069" s="167"/>
      <c r="I2069" s="257">
        <f>I2063+I2064+I2066+I2067+I2068</f>
        <v>415.74</v>
      </c>
      <c r="J2069" s="167"/>
      <c r="K2069" s="217"/>
      <c r="L2069" s="131" t="s">
        <v>376</v>
      </c>
      <c r="M2069" s="132"/>
      <c r="N2069" s="132"/>
      <c r="O2069" s="180" t="s">
        <v>345</v>
      </c>
      <c r="P2069" s="183" t="str">
        <f>$E$17</f>
        <v>декабря</v>
      </c>
      <c r="Q2069" s="132" t="s">
        <v>968</v>
      </c>
      <c r="R2069" s="182" t="s">
        <v>347</v>
      </c>
      <c r="S2069" s="167"/>
      <c r="T2069" s="257">
        <f>T2063+T2064+T2066+T2067+T2068</f>
        <v>554.31999999999994</v>
      </c>
      <c r="U2069" s="167"/>
      <c r="V2069" s="132"/>
    </row>
    <row r="2070" spans="1:22" ht="10.5" customHeight="1">
      <c r="A2070" s="184" t="s">
        <v>348</v>
      </c>
      <c r="B2070" s="190">
        <f>$B$18</f>
        <v>4.3333333333333335E-2</v>
      </c>
      <c r="C2070" s="186" t="s">
        <v>349</v>
      </c>
      <c r="D2070" s="259"/>
      <c r="E2070" s="259"/>
      <c r="F2070" s="259"/>
      <c r="G2070" s="259"/>
      <c r="H2070" s="259"/>
      <c r="I2070" s="259"/>
      <c r="J2070" s="259"/>
      <c r="K2070" s="260"/>
      <c r="L2070" s="184" t="s">
        <v>348</v>
      </c>
      <c r="M2070" s="190">
        <f>$B$18</f>
        <v>4.3333333333333335E-2</v>
      </c>
      <c r="N2070" s="186" t="s">
        <v>349</v>
      </c>
      <c r="O2070" s="259"/>
      <c r="P2070" s="259"/>
      <c r="Q2070" s="259"/>
      <c r="R2070" s="259"/>
      <c r="S2070" s="259"/>
      <c r="T2070" s="259"/>
      <c r="U2070" s="259"/>
      <c r="V2070" s="261"/>
    </row>
    <row r="2071" spans="1:22" ht="26.25" customHeight="1">
      <c r="A2071" s="131" t="s">
        <v>363</v>
      </c>
      <c r="B2071" s="131"/>
      <c r="L2071" s="131" t="s">
        <v>363</v>
      </c>
      <c r="M2071" s="131"/>
    </row>
    <row r="2072" spans="1:22">
      <c r="A2072" s="131" t="s">
        <v>966</v>
      </c>
      <c r="B2072" s="131"/>
      <c r="L2072" s="131" t="s">
        <v>966</v>
      </c>
      <c r="M2072" s="131"/>
    </row>
    <row r="2073" spans="1:22" ht="1.5" customHeight="1">
      <c r="A2073" s="131"/>
      <c r="B2073" s="131"/>
      <c r="C2073" s="132"/>
      <c r="D2073" s="132"/>
      <c r="E2073" s="132"/>
      <c r="F2073" s="132"/>
      <c r="G2073" s="132"/>
      <c r="H2073" s="132"/>
      <c r="I2073" s="132"/>
      <c r="J2073" s="132"/>
      <c r="K2073" s="217"/>
      <c r="L2073" s="131"/>
      <c r="M2073" s="131"/>
      <c r="N2073" s="132"/>
      <c r="O2073" s="132"/>
      <c r="P2073" s="132"/>
      <c r="Q2073" s="132"/>
      <c r="R2073" s="132"/>
      <c r="S2073" s="132"/>
      <c r="T2073" s="132"/>
      <c r="U2073" s="132"/>
      <c r="V2073" s="132"/>
    </row>
    <row r="2074" spans="1:22">
      <c r="A2074" s="132"/>
      <c r="B2074" s="132"/>
      <c r="C2074" s="132"/>
      <c r="D2074" s="133" t="s">
        <v>350</v>
      </c>
      <c r="E2074" s="133"/>
      <c r="F2074" s="133"/>
      <c r="G2074" s="135" t="str">
        <f>$G$4</f>
        <v>ноябрь</v>
      </c>
      <c r="H2074" s="133" t="s">
        <v>967</v>
      </c>
      <c r="I2074" s="132"/>
      <c r="J2074" s="132"/>
      <c r="K2074" s="217"/>
      <c r="L2074" s="132"/>
      <c r="M2074" s="132"/>
      <c r="N2074" s="132"/>
      <c r="O2074" s="133" t="s">
        <v>350</v>
      </c>
      <c r="P2074" s="133"/>
      <c r="Q2074" s="133"/>
      <c r="R2074" s="135" t="str">
        <f>$G$4</f>
        <v>ноябрь</v>
      </c>
      <c r="S2074" s="133" t="s">
        <v>967</v>
      </c>
      <c r="T2074" s="132"/>
      <c r="U2074" s="132"/>
      <c r="V2074" s="132"/>
    </row>
    <row r="2075" spans="1:22" ht="3.75" customHeight="1">
      <c r="A2075" s="599" t="s">
        <v>369</v>
      </c>
      <c r="B2075" s="132"/>
      <c r="C2075" s="132"/>
      <c r="D2075" s="132"/>
      <c r="E2075" s="132"/>
      <c r="F2075" s="132"/>
      <c r="G2075" s="132"/>
      <c r="H2075" s="132"/>
      <c r="I2075" s="132"/>
      <c r="J2075" s="132"/>
      <c r="K2075" s="594"/>
      <c r="L2075" s="599" t="s">
        <v>369</v>
      </c>
      <c r="M2075" s="132"/>
      <c r="N2075" s="132"/>
      <c r="O2075" s="132"/>
      <c r="P2075" s="132"/>
      <c r="Q2075" s="132"/>
      <c r="R2075" s="132"/>
      <c r="S2075" s="132"/>
      <c r="T2075" s="132"/>
      <c r="U2075" s="132"/>
      <c r="V2075" s="594"/>
    </row>
    <row r="2076" spans="1:22">
      <c r="A2076" s="599"/>
      <c r="B2076" s="132"/>
      <c r="C2076" s="132"/>
      <c r="D2076" s="131" t="s">
        <v>327</v>
      </c>
      <c r="E2076" s="131"/>
      <c r="F2076" s="136">
        <f>F2058</f>
        <v>49.2</v>
      </c>
      <c r="G2076" s="131" t="s">
        <v>328</v>
      </c>
      <c r="H2076" s="132" t="str">
        <f>H2058</f>
        <v>Чистяков А.Б.</v>
      </c>
      <c r="I2076" s="132"/>
      <c r="J2076" s="132"/>
      <c r="K2076" s="594"/>
      <c r="L2076" s="599"/>
      <c r="M2076" s="132"/>
      <c r="N2076" s="132"/>
      <c r="O2076" s="131" t="s">
        <v>327</v>
      </c>
      <c r="P2076" s="131"/>
      <c r="Q2076" s="136">
        <f>Q2058</f>
        <v>65.599999999999994</v>
      </c>
      <c r="R2076" s="131" t="s">
        <v>328</v>
      </c>
      <c r="S2076" s="132" t="str">
        <f>S2058</f>
        <v>Нагорная Э.И.</v>
      </c>
      <c r="T2076" s="132"/>
      <c r="U2076" s="132"/>
      <c r="V2076" s="594"/>
    </row>
    <row r="2077" spans="1:22">
      <c r="A2077" s="599"/>
      <c r="B2077" s="132"/>
      <c r="C2077" s="132"/>
      <c r="D2077" s="131" t="s">
        <v>329</v>
      </c>
      <c r="E2077" s="131"/>
      <c r="F2077" s="136">
        <f>F2059</f>
        <v>3</v>
      </c>
      <c r="G2077" s="131" t="s">
        <v>330</v>
      </c>
      <c r="H2077" s="132" t="s">
        <v>331</v>
      </c>
      <c r="I2077" s="132"/>
      <c r="J2077" s="137">
        <f>J2059</f>
        <v>115</v>
      </c>
      <c r="K2077" s="594"/>
      <c r="L2077" s="599"/>
      <c r="M2077" s="132"/>
      <c r="N2077" s="132"/>
      <c r="O2077" s="131" t="s">
        <v>329</v>
      </c>
      <c r="P2077" s="131"/>
      <c r="Q2077" s="136">
        <f>Q2059</f>
        <v>1</v>
      </c>
      <c r="R2077" s="131" t="s">
        <v>330</v>
      </c>
      <c r="S2077" s="132" t="s">
        <v>331</v>
      </c>
      <c r="T2077" s="132"/>
      <c r="U2077" s="137">
        <f>U2059</f>
        <v>117</v>
      </c>
      <c r="V2077" s="594"/>
    </row>
    <row r="2078" spans="1:22" ht="2.25" customHeight="1" thickBot="1">
      <c r="A2078" s="599"/>
      <c r="B2078" s="132"/>
      <c r="C2078" s="132"/>
      <c r="D2078" s="132"/>
      <c r="E2078" s="132"/>
      <c r="F2078" s="132"/>
      <c r="G2078" s="132"/>
      <c r="H2078" s="132"/>
      <c r="I2078" s="132"/>
      <c r="J2078" s="132"/>
      <c r="K2078" s="594"/>
      <c r="L2078" s="599"/>
      <c r="M2078" s="132"/>
      <c r="N2078" s="132"/>
      <c r="O2078" s="132"/>
      <c r="P2078" s="132"/>
      <c r="Q2078" s="132"/>
      <c r="R2078" s="132"/>
      <c r="S2078" s="132"/>
      <c r="T2078" s="132"/>
      <c r="U2078" s="132"/>
      <c r="V2078" s="594"/>
    </row>
    <row r="2079" spans="1:22" ht="17.25" customHeight="1" thickBot="1">
      <c r="A2079" s="599"/>
      <c r="B2079" s="138"/>
      <c r="C2079" s="219"/>
      <c r="D2079" s="139" t="s">
        <v>957</v>
      </c>
      <c r="E2079" s="140"/>
      <c r="F2079" s="141" t="s">
        <v>334</v>
      </c>
      <c r="G2079" s="141" t="s">
        <v>335</v>
      </c>
      <c r="H2079" s="220"/>
      <c r="I2079" s="569" t="s">
        <v>337</v>
      </c>
      <c r="J2079" s="570"/>
      <c r="K2079" s="594"/>
      <c r="L2079" s="599"/>
      <c r="M2079" s="138"/>
      <c r="N2079" s="219"/>
      <c r="O2079" s="139" t="s">
        <v>957</v>
      </c>
      <c r="P2079" s="140"/>
      <c r="Q2079" s="141" t="s">
        <v>334</v>
      </c>
      <c r="R2079" s="141" t="s">
        <v>335</v>
      </c>
      <c r="S2079" s="220"/>
      <c r="T2079" s="569" t="s">
        <v>337</v>
      </c>
      <c r="U2079" s="570"/>
      <c r="V2079" s="594"/>
    </row>
    <row r="2080" spans="1:22" ht="3" customHeight="1">
      <c r="A2080" s="599"/>
      <c r="B2080" s="221"/>
      <c r="C2080" s="144"/>
      <c r="D2080" s="144"/>
      <c r="E2080" s="145"/>
      <c r="F2080" s="146"/>
      <c r="G2080" s="146"/>
      <c r="H2080" s="146"/>
      <c r="I2080" s="144"/>
      <c r="J2080" s="147"/>
      <c r="K2080" s="594"/>
      <c r="L2080" s="599"/>
      <c r="M2080" s="221"/>
      <c r="N2080" s="144"/>
      <c r="O2080" s="144"/>
      <c r="P2080" s="145"/>
      <c r="Q2080" s="146"/>
      <c r="R2080" s="146"/>
      <c r="S2080" s="146"/>
      <c r="T2080" s="144"/>
      <c r="U2080" s="147"/>
      <c r="V2080" s="594"/>
    </row>
    <row r="2081" spans="1:22" ht="27" customHeight="1" thickBot="1">
      <c r="A2081" s="599"/>
      <c r="B2081" s="600" t="s">
        <v>520</v>
      </c>
      <c r="C2081" s="601"/>
      <c r="D2081" s="601"/>
      <c r="E2081" s="602"/>
      <c r="F2081" s="239">
        <v>8.4499999999999993</v>
      </c>
      <c r="G2081" s="239">
        <f>F2081*F2076</f>
        <v>415.74</v>
      </c>
      <c r="H2081" s="166"/>
      <c r="I2081" s="242">
        <f>G2081-H2081</f>
        <v>415.74</v>
      </c>
      <c r="J2081" s="167"/>
      <c r="K2081" s="594"/>
      <c r="L2081" s="599"/>
      <c r="M2081" s="600" t="s">
        <v>520</v>
      </c>
      <c r="N2081" s="601"/>
      <c r="O2081" s="601"/>
      <c r="P2081" s="602"/>
      <c r="Q2081" s="239">
        <v>8.4499999999999993</v>
      </c>
      <c r="R2081" s="239">
        <f>Q2081*Q2076</f>
        <v>554.31999999999994</v>
      </c>
      <c r="S2081" s="166"/>
      <c r="T2081" s="242">
        <f>R2081-S2081</f>
        <v>554.31999999999994</v>
      </c>
      <c r="U2081" s="167"/>
      <c r="V2081" s="594"/>
    </row>
    <row r="2082" spans="1:22" ht="13.5" hidden="1" thickBot="1">
      <c r="A2082" s="154"/>
      <c r="B2082" s="346" t="s">
        <v>521</v>
      </c>
      <c r="C2082" s="164"/>
      <c r="D2082" s="164"/>
      <c r="E2082" s="165"/>
      <c r="F2082" s="239">
        <f>$B$2309</f>
        <v>0</v>
      </c>
      <c r="G2082" s="158">
        <f>F2082*F2076</f>
        <v>0</v>
      </c>
      <c r="H2082" s="194"/>
      <c r="I2082" s="160">
        <f>G2082-H2082</f>
        <v>0</v>
      </c>
      <c r="J2082" s="161"/>
      <c r="K2082" s="594"/>
      <c r="L2082" s="154"/>
      <c r="M2082" s="168" t="s">
        <v>521</v>
      </c>
      <c r="N2082" s="164"/>
      <c r="O2082" s="164"/>
      <c r="P2082" s="165"/>
      <c r="Q2082" s="239">
        <f>$B$2309</f>
        <v>0</v>
      </c>
      <c r="R2082" s="158">
        <f>Q2082*Q2076</f>
        <v>0</v>
      </c>
      <c r="S2082" s="194"/>
      <c r="T2082" s="160">
        <f>R2082-S2082</f>
        <v>0</v>
      </c>
      <c r="U2082" s="161"/>
      <c r="V2082" s="594"/>
    </row>
    <row r="2083" spans="1:22" ht="13.5" hidden="1" customHeight="1" thickBot="1">
      <c r="A2083" s="132"/>
      <c r="B2083" s="168"/>
      <c r="C2083" s="164"/>
      <c r="D2083" s="164"/>
      <c r="E2083" s="165"/>
      <c r="F2083" s="332" t="s">
        <v>384</v>
      </c>
      <c r="G2083" s="332" t="s">
        <v>385</v>
      </c>
      <c r="H2083" s="300"/>
      <c r="I2083" s="219"/>
      <c r="J2083" s="251"/>
      <c r="K2083" s="594"/>
      <c r="L2083" s="132"/>
      <c r="M2083" s="168"/>
      <c r="N2083" s="164"/>
      <c r="O2083" s="164"/>
      <c r="P2083" s="165"/>
      <c r="Q2083" s="332" t="s">
        <v>384</v>
      </c>
      <c r="R2083" s="332" t="s">
        <v>385</v>
      </c>
      <c r="S2083" s="300"/>
      <c r="T2083" s="219"/>
      <c r="U2083" s="251"/>
      <c r="V2083" s="594"/>
    </row>
    <row r="2084" spans="1:22" ht="13.5" thickBot="1">
      <c r="A2084" s="246" t="s">
        <v>375</v>
      </c>
      <c r="B2084" s="345"/>
      <c r="C2084" s="219"/>
      <c r="D2084" s="219"/>
      <c r="E2084" s="253"/>
      <c r="F2084" s="164"/>
      <c r="G2084" s="282"/>
      <c r="H2084" s="249"/>
      <c r="I2084" s="242"/>
      <c r="J2084" s="167"/>
      <c r="K2084" s="594"/>
      <c r="L2084" s="246" t="s">
        <v>375</v>
      </c>
      <c r="M2084" s="345"/>
      <c r="N2084" s="219"/>
      <c r="O2084" s="219"/>
      <c r="P2084" s="253"/>
      <c r="Q2084" s="164"/>
      <c r="R2084" s="248"/>
      <c r="S2084" s="249"/>
      <c r="T2084" s="242"/>
      <c r="U2084" s="167"/>
      <c r="V2084" s="594"/>
    </row>
    <row r="2085" spans="1:22">
      <c r="A2085" s="131"/>
      <c r="B2085" s="132"/>
      <c r="C2085" s="132"/>
      <c r="D2085" s="132"/>
      <c r="E2085" s="132"/>
      <c r="F2085" s="132"/>
      <c r="G2085" s="173" t="s">
        <v>342</v>
      </c>
      <c r="H2085" s="147"/>
      <c r="I2085" s="287">
        <f>I2067</f>
        <v>0</v>
      </c>
      <c r="J2085" s="147"/>
      <c r="K2085" s="594"/>
      <c r="L2085" s="131"/>
      <c r="M2085" s="132"/>
      <c r="N2085" s="132"/>
      <c r="O2085" s="132"/>
      <c r="P2085" s="132"/>
      <c r="Q2085" s="132"/>
      <c r="R2085" s="173" t="s">
        <v>342</v>
      </c>
      <c r="S2085" s="147"/>
      <c r="T2085" s="287">
        <f>T2067</f>
        <v>0</v>
      </c>
      <c r="U2085" s="147"/>
      <c r="V2085" s="594"/>
    </row>
    <row r="2086" spans="1:22">
      <c r="A2086" s="131"/>
      <c r="B2086" s="132"/>
      <c r="C2086" s="132"/>
      <c r="D2086" s="132"/>
      <c r="E2086" s="132"/>
      <c r="F2086" s="132"/>
      <c r="G2086" s="177" t="s">
        <v>140</v>
      </c>
      <c r="H2086" s="178"/>
      <c r="I2086" s="283">
        <f>I2068</f>
        <v>0</v>
      </c>
      <c r="J2086" s="178"/>
      <c r="K2086" s="594"/>
      <c r="L2086" s="131"/>
      <c r="M2086" s="132"/>
      <c r="N2086" s="132"/>
      <c r="O2086" s="132"/>
      <c r="P2086" s="132"/>
      <c r="Q2086" s="132"/>
      <c r="R2086" s="177" t="s">
        <v>140</v>
      </c>
      <c r="S2086" s="178"/>
      <c r="T2086" s="283">
        <f>T2068</f>
        <v>0</v>
      </c>
      <c r="U2086" s="178"/>
      <c r="V2086" s="594"/>
    </row>
    <row r="2087" spans="1:22" ht="13.5" thickBot="1">
      <c r="A2087" s="131" t="s">
        <v>376</v>
      </c>
      <c r="B2087" s="132"/>
      <c r="C2087" s="132"/>
      <c r="D2087" s="180" t="s">
        <v>345</v>
      </c>
      <c r="E2087" s="183" t="str">
        <f>$E$17</f>
        <v>декабря</v>
      </c>
      <c r="F2087" s="132" t="s">
        <v>968</v>
      </c>
      <c r="G2087" s="182" t="s">
        <v>347</v>
      </c>
      <c r="H2087" s="167"/>
      <c r="I2087" s="257">
        <f>I2081+I2082+I2084+I2085+I2086</f>
        <v>415.74</v>
      </c>
      <c r="J2087" s="167"/>
      <c r="K2087" s="594"/>
      <c r="L2087" s="131" t="s">
        <v>376</v>
      </c>
      <c r="M2087" s="132"/>
      <c r="N2087" s="132"/>
      <c r="O2087" s="180" t="s">
        <v>345</v>
      </c>
      <c r="P2087" s="183" t="str">
        <f>$E$17</f>
        <v>декабря</v>
      </c>
      <c r="Q2087" s="132" t="s">
        <v>968</v>
      </c>
      <c r="R2087" s="182" t="s">
        <v>347</v>
      </c>
      <c r="S2087" s="167"/>
      <c r="T2087" s="257">
        <f>T2081+T2082+T2084+T2085+T2086</f>
        <v>554.31999999999994</v>
      </c>
      <c r="U2087" s="167"/>
      <c r="V2087" s="594"/>
    </row>
    <row r="2088" spans="1:22" s="261" customFormat="1" ht="12.75" customHeight="1">
      <c r="A2088" s="284" t="s">
        <v>348</v>
      </c>
      <c r="B2088" s="285">
        <f>$B$18</f>
        <v>4.3333333333333335E-2</v>
      </c>
      <c r="C2088" s="196" t="s">
        <v>349</v>
      </c>
      <c r="K2088" s="260"/>
      <c r="L2088" s="284" t="s">
        <v>348</v>
      </c>
      <c r="M2088" s="285">
        <f>$B$18</f>
        <v>4.3333333333333335E-2</v>
      </c>
      <c r="N2088" s="196" t="s">
        <v>349</v>
      </c>
    </row>
    <row r="2089" spans="1:22">
      <c r="A2089" s="131" t="s">
        <v>363</v>
      </c>
      <c r="B2089" s="131"/>
      <c r="L2089" s="131" t="s">
        <v>363</v>
      </c>
      <c r="M2089" s="131"/>
    </row>
    <row r="2090" spans="1:22">
      <c r="A2090" s="131" t="s">
        <v>966</v>
      </c>
      <c r="B2090" s="131"/>
      <c r="L2090" s="131" t="s">
        <v>966</v>
      </c>
      <c r="M2090" s="131"/>
    </row>
    <row r="2091" spans="1:22" ht="2.25" customHeight="1">
      <c r="A2091" s="131"/>
      <c r="B2091" s="131"/>
      <c r="C2091" s="132"/>
      <c r="D2091" s="132"/>
      <c r="E2091" s="132"/>
      <c r="F2091" s="132"/>
      <c r="G2091" s="132"/>
      <c r="H2091" s="132"/>
      <c r="I2091" s="132"/>
      <c r="J2091" s="132"/>
      <c r="K2091" s="217"/>
      <c r="L2091" s="131"/>
      <c r="M2091" s="131"/>
      <c r="N2091" s="132"/>
      <c r="O2091" s="132"/>
      <c r="P2091" s="132"/>
      <c r="Q2091" s="132"/>
      <c r="R2091" s="132"/>
      <c r="S2091" s="132"/>
      <c r="T2091" s="132"/>
      <c r="U2091" s="132"/>
      <c r="V2091" s="132"/>
    </row>
    <row r="2092" spans="1:22">
      <c r="A2092" s="132"/>
      <c r="B2092" s="132"/>
      <c r="C2092" s="132"/>
      <c r="D2092" s="133" t="s">
        <v>325</v>
      </c>
      <c r="E2092" s="133"/>
      <c r="F2092" s="133"/>
      <c r="G2092" s="135" t="str">
        <f>$G$4</f>
        <v>ноябрь</v>
      </c>
      <c r="H2092" s="133" t="s">
        <v>967</v>
      </c>
      <c r="I2092" s="132"/>
      <c r="J2092" s="132"/>
      <c r="K2092" s="217"/>
      <c r="L2092" s="132"/>
      <c r="M2092" s="132"/>
      <c r="N2092" s="132"/>
      <c r="O2092" s="133" t="s">
        <v>325</v>
      </c>
      <c r="P2092" s="133"/>
      <c r="Q2092" s="133"/>
      <c r="R2092" s="135" t="str">
        <f>$G$4</f>
        <v>ноябрь</v>
      </c>
      <c r="S2092" s="133" t="s">
        <v>967</v>
      </c>
      <c r="T2092" s="132"/>
      <c r="U2092" s="132"/>
      <c r="V2092" s="132"/>
    </row>
    <row r="2093" spans="1:22" ht="5.25" customHeight="1">
      <c r="A2093" s="599" t="s">
        <v>369</v>
      </c>
      <c r="B2093" s="132"/>
      <c r="C2093" s="132"/>
      <c r="D2093" s="132"/>
      <c r="E2093" s="132"/>
      <c r="F2093" s="132"/>
      <c r="G2093" s="132"/>
      <c r="H2093" s="132"/>
      <c r="I2093" s="132"/>
      <c r="J2093" s="132"/>
      <c r="K2093" s="217"/>
      <c r="L2093" s="599" t="s">
        <v>369</v>
      </c>
      <c r="M2093" s="132"/>
      <c r="N2093" s="132"/>
      <c r="O2093" s="132"/>
      <c r="P2093" s="132"/>
      <c r="Q2093" s="132"/>
      <c r="R2093" s="132"/>
      <c r="S2093" s="132"/>
      <c r="T2093" s="132"/>
      <c r="U2093" s="132"/>
      <c r="V2093" s="132"/>
    </row>
    <row r="2094" spans="1:22">
      <c r="A2094" s="599"/>
      <c r="B2094" s="132"/>
      <c r="C2094" s="132"/>
      <c r="D2094" s="131" t="s">
        <v>327</v>
      </c>
      <c r="E2094" s="131"/>
      <c r="F2094" s="136">
        <f>Жильцы!E119</f>
        <v>53.5</v>
      </c>
      <c r="G2094" s="131" t="s">
        <v>328</v>
      </c>
      <c r="H2094" s="132" t="str">
        <f>Жильцы!B119&amp;" "&amp;Жильцы!C119&amp;"."&amp;Жильцы!D119&amp;"."</f>
        <v>Соболев А.А.</v>
      </c>
      <c r="I2094" s="132"/>
      <c r="J2094" s="132"/>
      <c r="K2094" s="217"/>
      <c r="L2094" s="599"/>
      <c r="M2094" s="132"/>
      <c r="N2094" s="132"/>
      <c r="O2094" s="131" t="s">
        <v>327</v>
      </c>
      <c r="P2094" s="131"/>
      <c r="Q2094" s="136">
        <f>Жильцы!E121</f>
        <v>49.5</v>
      </c>
      <c r="R2094" s="131" t="s">
        <v>328</v>
      </c>
      <c r="S2094" s="132" t="str">
        <f>Жильцы!B121&amp;" "&amp;Жильцы!C121&amp;"."&amp;Жильцы!D121&amp;"."</f>
        <v>Любецкий П.М.</v>
      </c>
      <c r="T2094" s="132"/>
      <c r="U2094" s="132"/>
      <c r="V2094" s="132"/>
    </row>
    <row r="2095" spans="1:22">
      <c r="A2095" s="599"/>
      <c r="B2095" s="132"/>
      <c r="C2095" s="132"/>
      <c r="D2095" s="131" t="s">
        <v>329</v>
      </c>
      <c r="E2095" s="131"/>
      <c r="F2095" s="136">
        <f>Жильцы!F119</f>
        <v>5</v>
      </c>
      <c r="G2095" s="131" t="s">
        <v>330</v>
      </c>
      <c r="H2095" s="132" t="s">
        <v>331</v>
      </c>
      <c r="I2095" s="132"/>
      <c r="J2095" s="137">
        <f>Жильцы!A119</f>
        <v>118</v>
      </c>
      <c r="K2095" s="217"/>
      <c r="L2095" s="599"/>
      <c r="M2095" s="132"/>
      <c r="N2095" s="132"/>
      <c r="O2095" s="131" t="s">
        <v>329</v>
      </c>
      <c r="P2095" s="131"/>
      <c r="Q2095" s="136">
        <f>Жильцы!F121</f>
        <v>0</v>
      </c>
      <c r="R2095" s="131" t="s">
        <v>330</v>
      </c>
      <c r="S2095" s="132" t="s">
        <v>331</v>
      </c>
      <c r="T2095" s="132"/>
      <c r="U2095" s="137">
        <f>Жильцы!A121</f>
        <v>120</v>
      </c>
      <c r="V2095" s="132"/>
    </row>
    <row r="2096" spans="1:22" ht="1.5" customHeight="1" thickBot="1">
      <c r="A2096" s="599"/>
      <c r="B2096" s="132"/>
      <c r="C2096" s="132"/>
      <c r="D2096" s="132"/>
      <c r="E2096" s="132"/>
      <c r="F2096" s="132"/>
      <c r="G2096" s="132"/>
      <c r="H2096" s="132"/>
      <c r="I2096" s="132"/>
      <c r="J2096" s="132"/>
      <c r="K2096" s="217"/>
      <c r="L2096" s="599"/>
      <c r="M2096" s="132"/>
      <c r="N2096" s="132"/>
      <c r="O2096" s="132"/>
      <c r="P2096" s="132"/>
      <c r="Q2096" s="132"/>
      <c r="R2096" s="132"/>
      <c r="S2096" s="132"/>
      <c r="T2096" s="132"/>
      <c r="U2096" s="132"/>
      <c r="V2096" s="132"/>
    </row>
    <row r="2097" spans="1:22" ht="23.25" customHeight="1" thickBot="1">
      <c r="A2097" s="599"/>
      <c r="B2097" s="138"/>
      <c r="C2097" s="219"/>
      <c r="D2097" s="139" t="s">
        <v>957</v>
      </c>
      <c r="E2097" s="140"/>
      <c r="F2097" s="141" t="s">
        <v>334</v>
      </c>
      <c r="G2097" s="141" t="s">
        <v>335</v>
      </c>
      <c r="H2097" s="220"/>
      <c r="I2097" s="569" t="s">
        <v>337</v>
      </c>
      <c r="J2097" s="570"/>
      <c r="K2097" s="217"/>
      <c r="L2097" s="599"/>
      <c r="M2097" s="138"/>
      <c r="N2097" s="219"/>
      <c r="O2097" s="139" t="s">
        <v>957</v>
      </c>
      <c r="P2097" s="140"/>
      <c r="Q2097" s="141" t="s">
        <v>334</v>
      </c>
      <c r="R2097" s="141" t="s">
        <v>335</v>
      </c>
      <c r="S2097" s="220"/>
      <c r="T2097" s="569" t="s">
        <v>337</v>
      </c>
      <c r="U2097" s="570"/>
      <c r="V2097" s="132"/>
    </row>
    <row r="2098" spans="1:22" ht="3" customHeight="1">
      <c r="A2098" s="599"/>
      <c r="B2098" s="221"/>
      <c r="C2098" s="144"/>
      <c r="D2098" s="144"/>
      <c r="E2098" s="145"/>
      <c r="F2098" s="146"/>
      <c r="G2098" s="146"/>
      <c r="H2098" s="146"/>
      <c r="I2098" s="144"/>
      <c r="J2098" s="147"/>
      <c r="K2098" s="217"/>
      <c r="L2098" s="599"/>
      <c r="M2098" s="221"/>
      <c r="N2098" s="144"/>
      <c r="O2098" s="144"/>
      <c r="P2098" s="145"/>
      <c r="Q2098" s="146"/>
      <c r="R2098" s="146"/>
      <c r="S2098" s="146"/>
      <c r="T2098" s="144"/>
      <c r="U2098" s="147"/>
      <c r="V2098" s="132"/>
    </row>
    <row r="2099" spans="1:22" ht="28.5" customHeight="1" thickBot="1">
      <c r="A2099" s="599"/>
      <c r="B2099" s="600" t="s">
        <v>520</v>
      </c>
      <c r="C2099" s="601"/>
      <c r="D2099" s="601"/>
      <c r="E2099" s="602"/>
      <c r="F2099" s="239">
        <v>8.4499999999999993</v>
      </c>
      <c r="G2099" s="239">
        <f>F2099*F2094</f>
        <v>452.07499999999999</v>
      </c>
      <c r="H2099" s="240"/>
      <c r="I2099" s="242">
        <f>G2099-H2099</f>
        <v>452.07499999999999</v>
      </c>
      <c r="J2099" s="167"/>
      <c r="K2099" s="217"/>
      <c r="L2099" s="599"/>
      <c r="M2099" s="600" t="s">
        <v>520</v>
      </c>
      <c r="N2099" s="601"/>
      <c r="O2099" s="601"/>
      <c r="P2099" s="602"/>
      <c r="Q2099" s="239">
        <v>8.4499999999999993</v>
      </c>
      <c r="R2099" s="239">
        <f>Q2099*Q2094</f>
        <v>418.27499999999998</v>
      </c>
      <c r="S2099" s="240"/>
      <c r="T2099" s="242">
        <f>R2099-S2099</f>
        <v>418.27499999999998</v>
      </c>
      <c r="U2099" s="167"/>
      <c r="V2099" s="132"/>
    </row>
    <row r="2100" spans="1:22" ht="13.5" hidden="1" thickBot="1">
      <c r="A2100" s="154"/>
      <c r="B2100" s="168" t="s">
        <v>521</v>
      </c>
      <c r="C2100" s="164"/>
      <c r="D2100" s="164"/>
      <c r="E2100" s="165"/>
      <c r="F2100" s="239">
        <f>$B$2309</f>
        <v>0</v>
      </c>
      <c r="G2100" s="158">
        <f>F2100*F2094</f>
        <v>0</v>
      </c>
      <c r="H2100" s="162"/>
      <c r="I2100" s="160">
        <f>G2100-H2100</f>
        <v>0</v>
      </c>
      <c r="J2100" s="161"/>
      <c r="K2100" s="217"/>
      <c r="L2100" s="154"/>
      <c r="M2100" s="168" t="s">
        <v>521</v>
      </c>
      <c r="N2100" s="164"/>
      <c r="O2100" s="164"/>
      <c r="P2100" s="165"/>
      <c r="Q2100" s="239">
        <f>$B$2309</f>
        <v>0</v>
      </c>
      <c r="R2100" s="158">
        <f>Q2100*Q2094</f>
        <v>0</v>
      </c>
      <c r="S2100" s="162"/>
      <c r="T2100" s="160">
        <f>R2100-S2100</f>
        <v>0</v>
      </c>
      <c r="U2100" s="161"/>
      <c r="V2100" s="132"/>
    </row>
    <row r="2101" spans="1:22" ht="14.25" hidden="1" customHeight="1" thickBot="1">
      <c r="A2101" s="132"/>
      <c r="B2101" s="168"/>
      <c r="C2101" s="164"/>
      <c r="D2101" s="164"/>
      <c r="E2101" s="165"/>
      <c r="F2101" s="332" t="s">
        <v>384</v>
      </c>
      <c r="G2101" s="332" t="s">
        <v>385</v>
      </c>
      <c r="H2101" s="300"/>
      <c r="I2101" s="219"/>
      <c r="J2101" s="251"/>
      <c r="K2101" s="217"/>
      <c r="L2101" s="132"/>
      <c r="M2101" s="168"/>
      <c r="N2101" s="164"/>
      <c r="O2101" s="164"/>
      <c r="P2101" s="165"/>
      <c r="Q2101" s="332" t="s">
        <v>384</v>
      </c>
      <c r="R2101" s="332" t="s">
        <v>385</v>
      </c>
      <c r="S2101" s="300"/>
      <c r="T2101" s="219"/>
      <c r="U2101" s="251"/>
      <c r="V2101" s="132"/>
    </row>
    <row r="2102" spans="1:22" ht="13.5" thickBot="1">
      <c r="A2102" s="246" t="s">
        <v>375</v>
      </c>
      <c r="B2102" s="345"/>
      <c r="C2102" s="219"/>
      <c r="D2102" s="219"/>
      <c r="E2102" s="253"/>
      <c r="F2102" s="248"/>
      <c r="G2102" s="248"/>
      <c r="H2102" s="249"/>
      <c r="I2102" s="242"/>
      <c r="J2102" s="251"/>
      <c r="K2102" s="252"/>
      <c r="L2102" s="246" t="s">
        <v>375</v>
      </c>
      <c r="M2102" s="345"/>
      <c r="N2102" s="219"/>
      <c r="O2102" s="219"/>
      <c r="P2102" s="253"/>
      <c r="Q2102" s="164"/>
      <c r="R2102" s="248"/>
      <c r="S2102" s="249"/>
      <c r="T2102" s="242"/>
      <c r="U2102" s="167"/>
      <c r="V2102" s="132"/>
    </row>
    <row r="2103" spans="1:22">
      <c r="A2103" s="131"/>
      <c r="B2103" s="132"/>
      <c r="C2103" s="132"/>
      <c r="D2103" s="132"/>
      <c r="E2103" s="132"/>
      <c r="F2103" s="132"/>
      <c r="G2103" s="173" t="s">
        <v>342</v>
      </c>
      <c r="H2103" s="147"/>
      <c r="I2103" s="287">
        <f>Жильцы!M119</f>
        <v>0</v>
      </c>
      <c r="J2103" s="147"/>
      <c r="K2103" s="217"/>
      <c r="L2103" s="131"/>
      <c r="M2103" s="132"/>
      <c r="N2103" s="132"/>
      <c r="O2103" s="132"/>
      <c r="P2103" s="132"/>
      <c r="Q2103" s="132"/>
      <c r="R2103" s="173" t="s">
        <v>342</v>
      </c>
      <c r="S2103" s="147"/>
      <c r="T2103" s="287">
        <f>Жильцы!M121</f>
        <v>0</v>
      </c>
      <c r="U2103" s="147"/>
      <c r="V2103" s="132"/>
    </row>
    <row r="2104" spans="1:22">
      <c r="A2104" s="131"/>
      <c r="B2104" s="132"/>
      <c r="C2104" s="132"/>
      <c r="D2104" s="132"/>
      <c r="E2104" s="132"/>
      <c r="F2104" s="132"/>
      <c r="G2104" s="177" t="s">
        <v>140</v>
      </c>
      <c r="H2104" s="178"/>
      <c r="I2104" s="283">
        <f>Жильцы!O119</f>
        <v>0</v>
      </c>
      <c r="J2104" s="178"/>
      <c r="K2104" s="217"/>
      <c r="L2104" s="131"/>
      <c r="M2104" s="132"/>
      <c r="N2104" s="132"/>
      <c r="O2104" s="132"/>
      <c r="P2104" s="132"/>
      <c r="Q2104" s="132"/>
      <c r="R2104" s="177" t="s">
        <v>140</v>
      </c>
      <c r="S2104" s="178"/>
      <c r="T2104" s="283">
        <f>Жильцы!O121</f>
        <v>0</v>
      </c>
      <c r="U2104" s="178"/>
      <c r="V2104" s="132"/>
    </row>
    <row r="2105" spans="1:22" ht="13.5" thickBot="1">
      <c r="A2105" s="131" t="s">
        <v>376</v>
      </c>
      <c r="B2105" s="132"/>
      <c r="C2105" s="132"/>
      <c r="D2105" s="180" t="s">
        <v>345</v>
      </c>
      <c r="E2105" s="183" t="str">
        <f>$E$17</f>
        <v>декабря</v>
      </c>
      <c r="F2105" s="132" t="s">
        <v>968</v>
      </c>
      <c r="G2105" s="182" t="s">
        <v>347</v>
      </c>
      <c r="H2105" s="167"/>
      <c r="I2105" s="257">
        <f>I2099+I2100+I2102+I2103+I2104</f>
        <v>452.07499999999999</v>
      </c>
      <c r="J2105" s="167"/>
      <c r="K2105" s="217"/>
      <c r="L2105" s="131" t="s">
        <v>376</v>
      </c>
      <c r="M2105" s="132"/>
      <c r="N2105" s="132"/>
      <c r="O2105" s="180" t="s">
        <v>345</v>
      </c>
      <c r="P2105" s="183" t="str">
        <f>$E$17</f>
        <v>декабря</v>
      </c>
      <c r="Q2105" s="132" t="s">
        <v>968</v>
      </c>
      <c r="R2105" s="182" t="s">
        <v>347</v>
      </c>
      <c r="S2105" s="167"/>
      <c r="T2105" s="257">
        <f>T2099+T2100+T2102+T2103+T2104</f>
        <v>418.27499999999998</v>
      </c>
      <c r="U2105" s="167"/>
      <c r="V2105" s="132"/>
    </row>
    <row r="2106" spans="1:22" ht="12.75" customHeight="1">
      <c r="A2106" s="184" t="s">
        <v>348</v>
      </c>
      <c r="B2106" s="190">
        <f>$B$18</f>
        <v>4.3333333333333335E-2</v>
      </c>
      <c r="C2106" s="186" t="s">
        <v>349</v>
      </c>
      <c r="D2106" s="259"/>
      <c r="E2106" s="259"/>
      <c r="F2106" s="259"/>
      <c r="G2106" s="188"/>
      <c r="H2106" s="189"/>
      <c r="I2106" s="259"/>
      <c r="J2106" s="259"/>
      <c r="K2106" s="260"/>
      <c r="L2106" s="184" t="s">
        <v>348</v>
      </c>
      <c r="M2106" s="190">
        <f>$B$18</f>
        <v>4.3333333333333335E-2</v>
      </c>
      <c r="N2106" s="186" t="s">
        <v>349</v>
      </c>
      <c r="O2106" s="259"/>
      <c r="P2106" s="259"/>
      <c r="Q2106" s="259"/>
      <c r="R2106" s="259"/>
      <c r="S2106" s="259"/>
      <c r="T2106" s="259"/>
      <c r="U2106" s="259"/>
      <c r="V2106" s="261"/>
    </row>
    <row r="2107" spans="1:22" ht="27" customHeight="1">
      <c r="A2107" s="131" t="s">
        <v>363</v>
      </c>
      <c r="B2107" s="131"/>
      <c r="L2107" s="131" t="s">
        <v>363</v>
      </c>
      <c r="M2107" s="131"/>
      <c r="V2107" s="261"/>
    </row>
    <row r="2108" spans="1:22">
      <c r="A2108" s="131" t="s">
        <v>966</v>
      </c>
      <c r="B2108" s="131"/>
      <c r="L2108" s="131" t="s">
        <v>966</v>
      </c>
      <c r="M2108" s="131"/>
      <c r="V2108" s="261"/>
    </row>
    <row r="2109" spans="1:22" ht="2.25" customHeight="1">
      <c r="A2109" s="131"/>
      <c r="B2109" s="131"/>
      <c r="C2109" s="132"/>
      <c r="D2109" s="132"/>
      <c r="E2109" s="132"/>
      <c r="F2109" s="132"/>
      <c r="G2109" s="132"/>
      <c r="H2109" s="132"/>
      <c r="I2109" s="132"/>
      <c r="J2109" s="132"/>
      <c r="K2109" s="217"/>
      <c r="L2109" s="131"/>
      <c r="M2109" s="131"/>
      <c r="N2109" s="132"/>
      <c r="O2109" s="132"/>
      <c r="P2109" s="132"/>
      <c r="Q2109" s="132"/>
      <c r="R2109" s="132"/>
      <c r="S2109" s="132"/>
      <c r="T2109" s="132"/>
      <c r="U2109" s="132"/>
      <c r="V2109" s="156"/>
    </row>
    <row r="2110" spans="1:22">
      <c r="A2110" s="132"/>
      <c r="B2110" s="132"/>
      <c r="C2110" s="132"/>
      <c r="D2110" s="133" t="s">
        <v>350</v>
      </c>
      <c r="E2110" s="133"/>
      <c r="F2110" s="133"/>
      <c r="G2110" s="135" t="str">
        <f>$G$4</f>
        <v>ноябрь</v>
      </c>
      <c r="H2110" s="133" t="s">
        <v>967</v>
      </c>
      <c r="I2110" s="132"/>
      <c r="J2110" s="132"/>
      <c r="K2110" s="217"/>
      <c r="L2110" s="132"/>
      <c r="M2110" s="132"/>
      <c r="N2110" s="132"/>
      <c r="O2110" s="133" t="s">
        <v>350</v>
      </c>
      <c r="P2110" s="133"/>
      <c r="Q2110" s="133"/>
      <c r="R2110" s="135" t="str">
        <f>$G$4</f>
        <v>ноябрь</v>
      </c>
      <c r="S2110" s="133" t="s">
        <v>967</v>
      </c>
      <c r="T2110" s="132"/>
      <c r="U2110" s="132"/>
      <c r="V2110" s="156"/>
    </row>
    <row r="2111" spans="1:22" ht="3.75" customHeight="1">
      <c r="A2111" s="599" t="s">
        <v>369</v>
      </c>
      <c r="B2111" s="132"/>
      <c r="C2111" s="132"/>
      <c r="D2111" s="132"/>
      <c r="E2111" s="132"/>
      <c r="F2111" s="132"/>
      <c r="G2111" s="132"/>
      <c r="H2111" s="132"/>
      <c r="I2111" s="132"/>
      <c r="J2111" s="132"/>
      <c r="K2111" s="594"/>
      <c r="L2111" s="599" t="s">
        <v>369</v>
      </c>
      <c r="M2111" s="132"/>
      <c r="N2111" s="132"/>
      <c r="O2111" s="132"/>
      <c r="P2111" s="132"/>
      <c r="Q2111" s="132"/>
      <c r="R2111" s="132"/>
      <c r="S2111" s="132"/>
      <c r="T2111" s="132"/>
      <c r="U2111" s="132"/>
      <c r="V2111" s="594"/>
    </row>
    <row r="2112" spans="1:22">
      <c r="A2112" s="599"/>
      <c r="B2112" s="132"/>
      <c r="C2112" s="132"/>
      <c r="D2112" s="131" t="s">
        <v>327</v>
      </c>
      <c r="E2112" s="131"/>
      <c r="F2112" s="136">
        <f>F2094</f>
        <v>53.5</v>
      </c>
      <c r="G2112" s="131" t="s">
        <v>328</v>
      </c>
      <c r="H2112" s="132" t="str">
        <f>H2094</f>
        <v>Соболев А.А.</v>
      </c>
      <c r="I2112" s="132"/>
      <c r="J2112" s="132"/>
      <c r="K2112" s="594"/>
      <c r="L2112" s="599"/>
      <c r="M2112" s="132"/>
      <c r="N2112" s="132"/>
      <c r="O2112" s="131" t="s">
        <v>327</v>
      </c>
      <c r="P2112" s="131"/>
      <c r="Q2112" s="136">
        <f>Q2094</f>
        <v>49.5</v>
      </c>
      <c r="R2112" s="131" t="s">
        <v>328</v>
      </c>
      <c r="S2112" s="132" t="str">
        <f>S2094</f>
        <v>Любецкий П.М.</v>
      </c>
      <c r="T2112" s="132"/>
      <c r="U2112" s="132"/>
      <c r="V2112" s="594"/>
    </row>
    <row r="2113" spans="1:22">
      <c r="A2113" s="599"/>
      <c r="B2113" s="132"/>
      <c r="C2113" s="132"/>
      <c r="D2113" s="131" t="s">
        <v>329</v>
      </c>
      <c r="E2113" s="131"/>
      <c r="F2113" s="136">
        <f>F2095</f>
        <v>5</v>
      </c>
      <c r="G2113" s="131" t="s">
        <v>330</v>
      </c>
      <c r="H2113" s="132" t="s">
        <v>331</v>
      </c>
      <c r="I2113" s="132"/>
      <c r="J2113" s="137">
        <f>J2095</f>
        <v>118</v>
      </c>
      <c r="K2113" s="594"/>
      <c r="L2113" s="599"/>
      <c r="M2113" s="132"/>
      <c r="N2113" s="132"/>
      <c r="O2113" s="131" t="s">
        <v>329</v>
      </c>
      <c r="P2113" s="131"/>
      <c r="Q2113" s="136">
        <f>Q2095</f>
        <v>0</v>
      </c>
      <c r="R2113" s="131" t="s">
        <v>330</v>
      </c>
      <c r="S2113" s="132" t="s">
        <v>331</v>
      </c>
      <c r="T2113" s="132"/>
      <c r="U2113" s="137">
        <f>U2095</f>
        <v>120</v>
      </c>
      <c r="V2113" s="594"/>
    </row>
    <row r="2114" spans="1:22" ht="0.75" customHeight="1" thickBot="1">
      <c r="A2114" s="599"/>
      <c r="B2114" s="132"/>
      <c r="C2114" s="132"/>
      <c r="D2114" s="132"/>
      <c r="E2114" s="132"/>
      <c r="F2114" s="132"/>
      <c r="G2114" s="132"/>
      <c r="H2114" s="132"/>
      <c r="I2114" s="132"/>
      <c r="J2114" s="132"/>
      <c r="K2114" s="594"/>
      <c r="L2114" s="599"/>
      <c r="M2114" s="132"/>
      <c r="N2114" s="132"/>
      <c r="O2114" s="132"/>
      <c r="P2114" s="132"/>
      <c r="Q2114" s="132"/>
      <c r="R2114" s="132"/>
      <c r="S2114" s="132"/>
      <c r="T2114" s="132"/>
      <c r="U2114" s="132"/>
      <c r="V2114" s="594"/>
    </row>
    <row r="2115" spans="1:22" ht="21.75" customHeight="1" thickBot="1">
      <c r="A2115" s="599"/>
      <c r="B2115" s="138"/>
      <c r="C2115" s="219"/>
      <c r="D2115" s="139" t="s">
        <v>957</v>
      </c>
      <c r="E2115" s="140"/>
      <c r="F2115" s="141" t="s">
        <v>334</v>
      </c>
      <c r="G2115" s="141" t="s">
        <v>335</v>
      </c>
      <c r="H2115" s="220"/>
      <c r="I2115" s="569" t="s">
        <v>337</v>
      </c>
      <c r="J2115" s="570"/>
      <c r="K2115" s="594"/>
      <c r="L2115" s="599"/>
      <c r="M2115" s="138"/>
      <c r="N2115" s="219"/>
      <c r="O2115" s="139" t="s">
        <v>957</v>
      </c>
      <c r="P2115" s="140"/>
      <c r="Q2115" s="141" t="s">
        <v>334</v>
      </c>
      <c r="R2115" s="141" t="s">
        <v>335</v>
      </c>
      <c r="S2115" s="220"/>
      <c r="T2115" s="569" t="s">
        <v>337</v>
      </c>
      <c r="U2115" s="570"/>
      <c r="V2115" s="594"/>
    </row>
    <row r="2116" spans="1:22" ht="2.25" customHeight="1">
      <c r="A2116" s="599"/>
      <c r="B2116" s="221"/>
      <c r="C2116" s="144"/>
      <c r="D2116" s="144"/>
      <c r="E2116" s="145"/>
      <c r="F2116" s="146"/>
      <c r="G2116" s="146"/>
      <c r="H2116" s="146"/>
      <c r="I2116" s="144"/>
      <c r="J2116" s="147"/>
      <c r="K2116" s="594"/>
      <c r="L2116" s="599"/>
      <c r="M2116" s="221"/>
      <c r="N2116" s="144"/>
      <c r="O2116" s="144"/>
      <c r="P2116" s="145"/>
      <c r="Q2116" s="146"/>
      <c r="R2116" s="146"/>
      <c r="S2116" s="146"/>
      <c r="T2116" s="144"/>
      <c r="U2116" s="147"/>
      <c r="V2116" s="594"/>
    </row>
    <row r="2117" spans="1:22" ht="27" customHeight="1" thickBot="1">
      <c r="A2117" s="599"/>
      <c r="B2117" s="600" t="s">
        <v>520</v>
      </c>
      <c r="C2117" s="601"/>
      <c r="D2117" s="601"/>
      <c r="E2117" s="602"/>
      <c r="F2117" s="239">
        <v>8.4499999999999993</v>
      </c>
      <c r="G2117" s="239">
        <f>F2117*F2112</f>
        <v>452.07499999999999</v>
      </c>
      <c r="H2117" s="166"/>
      <c r="I2117" s="242">
        <f>G2117-H2117</f>
        <v>452.07499999999999</v>
      </c>
      <c r="J2117" s="167"/>
      <c r="K2117" s="594"/>
      <c r="L2117" s="599"/>
      <c r="M2117" s="600" t="s">
        <v>520</v>
      </c>
      <c r="N2117" s="601"/>
      <c r="O2117" s="601"/>
      <c r="P2117" s="602"/>
      <c r="Q2117" s="239">
        <v>8.4499999999999993</v>
      </c>
      <c r="R2117" s="239">
        <f>Q2117*Q2112</f>
        <v>418.27499999999998</v>
      </c>
      <c r="S2117" s="166"/>
      <c r="T2117" s="242">
        <f>R2117-S2117</f>
        <v>418.27499999999998</v>
      </c>
      <c r="U2117" s="167"/>
      <c r="V2117" s="594"/>
    </row>
    <row r="2118" spans="1:22" ht="13.5" hidden="1" thickBot="1">
      <c r="A2118" s="154"/>
      <c r="B2118" s="346" t="s">
        <v>521</v>
      </c>
      <c r="C2118" s="164"/>
      <c r="D2118" s="164"/>
      <c r="E2118" s="165"/>
      <c r="F2118" s="239">
        <f>$B$2309</f>
        <v>0</v>
      </c>
      <c r="G2118" s="158">
        <f>F2118*F2112</f>
        <v>0</v>
      </c>
      <c r="H2118" s="194"/>
      <c r="I2118" s="160">
        <f>G2118-H2118</f>
        <v>0</v>
      </c>
      <c r="J2118" s="161"/>
      <c r="K2118" s="594"/>
      <c r="L2118" s="154"/>
      <c r="M2118" s="168" t="s">
        <v>521</v>
      </c>
      <c r="N2118" s="164"/>
      <c r="O2118" s="164"/>
      <c r="P2118" s="165"/>
      <c r="Q2118" s="239">
        <f>$B$2309</f>
        <v>0</v>
      </c>
      <c r="R2118" s="158">
        <f>Q2118*Q2112</f>
        <v>0</v>
      </c>
      <c r="S2118" s="194"/>
      <c r="T2118" s="160">
        <f>R2118-S2118</f>
        <v>0</v>
      </c>
      <c r="U2118" s="161"/>
      <c r="V2118" s="594"/>
    </row>
    <row r="2119" spans="1:22" ht="15.75" hidden="1" customHeight="1" thickBot="1">
      <c r="A2119" s="132"/>
      <c r="B2119" s="168"/>
      <c r="C2119" s="164"/>
      <c r="D2119" s="164"/>
      <c r="E2119" s="165"/>
      <c r="F2119" s="332" t="s">
        <v>384</v>
      </c>
      <c r="G2119" s="332" t="s">
        <v>385</v>
      </c>
      <c r="H2119" s="300"/>
      <c r="I2119" s="219"/>
      <c r="J2119" s="251"/>
      <c r="K2119" s="594"/>
      <c r="L2119" s="132"/>
      <c r="M2119" s="168"/>
      <c r="N2119" s="164"/>
      <c r="O2119" s="164"/>
      <c r="P2119" s="165"/>
      <c r="Q2119" s="332" t="s">
        <v>384</v>
      </c>
      <c r="R2119" s="332" t="s">
        <v>385</v>
      </c>
      <c r="S2119" s="300"/>
      <c r="T2119" s="219"/>
      <c r="U2119" s="251"/>
      <c r="V2119" s="594"/>
    </row>
    <row r="2120" spans="1:22" ht="13.5" thickBot="1">
      <c r="A2120" s="246" t="s">
        <v>375</v>
      </c>
      <c r="B2120" s="345"/>
      <c r="C2120" s="219"/>
      <c r="D2120" s="219"/>
      <c r="E2120" s="253"/>
      <c r="F2120" s="164"/>
      <c r="G2120" s="282"/>
      <c r="H2120" s="249"/>
      <c r="I2120" s="242"/>
      <c r="J2120" s="167"/>
      <c r="K2120" s="594"/>
      <c r="L2120" s="246" t="s">
        <v>375</v>
      </c>
      <c r="M2120" s="345"/>
      <c r="N2120" s="219"/>
      <c r="O2120" s="219"/>
      <c r="P2120" s="253"/>
      <c r="Q2120" s="164"/>
      <c r="R2120" s="248"/>
      <c r="S2120" s="249"/>
      <c r="T2120" s="242"/>
      <c r="U2120" s="167"/>
      <c r="V2120" s="594"/>
    </row>
    <row r="2121" spans="1:22">
      <c r="A2121" s="131"/>
      <c r="B2121" s="132"/>
      <c r="C2121" s="132"/>
      <c r="D2121" s="132"/>
      <c r="E2121" s="132"/>
      <c r="F2121" s="132"/>
      <c r="G2121" s="173" t="s">
        <v>342</v>
      </c>
      <c r="H2121" s="147"/>
      <c r="I2121" s="287">
        <f>I2103</f>
        <v>0</v>
      </c>
      <c r="J2121" s="147"/>
      <c r="K2121" s="594"/>
      <c r="L2121" s="131"/>
      <c r="M2121" s="132"/>
      <c r="N2121" s="132"/>
      <c r="O2121" s="132"/>
      <c r="P2121" s="132"/>
      <c r="Q2121" s="132"/>
      <c r="R2121" s="173" t="s">
        <v>342</v>
      </c>
      <c r="S2121" s="147"/>
      <c r="T2121" s="287">
        <f>T2103</f>
        <v>0</v>
      </c>
      <c r="U2121" s="147"/>
      <c r="V2121" s="594"/>
    </row>
    <row r="2122" spans="1:22">
      <c r="A2122" s="131"/>
      <c r="B2122" s="132"/>
      <c r="C2122" s="132"/>
      <c r="D2122" s="132"/>
      <c r="E2122" s="132"/>
      <c r="F2122" s="132"/>
      <c r="G2122" s="177" t="s">
        <v>140</v>
      </c>
      <c r="H2122" s="178"/>
      <c r="I2122" s="283">
        <f>I2104</f>
        <v>0</v>
      </c>
      <c r="J2122" s="178"/>
      <c r="K2122" s="594"/>
      <c r="L2122" s="131"/>
      <c r="M2122" s="132"/>
      <c r="N2122" s="132"/>
      <c r="O2122" s="132"/>
      <c r="P2122" s="132"/>
      <c r="Q2122" s="132"/>
      <c r="R2122" s="177" t="s">
        <v>140</v>
      </c>
      <c r="S2122" s="178"/>
      <c r="T2122" s="283">
        <f>T2104</f>
        <v>0</v>
      </c>
      <c r="U2122" s="178"/>
      <c r="V2122" s="594"/>
    </row>
    <row r="2123" spans="1:22" ht="13.5" thickBot="1">
      <c r="A2123" s="131" t="s">
        <v>376</v>
      </c>
      <c r="B2123" s="132"/>
      <c r="C2123" s="132"/>
      <c r="D2123" s="180" t="s">
        <v>345</v>
      </c>
      <c r="E2123" s="183" t="str">
        <f>$E$17</f>
        <v>декабря</v>
      </c>
      <c r="F2123" s="132" t="s">
        <v>968</v>
      </c>
      <c r="G2123" s="182" t="s">
        <v>347</v>
      </c>
      <c r="H2123" s="167"/>
      <c r="I2123" s="257">
        <f>I2117+I2118+I2120+I2121+I2122</f>
        <v>452.07499999999999</v>
      </c>
      <c r="J2123" s="167"/>
      <c r="K2123" s="594"/>
      <c r="L2123" s="131" t="s">
        <v>376</v>
      </c>
      <c r="M2123" s="132"/>
      <c r="N2123" s="132"/>
      <c r="O2123" s="180" t="s">
        <v>345</v>
      </c>
      <c r="P2123" s="183" t="str">
        <f>$E$17</f>
        <v>декабря</v>
      </c>
      <c r="Q2123" s="132" t="s">
        <v>968</v>
      </c>
      <c r="R2123" s="182" t="s">
        <v>347</v>
      </c>
      <c r="S2123" s="167"/>
      <c r="T2123" s="257">
        <f>T2117+T2118+T2120+T2121+T2122</f>
        <v>418.27499999999998</v>
      </c>
      <c r="U2123" s="167"/>
      <c r="V2123" s="594"/>
    </row>
    <row r="2124" spans="1:22" ht="13.5" thickBot="1">
      <c r="A2124" s="184" t="s">
        <v>348</v>
      </c>
      <c r="B2124" s="190">
        <f>$B$18</f>
        <v>4.3333333333333335E-2</v>
      </c>
      <c r="C2124" s="186" t="s">
        <v>349</v>
      </c>
      <c r="D2124" s="259"/>
      <c r="E2124" s="259"/>
      <c r="F2124" s="259"/>
      <c r="G2124" s="197"/>
      <c r="H2124" s="197"/>
      <c r="I2124" s="197"/>
      <c r="J2124" s="197"/>
      <c r="K2124" s="348"/>
      <c r="L2124" s="184" t="s">
        <v>348</v>
      </c>
      <c r="M2124" s="190">
        <f>$B$18</f>
        <v>4.3333333333333335E-2</v>
      </c>
      <c r="N2124" s="186" t="s">
        <v>349</v>
      </c>
      <c r="O2124" s="259"/>
      <c r="P2124" s="259"/>
      <c r="Q2124" s="259"/>
      <c r="R2124" s="197"/>
      <c r="S2124" s="197"/>
      <c r="T2124" s="197"/>
      <c r="U2124" s="197"/>
      <c r="V2124" s="156"/>
    </row>
    <row r="2125" spans="1:22" ht="30" customHeight="1" thickTop="1">
      <c r="A2125" s="131" t="s">
        <v>363</v>
      </c>
      <c r="B2125" s="131"/>
      <c r="L2125" s="131" t="s">
        <v>363</v>
      </c>
      <c r="M2125" s="131"/>
    </row>
    <row r="2126" spans="1:22">
      <c r="A2126" s="131" t="s">
        <v>966</v>
      </c>
      <c r="B2126" s="131"/>
      <c r="L2126" s="131" t="s">
        <v>966</v>
      </c>
      <c r="M2126" s="131"/>
    </row>
    <row r="2127" spans="1:22" ht="2.25" customHeight="1">
      <c r="A2127" s="131"/>
      <c r="B2127" s="131"/>
      <c r="C2127" s="132"/>
      <c r="D2127" s="132"/>
      <c r="E2127" s="132"/>
      <c r="F2127" s="132"/>
      <c r="G2127" s="132"/>
      <c r="H2127" s="132"/>
      <c r="I2127" s="132"/>
      <c r="J2127" s="132"/>
      <c r="K2127" s="217"/>
      <c r="L2127" s="131"/>
      <c r="M2127" s="131"/>
      <c r="N2127" s="132"/>
      <c r="O2127" s="132"/>
      <c r="P2127" s="132"/>
      <c r="Q2127" s="132"/>
      <c r="R2127" s="132"/>
      <c r="S2127" s="132"/>
      <c r="T2127" s="132"/>
      <c r="U2127" s="132"/>
      <c r="V2127" s="132"/>
    </row>
    <row r="2128" spans="1:22">
      <c r="A2128" s="132"/>
      <c r="B2128" s="132"/>
      <c r="C2128" s="132"/>
      <c r="D2128" s="133" t="s">
        <v>325</v>
      </c>
      <c r="E2128" s="133"/>
      <c r="F2128" s="133"/>
      <c r="G2128" s="135" t="str">
        <f>$G$4</f>
        <v>ноябрь</v>
      </c>
      <c r="H2128" s="133" t="s">
        <v>967</v>
      </c>
      <c r="I2128" s="132"/>
      <c r="J2128" s="132"/>
      <c r="K2128" s="217"/>
      <c r="L2128" s="132"/>
      <c r="M2128" s="132"/>
      <c r="N2128" s="132"/>
      <c r="O2128" s="133" t="s">
        <v>325</v>
      </c>
      <c r="P2128" s="133"/>
      <c r="Q2128" s="133"/>
      <c r="R2128" s="135" t="str">
        <f>$G$4</f>
        <v>ноябрь</v>
      </c>
      <c r="S2128" s="133" t="s">
        <v>967</v>
      </c>
      <c r="T2128" s="132"/>
      <c r="U2128" s="132"/>
      <c r="V2128" s="132"/>
    </row>
    <row r="2129" spans="1:22" ht="3" customHeight="1">
      <c r="A2129" s="599" t="s">
        <v>369</v>
      </c>
      <c r="B2129" s="132"/>
      <c r="C2129" s="132"/>
      <c r="D2129" s="132"/>
      <c r="E2129" s="132"/>
      <c r="F2129" s="132"/>
      <c r="G2129" s="132"/>
      <c r="H2129" s="132"/>
      <c r="I2129" s="132"/>
      <c r="J2129" s="132"/>
      <c r="K2129" s="217"/>
      <c r="L2129" s="599" t="s">
        <v>369</v>
      </c>
      <c r="M2129" s="132"/>
      <c r="N2129" s="132"/>
      <c r="O2129" s="132"/>
      <c r="P2129" s="132"/>
      <c r="Q2129" s="132"/>
      <c r="R2129" s="132"/>
      <c r="S2129" s="132"/>
      <c r="T2129" s="132"/>
      <c r="U2129" s="132"/>
      <c r="V2129" s="132"/>
    </row>
    <row r="2130" spans="1:22">
      <c r="A2130" s="599"/>
      <c r="B2130" s="132"/>
      <c r="C2130" s="132"/>
      <c r="D2130" s="131" t="s">
        <v>327</v>
      </c>
      <c r="E2130" s="131"/>
      <c r="F2130" s="136">
        <f>Жильцы!E120</f>
        <v>49.2</v>
      </c>
      <c r="G2130" s="131" t="s">
        <v>328</v>
      </c>
      <c r="H2130" s="132" t="str">
        <f>Жильцы!B120&amp;" "&amp;Жильцы!C120&amp;"."&amp;Жильцы!D120&amp;"."</f>
        <v>Зиновьева Ж.Г.</v>
      </c>
      <c r="I2130" s="132"/>
      <c r="J2130" s="132"/>
      <c r="K2130" s="217"/>
      <c r="L2130" s="599"/>
      <c r="M2130" s="132"/>
      <c r="N2130" s="132"/>
      <c r="O2130" s="131" t="s">
        <v>327</v>
      </c>
      <c r="P2130" s="131"/>
      <c r="Q2130" s="136">
        <f>Жильцы!E122</f>
        <v>49.4</v>
      </c>
      <c r="R2130" s="131" t="s">
        <v>328</v>
      </c>
      <c r="S2130" s="132" t="str">
        <f>Жильцы!B122&amp;" "&amp;Жильцы!C122&amp;"."&amp;Жильцы!D122&amp;"."</f>
        <v>Рыженко Л.М.</v>
      </c>
      <c r="T2130" s="132"/>
      <c r="U2130" s="132"/>
      <c r="V2130" s="132"/>
    </row>
    <row r="2131" spans="1:22">
      <c r="A2131" s="599"/>
      <c r="B2131" s="132"/>
      <c r="C2131" s="132"/>
      <c r="D2131" s="131" t="s">
        <v>329</v>
      </c>
      <c r="E2131" s="131"/>
      <c r="F2131" s="136">
        <f>Жильцы!F120</f>
        <v>1</v>
      </c>
      <c r="G2131" s="131" t="s">
        <v>330</v>
      </c>
      <c r="H2131" s="132" t="s">
        <v>331</v>
      </c>
      <c r="I2131" s="132"/>
      <c r="J2131" s="137">
        <f>Жильцы!A120</f>
        <v>119</v>
      </c>
      <c r="K2131" s="217"/>
      <c r="L2131" s="599"/>
      <c r="M2131" s="132"/>
      <c r="N2131" s="132"/>
      <c r="O2131" s="131" t="s">
        <v>329</v>
      </c>
      <c r="P2131" s="131"/>
      <c r="Q2131" s="136">
        <f>Жильцы!F122</f>
        <v>3</v>
      </c>
      <c r="R2131" s="131" t="s">
        <v>330</v>
      </c>
      <c r="S2131" s="132" t="s">
        <v>331</v>
      </c>
      <c r="T2131" s="132"/>
      <c r="U2131" s="137">
        <f>Жильцы!A122</f>
        <v>121</v>
      </c>
      <c r="V2131" s="132"/>
    </row>
    <row r="2132" spans="1:22" ht="2.25" customHeight="1" thickBot="1">
      <c r="A2132" s="599"/>
      <c r="B2132" s="132"/>
      <c r="C2132" s="132"/>
      <c r="D2132" s="132"/>
      <c r="E2132" s="132"/>
      <c r="F2132" s="132"/>
      <c r="G2132" s="132"/>
      <c r="H2132" s="132"/>
      <c r="I2132" s="132"/>
      <c r="J2132" s="132"/>
      <c r="K2132" s="217"/>
      <c r="L2132" s="599"/>
      <c r="M2132" s="132"/>
      <c r="N2132" s="132"/>
      <c r="O2132" s="132"/>
      <c r="P2132" s="132"/>
      <c r="Q2132" s="132"/>
      <c r="R2132" s="132"/>
      <c r="S2132" s="132"/>
      <c r="T2132" s="132"/>
      <c r="U2132" s="132"/>
      <c r="V2132" s="132"/>
    </row>
    <row r="2133" spans="1:22" ht="17.25" customHeight="1" thickBot="1">
      <c r="A2133" s="599"/>
      <c r="B2133" s="138"/>
      <c r="C2133" s="219"/>
      <c r="D2133" s="139" t="s">
        <v>957</v>
      </c>
      <c r="E2133" s="140"/>
      <c r="F2133" s="141" t="s">
        <v>334</v>
      </c>
      <c r="G2133" s="141" t="s">
        <v>335</v>
      </c>
      <c r="H2133" s="220"/>
      <c r="I2133" s="569" t="s">
        <v>337</v>
      </c>
      <c r="J2133" s="570"/>
      <c r="K2133" s="217"/>
      <c r="L2133" s="599"/>
      <c r="M2133" s="138"/>
      <c r="N2133" s="219"/>
      <c r="O2133" s="139" t="s">
        <v>957</v>
      </c>
      <c r="P2133" s="140"/>
      <c r="Q2133" s="141" t="s">
        <v>334</v>
      </c>
      <c r="R2133" s="141" t="s">
        <v>335</v>
      </c>
      <c r="S2133" s="220"/>
      <c r="T2133" s="569" t="s">
        <v>337</v>
      </c>
      <c r="U2133" s="570"/>
      <c r="V2133" s="132"/>
    </row>
    <row r="2134" spans="1:22" ht="3.75" customHeight="1">
      <c r="A2134" s="599"/>
      <c r="B2134" s="221"/>
      <c r="C2134" s="144"/>
      <c r="D2134" s="144"/>
      <c r="E2134" s="145"/>
      <c r="F2134" s="146"/>
      <c r="G2134" s="146"/>
      <c r="H2134" s="146"/>
      <c r="I2134" s="144"/>
      <c r="J2134" s="147"/>
      <c r="K2134" s="217"/>
      <c r="L2134" s="599"/>
      <c r="M2134" s="221"/>
      <c r="N2134" s="144"/>
      <c r="O2134" s="144"/>
      <c r="P2134" s="145"/>
      <c r="Q2134" s="146"/>
      <c r="R2134" s="146"/>
      <c r="S2134" s="146"/>
      <c r="T2134" s="144"/>
      <c r="U2134" s="147"/>
      <c r="V2134" s="132"/>
    </row>
    <row r="2135" spans="1:22" ht="24.75" customHeight="1" thickBot="1">
      <c r="A2135" s="599"/>
      <c r="B2135" s="600" t="s">
        <v>520</v>
      </c>
      <c r="C2135" s="601"/>
      <c r="D2135" s="601"/>
      <c r="E2135" s="602"/>
      <c r="F2135" s="239">
        <v>8.4499999999999993</v>
      </c>
      <c r="G2135" s="239">
        <f>F2135*F2130</f>
        <v>415.74</v>
      </c>
      <c r="H2135" s="166"/>
      <c r="I2135" s="242">
        <f>G2135-H2135</f>
        <v>415.74</v>
      </c>
      <c r="J2135" s="167"/>
      <c r="K2135" s="217"/>
      <c r="L2135" s="599"/>
      <c r="M2135" s="600" t="s">
        <v>520</v>
      </c>
      <c r="N2135" s="601"/>
      <c r="O2135" s="601"/>
      <c r="P2135" s="602"/>
      <c r="Q2135" s="239">
        <v>8.4499999999999993</v>
      </c>
      <c r="R2135" s="239">
        <f>Q2135*Q2130</f>
        <v>417.42999999999995</v>
      </c>
      <c r="S2135" s="166"/>
      <c r="T2135" s="242">
        <f>R2135-S2135</f>
        <v>417.42999999999995</v>
      </c>
      <c r="U2135" s="167"/>
      <c r="V2135" s="132"/>
    </row>
    <row r="2136" spans="1:22" ht="13.5" hidden="1" thickBot="1">
      <c r="A2136" s="154"/>
      <c r="B2136" s="346" t="s">
        <v>521</v>
      </c>
      <c r="C2136" s="164"/>
      <c r="D2136" s="164"/>
      <c r="E2136" s="165"/>
      <c r="F2136" s="239">
        <f>$B$2309</f>
        <v>0</v>
      </c>
      <c r="G2136" s="158">
        <f>F2136*F2130</f>
        <v>0</v>
      </c>
      <c r="H2136" s="194"/>
      <c r="I2136" s="160">
        <f>G2136-H2136</f>
        <v>0</v>
      </c>
      <c r="J2136" s="161"/>
      <c r="K2136" s="217"/>
      <c r="L2136" s="154"/>
      <c r="M2136" s="168" t="s">
        <v>521</v>
      </c>
      <c r="N2136" s="164"/>
      <c r="O2136" s="164"/>
      <c r="P2136" s="165"/>
      <c r="Q2136" s="239">
        <f>$B$2309</f>
        <v>0</v>
      </c>
      <c r="R2136" s="158">
        <f>Q2136*Q2130</f>
        <v>0</v>
      </c>
      <c r="S2136" s="194"/>
      <c r="T2136" s="160">
        <f>R2136-S2136</f>
        <v>0</v>
      </c>
      <c r="U2136" s="161"/>
      <c r="V2136" s="132"/>
    </row>
    <row r="2137" spans="1:22" ht="12.75" hidden="1" customHeight="1" thickBot="1">
      <c r="A2137" s="132"/>
      <c r="B2137" s="168"/>
      <c r="C2137" s="164"/>
      <c r="D2137" s="164"/>
      <c r="E2137" s="165"/>
      <c r="F2137" s="332" t="s">
        <v>384</v>
      </c>
      <c r="G2137" s="332" t="s">
        <v>385</v>
      </c>
      <c r="H2137" s="300"/>
      <c r="I2137" s="219"/>
      <c r="J2137" s="251"/>
      <c r="K2137" s="217"/>
      <c r="L2137" s="132"/>
      <c r="M2137" s="168"/>
      <c r="N2137" s="164"/>
      <c r="O2137" s="164"/>
      <c r="P2137" s="165"/>
      <c r="Q2137" s="332" t="s">
        <v>384</v>
      </c>
      <c r="R2137" s="332" t="s">
        <v>385</v>
      </c>
      <c r="S2137" s="300"/>
      <c r="T2137" s="219"/>
      <c r="U2137" s="251"/>
      <c r="V2137" s="132"/>
    </row>
    <row r="2138" spans="1:22" ht="13.5" thickBot="1">
      <c r="A2138" s="246" t="s">
        <v>375</v>
      </c>
      <c r="B2138" s="345"/>
      <c r="C2138" s="219"/>
      <c r="D2138" s="219"/>
      <c r="E2138" s="253"/>
      <c r="F2138" s="248"/>
      <c r="G2138" s="248"/>
      <c r="H2138" s="249"/>
      <c r="I2138" s="242"/>
      <c r="J2138" s="251"/>
      <c r="K2138" s="217"/>
      <c r="L2138" s="246" t="s">
        <v>375</v>
      </c>
      <c r="M2138" s="345"/>
      <c r="N2138" s="219"/>
      <c r="O2138" s="219"/>
      <c r="P2138" s="253"/>
      <c r="Q2138" s="164"/>
      <c r="R2138" s="248"/>
      <c r="S2138" s="249"/>
      <c r="T2138" s="242"/>
      <c r="U2138" s="167"/>
      <c r="V2138" s="132"/>
    </row>
    <row r="2139" spans="1:22">
      <c r="A2139" s="131"/>
      <c r="B2139" s="132"/>
      <c r="C2139" s="132"/>
      <c r="D2139" s="132"/>
      <c r="E2139" s="132"/>
      <c r="F2139" s="132"/>
      <c r="G2139" s="173" t="s">
        <v>342</v>
      </c>
      <c r="H2139" s="147"/>
      <c r="I2139" s="287">
        <f>Жильцы!M120</f>
        <v>0</v>
      </c>
      <c r="J2139" s="147"/>
      <c r="K2139" s="217"/>
      <c r="L2139" s="131"/>
      <c r="M2139" s="132"/>
      <c r="N2139" s="132"/>
      <c r="O2139" s="132"/>
      <c r="P2139" s="132"/>
      <c r="Q2139" s="132"/>
      <c r="R2139" s="173" t="s">
        <v>342</v>
      </c>
      <c r="S2139" s="147"/>
      <c r="T2139" s="287">
        <f>Жильцы!M122</f>
        <v>0</v>
      </c>
      <c r="U2139" s="147"/>
      <c r="V2139" s="132"/>
    </row>
    <row r="2140" spans="1:22" ht="11.25" customHeight="1">
      <c r="A2140" s="131"/>
      <c r="B2140" s="132"/>
      <c r="C2140" s="132"/>
      <c r="D2140" s="132"/>
      <c r="E2140" s="132"/>
      <c r="F2140" s="132"/>
      <c r="G2140" s="177" t="s">
        <v>140</v>
      </c>
      <c r="H2140" s="178"/>
      <c r="I2140" s="283">
        <f>Жильцы!O120</f>
        <v>0</v>
      </c>
      <c r="J2140" s="178"/>
      <c r="K2140" s="217"/>
      <c r="L2140" s="131"/>
      <c r="M2140" s="132"/>
      <c r="N2140" s="132"/>
      <c r="O2140" s="132"/>
      <c r="P2140" s="132"/>
      <c r="Q2140" s="132"/>
      <c r="R2140" s="177" t="s">
        <v>140</v>
      </c>
      <c r="S2140" s="178"/>
      <c r="T2140" s="283">
        <f>Жильцы!O122</f>
        <v>0</v>
      </c>
      <c r="U2140" s="178"/>
      <c r="V2140" s="132"/>
    </row>
    <row r="2141" spans="1:22" ht="13.5" thickBot="1">
      <c r="A2141" s="131" t="s">
        <v>376</v>
      </c>
      <c r="B2141" s="132"/>
      <c r="C2141" s="132"/>
      <c r="D2141" s="180" t="s">
        <v>345</v>
      </c>
      <c r="E2141" s="183" t="str">
        <f>$E$17</f>
        <v>декабря</v>
      </c>
      <c r="F2141" s="132" t="s">
        <v>968</v>
      </c>
      <c r="G2141" s="182" t="s">
        <v>347</v>
      </c>
      <c r="H2141" s="167"/>
      <c r="I2141" s="257">
        <f>I2135+I2136+I2138+I2139+I2140</f>
        <v>415.74</v>
      </c>
      <c r="J2141" s="167"/>
      <c r="K2141" s="217"/>
      <c r="L2141" s="131" t="s">
        <v>376</v>
      </c>
      <c r="M2141" s="132"/>
      <c r="N2141" s="132"/>
      <c r="O2141" s="180" t="s">
        <v>345</v>
      </c>
      <c r="P2141" s="183" t="str">
        <f>$E$17</f>
        <v>декабря</v>
      </c>
      <c r="Q2141" s="132" t="s">
        <v>968</v>
      </c>
      <c r="R2141" s="182" t="s">
        <v>347</v>
      </c>
      <c r="S2141" s="167"/>
      <c r="T2141" s="257">
        <f>T2135+T2136+T2138+T2139+T2140</f>
        <v>417.42999999999995</v>
      </c>
      <c r="U2141" s="167"/>
      <c r="V2141" s="132"/>
    </row>
    <row r="2142" spans="1:22" ht="10.5" customHeight="1">
      <c r="A2142" s="184" t="s">
        <v>348</v>
      </c>
      <c r="B2142" s="190">
        <f>$B$18</f>
        <v>4.3333333333333335E-2</v>
      </c>
      <c r="C2142" s="186" t="s">
        <v>349</v>
      </c>
      <c r="D2142" s="259"/>
      <c r="E2142" s="259"/>
      <c r="F2142" s="259"/>
      <c r="G2142" s="259"/>
      <c r="H2142" s="259"/>
      <c r="I2142" s="259"/>
      <c r="J2142" s="259"/>
      <c r="K2142" s="260"/>
      <c r="L2142" s="184" t="s">
        <v>348</v>
      </c>
      <c r="M2142" s="190">
        <f>$B$18</f>
        <v>4.3333333333333335E-2</v>
      </c>
      <c r="N2142" s="186" t="s">
        <v>349</v>
      </c>
      <c r="O2142" s="259"/>
      <c r="P2142" s="259"/>
      <c r="Q2142" s="259"/>
      <c r="R2142" s="259"/>
      <c r="S2142" s="259"/>
      <c r="T2142" s="259"/>
      <c r="U2142" s="259"/>
      <c r="V2142" s="261"/>
    </row>
    <row r="2143" spans="1:22" ht="27" customHeight="1">
      <c r="A2143" s="131" t="s">
        <v>363</v>
      </c>
      <c r="B2143" s="131"/>
      <c r="L2143" s="131" t="s">
        <v>363</v>
      </c>
      <c r="M2143" s="131"/>
    </row>
    <row r="2144" spans="1:22">
      <c r="A2144" s="131" t="s">
        <v>966</v>
      </c>
      <c r="B2144" s="131"/>
      <c r="L2144" s="131" t="s">
        <v>966</v>
      </c>
      <c r="M2144" s="131"/>
    </row>
    <row r="2145" spans="1:22" ht="1.5" customHeight="1">
      <c r="A2145" s="131"/>
      <c r="B2145" s="131"/>
      <c r="C2145" s="132"/>
      <c r="D2145" s="132"/>
      <c r="E2145" s="132"/>
      <c r="F2145" s="132"/>
      <c r="G2145" s="132"/>
      <c r="H2145" s="132"/>
      <c r="I2145" s="132"/>
      <c r="J2145" s="132"/>
      <c r="K2145" s="217"/>
      <c r="L2145" s="131"/>
      <c r="M2145" s="131"/>
      <c r="N2145" s="132"/>
      <c r="O2145" s="132"/>
      <c r="P2145" s="132"/>
      <c r="Q2145" s="132"/>
      <c r="R2145" s="132"/>
      <c r="S2145" s="132"/>
      <c r="T2145" s="132"/>
      <c r="U2145" s="132"/>
      <c r="V2145" s="132"/>
    </row>
    <row r="2146" spans="1:22">
      <c r="A2146" s="132"/>
      <c r="B2146" s="132"/>
      <c r="C2146" s="132"/>
      <c r="D2146" s="133" t="s">
        <v>350</v>
      </c>
      <c r="E2146" s="133"/>
      <c r="F2146" s="133"/>
      <c r="G2146" s="135" t="str">
        <f>$G$4</f>
        <v>ноябрь</v>
      </c>
      <c r="H2146" s="133" t="s">
        <v>967</v>
      </c>
      <c r="I2146" s="132"/>
      <c r="J2146" s="132"/>
      <c r="K2146" s="217"/>
      <c r="L2146" s="132"/>
      <c r="M2146" s="132"/>
      <c r="N2146" s="132"/>
      <c r="O2146" s="133" t="s">
        <v>350</v>
      </c>
      <c r="P2146" s="133"/>
      <c r="Q2146" s="133"/>
      <c r="R2146" s="135" t="str">
        <f>$G$4</f>
        <v>ноябрь</v>
      </c>
      <c r="S2146" s="133" t="s">
        <v>967</v>
      </c>
      <c r="T2146" s="132"/>
      <c r="U2146" s="132"/>
      <c r="V2146" s="132"/>
    </row>
    <row r="2147" spans="1:22" ht="0.75" customHeight="1">
      <c r="A2147" s="599" t="s">
        <v>369</v>
      </c>
      <c r="B2147" s="132"/>
      <c r="C2147" s="132"/>
      <c r="D2147" s="132"/>
      <c r="E2147" s="132"/>
      <c r="F2147" s="132"/>
      <c r="G2147" s="132"/>
      <c r="H2147" s="132"/>
      <c r="I2147" s="132"/>
      <c r="J2147" s="132"/>
      <c r="K2147" s="594"/>
      <c r="L2147" s="599" t="s">
        <v>369</v>
      </c>
      <c r="M2147" s="132"/>
      <c r="N2147" s="132"/>
      <c r="O2147" s="132"/>
      <c r="P2147" s="132"/>
      <c r="Q2147" s="132"/>
      <c r="R2147" s="132"/>
      <c r="S2147" s="132"/>
      <c r="T2147" s="132"/>
      <c r="U2147" s="132"/>
      <c r="V2147" s="594"/>
    </row>
    <row r="2148" spans="1:22">
      <c r="A2148" s="599"/>
      <c r="B2148" s="132"/>
      <c r="C2148" s="132"/>
      <c r="D2148" s="131" t="s">
        <v>327</v>
      </c>
      <c r="E2148" s="131"/>
      <c r="F2148" s="136">
        <f>F2130</f>
        <v>49.2</v>
      </c>
      <c r="G2148" s="131" t="s">
        <v>328</v>
      </c>
      <c r="H2148" s="132" t="str">
        <f>H2130</f>
        <v>Зиновьева Ж.Г.</v>
      </c>
      <c r="I2148" s="132"/>
      <c r="J2148" s="132"/>
      <c r="K2148" s="594"/>
      <c r="L2148" s="599"/>
      <c r="M2148" s="132"/>
      <c r="N2148" s="132"/>
      <c r="O2148" s="131" t="s">
        <v>327</v>
      </c>
      <c r="P2148" s="131"/>
      <c r="Q2148" s="136">
        <f>Q2130</f>
        <v>49.4</v>
      </c>
      <c r="R2148" s="131" t="s">
        <v>328</v>
      </c>
      <c r="S2148" s="132" t="str">
        <f>S2130</f>
        <v>Рыженко Л.М.</v>
      </c>
      <c r="T2148" s="132"/>
      <c r="U2148" s="132"/>
      <c r="V2148" s="594"/>
    </row>
    <row r="2149" spans="1:22">
      <c r="A2149" s="599"/>
      <c r="B2149" s="132"/>
      <c r="C2149" s="132"/>
      <c r="D2149" s="131" t="s">
        <v>329</v>
      </c>
      <c r="E2149" s="131"/>
      <c r="F2149" s="136">
        <f>F2131</f>
        <v>1</v>
      </c>
      <c r="G2149" s="131" t="s">
        <v>330</v>
      </c>
      <c r="H2149" s="132" t="s">
        <v>331</v>
      </c>
      <c r="I2149" s="132"/>
      <c r="J2149" s="137">
        <f>J2131</f>
        <v>119</v>
      </c>
      <c r="K2149" s="594"/>
      <c r="L2149" s="599"/>
      <c r="M2149" s="132"/>
      <c r="N2149" s="132"/>
      <c r="O2149" s="131" t="s">
        <v>329</v>
      </c>
      <c r="P2149" s="131"/>
      <c r="Q2149" s="136">
        <f>Q2131</f>
        <v>3</v>
      </c>
      <c r="R2149" s="131" t="s">
        <v>330</v>
      </c>
      <c r="S2149" s="132" t="s">
        <v>331</v>
      </c>
      <c r="T2149" s="132"/>
      <c r="U2149" s="137">
        <f>U2131</f>
        <v>121</v>
      </c>
      <c r="V2149" s="594"/>
    </row>
    <row r="2150" spans="1:22" ht="2.25" customHeight="1" thickBot="1">
      <c r="A2150" s="599"/>
      <c r="B2150" s="132"/>
      <c r="C2150" s="132"/>
      <c r="D2150" s="132"/>
      <c r="E2150" s="132"/>
      <c r="F2150" s="132"/>
      <c r="G2150" s="132"/>
      <c r="H2150" s="132"/>
      <c r="I2150" s="132"/>
      <c r="J2150" s="132"/>
      <c r="K2150" s="594"/>
      <c r="L2150" s="599"/>
      <c r="M2150" s="132"/>
      <c r="N2150" s="132"/>
      <c r="O2150" s="132"/>
      <c r="P2150" s="132"/>
      <c r="Q2150" s="132"/>
      <c r="R2150" s="132"/>
      <c r="S2150" s="132"/>
      <c r="T2150" s="132"/>
      <c r="U2150" s="132"/>
      <c r="V2150" s="594"/>
    </row>
    <row r="2151" spans="1:22" ht="20.25" customHeight="1" thickBot="1">
      <c r="A2151" s="599"/>
      <c r="B2151" s="138"/>
      <c r="C2151" s="219"/>
      <c r="D2151" s="139" t="s">
        <v>957</v>
      </c>
      <c r="E2151" s="140"/>
      <c r="F2151" s="141" t="s">
        <v>334</v>
      </c>
      <c r="G2151" s="141" t="s">
        <v>335</v>
      </c>
      <c r="H2151" s="220"/>
      <c r="I2151" s="569" t="s">
        <v>337</v>
      </c>
      <c r="J2151" s="570"/>
      <c r="K2151" s="594"/>
      <c r="L2151" s="599"/>
      <c r="M2151" s="138"/>
      <c r="N2151" s="219"/>
      <c r="O2151" s="139" t="s">
        <v>957</v>
      </c>
      <c r="P2151" s="140"/>
      <c r="Q2151" s="141" t="s">
        <v>334</v>
      </c>
      <c r="R2151" s="141" t="s">
        <v>335</v>
      </c>
      <c r="S2151" s="220"/>
      <c r="T2151" s="569" t="s">
        <v>337</v>
      </c>
      <c r="U2151" s="570"/>
      <c r="V2151" s="594"/>
    </row>
    <row r="2152" spans="1:22" ht="3" customHeight="1">
      <c r="A2152" s="599"/>
      <c r="B2152" s="221"/>
      <c r="C2152" s="144"/>
      <c r="D2152" s="144"/>
      <c r="E2152" s="145"/>
      <c r="F2152" s="146"/>
      <c r="G2152" s="146"/>
      <c r="H2152" s="146"/>
      <c r="I2152" s="144"/>
      <c r="J2152" s="147"/>
      <c r="K2152" s="594"/>
      <c r="L2152" s="599"/>
      <c r="M2152" s="221"/>
      <c r="N2152" s="144"/>
      <c r="O2152" s="144"/>
      <c r="P2152" s="145"/>
      <c r="Q2152" s="146"/>
      <c r="R2152" s="146"/>
      <c r="S2152" s="146"/>
      <c r="T2152" s="144"/>
      <c r="U2152" s="147"/>
      <c r="V2152" s="594"/>
    </row>
    <row r="2153" spans="1:22" ht="25.5" customHeight="1" thickBot="1">
      <c r="A2153" s="599"/>
      <c r="B2153" s="600" t="s">
        <v>520</v>
      </c>
      <c r="C2153" s="601"/>
      <c r="D2153" s="601"/>
      <c r="E2153" s="602"/>
      <c r="F2153" s="239">
        <v>8.4499999999999993</v>
      </c>
      <c r="G2153" s="239">
        <f>F2153*F2148</f>
        <v>415.74</v>
      </c>
      <c r="H2153" s="166"/>
      <c r="I2153" s="242">
        <f>G2153-H2153</f>
        <v>415.74</v>
      </c>
      <c r="J2153" s="167"/>
      <c r="K2153" s="594"/>
      <c r="L2153" s="599"/>
      <c r="M2153" s="600" t="s">
        <v>520</v>
      </c>
      <c r="N2153" s="601"/>
      <c r="O2153" s="601"/>
      <c r="P2153" s="602"/>
      <c r="Q2153" s="239">
        <v>8.4499999999999993</v>
      </c>
      <c r="R2153" s="239">
        <f>Q2153*Q2148</f>
        <v>417.42999999999995</v>
      </c>
      <c r="S2153" s="166"/>
      <c r="T2153" s="242">
        <f>R2153-S2153</f>
        <v>417.42999999999995</v>
      </c>
      <c r="U2153" s="167"/>
      <c r="V2153" s="594"/>
    </row>
    <row r="2154" spans="1:22" ht="13.5" hidden="1" thickBot="1">
      <c r="A2154" s="154"/>
      <c r="B2154" s="346" t="s">
        <v>521</v>
      </c>
      <c r="C2154" s="347"/>
      <c r="D2154" s="347"/>
      <c r="E2154" s="165"/>
      <c r="F2154" s="239">
        <f>$B$2309</f>
        <v>0</v>
      </c>
      <c r="G2154" s="158">
        <f>F2154*F2148</f>
        <v>0</v>
      </c>
      <c r="H2154" s="194"/>
      <c r="I2154" s="160">
        <f>G2154-H2154</f>
        <v>0</v>
      </c>
      <c r="J2154" s="161"/>
      <c r="K2154" s="594"/>
      <c r="L2154" s="154"/>
      <c r="M2154" s="346" t="s">
        <v>521</v>
      </c>
      <c r="N2154" s="347"/>
      <c r="O2154" s="164"/>
      <c r="P2154" s="165"/>
      <c r="Q2154" s="239">
        <f>$B$2309</f>
        <v>0</v>
      </c>
      <c r="R2154" s="158">
        <f>Q2154*Q2148</f>
        <v>0</v>
      </c>
      <c r="S2154" s="194"/>
      <c r="T2154" s="160">
        <f>R2154-S2154</f>
        <v>0</v>
      </c>
      <c r="U2154" s="161"/>
      <c r="V2154" s="594"/>
    </row>
    <row r="2155" spans="1:22" ht="12" hidden="1" customHeight="1" thickBot="1">
      <c r="A2155" s="132"/>
      <c r="B2155" s="168"/>
      <c r="C2155" s="164"/>
      <c r="D2155" s="164"/>
      <c r="E2155" s="165"/>
      <c r="F2155" s="332" t="s">
        <v>384</v>
      </c>
      <c r="G2155" s="332" t="s">
        <v>385</v>
      </c>
      <c r="H2155" s="300"/>
      <c r="I2155" s="219"/>
      <c r="J2155" s="251"/>
      <c r="K2155" s="594"/>
      <c r="L2155" s="132"/>
      <c r="M2155" s="168"/>
      <c r="N2155" s="164"/>
      <c r="O2155" s="164"/>
      <c r="P2155" s="165"/>
      <c r="Q2155" s="332" t="s">
        <v>384</v>
      </c>
      <c r="R2155" s="332" t="s">
        <v>385</v>
      </c>
      <c r="S2155" s="300"/>
      <c r="T2155" s="219"/>
      <c r="U2155" s="251"/>
      <c r="V2155" s="594"/>
    </row>
    <row r="2156" spans="1:22" ht="13.5" thickBot="1">
      <c r="A2156" s="246" t="s">
        <v>375</v>
      </c>
      <c r="B2156" s="345"/>
      <c r="C2156" s="219"/>
      <c r="D2156" s="219"/>
      <c r="E2156" s="253"/>
      <c r="F2156" s="164"/>
      <c r="G2156" s="282"/>
      <c r="H2156" s="249"/>
      <c r="I2156" s="242"/>
      <c r="J2156" s="167"/>
      <c r="K2156" s="594"/>
      <c r="L2156" s="246" t="s">
        <v>375</v>
      </c>
      <c r="M2156" s="345"/>
      <c r="N2156" s="219"/>
      <c r="O2156" s="219"/>
      <c r="P2156" s="253"/>
      <c r="Q2156" s="164"/>
      <c r="R2156" s="248"/>
      <c r="S2156" s="249"/>
      <c r="T2156" s="242"/>
      <c r="U2156" s="167"/>
      <c r="V2156" s="594"/>
    </row>
    <row r="2157" spans="1:22">
      <c r="A2157" s="131"/>
      <c r="B2157" s="132"/>
      <c r="C2157" s="132"/>
      <c r="D2157" s="132"/>
      <c r="E2157" s="132"/>
      <c r="F2157" s="132"/>
      <c r="G2157" s="173" t="s">
        <v>342</v>
      </c>
      <c r="H2157" s="147"/>
      <c r="I2157" s="287">
        <f>I2139</f>
        <v>0</v>
      </c>
      <c r="J2157" s="147"/>
      <c r="K2157" s="594"/>
      <c r="L2157" s="131"/>
      <c r="M2157" s="132"/>
      <c r="N2157" s="132"/>
      <c r="O2157" s="132"/>
      <c r="P2157" s="132"/>
      <c r="Q2157" s="132"/>
      <c r="R2157" s="173" t="s">
        <v>342</v>
      </c>
      <c r="S2157" s="147"/>
      <c r="T2157" s="287">
        <f>T2139</f>
        <v>0</v>
      </c>
      <c r="U2157" s="147"/>
      <c r="V2157" s="594"/>
    </row>
    <row r="2158" spans="1:22">
      <c r="A2158" s="131"/>
      <c r="B2158" s="132"/>
      <c r="C2158" s="132"/>
      <c r="D2158" s="132"/>
      <c r="E2158" s="132"/>
      <c r="F2158" s="132"/>
      <c r="G2158" s="177" t="s">
        <v>140</v>
      </c>
      <c r="H2158" s="178"/>
      <c r="I2158" s="283">
        <f>I2140</f>
        <v>0</v>
      </c>
      <c r="J2158" s="178"/>
      <c r="K2158" s="594"/>
      <c r="L2158" s="131"/>
      <c r="M2158" s="132"/>
      <c r="N2158" s="132"/>
      <c r="O2158" s="132"/>
      <c r="P2158" s="132"/>
      <c r="Q2158" s="132"/>
      <c r="R2158" s="177" t="s">
        <v>140</v>
      </c>
      <c r="S2158" s="178"/>
      <c r="T2158" s="283">
        <f>T2140</f>
        <v>0</v>
      </c>
      <c r="U2158" s="178"/>
      <c r="V2158" s="594"/>
    </row>
    <row r="2159" spans="1:22" ht="13.5" thickBot="1">
      <c r="A2159" s="131" t="s">
        <v>376</v>
      </c>
      <c r="B2159" s="132"/>
      <c r="C2159" s="132"/>
      <c r="D2159" s="180" t="s">
        <v>345</v>
      </c>
      <c r="E2159" s="183" t="str">
        <f>$E$17</f>
        <v>декабря</v>
      </c>
      <c r="F2159" s="132" t="s">
        <v>968</v>
      </c>
      <c r="G2159" s="182" t="s">
        <v>347</v>
      </c>
      <c r="H2159" s="167"/>
      <c r="I2159" s="257">
        <f>I2153+I2154+I2156+I2157+I2158</f>
        <v>415.74</v>
      </c>
      <c r="J2159" s="167"/>
      <c r="K2159" s="594"/>
      <c r="L2159" s="131" t="s">
        <v>376</v>
      </c>
      <c r="M2159" s="132"/>
      <c r="N2159" s="132"/>
      <c r="O2159" s="180" t="s">
        <v>345</v>
      </c>
      <c r="P2159" s="183" t="str">
        <f>$E$17</f>
        <v>декабря</v>
      </c>
      <c r="Q2159" s="132" t="s">
        <v>968</v>
      </c>
      <c r="R2159" s="182" t="s">
        <v>347</v>
      </c>
      <c r="S2159" s="167"/>
      <c r="T2159" s="257">
        <f>T2153+T2154+T2156+T2157+T2158</f>
        <v>417.42999999999995</v>
      </c>
      <c r="U2159" s="167"/>
      <c r="V2159" s="594"/>
    </row>
    <row r="2160" spans="1:22" s="261" customFormat="1" ht="13.5" customHeight="1">
      <c r="A2160" s="284" t="s">
        <v>348</v>
      </c>
      <c r="B2160" s="285">
        <f>$B$18</f>
        <v>4.3333333333333335E-2</v>
      </c>
      <c r="C2160" s="196" t="s">
        <v>349</v>
      </c>
      <c r="K2160" s="260"/>
      <c r="L2160" s="284" t="s">
        <v>348</v>
      </c>
      <c r="M2160" s="285">
        <f>$B$18</f>
        <v>4.3333333333333335E-2</v>
      </c>
      <c r="N2160" s="196" t="s">
        <v>349</v>
      </c>
    </row>
    <row r="2161" spans="1:22">
      <c r="A2161" s="131" t="s">
        <v>363</v>
      </c>
      <c r="B2161" s="131"/>
      <c r="L2161" s="131" t="s">
        <v>363</v>
      </c>
      <c r="M2161" s="131"/>
    </row>
    <row r="2162" spans="1:22">
      <c r="A2162" s="131" t="s">
        <v>966</v>
      </c>
      <c r="B2162" s="131"/>
      <c r="L2162" s="131" t="s">
        <v>966</v>
      </c>
      <c r="M2162" s="131"/>
    </row>
    <row r="2163" spans="1:22" ht="2.25" customHeight="1">
      <c r="A2163" s="131"/>
      <c r="B2163" s="131"/>
      <c r="C2163" s="132"/>
      <c r="D2163" s="132"/>
      <c r="E2163" s="132"/>
      <c r="F2163" s="132"/>
      <c r="G2163" s="132"/>
      <c r="H2163" s="132"/>
      <c r="I2163" s="132"/>
      <c r="J2163" s="132"/>
      <c r="K2163" s="217"/>
      <c r="L2163" s="131"/>
      <c r="M2163" s="131"/>
      <c r="N2163" s="132"/>
      <c r="O2163" s="132"/>
      <c r="P2163" s="132"/>
      <c r="Q2163" s="132"/>
      <c r="R2163" s="132"/>
      <c r="S2163" s="132"/>
      <c r="T2163" s="132"/>
      <c r="U2163" s="132"/>
      <c r="V2163" s="132"/>
    </row>
    <row r="2164" spans="1:22">
      <c r="A2164" s="132"/>
      <c r="B2164" s="132"/>
      <c r="C2164" s="132"/>
      <c r="D2164" s="133" t="s">
        <v>325</v>
      </c>
      <c r="E2164" s="133"/>
      <c r="F2164" s="133"/>
      <c r="G2164" s="135" t="str">
        <f>$G$4</f>
        <v>ноябрь</v>
      </c>
      <c r="H2164" s="133" t="s">
        <v>967</v>
      </c>
      <c r="I2164" s="132"/>
      <c r="J2164" s="132"/>
      <c r="K2164" s="217"/>
      <c r="L2164" s="132"/>
      <c r="M2164" s="132"/>
      <c r="N2164" s="132"/>
      <c r="O2164" s="133" t="s">
        <v>325</v>
      </c>
      <c r="P2164" s="133"/>
      <c r="Q2164" s="133"/>
      <c r="R2164" s="135" t="str">
        <f>$G$4</f>
        <v>ноябрь</v>
      </c>
      <c r="S2164" s="133" t="s">
        <v>967</v>
      </c>
      <c r="T2164" s="132"/>
      <c r="U2164" s="132"/>
      <c r="V2164" s="132"/>
    </row>
    <row r="2165" spans="1:22" ht="1.5" customHeight="1">
      <c r="A2165" s="599" t="s">
        <v>369</v>
      </c>
      <c r="B2165" s="132"/>
      <c r="C2165" s="132"/>
      <c r="D2165" s="132"/>
      <c r="E2165" s="132"/>
      <c r="F2165" s="132"/>
      <c r="G2165" s="132"/>
      <c r="H2165" s="132"/>
      <c r="I2165" s="132"/>
      <c r="J2165" s="132"/>
      <c r="K2165" s="217"/>
      <c r="L2165" s="599" t="s">
        <v>369</v>
      </c>
      <c r="M2165" s="132"/>
      <c r="N2165" s="132"/>
      <c r="O2165" s="132"/>
      <c r="P2165" s="132"/>
      <c r="Q2165" s="132"/>
      <c r="R2165" s="132"/>
      <c r="S2165" s="132"/>
      <c r="T2165" s="132"/>
      <c r="U2165" s="132"/>
      <c r="V2165" s="132"/>
    </row>
    <row r="2166" spans="1:22">
      <c r="A2166" s="599"/>
      <c r="B2166" s="132"/>
      <c r="C2166" s="132"/>
      <c r="D2166" s="131" t="s">
        <v>327</v>
      </c>
      <c r="E2166" s="131"/>
      <c r="F2166" s="136">
        <f>Жильцы!E123</f>
        <v>49.1</v>
      </c>
      <c r="G2166" s="131" t="s">
        <v>328</v>
      </c>
      <c r="H2166" s="132" t="str">
        <f>Жильцы!B123&amp;" "&amp;Жильцы!C123&amp;"."&amp;Жильцы!D123&amp;"."</f>
        <v>Миронов С.И.</v>
      </c>
      <c r="I2166" s="132"/>
      <c r="J2166" s="132"/>
      <c r="K2166" s="217"/>
      <c r="L2166" s="599"/>
      <c r="M2166" s="132"/>
      <c r="N2166" s="132"/>
      <c r="O2166" s="131" t="s">
        <v>327</v>
      </c>
      <c r="P2166" s="131"/>
      <c r="Q2166" s="136">
        <f>Жильцы!E125</f>
        <v>65.599999999999994</v>
      </c>
      <c r="R2166" s="131" t="s">
        <v>328</v>
      </c>
      <c r="S2166" s="132" t="str">
        <f>Жильцы!B125&amp;" "&amp;Жильцы!C125&amp;"."&amp;Жильцы!D125&amp;"."</f>
        <v>Казанцева Л.М.</v>
      </c>
      <c r="T2166" s="132"/>
      <c r="U2166" s="132"/>
      <c r="V2166" s="132"/>
    </row>
    <row r="2167" spans="1:22">
      <c r="A2167" s="599"/>
      <c r="B2167" s="132"/>
      <c r="C2167" s="132"/>
      <c r="D2167" s="131" t="s">
        <v>329</v>
      </c>
      <c r="E2167" s="131"/>
      <c r="F2167" s="136">
        <f>Жильцы!F123</f>
        <v>0</v>
      </c>
      <c r="G2167" s="131" t="s">
        <v>330</v>
      </c>
      <c r="H2167" s="132" t="s">
        <v>331</v>
      </c>
      <c r="I2167" s="132"/>
      <c r="J2167" s="137">
        <f>Жильцы!A123</f>
        <v>122</v>
      </c>
      <c r="K2167" s="217"/>
      <c r="L2167" s="599"/>
      <c r="M2167" s="132"/>
      <c r="N2167" s="132"/>
      <c r="O2167" s="131" t="s">
        <v>329</v>
      </c>
      <c r="P2167" s="131"/>
      <c r="Q2167" s="136">
        <f>Жильцы!F125</f>
        <v>3</v>
      </c>
      <c r="R2167" s="131" t="s">
        <v>330</v>
      </c>
      <c r="S2167" s="132" t="s">
        <v>331</v>
      </c>
      <c r="T2167" s="132"/>
      <c r="U2167" s="137">
        <f>Жильцы!A125</f>
        <v>124</v>
      </c>
      <c r="V2167" s="132"/>
    </row>
    <row r="2168" spans="1:22" ht="1.5" customHeight="1" thickBot="1">
      <c r="A2168" s="599"/>
      <c r="B2168" s="132"/>
      <c r="C2168" s="132"/>
      <c r="D2168" s="132"/>
      <c r="E2168" s="132"/>
      <c r="F2168" s="132"/>
      <c r="G2168" s="132"/>
      <c r="H2168" s="132"/>
      <c r="I2168" s="132"/>
      <c r="J2168" s="132"/>
      <c r="K2168" s="217"/>
      <c r="L2168" s="599"/>
      <c r="M2168" s="132"/>
      <c r="N2168" s="132"/>
      <c r="O2168" s="132"/>
      <c r="P2168" s="132"/>
      <c r="Q2168" s="132"/>
      <c r="R2168" s="132"/>
      <c r="S2168" s="132"/>
      <c r="T2168" s="132"/>
      <c r="U2168" s="132"/>
      <c r="V2168" s="132"/>
    </row>
    <row r="2169" spans="1:22" ht="23.25" customHeight="1" thickBot="1">
      <c r="A2169" s="599"/>
      <c r="B2169" s="138"/>
      <c r="C2169" s="219"/>
      <c r="D2169" s="139" t="s">
        <v>957</v>
      </c>
      <c r="E2169" s="140"/>
      <c r="F2169" s="141" t="s">
        <v>334</v>
      </c>
      <c r="G2169" s="141" t="s">
        <v>335</v>
      </c>
      <c r="H2169" s="220"/>
      <c r="I2169" s="569" t="s">
        <v>337</v>
      </c>
      <c r="J2169" s="570"/>
      <c r="K2169" s="217"/>
      <c r="L2169" s="599"/>
      <c r="M2169" s="138"/>
      <c r="N2169" s="219"/>
      <c r="O2169" s="139" t="s">
        <v>957</v>
      </c>
      <c r="P2169" s="140"/>
      <c r="Q2169" s="141" t="s">
        <v>334</v>
      </c>
      <c r="R2169" s="141" t="s">
        <v>335</v>
      </c>
      <c r="S2169" s="220"/>
      <c r="T2169" s="569" t="s">
        <v>337</v>
      </c>
      <c r="U2169" s="570"/>
      <c r="V2169" s="132"/>
    </row>
    <row r="2170" spans="1:22" ht="3" customHeight="1">
      <c r="A2170" s="599"/>
      <c r="B2170" s="221"/>
      <c r="C2170" s="144"/>
      <c r="D2170" s="144"/>
      <c r="E2170" s="145"/>
      <c r="F2170" s="146"/>
      <c r="G2170" s="146"/>
      <c r="H2170" s="146"/>
      <c r="I2170" s="144"/>
      <c r="J2170" s="147"/>
      <c r="K2170" s="217"/>
      <c r="L2170" s="599"/>
      <c r="M2170" s="221"/>
      <c r="N2170" s="144"/>
      <c r="O2170" s="144"/>
      <c r="P2170" s="145"/>
      <c r="Q2170" s="146"/>
      <c r="R2170" s="146"/>
      <c r="S2170" s="146"/>
      <c r="T2170" s="144"/>
      <c r="U2170" s="147"/>
      <c r="V2170" s="132"/>
    </row>
    <row r="2171" spans="1:22" ht="25.5" customHeight="1" thickBot="1">
      <c r="A2171" s="599"/>
      <c r="B2171" s="600" t="s">
        <v>520</v>
      </c>
      <c r="C2171" s="601"/>
      <c r="D2171" s="601"/>
      <c r="E2171" s="602"/>
      <c r="F2171" s="239">
        <v>8.4499999999999993</v>
      </c>
      <c r="G2171" s="239">
        <f>F2171*F2166</f>
        <v>414.89499999999998</v>
      </c>
      <c r="H2171" s="240"/>
      <c r="I2171" s="242">
        <f>G2171-H2171</f>
        <v>414.89499999999998</v>
      </c>
      <c r="J2171" s="167"/>
      <c r="K2171" s="217"/>
      <c r="L2171" s="599"/>
      <c r="M2171" s="600" t="s">
        <v>520</v>
      </c>
      <c r="N2171" s="601"/>
      <c r="O2171" s="601"/>
      <c r="P2171" s="602"/>
      <c r="Q2171" s="239">
        <v>8.4499999999999993</v>
      </c>
      <c r="R2171" s="239">
        <f>Q2171*Q2166</f>
        <v>554.31999999999994</v>
      </c>
      <c r="S2171" s="240"/>
      <c r="T2171" s="242">
        <f>R2171-S2171</f>
        <v>554.31999999999994</v>
      </c>
      <c r="U2171" s="167"/>
      <c r="V2171" s="132"/>
    </row>
    <row r="2172" spans="1:22" ht="13.5" hidden="1" thickBot="1">
      <c r="A2172" s="154"/>
      <c r="B2172" s="346" t="s">
        <v>521</v>
      </c>
      <c r="C2172" s="347"/>
      <c r="D2172" s="347"/>
      <c r="E2172" s="165"/>
      <c r="F2172" s="239">
        <f>$B$2309</f>
        <v>0</v>
      </c>
      <c r="G2172" s="158">
        <f>F2172*F2166</f>
        <v>0</v>
      </c>
      <c r="H2172" s="162"/>
      <c r="I2172" s="160">
        <f>G2172-H2172</f>
        <v>0</v>
      </c>
      <c r="J2172" s="161"/>
      <c r="K2172" s="217"/>
      <c r="L2172" s="154"/>
      <c r="M2172" s="346" t="s">
        <v>521</v>
      </c>
      <c r="N2172" s="347"/>
      <c r="O2172" s="164"/>
      <c r="P2172" s="165"/>
      <c r="Q2172" s="239">
        <f>$B$2309</f>
        <v>0</v>
      </c>
      <c r="R2172" s="158">
        <f>Q2172*Q2166</f>
        <v>0</v>
      </c>
      <c r="S2172" s="162"/>
      <c r="T2172" s="160">
        <f>R2172-S2172</f>
        <v>0</v>
      </c>
      <c r="U2172" s="161"/>
      <c r="V2172" s="132"/>
    </row>
    <row r="2173" spans="1:22" ht="13.5" hidden="1" customHeight="1" thickBot="1">
      <c r="A2173" s="132"/>
      <c r="B2173" s="168"/>
      <c r="C2173" s="164"/>
      <c r="D2173" s="164"/>
      <c r="E2173" s="165"/>
      <c r="F2173" s="332" t="s">
        <v>384</v>
      </c>
      <c r="G2173" s="332" t="s">
        <v>385</v>
      </c>
      <c r="H2173" s="300"/>
      <c r="I2173" s="219"/>
      <c r="J2173" s="251"/>
      <c r="K2173" s="217"/>
      <c r="L2173" s="132"/>
      <c r="M2173" s="168"/>
      <c r="N2173" s="164"/>
      <c r="O2173" s="164"/>
      <c r="P2173" s="165"/>
      <c r="Q2173" s="332" t="s">
        <v>384</v>
      </c>
      <c r="R2173" s="332" t="s">
        <v>385</v>
      </c>
      <c r="S2173" s="300"/>
      <c r="T2173" s="219"/>
      <c r="U2173" s="251"/>
      <c r="V2173" s="132"/>
    </row>
    <row r="2174" spans="1:22" ht="13.5" thickBot="1">
      <c r="A2174" s="246" t="s">
        <v>375</v>
      </c>
      <c r="B2174" s="138"/>
      <c r="C2174" s="219"/>
      <c r="D2174" s="219"/>
      <c r="E2174" s="253"/>
      <c r="F2174" s="248"/>
      <c r="G2174" s="248"/>
      <c r="H2174" s="249"/>
      <c r="I2174" s="242"/>
      <c r="J2174" s="251"/>
      <c r="K2174" s="252"/>
      <c r="L2174" s="246" t="s">
        <v>375</v>
      </c>
      <c r="M2174" s="345"/>
      <c r="N2174" s="219"/>
      <c r="O2174" s="219"/>
      <c r="P2174" s="253"/>
      <c r="Q2174" s="164"/>
      <c r="R2174" s="248"/>
      <c r="S2174" s="249"/>
      <c r="T2174" s="242"/>
      <c r="U2174" s="167"/>
      <c r="V2174" s="132"/>
    </row>
    <row r="2175" spans="1:22">
      <c r="A2175" s="131"/>
      <c r="B2175" s="132"/>
      <c r="C2175" s="132"/>
      <c r="D2175" s="132"/>
      <c r="E2175" s="132"/>
      <c r="F2175" s="132"/>
      <c r="G2175" s="173" t="s">
        <v>342</v>
      </c>
      <c r="H2175" s="147"/>
      <c r="I2175" s="287">
        <f>Жильцы!M123</f>
        <v>0</v>
      </c>
      <c r="J2175" s="147"/>
      <c r="K2175" s="217"/>
      <c r="L2175" s="131"/>
      <c r="M2175" s="132"/>
      <c r="N2175" s="132"/>
      <c r="O2175" s="132"/>
      <c r="P2175" s="132"/>
      <c r="Q2175" s="132"/>
      <c r="R2175" s="173" t="s">
        <v>342</v>
      </c>
      <c r="S2175" s="147"/>
      <c r="T2175" s="287">
        <f>Жильцы!M125</f>
        <v>0</v>
      </c>
      <c r="U2175" s="147"/>
      <c r="V2175" s="132"/>
    </row>
    <row r="2176" spans="1:22">
      <c r="A2176" s="131"/>
      <c r="B2176" s="132"/>
      <c r="C2176" s="132"/>
      <c r="D2176" s="132"/>
      <c r="E2176" s="132"/>
      <c r="F2176" s="132"/>
      <c r="G2176" s="177" t="s">
        <v>140</v>
      </c>
      <c r="H2176" s="178"/>
      <c r="I2176" s="283">
        <f>Жильцы!O123</f>
        <v>0</v>
      </c>
      <c r="J2176" s="178"/>
      <c r="K2176" s="217"/>
      <c r="L2176" s="131"/>
      <c r="M2176" s="132"/>
      <c r="N2176" s="132"/>
      <c r="O2176" s="132"/>
      <c r="P2176" s="132"/>
      <c r="Q2176" s="132"/>
      <c r="R2176" s="177" t="s">
        <v>140</v>
      </c>
      <c r="S2176" s="178"/>
      <c r="T2176" s="283">
        <f>Жильцы!O125</f>
        <v>0</v>
      </c>
      <c r="U2176" s="178"/>
      <c r="V2176" s="132"/>
    </row>
    <row r="2177" spans="1:22" ht="13.5" thickBot="1">
      <c r="A2177" s="131" t="s">
        <v>376</v>
      </c>
      <c r="B2177" s="132"/>
      <c r="C2177" s="132"/>
      <c r="D2177" s="180" t="s">
        <v>345</v>
      </c>
      <c r="E2177" s="183" t="str">
        <f>$E$17</f>
        <v>декабря</v>
      </c>
      <c r="F2177" s="132" t="s">
        <v>968</v>
      </c>
      <c r="G2177" s="182" t="s">
        <v>347</v>
      </c>
      <c r="H2177" s="167"/>
      <c r="I2177" s="257">
        <f>I2171+I2172+I2174+I2175+I2176</f>
        <v>414.89499999999998</v>
      </c>
      <c r="J2177" s="167"/>
      <c r="K2177" s="217"/>
      <c r="L2177" s="131" t="s">
        <v>376</v>
      </c>
      <c r="M2177" s="132"/>
      <c r="N2177" s="132"/>
      <c r="O2177" s="180" t="s">
        <v>345</v>
      </c>
      <c r="P2177" s="183" t="str">
        <f>$E$17</f>
        <v>декабря</v>
      </c>
      <c r="Q2177" s="132" t="s">
        <v>968</v>
      </c>
      <c r="R2177" s="182" t="s">
        <v>347</v>
      </c>
      <c r="S2177" s="167"/>
      <c r="T2177" s="257">
        <f>T2171+T2172+T2174+T2175+T2176</f>
        <v>554.31999999999994</v>
      </c>
      <c r="U2177" s="167"/>
      <c r="V2177" s="132"/>
    </row>
    <row r="2178" spans="1:22" ht="12.75" customHeight="1">
      <c r="A2178" s="184" t="s">
        <v>348</v>
      </c>
      <c r="B2178" s="190">
        <f>$B$18</f>
        <v>4.3333333333333335E-2</v>
      </c>
      <c r="C2178" s="186" t="s">
        <v>349</v>
      </c>
      <c r="D2178" s="259"/>
      <c r="E2178" s="259"/>
      <c r="F2178" s="259"/>
      <c r="G2178" s="188"/>
      <c r="H2178" s="189"/>
      <c r="I2178" s="259"/>
      <c r="J2178" s="259"/>
      <c r="K2178" s="260"/>
      <c r="L2178" s="184" t="s">
        <v>348</v>
      </c>
      <c r="M2178" s="190">
        <f>$B$18</f>
        <v>4.3333333333333335E-2</v>
      </c>
      <c r="N2178" s="186" t="s">
        <v>349</v>
      </c>
      <c r="O2178" s="259"/>
      <c r="P2178" s="259"/>
      <c r="Q2178" s="259"/>
      <c r="R2178" s="259"/>
      <c r="S2178" s="259"/>
      <c r="T2178" s="259"/>
      <c r="U2178" s="259"/>
      <c r="V2178" s="261"/>
    </row>
    <row r="2179" spans="1:22" ht="26.25" customHeight="1">
      <c r="A2179" s="131" t="s">
        <v>363</v>
      </c>
      <c r="B2179" s="131"/>
      <c r="L2179" s="131" t="s">
        <v>363</v>
      </c>
      <c r="M2179" s="131"/>
      <c r="V2179" s="261"/>
    </row>
    <row r="2180" spans="1:22">
      <c r="A2180" s="131" t="s">
        <v>966</v>
      </c>
      <c r="B2180" s="131"/>
      <c r="L2180" s="131" t="s">
        <v>966</v>
      </c>
      <c r="M2180" s="131"/>
      <c r="V2180" s="261"/>
    </row>
    <row r="2181" spans="1:22" ht="1.5" customHeight="1">
      <c r="A2181" s="131"/>
      <c r="B2181" s="131"/>
      <c r="C2181" s="132"/>
      <c r="D2181" s="132"/>
      <c r="E2181" s="132"/>
      <c r="F2181" s="132"/>
      <c r="G2181" s="132"/>
      <c r="H2181" s="132"/>
      <c r="I2181" s="132"/>
      <c r="J2181" s="132"/>
      <c r="K2181" s="217"/>
      <c r="L2181" s="131"/>
      <c r="M2181" s="131"/>
      <c r="N2181" s="132"/>
      <c r="O2181" s="132"/>
      <c r="P2181" s="132"/>
      <c r="Q2181" s="132"/>
      <c r="R2181" s="132"/>
      <c r="S2181" s="132"/>
      <c r="T2181" s="132"/>
      <c r="U2181" s="132"/>
      <c r="V2181" s="156"/>
    </row>
    <row r="2182" spans="1:22">
      <c r="A2182" s="132"/>
      <c r="B2182" s="132"/>
      <c r="C2182" s="132"/>
      <c r="D2182" s="133" t="s">
        <v>350</v>
      </c>
      <c r="E2182" s="133"/>
      <c r="F2182" s="133"/>
      <c r="G2182" s="135" t="str">
        <f>$G$4</f>
        <v>ноябрь</v>
      </c>
      <c r="H2182" s="133" t="s">
        <v>967</v>
      </c>
      <c r="I2182" s="132"/>
      <c r="J2182" s="132"/>
      <c r="K2182" s="217"/>
      <c r="L2182" s="132"/>
      <c r="M2182" s="132"/>
      <c r="N2182" s="132"/>
      <c r="O2182" s="133" t="s">
        <v>350</v>
      </c>
      <c r="P2182" s="133"/>
      <c r="Q2182" s="133"/>
      <c r="R2182" s="135" t="str">
        <f>$G$4</f>
        <v>ноябрь</v>
      </c>
      <c r="S2182" s="133" t="s">
        <v>967</v>
      </c>
      <c r="T2182" s="132"/>
      <c r="U2182" s="132"/>
      <c r="V2182" s="156"/>
    </row>
    <row r="2183" spans="1:22" ht="3" customHeight="1">
      <c r="A2183" s="599" t="s">
        <v>369</v>
      </c>
      <c r="B2183" s="132"/>
      <c r="C2183" s="132"/>
      <c r="D2183" s="132"/>
      <c r="E2183" s="132"/>
      <c r="F2183" s="132"/>
      <c r="G2183" s="132"/>
      <c r="H2183" s="132"/>
      <c r="I2183" s="132"/>
      <c r="J2183" s="132"/>
      <c r="K2183" s="594"/>
      <c r="L2183" s="599" t="s">
        <v>369</v>
      </c>
      <c r="M2183" s="132"/>
      <c r="N2183" s="132"/>
      <c r="O2183" s="132"/>
      <c r="P2183" s="132"/>
      <c r="Q2183" s="132"/>
      <c r="R2183" s="132"/>
      <c r="S2183" s="132"/>
      <c r="T2183" s="132"/>
      <c r="U2183" s="132"/>
      <c r="V2183" s="594"/>
    </row>
    <row r="2184" spans="1:22">
      <c r="A2184" s="599"/>
      <c r="B2184" s="132"/>
      <c r="C2184" s="132"/>
      <c r="D2184" s="131" t="s">
        <v>327</v>
      </c>
      <c r="E2184" s="131"/>
      <c r="F2184" s="136">
        <f>F2166</f>
        <v>49.1</v>
      </c>
      <c r="G2184" s="131" t="s">
        <v>328</v>
      </c>
      <c r="H2184" s="132" t="str">
        <f>H2166</f>
        <v>Миронов С.И.</v>
      </c>
      <c r="I2184" s="132"/>
      <c r="J2184" s="132"/>
      <c r="K2184" s="594"/>
      <c r="L2184" s="599"/>
      <c r="M2184" s="132"/>
      <c r="N2184" s="132"/>
      <c r="O2184" s="131" t="s">
        <v>327</v>
      </c>
      <c r="P2184" s="131"/>
      <c r="Q2184" s="136">
        <f>Q2166</f>
        <v>65.599999999999994</v>
      </c>
      <c r="R2184" s="131" t="s">
        <v>328</v>
      </c>
      <c r="S2184" s="132" t="str">
        <f>S2166</f>
        <v>Казанцева Л.М.</v>
      </c>
      <c r="T2184" s="132"/>
      <c r="U2184" s="132"/>
      <c r="V2184" s="594"/>
    </row>
    <row r="2185" spans="1:22">
      <c r="A2185" s="599"/>
      <c r="B2185" s="132"/>
      <c r="C2185" s="132"/>
      <c r="D2185" s="131" t="s">
        <v>329</v>
      </c>
      <c r="E2185" s="131"/>
      <c r="F2185" s="136">
        <f>F2167</f>
        <v>0</v>
      </c>
      <c r="G2185" s="131" t="s">
        <v>330</v>
      </c>
      <c r="H2185" s="132" t="s">
        <v>331</v>
      </c>
      <c r="I2185" s="132"/>
      <c r="J2185" s="137">
        <f>J2167</f>
        <v>122</v>
      </c>
      <c r="K2185" s="594"/>
      <c r="L2185" s="599"/>
      <c r="M2185" s="132"/>
      <c r="N2185" s="132"/>
      <c r="O2185" s="131" t="s">
        <v>329</v>
      </c>
      <c r="P2185" s="131"/>
      <c r="Q2185" s="136">
        <f>Q2167</f>
        <v>3</v>
      </c>
      <c r="R2185" s="131" t="s">
        <v>330</v>
      </c>
      <c r="S2185" s="132" t="s">
        <v>331</v>
      </c>
      <c r="T2185" s="132"/>
      <c r="U2185" s="137">
        <f>U2167</f>
        <v>124</v>
      </c>
      <c r="V2185" s="594"/>
    </row>
    <row r="2186" spans="1:22" ht="2.25" customHeight="1" thickBot="1">
      <c r="A2186" s="599"/>
      <c r="B2186" s="132"/>
      <c r="C2186" s="132"/>
      <c r="D2186" s="132"/>
      <c r="E2186" s="132"/>
      <c r="F2186" s="132"/>
      <c r="G2186" s="132"/>
      <c r="H2186" s="132"/>
      <c r="I2186" s="132"/>
      <c r="J2186" s="132"/>
      <c r="K2186" s="594"/>
      <c r="L2186" s="599"/>
      <c r="M2186" s="132"/>
      <c r="N2186" s="132"/>
      <c r="O2186" s="132"/>
      <c r="P2186" s="132"/>
      <c r="Q2186" s="132"/>
      <c r="R2186" s="132"/>
      <c r="S2186" s="132"/>
      <c r="T2186" s="132"/>
      <c r="U2186" s="132"/>
      <c r="V2186" s="594"/>
    </row>
    <row r="2187" spans="1:22" ht="21" customHeight="1" thickBot="1">
      <c r="A2187" s="599"/>
      <c r="B2187" s="138"/>
      <c r="C2187" s="219"/>
      <c r="D2187" s="139" t="s">
        <v>957</v>
      </c>
      <c r="E2187" s="140"/>
      <c r="F2187" s="141" t="s">
        <v>334</v>
      </c>
      <c r="G2187" s="141" t="s">
        <v>335</v>
      </c>
      <c r="H2187" s="220"/>
      <c r="I2187" s="569" t="s">
        <v>337</v>
      </c>
      <c r="J2187" s="570"/>
      <c r="K2187" s="594"/>
      <c r="L2187" s="599"/>
      <c r="M2187" s="138"/>
      <c r="N2187" s="219"/>
      <c r="O2187" s="139" t="s">
        <v>957</v>
      </c>
      <c r="P2187" s="140"/>
      <c r="Q2187" s="141" t="s">
        <v>334</v>
      </c>
      <c r="R2187" s="141" t="s">
        <v>335</v>
      </c>
      <c r="S2187" s="220"/>
      <c r="T2187" s="569" t="s">
        <v>337</v>
      </c>
      <c r="U2187" s="570"/>
      <c r="V2187" s="594"/>
    </row>
    <row r="2188" spans="1:22" ht="6" customHeight="1">
      <c r="A2188" s="599"/>
      <c r="B2188" s="221"/>
      <c r="C2188" s="144"/>
      <c r="D2188" s="144"/>
      <c r="E2188" s="145"/>
      <c r="F2188" s="146"/>
      <c r="G2188" s="146"/>
      <c r="H2188" s="146"/>
      <c r="I2188" s="144"/>
      <c r="J2188" s="147"/>
      <c r="K2188" s="594"/>
      <c r="L2188" s="599"/>
      <c r="M2188" s="221"/>
      <c r="N2188" s="144"/>
      <c r="O2188" s="144"/>
      <c r="P2188" s="145"/>
      <c r="Q2188" s="146"/>
      <c r="R2188" s="146"/>
      <c r="S2188" s="146"/>
      <c r="T2188" s="144"/>
      <c r="U2188" s="147"/>
      <c r="V2188" s="594"/>
    </row>
    <row r="2189" spans="1:22" ht="27" customHeight="1" thickBot="1">
      <c r="A2189" s="599"/>
      <c r="B2189" s="600" t="s">
        <v>520</v>
      </c>
      <c r="C2189" s="601"/>
      <c r="D2189" s="601"/>
      <c r="E2189" s="602"/>
      <c r="F2189" s="239">
        <v>8.4499999999999993</v>
      </c>
      <c r="G2189" s="239">
        <f>F2189*F2184</f>
        <v>414.89499999999998</v>
      </c>
      <c r="H2189" s="166"/>
      <c r="I2189" s="242">
        <f>G2189-H2189</f>
        <v>414.89499999999998</v>
      </c>
      <c r="J2189" s="167"/>
      <c r="K2189" s="594"/>
      <c r="L2189" s="599"/>
      <c r="M2189" s="600" t="s">
        <v>520</v>
      </c>
      <c r="N2189" s="601"/>
      <c r="O2189" s="601"/>
      <c r="P2189" s="602"/>
      <c r="Q2189" s="239">
        <v>8.4499999999999993</v>
      </c>
      <c r="R2189" s="239">
        <f>Q2189*Q2184</f>
        <v>554.31999999999994</v>
      </c>
      <c r="S2189" s="166"/>
      <c r="T2189" s="242">
        <f>R2189-S2189</f>
        <v>554.31999999999994</v>
      </c>
      <c r="U2189" s="167"/>
      <c r="V2189" s="594"/>
    </row>
    <row r="2190" spans="1:22" ht="13.5" hidden="1" thickBot="1">
      <c r="A2190" s="154"/>
      <c r="B2190" s="168" t="s">
        <v>521</v>
      </c>
      <c r="C2190" s="164"/>
      <c r="D2190" s="164"/>
      <c r="E2190" s="165"/>
      <c r="F2190" s="239">
        <f>$B$2309</f>
        <v>0</v>
      </c>
      <c r="G2190" s="158">
        <f>F2190*F2184</f>
        <v>0</v>
      </c>
      <c r="H2190" s="194"/>
      <c r="I2190" s="160">
        <f>G2190-H2190</f>
        <v>0</v>
      </c>
      <c r="J2190" s="161"/>
      <c r="K2190" s="594"/>
      <c r="L2190" s="154"/>
      <c r="M2190" s="168" t="s">
        <v>521</v>
      </c>
      <c r="N2190" s="164"/>
      <c r="O2190" s="164"/>
      <c r="P2190" s="165"/>
      <c r="Q2190" s="239">
        <f>$B$2309</f>
        <v>0</v>
      </c>
      <c r="R2190" s="158">
        <f>Q2190*Q2184</f>
        <v>0</v>
      </c>
      <c r="S2190" s="194"/>
      <c r="T2190" s="160">
        <f>R2190-S2190</f>
        <v>0</v>
      </c>
      <c r="U2190" s="161"/>
      <c r="V2190" s="594"/>
    </row>
    <row r="2191" spans="1:22" ht="15" hidden="1" customHeight="1" thickBot="1">
      <c r="A2191" s="132"/>
      <c r="B2191" s="168"/>
      <c r="C2191" s="164"/>
      <c r="D2191" s="164"/>
      <c r="E2191" s="165"/>
      <c r="F2191" s="332" t="s">
        <v>384</v>
      </c>
      <c r="G2191" s="332" t="s">
        <v>385</v>
      </c>
      <c r="H2191" s="300"/>
      <c r="I2191" s="219"/>
      <c r="J2191" s="251"/>
      <c r="K2191" s="594"/>
      <c r="L2191" s="132"/>
      <c r="M2191" s="168"/>
      <c r="N2191" s="164"/>
      <c r="O2191" s="164"/>
      <c r="P2191" s="165"/>
      <c r="Q2191" s="332" t="s">
        <v>384</v>
      </c>
      <c r="R2191" s="332" t="s">
        <v>385</v>
      </c>
      <c r="S2191" s="300"/>
      <c r="T2191" s="219"/>
      <c r="U2191" s="251"/>
      <c r="V2191" s="594"/>
    </row>
    <row r="2192" spans="1:22" ht="13.5" thickBot="1">
      <c r="A2192" s="246" t="s">
        <v>375</v>
      </c>
      <c r="B2192" s="138"/>
      <c r="C2192" s="219"/>
      <c r="D2192" s="219"/>
      <c r="E2192" s="253"/>
      <c r="F2192" s="164"/>
      <c r="G2192" s="282"/>
      <c r="H2192" s="249"/>
      <c r="I2192" s="242"/>
      <c r="J2192" s="167"/>
      <c r="K2192" s="594"/>
      <c r="L2192" s="246" t="s">
        <v>375</v>
      </c>
      <c r="M2192" s="345"/>
      <c r="N2192" s="219"/>
      <c r="O2192" s="219"/>
      <c r="P2192" s="253"/>
      <c r="Q2192" s="164"/>
      <c r="R2192" s="248"/>
      <c r="S2192" s="249"/>
      <c r="T2192" s="242"/>
      <c r="U2192" s="167"/>
      <c r="V2192" s="594"/>
    </row>
    <row r="2193" spans="1:22">
      <c r="A2193" s="131"/>
      <c r="B2193" s="132"/>
      <c r="C2193" s="132"/>
      <c r="D2193" s="132"/>
      <c r="E2193" s="132"/>
      <c r="F2193" s="132"/>
      <c r="G2193" s="173" t="s">
        <v>342</v>
      </c>
      <c r="H2193" s="147"/>
      <c r="I2193" s="287">
        <f>I2175</f>
        <v>0</v>
      </c>
      <c r="J2193" s="147"/>
      <c r="K2193" s="594"/>
      <c r="L2193" s="131"/>
      <c r="M2193" s="132"/>
      <c r="N2193" s="132"/>
      <c r="O2193" s="132"/>
      <c r="P2193" s="132"/>
      <c r="Q2193" s="132"/>
      <c r="R2193" s="173" t="s">
        <v>342</v>
      </c>
      <c r="S2193" s="147"/>
      <c r="T2193" s="287">
        <f>T2175</f>
        <v>0</v>
      </c>
      <c r="U2193" s="147"/>
      <c r="V2193" s="594"/>
    </row>
    <row r="2194" spans="1:22">
      <c r="A2194" s="131"/>
      <c r="B2194" s="132"/>
      <c r="C2194" s="132"/>
      <c r="D2194" s="132"/>
      <c r="E2194" s="132"/>
      <c r="F2194" s="132"/>
      <c r="G2194" s="177" t="s">
        <v>140</v>
      </c>
      <c r="H2194" s="178"/>
      <c r="I2194" s="283">
        <f>I2176</f>
        <v>0</v>
      </c>
      <c r="J2194" s="178"/>
      <c r="K2194" s="594"/>
      <c r="L2194" s="131"/>
      <c r="M2194" s="132"/>
      <c r="N2194" s="132"/>
      <c r="O2194" s="132"/>
      <c r="P2194" s="132"/>
      <c r="Q2194" s="132"/>
      <c r="R2194" s="177" t="s">
        <v>140</v>
      </c>
      <c r="S2194" s="178"/>
      <c r="T2194" s="283">
        <f>T2176</f>
        <v>0</v>
      </c>
      <c r="U2194" s="178"/>
      <c r="V2194" s="594"/>
    </row>
    <row r="2195" spans="1:22" ht="13.5" thickBot="1">
      <c r="A2195" s="131" t="s">
        <v>376</v>
      </c>
      <c r="B2195" s="132"/>
      <c r="C2195" s="132"/>
      <c r="D2195" s="180" t="s">
        <v>345</v>
      </c>
      <c r="E2195" s="183" t="str">
        <f>$E$17</f>
        <v>декабря</v>
      </c>
      <c r="F2195" s="132" t="s">
        <v>968</v>
      </c>
      <c r="G2195" s="182" t="s">
        <v>347</v>
      </c>
      <c r="H2195" s="167"/>
      <c r="I2195" s="257">
        <f>I2189+I2190+I2192+I2193+I2194</f>
        <v>414.89499999999998</v>
      </c>
      <c r="J2195" s="167"/>
      <c r="K2195" s="594"/>
      <c r="L2195" s="131" t="s">
        <v>376</v>
      </c>
      <c r="M2195" s="132"/>
      <c r="N2195" s="132"/>
      <c r="O2195" s="180" t="s">
        <v>345</v>
      </c>
      <c r="P2195" s="183" t="str">
        <f>$E$17</f>
        <v>декабря</v>
      </c>
      <c r="Q2195" s="132" t="s">
        <v>968</v>
      </c>
      <c r="R2195" s="182" t="s">
        <v>347</v>
      </c>
      <c r="S2195" s="167"/>
      <c r="T2195" s="257">
        <f>T2189+T2190+T2192+T2193+T2194</f>
        <v>554.31999999999994</v>
      </c>
      <c r="U2195" s="167"/>
      <c r="V2195" s="594"/>
    </row>
    <row r="2196" spans="1:22" ht="13.5" thickBot="1">
      <c r="A2196" s="184" t="s">
        <v>348</v>
      </c>
      <c r="B2196" s="190">
        <f>$B$18</f>
        <v>4.3333333333333335E-2</v>
      </c>
      <c r="C2196" s="186" t="s">
        <v>349</v>
      </c>
      <c r="D2196" s="259"/>
      <c r="E2196" s="259"/>
      <c r="F2196" s="259"/>
      <c r="G2196" s="197"/>
      <c r="H2196" s="197"/>
      <c r="I2196" s="197"/>
      <c r="J2196" s="197"/>
      <c r="K2196" s="348"/>
      <c r="L2196" s="184" t="s">
        <v>348</v>
      </c>
      <c r="M2196" s="190">
        <f>$B$18</f>
        <v>4.3333333333333335E-2</v>
      </c>
      <c r="N2196" s="186" t="s">
        <v>349</v>
      </c>
      <c r="O2196" s="259"/>
      <c r="P2196" s="259"/>
      <c r="Q2196" s="259"/>
      <c r="R2196" s="197"/>
      <c r="S2196" s="197"/>
      <c r="T2196" s="197"/>
      <c r="U2196" s="197"/>
      <c r="V2196" s="156"/>
    </row>
    <row r="2197" spans="1:22" ht="30" customHeight="1" thickTop="1">
      <c r="A2197" s="131" t="s">
        <v>363</v>
      </c>
      <c r="B2197" s="131"/>
      <c r="L2197" s="131" t="s">
        <v>363</v>
      </c>
      <c r="M2197" s="131"/>
    </row>
    <row r="2198" spans="1:22">
      <c r="A2198" s="131" t="s">
        <v>966</v>
      </c>
      <c r="B2198" s="131"/>
      <c r="L2198" s="131" t="s">
        <v>966</v>
      </c>
      <c r="M2198" s="131"/>
    </row>
    <row r="2199" spans="1:22" ht="1.5" customHeight="1">
      <c r="A2199" s="131"/>
      <c r="B2199" s="131"/>
      <c r="C2199" s="132"/>
      <c r="D2199" s="132"/>
      <c r="E2199" s="132"/>
      <c r="F2199" s="132"/>
      <c r="G2199" s="132"/>
      <c r="H2199" s="132"/>
      <c r="I2199" s="132"/>
      <c r="J2199" s="132"/>
      <c r="K2199" s="217"/>
      <c r="L2199" s="131"/>
      <c r="M2199" s="131"/>
      <c r="N2199" s="132"/>
      <c r="O2199" s="132"/>
      <c r="P2199" s="132"/>
      <c r="Q2199" s="132"/>
      <c r="R2199" s="132"/>
      <c r="S2199" s="132"/>
      <c r="T2199" s="132"/>
      <c r="U2199" s="132"/>
      <c r="V2199" s="132"/>
    </row>
    <row r="2200" spans="1:22">
      <c r="A2200" s="132"/>
      <c r="B2200" s="132"/>
      <c r="C2200" s="132"/>
      <c r="D2200" s="133" t="s">
        <v>325</v>
      </c>
      <c r="E2200" s="133"/>
      <c r="F2200" s="133"/>
      <c r="G2200" s="135" t="str">
        <f>$G$4</f>
        <v>ноябрь</v>
      </c>
      <c r="H2200" s="133" t="s">
        <v>967</v>
      </c>
      <c r="I2200" s="132"/>
      <c r="J2200" s="132"/>
      <c r="K2200" s="217"/>
      <c r="L2200" s="132"/>
      <c r="M2200" s="132"/>
      <c r="N2200" s="132"/>
      <c r="O2200" s="133" t="s">
        <v>325</v>
      </c>
      <c r="P2200" s="133"/>
      <c r="Q2200" s="133"/>
      <c r="R2200" s="135" t="str">
        <f>$G$4</f>
        <v>ноябрь</v>
      </c>
      <c r="S2200" s="133" t="s">
        <v>967</v>
      </c>
      <c r="T2200" s="132"/>
      <c r="U2200" s="132"/>
      <c r="V2200" s="132"/>
    </row>
    <row r="2201" spans="1:22" ht="3" customHeight="1">
      <c r="A2201" s="599" t="s">
        <v>369</v>
      </c>
      <c r="B2201" s="132"/>
      <c r="C2201" s="132"/>
      <c r="D2201" s="132"/>
      <c r="E2201" s="132"/>
      <c r="F2201" s="132"/>
      <c r="G2201" s="132"/>
      <c r="H2201" s="132"/>
      <c r="I2201" s="132"/>
      <c r="J2201" s="132"/>
      <c r="K2201" s="217"/>
      <c r="L2201" s="599" t="s">
        <v>369</v>
      </c>
      <c r="M2201" s="132"/>
      <c r="N2201" s="132"/>
      <c r="O2201" s="132"/>
      <c r="P2201" s="132"/>
      <c r="Q2201" s="132"/>
      <c r="R2201" s="132"/>
      <c r="S2201" s="132"/>
      <c r="T2201" s="132"/>
      <c r="U2201" s="132"/>
      <c r="V2201" s="132"/>
    </row>
    <row r="2202" spans="1:22">
      <c r="A2202" s="599"/>
      <c r="B2202" s="132"/>
      <c r="C2202" s="132"/>
      <c r="D2202" s="131" t="s">
        <v>327</v>
      </c>
      <c r="E2202" s="131"/>
      <c r="F2202" s="136">
        <f>Жильцы!E124</f>
        <v>49.2</v>
      </c>
      <c r="G2202" s="131" t="s">
        <v>328</v>
      </c>
      <c r="H2202" s="132" t="str">
        <f>Жильцы!B124&amp;" "&amp;Жильцы!C124&amp;"."&amp;Жильцы!D124&amp;"."</f>
        <v>Фесуненко В.С.</v>
      </c>
      <c r="I2202" s="132"/>
      <c r="J2202" s="132"/>
      <c r="K2202" s="217"/>
      <c r="L2202" s="599"/>
      <c r="M2202" s="132"/>
      <c r="N2202" s="132"/>
      <c r="O2202" s="131" t="s">
        <v>327</v>
      </c>
      <c r="P2202" s="131"/>
      <c r="Q2202" s="136">
        <f>Жильцы!E126</f>
        <v>65.599999999999994</v>
      </c>
      <c r="R2202" s="131" t="s">
        <v>328</v>
      </c>
      <c r="S2202" s="132" t="str">
        <f>Жильцы!B126&amp;" "&amp;Жильцы!C126&amp;"."&amp;Жильцы!D126&amp;"."</f>
        <v>Бойко Т.М.</v>
      </c>
      <c r="T2202" s="132"/>
      <c r="U2202" s="132"/>
      <c r="V2202" s="132"/>
    </row>
    <row r="2203" spans="1:22">
      <c r="A2203" s="599"/>
      <c r="B2203" s="132"/>
      <c r="C2203" s="132"/>
      <c r="D2203" s="131" t="s">
        <v>329</v>
      </c>
      <c r="E2203" s="131"/>
      <c r="F2203" s="136">
        <f>Жильцы!F124</f>
        <v>2</v>
      </c>
      <c r="G2203" s="131" t="s">
        <v>330</v>
      </c>
      <c r="H2203" s="132" t="s">
        <v>331</v>
      </c>
      <c r="I2203" s="132"/>
      <c r="J2203" s="137">
        <f>Жильцы!A124</f>
        <v>123</v>
      </c>
      <c r="K2203" s="217"/>
      <c r="L2203" s="599"/>
      <c r="M2203" s="132"/>
      <c r="N2203" s="132"/>
      <c r="O2203" s="131" t="s">
        <v>329</v>
      </c>
      <c r="P2203" s="131"/>
      <c r="Q2203" s="136">
        <f>Жильцы!F126</f>
        <v>1</v>
      </c>
      <c r="R2203" s="131" t="s">
        <v>330</v>
      </c>
      <c r="S2203" s="132" t="s">
        <v>331</v>
      </c>
      <c r="T2203" s="132"/>
      <c r="U2203" s="137">
        <f>Жильцы!A126</f>
        <v>125</v>
      </c>
      <c r="V2203" s="132"/>
    </row>
    <row r="2204" spans="1:22" ht="2.25" customHeight="1" thickBot="1">
      <c r="A2204" s="599"/>
      <c r="B2204" s="132"/>
      <c r="C2204" s="132"/>
      <c r="D2204" s="132"/>
      <c r="E2204" s="132"/>
      <c r="F2204" s="132"/>
      <c r="G2204" s="132"/>
      <c r="H2204" s="132"/>
      <c r="I2204" s="132"/>
      <c r="J2204" s="132"/>
      <c r="K2204" s="217"/>
      <c r="L2204" s="599"/>
      <c r="M2204" s="132"/>
      <c r="N2204" s="132"/>
      <c r="O2204" s="132"/>
      <c r="P2204" s="132"/>
      <c r="Q2204" s="132"/>
      <c r="R2204" s="132"/>
      <c r="S2204" s="132"/>
      <c r="T2204" s="132"/>
      <c r="U2204" s="132"/>
      <c r="V2204" s="132"/>
    </row>
    <row r="2205" spans="1:22" ht="17.25" customHeight="1" thickBot="1">
      <c r="A2205" s="599"/>
      <c r="B2205" s="138"/>
      <c r="C2205" s="219"/>
      <c r="D2205" s="139" t="s">
        <v>957</v>
      </c>
      <c r="E2205" s="140"/>
      <c r="F2205" s="141" t="s">
        <v>334</v>
      </c>
      <c r="G2205" s="141" t="s">
        <v>335</v>
      </c>
      <c r="H2205" s="220"/>
      <c r="I2205" s="569" t="s">
        <v>337</v>
      </c>
      <c r="J2205" s="570"/>
      <c r="K2205" s="217"/>
      <c r="L2205" s="599"/>
      <c r="M2205" s="138"/>
      <c r="N2205" s="219"/>
      <c r="O2205" s="139" t="s">
        <v>957</v>
      </c>
      <c r="P2205" s="140"/>
      <c r="Q2205" s="141" t="s">
        <v>334</v>
      </c>
      <c r="R2205" s="141" t="s">
        <v>335</v>
      </c>
      <c r="S2205" s="220"/>
      <c r="T2205" s="569" t="s">
        <v>337</v>
      </c>
      <c r="U2205" s="570"/>
      <c r="V2205" s="132"/>
    </row>
    <row r="2206" spans="1:22" ht="3.75" customHeight="1">
      <c r="A2206" s="599"/>
      <c r="B2206" s="221"/>
      <c r="C2206" s="144"/>
      <c r="D2206" s="144"/>
      <c r="E2206" s="145"/>
      <c r="F2206" s="146"/>
      <c r="G2206" s="146"/>
      <c r="H2206" s="146"/>
      <c r="I2206" s="144"/>
      <c r="J2206" s="147"/>
      <c r="K2206" s="217"/>
      <c r="L2206" s="599"/>
      <c r="M2206" s="221"/>
      <c r="N2206" s="144"/>
      <c r="O2206" s="144"/>
      <c r="P2206" s="145"/>
      <c r="Q2206" s="146"/>
      <c r="R2206" s="146"/>
      <c r="S2206" s="146"/>
      <c r="T2206" s="144"/>
      <c r="U2206" s="147"/>
      <c r="V2206" s="132"/>
    </row>
    <row r="2207" spans="1:22" ht="24.75" customHeight="1" thickBot="1">
      <c r="A2207" s="599"/>
      <c r="B2207" s="600" t="s">
        <v>520</v>
      </c>
      <c r="C2207" s="601"/>
      <c r="D2207" s="601"/>
      <c r="E2207" s="602"/>
      <c r="F2207" s="239">
        <v>8.4499999999999993</v>
      </c>
      <c r="G2207" s="239">
        <f>F2207*F2202</f>
        <v>415.74</v>
      </c>
      <c r="H2207" s="166"/>
      <c r="I2207" s="242">
        <f>G2207-H2207</f>
        <v>415.74</v>
      </c>
      <c r="J2207" s="167"/>
      <c r="K2207" s="217"/>
      <c r="L2207" s="599"/>
      <c r="M2207" s="600" t="s">
        <v>520</v>
      </c>
      <c r="N2207" s="601"/>
      <c r="O2207" s="601"/>
      <c r="P2207" s="602"/>
      <c r="Q2207" s="239">
        <v>8.4499999999999993</v>
      </c>
      <c r="R2207" s="239">
        <f>Q2207*Q2202</f>
        <v>554.31999999999994</v>
      </c>
      <c r="S2207" s="166"/>
      <c r="T2207" s="242">
        <f>R2207-S2207</f>
        <v>554.31999999999994</v>
      </c>
      <c r="U2207" s="167"/>
      <c r="V2207" s="132"/>
    </row>
    <row r="2208" spans="1:22" ht="13.5" hidden="1" thickBot="1">
      <c r="A2208" s="154"/>
      <c r="B2208" s="168" t="s">
        <v>521</v>
      </c>
      <c r="C2208" s="164"/>
      <c r="D2208" s="164"/>
      <c r="E2208" s="165"/>
      <c r="F2208" s="239">
        <f>$B$2309</f>
        <v>0</v>
      </c>
      <c r="G2208" s="158">
        <f>F2208*F2202</f>
        <v>0</v>
      </c>
      <c r="H2208" s="194"/>
      <c r="I2208" s="160">
        <f>G2208-H2208</f>
        <v>0</v>
      </c>
      <c r="J2208" s="161"/>
      <c r="K2208" s="217"/>
      <c r="L2208" s="154"/>
      <c r="M2208" s="168" t="s">
        <v>521</v>
      </c>
      <c r="N2208" s="164"/>
      <c r="O2208" s="164"/>
      <c r="P2208" s="165"/>
      <c r="Q2208" s="239">
        <f>$B$2309</f>
        <v>0</v>
      </c>
      <c r="R2208" s="158">
        <f>Q2208*Q2202</f>
        <v>0</v>
      </c>
      <c r="S2208" s="194"/>
      <c r="T2208" s="160">
        <f>R2208-S2208</f>
        <v>0</v>
      </c>
      <c r="U2208" s="161"/>
      <c r="V2208" s="132"/>
    </row>
    <row r="2209" spans="1:22" ht="13.5" hidden="1" customHeight="1" thickBot="1">
      <c r="A2209" s="132"/>
      <c r="B2209" s="168"/>
      <c r="C2209" s="164"/>
      <c r="D2209" s="164"/>
      <c r="E2209" s="165"/>
      <c r="F2209" s="332" t="s">
        <v>384</v>
      </c>
      <c r="G2209" s="332" t="s">
        <v>385</v>
      </c>
      <c r="H2209" s="300"/>
      <c r="I2209" s="219"/>
      <c r="J2209" s="251"/>
      <c r="K2209" s="217"/>
      <c r="L2209" s="132"/>
      <c r="M2209" s="168"/>
      <c r="N2209" s="164"/>
      <c r="O2209" s="164"/>
      <c r="P2209" s="165"/>
      <c r="Q2209" s="332" t="s">
        <v>384</v>
      </c>
      <c r="R2209" s="332" t="s">
        <v>385</v>
      </c>
      <c r="S2209" s="220"/>
      <c r="T2209" s="219"/>
      <c r="U2209" s="251"/>
      <c r="V2209" s="132"/>
    </row>
    <row r="2210" spans="1:22" ht="13.5" thickBot="1">
      <c r="A2210" s="246" t="s">
        <v>375</v>
      </c>
      <c r="B2210" s="345"/>
      <c r="C2210" s="219"/>
      <c r="D2210" s="219"/>
      <c r="E2210" s="253"/>
      <c r="F2210" s="248"/>
      <c r="G2210" s="248"/>
      <c r="H2210" s="249"/>
      <c r="I2210" s="242"/>
      <c r="J2210" s="251"/>
      <c r="K2210" s="217"/>
      <c r="L2210" s="246" t="s">
        <v>375</v>
      </c>
      <c r="M2210" s="345"/>
      <c r="N2210" s="219"/>
      <c r="O2210" s="219"/>
      <c r="P2210" s="253"/>
      <c r="Q2210" s="248"/>
      <c r="R2210" s="248"/>
      <c r="S2210" s="249"/>
      <c r="T2210" s="242"/>
      <c r="U2210" s="167"/>
      <c r="V2210" s="132"/>
    </row>
    <row r="2211" spans="1:22">
      <c r="A2211" s="131"/>
      <c r="B2211" s="132"/>
      <c r="C2211" s="132"/>
      <c r="D2211" s="132"/>
      <c r="E2211" s="132"/>
      <c r="F2211" s="132"/>
      <c r="G2211" s="173" t="s">
        <v>342</v>
      </c>
      <c r="H2211" s="147"/>
      <c r="I2211" s="287">
        <f>Жильцы!M124</f>
        <v>0</v>
      </c>
      <c r="J2211" s="147"/>
      <c r="K2211" s="217"/>
      <c r="L2211" s="131"/>
      <c r="M2211" s="132"/>
      <c r="N2211" s="132"/>
      <c r="O2211" s="132"/>
      <c r="P2211" s="132"/>
      <c r="Q2211" s="132"/>
      <c r="R2211" s="173" t="s">
        <v>342</v>
      </c>
      <c r="S2211" s="147"/>
      <c r="T2211" s="287">
        <f>Жильцы!M126</f>
        <v>0</v>
      </c>
      <c r="U2211" s="147"/>
      <c r="V2211" s="132"/>
    </row>
    <row r="2212" spans="1:22" ht="11.25" customHeight="1">
      <c r="A2212" s="131"/>
      <c r="B2212" s="132"/>
      <c r="C2212" s="132"/>
      <c r="D2212" s="132"/>
      <c r="E2212" s="132"/>
      <c r="F2212" s="132"/>
      <c r="G2212" s="177" t="s">
        <v>140</v>
      </c>
      <c r="H2212" s="178"/>
      <c r="I2212" s="283">
        <f>Жильцы!O124</f>
        <v>0</v>
      </c>
      <c r="J2212" s="178"/>
      <c r="K2212" s="217"/>
      <c r="L2212" s="131"/>
      <c r="M2212" s="132"/>
      <c r="N2212" s="132"/>
      <c r="O2212" s="132"/>
      <c r="P2212" s="132"/>
      <c r="Q2212" s="132"/>
      <c r="R2212" s="177" t="s">
        <v>140</v>
      </c>
      <c r="S2212" s="178"/>
      <c r="T2212" s="283">
        <f>Жильцы!O126</f>
        <v>0</v>
      </c>
      <c r="U2212" s="178"/>
      <c r="V2212" s="132"/>
    </row>
    <row r="2213" spans="1:22" ht="13.5" thickBot="1">
      <c r="A2213" s="131" t="s">
        <v>376</v>
      </c>
      <c r="B2213" s="132"/>
      <c r="C2213" s="132"/>
      <c r="D2213" s="180" t="s">
        <v>345</v>
      </c>
      <c r="E2213" s="183" t="str">
        <f>$E$17</f>
        <v>декабря</v>
      </c>
      <c r="F2213" s="132" t="s">
        <v>968</v>
      </c>
      <c r="G2213" s="182" t="s">
        <v>347</v>
      </c>
      <c r="H2213" s="167"/>
      <c r="I2213" s="257">
        <f>I2207+I2208+I2210+I2211+I2212</f>
        <v>415.74</v>
      </c>
      <c r="J2213" s="167"/>
      <c r="K2213" s="217"/>
      <c r="L2213" s="131" t="s">
        <v>376</v>
      </c>
      <c r="M2213" s="132"/>
      <c r="N2213" s="132"/>
      <c r="O2213" s="180" t="s">
        <v>345</v>
      </c>
      <c r="P2213" s="183" t="str">
        <f>$E$17</f>
        <v>декабря</v>
      </c>
      <c r="Q2213" s="132" t="s">
        <v>968</v>
      </c>
      <c r="R2213" s="182" t="s">
        <v>347</v>
      </c>
      <c r="S2213" s="167"/>
      <c r="T2213" s="257">
        <f>T2207+T2208+T2210+T2211+T2212</f>
        <v>554.31999999999994</v>
      </c>
      <c r="U2213" s="167"/>
      <c r="V2213" s="132"/>
    </row>
    <row r="2214" spans="1:22" ht="10.5" customHeight="1">
      <c r="A2214" s="184" t="s">
        <v>348</v>
      </c>
      <c r="B2214" s="190">
        <f>$B$18</f>
        <v>4.3333333333333335E-2</v>
      </c>
      <c r="C2214" s="186" t="s">
        <v>349</v>
      </c>
      <c r="D2214" s="259"/>
      <c r="E2214" s="259"/>
      <c r="F2214" s="259"/>
      <c r="G2214" s="259"/>
      <c r="H2214" s="259"/>
      <c r="I2214" s="259"/>
      <c r="J2214" s="259"/>
      <c r="K2214" s="260"/>
      <c r="L2214" s="184" t="s">
        <v>348</v>
      </c>
      <c r="M2214" s="190">
        <f>$B$18</f>
        <v>4.3333333333333335E-2</v>
      </c>
      <c r="N2214" s="186" t="s">
        <v>349</v>
      </c>
      <c r="O2214" s="259"/>
      <c r="P2214" s="259"/>
      <c r="Q2214" s="259"/>
      <c r="R2214" s="259"/>
      <c r="S2214" s="259"/>
      <c r="T2214" s="259"/>
      <c r="U2214" s="259"/>
      <c r="V2214" s="261"/>
    </row>
    <row r="2215" spans="1:22" ht="26.25" customHeight="1">
      <c r="A2215" s="131" t="s">
        <v>363</v>
      </c>
      <c r="B2215" s="131"/>
      <c r="L2215" s="131" t="s">
        <v>363</v>
      </c>
      <c r="M2215" s="131"/>
    </row>
    <row r="2216" spans="1:22">
      <c r="A2216" s="131" t="s">
        <v>966</v>
      </c>
      <c r="B2216" s="131"/>
      <c r="L2216" s="131" t="s">
        <v>966</v>
      </c>
      <c r="M2216" s="131"/>
    </row>
    <row r="2217" spans="1:22" ht="1.5" customHeight="1">
      <c r="A2217" s="131"/>
      <c r="B2217" s="131"/>
      <c r="C2217" s="132"/>
      <c r="D2217" s="132"/>
      <c r="E2217" s="132"/>
      <c r="F2217" s="132"/>
      <c r="G2217" s="132"/>
      <c r="H2217" s="132"/>
      <c r="I2217" s="132"/>
      <c r="J2217" s="132"/>
      <c r="K2217" s="217"/>
      <c r="L2217" s="131"/>
      <c r="M2217" s="131"/>
      <c r="N2217" s="132"/>
      <c r="O2217" s="132"/>
      <c r="P2217" s="132"/>
      <c r="Q2217" s="132"/>
      <c r="R2217" s="132"/>
      <c r="S2217" s="132"/>
      <c r="T2217" s="132"/>
      <c r="U2217" s="132"/>
      <c r="V2217" s="132"/>
    </row>
    <row r="2218" spans="1:22">
      <c r="A2218" s="132"/>
      <c r="B2218" s="132"/>
      <c r="C2218" s="132"/>
      <c r="D2218" s="133" t="s">
        <v>350</v>
      </c>
      <c r="E2218" s="133"/>
      <c r="F2218" s="133"/>
      <c r="G2218" s="135" t="str">
        <f>$G$4</f>
        <v>ноябрь</v>
      </c>
      <c r="H2218" s="133" t="s">
        <v>967</v>
      </c>
      <c r="I2218" s="132"/>
      <c r="J2218" s="132"/>
      <c r="K2218" s="217"/>
      <c r="L2218" s="132"/>
      <c r="M2218" s="132"/>
      <c r="N2218" s="132"/>
      <c r="O2218" s="133" t="s">
        <v>350</v>
      </c>
      <c r="P2218" s="133"/>
      <c r="Q2218" s="133"/>
      <c r="R2218" s="135" t="str">
        <f>$G$4</f>
        <v>ноябрь</v>
      </c>
      <c r="S2218" s="133" t="s">
        <v>967</v>
      </c>
      <c r="T2218" s="132"/>
      <c r="U2218" s="132"/>
      <c r="V2218" s="132"/>
    </row>
    <row r="2219" spans="1:22" ht="3.75" customHeight="1">
      <c r="A2219" s="599" t="s">
        <v>369</v>
      </c>
      <c r="B2219" s="132"/>
      <c r="C2219" s="132"/>
      <c r="D2219" s="132"/>
      <c r="E2219" s="132"/>
      <c r="F2219" s="132"/>
      <c r="G2219" s="132"/>
      <c r="H2219" s="132"/>
      <c r="I2219" s="132"/>
      <c r="J2219" s="132"/>
      <c r="K2219" s="594"/>
      <c r="L2219" s="599" t="s">
        <v>369</v>
      </c>
      <c r="M2219" s="132"/>
      <c r="N2219" s="132"/>
      <c r="O2219" s="132"/>
      <c r="P2219" s="132"/>
      <c r="Q2219" s="132"/>
      <c r="R2219" s="132"/>
      <c r="S2219" s="132"/>
      <c r="T2219" s="132"/>
      <c r="U2219" s="132"/>
      <c r="V2219" s="594"/>
    </row>
    <row r="2220" spans="1:22">
      <c r="A2220" s="599"/>
      <c r="B2220" s="132"/>
      <c r="C2220" s="132"/>
      <c r="D2220" s="131" t="s">
        <v>327</v>
      </c>
      <c r="E2220" s="131"/>
      <c r="F2220" s="136">
        <f>F2202</f>
        <v>49.2</v>
      </c>
      <c r="G2220" s="131" t="s">
        <v>328</v>
      </c>
      <c r="H2220" s="132" t="str">
        <f>H2202</f>
        <v>Фесуненко В.С.</v>
      </c>
      <c r="I2220" s="132"/>
      <c r="J2220" s="132"/>
      <c r="K2220" s="594"/>
      <c r="L2220" s="599"/>
      <c r="M2220" s="132"/>
      <c r="N2220" s="132"/>
      <c r="O2220" s="131" t="s">
        <v>327</v>
      </c>
      <c r="P2220" s="131"/>
      <c r="Q2220" s="136">
        <f>Q2202</f>
        <v>65.599999999999994</v>
      </c>
      <c r="R2220" s="131" t="s">
        <v>328</v>
      </c>
      <c r="S2220" s="132" t="str">
        <f>S2202</f>
        <v>Бойко Т.М.</v>
      </c>
      <c r="T2220" s="132"/>
      <c r="U2220" s="132"/>
      <c r="V2220" s="594"/>
    </row>
    <row r="2221" spans="1:22">
      <c r="A2221" s="599"/>
      <c r="B2221" s="132"/>
      <c r="C2221" s="132"/>
      <c r="D2221" s="131" t="s">
        <v>329</v>
      </c>
      <c r="E2221" s="131"/>
      <c r="F2221" s="136">
        <f>F2203</f>
        <v>2</v>
      </c>
      <c r="G2221" s="131" t="s">
        <v>330</v>
      </c>
      <c r="H2221" s="132" t="s">
        <v>331</v>
      </c>
      <c r="I2221" s="132"/>
      <c r="J2221" s="137">
        <f>J2203</f>
        <v>123</v>
      </c>
      <c r="K2221" s="594"/>
      <c r="L2221" s="599"/>
      <c r="M2221" s="132"/>
      <c r="N2221" s="132"/>
      <c r="O2221" s="131" t="s">
        <v>329</v>
      </c>
      <c r="P2221" s="131"/>
      <c r="Q2221" s="136">
        <f>Q2203</f>
        <v>1</v>
      </c>
      <c r="R2221" s="131" t="s">
        <v>330</v>
      </c>
      <c r="S2221" s="132" t="s">
        <v>331</v>
      </c>
      <c r="T2221" s="132"/>
      <c r="U2221" s="137">
        <f>U2203</f>
        <v>125</v>
      </c>
      <c r="V2221" s="594"/>
    </row>
    <row r="2222" spans="1:22" ht="2.25" customHeight="1" thickBot="1">
      <c r="A2222" s="599"/>
      <c r="B2222" s="132"/>
      <c r="C2222" s="132"/>
      <c r="D2222" s="132"/>
      <c r="E2222" s="132"/>
      <c r="F2222" s="132"/>
      <c r="G2222" s="132"/>
      <c r="H2222" s="132"/>
      <c r="I2222" s="132"/>
      <c r="J2222" s="132"/>
      <c r="K2222" s="594"/>
      <c r="L2222" s="599"/>
      <c r="M2222" s="132"/>
      <c r="N2222" s="132"/>
      <c r="O2222" s="132"/>
      <c r="P2222" s="132"/>
      <c r="Q2222" s="132"/>
      <c r="R2222" s="132"/>
      <c r="S2222" s="132"/>
      <c r="T2222" s="132"/>
      <c r="U2222" s="132"/>
      <c r="V2222" s="594"/>
    </row>
    <row r="2223" spans="1:22" ht="19.5" customHeight="1" thickBot="1">
      <c r="A2223" s="599"/>
      <c r="B2223" s="138"/>
      <c r="C2223" s="219"/>
      <c r="D2223" s="139" t="s">
        <v>957</v>
      </c>
      <c r="E2223" s="140"/>
      <c r="F2223" s="141" t="s">
        <v>334</v>
      </c>
      <c r="G2223" s="141" t="s">
        <v>335</v>
      </c>
      <c r="H2223" s="220"/>
      <c r="I2223" s="569" t="s">
        <v>337</v>
      </c>
      <c r="J2223" s="570"/>
      <c r="K2223" s="594"/>
      <c r="L2223" s="599"/>
      <c r="M2223" s="138"/>
      <c r="N2223" s="219"/>
      <c r="O2223" s="139" t="s">
        <v>957</v>
      </c>
      <c r="P2223" s="140"/>
      <c r="Q2223" s="141" t="s">
        <v>334</v>
      </c>
      <c r="R2223" s="141" t="s">
        <v>335</v>
      </c>
      <c r="S2223" s="220"/>
      <c r="T2223" s="569" t="s">
        <v>337</v>
      </c>
      <c r="U2223" s="570"/>
      <c r="V2223" s="594"/>
    </row>
    <row r="2224" spans="1:22" ht="3" customHeight="1">
      <c r="A2224" s="599"/>
      <c r="B2224" s="221"/>
      <c r="C2224" s="144"/>
      <c r="D2224" s="144"/>
      <c r="E2224" s="145"/>
      <c r="F2224" s="146"/>
      <c r="G2224" s="146"/>
      <c r="H2224" s="146"/>
      <c r="I2224" s="144"/>
      <c r="J2224" s="147"/>
      <c r="K2224" s="594"/>
      <c r="L2224" s="599"/>
      <c r="M2224" s="221"/>
      <c r="N2224" s="144"/>
      <c r="O2224" s="144"/>
      <c r="P2224" s="145"/>
      <c r="Q2224" s="146"/>
      <c r="R2224" s="146"/>
      <c r="S2224" s="146"/>
      <c r="T2224" s="144"/>
      <c r="U2224" s="147"/>
      <c r="V2224" s="594"/>
    </row>
    <row r="2225" spans="1:22" ht="27" customHeight="1" thickBot="1">
      <c r="A2225" s="599"/>
      <c r="B2225" s="600" t="s">
        <v>520</v>
      </c>
      <c r="C2225" s="601"/>
      <c r="D2225" s="601"/>
      <c r="E2225" s="602"/>
      <c r="F2225" s="239">
        <v>8.4499999999999993</v>
      </c>
      <c r="G2225" s="239">
        <f>F2225*F2220</f>
        <v>415.74</v>
      </c>
      <c r="H2225" s="166"/>
      <c r="I2225" s="242">
        <f>G2225-H2225</f>
        <v>415.74</v>
      </c>
      <c r="J2225" s="167"/>
      <c r="K2225" s="594"/>
      <c r="L2225" s="599"/>
      <c r="M2225" s="600" t="s">
        <v>520</v>
      </c>
      <c r="N2225" s="601"/>
      <c r="O2225" s="601"/>
      <c r="P2225" s="602"/>
      <c r="Q2225" s="239">
        <v>8.4499999999999993</v>
      </c>
      <c r="R2225" s="239">
        <f>R2207</f>
        <v>554.31999999999994</v>
      </c>
      <c r="S2225" s="166"/>
      <c r="T2225" s="242">
        <f>R2225-S2225</f>
        <v>554.31999999999994</v>
      </c>
      <c r="U2225" s="167"/>
      <c r="V2225" s="594"/>
    </row>
    <row r="2226" spans="1:22" ht="13.5" hidden="1" thickBot="1">
      <c r="A2226" s="154"/>
      <c r="B2226" s="346" t="s">
        <v>521</v>
      </c>
      <c r="C2226" s="347"/>
      <c r="D2226" s="164"/>
      <c r="E2226" s="165"/>
      <c r="F2226" s="239">
        <f>$B$2309</f>
        <v>0</v>
      </c>
      <c r="G2226" s="158">
        <f>F2226*F2220</f>
        <v>0</v>
      </c>
      <c r="H2226" s="194"/>
      <c r="I2226" s="160">
        <f>G2226-H2226</f>
        <v>0</v>
      </c>
      <c r="J2226" s="161"/>
      <c r="K2226" s="594"/>
      <c r="L2226" s="154"/>
      <c r="M2226" s="346" t="s">
        <v>521</v>
      </c>
      <c r="N2226" s="164"/>
      <c r="O2226" s="164"/>
      <c r="P2226" s="165"/>
      <c r="Q2226" s="239">
        <f>$B$2309</f>
        <v>0</v>
      </c>
      <c r="R2226" s="158">
        <f>R2208</f>
        <v>0</v>
      </c>
      <c r="S2226" s="194"/>
      <c r="T2226" s="160">
        <f>R2226-S2226</f>
        <v>0</v>
      </c>
      <c r="U2226" s="161"/>
      <c r="V2226" s="594"/>
    </row>
    <row r="2227" spans="1:22" ht="13.5" hidden="1" customHeight="1" thickBot="1">
      <c r="A2227" s="132"/>
      <c r="B2227" s="168"/>
      <c r="C2227" s="164"/>
      <c r="D2227" s="164"/>
      <c r="E2227" s="165"/>
      <c r="F2227" s="332" t="s">
        <v>384</v>
      </c>
      <c r="G2227" s="332" t="s">
        <v>385</v>
      </c>
      <c r="H2227" s="300"/>
      <c r="I2227" s="219"/>
      <c r="J2227" s="251"/>
      <c r="K2227" s="594"/>
      <c r="L2227" s="132"/>
      <c r="M2227" s="168"/>
      <c r="N2227" s="164"/>
      <c r="O2227" s="164"/>
      <c r="P2227" s="165"/>
      <c r="Q2227" s="332" t="s">
        <v>384</v>
      </c>
      <c r="R2227" s="332" t="s">
        <v>385</v>
      </c>
      <c r="S2227" s="220"/>
      <c r="T2227" s="219"/>
      <c r="U2227" s="251"/>
      <c r="V2227" s="594"/>
    </row>
    <row r="2228" spans="1:22" ht="13.5" thickBot="1">
      <c r="A2228" s="246" t="s">
        <v>375</v>
      </c>
      <c r="B2228" s="345"/>
      <c r="C2228" s="219"/>
      <c r="D2228" s="219"/>
      <c r="E2228" s="253"/>
      <c r="F2228" s="164"/>
      <c r="G2228" s="282"/>
      <c r="H2228" s="249"/>
      <c r="I2228" s="242"/>
      <c r="J2228" s="167"/>
      <c r="K2228" s="594"/>
      <c r="L2228" s="246" t="s">
        <v>375</v>
      </c>
      <c r="M2228" s="345"/>
      <c r="N2228" s="219"/>
      <c r="O2228" s="219"/>
      <c r="P2228" s="253"/>
      <c r="Q2228" s="248"/>
      <c r="R2228" s="248"/>
      <c r="S2228" s="220"/>
      <c r="T2228" s="242"/>
      <c r="U2228" s="167"/>
      <c r="V2228" s="594"/>
    </row>
    <row r="2229" spans="1:22">
      <c r="A2229" s="131"/>
      <c r="B2229" s="132"/>
      <c r="C2229" s="132"/>
      <c r="D2229" s="132"/>
      <c r="E2229" s="132"/>
      <c r="F2229" s="132"/>
      <c r="G2229" s="173" t="s">
        <v>342</v>
      </c>
      <c r="H2229" s="147"/>
      <c r="I2229" s="287">
        <f>I2211</f>
        <v>0</v>
      </c>
      <c r="J2229" s="147"/>
      <c r="K2229" s="594"/>
      <c r="L2229" s="131"/>
      <c r="M2229" s="132"/>
      <c r="N2229" s="132"/>
      <c r="O2229" s="132"/>
      <c r="P2229" s="132"/>
      <c r="Q2229" s="132"/>
      <c r="R2229" s="173" t="s">
        <v>342</v>
      </c>
      <c r="S2229" s="147"/>
      <c r="T2229" s="287">
        <f>T2211</f>
        <v>0</v>
      </c>
      <c r="U2229" s="147"/>
      <c r="V2229" s="594"/>
    </row>
    <row r="2230" spans="1:22">
      <c r="A2230" s="131"/>
      <c r="B2230" s="132"/>
      <c r="C2230" s="132"/>
      <c r="D2230" s="132"/>
      <c r="E2230" s="132"/>
      <c r="F2230" s="132"/>
      <c r="G2230" s="177" t="s">
        <v>140</v>
      </c>
      <c r="H2230" s="178"/>
      <c r="I2230" s="283">
        <f>I2212</f>
        <v>0</v>
      </c>
      <c r="J2230" s="178"/>
      <c r="K2230" s="594"/>
      <c r="L2230" s="131"/>
      <c r="M2230" s="132"/>
      <c r="N2230" s="132"/>
      <c r="O2230" s="132"/>
      <c r="P2230" s="132"/>
      <c r="Q2230" s="132"/>
      <c r="R2230" s="177" t="s">
        <v>140</v>
      </c>
      <c r="S2230" s="178"/>
      <c r="T2230" s="283">
        <f>T2212</f>
        <v>0</v>
      </c>
      <c r="U2230" s="178"/>
      <c r="V2230" s="594"/>
    </row>
    <row r="2231" spans="1:22" ht="13.5" thickBot="1">
      <c r="A2231" s="131" t="s">
        <v>376</v>
      </c>
      <c r="B2231" s="132"/>
      <c r="C2231" s="132"/>
      <c r="D2231" s="180" t="s">
        <v>345</v>
      </c>
      <c r="E2231" s="183" t="str">
        <f>$E$17</f>
        <v>декабря</v>
      </c>
      <c r="F2231" s="132" t="s">
        <v>968</v>
      </c>
      <c r="G2231" s="182" t="s">
        <v>347</v>
      </c>
      <c r="H2231" s="167"/>
      <c r="I2231" s="257">
        <f>I2225+I2226+I2228+I2229+I2230</f>
        <v>415.74</v>
      </c>
      <c r="J2231" s="167"/>
      <c r="K2231" s="594"/>
      <c r="L2231" s="131" t="s">
        <v>376</v>
      </c>
      <c r="M2231" s="132"/>
      <c r="N2231" s="132"/>
      <c r="O2231" s="180" t="s">
        <v>345</v>
      </c>
      <c r="P2231" s="183" t="str">
        <f>$E$17</f>
        <v>декабря</v>
      </c>
      <c r="Q2231" s="132" t="s">
        <v>968</v>
      </c>
      <c r="R2231" s="182" t="s">
        <v>347</v>
      </c>
      <c r="S2231" s="167"/>
      <c r="T2231" s="257">
        <f>T2225+T2226+T2228+T2229+T2230</f>
        <v>554.31999999999994</v>
      </c>
      <c r="U2231" s="167"/>
      <c r="V2231" s="594"/>
    </row>
    <row r="2232" spans="1:22" s="261" customFormat="1" ht="12" customHeight="1">
      <c r="A2232" s="284" t="s">
        <v>348</v>
      </c>
      <c r="B2232" s="285">
        <f>$B$18</f>
        <v>4.3333333333333335E-2</v>
      </c>
      <c r="C2232" s="196" t="s">
        <v>349</v>
      </c>
      <c r="K2232" s="260"/>
      <c r="L2232" s="284" t="s">
        <v>348</v>
      </c>
      <c r="M2232" s="285">
        <f>$B$18</f>
        <v>4.3333333333333335E-2</v>
      </c>
      <c r="N2232" s="196" t="s">
        <v>349</v>
      </c>
    </row>
    <row r="2233" spans="1:22">
      <c r="A2233" s="131" t="s">
        <v>363</v>
      </c>
      <c r="B2233" s="131"/>
      <c r="L2233" s="131" t="s">
        <v>363</v>
      </c>
      <c r="M2233" s="131"/>
    </row>
    <row r="2234" spans="1:22">
      <c r="A2234" s="131" t="s">
        <v>966</v>
      </c>
      <c r="B2234" s="131"/>
      <c r="L2234" s="131" t="s">
        <v>966</v>
      </c>
      <c r="M2234" s="131"/>
    </row>
    <row r="2235" spans="1:22" ht="3" customHeight="1">
      <c r="A2235" s="131"/>
      <c r="B2235" s="131"/>
      <c r="C2235" s="132"/>
      <c r="D2235" s="132"/>
      <c r="E2235" s="132"/>
      <c r="F2235" s="132"/>
      <c r="G2235" s="132"/>
      <c r="H2235" s="132"/>
      <c r="I2235" s="132"/>
      <c r="J2235" s="132"/>
      <c r="K2235" s="217"/>
      <c r="L2235" s="131"/>
      <c r="M2235" s="131"/>
      <c r="N2235" s="132"/>
      <c r="O2235" s="132"/>
      <c r="P2235" s="132"/>
      <c r="Q2235" s="132"/>
      <c r="R2235" s="132"/>
      <c r="S2235" s="132"/>
      <c r="T2235" s="132"/>
      <c r="U2235" s="132"/>
      <c r="V2235" s="132"/>
    </row>
    <row r="2236" spans="1:22">
      <c r="A2236" s="132"/>
      <c r="B2236" s="132"/>
      <c r="C2236" s="132"/>
      <c r="D2236" s="133" t="s">
        <v>325</v>
      </c>
      <c r="E2236" s="133"/>
      <c r="F2236" s="133"/>
      <c r="G2236" s="135" t="str">
        <f>$G$4</f>
        <v>ноябрь</v>
      </c>
      <c r="H2236" s="133" t="s">
        <v>967</v>
      </c>
      <c r="I2236" s="132"/>
      <c r="J2236" s="132"/>
      <c r="K2236" s="217"/>
      <c r="L2236" s="132"/>
      <c r="M2236" s="132"/>
      <c r="N2236" s="132"/>
      <c r="O2236" s="133" t="s">
        <v>325</v>
      </c>
      <c r="P2236" s="133"/>
      <c r="Q2236" s="133"/>
      <c r="R2236" s="135" t="str">
        <f>$G$4</f>
        <v>ноябрь</v>
      </c>
      <c r="S2236" s="133" t="s">
        <v>967</v>
      </c>
      <c r="T2236" s="132"/>
      <c r="U2236" s="132"/>
      <c r="V2236" s="132"/>
    </row>
    <row r="2237" spans="1:22" ht="5.25" customHeight="1">
      <c r="A2237" s="599" t="s">
        <v>369</v>
      </c>
      <c r="B2237" s="132"/>
      <c r="C2237" s="132"/>
      <c r="D2237" s="132"/>
      <c r="E2237" s="132"/>
      <c r="F2237" s="132"/>
      <c r="G2237" s="132"/>
      <c r="H2237" s="132"/>
      <c r="I2237" s="132"/>
      <c r="J2237" s="132"/>
      <c r="K2237" s="217"/>
      <c r="L2237" s="599" t="s">
        <v>369</v>
      </c>
      <c r="M2237" s="132"/>
      <c r="N2237" s="132"/>
      <c r="O2237" s="132"/>
      <c r="P2237" s="132"/>
      <c r="Q2237" s="132"/>
      <c r="R2237" s="132"/>
      <c r="S2237" s="132"/>
      <c r="T2237" s="132"/>
      <c r="U2237" s="132"/>
      <c r="V2237" s="132"/>
    </row>
    <row r="2238" spans="1:22">
      <c r="A2238" s="599"/>
      <c r="B2238" s="132"/>
      <c r="C2238" s="132"/>
      <c r="D2238" s="131" t="s">
        <v>327</v>
      </c>
      <c r="E2238" s="131"/>
      <c r="F2238" s="136">
        <f>Жильцы!E127</f>
        <v>49.2</v>
      </c>
      <c r="G2238" s="131" t="s">
        <v>328</v>
      </c>
      <c r="H2238" s="132" t="str">
        <f>Жильцы!B127&amp;" "&amp;Жильцы!C127&amp;"."&amp;Жильцы!D127&amp;"."</f>
        <v>Васильев С..А..</v>
      </c>
      <c r="I2238" s="132"/>
      <c r="J2238" s="132"/>
      <c r="K2238" s="217"/>
      <c r="L2238" s="599"/>
      <c r="M2238" s="132"/>
      <c r="N2238" s="132"/>
      <c r="O2238" s="131" t="s">
        <v>327</v>
      </c>
      <c r="P2238" s="131"/>
      <c r="Q2238" s="136">
        <f>Жильцы!E129</f>
        <v>49.5</v>
      </c>
      <c r="R2238" s="131" t="s">
        <v>328</v>
      </c>
      <c r="S2238" s="132" t="str">
        <f>Жильцы!B129&amp;" "&amp;Жильцы!C129&amp;"."&amp;Жильцы!D129&amp;"."</f>
        <v>Эйсвальд Н.И.</v>
      </c>
      <c r="T2238" s="132"/>
      <c r="U2238" s="132"/>
      <c r="V2238" s="132"/>
    </row>
    <row r="2239" spans="1:22">
      <c r="A2239" s="599"/>
      <c r="B2239" s="132"/>
      <c r="C2239" s="132"/>
      <c r="D2239" s="131" t="s">
        <v>329</v>
      </c>
      <c r="E2239" s="131"/>
      <c r="F2239" s="136">
        <f>Жильцы!F127</f>
        <v>3</v>
      </c>
      <c r="G2239" s="131" t="s">
        <v>330</v>
      </c>
      <c r="H2239" s="132" t="s">
        <v>331</v>
      </c>
      <c r="I2239" s="132"/>
      <c r="J2239" s="137">
        <f>Жильцы!A127</f>
        <v>126</v>
      </c>
      <c r="K2239" s="217"/>
      <c r="L2239" s="599"/>
      <c r="M2239" s="132"/>
      <c r="N2239" s="132"/>
      <c r="O2239" s="131" t="s">
        <v>329</v>
      </c>
      <c r="P2239" s="131"/>
      <c r="Q2239" s="136">
        <f>Жильцы!F129</f>
        <v>3</v>
      </c>
      <c r="R2239" s="131" t="s">
        <v>330</v>
      </c>
      <c r="S2239" s="132" t="s">
        <v>331</v>
      </c>
      <c r="T2239" s="132"/>
      <c r="U2239" s="137">
        <f>Жильцы!A129</f>
        <v>128</v>
      </c>
      <c r="V2239" s="132"/>
    </row>
    <row r="2240" spans="1:22" ht="1.5" customHeight="1" thickBot="1">
      <c r="A2240" s="599"/>
      <c r="B2240" s="132"/>
      <c r="C2240" s="132"/>
      <c r="D2240" s="132"/>
      <c r="E2240" s="132"/>
      <c r="F2240" s="132"/>
      <c r="G2240" s="132"/>
      <c r="H2240" s="132"/>
      <c r="I2240" s="132"/>
      <c r="J2240" s="132"/>
      <c r="K2240" s="217"/>
      <c r="L2240" s="599"/>
      <c r="M2240" s="132"/>
      <c r="N2240" s="132"/>
      <c r="O2240" s="132"/>
      <c r="P2240" s="132"/>
      <c r="Q2240" s="132"/>
      <c r="R2240" s="132"/>
      <c r="S2240" s="132"/>
      <c r="T2240" s="132"/>
      <c r="U2240" s="132"/>
      <c r="V2240" s="132"/>
    </row>
    <row r="2241" spans="1:22" ht="21.75" customHeight="1" thickBot="1">
      <c r="A2241" s="599"/>
      <c r="B2241" s="138"/>
      <c r="C2241" s="219"/>
      <c r="D2241" s="139" t="s">
        <v>957</v>
      </c>
      <c r="E2241" s="140"/>
      <c r="F2241" s="141" t="s">
        <v>334</v>
      </c>
      <c r="G2241" s="141" t="s">
        <v>335</v>
      </c>
      <c r="H2241" s="220"/>
      <c r="I2241" s="569" t="s">
        <v>337</v>
      </c>
      <c r="J2241" s="570"/>
      <c r="K2241" s="217"/>
      <c r="L2241" s="599"/>
      <c r="M2241" s="138"/>
      <c r="N2241" s="219"/>
      <c r="O2241" s="139" t="s">
        <v>957</v>
      </c>
      <c r="P2241" s="140"/>
      <c r="Q2241" s="141" t="s">
        <v>334</v>
      </c>
      <c r="R2241" s="141" t="s">
        <v>335</v>
      </c>
      <c r="S2241" s="220"/>
      <c r="T2241" s="569" t="s">
        <v>337</v>
      </c>
      <c r="U2241" s="570"/>
      <c r="V2241" s="132"/>
    </row>
    <row r="2242" spans="1:22" ht="3" customHeight="1">
      <c r="A2242" s="599"/>
      <c r="B2242" s="221"/>
      <c r="C2242" s="144"/>
      <c r="D2242" s="144"/>
      <c r="E2242" s="145"/>
      <c r="F2242" s="146"/>
      <c r="G2242" s="146"/>
      <c r="H2242" s="146"/>
      <c r="I2242" s="144"/>
      <c r="J2242" s="147"/>
      <c r="K2242" s="217"/>
      <c r="L2242" s="599"/>
      <c r="M2242" s="221"/>
      <c r="N2242" s="144"/>
      <c r="O2242" s="144"/>
      <c r="P2242" s="145"/>
      <c r="Q2242" s="146"/>
      <c r="R2242" s="146"/>
      <c r="S2242" s="146"/>
      <c r="T2242" s="144"/>
      <c r="U2242" s="147"/>
      <c r="V2242" s="132"/>
    </row>
    <row r="2243" spans="1:22" ht="25.5" customHeight="1" thickBot="1">
      <c r="A2243" s="599"/>
      <c r="B2243" s="600" t="s">
        <v>520</v>
      </c>
      <c r="C2243" s="601"/>
      <c r="D2243" s="601"/>
      <c r="E2243" s="602"/>
      <c r="F2243" s="239">
        <v>8.4499999999999993</v>
      </c>
      <c r="G2243" s="239">
        <f>F2243*F2238</f>
        <v>415.74</v>
      </c>
      <c r="H2243" s="240"/>
      <c r="I2243" s="242">
        <f>G2243-H2243</f>
        <v>415.74</v>
      </c>
      <c r="J2243" s="167"/>
      <c r="K2243" s="217"/>
      <c r="L2243" s="599"/>
      <c r="M2243" s="600" t="s">
        <v>520</v>
      </c>
      <c r="N2243" s="601"/>
      <c r="O2243" s="601"/>
      <c r="P2243" s="602"/>
      <c r="Q2243" s="239">
        <v>8.4499999999999993</v>
      </c>
      <c r="R2243" s="239">
        <f>Q2243*Q2238</f>
        <v>418.27499999999998</v>
      </c>
      <c r="S2243" s="240"/>
      <c r="T2243" s="242">
        <f>R2243-S2243</f>
        <v>418.27499999999998</v>
      </c>
      <c r="U2243" s="167"/>
      <c r="V2243" s="132"/>
    </row>
    <row r="2244" spans="1:22" ht="13.5" hidden="1" thickBot="1">
      <c r="A2244" s="154"/>
      <c r="B2244" s="168" t="s">
        <v>521</v>
      </c>
      <c r="C2244" s="164"/>
      <c r="D2244" s="164"/>
      <c r="E2244" s="165"/>
      <c r="F2244" s="239">
        <f>$B$2309</f>
        <v>0</v>
      </c>
      <c r="G2244" s="158">
        <f>F2244*F2238</f>
        <v>0</v>
      </c>
      <c r="H2244" s="162"/>
      <c r="I2244" s="160">
        <f>G2244-H2244</f>
        <v>0</v>
      </c>
      <c r="J2244" s="161"/>
      <c r="K2244" s="217"/>
      <c r="L2244" s="154"/>
      <c r="M2244" s="168" t="s">
        <v>521</v>
      </c>
      <c r="N2244" s="164"/>
      <c r="O2244" s="164"/>
      <c r="P2244" s="165"/>
      <c r="Q2244" s="239">
        <f>$B$2309</f>
        <v>0</v>
      </c>
      <c r="R2244" s="158">
        <f>Q2244*Q2238</f>
        <v>0</v>
      </c>
      <c r="S2244" s="162"/>
      <c r="T2244" s="160">
        <f>R2244-S2244</f>
        <v>0</v>
      </c>
      <c r="U2244" s="161"/>
      <c r="V2244" s="132"/>
    </row>
    <row r="2245" spans="1:22" ht="12.75" hidden="1" customHeight="1" thickBot="1">
      <c r="A2245" s="132"/>
      <c r="B2245" s="168"/>
      <c r="C2245" s="164"/>
      <c r="D2245" s="164"/>
      <c r="E2245" s="165"/>
      <c r="F2245" s="332" t="s">
        <v>384</v>
      </c>
      <c r="G2245" s="332" t="s">
        <v>385</v>
      </c>
      <c r="H2245" s="300"/>
      <c r="I2245" s="219"/>
      <c r="J2245" s="251"/>
      <c r="K2245" s="217"/>
      <c r="L2245" s="132"/>
      <c r="M2245" s="168"/>
      <c r="N2245" s="164"/>
      <c r="O2245" s="164"/>
      <c r="P2245" s="165"/>
      <c r="Q2245" s="332" t="s">
        <v>384</v>
      </c>
      <c r="R2245" s="332" t="s">
        <v>385</v>
      </c>
      <c r="S2245" s="300"/>
      <c r="T2245" s="219"/>
      <c r="U2245" s="251"/>
      <c r="V2245" s="132"/>
    </row>
    <row r="2246" spans="1:22" ht="13.5" thickBot="1">
      <c r="A2246" s="246" t="s">
        <v>375</v>
      </c>
      <c r="B2246" s="345"/>
      <c r="C2246" s="219"/>
      <c r="D2246" s="219"/>
      <c r="E2246" s="253"/>
      <c r="F2246" s="248"/>
      <c r="G2246" s="248"/>
      <c r="H2246" s="249"/>
      <c r="I2246" s="242"/>
      <c r="J2246" s="251"/>
      <c r="K2246" s="252"/>
      <c r="L2246" s="246" t="s">
        <v>375</v>
      </c>
      <c r="M2246" s="345"/>
      <c r="N2246" s="219"/>
      <c r="O2246" s="219"/>
      <c r="P2246" s="253"/>
      <c r="Q2246" s="164"/>
      <c r="R2246" s="248"/>
      <c r="S2246" s="249"/>
      <c r="T2246" s="242"/>
      <c r="U2246" s="167"/>
      <c r="V2246" s="132"/>
    </row>
    <row r="2247" spans="1:22">
      <c r="A2247" s="131"/>
      <c r="B2247" s="132"/>
      <c r="C2247" s="132"/>
      <c r="D2247" s="132"/>
      <c r="E2247" s="132"/>
      <c r="F2247" s="132"/>
      <c r="G2247" s="173" t="s">
        <v>342</v>
      </c>
      <c r="H2247" s="147"/>
      <c r="I2247" s="287">
        <f>Жильцы!M127</f>
        <v>0</v>
      </c>
      <c r="J2247" s="147"/>
      <c r="K2247" s="217"/>
      <c r="L2247" s="131"/>
      <c r="M2247" s="132"/>
      <c r="N2247" s="132"/>
      <c r="O2247" s="132"/>
      <c r="P2247" s="132"/>
      <c r="Q2247" s="132"/>
      <c r="R2247" s="173" t="s">
        <v>342</v>
      </c>
      <c r="S2247" s="147"/>
      <c r="T2247" s="287">
        <f>Жильцы!M129</f>
        <v>0</v>
      </c>
      <c r="U2247" s="147"/>
      <c r="V2247" s="132"/>
    </row>
    <row r="2248" spans="1:22">
      <c r="A2248" s="131"/>
      <c r="B2248" s="132"/>
      <c r="C2248" s="132"/>
      <c r="D2248" s="132"/>
      <c r="E2248" s="132"/>
      <c r="F2248" s="132"/>
      <c r="G2248" s="177" t="s">
        <v>140</v>
      </c>
      <c r="H2248" s="178"/>
      <c r="I2248" s="283">
        <f>Жильцы!O127</f>
        <v>0</v>
      </c>
      <c r="J2248" s="178"/>
      <c r="K2248" s="217"/>
      <c r="L2248" s="131"/>
      <c r="M2248" s="132"/>
      <c r="N2248" s="132"/>
      <c r="O2248" s="132"/>
      <c r="P2248" s="132"/>
      <c r="Q2248" s="132"/>
      <c r="R2248" s="177" t="s">
        <v>140</v>
      </c>
      <c r="S2248" s="178"/>
      <c r="T2248" s="283">
        <f>Жильцы!O129</f>
        <v>0</v>
      </c>
      <c r="U2248" s="178"/>
      <c r="V2248" s="132"/>
    </row>
    <row r="2249" spans="1:22" ht="13.5" thickBot="1">
      <c r="A2249" s="131" t="s">
        <v>376</v>
      </c>
      <c r="B2249" s="132"/>
      <c r="C2249" s="132"/>
      <c r="D2249" s="180" t="s">
        <v>345</v>
      </c>
      <c r="E2249" s="183" t="str">
        <f>$E$17</f>
        <v>декабря</v>
      </c>
      <c r="F2249" s="132" t="s">
        <v>968</v>
      </c>
      <c r="G2249" s="182" t="s">
        <v>347</v>
      </c>
      <c r="H2249" s="167"/>
      <c r="I2249" s="257">
        <f>I2243+I2244+I2246+I2247+I2248</f>
        <v>415.74</v>
      </c>
      <c r="J2249" s="167"/>
      <c r="K2249" s="217"/>
      <c r="L2249" s="131" t="s">
        <v>376</v>
      </c>
      <c r="M2249" s="132"/>
      <c r="N2249" s="132"/>
      <c r="O2249" s="180" t="s">
        <v>345</v>
      </c>
      <c r="P2249" s="183" t="str">
        <f>$E$17</f>
        <v>декабря</v>
      </c>
      <c r="Q2249" s="132" t="s">
        <v>968</v>
      </c>
      <c r="R2249" s="182" t="s">
        <v>347</v>
      </c>
      <c r="S2249" s="167"/>
      <c r="T2249" s="257">
        <f>T2243+T2244+T2246+T2247+T2248</f>
        <v>418.27499999999998</v>
      </c>
      <c r="U2249" s="167"/>
      <c r="V2249" s="132"/>
    </row>
    <row r="2250" spans="1:22" ht="12.75" customHeight="1">
      <c r="A2250" s="184" t="s">
        <v>348</v>
      </c>
      <c r="B2250" s="190">
        <f>$B$18</f>
        <v>4.3333333333333335E-2</v>
      </c>
      <c r="C2250" s="186" t="s">
        <v>349</v>
      </c>
      <c r="D2250" s="259"/>
      <c r="E2250" s="259"/>
      <c r="F2250" s="259"/>
      <c r="G2250" s="188"/>
      <c r="H2250" s="189"/>
      <c r="I2250" s="259"/>
      <c r="J2250" s="259"/>
      <c r="K2250" s="260"/>
      <c r="L2250" s="184" t="s">
        <v>348</v>
      </c>
      <c r="M2250" s="190">
        <f>$B$18</f>
        <v>4.3333333333333335E-2</v>
      </c>
      <c r="N2250" s="186" t="s">
        <v>349</v>
      </c>
      <c r="O2250" s="259"/>
      <c r="P2250" s="259"/>
      <c r="Q2250" s="259"/>
      <c r="R2250" s="259"/>
      <c r="S2250" s="259"/>
      <c r="T2250" s="259"/>
      <c r="U2250" s="259"/>
      <c r="V2250" s="261"/>
    </row>
    <row r="2251" spans="1:22" ht="26.25" customHeight="1">
      <c r="A2251" s="131" t="s">
        <v>363</v>
      </c>
      <c r="B2251" s="131"/>
      <c r="L2251" s="131" t="s">
        <v>363</v>
      </c>
      <c r="M2251" s="131"/>
      <c r="V2251" s="261"/>
    </row>
    <row r="2252" spans="1:22">
      <c r="A2252" s="131" t="s">
        <v>966</v>
      </c>
      <c r="B2252" s="131"/>
      <c r="L2252" s="131" t="s">
        <v>966</v>
      </c>
      <c r="M2252" s="131"/>
      <c r="V2252" s="261"/>
    </row>
    <row r="2253" spans="1:22" ht="0.75" customHeight="1">
      <c r="A2253" s="131"/>
      <c r="B2253" s="131"/>
      <c r="C2253" s="132"/>
      <c r="D2253" s="132"/>
      <c r="E2253" s="132"/>
      <c r="F2253" s="132"/>
      <c r="G2253" s="132"/>
      <c r="H2253" s="132"/>
      <c r="I2253" s="132"/>
      <c r="J2253" s="132"/>
      <c r="K2253" s="217"/>
      <c r="L2253" s="131"/>
      <c r="M2253" s="131"/>
      <c r="N2253" s="132"/>
      <c r="O2253" s="132"/>
      <c r="P2253" s="132"/>
      <c r="Q2253" s="132"/>
      <c r="R2253" s="132"/>
      <c r="S2253" s="132"/>
      <c r="T2253" s="132"/>
      <c r="U2253" s="132"/>
      <c r="V2253" s="156"/>
    </row>
    <row r="2254" spans="1:22">
      <c r="A2254" s="132"/>
      <c r="B2254" s="132"/>
      <c r="C2254" s="132"/>
      <c r="D2254" s="133" t="s">
        <v>350</v>
      </c>
      <c r="E2254" s="133"/>
      <c r="F2254" s="133"/>
      <c r="G2254" s="135" t="str">
        <f>$G$4</f>
        <v>ноябрь</v>
      </c>
      <c r="H2254" s="133" t="s">
        <v>967</v>
      </c>
      <c r="I2254" s="132"/>
      <c r="J2254" s="132"/>
      <c r="K2254" s="217"/>
      <c r="L2254" s="132"/>
      <c r="M2254" s="132"/>
      <c r="N2254" s="132"/>
      <c r="O2254" s="133" t="s">
        <v>350</v>
      </c>
      <c r="P2254" s="133"/>
      <c r="Q2254" s="133"/>
      <c r="R2254" s="135" t="str">
        <f>$G$4</f>
        <v>ноябрь</v>
      </c>
      <c r="S2254" s="133" t="s">
        <v>967</v>
      </c>
      <c r="T2254" s="132"/>
      <c r="U2254" s="132"/>
      <c r="V2254" s="156"/>
    </row>
    <row r="2255" spans="1:22" ht="3.75" customHeight="1">
      <c r="A2255" s="599" t="s">
        <v>369</v>
      </c>
      <c r="B2255" s="132"/>
      <c r="C2255" s="132"/>
      <c r="D2255" s="132"/>
      <c r="E2255" s="132"/>
      <c r="F2255" s="132"/>
      <c r="G2255" s="132"/>
      <c r="H2255" s="132"/>
      <c r="I2255" s="132"/>
      <c r="J2255" s="132"/>
      <c r="K2255" s="594"/>
      <c r="L2255" s="599" t="s">
        <v>369</v>
      </c>
      <c r="M2255" s="132"/>
      <c r="N2255" s="132"/>
      <c r="O2255" s="132"/>
      <c r="P2255" s="132"/>
      <c r="Q2255" s="132"/>
      <c r="R2255" s="132"/>
      <c r="S2255" s="132"/>
      <c r="T2255" s="132"/>
      <c r="U2255" s="132"/>
      <c r="V2255" s="594"/>
    </row>
    <row r="2256" spans="1:22">
      <c r="A2256" s="599"/>
      <c r="B2256" s="132"/>
      <c r="C2256" s="132"/>
      <c r="D2256" s="131" t="s">
        <v>327</v>
      </c>
      <c r="E2256" s="131"/>
      <c r="F2256" s="136">
        <f>F2238</f>
        <v>49.2</v>
      </c>
      <c r="G2256" s="131" t="s">
        <v>328</v>
      </c>
      <c r="H2256" s="132" t="str">
        <f>H2238</f>
        <v>Васильев С..А..</v>
      </c>
      <c r="I2256" s="132"/>
      <c r="J2256" s="132"/>
      <c r="K2256" s="594"/>
      <c r="L2256" s="599"/>
      <c r="M2256" s="132"/>
      <c r="N2256" s="132"/>
      <c r="O2256" s="131" t="s">
        <v>327</v>
      </c>
      <c r="P2256" s="131"/>
      <c r="Q2256" s="136">
        <f>Q2238</f>
        <v>49.5</v>
      </c>
      <c r="R2256" s="131" t="s">
        <v>328</v>
      </c>
      <c r="S2256" s="132" t="str">
        <f>S2238</f>
        <v>Эйсвальд Н.И.</v>
      </c>
      <c r="T2256" s="132"/>
      <c r="U2256" s="132"/>
      <c r="V2256" s="594"/>
    </row>
    <row r="2257" spans="1:22">
      <c r="A2257" s="599"/>
      <c r="B2257" s="132"/>
      <c r="C2257" s="132"/>
      <c r="D2257" s="131" t="s">
        <v>329</v>
      </c>
      <c r="E2257" s="131"/>
      <c r="F2257" s="136">
        <f>F2239</f>
        <v>3</v>
      </c>
      <c r="G2257" s="131" t="s">
        <v>330</v>
      </c>
      <c r="H2257" s="132" t="s">
        <v>331</v>
      </c>
      <c r="I2257" s="132"/>
      <c r="J2257" s="137">
        <f>J2239</f>
        <v>126</v>
      </c>
      <c r="K2257" s="594"/>
      <c r="L2257" s="599"/>
      <c r="M2257" s="132"/>
      <c r="N2257" s="132"/>
      <c r="O2257" s="131" t="s">
        <v>329</v>
      </c>
      <c r="P2257" s="131"/>
      <c r="Q2257" s="136">
        <f>Q2239</f>
        <v>3</v>
      </c>
      <c r="R2257" s="131" t="s">
        <v>330</v>
      </c>
      <c r="S2257" s="132" t="s">
        <v>331</v>
      </c>
      <c r="T2257" s="132"/>
      <c r="U2257" s="137">
        <f>U2239</f>
        <v>128</v>
      </c>
      <c r="V2257" s="594"/>
    </row>
    <row r="2258" spans="1:22" ht="2.25" customHeight="1" thickBot="1">
      <c r="A2258" s="599"/>
      <c r="B2258" s="132"/>
      <c r="C2258" s="132"/>
      <c r="D2258" s="132"/>
      <c r="E2258" s="132"/>
      <c r="F2258" s="132"/>
      <c r="G2258" s="132"/>
      <c r="H2258" s="132"/>
      <c r="I2258" s="132"/>
      <c r="J2258" s="132"/>
      <c r="K2258" s="594"/>
      <c r="L2258" s="599"/>
      <c r="M2258" s="132"/>
      <c r="N2258" s="132"/>
      <c r="O2258" s="132"/>
      <c r="P2258" s="132"/>
      <c r="Q2258" s="132"/>
      <c r="R2258" s="132"/>
      <c r="S2258" s="132"/>
      <c r="T2258" s="132"/>
      <c r="U2258" s="132"/>
      <c r="V2258" s="594"/>
    </row>
    <row r="2259" spans="1:22" ht="21.75" customHeight="1" thickBot="1">
      <c r="A2259" s="599"/>
      <c r="B2259" s="138"/>
      <c r="C2259" s="219"/>
      <c r="D2259" s="139" t="s">
        <v>957</v>
      </c>
      <c r="E2259" s="140"/>
      <c r="F2259" s="141" t="s">
        <v>334</v>
      </c>
      <c r="G2259" s="141" t="s">
        <v>335</v>
      </c>
      <c r="H2259" s="220"/>
      <c r="I2259" s="569" t="s">
        <v>337</v>
      </c>
      <c r="J2259" s="570"/>
      <c r="K2259" s="594"/>
      <c r="L2259" s="599"/>
      <c r="M2259" s="138"/>
      <c r="N2259" s="219"/>
      <c r="O2259" s="139" t="s">
        <v>957</v>
      </c>
      <c r="P2259" s="140"/>
      <c r="Q2259" s="141" t="s">
        <v>334</v>
      </c>
      <c r="R2259" s="141" t="s">
        <v>335</v>
      </c>
      <c r="S2259" s="220"/>
      <c r="T2259" s="569" t="s">
        <v>337</v>
      </c>
      <c r="U2259" s="570"/>
      <c r="V2259" s="594"/>
    </row>
    <row r="2260" spans="1:22" ht="6" customHeight="1">
      <c r="A2260" s="599"/>
      <c r="B2260" s="221"/>
      <c r="C2260" s="144"/>
      <c r="D2260" s="144"/>
      <c r="E2260" s="145"/>
      <c r="F2260" s="146"/>
      <c r="G2260" s="146"/>
      <c r="H2260" s="146"/>
      <c r="I2260" s="144"/>
      <c r="J2260" s="147"/>
      <c r="K2260" s="594"/>
      <c r="L2260" s="599"/>
      <c r="M2260" s="221"/>
      <c r="N2260" s="144"/>
      <c r="O2260" s="144"/>
      <c r="P2260" s="145"/>
      <c r="Q2260" s="146"/>
      <c r="R2260" s="146"/>
      <c r="S2260" s="146"/>
      <c r="T2260" s="144"/>
      <c r="U2260" s="147"/>
      <c r="V2260" s="594"/>
    </row>
    <row r="2261" spans="1:22" ht="25.5" customHeight="1" thickBot="1">
      <c r="A2261" s="599"/>
      <c r="B2261" s="600" t="s">
        <v>520</v>
      </c>
      <c r="C2261" s="601"/>
      <c r="D2261" s="601"/>
      <c r="E2261" s="602"/>
      <c r="F2261" s="239">
        <v>8.4499999999999993</v>
      </c>
      <c r="G2261" s="239">
        <f>F2261*F2256</f>
        <v>415.74</v>
      </c>
      <c r="H2261" s="166"/>
      <c r="I2261" s="242">
        <f>G2261-H2261</f>
        <v>415.74</v>
      </c>
      <c r="J2261" s="167"/>
      <c r="K2261" s="594"/>
      <c r="L2261" s="599"/>
      <c r="M2261" s="600" t="s">
        <v>520</v>
      </c>
      <c r="N2261" s="601"/>
      <c r="O2261" s="601"/>
      <c r="P2261" s="602"/>
      <c r="Q2261" s="239">
        <v>8.4499999999999993</v>
      </c>
      <c r="R2261" s="239">
        <f>Q2261*Q2256</f>
        <v>418.27499999999998</v>
      </c>
      <c r="S2261" s="166"/>
      <c r="T2261" s="242">
        <f>R2261-S2261</f>
        <v>418.27499999999998</v>
      </c>
      <c r="U2261" s="167"/>
      <c r="V2261" s="594"/>
    </row>
    <row r="2262" spans="1:22" ht="13.5" hidden="1" thickBot="1">
      <c r="A2262" s="154"/>
      <c r="B2262" s="346" t="s">
        <v>521</v>
      </c>
      <c r="C2262" s="347"/>
      <c r="D2262" s="164"/>
      <c r="E2262" s="165"/>
      <c r="F2262" s="239">
        <f>$B$2309</f>
        <v>0</v>
      </c>
      <c r="G2262" s="158">
        <f>F2262*F2256</f>
        <v>0</v>
      </c>
      <c r="H2262" s="194"/>
      <c r="I2262" s="160">
        <f>G2262-H2262</f>
        <v>0</v>
      </c>
      <c r="J2262" s="161"/>
      <c r="K2262" s="594"/>
      <c r="L2262" s="154"/>
      <c r="M2262" s="346" t="s">
        <v>521</v>
      </c>
      <c r="N2262" s="347"/>
      <c r="O2262" s="164"/>
      <c r="P2262" s="165"/>
      <c r="Q2262" s="239">
        <f>$B$2309</f>
        <v>0</v>
      </c>
      <c r="R2262" s="158">
        <f>Q2262*Q2256</f>
        <v>0</v>
      </c>
      <c r="S2262" s="194"/>
      <c r="T2262" s="160">
        <f>R2262-S2262</f>
        <v>0</v>
      </c>
      <c r="U2262" s="161"/>
      <c r="V2262" s="594"/>
    </row>
    <row r="2263" spans="1:22" ht="13.5" hidden="1" customHeight="1" thickBot="1">
      <c r="A2263" s="132"/>
      <c r="B2263" s="168"/>
      <c r="C2263" s="164"/>
      <c r="D2263" s="164"/>
      <c r="E2263" s="165"/>
      <c r="F2263" s="332" t="s">
        <v>384</v>
      </c>
      <c r="G2263" s="332" t="s">
        <v>385</v>
      </c>
      <c r="H2263" s="300"/>
      <c r="I2263" s="219"/>
      <c r="J2263" s="251"/>
      <c r="K2263" s="594"/>
      <c r="L2263" s="132"/>
      <c r="M2263" s="168"/>
      <c r="N2263" s="164"/>
      <c r="O2263" s="164"/>
      <c r="P2263" s="165"/>
      <c r="Q2263" s="332" t="s">
        <v>384</v>
      </c>
      <c r="R2263" s="332" t="s">
        <v>385</v>
      </c>
      <c r="S2263" s="300"/>
      <c r="T2263" s="219"/>
      <c r="U2263" s="251"/>
      <c r="V2263" s="594"/>
    </row>
    <row r="2264" spans="1:22" ht="13.5" thickBot="1">
      <c r="A2264" s="246" t="s">
        <v>375</v>
      </c>
      <c r="B2264" s="345"/>
      <c r="C2264" s="219"/>
      <c r="D2264" s="219"/>
      <c r="E2264" s="253"/>
      <c r="F2264" s="164"/>
      <c r="G2264" s="282"/>
      <c r="H2264" s="249"/>
      <c r="I2264" s="242"/>
      <c r="J2264" s="167"/>
      <c r="K2264" s="594"/>
      <c r="L2264" s="246" t="s">
        <v>375</v>
      </c>
      <c r="M2264" s="345"/>
      <c r="N2264" s="219"/>
      <c r="O2264" s="219"/>
      <c r="P2264" s="253"/>
      <c r="Q2264" s="164"/>
      <c r="R2264" s="248"/>
      <c r="S2264" s="249"/>
      <c r="T2264" s="242"/>
      <c r="U2264" s="167"/>
      <c r="V2264" s="594"/>
    </row>
    <row r="2265" spans="1:22">
      <c r="A2265" s="131"/>
      <c r="B2265" s="132"/>
      <c r="C2265" s="132"/>
      <c r="D2265" s="132"/>
      <c r="E2265" s="132"/>
      <c r="F2265" s="132"/>
      <c r="G2265" s="173" t="s">
        <v>342</v>
      </c>
      <c r="H2265" s="147"/>
      <c r="I2265" s="287">
        <f>I2247</f>
        <v>0</v>
      </c>
      <c r="J2265" s="147"/>
      <c r="K2265" s="594"/>
      <c r="L2265" s="131"/>
      <c r="M2265" s="132"/>
      <c r="N2265" s="132"/>
      <c r="O2265" s="132"/>
      <c r="P2265" s="132"/>
      <c r="Q2265" s="132"/>
      <c r="R2265" s="173" t="s">
        <v>342</v>
      </c>
      <c r="S2265" s="147"/>
      <c r="T2265" s="287">
        <f>T2247</f>
        <v>0</v>
      </c>
      <c r="U2265" s="147"/>
      <c r="V2265" s="594"/>
    </row>
    <row r="2266" spans="1:22">
      <c r="A2266" s="131"/>
      <c r="B2266" s="132"/>
      <c r="C2266" s="132"/>
      <c r="D2266" s="132"/>
      <c r="E2266" s="132"/>
      <c r="F2266" s="132"/>
      <c r="G2266" s="177" t="s">
        <v>140</v>
      </c>
      <c r="H2266" s="178"/>
      <c r="I2266" s="283">
        <f>I2248</f>
        <v>0</v>
      </c>
      <c r="J2266" s="178"/>
      <c r="K2266" s="594"/>
      <c r="L2266" s="131"/>
      <c r="M2266" s="132"/>
      <c r="N2266" s="132"/>
      <c r="O2266" s="132"/>
      <c r="P2266" s="132"/>
      <c r="Q2266" s="132"/>
      <c r="R2266" s="177" t="s">
        <v>140</v>
      </c>
      <c r="S2266" s="178"/>
      <c r="T2266" s="283">
        <f>T2248</f>
        <v>0</v>
      </c>
      <c r="U2266" s="178"/>
      <c r="V2266" s="594"/>
    </row>
    <row r="2267" spans="1:22" ht="13.5" thickBot="1">
      <c r="A2267" s="131" t="s">
        <v>376</v>
      </c>
      <c r="B2267" s="132"/>
      <c r="C2267" s="132"/>
      <c r="D2267" s="180" t="s">
        <v>345</v>
      </c>
      <c r="E2267" s="183" t="str">
        <f>$E$17</f>
        <v>декабря</v>
      </c>
      <c r="F2267" s="132" t="s">
        <v>968</v>
      </c>
      <c r="G2267" s="182" t="s">
        <v>347</v>
      </c>
      <c r="H2267" s="167"/>
      <c r="I2267" s="257">
        <f>I2261+I2262+I2264+I2265+I2266</f>
        <v>415.74</v>
      </c>
      <c r="J2267" s="167"/>
      <c r="K2267" s="594"/>
      <c r="L2267" s="131" t="s">
        <v>376</v>
      </c>
      <c r="M2267" s="132"/>
      <c r="N2267" s="132"/>
      <c r="O2267" s="180" t="s">
        <v>345</v>
      </c>
      <c r="P2267" s="183" t="str">
        <f>$E$17</f>
        <v>декабря</v>
      </c>
      <c r="Q2267" s="132" t="s">
        <v>968</v>
      </c>
      <c r="R2267" s="182" t="s">
        <v>347</v>
      </c>
      <c r="S2267" s="167"/>
      <c r="T2267" s="257">
        <f>T2261+T2262+T2264+T2265+T2266</f>
        <v>418.27499999999998</v>
      </c>
      <c r="U2267" s="167"/>
      <c r="V2267" s="594"/>
    </row>
    <row r="2268" spans="1:22" ht="13.5" thickBot="1">
      <c r="A2268" s="184" t="s">
        <v>348</v>
      </c>
      <c r="B2268" s="190">
        <f>$B$18</f>
        <v>4.3333333333333335E-2</v>
      </c>
      <c r="C2268" s="186" t="s">
        <v>349</v>
      </c>
      <c r="D2268" s="259"/>
      <c r="E2268" s="259"/>
      <c r="F2268" s="259"/>
      <c r="G2268" s="197"/>
      <c r="H2268" s="197"/>
      <c r="I2268" s="197"/>
      <c r="J2268" s="197"/>
      <c r="K2268" s="348"/>
      <c r="L2268" s="184" t="s">
        <v>348</v>
      </c>
      <c r="M2268" s="190">
        <f>$B$18</f>
        <v>4.3333333333333335E-2</v>
      </c>
      <c r="N2268" s="186" t="s">
        <v>349</v>
      </c>
      <c r="O2268" s="259"/>
      <c r="P2268" s="259"/>
      <c r="Q2268" s="259"/>
      <c r="R2268" s="197"/>
      <c r="S2268" s="197"/>
      <c r="T2268" s="197"/>
      <c r="U2268" s="197"/>
      <c r="V2268" s="156"/>
    </row>
    <row r="2269" spans="1:22" ht="30" customHeight="1" thickTop="1">
      <c r="A2269" s="131" t="s">
        <v>363</v>
      </c>
      <c r="B2269" s="131"/>
      <c r="L2269" s="131" t="s">
        <v>363</v>
      </c>
      <c r="M2269" s="131"/>
    </row>
    <row r="2270" spans="1:22">
      <c r="A2270" s="131" t="s">
        <v>966</v>
      </c>
      <c r="B2270" s="131"/>
      <c r="L2270" s="131" t="s">
        <v>966</v>
      </c>
      <c r="M2270" s="131"/>
    </row>
    <row r="2271" spans="1:22" ht="1.5" customHeight="1">
      <c r="A2271" s="131"/>
      <c r="B2271" s="131"/>
      <c r="C2271" s="132"/>
      <c r="D2271" s="132"/>
      <c r="E2271" s="132"/>
      <c r="F2271" s="132"/>
      <c r="G2271" s="132"/>
      <c r="H2271" s="132"/>
      <c r="I2271" s="132"/>
      <c r="J2271" s="132"/>
      <c r="K2271" s="217"/>
      <c r="L2271" s="131"/>
      <c r="M2271" s="131"/>
      <c r="N2271" s="132"/>
      <c r="O2271" s="132"/>
      <c r="P2271" s="132"/>
      <c r="Q2271" s="132"/>
      <c r="R2271" s="132"/>
      <c r="S2271" s="132"/>
      <c r="T2271" s="132"/>
      <c r="U2271" s="132"/>
      <c r="V2271" s="132"/>
    </row>
    <row r="2272" spans="1:22">
      <c r="A2272" s="132"/>
      <c r="B2272" s="132"/>
      <c r="C2272" s="132"/>
      <c r="D2272" s="133" t="s">
        <v>325</v>
      </c>
      <c r="E2272" s="133"/>
      <c r="F2272" s="133"/>
      <c r="G2272" s="135" t="str">
        <f>$G$4</f>
        <v>ноябрь</v>
      </c>
      <c r="H2272" s="133" t="s">
        <v>967</v>
      </c>
      <c r="I2272" s="132"/>
      <c r="J2272" s="132"/>
      <c r="K2272" s="217"/>
      <c r="L2272" s="132"/>
      <c r="M2272" s="132"/>
      <c r="N2272" s="132"/>
      <c r="O2272" s="133" t="s">
        <v>325</v>
      </c>
      <c r="P2272" s="133"/>
      <c r="Q2272" s="133"/>
      <c r="R2272" s="135" t="str">
        <f>$G$4</f>
        <v>ноябрь</v>
      </c>
      <c r="S2272" s="133" t="s">
        <v>967</v>
      </c>
      <c r="T2272" s="132"/>
      <c r="U2272" s="132"/>
      <c r="V2272" s="132"/>
    </row>
    <row r="2273" spans="1:22" ht="3" customHeight="1">
      <c r="A2273" s="599" t="s">
        <v>369</v>
      </c>
      <c r="B2273" s="132"/>
      <c r="C2273" s="132"/>
      <c r="D2273" s="132"/>
      <c r="E2273" s="132"/>
      <c r="F2273" s="132"/>
      <c r="G2273" s="132"/>
      <c r="H2273" s="132"/>
      <c r="I2273" s="132"/>
      <c r="J2273" s="132"/>
      <c r="K2273" s="217"/>
      <c r="L2273" s="599" t="s">
        <v>369</v>
      </c>
      <c r="M2273" s="132"/>
      <c r="N2273" s="132"/>
      <c r="O2273" s="132"/>
      <c r="P2273" s="132"/>
      <c r="Q2273" s="132"/>
      <c r="R2273" s="132"/>
      <c r="S2273" s="132"/>
      <c r="T2273" s="132"/>
      <c r="U2273" s="132"/>
      <c r="V2273" s="132"/>
    </row>
    <row r="2274" spans="1:22">
      <c r="A2274" s="599"/>
      <c r="B2274" s="132"/>
      <c r="C2274" s="132"/>
      <c r="D2274" s="131" t="s">
        <v>327</v>
      </c>
      <c r="E2274" s="131"/>
      <c r="F2274" s="136">
        <f>Жильцы!E128</f>
        <v>49.2</v>
      </c>
      <c r="G2274" s="131" t="s">
        <v>328</v>
      </c>
      <c r="H2274" s="132" t="str">
        <f>Жильцы!B128&amp;" "&amp;Жильцы!C128&amp;"."&amp;Жильцы!D128&amp;"."</f>
        <v>Астапов А.В.</v>
      </c>
      <c r="I2274" s="132"/>
      <c r="J2274" s="132"/>
      <c r="K2274" s="217"/>
      <c r="L2274" s="599"/>
      <c r="M2274" s="132"/>
      <c r="N2274" s="132"/>
      <c r="O2274" s="131" t="s">
        <v>327</v>
      </c>
      <c r="P2274" s="131"/>
      <c r="Q2274" s="136">
        <f>Жильцы!E7</f>
        <v>0</v>
      </c>
      <c r="R2274" s="131" t="s">
        <v>328</v>
      </c>
      <c r="S2274" s="132" t="str">
        <f>Жильцы!B7&amp;" "&amp;Жильцы!C7&amp;"."&amp;Жильцы!D7&amp;"."</f>
        <v>организация ..</v>
      </c>
      <c r="T2274" s="132"/>
      <c r="U2274" s="132"/>
      <c r="V2274" s="132"/>
    </row>
    <row r="2275" spans="1:22">
      <c r="A2275" s="599"/>
      <c r="B2275" s="132"/>
      <c r="C2275" s="132"/>
      <c r="D2275" s="131" t="s">
        <v>329</v>
      </c>
      <c r="E2275" s="131"/>
      <c r="F2275" s="136">
        <f>Жильцы!F128</f>
        <v>2</v>
      </c>
      <c r="G2275" s="131" t="s">
        <v>330</v>
      </c>
      <c r="H2275" s="132" t="s">
        <v>331</v>
      </c>
      <c r="I2275" s="132"/>
      <c r="J2275" s="137">
        <f>Жильцы!A128</f>
        <v>127</v>
      </c>
      <c r="K2275" s="217"/>
      <c r="L2275" s="599"/>
      <c r="M2275" s="132"/>
      <c r="N2275" s="132"/>
      <c r="O2275" s="131" t="s">
        <v>329</v>
      </c>
      <c r="P2275" s="131"/>
      <c r="Q2275" s="136">
        <f>Жильцы!F7</f>
        <v>0</v>
      </c>
      <c r="R2275" s="131" t="s">
        <v>330</v>
      </c>
      <c r="S2275" s="132" t="s">
        <v>331</v>
      </c>
      <c r="T2275" s="132"/>
      <c r="U2275" s="137">
        <f>Жильцы!A7</f>
        <v>6</v>
      </c>
      <c r="V2275" s="132"/>
    </row>
    <row r="2276" spans="1:22" ht="2.25" customHeight="1" thickBot="1">
      <c r="A2276" s="599"/>
      <c r="B2276" s="132"/>
      <c r="C2276" s="132"/>
      <c r="D2276" s="132"/>
      <c r="E2276" s="132"/>
      <c r="F2276" s="132"/>
      <c r="G2276" s="132"/>
      <c r="H2276" s="132"/>
      <c r="I2276" s="132"/>
      <c r="J2276" s="132"/>
      <c r="K2276" s="217"/>
      <c r="L2276" s="599"/>
      <c r="M2276" s="132"/>
      <c r="N2276" s="132"/>
      <c r="O2276" s="132"/>
      <c r="P2276" s="132"/>
      <c r="Q2276" s="132"/>
      <c r="R2276" s="132"/>
      <c r="S2276" s="132"/>
      <c r="T2276" s="132"/>
      <c r="U2276" s="132"/>
      <c r="V2276" s="132"/>
    </row>
    <row r="2277" spans="1:22" ht="15.75" customHeight="1" thickBot="1">
      <c r="A2277" s="599"/>
      <c r="B2277" s="138"/>
      <c r="C2277" s="219"/>
      <c r="D2277" s="139" t="s">
        <v>957</v>
      </c>
      <c r="E2277" s="140"/>
      <c r="F2277" s="141" t="s">
        <v>334</v>
      </c>
      <c r="G2277" s="141" t="s">
        <v>335</v>
      </c>
      <c r="H2277" s="220"/>
      <c r="I2277" s="569" t="s">
        <v>337</v>
      </c>
      <c r="J2277" s="570"/>
      <c r="K2277" s="217"/>
      <c r="L2277" s="599"/>
      <c r="M2277" s="138"/>
      <c r="N2277" s="219"/>
      <c r="O2277" s="139" t="s">
        <v>957</v>
      </c>
      <c r="P2277" s="140"/>
      <c r="Q2277" s="141" t="s">
        <v>334</v>
      </c>
      <c r="R2277" s="141" t="s">
        <v>335</v>
      </c>
      <c r="S2277" s="220"/>
      <c r="T2277" s="569" t="s">
        <v>337</v>
      </c>
      <c r="U2277" s="570"/>
      <c r="V2277" s="132"/>
    </row>
    <row r="2278" spans="1:22" ht="3.75" customHeight="1">
      <c r="A2278" s="599"/>
      <c r="B2278" s="221"/>
      <c r="C2278" s="144"/>
      <c r="D2278" s="144"/>
      <c r="E2278" s="145"/>
      <c r="F2278" s="146"/>
      <c r="G2278" s="146"/>
      <c r="H2278" s="146"/>
      <c r="I2278" s="144"/>
      <c r="J2278" s="147"/>
      <c r="K2278" s="217"/>
      <c r="L2278" s="599"/>
      <c r="M2278" s="221"/>
      <c r="N2278" s="144"/>
      <c r="O2278" s="144"/>
      <c r="P2278" s="145"/>
      <c r="Q2278" s="146"/>
      <c r="R2278" s="146"/>
      <c r="S2278" s="146"/>
      <c r="T2278" s="144"/>
      <c r="U2278" s="147"/>
      <c r="V2278" s="132"/>
    </row>
    <row r="2279" spans="1:22" ht="25.5" customHeight="1" thickBot="1">
      <c r="A2279" s="599"/>
      <c r="B2279" s="600" t="s">
        <v>520</v>
      </c>
      <c r="C2279" s="601"/>
      <c r="D2279" s="601"/>
      <c r="E2279" s="602"/>
      <c r="F2279" s="239">
        <v>8.4499999999999993</v>
      </c>
      <c r="G2279" s="239">
        <f>F2279*F2274</f>
        <v>415.74</v>
      </c>
      <c r="H2279" s="166"/>
      <c r="I2279" s="242">
        <f>G2279-H2279</f>
        <v>415.74</v>
      </c>
      <c r="J2279" s="167"/>
      <c r="K2279" s="217"/>
      <c r="L2279" s="599"/>
      <c r="M2279" s="600" t="s">
        <v>520</v>
      </c>
      <c r="N2279" s="601"/>
      <c r="O2279" s="601"/>
      <c r="P2279" s="602"/>
      <c r="Q2279" s="239">
        <v>8.4499999999999993</v>
      </c>
      <c r="R2279" s="239">
        <f>Q2279*Q2274</f>
        <v>0</v>
      </c>
      <c r="S2279" s="166"/>
      <c r="T2279" s="242">
        <f>R2279-S2279</f>
        <v>0</v>
      </c>
      <c r="U2279" s="167"/>
      <c r="V2279" s="132"/>
    </row>
    <row r="2280" spans="1:22" ht="13.5" hidden="1" thickBot="1">
      <c r="A2280" s="154"/>
      <c r="B2280" s="346" t="s">
        <v>521</v>
      </c>
      <c r="C2280" s="347"/>
      <c r="D2280" s="347"/>
      <c r="E2280" s="232"/>
      <c r="F2280" s="239">
        <f>$B$2309</f>
        <v>0</v>
      </c>
      <c r="G2280" s="158">
        <f>F2280*F2274</f>
        <v>0</v>
      </c>
      <c r="H2280" s="194"/>
      <c r="I2280" s="160">
        <f>G2280-H2280</f>
        <v>0</v>
      </c>
      <c r="J2280" s="161"/>
      <c r="K2280" s="217"/>
      <c r="L2280" s="154"/>
      <c r="M2280" s="346" t="s">
        <v>521</v>
      </c>
      <c r="N2280" s="347"/>
      <c r="O2280" s="347"/>
      <c r="P2280" s="165"/>
      <c r="Q2280" s="239">
        <f>$B$2309</f>
        <v>0</v>
      </c>
      <c r="R2280" s="158">
        <f>Q2280*Q2274</f>
        <v>0</v>
      </c>
      <c r="S2280" s="194"/>
      <c r="T2280" s="160">
        <f>R2280-S2280</f>
        <v>0</v>
      </c>
      <c r="U2280" s="161"/>
      <c r="V2280" s="132"/>
    </row>
    <row r="2281" spans="1:22" ht="12.75" hidden="1" customHeight="1" thickBot="1">
      <c r="A2281" s="132"/>
      <c r="B2281" s="168"/>
      <c r="C2281" s="164"/>
      <c r="D2281" s="164"/>
      <c r="E2281" s="165"/>
      <c r="F2281" s="332" t="s">
        <v>384</v>
      </c>
      <c r="G2281" s="332" t="s">
        <v>385</v>
      </c>
      <c r="H2281" s="300"/>
      <c r="I2281" s="219"/>
      <c r="J2281" s="251"/>
      <c r="K2281" s="217"/>
      <c r="L2281" s="132"/>
      <c r="M2281" s="168"/>
      <c r="N2281" s="164"/>
      <c r="O2281" s="164"/>
      <c r="P2281" s="165"/>
      <c r="Q2281" s="332" t="s">
        <v>384</v>
      </c>
      <c r="R2281" s="332" t="s">
        <v>385</v>
      </c>
      <c r="S2281" s="300"/>
      <c r="T2281" s="219"/>
      <c r="U2281" s="251"/>
      <c r="V2281" s="132"/>
    </row>
    <row r="2282" spans="1:22" ht="13.5" thickBot="1">
      <c r="A2282" s="246" t="s">
        <v>375</v>
      </c>
      <c r="B2282" s="345"/>
      <c r="C2282" s="219"/>
      <c r="D2282" s="219"/>
      <c r="E2282" s="253"/>
      <c r="F2282" s="248"/>
      <c r="G2282" s="248"/>
      <c r="H2282" s="249"/>
      <c r="I2282" s="242"/>
      <c r="J2282" s="251"/>
      <c r="K2282" s="217"/>
      <c r="L2282" s="246" t="s">
        <v>375</v>
      </c>
      <c r="M2282" s="345"/>
      <c r="N2282" s="219"/>
      <c r="O2282" s="219"/>
      <c r="P2282" s="253"/>
      <c r="Q2282" s="164"/>
      <c r="R2282" s="248"/>
      <c r="S2282" s="249"/>
      <c r="T2282" s="242"/>
      <c r="U2282" s="167"/>
      <c r="V2282" s="132"/>
    </row>
    <row r="2283" spans="1:22">
      <c r="A2283" s="131"/>
      <c r="B2283" s="132"/>
      <c r="C2283" s="132"/>
      <c r="D2283" s="132"/>
      <c r="E2283" s="132"/>
      <c r="F2283" s="132"/>
      <c r="G2283" s="173" t="s">
        <v>342</v>
      </c>
      <c r="H2283" s="147"/>
      <c r="I2283" s="287">
        <f>Жильцы!M128</f>
        <v>0</v>
      </c>
      <c r="J2283" s="147"/>
      <c r="K2283" s="217"/>
      <c r="L2283" s="131"/>
      <c r="M2283" s="132"/>
      <c r="N2283" s="132"/>
      <c r="O2283" s="132"/>
      <c r="P2283" s="132"/>
      <c r="Q2283" s="132"/>
      <c r="R2283" s="173" t="s">
        <v>342</v>
      </c>
      <c r="S2283" s="147"/>
      <c r="T2283" s="353">
        <f>Жильцы!M7</f>
        <v>0</v>
      </c>
      <c r="U2283" s="147"/>
      <c r="V2283" s="132"/>
    </row>
    <row r="2284" spans="1:22" ht="11.25" customHeight="1">
      <c r="A2284" s="131"/>
      <c r="B2284" s="132"/>
      <c r="C2284" s="132"/>
      <c r="D2284" s="132"/>
      <c r="E2284" s="132"/>
      <c r="F2284" s="132"/>
      <c r="G2284" s="177" t="s">
        <v>140</v>
      </c>
      <c r="H2284" s="178"/>
      <c r="I2284" s="283">
        <f>Жильцы!O128</f>
        <v>0</v>
      </c>
      <c r="J2284" s="178"/>
      <c r="K2284" s="217"/>
      <c r="L2284" s="131"/>
      <c r="M2284" s="132"/>
      <c r="N2284" s="132"/>
      <c r="O2284" s="132"/>
      <c r="P2284" s="132"/>
      <c r="Q2284" s="132"/>
      <c r="R2284" s="177" t="s">
        <v>140</v>
      </c>
      <c r="S2284" s="178"/>
      <c r="T2284" s="179"/>
      <c r="U2284" s="178"/>
      <c r="V2284" s="132"/>
    </row>
    <row r="2285" spans="1:22" ht="13.5" thickBot="1">
      <c r="A2285" s="131" t="s">
        <v>376</v>
      </c>
      <c r="B2285" s="132"/>
      <c r="C2285" s="132"/>
      <c r="D2285" s="180" t="s">
        <v>345</v>
      </c>
      <c r="E2285" s="183" t="str">
        <f>$E$17</f>
        <v>декабря</v>
      </c>
      <c r="F2285" s="132" t="s">
        <v>968</v>
      </c>
      <c r="G2285" s="182" t="s">
        <v>347</v>
      </c>
      <c r="H2285" s="167"/>
      <c r="I2285" s="257">
        <f>I2279+I2280+I2282+I2283+I2284</f>
        <v>415.74</v>
      </c>
      <c r="J2285" s="167"/>
      <c r="K2285" s="217"/>
      <c r="L2285" s="131" t="s">
        <v>376</v>
      </c>
      <c r="M2285" s="132"/>
      <c r="N2285" s="132"/>
      <c r="O2285" s="180" t="s">
        <v>345</v>
      </c>
      <c r="P2285" s="183" t="str">
        <f>$E$17</f>
        <v>декабря</v>
      </c>
      <c r="Q2285" s="132" t="s">
        <v>968</v>
      </c>
      <c r="R2285" s="182" t="s">
        <v>347</v>
      </c>
      <c r="S2285" s="167"/>
      <c r="T2285" s="257">
        <f>T2279+T2280+T2282+T2283+T2284</f>
        <v>0</v>
      </c>
      <c r="U2285" s="167"/>
      <c r="V2285" s="132"/>
    </row>
    <row r="2286" spans="1:22" ht="10.5" customHeight="1">
      <c r="A2286" s="184" t="s">
        <v>348</v>
      </c>
      <c r="B2286" s="190">
        <f>$B$18</f>
        <v>4.3333333333333335E-2</v>
      </c>
      <c r="C2286" s="186" t="s">
        <v>349</v>
      </c>
      <c r="D2286" s="259"/>
      <c r="E2286" s="259"/>
      <c r="F2286" s="259"/>
      <c r="G2286" s="259"/>
      <c r="H2286" s="259"/>
      <c r="I2286" s="259"/>
      <c r="J2286" s="259"/>
      <c r="K2286" s="260"/>
      <c r="L2286" s="184" t="s">
        <v>348</v>
      </c>
      <c r="M2286" s="190">
        <f>$B$18</f>
        <v>4.3333333333333335E-2</v>
      </c>
      <c r="N2286" s="186" t="s">
        <v>349</v>
      </c>
      <c r="O2286" s="259"/>
      <c r="P2286" s="259"/>
      <c r="Q2286" s="259"/>
      <c r="R2286" s="259"/>
      <c r="S2286" s="259"/>
      <c r="T2286" s="259"/>
      <c r="U2286" s="259"/>
      <c r="V2286" s="261"/>
    </row>
    <row r="2287" spans="1:22" ht="26.25" customHeight="1">
      <c r="A2287" s="131" t="s">
        <v>363</v>
      </c>
      <c r="B2287" s="131"/>
      <c r="L2287" s="131" t="s">
        <v>363</v>
      </c>
      <c r="M2287" s="131"/>
    </row>
    <row r="2288" spans="1:22">
      <c r="A2288" s="131" t="s">
        <v>966</v>
      </c>
      <c r="B2288" s="131"/>
      <c r="L2288" s="131" t="s">
        <v>966</v>
      </c>
      <c r="M2288" s="131"/>
    </row>
    <row r="2289" spans="1:22" ht="1.5" customHeight="1">
      <c r="A2289" s="131"/>
      <c r="B2289" s="131"/>
      <c r="C2289" s="132"/>
      <c r="D2289" s="132"/>
      <c r="E2289" s="132"/>
      <c r="F2289" s="132"/>
      <c r="G2289" s="132"/>
      <c r="H2289" s="132"/>
      <c r="I2289" s="132"/>
      <c r="J2289" s="132"/>
      <c r="K2289" s="217"/>
      <c r="L2289" s="131"/>
      <c r="M2289" s="131"/>
      <c r="N2289" s="132"/>
      <c r="O2289" s="132"/>
      <c r="P2289" s="132"/>
      <c r="Q2289" s="132"/>
      <c r="R2289" s="132"/>
      <c r="S2289" s="132"/>
      <c r="T2289" s="132"/>
      <c r="U2289" s="132"/>
      <c r="V2289" s="132"/>
    </row>
    <row r="2290" spans="1:22">
      <c r="A2290" s="132"/>
      <c r="B2290" s="132"/>
      <c r="C2290" s="132"/>
      <c r="D2290" s="133" t="s">
        <v>350</v>
      </c>
      <c r="E2290" s="133"/>
      <c r="F2290" s="133"/>
      <c r="G2290" s="135" t="str">
        <f>$G$4</f>
        <v>ноябрь</v>
      </c>
      <c r="H2290" s="133" t="s">
        <v>967</v>
      </c>
      <c r="I2290" s="132"/>
      <c r="J2290" s="132"/>
      <c r="K2290" s="217"/>
      <c r="L2290" s="132"/>
      <c r="M2290" s="132"/>
      <c r="N2290" s="132"/>
      <c r="O2290" s="133" t="s">
        <v>350</v>
      </c>
      <c r="P2290" s="133"/>
      <c r="Q2290" s="133"/>
      <c r="R2290" s="135" t="str">
        <f>$G$4</f>
        <v>ноябрь</v>
      </c>
      <c r="S2290" s="133" t="s">
        <v>967</v>
      </c>
      <c r="T2290" s="132"/>
      <c r="U2290" s="132"/>
      <c r="V2290" s="132"/>
    </row>
    <row r="2291" spans="1:22" ht="3.75" customHeight="1">
      <c r="A2291" s="599" t="s">
        <v>369</v>
      </c>
      <c r="B2291" s="132"/>
      <c r="C2291" s="132"/>
      <c r="D2291" s="132"/>
      <c r="E2291" s="132"/>
      <c r="F2291" s="132"/>
      <c r="G2291" s="132"/>
      <c r="H2291" s="132"/>
      <c r="I2291" s="132"/>
      <c r="J2291" s="132"/>
      <c r="K2291" s="594"/>
      <c r="L2291" s="599" t="s">
        <v>369</v>
      </c>
      <c r="M2291" s="132"/>
      <c r="N2291" s="132"/>
      <c r="O2291" s="132"/>
      <c r="P2291" s="132"/>
      <c r="Q2291" s="132"/>
      <c r="R2291" s="132"/>
      <c r="S2291" s="132"/>
      <c r="T2291" s="132"/>
      <c r="U2291" s="132"/>
      <c r="V2291" s="594"/>
    </row>
    <row r="2292" spans="1:22">
      <c r="A2292" s="599"/>
      <c r="B2292" s="132"/>
      <c r="C2292" s="132"/>
      <c r="D2292" s="131" t="s">
        <v>327</v>
      </c>
      <c r="E2292" s="131"/>
      <c r="F2292" s="136">
        <f>F2274</f>
        <v>49.2</v>
      </c>
      <c r="G2292" s="131" t="s">
        <v>328</v>
      </c>
      <c r="H2292" s="132" t="str">
        <f>H2274</f>
        <v>Астапов А.В.</v>
      </c>
      <c r="I2292" s="132"/>
      <c r="J2292" s="132"/>
      <c r="K2292" s="594"/>
      <c r="L2292" s="599"/>
      <c r="M2292" s="132"/>
      <c r="N2292" s="132"/>
      <c r="O2292" s="131" t="s">
        <v>327</v>
      </c>
      <c r="P2292" s="131"/>
      <c r="Q2292" s="136">
        <f>Жильцы!E7</f>
        <v>0</v>
      </c>
      <c r="R2292" s="131" t="s">
        <v>328</v>
      </c>
      <c r="S2292" s="132" t="str">
        <f>Жильцы!B7&amp;" "&amp;Жильцы!C7&amp;"."&amp;Жильцы!D7&amp;"."</f>
        <v>организация ..</v>
      </c>
      <c r="T2292" s="132"/>
      <c r="U2292" s="132"/>
      <c r="V2292" s="594"/>
    </row>
    <row r="2293" spans="1:22">
      <c r="A2293" s="599"/>
      <c r="B2293" s="132"/>
      <c r="C2293" s="132"/>
      <c r="D2293" s="131" t="s">
        <v>329</v>
      </c>
      <c r="E2293" s="131"/>
      <c r="F2293" s="136">
        <f>F2275</f>
        <v>2</v>
      </c>
      <c r="G2293" s="131" t="s">
        <v>330</v>
      </c>
      <c r="H2293" s="132" t="s">
        <v>331</v>
      </c>
      <c r="I2293" s="132"/>
      <c r="J2293" s="137">
        <f>J2275</f>
        <v>127</v>
      </c>
      <c r="K2293" s="594"/>
      <c r="L2293" s="599"/>
      <c r="M2293" s="132"/>
      <c r="N2293" s="132"/>
      <c r="O2293" s="131" t="s">
        <v>329</v>
      </c>
      <c r="P2293" s="131"/>
      <c r="Q2293" s="136">
        <f>Жильцы!F7</f>
        <v>0</v>
      </c>
      <c r="R2293" s="131" t="s">
        <v>330</v>
      </c>
      <c r="S2293" s="132" t="s">
        <v>331</v>
      </c>
      <c r="T2293" s="132"/>
      <c r="U2293" s="137">
        <f>Жильцы!A7</f>
        <v>6</v>
      </c>
      <c r="V2293" s="594"/>
    </row>
    <row r="2294" spans="1:22" ht="2.25" customHeight="1" thickBot="1">
      <c r="A2294" s="599"/>
      <c r="B2294" s="132"/>
      <c r="C2294" s="132"/>
      <c r="D2294" s="132"/>
      <c r="E2294" s="132"/>
      <c r="F2294" s="132"/>
      <c r="G2294" s="132"/>
      <c r="H2294" s="132"/>
      <c r="I2294" s="132"/>
      <c r="J2294" s="132"/>
      <c r="K2294" s="594"/>
      <c r="L2294" s="599"/>
      <c r="M2294" s="132"/>
      <c r="N2294" s="132"/>
      <c r="O2294" s="132"/>
      <c r="P2294" s="132"/>
      <c r="Q2294" s="132"/>
      <c r="R2294" s="132"/>
      <c r="S2294" s="132"/>
      <c r="T2294" s="132"/>
      <c r="U2294" s="132"/>
      <c r="V2294" s="594"/>
    </row>
    <row r="2295" spans="1:22" ht="19.5" customHeight="1" thickBot="1">
      <c r="A2295" s="599"/>
      <c r="B2295" s="138"/>
      <c r="C2295" s="219"/>
      <c r="D2295" s="139" t="s">
        <v>957</v>
      </c>
      <c r="E2295" s="140"/>
      <c r="F2295" s="141" t="s">
        <v>334</v>
      </c>
      <c r="G2295" s="141" t="s">
        <v>335</v>
      </c>
      <c r="H2295" s="220"/>
      <c r="I2295" s="569" t="s">
        <v>337</v>
      </c>
      <c r="J2295" s="570"/>
      <c r="K2295" s="594"/>
      <c r="L2295" s="599"/>
      <c r="M2295" s="138"/>
      <c r="N2295" s="219"/>
      <c r="O2295" s="139" t="s">
        <v>957</v>
      </c>
      <c r="P2295" s="140"/>
      <c r="Q2295" s="141" t="s">
        <v>334</v>
      </c>
      <c r="R2295" s="141" t="s">
        <v>335</v>
      </c>
      <c r="S2295" s="220"/>
      <c r="T2295" s="569" t="s">
        <v>337</v>
      </c>
      <c r="U2295" s="570"/>
      <c r="V2295" s="594"/>
    </row>
    <row r="2296" spans="1:22" ht="3" customHeight="1">
      <c r="A2296" s="599"/>
      <c r="B2296" s="221"/>
      <c r="C2296" s="144"/>
      <c r="D2296" s="144"/>
      <c r="E2296" s="145"/>
      <c r="F2296" s="146"/>
      <c r="G2296" s="146"/>
      <c r="H2296" s="146"/>
      <c r="I2296" s="144"/>
      <c r="J2296" s="147"/>
      <c r="K2296" s="594"/>
      <c r="L2296" s="599"/>
      <c r="M2296" s="221"/>
      <c r="N2296" s="144"/>
      <c r="O2296" s="144"/>
      <c r="P2296" s="145"/>
      <c r="Q2296" s="146"/>
      <c r="R2296" s="146"/>
      <c r="S2296" s="146"/>
      <c r="T2296" s="144"/>
      <c r="U2296" s="147"/>
      <c r="V2296" s="594"/>
    </row>
    <row r="2297" spans="1:22" ht="25.5" customHeight="1" thickBot="1">
      <c r="A2297" s="599"/>
      <c r="B2297" s="600" t="s">
        <v>520</v>
      </c>
      <c r="C2297" s="601"/>
      <c r="D2297" s="601"/>
      <c r="E2297" s="602"/>
      <c r="F2297" s="239">
        <v>8.4499999999999993</v>
      </c>
      <c r="G2297" s="239">
        <f>F2297*F2292</f>
        <v>415.74</v>
      </c>
      <c r="H2297" s="166"/>
      <c r="I2297" s="242">
        <f>G2297-H2297</f>
        <v>415.74</v>
      </c>
      <c r="J2297" s="167"/>
      <c r="K2297" s="594"/>
      <c r="L2297" s="599"/>
      <c r="M2297" s="600" t="s">
        <v>520</v>
      </c>
      <c r="N2297" s="601"/>
      <c r="O2297" s="601"/>
      <c r="P2297" s="602"/>
      <c r="Q2297" s="239">
        <v>8.4499999999999993</v>
      </c>
      <c r="R2297" s="239">
        <f>Q2297*Q2292</f>
        <v>0</v>
      </c>
      <c r="S2297" s="166"/>
      <c r="T2297" s="242">
        <f>R2297-S2297</f>
        <v>0</v>
      </c>
      <c r="U2297" s="167"/>
      <c r="V2297" s="594"/>
    </row>
    <row r="2298" spans="1:22" ht="13.5" hidden="1" thickBot="1">
      <c r="A2298" s="154"/>
      <c r="B2298" s="346" t="s">
        <v>521</v>
      </c>
      <c r="C2298" s="347"/>
      <c r="D2298" s="347"/>
      <c r="E2298" s="165"/>
      <c r="F2298" s="239">
        <f>$B$2309</f>
        <v>0</v>
      </c>
      <c r="G2298" s="158">
        <f>F2298*F2292</f>
        <v>0</v>
      </c>
      <c r="H2298" s="194"/>
      <c r="I2298" s="160">
        <f>G2298-H2298</f>
        <v>0</v>
      </c>
      <c r="J2298" s="161"/>
      <c r="K2298" s="594"/>
      <c r="L2298" s="154"/>
      <c r="M2298" s="346" t="s">
        <v>521</v>
      </c>
      <c r="N2298" s="347"/>
      <c r="O2298" s="164"/>
      <c r="P2298" s="165"/>
      <c r="Q2298" s="239">
        <f>$B$2309</f>
        <v>0</v>
      </c>
      <c r="R2298" s="158">
        <f>Q2298*Q2292</f>
        <v>0</v>
      </c>
      <c r="S2298" s="194"/>
      <c r="T2298" s="160">
        <f>R2298-S2298</f>
        <v>0</v>
      </c>
      <c r="U2298" s="161"/>
      <c r="V2298" s="594"/>
    </row>
    <row r="2299" spans="1:22" ht="15" hidden="1" customHeight="1" thickBot="1">
      <c r="A2299" s="132"/>
      <c r="B2299" s="168"/>
      <c r="C2299" s="164"/>
      <c r="D2299" s="164"/>
      <c r="E2299" s="165"/>
      <c r="F2299" s="332" t="s">
        <v>384</v>
      </c>
      <c r="G2299" s="332" t="s">
        <v>385</v>
      </c>
      <c r="H2299" s="300"/>
      <c r="I2299" s="219"/>
      <c r="J2299" s="251"/>
      <c r="K2299" s="594"/>
      <c r="L2299" s="132"/>
      <c r="M2299" s="168"/>
      <c r="N2299" s="164"/>
      <c r="O2299" s="164"/>
      <c r="P2299" s="165"/>
      <c r="Q2299" s="332" t="s">
        <v>384</v>
      </c>
      <c r="R2299" s="332" t="s">
        <v>385</v>
      </c>
      <c r="S2299" s="300"/>
      <c r="T2299" s="219"/>
      <c r="U2299" s="251"/>
      <c r="V2299" s="594"/>
    </row>
    <row r="2300" spans="1:22" ht="13.5" thickBot="1">
      <c r="A2300" s="246" t="s">
        <v>375</v>
      </c>
      <c r="B2300" s="345"/>
      <c r="C2300" s="219"/>
      <c r="D2300" s="219"/>
      <c r="E2300" s="253"/>
      <c r="F2300" s="164"/>
      <c r="G2300" s="282"/>
      <c r="H2300" s="249"/>
      <c r="I2300" s="242"/>
      <c r="J2300" s="167"/>
      <c r="K2300" s="594"/>
      <c r="L2300" s="246" t="s">
        <v>375</v>
      </c>
      <c r="M2300" s="345"/>
      <c r="N2300" s="219"/>
      <c r="O2300" s="219"/>
      <c r="P2300" s="253"/>
      <c r="Q2300" s="164"/>
      <c r="R2300" s="248"/>
      <c r="S2300" s="249"/>
      <c r="T2300" s="242"/>
      <c r="U2300" s="167"/>
      <c r="V2300" s="594"/>
    </row>
    <row r="2301" spans="1:22">
      <c r="A2301" s="131"/>
      <c r="B2301" s="132"/>
      <c r="C2301" s="132"/>
      <c r="D2301" s="132"/>
      <c r="E2301" s="132"/>
      <c r="F2301" s="132"/>
      <c r="G2301" s="173" t="s">
        <v>342</v>
      </c>
      <c r="H2301" s="147"/>
      <c r="I2301" s="287">
        <f>I2283</f>
        <v>0</v>
      </c>
      <c r="J2301" s="147"/>
      <c r="K2301" s="594"/>
      <c r="L2301" s="131"/>
      <c r="M2301" s="132"/>
      <c r="N2301" s="132"/>
      <c r="O2301" s="132"/>
      <c r="P2301" s="132"/>
      <c r="Q2301" s="132"/>
      <c r="R2301" s="173" t="s">
        <v>342</v>
      </c>
      <c r="S2301" s="147"/>
      <c r="T2301" s="353">
        <f>T2283</f>
        <v>0</v>
      </c>
      <c r="U2301" s="147"/>
      <c r="V2301" s="594"/>
    </row>
    <row r="2302" spans="1:22">
      <c r="A2302" s="131"/>
      <c r="B2302" s="132"/>
      <c r="C2302" s="132"/>
      <c r="D2302" s="132"/>
      <c r="E2302" s="132"/>
      <c r="F2302" s="132"/>
      <c r="G2302" s="177" t="s">
        <v>140</v>
      </c>
      <c r="H2302" s="178"/>
      <c r="I2302" s="283">
        <f>I2284</f>
        <v>0</v>
      </c>
      <c r="J2302" s="178"/>
      <c r="K2302" s="594"/>
      <c r="L2302" s="131"/>
      <c r="M2302" s="132"/>
      <c r="N2302" s="132"/>
      <c r="O2302" s="132"/>
      <c r="P2302" s="132"/>
      <c r="Q2302" s="132"/>
      <c r="R2302" s="177" t="s">
        <v>140</v>
      </c>
      <c r="S2302" s="178"/>
      <c r="T2302" s="179"/>
      <c r="U2302" s="178"/>
      <c r="V2302" s="594"/>
    </row>
    <row r="2303" spans="1:22" ht="13.5" thickBot="1">
      <c r="A2303" s="131" t="s">
        <v>376</v>
      </c>
      <c r="B2303" s="132"/>
      <c r="C2303" s="132"/>
      <c r="D2303" s="180" t="s">
        <v>345</v>
      </c>
      <c r="E2303" s="183" t="str">
        <f>$E$17</f>
        <v>декабря</v>
      </c>
      <c r="F2303" s="132" t="s">
        <v>968</v>
      </c>
      <c r="G2303" s="182" t="s">
        <v>347</v>
      </c>
      <c r="H2303" s="167"/>
      <c r="I2303" s="257">
        <f>I2297+I2298+I2300+I2301+I2302</f>
        <v>415.74</v>
      </c>
      <c r="J2303" s="167"/>
      <c r="K2303" s="594"/>
      <c r="L2303" s="131" t="s">
        <v>376</v>
      </c>
      <c r="M2303" s="132"/>
      <c r="N2303" s="132"/>
      <c r="O2303" s="180" t="s">
        <v>345</v>
      </c>
      <c r="P2303" s="183" t="str">
        <f>$E$17</f>
        <v>декабря</v>
      </c>
      <c r="Q2303" s="132" t="s">
        <v>968</v>
      </c>
      <c r="R2303" s="182" t="s">
        <v>347</v>
      </c>
      <c r="S2303" s="167"/>
      <c r="T2303" s="257">
        <f>T2297+T2298+T2300+T2301+T2302</f>
        <v>0</v>
      </c>
      <c r="U2303" s="167"/>
      <c r="V2303" s="594"/>
    </row>
    <row r="2304" spans="1:22" s="261" customFormat="1" ht="12" customHeight="1">
      <c r="A2304" s="284" t="s">
        <v>348</v>
      </c>
      <c r="B2304" s="285">
        <f>$B$18</f>
        <v>4.3333333333333335E-2</v>
      </c>
      <c r="C2304" s="196" t="s">
        <v>349</v>
      </c>
      <c r="K2304" s="260"/>
      <c r="L2304" s="284" t="s">
        <v>348</v>
      </c>
      <c r="M2304" s="285">
        <f>$B$18</f>
        <v>4.3333333333333335E-2</v>
      </c>
      <c r="N2304" s="196" t="s">
        <v>349</v>
      </c>
    </row>
    <row r="2307" spans="1:2">
      <c r="A2307" s="130" t="s">
        <v>512</v>
      </c>
      <c r="B2307" s="130">
        <v>0</v>
      </c>
    </row>
    <row r="2308" spans="1:2">
      <c r="A2308" s="130" t="s">
        <v>524</v>
      </c>
      <c r="B2308" s="130">
        <v>7.73</v>
      </c>
    </row>
    <row r="2309" spans="1:2">
      <c r="A2309" s="130" t="s">
        <v>525</v>
      </c>
      <c r="B2309" s="130">
        <v>0</v>
      </c>
    </row>
    <row r="2310" spans="1:2">
      <c r="A2310" s="130" t="s">
        <v>526</v>
      </c>
      <c r="B2310" s="130">
        <v>7.73</v>
      </c>
    </row>
    <row r="2311" spans="1:2">
      <c r="A2311" s="130" t="s">
        <v>527</v>
      </c>
      <c r="B2311" s="130">
        <v>0</v>
      </c>
    </row>
  </sheetData>
  <sheetProtection formatColumns="0" formatRows="0"/>
  <mergeCells count="899">
    <mergeCell ref="A23:A29"/>
    <mergeCell ref="K23:K35"/>
    <mergeCell ref="L23:L29"/>
    <mergeCell ref="V23:V35"/>
    <mergeCell ref="I27:J27"/>
    <mergeCell ref="T27:U27"/>
    <mergeCell ref="B29:E29"/>
    <mergeCell ref="M29:P29"/>
    <mergeCell ref="A5:A11"/>
    <mergeCell ref="L5:L11"/>
    <mergeCell ref="I9:J9"/>
    <mergeCell ref="T9:U9"/>
    <mergeCell ref="B11:E11"/>
    <mergeCell ref="M11:P11"/>
    <mergeCell ref="A59:A65"/>
    <mergeCell ref="K59:K71"/>
    <mergeCell ref="L59:L65"/>
    <mergeCell ref="V59:V71"/>
    <mergeCell ref="I63:J63"/>
    <mergeCell ref="T63:U63"/>
    <mergeCell ref="B65:E65"/>
    <mergeCell ref="M65:P65"/>
    <mergeCell ref="A41:A47"/>
    <mergeCell ref="L41:L47"/>
    <mergeCell ref="I45:J45"/>
    <mergeCell ref="T45:U45"/>
    <mergeCell ref="B47:E47"/>
    <mergeCell ref="M47:P47"/>
    <mergeCell ref="A95:A101"/>
    <mergeCell ref="K95:K107"/>
    <mergeCell ref="L95:L101"/>
    <mergeCell ref="V95:V107"/>
    <mergeCell ref="I99:J99"/>
    <mergeCell ref="T99:U99"/>
    <mergeCell ref="B101:E101"/>
    <mergeCell ref="M101:P101"/>
    <mergeCell ref="A77:A83"/>
    <mergeCell ref="L77:L83"/>
    <mergeCell ref="I81:J81"/>
    <mergeCell ref="T81:U81"/>
    <mergeCell ref="B83:E83"/>
    <mergeCell ref="M83:P83"/>
    <mergeCell ref="A131:A137"/>
    <mergeCell ref="K131:K143"/>
    <mergeCell ref="L131:L137"/>
    <mergeCell ref="V131:V143"/>
    <mergeCell ref="I135:J135"/>
    <mergeCell ref="T135:U135"/>
    <mergeCell ref="B137:E137"/>
    <mergeCell ref="M137:P137"/>
    <mergeCell ref="A113:A119"/>
    <mergeCell ref="L113:L119"/>
    <mergeCell ref="I117:J117"/>
    <mergeCell ref="T117:U117"/>
    <mergeCell ref="B119:E119"/>
    <mergeCell ref="M119:P119"/>
    <mergeCell ref="A167:A173"/>
    <mergeCell ref="K167:K179"/>
    <mergeCell ref="L167:L173"/>
    <mergeCell ref="V167:V179"/>
    <mergeCell ref="I171:J171"/>
    <mergeCell ref="T171:U171"/>
    <mergeCell ref="B173:E173"/>
    <mergeCell ref="M173:P173"/>
    <mergeCell ref="A149:A155"/>
    <mergeCell ref="L149:L155"/>
    <mergeCell ref="I153:J153"/>
    <mergeCell ref="T153:U153"/>
    <mergeCell ref="B155:E155"/>
    <mergeCell ref="M155:P155"/>
    <mergeCell ref="A203:A209"/>
    <mergeCell ref="K203:K215"/>
    <mergeCell ref="L203:L209"/>
    <mergeCell ref="V203:V215"/>
    <mergeCell ref="I207:J207"/>
    <mergeCell ref="T207:U207"/>
    <mergeCell ref="B209:E209"/>
    <mergeCell ref="M209:P209"/>
    <mergeCell ref="A185:A191"/>
    <mergeCell ref="L185:L191"/>
    <mergeCell ref="I189:J189"/>
    <mergeCell ref="T189:U189"/>
    <mergeCell ref="B191:E191"/>
    <mergeCell ref="M191:P191"/>
    <mergeCell ref="A239:A245"/>
    <mergeCell ref="K239:K251"/>
    <mergeCell ref="L239:L245"/>
    <mergeCell ref="V239:V251"/>
    <mergeCell ref="I243:J243"/>
    <mergeCell ref="T243:U243"/>
    <mergeCell ref="B245:E245"/>
    <mergeCell ref="M245:P245"/>
    <mergeCell ref="A221:A227"/>
    <mergeCell ref="L221:L227"/>
    <mergeCell ref="I225:J225"/>
    <mergeCell ref="T225:U225"/>
    <mergeCell ref="B227:E227"/>
    <mergeCell ref="M227:P227"/>
    <mergeCell ref="A275:A281"/>
    <mergeCell ref="K275:K287"/>
    <mergeCell ref="L275:L281"/>
    <mergeCell ref="V275:V287"/>
    <mergeCell ref="I279:J279"/>
    <mergeCell ref="T279:U279"/>
    <mergeCell ref="B281:E281"/>
    <mergeCell ref="M281:P281"/>
    <mergeCell ref="A257:A263"/>
    <mergeCell ref="L257:L263"/>
    <mergeCell ref="I261:J261"/>
    <mergeCell ref="T261:U261"/>
    <mergeCell ref="B263:E263"/>
    <mergeCell ref="M263:P263"/>
    <mergeCell ref="K311:K323"/>
    <mergeCell ref="V311:V323"/>
    <mergeCell ref="A314:A318"/>
    <mergeCell ref="L314:L317"/>
    <mergeCell ref="I315:J315"/>
    <mergeCell ref="T315:U315"/>
    <mergeCell ref="B317:E317"/>
    <mergeCell ref="M317:P317"/>
    <mergeCell ref="A293:A299"/>
    <mergeCell ref="L293:L299"/>
    <mergeCell ref="I297:J297"/>
    <mergeCell ref="T297:U297"/>
    <mergeCell ref="B299:E299"/>
    <mergeCell ref="M299:P299"/>
    <mergeCell ref="A347:A353"/>
    <mergeCell ref="K347:K359"/>
    <mergeCell ref="L347:L353"/>
    <mergeCell ref="V347:V359"/>
    <mergeCell ref="I351:J351"/>
    <mergeCell ref="T351:U351"/>
    <mergeCell ref="B353:E353"/>
    <mergeCell ref="M353:P353"/>
    <mergeCell ref="A329:A335"/>
    <mergeCell ref="L329:L335"/>
    <mergeCell ref="I333:J333"/>
    <mergeCell ref="T333:U333"/>
    <mergeCell ref="B335:E335"/>
    <mergeCell ref="M335:P335"/>
    <mergeCell ref="A383:A389"/>
    <mergeCell ref="K383:K395"/>
    <mergeCell ref="L383:L389"/>
    <mergeCell ref="V383:V395"/>
    <mergeCell ref="I387:J387"/>
    <mergeCell ref="T387:U387"/>
    <mergeCell ref="B389:E389"/>
    <mergeCell ref="M389:P389"/>
    <mergeCell ref="A365:A371"/>
    <mergeCell ref="L365:L371"/>
    <mergeCell ref="I369:J369"/>
    <mergeCell ref="T369:U369"/>
    <mergeCell ref="B371:E371"/>
    <mergeCell ref="M371:P371"/>
    <mergeCell ref="A419:A425"/>
    <mergeCell ref="K419:K431"/>
    <mergeCell ref="L419:L425"/>
    <mergeCell ref="V419:V431"/>
    <mergeCell ref="I423:J423"/>
    <mergeCell ref="T423:U423"/>
    <mergeCell ref="B425:E425"/>
    <mergeCell ref="M425:P425"/>
    <mergeCell ref="A401:A407"/>
    <mergeCell ref="L401:L407"/>
    <mergeCell ref="I405:J405"/>
    <mergeCell ref="T405:U405"/>
    <mergeCell ref="B407:E407"/>
    <mergeCell ref="M407:P407"/>
    <mergeCell ref="A455:A461"/>
    <mergeCell ref="K455:K467"/>
    <mergeCell ref="L455:L461"/>
    <mergeCell ref="V455:V467"/>
    <mergeCell ref="I459:J459"/>
    <mergeCell ref="T459:U459"/>
    <mergeCell ref="B461:E461"/>
    <mergeCell ref="M461:P461"/>
    <mergeCell ref="A437:A443"/>
    <mergeCell ref="L437:L443"/>
    <mergeCell ref="I441:J441"/>
    <mergeCell ref="T441:U441"/>
    <mergeCell ref="B443:E443"/>
    <mergeCell ref="M443:P443"/>
    <mergeCell ref="A491:A497"/>
    <mergeCell ref="K491:K503"/>
    <mergeCell ref="V491:V503"/>
    <mergeCell ref="L492:L497"/>
    <mergeCell ref="I495:J495"/>
    <mergeCell ref="T495:U495"/>
    <mergeCell ref="B497:E497"/>
    <mergeCell ref="M497:P497"/>
    <mergeCell ref="A473:A479"/>
    <mergeCell ref="L473:L479"/>
    <mergeCell ref="I477:J477"/>
    <mergeCell ref="T477:U477"/>
    <mergeCell ref="B479:E479"/>
    <mergeCell ref="M479:P479"/>
    <mergeCell ref="A527:A533"/>
    <mergeCell ref="K527:K539"/>
    <mergeCell ref="L527:L533"/>
    <mergeCell ref="V527:V539"/>
    <mergeCell ref="I531:J531"/>
    <mergeCell ref="T531:U531"/>
    <mergeCell ref="B533:E533"/>
    <mergeCell ref="M533:P533"/>
    <mergeCell ref="A509:A515"/>
    <mergeCell ref="L509:L515"/>
    <mergeCell ref="I513:J513"/>
    <mergeCell ref="T513:U513"/>
    <mergeCell ref="B515:E515"/>
    <mergeCell ref="M515:P515"/>
    <mergeCell ref="A563:A569"/>
    <mergeCell ref="K563:K575"/>
    <mergeCell ref="L563:L569"/>
    <mergeCell ref="V563:V575"/>
    <mergeCell ref="I567:J567"/>
    <mergeCell ref="T567:U567"/>
    <mergeCell ref="B569:E569"/>
    <mergeCell ref="M569:P569"/>
    <mergeCell ref="A545:A551"/>
    <mergeCell ref="L545:L551"/>
    <mergeCell ref="I549:J549"/>
    <mergeCell ref="T549:U549"/>
    <mergeCell ref="B551:E551"/>
    <mergeCell ref="M551:P551"/>
    <mergeCell ref="A599:A605"/>
    <mergeCell ref="K599:K611"/>
    <mergeCell ref="L599:L605"/>
    <mergeCell ref="V599:V611"/>
    <mergeCell ref="I603:J603"/>
    <mergeCell ref="T603:U603"/>
    <mergeCell ref="B605:E605"/>
    <mergeCell ref="M605:P605"/>
    <mergeCell ref="A581:A587"/>
    <mergeCell ref="L581:L587"/>
    <mergeCell ref="I585:J585"/>
    <mergeCell ref="T585:U585"/>
    <mergeCell ref="B587:E587"/>
    <mergeCell ref="M587:P587"/>
    <mergeCell ref="A635:A641"/>
    <mergeCell ref="K635:K647"/>
    <mergeCell ref="L635:L641"/>
    <mergeCell ref="V635:V647"/>
    <mergeCell ref="I639:J639"/>
    <mergeCell ref="T639:U639"/>
    <mergeCell ref="B641:E641"/>
    <mergeCell ref="M641:P641"/>
    <mergeCell ref="A617:A623"/>
    <mergeCell ref="L617:L623"/>
    <mergeCell ref="I621:J621"/>
    <mergeCell ref="T621:U621"/>
    <mergeCell ref="B623:E623"/>
    <mergeCell ref="M623:P623"/>
    <mergeCell ref="A671:A677"/>
    <mergeCell ref="K671:K683"/>
    <mergeCell ref="L671:L677"/>
    <mergeCell ref="V671:V683"/>
    <mergeCell ref="I675:J675"/>
    <mergeCell ref="T675:U675"/>
    <mergeCell ref="B677:E677"/>
    <mergeCell ref="M677:P677"/>
    <mergeCell ref="A653:A659"/>
    <mergeCell ref="L653:L659"/>
    <mergeCell ref="I657:J657"/>
    <mergeCell ref="T657:U657"/>
    <mergeCell ref="B659:E659"/>
    <mergeCell ref="M659:P659"/>
    <mergeCell ref="A707:A713"/>
    <mergeCell ref="K707:K719"/>
    <mergeCell ref="L707:L713"/>
    <mergeCell ref="V707:V719"/>
    <mergeCell ref="I711:J711"/>
    <mergeCell ref="T711:U711"/>
    <mergeCell ref="B713:E713"/>
    <mergeCell ref="M713:P713"/>
    <mergeCell ref="A689:A695"/>
    <mergeCell ref="L689:L695"/>
    <mergeCell ref="I693:J693"/>
    <mergeCell ref="T693:U693"/>
    <mergeCell ref="B695:E695"/>
    <mergeCell ref="M695:P695"/>
    <mergeCell ref="A743:A749"/>
    <mergeCell ref="K743:K755"/>
    <mergeCell ref="L743:L749"/>
    <mergeCell ref="V743:V755"/>
    <mergeCell ref="I747:J747"/>
    <mergeCell ref="T747:U747"/>
    <mergeCell ref="B749:E749"/>
    <mergeCell ref="M749:P749"/>
    <mergeCell ref="A725:A731"/>
    <mergeCell ref="L725:L731"/>
    <mergeCell ref="I729:J729"/>
    <mergeCell ref="T729:U729"/>
    <mergeCell ref="B731:E731"/>
    <mergeCell ref="M731:P731"/>
    <mergeCell ref="A779:A785"/>
    <mergeCell ref="K779:K791"/>
    <mergeCell ref="L779:L785"/>
    <mergeCell ref="V779:V791"/>
    <mergeCell ref="I783:J783"/>
    <mergeCell ref="T783:U783"/>
    <mergeCell ref="B785:E785"/>
    <mergeCell ref="M785:P785"/>
    <mergeCell ref="A761:A767"/>
    <mergeCell ref="L761:L767"/>
    <mergeCell ref="I765:J765"/>
    <mergeCell ref="T765:U765"/>
    <mergeCell ref="B767:E767"/>
    <mergeCell ref="M767:P767"/>
    <mergeCell ref="A815:A821"/>
    <mergeCell ref="K815:K827"/>
    <mergeCell ref="L815:L821"/>
    <mergeCell ref="V815:V827"/>
    <mergeCell ref="I819:J819"/>
    <mergeCell ref="T819:U819"/>
    <mergeCell ref="B821:E821"/>
    <mergeCell ref="M821:P821"/>
    <mergeCell ref="A797:A803"/>
    <mergeCell ref="L797:L803"/>
    <mergeCell ref="I801:J801"/>
    <mergeCell ref="T801:U801"/>
    <mergeCell ref="B803:E803"/>
    <mergeCell ref="M803:P803"/>
    <mergeCell ref="A851:A857"/>
    <mergeCell ref="K851:K863"/>
    <mergeCell ref="L851:L857"/>
    <mergeCell ref="V851:V863"/>
    <mergeCell ref="I855:J855"/>
    <mergeCell ref="T855:U855"/>
    <mergeCell ref="B857:E857"/>
    <mergeCell ref="M857:P857"/>
    <mergeCell ref="A833:A839"/>
    <mergeCell ref="L833:L839"/>
    <mergeCell ref="I837:J837"/>
    <mergeCell ref="T837:U837"/>
    <mergeCell ref="B839:E839"/>
    <mergeCell ref="M839:P839"/>
    <mergeCell ref="A887:A893"/>
    <mergeCell ref="K887:K899"/>
    <mergeCell ref="L887:L893"/>
    <mergeCell ref="V887:V899"/>
    <mergeCell ref="I891:J891"/>
    <mergeCell ref="T891:U891"/>
    <mergeCell ref="B893:E893"/>
    <mergeCell ref="M893:P893"/>
    <mergeCell ref="A869:A875"/>
    <mergeCell ref="L869:L875"/>
    <mergeCell ref="I873:J873"/>
    <mergeCell ref="T873:U873"/>
    <mergeCell ref="B875:E875"/>
    <mergeCell ref="M875:P875"/>
    <mergeCell ref="A923:A929"/>
    <mergeCell ref="K923:K935"/>
    <mergeCell ref="L923:L929"/>
    <mergeCell ref="V923:V935"/>
    <mergeCell ref="I927:J927"/>
    <mergeCell ref="T927:U927"/>
    <mergeCell ref="B929:E929"/>
    <mergeCell ref="M929:P929"/>
    <mergeCell ref="A905:A911"/>
    <mergeCell ref="L905:L911"/>
    <mergeCell ref="I909:J909"/>
    <mergeCell ref="T909:U909"/>
    <mergeCell ref="B911:E911"/>
    <mergeCell ref="M911:P911"/>
    <mergeCell ref="A959:A965"/>
    <mergeCell ref="K959:K971"/>
    <mergeCell ref="L959:L965"/>
    <mergeCell ref="V959:V971"/>
    <mergeCell ref="I963:J963"/>
    <mergeCell ref="T963:U963"/>
    <mergeCell ref="B965:E965"/>
    <mergeCell ref="M965:P965"/>
    <mergeCell ref="A941:A947"/>
    <mergeCell ref="L941:L947"/>
    <mergeCell ref="I945:J945"/>
    <mergeCell ref="T945:U945"/>
    <mergeCell ref="B947:E947"/>
    <mergeCell ref="M947:P947"/>
    <mergeCell ref="K993:K1005"/>
    <mergeCell ref="V993:V1005"/>
    <mergeCell ref="A995:A1001"/>
    <mergeCell ref="L995:L1001"/>
    <mergeCell ref="I999:J999"/>
    <mergeCell ref="T999:U999"/>
    <mergeCell ref="B1001:E1001"/>
    <mergeCell ref="M1001:P1001"/>
    <mergeCell ref="A977:A983"/>
    <mergeCell ref="L977:L983"/>
    <mergeCell ref="I981:J981"/>
    <mergeCell ref="T981:U981"/>
    <mergeCell ref="B983:E983"/>
    <mergeCell ref="M983:P983"/>
    <mergeCell ref="A1031:A1037"/>
    <mergeCell ref="K1031:K1043"/>
    <mergeCell ref="L1031:L1037"/>
    <mergeCell ref="V1031:V1043"/>
    <mergeCell ref="I1035:J1035"/>
    <mergeCell ref="T1035:U1035"/>
    <mergeCell ref="B1037:E1037"/>
    <mergeCell ref="M1037:P1037"/>
    <mergeCell ref="A1013:A1019"/>
    <mergeCell ref="L1013:L1019"/>
    <mergeCell ref="I1017:J1017"/>
    <mergeCell ref="T1017:U1017"/>
    <mergeCell ref="B1019:E1019"/>
    <mergeCell ref="M1019:P1019"/>
    <mergeCell ref="K1065:K1077"/>
    <mergeCell ref="V1065:V1077"/>
    <mergeCell ref="A1067:A1073"/>
    <mergeCell ref="L1067:L1073"/>
    <mergeCell ref="I1071:J1071"/>
    <mergeCell ref="T1071:U1071"/>
    <mergeCell ref="B1073:E1073"/>
    <mergeCell ref="M1073:P1073"/>
    <mergeCell ref="A1049:A1055"/>
    <mergeCell ref="L1049:L1055"/>
    <mergeCell ref="I1053:J1053"/>
    <mergeCell ref="T1053:U1053"/>
    <mergeCell ref="B1055:E1055"/>
    <mergeCell ref="M1055:P1055"/>
    <mergeCell ref="A1103:A1109"/>
    <mergeCell ref="K1103:K1115"/>
    <mergeCell ref="L1103:L1109"/>
    <mergeCell ref="V1103:V1115"/>
    <mergeCell ref="I1107:J1107"/>
    <mergeCell ref="T1107:U1107"/>
    <mergeCell ref="B1109:E1109"/>
    <mergeCell ref="M1109:P1109"/>
    <mergeCell ref="A1085:A1091"/>
    <mergeCell ref="L1085:L1091"/>
    <mergeCell ref="I1089:J1089"/>
    <mergeCell ref="T1089:U1089"/>
    <mergeCell ref="B1091:E1091"/>
    <mergeCell ref="M1091:P1091"/>
    <mergeCell ref="A1139:A1145"/>
    <mergeCell ref="K1139:K1151"/>
    <mergeCell ref="L1139:L1145"/>
    <mergeCell ref="V1139:V1151"/>
    <mergeCell ref="I1143:J1143"/>
    <mergeCell ref="T1143:U1143"/>
    <mergeCell ref="B1145:E1145"/>
    <mergeCell ref="M1145:P1145"/>
    <mergeCell ref="A1121:A1127"/>
    <mergeCell ref="L1121:L1127"/>
    <mergeCell ref="I1125:J1125"/>
    <mergeCell ref="T1125:U1125"/>
    <mergeCell ref="B1127:E1127"/>
    <mergeCell ref="M1127:P1127"/>
    <mergeCell ref="A1175:A1181"/>
    <mergeCell ref="K1175:K1187"/>
    <mergeCell ref="L1175:L1181"/>
    <mergeCell ref="V1175:V1187"/>
    <mergeCell ref="I1179:J1179"/>
    <mergeCell ref="T1179:U1179"/>
    <mergeCell ref="B1181:E1181"/>
    <mergeCell ref="M1181:P1181"/>
    <mergeCell ref="A1157:A1163"/>
    <mergeCell ref="L1157:L1163"/>
    <mergeCell ref="I1161:J1161"/>
    <mergeCell ref="T1161:U1161"/>
    <mergeCell ref="B1163:E1163"/>
    <mergeCell ref="M1163:P1163"/>
    <mergeCell ref="A1211:A1217"/>
    <mergeCell ref="K1211:K1223"/>
    <mergeCell ref="L1211:L1217"/>
    <mergeCell ref="V1211:V1223"/>
    <mergeCell ref="I1215:J1215"/>
    <mergeCell ref="T1215:U1215"/>
    <mergeCell ref="B1217:E1217"/>
    <mergeCell ref="M1217:P1217"/>
    <mergeCell ref="A1193:A1199"/>
    <mergeCell ref="L1193:L1199"/>
    <mergeCell ref="I1197:J1197"/>
    <mergeCell ref="T1197:U1197"/>
    <mergeCell ref="B1199:E1199"/>
    <mergeCell ref="M1199:P1199"/>
    <mergeCell ref="A1247:A1253"/>
    <mergeCell ref="K1247:K1259"/>
    <mergeCell ref="L1247:L1253"/>
    <mergeCell ref="V1247:V1259"/>
    <mergeCell ref="I1251:J1251"/>
    <mergeCell ref="T1251:U1251"/>
    <mergeCell ref="B1253:E1253"/>
    <mergeCell ref="M1253:P1253"/>
    <mergeCell ref="A1229:A1235"/>
    <mergeCell ref="L1229:L1235"/>
    <mergeCell ref="I1233:J1233"/>
    <mergeCell ref="T1233:U1233"/>
    <mergeCell ref="B1235:E1235"/>
    <mergeCell ref="M1235:P1235"/>
    <mergeCell ref="A1283:A1289"/>
    <mergeCell ref="K1283:K1295"/>
    <mergeCell ref="L1283:L1289"/>
    <mergeCell ref="V1283:V1295"/>
    <mergeCell ref="I1287:J1287"/>
    <mergeCell ref="T1287:U1287"/>
    <mergeCell ref="B1289:E1289"/>
    <mergeCell ref="M1289:P1289"/>
    <mergeCell ref="A1265:A1271"/>
    <mergeCell ref="L1265:L1271"/>
    <mergeCell ref="I1269:J1269"/>
    <mergeCell ref="T1269:U1269"/>
    <mergeCell ref="B1271:E1271"/>
    <mergeCell ref="M1271:P1271"/>
    <mergeCell ref="A1319:A1325"/>
    <mergeCell ref="K1319:K1331"/>
    <mergeCell ref="L1319:L1325"/>
    <mergeCell ref="V1319:V1331"/>
    <mergeCell ref="I1323:J1323"/>
    <mergeCell ref="T1323:U1323"/>
    <mergeCell ref="B1325:E1325"/>
    <mergeCell ref="M1325:P1325"/>
    <mergeCell ref="A1301:A1307"/>
    <mergeCell ref="L1301:L1307"/>
    <mergeCell ref="I1305:J1305"/>
    <mergeCell ref="T1305:U1305"/>
    <mergeCell ref="B1307:E1307"/>
    <mergeCell ref="M1307:P1307"/>
    <mergeCell ref="A1355:A1361"/>
    <mergeCell ref="K1355:K1367"/>
    <mergeCell ref="L1355:L1361"/>
    <mergeCell ref="V1355:V1367"/>
    <mergeCell ref="I1359:J1359"/>
    <mergeCell ref="T1359:U1359"/>
    <mergeCell ref="B1361:E1361"/>
    <mergeCell ref="M1361:P1361"/>
    <mergeCell ref="A1337:A1343"/>
    <mergeCell ref="L1337:L1343"/>
    <mergeCell ref="I1341:J1341"/>
    <mergeCell ref="T1341:U1341"/>
    <mergeCell ref="B1343:E1343"/>
    <mergeCell ref="M1343:P1343"/>
    <mergeCell ref="V1391:V1403"/>
    <mergeCell ref="I1395:J1395"/>
    <mergeCell ref="T1395:U1395"/>
    <mergeCell ref="B1397:E1397"/>
    <mergeCell ref="M1397:P1397"/>
    <mergeCell ref="A1373:A1379"/>
    <mergeCell ref="L1373:L1379"/>
    <mergeCell ref="I1377:J1377"/>
    <mergeCell ref="T1377:U1377"/>
    <mergeCell ref="B1379:E1379"/>
    <mergeCell ref="M1379:P1379"/>
    <mergeCell ref="A1409:A1415"/>
    <mergeCell ref="L1409:L1415"/>
    <mergeCell ref="I1413:J1413"/>
    <mergeCell ref="T1413:U1413"/>
    <mergeCell ref="B1415:E1415"/>
    <mergeCell ref="M1415:P1415"/>
    <mergeCell ref="A1391:A1397"/>
    <mergeCell ref="K1391:K1403"/>
    <mergeCell ref="L1391:L1397"/>
    <mergeCell ref="T1449:U1449"/>
    <mergeCell ref="B1451:E1451"/>
    <mergeCell ref="M1451:P1451"/>
    <mergeCell ref="A1427:A1433"/>
    <mergeCell ref="K1427:K1439"/>
    <mergeCell ref="L1427:L1433"/>
    <mergeCell ref="V1427:V1439"/>
    <mergeCell ref="I1431:J1431"/>
    <mergeCell ref="T1431:U1431"/>
    <mergeCell ref="B1433:E1433"/>
    <mergeCell ref="M1433:P1433"/>
    <mergeCell ref="B1452:E1452"/>
    <mergeCell ref="B1453:E1453"/>
    <mergeCell ref="B1454:E1454"/>
    <mergeCell ref="A1463:A1469"/>
    <mergeCell ref="K1463:K1475"/>
    <mergeCell ref="L1463:L1469"/>
    <mergeCell ref="A1445:A1451"/>
    <mergeCell ref="L1445:L1451"/>
    <mergeCell ref="I1449:J1449"/>
    <mergeCell ref="V1463:V1475"/>
    <mergeCell ref="I1467:J1467"/>
    <mergeCell ref="T1467:U1467"/>
    <mergeCell ref="B1469:E1469"/>
    <mergeCell ref="M1469:P1469"/>
    <mergeCell ref="A1481:A1487"/>
    <mergeCell ref="L1481:L1487"/>
    <mergeCell ref="I1485:J1485"/>
    <mergeCell ref="T1485:U1485"/>
    <mergeCell ref="B1487:E1487"/>
    <mergeCell ref="M1487:P1487"/>
    <mergeCell ref="A1499:A1505"/>
    <mergeCell ref="K1499:K1511"/>
    <mergeCell ref="L1499:L1505"/>
    <mergeCell ref="V1499:V1511"/>
    <mergeCell ref="I1503:J1503"/>
    <mergeCell ref="T1503:U1503"/>
    <mergeCell ref="B1505:E1505"/>
    <mergeCell ref="M1505:P1505"/>
    <mergeCell ref="A1535:A1541"/>
    <mergeCell ref="K1535:K1547"/>
    <mergeCell ref="L1535:L1541"/>
    <mergeCell ref="V1535:V1547"/>
    <mergeCell ref="I1539:J1539"/>
    <mergeCell ref="T1539:U1539"/>
    <mergeCell ref="B1541:E1541"/>
    <mergeCell ref="M1541:P1541"/>
    <mergeCell ref="A1517:A1523"/>
    <mergeCell ref="L1517:L1523"/>
    <mergeCell ref="I1521:J1521"/>
    <mergeCell ref="T1521:U1521"/>
    <mergeCell ref="B1523:E1523"/>
    <mergeCell ref="M1523:P1523"/>
    <mergeCell ref="A1571:A1577"/>
    <mergeCell ref="K1571:K1583"/>
    <mergeCell ref="L1571:L1577"/>
    <mergeCell ref="V1571:V1583"/>
    <mergeCell ref="I1575:J1575"/>
    <mergeCell ref="T1575:U1575"/>
    <mergeCell ref="B1577:E1577"/>
    <mergeCell ref="M1577:P1577"/>
    <mergeCell ref="A1553:A1559"/>
    <mergeCell ref="L1553:L1559"/>
    <mergeCell ref="I1557:J1557"/>
    <mergeCell ref="T1557:U1557"/>
    <mergeCell ref="B1559:E1559"/>
    <mergeCell ref="M1559:P1559"/>
    <mergeCell ref="A1607:A1613"/>
    <mergeCell ref="K1607:K1619"/>
    <mergeCell ref="L1607:L1613"/>
    <mergeCell ref="V1607:V1619"/>
    <mergeCell ref="I1611:J1611"/>
    <mergeCell ref="T1611:U1611"/>
    <mergeCell ref="B1613:E1613"/>
    <mergeCell ref="M1613:P1613"/>
    <mergeCell ref="A1589:A1595"/>
    <mergeCell ref="L1589:L1595"/>
    <mergeCell ref="I1593:J1593"/>
    <mergeCell ref="T1593:U1593"/>
    <mergeCell ref="B1595:E1595"/>
    <mergeCell ref="M1595:P1595"/>
    <mergeCell ref="A1643:A1649"/>
    <mergeCell ref="K1643:K1655"/>
    <mergeCell ref="L1643:L1649"/>
    <mergeCell ref="V1643:V1655"/>
    <mergeCell ref="I1647:J1647"/>
    <mergeCell ref="T1647:U1647"/>
    <mergeCell ref="B1649:E1649"/>
    <mergeCell ref="M1649:P1649"/>
    <mergeCell ref="A1625:A1631"/>
    <mergeCell ref="L1625:L1631"/>
    <mergeCell ref="I1629:J1629"/>
    <mergeCell ref="T1629:U1629"/>
    <mergeCell ref="B1631:E1631"/>
    <mergeCell ref="M1631:P1631"/>
    <mergeCell ref="A1679:A1685"/>
    <mergeCell ref="K1679:K1691"/>
    <mergeCell ref="L1679:L1685"/>
    <mergeCell ref="V1679:V1691"/>
    <mergeCell ref="I1683:J1683"/>
    <mergeCell ref="T1683:U1683"/>
    <mergeCell ref="B1685:E1685"/>
    <mergeCell ref="M1685:P1685"/>
    <mergeCell ref="A1661:A1667"/>
    <mergeCell ref="L1661:L1667"/>
    <mergeCell ref="I1665:J1665"/>
    <mergeCell ref="T1665:U1665"/>
    <mergeCell ref="B1667:E1667"/>
    <mergeCell ref="M1667:P1667"/>
    <mergeCell ref="A1715:A1721"/>
    <mergeCell ref="K1715:K1727"/>
    <mergeCell ref="L1715:L1721"/>
    <mergeCell ref="V1715:V1727"/>
    <mergeCell ref="I1719:J1719"/>
    <mergeCell ref="T1719:U1719"/>
    <mergeCell ref="B1721:E1721"/>
    <mergeCell ref="M1721:P1721"/>
    <mergeCell ref="A1697:A1703"/>
    <mergeCell ref="L1697:L1703"/>
    <mergeCell ref="I1701:J1701"/>
    <mergeCell ref="T1701:U1701"/>
    <mergeCell ref="B1703:E1703"/>
    <mergeCell ref="M1703:P1703"/>
    <mergeCell ref="A1751:A1757"/>
    <mergeCell ref="K1751:K1763"/>
    <mergeCell ref="L1751:L1757"/>
    <mergeCell ref="V1751:V1763"/>
    <mergeCell ref="I1755:J1755"/>
    <mergeCell ref="T1755:U1755"/>
    <mergeCell ref="B1757:E1757"/>
    <mergeCell ref="M1757:P1757"/>
    <mergeCell ref="A1733:A1739"/>
    <mergeCell ref="L1733:L1739"/>
    <mergeCell ref="I1737:J1737"/>
    <mergeCell ref="T1737:U1737"/>
    <mergeCell ref="B1739:E1739"/>
    <mergeCell ref="M1739:P1739"/>
    <mergeCell ref="A1787:A1793"/>
    <mergeCell ref="K1787:K1799"/>
    <mergeCell ref="L1787:L1793"/>
    <mergeCell ref="V1787:V1799"/>
    <mergeCell ref="I1791:J1791"/>
    <mergeCell ref="T1791:U1791"/>
    <mergeCell ref="B1793:E1793"/>
    <mergeCell ref="M1793:P1793"/>
    <mergeCell ref="A1769:A1775"/>
    <mergeCell ref="L1769:L1775"/>
    <mergeCell ref="I1773:J1773"/>
    <mergeCell ref="T1773:U1773"/>
    <mergeCell ref="B1775:E1775"/>
    <mergeCell ref="M1775:P1775"/>
    <mergeCell ref="A1823:A1829"/>
    <mergeCell ref="K1823:K1835"/>
    <mergeCell ref="L1823:L1829"/>
    <mergeCell ref="V1823:V1835"/>
    <mergeCell ref="I1827:J1827"/>
    <mergeCell ref="T1827:U1827"/>
    <mergeCell ref="B1829:E1829"/>
    <mergeCell ref="M1829:P1829"/>
    <mergeCell ref="A1805:A1811"/>
    <mergeCell ref="L1805:L1811"/>
    <mergeCell ref="I1809:J1809"/>
    <mergeCell ref="T1809:U1809"/>
    <mergeCell ref="B1811:E1811"/>
    <mergeCell ref="M1811:P1811"/>
    <mergeCell ref="A1859:A1865"/>
    <mergeCell ref="K1859:K1871"/>
    <mergeCell ref="L1859:L1865"/>
    <mergeCell ref="V1859:V1871"/>
    <mergeCell ref="I1863:J1863"/>
    <mergeCell ref="T1863:U1863"/>
    <mergeCell ref="B1865:E1865"/>
    <mergeCell ref="M1865:P1865"/>
    <mergeCell ref="A1841:A1847"/>
    <mergeCell ref="L1841:L1847"/>
    <mergeCell ref="I1845:J1845"/>
    <mergeCell ref="T1845:U1845"/>
    <mergeCell ref="B1847:E1847"/>
    <mergeCell ref="M1847:P1847"/>
    <mergeCell ref="A1895:A1901"/>
    <mergeCell ref="K1895:K1907"/>
    <mergeCell ref="L1895:L1901"/>
    <mergeCell ref="V1895:V1907"/>
    <mergeCell ref="I1899:J1899"/>
    <mergeCell ref="T1899:U1899"/>
    <mergeCell ref="B1901:E1901"/>
    <mergeCell ref="M1901:P1901"/>
    <mergeCell ref="A1877:A1883"/>
    <mergeCell ref="L1877:L1883"/>
    <mergeCell ref="I1881:J1881"/>
    <mergeCell ref="T1881:U1881"/>
    <mergeCell ref="B1883:E1883"/>
    <mergeCell ref="M1883:P1883"/>
    <mergeCell ref="A1931:A1937"/>
    <mergeCell ref="K1931:K1943"/>
    <mergeCell ref="L1931:L1937"/>
    <mergeCell ref="V1931:V1943"/>
    <mergeCell ref="I1935:J1935"/>
    <mergeCell ref="T1935:U1935"/>
    <mergeCell ref="B1937:E1937"/>
    <mergeCell ref="M1937:P1937"/>
    <mergeCell ref="A1913:A1919"/>
    <mergeCell ref="L1913:L1919"/>
    <mergeCell ref="I1917:J1917"/>
    <mergeCell ref="T1917:U1917"/>
    <mergeCell ref="B1919:E1919"/>
    <mergeCell ref="M1919:P1919"/>
    <mergeCell ref="A1967:A1973"/>
    <mergeCell ref="K1967:K1979"/>
    <mergeCell ref="L1967:L1973"/>
    <mergeCell ref="V1967:V1979"/>
    <mergeCell ref="I1971:J1971"/>
    <mergeCell ref="T1971:U1971"/>
    <mergeCell ref="B1973:E1973"/>
    <mergeCell ref="M1973:P1973"/>
    <mergeCell ref="A1949:A1955"/>
    <mergeCell ref="L1949:L1955"/>
    <mergeCell ref="I1953:J1953"/>
    <mergeCell ref="T1953:U1953"/>
    <mergeCell ref="B1955:E1955"/>
    <mergeCell ref="M1955:P1955"/>
    <mergeCell ref="A2003:A2009"/>
    <mergeCell ref="K2003:K2015"/>
    <mergeCell ref="L2003:L2009"/>
    <mergeCell ref="V2003:V2015"/>
    <mergeCell ref="I2007:J2007"/>
    <mergeCell ref="T2007:U2007"/>
    <mergeCell ref="B2009:E2009"/>
    <mergeCell ref="M2009:P2009"/>
    <mergeCell ref="A1985:A1991"/>
    <mergeCell ref="L1985:L1991"/>
    <mergeCell ref="I1989:J1989"/>
    <mergeCell ref="T1989:U1989"/>
    <mergeCell ref="B1991:E1991"/>
    <mergeCell ref="M1991:P1991"/>
    <mergeCell ref="A2039:A2045"/>
    <mergeCell ref="K2039:K2051"/>
    <mergeCell ref="L2039:L2045"/>
    <mergeCell ref="V2039:V2051"/>
    <mergeCell ref="I2043:J2043"/>
    <mergeCell ref="T2043:U2043"/>
    <mergeCell ref="B2045:E2045"/>
    <mergeCell ref="M2045:P2045"/>
    <mergeCell ref="A2021:A2027"/>
    <mergeCell ref="L2021:L2027"/>
    <mergeCell ref="I2025:J2025"/>
    <mergeCell ref="T2025:U2025"/>
    <mergeCell ref="B2027:E2027"/>
    <mergeCell ref="M2027:P2027"/>
    <mergeCell ref="A2075:A2081"/>
    <mergeCell ref="K2075:K2087"/>
    <mergeCell ref="L2075:L2081"/>
    <mergeCell ref="V2075:V2087"/>
    <mergeCell ref="I2079:J2079"/>
    <mergeCell ref="T2079:U2079"/>
    <mergeCell ref="B2081:E2081"/>
    <mergeCell ref="M2081:P2081"/>
    <mergeCell ref="A2057:A2063"/>
    <mergeCell ref="L2057:L2063"/>
    <mergeCell ref="I2061:J2061"/>
    <mergeCell ref="T2061:U2061"/>
    <mergeCell ref="B2063:E2063"/>
    <mergeCell ref="M2063:P2063"/>
    <mergeCell ref="A2111:A2117"/>
    <mergeCell ref="K2111:K2123"/>
    <mergeCell ref="L2111:L2117"/>
    <mergeCell ref="V2111:V2123"/>
    <mergeCell ref="I2115:J2115"/>
    <mergeCell ref="T2115:U2115"/>
    <mergeCell ref="B2117:E2117"/>
    <mergeCell ref="M2117:P2117"/>
    <mergeCell ref="A2093:A2099"/>
    <mergeCell ref="L2093:L2099"/>
    <mergeCell ref="I2097:J2097"/>
    <mergeCell ref="T2097:U2097"/>
    <mergeCell ref="B2099:E2099"/>
    <mergeCell ref="M2099:P2099"/>
    <mergeCell ref="A2147:A2153"/>
    <mergeCell ref="K2147:K2159"/>
    <mergeCell ref="L2147:L2153"/>
    <mergeCell ref="V2147:V2159"/>
    <mergeCell ref="I2151:J2151"/>
    <mergeCell ref="T2151:U2151"/>
    <mergeCell ref="B2153:E2153"/>
    <mergeCell ref="M2153:P2153"/>
    <mergeCell ref="A2129:A2135"/>
    <mergeCell ref="L2129:L2135"/>
    <mergeCell ref="I2133:J2133"/>
    <mergeCell ref="T2133:U2133"/>
    <mergeCell ref="B2135:E2135"/>
    <mergeCell ref="M2135:P2135"/>
    <mergeCell ref="A2183:A2189"/>
    <mergeCell ref="K2183:K2195"/>
    <mergeCell ref="L2183:L2189"/>
    <mergeCell ref="V2183:V2195"/>
    <mergeCell ref="I2187:J2187"/>
    <mergeCell ref="T2187:U2187"/>
    <mergeCell ref="B2189:E2189"/>
    <mergeCell ref="M2189:P2189"/>
    <mergeCell ref="A2165:A2171"/>
    <mergeCell ref="L2165:L2171"/>
    <mergeCell ref="I2169:J2169"/>
    <mergeCell ref="T2169:U2169"/>
    <mergeCell ref="B2171:E2171"/>
    <mergeCell ref="M2171:P2171"/>
    <mergeCell ref="A2219:A2225"/>
    <mergeCell ref="K2219:K2231"/>
    <mergeCell ref="L2219:L2225"/>
    <mergeCell ref="V2219:V2231"/>
    <mergeCell ref="I2223:J2223"/>
    <mergeCell ref="T2223:U2223"/>
    <mergeCell ref="B2225:E2225"/>
    <mergeCell ref="M2225:P2225"/>
    <mergeCell ref="A2201:A2207"/>
    <mergeCell ref="L2201:L2207"/>
    <mergeCell ref="I2205:J2205"/>
    <mergeCell ref="T2205:U2205"/>
    <mergeCell ref="B2207:E2207"/>
    <mergeCell ref="M2207:P2207"/>
    <mergeCell ref="A2255:A2261"/>
    <mergeCell ref="K2255:K2267"/>
    <mergeCell ref="L2255:L2261"/>
    <mergeCell ref="V2255:V2267"/>
    <mergeCell ref="I2259:J2259"/>
    <mergeCell ref="T2259:U2259"/>
    <mergeCell ref="B2261:E2261"/>
    <mergeCell ref="M2261:P2261"/>
    <mergeCell ref="A2237:A2243"/>
    <mergeCell ref="L2237:L2243"/>
    <mergeCell ref="I2241:J2241"/>
    <mergeCell ref="T2241:U2241"/>
    <mergeCell ref="B2243:E2243"/>
    <mergeCell ref="M2243:P2243"/>
    <mergeCell ref="A2291:A2297"/>
    <mergeCell ref="K2291:K2303"/>
    <mergeCell ref="L2291:L2297"/>
    <mergeCell ref="V2291:V2303"/>
    <mergeCell ref="I2295:J2295"/>
    <mergeCell ref="T2295:U2295"/>
    <mergeCell ref="B2297:E2297"/>
    <mergeCell ref="M2297:P2297"/>
    <mergeCell ref="A2273:A2279"/>
    <mergeCell ref="L2273:L2279"/>
    <mergeCell ref="I2277:J2277"/>
    <mergeCell ref="T2277:U2277"/>
    <mergeCell ref="B2279:E2279"/>
    <mergeCell ref="M2279:P2279"/>
  </mergeCells>
  <pageMargins left="0.35433070866141736" right="3.937007874015748E-2" top="0.39370078740157483" bottom="0.15748031496062992" header="0.11811023622047245" footer="7.874015748031496E-2"/>
  <pageSetup paperSize="9" scale="93" pageOrder="overThenDown" orientation="portrait" useFirstPageNumber="1" r:id="rId1"/>
  <headerFooter alignWithMargins="0"/>
  <rowBreaks count="31" manualBreakCount="31">
    <brk id="72" max="21" man="1"/>
    <brk id="144" max="21" man="1"/>
    <brk id="216" max="21" man="1"/>
    <brk id="288" max="21" man="1"/>
    <brk id="360" max="21" man="1"/>
    <brk id="432" max="21" man="1"/>
    <brk id="504" max="21" man="1"/>
    <brk id="576" max="21" man="1"/>
    <brk id="648" max="21" man="1"/>
    <brk id="720" max="21" man="1"/>
    <brk id="792" max="21" man="1"/>
    <brk id="864" max="21" man="1"/>
    <brk id="936" max="21" man="1"/>
    <brk id="1008" max="21" man="1"/>
    <brk id="1080" max="21" man="1"/>
    <brk id="1152" max="21" man="1"/>
    <brk id="1224" max="21" man="1"/>
    <brk id="1296" max="21" man="1"/>
    <brk id="1368" max="21" man="1"/>
    <brk id="1440" max="21" man="1"/>
    <brk id="1512" max="21" man="1"/>
    <brk id="1584" max="21" man="1"/>
    <brk id="1656" max="21" man="1"/>
    <brk id="1728" max="21" man="1"/>
    <brk id="1800" max="21" man="1"/>
    <brk id="1872" max="21" man="1"/>
    <brk id="1944" max="21" man="1"/>
    <brk id="2016" max="21" man="1"/>
    <brk id="2088" max="21" man="1"/>
    <brk id="2160" max="21" man="1"/>
    <brk id="2232" max="21" man="1"/>
  </rowBreak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141">
    <pageSetUpPr fitToPage="1"/>
  </sheetPr>
  <dimension ref="A1:AF136"/>
  <sheetViews>
    <sheetView zoomScaleNormal="100" workbookViewId="0">
      <pane xSplit="4" ySplit="3" topLeftCell="E100" activePane="bottomRight" state="frozen"/>
      <selection activeCell="H153" sqref="H153"/>
      <selection pane="topRight" activeCell="H153" sqref="H153"/>
      <selection pane="bottomLeft" activeCell="H153" sqref="H153"/>
      <selection pane="bottomRight" activeCell="P123" sqref="P123"/>
    </sheetView>
  </sheetViews>
  <sheetFormatPr defaultColWidth="9" defaultRowHeight="12.75" outlineLevelCol="1"/>
  <cols>
    <col min="1" max="3" width="3.625" style="132" hidden="1" customWidth="1"/>
    <col min="4" max="4" width="3.625" style="156" hidden="1" customWidth="1"/>
    <col min="5" max="5" width="3.625" style="132" customWidth="1"/>
    <col min="6" max="6" width="16.625" style="132" customWidth="1"/>
    <col min="7" max="7" width="11" style="132" customWidth="1"/>
    <col min="8" max="9" width="8.625" style="132" hidden="1" customWidth="1"/>
    <col min="10" max="10" width="8.875" style="132" hidden="1" customWidth="1"/>
    <col min="11" max="11" width="9.625" style="132" customWidth="1"/>
    <col min="12" max="13" width="9.625" style="132" customWidth="1" outlineLevel="1"/>
    <col min="14" max="14" width="7.375" style="132" customWidth="1" outlineLevel="1"/>
    <col min="15" max="15" width="8.125" style="132" customWidth="1"/>
    <col min="16" max="16" width="10" style="132" customWidth="1"/>
    <col min="17" max="17" width="8.625" style="132" customWidth="1"/>
    <col min="18" max="18" width="8.125" style="132" hidden="1" customWidth="1"/>
    <col min="19" max="19" width="8.625" style="132" customWidth="1"/>
    <col min="20" max="20" width="8.125" style="132" customWidth="1"/>
    <col min="21" max="23" width="8.625" style="132" hidden="1" customWidth="1"/>
    <col min="24" max="24" width="11.875" style="132" customWidth="1"/>
    <col min="25" max="25" width="5.125" style="132" customWidth="1"/>
    <col min="26" max="27" width="8" style="132" hidden="1" customWidth="1"/>
    <col min="28" max="28" width="9.625" style="132" hidden="1" customWidth="1"/>
    <col min="29" max="29" width="8" style="132" hidden="1" customWidth="1"/>
    <col min="30" max="30" width="9" style="132"/>
    <col min="31" max="31" width="9.125" style="132" customWidth="1"/>
    <col min="32" max="16384" width="9" style="132"/>
  </cols>
  <sheetData>
    <row r="1" spans="1:32" ht="24.75" customHeight="1" thickBot="1">
      <c r="A1" s="547"/>
      <c r="B1" s="547"/>
      <c r="C1" s="547"/>
      <c r="D1" s="548"/>
      <c r="E1" s="547"/>
      <c r="F1" s="543">
        <f>VLOOKUP(K1,Лист1!A2:D13,2,FALSE)</f>
        <v>12</v>
      </c>
      <c r="G1" s="544">
        <f>VLOOKUP(K1,Лист1!A2:E13,5,FALSE)</f>
        <v>44530</v>
      </c>
      <c r="H1" s="544">
        <f>VLOOKUP(K1,Лист1!A2:E13,3,FALSE)</f>
        <v>44561</v>
      </c>
      <c r="I1" s="540"/>
      <c r="J1" s="485"/>
      <c r="K1" s="612" t="s">
        <v>1019</v>
      </c>
      <c r="L1" s="612"/>
      <c r="M1" s="612"/>
      <c r="N1" s="612"/>
      <c r="O1" s="612"/>
      <c r="P1" s="360"/>
      <c r="Q1" s="361" t="s">
        <v>967</v>
      </c>
      <c r="R1" s="361"/>
      <c r="S1" s="362"/>
      <c r="T1" s="362"/>
      <c r="U1" s="363"/>
      <c r="V1" s="363"/>
      <c r="W1" s="363"/>
      <c r="X1" s="361"/>
    </row>
    <row r="2" spans="1:32">
      <c r="E2" s="364" t="s">
        <v>528</v>
      </c>
      <c r="F2" s="365" t="s">
        <v>117</v>
      </c>
      <c r="G2" s="366" t="s">
        <v>529</v>
      </c>
      <c r="H2" s="613" t="s">
        <v>530</v>
      </c>
      <c r="I2" s="614"/>
      <c r="J2" s="615"/>
      <c r="K2" s="616" t="s">
        <v>531</v>
      </c>
      <c r="L2" s="617"/>
      <c r="M2" s="617"/>
      <c r="N2" s="617"/>
      <c r="O2" s="617"/>
      <c r="P2" s="618"/>
      <c r="Q2" s="616" t="s">
        <v>532</v>
      </c>
      <c r="R2" s="617"/>
      <c r="S2" s="617"/>
      <c r="T2" s="619"/>
      <c r="U2" s="613" t="s">
        <v>533</v>
      </c>
      <c r="V2" s="614"/>
      <c r="W2" s="620"/>
      <c r="X2" s="366" t="s">
        <v>534</v>
      </c>
      <c r="Y2" s="367" t="s">
        <v>528</v>
      </c>
      <c r="Z2" s="611"/>
    </row>
    <row r="3" spans="1:32" ht="23.25" customHeight="1" thickBot="1">
      <c r="A3" s="368" t="s">
        <v>535</v>
      </c>
      <c r="B3" s="368" t="s">
        <v>536</v>
      </c>
      <c r="C3" s="368" t="s">
        <v>512</v>
      </c>
      <c r="D3" s="369" t="s">
        <v>361</v>
      </c>
      <c r="E3" s="370"/>
      <c r="F3" s="371"/>
      <c r="G3" s="296"/>
      <c r="H3" s="372" t="s">
        <v>537</v>
      </c>
      <c r="I3" s="373" t="s">
        <v>538</v>
      </c>
      <c r="J3" s="374" t="s">
        <v>320</v>
      </c>
      <c r="K3" s="378" t="s">
        <v>937</v>
      </c>
      <c r="L3" s="484" t="s">
        <v>938</v>
      </c>
      <c r="M3" s="375" t="s">
        <v>516</v>
      </c>
      <c r="N3" s="375" t="s">
        <v>538</v>
      </c>
      <c r="O3" s="376" t="s">
        <v>320</v>
      </c>
      <c r="P3" s="377" t="s">
        <v>539</v>
      </c>
      <c r="Q3" s="378" t="s">
        <v>537</v>
      </c>
      <c r="R3" s="379" t="s">
        <v>538</v>
      </c>
      <c r="S3" s="375" t="s">
        <v>320</v>
      </c>
      <c r="T3" s="375" t="s">
        <v>539</v>
      </c>
      <c r="U3" s="372" t="s">
        <v>537</v>
      </c>
      <c r="V3" s="373" t="s">
        <v>538</v>
      </c>
      <c r="W3" s="374" t="s">
        <v>320</v>
      </c>
      <c r="X3" s="296"/>
      <c r="Y3" s="380"/>
      <c r="Z3" s="611"/>
    </row>
    <row r="4" spans="1:32" s="156" customFormat="1">
      <c r="A4" s="381"/>
      <c r="B4" s="381">
        <f t="array" ref="B4">SUM((Оплата!$C$5:$C$2992&lt;=$G$1)*(Оплата!$D$5:$D$2992="кап_затраты")*(Оплата!$A$5:$A$2992=E4)*(Оплата!$E$5:$E$2992))</f>
        <v>2014.48</v>
      </c>
      <c r="C4" s="381">
        <f t="array" ref="C4">SUM((Оплата!$C$5:$C$2992&lt;=$G$1)*(Оплата!$D$5:$D$2992="э_энер")*(Оплата!$A$5:$A$2992=E4)*(Оплата!$E$5:$E$2992))</f>
        <v>0</v>
      </c>
      <c r="D4" s="156">
        <f t="array" ref="D4">SUM((Оплата!$C$5:$C$2992&lt;=$G$1)*(Оплата!$D$5:$D$2992="ТСЖ")*(Оплата!$A$5:$A$2992=E4)*(Оплата!$E$5:$E$2992))</f>
        <v>18142.2</v>
      </c>
      <c r="E4" s="382">
        <f>Жильцы!A2</f>
        <v>1</v>
      </c>
      <c r="F4" s="383" t="str">
        <f>Жильцы!B2&amp;" "&amp;Жильцы!C2&amp;"."&amp;Жильцы!D2&amp;"."</f>
        <v>Тартышная  И.В.</v>
      </c>
      <c r="G4" s="384">
        <f>H4+J4+I4</f>
        <v>-116.79599999999891</v>
      </c>
      <c r="H4" s="385">
        <f>Жильцы!J2+SUMIFS(р_и_с!C2:O2, р_и_с!$C$1:$O$1,"&lt;"&amp;$F$1)+SUMIFS(т_тех!C2:O2, т_тех!$C$1:$O$1,"&lt;"&amp;$F$1)+SUMIFS(пас_с!C2:O2,пас_с!$C$1:$O$1,"&lt;"&amp;$F$1)-D4</f>
        <v>1897.6840000000011</v>
      </c>
      <c r="I4" s="386">
        <f>Жильцы!L2+SUMIFS(кап!C2:O2, кап!$C$1:$O$1,"&lt;"&amp;$F$1)-B4</f>
        <v>-2014.48</v>
      </c>
      <c r="J4" s="387">
        <f>Жильцы!K2+SUMIFS(э_э!C2:O2, э_э!$C$1:$O$1,"&lt;"&amp;$F$1)-C4</f>
        <v>0</v>
      </c>
      <c r="K4" s="388">
        <f>INDEX(р_и_с!$A$2:$O$129,E4,(3+$F$1))+INDEX(т_тех!$A$2:$O$129,E4,(3+$F$1))+INDEX(пас_с!$A$2:$O$129,E4,(3+$F$1))</f>
        <v>1897.664</v>
      </c>
      <c r="L4" s="488">
        <f>INDEX(р_и_с!$R$2:$AC$129,E4,$F$1)</f>
        <v>1758.2</v>
      </c>
      <c r="M4" s="491">
        <f t="shared" ref="M4:M67" si="0">ROUND(K4,2)-ROUND(L4,2)</f>
        <v>139.46000000000004</v>
      </c>
      <c r="N4" s="389">
        <f>INDEX(кап!$A$2:$O$129,E4,(3+$F$1))</f>
        <v>0</v>
      </c>
      <c r="O4" s="390">
        <f>INDEX(э_э!$A$2:$O$129,E4,(3+$F$1))</f>
        <v>0</v>
      </c>
      <c r="P4" s="391">
        <f>K4+O4+N4</f>
        <v>1897.664</v>
      </c>
      <c r="Q4" s="392">
        <f t="array" ref="Q4">SUM((Оплата!$C$5:$C$2985&lt;=$H$1)*(Оплата!$C$5:$C$2985&gt;$G$1)*(Оплата!$D$5:$D$2985="ТСЖ")*(Оплата!$A$5:$A$2985=E4)*(Оплата!$E$5:$E$2985))</f>
        <v>1897.66</v>
      </c>
      <c r="R4" s="393">
        <f t="array" ref="R4">SUM((Оплата!$C$5:$C$2985&lt;=$H$1)*(Оплата!$C$5:$C$2985&gt;$G$1)*(Оплата!$D$5:$D$2985="кап_затраты")*(Оплата!$A$5:$A$2985=E4)*(Оплата!$E$5:$E$2985))</f>
        <v>0</v>
      </c>
      <c r="S4" s="394">
        <f t="array" ref="S4">SUM((Оплата!$C$5:$C$2985&lt;=$H$1)*(Оплата!$C$5:$C$2985&gt;$G$1)*(Оплата!$D$5:$D$2985="э_энер")*(Оплата!$A$5:$A$2985=E4)*(Оплата!$E$5:$E$2985))</f>
        <v>0</v>
      </c>
      <c r="T4" s="395">
        <f>Q4+R4+S4</f>
        <v>1897.66</v>
      </c>
      <c r="U4" s="396">
        <f t="shared" ref="U4:U35" si="1">H4+K4-Q4</f>
        <v>1897.6880000000008</v>
      </c>
      <c r="V4" s="396">
        <f t="shared" ref="V4:V35" si="2">I4+N4-R4</f>
        <v>-2014.48</v>
      </c>
      <c r="W4" s="396">
        <f t="shared" ref="W4:W35" si="3">J4+O4-S4</f>
        <v>0</v>
      </c>
      <c r="X4" s="384">
        <f>U4+V4+W4</f>
        <v>-116.79199999999923</v>
      </c>
      <c r="Y4" s="397">
        <f t="shared" ref="Y4:Y67" si="4">E4</f>
        <v>1</v>
      </c>
      <c r="AA4" s="398"/>
      <c r="AB4" s="399">
        <v>23</v>
      </c>
      <c r="AC4" s="400">
        <v>4.3</v>
      </c>
      <c r="AD4" s="401"/>
      <c r="AE4" s="401"/>
      <c r="AF4" s="401"/>
    </row>
    <row r="5" spans="1:32" s="156" customFormat="1">
      <c r="A5" s="381"/>
      <c r="B5" s="381">
        <f t="array" ref="B5">SUM((Оплата!$C$5:$C$2992&lt;=$G$1)*(Оплата!$D$5:$D$2992="кап_затраты")*(Оплата!$A$5:$A$2992=E5)*(Оплата!$E$5:$E$2992))</f>
        <v>0</v>
      </c>
      <c r="C5" s="381">
        <f t="array" ref="C5">SUM((Оплата!$C$5:$C$2992&lt;=$G$1)*(Оплата!$D$5:$D$2992="э_энер")*(Оплата!$A$5:$A$2992=E5)*(Оплата!$E$5:$E$2992))</f>
        <v>0</v>
      </c>
      <c r="D5" s="156">
        <f t="array" ref="D5">SUM((Оплата!$C$5:$C$2992&lt;=$G$1)*(Оплата!$D$5:$D$2992="ТСЖ")*(Оплата!$A$5:$A$2992=E5)*(Оплата!$E$5:$E$2992))</f>
        <v>20940.009999999995</v>
      </c>
      <c r="E5" s="402">
        <f>Жильцы!A3</f>
        <v>2</v>
      </c>
      <c r="F5" s="403" t="str">
        <f>Жильцы!B3&amp;" "&amp;Жильцы!C3&amp;"."&amp;Жильцы!D3&amp;"."</f>
        <v>Смирнов Н.Н.</v>
      </c>
      <c r="G5" s="404">
        <f>H5+J5+I5</f>
        <v>1999.4620000000032</v>
      </c>
      <c r="H5" s="405">
        <f>Жильцы!J3+SUMIFS(р_и_с!C3:O3, р_и_с!$C$1:$O$1,"&lt;"&amp;$F$1)+SUMIFS(т_тех!C3:O3, т_тех!$C$1:$O$1,"&lt;"&amp;$F$1)+SUMIFS(пас_с!C3:O3,пас_с!$C$1:$O$1,"&lt;"&amp;$F$1)-D5</f>
        <v>1999.4620000000032</v>
      </c>
      <c r="I5" s="406">
        <f>Жильцы!L3+SUMIFS(кап!C3:O3, кап!$C$1:$O$1,"&lt;"&amp;$F$1)-B5</f>
        <v>0</v>
      </c>
      <c r="J5" s="407">
        <f>Жильцы!K3+SUMIFS(э_э!C3:O3, э_э!$C$1:$O$1,"&lt;"&amp;$F$1)-C5</f>
        <v>0</v>
      </c>
      <c r="K5" s="388">
        <f>INDEX(р_и_с!$A$2:$O$129,E5,(3+$F$1))+INDEX(т_тех!$A$2:$O$129,E5,(3+$F$1))+INDEX(пас_с!$A$2:$O$129,E5,(3+$F$1))</f>
        <v>1999.5519999999999</v>
      </c>
      <c r="L5" s="488">
        <f>INDEX(р_и_с!$R$2:$AC$129,E5,$F$1)</f>
        <v>1852.6</v>
      </c>
      <c r="M5" s="491">
        <f t="shared" si="0"/>
        <v>146.95000000000005</v>
      </c>
      <c r="N5" s="408">
        <f>INDEX(кап!$A$2:$O$129,E5,(3+$F$1))</f>
        <v>0</v>
      </c>
      <c r="O5" s="390">
        <f>INDEX(э_э!$A$2:$O$129,E5,(3+$F$1))</f>
        <v>0</v>
      </c>
      <c r="P5" s="391">
        <f>K5+O5+N5</f>
        <v>1999.5519999999999</v>
      </c>
      <c r="Q5" s="409">
        <f t="array" ref="Q5">SUM((Оплата!$C$5:$C$2985&lt;=$H$1)*(Оплата!$C$5:$C$2985&gt;$G$1)*(Оплата!$D$5:$D$2985="ТСЖ")*(Оплата!$A$5:$A$2985=E5)*(Оплата!$E$5:$E$2985))</f>
        <v>1999.55</v>
      </c>
      <c r="R5" s="410">
        <f t="array" ref="R5">SUM((Оплата!$C$5:$C$2985&lt;=$H$1)*(Оплата!$C$5:$C$2985&gt;$G$1)*(Оплата!$D$5:$D$2985="кап_затраты")*(Оплата!$A$5:$A$2985=E5)*(Оплата!$E$5:$E$2985))</f>
        <v>0</v>
      </c>
      <c r="S5" s="411">
        <f t="array" ref="S5">SUM((Оплата!$C$5:$C$2985&lt;=$H$1)*(Оплата!$C$5:$C$2985&gt;$G$1)*(Оплата!$D$5:$D$2985="э_энер")*(Оплата!$A$5:$A$2985=E5)*(Оплата!$E$5:$E$2985))</f>
        <v>0</v>
      </c>
      <c r="T5" s="412">
        <f>Q5+R5+S5</f>
        <v>1999.55</v>
      </c>
      <c r="U5" s="405">
        <f t="shared" si="1"/>
        <v>1999.4640000000029</v>
      </c>
      <c r="V5" s="405">
        <f t="shared" si="2"/>
        <v>0</v>
      </c>
      <c r="W5" s="406">
        <f t="shared" si="3"/>
        <v>0</v>
      </c>
      <c r="X5" s="404">
        <f>U5+V5+W5</f>
        <v>1999.4640000000029</v>
      </c>
      <c r="Y5" s="413">
        <f t="shared" si="4"/>
        <v>2</v>
      </c>
      <c r="AA5" s="398"/>
      <c r="AB5" s="401"/>
      <c r="AD5" s="401"/>
      <c r="AE5" s="401"/>
      <c r="AF5" s="401"/>
    </row>
    <row r="6" spans="1:32" s="156" customFormat="1">
      <c r="A6" s="381"/>
      <c r="B6" s="381">
        <f t="array" ref="B6">SUM((Оплата!$C$5:$C$2992&lt;=$G$1)*(Оплата!$D$5:$D$2992="кап_затраты")*(Оплата!$A$5:$A$2992=E6)*(Оплата!$E$5:$E$2992))</f>
        <v>0</v>
      </c>
      <c r="C6" s="381">
        <f t="array" ref="C6">SUM((Оплата!$C$5:$C$2992&lt;=$G$1)*(Оплата!$D$5:$D$2992="э_энер")*(Оплата!$A$5:$A$2992=E6)*(Оплата!$E$5:$E$2992))</f>
        <v>0</v>
      </c>
      <c r="D6" s="156">
        <f t="array" ref="D6">SUM((Оплата!$C$5:$C$2992&lt;=$G$1)*(Оплата!$D$5:$D$2992="ТСЖ")*(Оплата!$A$5:$A$2992=E6)*(Оплата!$E$5:$E$2992))</f>
        <v>15140.339999999997</v>
      </c>
      <c r="E6" s="402">
        <f>Жильцы!A4</f>
        <v>3</v>
      </c>
      <c r="F6" s="403" t="str">
        <f>Жильцы!B4&amp;" "&amp;Жильцы!C4&amp;"."&amp;Жильцы!D4&amp;"."</f>
        <v>Тарновский С.В.</v>
      </c>
      <c r="G6" s="404">
        <f t="shared" ref="G6:G69" si="5">H6+J6+I6</f>
        <v>1738.8480000000018</v>
      </c>
      <c r="H6" s="405">
        <f>Жильцы!J4+SUMIFS(р_и_с!C4:O4, р_и_с!$C$1:$O$1,"&lt;"&amp;$F$1)+SUMIFS(т_тех!C4:O4, т_тех!$C$1:$O$1,"&lt;"&amp;$F$1)+SUMIFS(пас_с!C4:O4,пас_с!$C$1:$O$1,"&lt;"&amp;$F$1)-D6</f>
        <v>1738.8480000000018</v>
      </c>
      <c r="I6" s="406">
        <f>Жильцы!L4+SUMIFS(кап!C4:O4, кап!$C$1:$O$1,"&lt;"&amp;$F$1)-B6</f>
        <v>0</v>
      </c>
      <c r="J6" s="407">
        <f>Жильцы!K4+SUMIFS(э_э!C4:O4, э_э!$C$1:$O$1,"&lt;"&amp;$F$1)-C6</f>
        <v>0</v>
      </c>
      <c r="K6" s="388">
        <f>INDEX(р_и_с!$A$2:$O$129,E6,(3+$F$1))+INDEX(т_тех!$A$2:$O$129,E6,(3+$F$1))+INDEX(пас_с!$A$2:$O$129,E6,(3+$F$1))</f>
        <v>1598.3680000000002</v>
      </c>
      <c r="L6" s="488">
        <f>INDEX(р_и_с!$R$2:$AC$129,E6,$F$1)</f>
        <v>1480.9</v>
      </c>
      <c r="M6" s="491">
        <f t="shared" si="0"/>
        <v>117.4699999999998</v>
      </c>
      <c r="N6" s="408">
        <f>INDEX(кап!$A$2:$O$129,E6,(3+$F$1))</f>
        <v>0</v>
      </c>
      <c r="O6" s="390">
        <f>INDEX(э_э!$A$2:$O$129,E6,(3+$F$1))</f>
        <v>0</v>
      </c>
      <c r="P6" s="391">
        <f>K6+O6+N6</f>
        <v>1598.3680000000002</v>
      </c>
      <c r="Q6" s="409">
        <f t="array" ref="Q6">SUM((Оплата!$C$5:$C$2985&lt;=$H$1)*(Оплата!$C$5:$C$2985&gt;$G$1)*(Оплата!$D$5:$D$2985="ТСЖ")*(Оплата!$A$5:$A$2985=E6)*(Оплата!$E$5:$E$2985))</f>
        <v>1738.85</v>
      </c>
      <c r="R6" s="410">
        <f t="array" ref="R6">SUM((Оплата!$C$5:$C$2985&lt;=$H$1)*(Оплата!$C$5:$C$2985&gt;$G$1)*(Оплата!$D$5:$D$2985="кап_затраты")*(Оплата!$A$5:$A$2985=E6)*(Оплата!$E$5:$E$2985))</f>
        <v>0</v>
      </c>
      <c r="S6" s="411">
        <f t="array" ref="S6">SUM((Оплата!$C$5:$C$2985&lt;=$H$1)*(Оплата!$C$5:$C$2985&gt;$G$1)*(Оплата!$D$5:$D$2985="э_энер")*(Оплата!$A$5:$A$2985=E6)*(Оплата!$E$5:$E$2985))</f>
        <v>0</v>
      </c>
      <c r="T6" s="412">
        <f t="shared" ref="T6:T69" si="6">Q6+R6+S6</f>
        <v>1738.85</v>
      </c>
      <c r="U6" s="405">
        <f t="shared" si="1"/>
        <v>1598.3660000000023</v>
      </c>
      <c r="V6" s="405">
        <f t="shared" si="2"/>
        <v>0</v>
      </c>
      <c r="W6" s="406">
        <f t="shared" si="3"/>
        <v>0</v>
      </c>
      <c r="X6" s="404">
        <f t="shared" ref="X6:X69" si="7">U6+V6+W6</f>
        <v>1598.3660000000023</v>
      </c>
      <c r="Y6" s="413">
        <f t="shared" si="4"/>
        <v>3</v>
      </c>
      <c r="AA6" s="398"/>
      <c r="AB6" s="401"/>
      <c r="AD6" s="401"/>
      <c r="AE6" s="401"/>
      <c r="AF6" s="401"/>
    </row>
    <row r="7" spans="1:32" s="156" customFormat="1">
      <c r="A7" s="381"/>
      <c r="B7" s="381">
        <f t="array" ref="B7">SUM((Оплата!$C$5:$C$2992&lt;=$G$1)*(Оплата!$D$5:$D$2992="кап_затраты")*(Оплата!$A$5:$A$2992=E7)*(Оплата!$E$5:$E$2992))</f>
        <v>0</v>
      </c>
      <c r="C7" s="381">
        <f t="array" ref="C7">SUM((Оплата!$C$5:$C$2992&lt;=$G$1)*(Оплата!$D$5:$D$2992="э_энер")*(Оплата!$A$5:$A$2992=E7)*(Оплата!$E$5:$E$2992))</f>
        <v>0</v>
      </c>
      <c r="D7" s="156">
        <f t="array" ref="D7">SUM((Оплата!$C$5:$C$2992&lt;=$G$1)*(Оплата!$D$5:$D$2992="ТСЖ")*(Оплата!$A$5:$A$2992=E7)*(Оплата!$E$5:$E$2992))</f>
        <v>18272.489999999998</v>
      </c>
      <c r="E7" s="402">
        <f>Жильцы!A5</f>
        <v>4</v>
      </c>
      <c r="F7" s="403" t="str">
        <f>Жильцы!B5&amp;" "&amp;Жильцы!C5&amp;"."&amp;Жильцы!D5&amp;"."</f>
        <v>Новиков В.Ю.</v>
      </c>
      <c r="G7" s="404">
        <f t="shared" si="5"/>
        <v>1744.7920000000013</v>
      </c>
      <c r="H7" s="405">
        <f>Жильцы!J5+SUMIFS(р_и_с!C5:O5, р_и_с!$C$1:$O$1,"&lt;"&amp;$F$1)+SUMIFS(т_тех!C5:O5, т_тех!$C$1:$O$1,"&lt;"&amp;$F$1)+SUMIFS(пас_с!C5:O5,пас_с!$C$1:$O$1,"&lt;"&amp;$F$1)-D7</f>
        <v>1744.7920000000013</v>
      </c>
      <c r="I7" s="406">
        <f>Жильцы!L5+SUMIFS(кап!C5:O5, кап!$C$1:$O$1,"&lt;"&amp;$F$1)-B7</f>
        <v>0</v>
      </c>
      <c r="J7" s="407">
        <f>Жильцы!K5+SUMIFS(э_э!C5:O5, э_э!$C$1:$O$1,"&lt;"&amp;$F$1)-C7</f>
        <v>0</v>
      </c>
      <c r="K7" s="388">
        <f>INDEX(р_и_с!$A$2:$O$129,E7,(3+$F$1))+INDEX(т_тех!$A$2:$O$129,E7,(3+$F$1))+INDEX(пас_с!$A$2:$O$129,E7,(3+$F$1))</f>
        <v>1744.8319999999999</v>
      </c>
      <c r="L7" s="488">
        <f>INDEX(р_и_с!$R$2:$AC$129,E7,$F$1)</f>
        <v>1616.6</v>
      </c>
      <c r="M7" s="491">
        <f t="shared" si="0"/>
        <v>128.23000000000002</v>
      </c>
      <c r="N7" s="408">
        <f>INDEX(кап!$A$2:$O$129,E7,(3+$F$1))</f>
        <v>0</v>
      </c>
      <c r="O7" s="390">
        <f>INDEX(э_э!$A$2:$O$129,E7,(3+$F$1))</f>
        <v>0</v>
      </c>
      <c r="P7" s="391">
        <f>K7+O7+N7</f>
        <v>1744.8319999999999</v>
      </c>
      <c r="Q7" s="409">
        <f t="array" ref="Q7">SUM((Оплата!$C$5:$C$2985&lt;=$H$1)*(Оплата!$C$5:$C$2985&gt;$G$1)*(Оплата!$D$5:$D$2985="ТСЖ")*(Оплата!$A$5:$A$2985=E7)*(Оплата!$E$5:$E$2985))</f>
        <v>1744.79</v>
      </c>
      <c r="R7" s="410">
        <f t="array" ref="R7">SUM((Оплата!$C$5:$C$2985&lt;=$H$1)*(Оплата!$C$5:$C$2985&gt;$G$1)*(Оплата!$D$5:$D$2985="кап_затраты")*(Оплата!$A$5:$A$2985=E7)*(Оплата!$E$5:$E$2985))</f>
        <v>0</v>
      </c>
      <c r="S7" s="411">
        <f t="array" ref="S7">SUM((Оплата!$C$5:$C$2985&lt;=$H$1)*(Оплата!$C$5:$C$2985&gt;$G$1)*(Оплата!$D$5:$D$2985="э_энер")*(Оплата!$A$5:$A$2985=E7)*(Оплата!$E$5:$E$2985))</f>
        <v>0</v>
      </c>
      <c r="T7" s="412">
        <f t="shared" si="6"/>
        <v>1744.79</v>
      </c>
      <c r="U7" s="405">
        <f t="shared" si="1"/>
        <v>1744.8340000000012</v>
      </c>
      <c r="V7" s="405">
        <f t="shared" si="2"/>
        <v>0</v>
      </c>
      <c r="W7" s="406">
        <f t="shared" si="3"/>
        <v>0</v>
      </c>
      <c r="X7" s="404">
        <f t="shared" si="7"/>
        <v>1744.8340000000012</v>
      </c>
      <c r="Y7" s="413">
        <f t="shared" si="4"/>
        <v>4</v>
      </c>
      <c r="AA7" s="398"/>
      <c r="AB7" s="401"/>
      <c r="AD7" s="401"/>
      <c r="AE7" s="401"/>
      <c r="AF7" s="401"/>
    </row>
    <row r="8" spans="1:32" s="156" customFormat="1">
      <c r="A8" s="381"/>
      <c r="B8" s="381">
        <f t="array" ref="B8">SUM((Оплата!$C$5:$C$2992&lt;=$G$1)*(Оплата!$D$5:$D$2992="кап_затраты")*(Оплата!$A$5:$A$2992=E8)*(Оплата!$E$5:$E$2992))</f>
        <v>0</v>
      </c>
      <c r="C8" s="381">
        <f t="array" ref="C8">SUM((Оплата!$C$5:$C$2992&lt;=$G$1)*(Оплата!$D$5:$D$2992="э_энер")*(Оплата!$A$5:$A$2992=E8)*(Оплата!$E$5:$E$2992))</f>
        <v>0</v>
      </c>
      <c r="D8" s="156">
        <f t="array" ref="D8">SUM((Оплата!$C$5:$C$2992&lt;=$G$1)*(Оплата!$D$5:$D$2992="ТСЖ")*(Оплата!$A$5:$A$2992=E8)*(Оплата!$E$5:$E$2992))</f>
        <v>35891.350000000006</v>
      </c>
      <c r="E8" s="402">
        <f>Жильцы!A6</f>
        <v>5</v>
      </c>
      <c r="F8" s="403" t="str">
        <f>Жильцы!B6&amp;" "&amp;Жильцы!C6&amp;"."&amp;Жильцы!D6&amp;"."</f>
        <v>Сандул Д.А.</v>
      </c>
      <c r="G8" s="404">
        <f t="shared" si="5"/>
        <v>14242.063999999984</v>
      </c>
      <c r="H8" s="405">
        <f>Жильцы!J6+SUMIFS(р_и_с!C6:O6, р_и_с!$C$1:$O$1,"&lt;"&amp;$F$1)+SUMIFS(т_тех!C6:O6, т_тех!$C$1:$O$1,"&lt;"&amp;$F$1)+SUMIFS(пас_с!C6:O6,пас_с!$C$1:$O$1,"&lt;"&amp;$F$1)-D8</f>
        <v>14242.063999999984</v>
      </c>
      <c r="I8" s="406">
        <f>Жильцы!L6+SUMIFS(кап!C6:O6, кап!$C$1:$O$1,"&lt;"&amp;$F$1)-B8</f>
        <v>0</v>
      </c>
      <c r="J8" s="407">
        <f>Жильцы!K6+SUMIFS(э_э!C6:O6, э_э!$C$1:$O$1,"&lt;"&amp;$F$1)-C8</f>
        <v>0</v>
      </c>
      <c r="K8" s="388">
        <f>INDEX(р_и_с!$A$2:$O$129,E8,(3+$F$1))+INDEX(т_тех!$A$2:$O$129,E8,(3+$F$1))+INDEX(пас_с!$A$2:$O$129,E8,(3+$F$1))</f>
        <v>4747.3440000000001</v>
      </c>
      <c r="L8" s="488">
        <f>INDEX(р_и_с!$R$2:$AC$129,E8,$F$1)</f>
        <v>4398.45</v>
      </c>
      <c r="M8" s="491">
        <f t="shared" si="0"/>
        <v>348.89000000000033</v>
      </c>
      <c r="N8" s="408">
        <f>INDEX(кап!$A$2:$O$129,E8,(3+$F$1))</f>
        <v>0</v>
      </c>
      <c r="O8" s="390">
        <f>INDEX(э_э!$A$2:$O$129,E8,(3+$F$1))</f>
        <v>0</v>
      </c>
      <c r="P8" s="391">
        <f t="shared" ref="P8:P71" si="8">K8+O8+N8</f>
        <v>4747.3440000000001</v>
      </c>
      <c r="Q8" s="409">
        <f t="array" ref="Q8">SUM((Оплата!$C$5:$C$2985&lt;=$H$1)*(Оплата!$C$5:$C$2985&gt;$G$1)*(Оплата!$D$5:$D$2985="ТСЖ")*(Оплата!$A$5:$A$2985=E8)*(Оплата!$E$5:$E$2985))</f>
        <v>0</v>
      </c>
      <c r="R8" s="410">
        <f t="array" ref="R8">SUM((Оплата!$C$5:$C$2985&lt;=$H$1)*(Оплата!$C$5:$C$2985&gt;$G$1)*(Оплата!$D$5:$D$2985="кап_затраты")*(Оплата!$A$5:$A$2985=E8)*(Оплата!$E$5:$E$2985))</f>
        <v>0</v>
      </c>
      <c r="S8" s="411">
        <f t="array" ref="S8">SUM((Оплата!$C$5:$C$2985&lt;=$H$1)*(Оплата!$C$5:$C$2985&gt;$G$1)*(Оплата!$D$5:$D$2985="э_энер")*(Оплата!$A$5:$A$2985=E8)*(Оплата!$E$5:$E$2985))</f>
        <v>0</v>
      </c>
      <c r="T8" s="412">
        <f t="shared" si="6"/>
        <v>0</v>
      </c>
      <c r="U8" s="405">
        <f t="shared" si="1"/>
        <v>18989.407999999985</v>
      </c>
      <c r="V8" s="405">
        <f t="shared" si="2"/>
        <v>0</v>
      </c>
      <c r="W8" s="406">
        <f t="shared" si="3"/>
        <v>0</v>
      </c>
      <c r="X8" s="404">
        <f t="shared" si="7"/>
        <v>18989.407999999985</v>
      </c>
      <c r="Y8" s="413">
        <f t="shared" si="4"/>
        <v>5</v>
      </c>
      <c r="AA8" s="398"/>
      <c r="AB8" s="401"/>
      <c r="AD8" s="401"/>
      <c r="AE8" s="401"/>
      <c r="AF8" s="401"/>
    </row>
    <row r="9" spans="1:32" s="156" customFormat="1">
      <c r="A9" s="381"/>
      <c r="B9" s="381">
        <f t="array" ref="B9">SUM((Оплата!$C$5:$C$2992&lt;=$G$1)*(Оплата!$D$5:$D$2992="кап_затраты")*(Оплата!$A$5:$A$2992=E9)*(Оплата!$E$5:$E$2992))</f>
        <v>0</v>
      </c>
      <c r="C9" s="381">
        <f t="array" ref="C9">SUM((Оплата!$C$5:$C$2992&lt;=$G$1)*(Оплата!$D$5:$D$2992="э_энер")*(Оплата!$A$5:$A$2992=E9)*(Оплата!$E$5:$E$2992))</f>
        <v>0</v>
      </c>
      <c r="D9" s="156">
        <f t="array" ref="D9">SUM((Оплата!$C$5:$C$2992&lt;=$G$1)*(Оплата!$D$5:$D$2992="ТСЖ")*(Оплата!$A$5:$A$2992=E9)*(Оплата!$E$5:$E$2992))</f>
        <v>0</v>
      </c>
      <c r="E9" s="402">
        <f>Жильцы!A7</f>
        <v>6</v>
      </c>
      <c r="F9" s="403" t="str">
        <f>Жильцы!B7&amp;" "&amp;Жильцы!C7&amp;"."&amp;Жильцы!D7&amp;"."</f>
        <v>организация ..</v>
      </c>
      <c r="G9" s="404">
        <f t="shared" si="5"/>
        <v>0</v>
      </c>
      <c r="H9" s="405">
        <f>Жильцы!J7+SUMIFS(р_и_с!C7:O7, р_и_с!$C$1:$O$1,"&lt;"&amp;$F$1)+SUMIFS(т_тех!C7:O7, т_тех!$C$1:$O$1,"&lt;"&amp;$F$1)+SUMIFS(пас_с!C7:O7,пас_с!$C$1:$O$1,"&lt;"&amp;$F$1)-D9</f>
        <v>0</v>
      </c>
      <c r="I9" s="406">
        <f>Жильцы!L7+SUMIFS(кап!C7:O7, кап!$C$1:$O$1,"&lt;"&amp;$F$1)-B9</f>
        <v>0</v>
      </c>
      <c r="J9" s="407">
        <f>Жильцы!K7+SUMIFS(э_э!C7:O7, э_э!$C$1:$O$1,"&lt;"&amp;$F$1)-C9</f>
        <v>0</v>
      </c>
      <c r="K9" s="388">
        <f>INDEX(р_и_с!$A$2:$O$129,E9,(3+$F$1))+INDEX(т_тех!$A$2:$O$129,E9,(3+$F$1))+INDEX(пас_с!$A$2:$O$129,E9,(3+$F$1))</f>
        <v>0</v>
      </c>
      <c r="L9" s="488">
        <f>INDEX(р_и_с!$R$2:$AC$129,E9,$F$1)</f>
        <v>0</v>
      </c>
      <c r="M9" s="491">
        <f>ROUND(K9,2)-ROUND(L9,2)</f>
        <v>0</v>
      </c>
      <c r="N9" s="408">
        <f>INDEX(кап!$A$2:$O$129,E9,(3+$F$1))</f>
        <v>0</v>
      </c>
      <c r="O9" s="390">
        <f>INDEX(э_э!$A$2:$O$129,E9,(3+$F$1))</f>
        <v>0</v>
      </c>
      <c r="P9" s="391">
        <f t="shared" si="8"/>
        <v>0</v>
      </c>
      <c r="Q9" s="409">
        <f t="array" ref="Q9">SUM((Оплата!$C$5:$C$2985&lt;=$H$1)*(Оплата!$C$5:$C$2985&gt;$G$1)*(Оплата!$D$5:$D$2985="ТСЖ")*(Оплата!$A$5:$A$2985=E9)*(Оплата!$E$5:$E$2985))</f>
        <v>0</v>
      </c>
      <c r="R9" s="410">
        <f t="array" ref="R9">SUM((Оплата!$C$5:$C$2985&lt;=$H$1)*(Оплата!$C$5:$C$2985&gt;$G$1)*(Оплата!$D$5:$D$2985="кап_затраты")*(Оплата!$A$5:$A$2985=E9)*(Оплата!$E$5:$E$2985))</f>
        <v>0</v>
      </c>
      <c r="S9" s="411">
        <f t="array" ref="S9">SUM((Оплата!$C$5:$C$2985&lt;=$H$1)*(Оплата!$C$5:$C$2985&gt;$G$1)*(Оплата!$D$5:$D$2985="э_энер")*(Оплата!$A$5:$A$2985=E9)*(Оплата!$E$5:$E$2985))</f>
        <v>0</v>
      </c>
      <c r="T9" s="412">
        <f t="shared" si="6"/>
        <v>0</v>
      </c>
      <c r="U9" s="405">
        <f t="shared" si="1"/>
        <v>0</v>
      </c>
      <c r="V9" s="405">
        <f t="shared" si="2"/>
        <v>0</v>
      </c>
      <c r="W9" s="406">
        <f t="shared" si="3"/>
        <v>0</v>
      </c>
      <c r="X9" s="404">
        <f t="shared" si="7"/>
        <v>0</v>
      </c>
      <c r="Y9" s="413">
        <f t="shared" si="4"/>
        <v>6</v>
      </c>
      <c r="AA9" s="398"/>
      <c r="AB9" s="401"/>
      <c r="AD9" s="401"/>
      <c r="AE9" s="401"/>
      <c r="AF9" s="401"/>
    </row>
    <row r="10" spans="1:32" s="156" customFormat="1">
      <c r="A10" s="414"/>
      <c r="B10" s="414">
        <f t="array" ref="B10">SUM((Оплата!$C$5:$C$2992&lt;=$G$1)*(Оплата!$D$5:$D$2992="кап_затраты")*(Оплата!$A$5:$A$2992=E10)*(Оплата!$E$5:$E$2992))</f>
        <v>0</v>
      </c>
      <c r="C10" s="414">
        <f t="array" ref="C10">SUM((Оплата!$C$5:$C$2992&lt;=$G$1)*(Оплата!$D$5:$D$2992="э_энер")*(Оплата!$A$5:$A$2992=E10)*(Оплата!$E$5:$E$2992))</f>
        <v>0</v>
      </c>
      <c r="D10" s="156">
        <f t="array" ref="D10">SUM((Оплата!$C$5:$C$2992&lt;=$G$1)*(Оплата!$D$5:$D$2992="ТСЖ")*(Оплата!$A$5:$A$2992=E10)*(Оплата!$E$5:$E$2992))</f>
        <v>19889.41</v>
      </c>
      <c r="E10" s="402">
        <f>Жильцы!A8</f>
        <v>7</v>
      </c>
      <c r="F10" s="403" t="str">
        <f>Жильцы!B8&amp;" "&amp;Жильцы!C8&amp;"."&amp;Жильцы!D8&amp;"."</f>
        <v>Ушаков В.Г.</v>
      </c>
      <c r="G10" s="404">
        <f t="shared" si="5"/>
        <v>1825.8299999999965</v>
      </c>
      <c r="H10" s="405">
        <f>Жильцы!J8+SUMIFS(р_и_с!C8:O8, р_и_с!$C$1:$O$1,"&lt;"&amp;$F$1)+SUMIFS(т_тех!C8:O8, т_тех!$C$1:$O$1,"&lt;"&amp;$F$1)+SUMIFS(пас_с!C8:O8,пас_с!$C$1:$O$1,"&lt;"&amp;$F$1)-D10</f>
        <v>1000.9999999999964</v>
      </c>
      <c r="I10" s="406">
        <f>Жильцы!L8+SUMIFS(кап!C8:O8, кап!$C$1:$O$1,"&lt;"&amp;$F$1)-B10</f>
        <v>0</v>
      </c>
      <c r="J10" s="415">
        <f>Жильцы!K8+SUMIFS(э_э!C137:O137, э_э!$C$1:$O$1,"&lt;"&amp;$F$1)+SUMIFS(э_э!C138:O138, э_э!$C$1:$O$1,"&lt;"&amp;$F$1)-C10</f>
        <v>824.83000000000015</v>
      </c>
      <c r="K10" s="388">
        <f>INDEX(р_и_с!$A$2:$O$129,E10,(3+$F$1))+INDEX(т_тех!$A$2:$O$129,E10,(3+$F$1))+INDEX(пас_с!$A$2:$O$129,E10,(3+$F$1))</f>
        <v>1814.8799999999999</v>
      </c>
      <c r="L10" s="488">
        <f>INDEX(р_и_с!$R$2:$AC$129,E10,$F$1)</f>
        <v>1681.5</v>
      </c>
      <c r="M10" s="491">
        <f>ROUND(K10,2)-ROUND(L10,2)</f>
        <v>133.38000000000011</v>
      </c>
      <c r="N10" s="408">
        <f>INDEX(кап!$A$2:$O$129,E10,(3+$F$1))</f>
        <v>0</v>
      </c>
      <c r="O10" s="390">
        <f>INDEX(э_э!A137:O142,1,(3+$F$1))+INDEX(э_э!A137:O142,2,(3+$F$1))</f>
        <v>24.36</v>
      </c>
      <c r="P10" s="391">
        <f t="shared" si="8"/>
        <v>1839.2399999999998</v>
      </c>
      <c r="Q10" s="409">
        <f t="array" ref="Q10">SUM((Оплата!$C$5:$C$2985&lt;=$H$1)*(Оплата!$C$5:$C$2985&gt;$G$1)*(Оплата!$D$5:$D$2985="ТСЖ")*(Оплата!$A$5:$A$2985=E10)*(Оплата!$E$5:$E$2985))</f>
        <v>1825.83</v>
      </c>
      <c r="R10" s="410">
        <f t="array" ref="R10">SUM((Оплата!$C$5:$C$2985&lt;=$H$1)*(Оплата!$C$5:$C$2985&gt;$G$1)*(Оплата!$D$5:$D$2985="кап_затраты")*(Оплата!$A$5:$A$2985=E10)*(Оплата!$E$5:$E$2985))</f>
        <v>0</v>
      </c>
      <c r="S10" s="411">
        <f t="array" ref="S10">SUM((Оплата!$C$5:$C$2985&lt;=$H$1)*(Оплата!$C$5:$C$2985&gt;$G$1)*(Оплата!$D$5:$D$2985="э_энер")*(Оплата!$A$5:$A$2985=E10)*(Оплата!$E$5:$E$2985))</f>
        <v>0</v>
      </c>
      <c r="T10" s="412">
        <f t="shared" si="6"/>
        <v>1825.83</v>
      </c>
      <c r="U10" s="405">
        <f t="shared" si="1"/>
        <v>990.04999999999654</v>
      </c>
      <c r="V10" s="405">
        <f t="shared" si="2"/>
        <v>0</v>
      </c>
      <c r="W10" s="406">
        <f t="shared" si="3"/>
        <v>849.19000000000017</v>
      </c>
      <c r="X10" s="404">
        <f t="shared" si="7"/>
        <v>1839.2399999999966</v>
      </c>
      <c r="Y10" s="416">
        <f t="shared" si="4"/>
        <v>7</v>
      </c>
      <c r="Z10" s="417">
        <f>IF($F$1&gt;6,2.326,2.016)</f>
        <v>2.3260000000000001</v>
      </c>
      <c r="AA10" s="418">
        <f>IF($F$1&gt;6,0.846,0.736)</f>
        <v>0.84599999999999997</v>
      </c>
      <c r="AB10" s="418"/>
      <c r="AC10" s="418"/>
      <c r="AD10" s="401"/>
      <c r="AE10" s="401"/>
      <c r="AF10" s="401"/>
    </row>
    <row r="11" spans="1:32" s="156" customFormat="1">
      <c r="A11" s="381"/>
      <c r="B11" s="381">
        <f t="array" ref="B11">SUM((Оплата!$C$5:$C$2992&lt;=$G$1)*(Оплата!$D$5:$D$2992="кап_затраты")*(Оплата!$A$5:$A$2992=E11)*(Оплата!$E$5:$E$2992))</f>
        <v>0</v>
      </c>
      <c r="C11" s="381">
        <f t="array" ref="C11">SUM((Оплата!$C$5:$C$2992&lt;=$G$1)*(Оплата!$D$5:$D$2992="э_энер")*(Оплата!$A$5:$A$2992=E11)*(Оплата!$E$5:$E$2992))</f>
        <v>0</v>
      </c>
      <c r="D11" s="156">
        <f t="array" ref="D11">SUM((Оплата!$C$5:$C$2992&lt;=$G$1)*(Оплата!$D$5:$D$2992="ТСЖ")*(Оплата!$A$5:$A$2992=E11)*(Оплата!$E$5:$E$2992))</f>
        <v>19413.120000000003</v>
      </c>
      <c r="E11" s="402">
        <f>Жильцы!A9</f>
        <v>8</v>
      </c>
      <c r="F11" s="403" t="str">
        <f>Жильцы!B9&amp;" "&amp;Жильцы!C9&amp;"."&amp;Жильцы!D9&amp;"."</f>
        <v>Дымченко Г.Н.</v>
      </c>
      <c r="G11" s="404">
        <f t="shared" si="5"/>
        <v>1806.7039999999943</v>
      </c>
      <c r="H11" s="405">
        <f>Жильцы!J9+SUMIFS(р_и_с!C9:O9, р_и_с!$C$1:$O$1,"&lt;"&amp;$F$1)+SUMIFS(т_тех!C9:O9, т_тех!$C$1:$O$1,"&lt;"&amp;$F$1)+SUMIFS(пас_с!C9:O9,пас_с!$C$1:$O$1,"&lt;"&amp;$F$1)-D11</f>
        <v>-815.29600000000573</v>
      </c>
      <c r="I11" s="406">
        <f>Жильцы!L9+SUMIFS(кап!C9:O9, кап!$C$1:$O$1,"&lt;"&amp;$F$1)-B11</f>
        <v>0</v>
      </c>
      <c r="J11" s="407">
        <f>Жильцы!K9+SUMIFS(э_э!C9:O9, э_э!$C$1:$O$1,"&lt;"&amp;$F$1)-C11</f>
        <v>2622</v>
      </c>
      <c r="K11" s="388">
        <f>INDEX(р_и_с!$A$2:$O$129,E11,(3+$F$1))+INDEX(т_тех!$A$2:$O$129,E11,(3+$F$1))+INDEX(пас_с!$A$2:$O$129,E11,(3+$F$1))</f>
        <v>1579.2640000000001</v>
      </c>
      <c r="L11" s="488">
        <f>INDEX(р_и_с!$R$2:$AC$129,E11,$F$1)</f>
        <v>1463.2</v>
      </c>
      <c r="M11" s="491">
        <f>ROUND(K11,2)-ROUND(L11,2)</f>
        <v>116.05999999999995</v>
      </c>
      <c r="N11" s="408">
        <f>INDEX(кап!$A$2:$O$129,E11,(3+$F$1))</f>
        <v>0</v>
      </c>
      <c r="O11" s="390">
        <f>INDEX(э_э!$A$2:$O$129,E11,(3+$F$1))</f>
        <v>264</v>
      </c>
      <c r="P11" s="391">
        <f t="shared" si="8"/>
        <v>1843.2640000000001</v>
      </c>
      <c r="Q11" s="409">
        <f t="array" ref="Q11">SUM((Оплата!$C$5:$C$2985&lt;=$H$1)*(Оплата!$C$5:$C$2985&gt;$G$1)*(Оплата!$D$5:$D$2985="ТСЖ")*(Оплата!$A$5:$A$2985=E11)*(Оплата!$E$5:$E$2985))</f>
        <v>0</v>
      </c>
      <c r="R11" s="410">
        <f t="array" ref="R11">SUM((Оплата!$C$5:$C$2985&lt;=$H$1)*(Оплата!$C$5:$C$2985&gt;$G$1)*(Оплата!$D$5:$D$2985="кап_затраты")*(Оплата!$A$5:$A$2985=E11)*(Оплата!$E$5:$E$2985))</f>
        <v>0</v>
      </c>
      <c r="S11" s="411">
        <f t="array" ref="S11">SUM((Оплата!$C$5:$C$2985&lt;=$H$1)*(Оплата!$C$5:$C$2985&gt;$G$1)*(Оплата!$D$5:$D$2985="э_энер")*(Оплата!$A$5:$A$2985=E11)*(Оплата!$E$5:$E$2985))</f>
        <v>0</v>
      </c>
      <c r="T11" s="412">
        <f t="shared" si="6"/>
        <v>0</v>
      </c>
      <c r="U11" s="405">
        <f t="shared" si="1"/>
        <v>763.96799999999439</v>
      </c>
      <c r="V11" s="405">
        <f t="shared" si="2"/>
        <v>0</v>
      </c>
      <c r="W11" s="406">
        <f t="shared" si="3"/>
        <v>2886</v>
      </c>
      <c r="X11" s="404">
        <f t="shared" si="7"/>
        <v>3649.9679999999944</v>
      </c>
      <c r="Y11" s="413">
        <f t="shared" si="4"/>
        <v>8</v>
      </c>
      <c r="Z11" s="156">
        <f>IF($F$1&gt;6,2.224,1.936)</f>
        <v>2.2240000000000002</v>
      </c>
      <c r="AA11" s="398"/>
      <c r="AB11" s="401"/>
      <c r="AD11" s="401"/>
      <c r="AE11" s="401"/>
      <c r="AF11" s="401"/>
    </row>
    <row r="12" spans="1:32" s="156" customFormat="1">
      <c r="A12" s="381"/>
      <c r="B12" s="381">
        <f t="array" ref="B12">SUM((Оплата!$C$5:$C$2992&lt;=$G$1)*(Оплата!$D$5:$D$2992="кап_затраты")*(Оплата!$A$5:$A$2992=E12)*(Оплата!$E$5:$E$2992))</f>
        <v>0</v>
      </c>
      <c r="C12" s="381">
        <f t="array" ref="C12">SUM((Оплата!$C$5:$C$2992&lt;=$G$1)*(Оплата!$D$5:$D$2992="э_энер")*(Оплата!$A$5:$A$2992=E12)*(Оплата!$E$5:$E$2992))</f>
        <v>0</v>
      </c>
      <c r="D12" s="156">
        <f t="array" ref="D12">SUM((Оплата!$C$5:$C$2992&lt;=$G$1)*(Оплата!$D$5:$D$2992="ТСЖ")*(Оплата!$A$5:$A$2992=E12)*(Оплата!$E$5:$E$2992))</f>
        <v>21730.440000000002</v>
      </c>
      <c r="E12" s="402">
        <f>Жильцы!A10</f>
        <v>9</v>
      </c>
      <c r="F12" s="403" t="str">
        <f>Жильцы!B10&amp;" "&amp;Жильцы!C10&amp;"."&amp;Жильцы!D10&amp;"."</f>
        <v>Солянов Р.Г.</v>
      </c>
      <c r="G12" s="404">
        <f t="shared" si="5"/>
        <v>2012.0459999999994</v>
      </c>
      <c r="H12" s="405">
        <f>Жильцы!J10+SUMIFS(р_и_с!C10:O10, р_и_с!$C$1:$O$1,"&lt;"&amp;$F$1)+SUMIFS(т_тех!C10:O10, т_тех!$C$1:$O$1,"&lt;"&amp;$F$1)+SUMIFS(пас_с!C10:O10,пас_с!$C$1:$O$1,"&lt;"&amp;$F$1)-D12</f>
        <v>-3242.094000000001</v>
      </c>
      <c r="I12" s="406">
        <f>Жильцы!L10+SUMIFS(кап!C10:O10, кап!$C$1:$O$1,"&lt;"&amp;$F$1)-B12</f>
        <v>0</v>
      </c>
      <c r="J12" s="407">
        <f>Жильцы!K10+SUMIFS(э_э!C10:O10, э_э!$C$1:$O$1,"&lt;"&amp;$F$1)-C12</f>
        <v>5254.14</v>
      </c>
      <c r="K12" s="388">
        <f>INDEX(р_и_с!$A$2:$O$129,E12,(3+$F$1))+INDEX(т_тех!$A$2:$O$129,E12,(3+$F$1))+INDEX(пас_с!$A$2:$O$129,E12,(3+$F$1))</f>
        <v>1572.896</v>
      </c>
      <c r="L12" s="488">
        <f>INDEX(р_и_с!$R$2:$AC$129,E12,$F$1)</f>
        <v>1457.3</v>
      </c>
      <c r="M12" s="491">
        <f t="shared" si="0"/>
        <v>115.60000000000014</v>
      </c>
      <c r="N12" s="408">
        <f>INDEX(кап!$A$2:$O$129,E12,(3+$F$1))</f>
        <v>0</v>
      </c>
      <c r="O12" s="390">
        <f>INDEX(э_э!$A$2:$O$129,E12,(3+$F$1))</f>
        <v>514.79999999999995</v>
      </c>
      <c r="P12" s="391">
        <f t="shared" si="8"/>
        <v>2087.6959999999999</v>
      </c>
      <c r="Q12" s="409">
        <f t="array" ref="Q12">SUM((Оплата!$C$5:$C$2985&lt;=$H$1)*(Оплата!$C$5:$C$2985&gt;$G$1)*(Оплата!$D$5:$D$2985="ТСЖ")*(Оплата!$A$5:$A$2985=E12)*(Оплата!$E$5:$E$2985))</f>
        <v>2012.05</v>
      </c>
      <c r="R12" s="410">
        <f t="array" ref="R12">SUM((Оплата!$C$5:$C$2985&lt;=$H$1)*(Оплата!$C$5:$C$2985&gt;$G$1)*(Оплата!$D$5:$D$2985="кап_затраты")*(Оплата!$A$5:$A$2985=E12)*(Оплата!$E$5:$E$2985))</f>
        <v>0</v>
      </c>
      <c r="S12" s="411">
        <f t="array" ref="S12">SUM((Оплата!$C$5:$C$2985&lt;=$H$1)*(Оплата!$C$5:$C$2985&gt;$G$1)*(Оплата!$D$5:$D$2985="э_энер")*(Оплата!$A$5:$A$2985=E12)*(Оплата!$E$5:$E$2985))</f>
        <v>0</v>
      </c>
      <c r="T12" s="412">
        <f t="shared" si="6"/>
        <v>2012.05</v>
      </c>
      <c r="U12" s="405">
        <f t="shared" si="1"/>
        <v>-3681.248000000001</v>
      </c>
      <c r="V12" s="405">
        <f t="shared" si="2"/>
        <v>0</v>
      </c>
      <c r="W12" s="406">
        <f t="shared" si="3"/>
        <v>5768.9400000000005</v>
      </c>
      <c r="X12" s="404">
        <f t="shared" si="7"/>
        <v>2087.6919999999996</v>
      </c>
      <c r="Y12" s="413">
        <f t="shared" si="4"/>
        <v>9</v>
      </c>
      <c r="Z12" s="156">
        <f t="shared" ref="Z12" si="9">IF($F$1&gt;6,2.224,1.936)</f>
        <v>2.2240000000000002</v>
      </c>
      <c r="AA12" s="398"/>
      <c r="AB12" s="401"/>
      <c r="AD12" s="401"/>
      <c r="AE12" s="401"/>
      <c r="AF12" s="401"/>
    </row>
    <row r="13" spans="1:32" s="156" customFormat="1">
      <c r="A13" s="381"/>
      <c r="B13" s="381">
        <f t="array" ref="B13">SUM((Оплата!$C$5:$C$2992&lt;=$G$1)*(Оплата!$D$5:$D$2992="кап_затраты")*(Оплата!$A$5:$A$2992=E13)*(Оплата!$E$5:$E$2992))</f>
        <v>0</v>
      </c>
      <c r="C13" s="381">
        <f t="array" ref="C13">SUM((Оплата!$C$5:$C$2992&lt;=$G$1)*(Оплата!$D$5:$D$2992="э_энер")*(Оплата!$A$5:$A$2992=E13)*(Оплата!$E$5:$E$2992))</f>
        <v>0</v>
      </c>
      <c r="D13" s="156">
        <f t="array" ref="D13">SUM((Оплата!$C$5:$C$2992&lt;=$G$1)*(Оплата!$D$5:$D$2992="ТСЖ")*(Оплата!$A$5:$A$2992=E13)*(Оплата!$E$5:$E$2992))</f>
        <v>23684.54</v>
      </c>
      <c r="E13" s="402">
        <f>Жильцы!A11</f>
        <v>10</v>
      </c>
      <c r="F13" s="403" t="str">
        <f>Жильцы!B11&amp;" "&amp;Жильцы!C11&amp;"."&amp;Жильцы!D11&amp;"."</f>
        <v>Бугаец В.В.</v>
      </c>
      <c r="G13" s="404">
        <f t="shared" si="5"/>
        <v>2493.7740000000049</v>
      </c>
      <c r="H13" s="405">
        <f>Жильцы!J11+SUMIFS(р_и_с!C11:O11, р_и_с!$C$1:$O$1,"&lt;"&amp;$F$1)+SUMIFS(т_тех!C11:O11, т_тех!$C$1:$O$1,"&lt;"&amp;$F$1)+SUMIFS(пас_с!C11:O11,пас_с!$C$1:$O$1,"&lt;"&amp;$F$1)-D13</f>
        <v>-7175.765999999996</v>
      </c>
      <c r="I13" s="406">
        <f>Жильцы!L11+SUMIFS(кап!C11:O11, кап!$C$1:$O$1,"&lt;"&amp;$F$1)-B13</f>
        <v>0</v>
      </c>
      <c r="J13" s="407">
        <f>Жильцы!K11+SUMIFS(э_э!C11:O11, э_э!$C$1:$O$1,"&lt;"&amp;$F$1)-C13</f>
        <v>9669.5400000000009</v>
      </c>
      <c r="K13" s="388">
        <f>INDEX(р_и_с!$A$2:$O$129,E13,(3+$F$1))+INDEX(т_тех!$A$2:$O$129,E13,(3+$F$1))+INDEX(пас_с!$A$2:$O$129,E13,(3+$F$1))</f>
        <v>1563.3440000000001</v>
      </c>
      <c r="L13" s="488">
        <f>INDEX(р_и_с!$R$2:$AC$129,E13,$F$1)</f>
        <v>1448.45</v>
      </c>
      <c r="M13" s="491">
        <f t="shared" si="0"/>
        <v>114.88999999999987</v>
      </c>
      <c r="N13" s="408">
        <f>INDEX(кап!$A$2:$O$129,E13,(3+$F$1))</f>
        <v>0</v>
      </c>
      <c r="O13" s="390">
        <f>INDEX(э_э!$A$2:$O$129,E13,(3+$F$1))</f>
        <v>924</v>
      </c>
      <c r="P13" s="391">
        <f t="shared" si="8"/>
        <v>2487.3440000000001</v>
      </c>
      <c r="Q13" s="409">
        <f t="array" ref="Q13">SUM((Оплата!$C$5:$C$2985&lt;=$H$1)*(Оплата!$C$5:$C$2985&gt;$G$1)*(Оплата!$D$5:$D$2985="ТСЖ")*(Оплата!$A$5:$A$2985=E13)*(Оплата!$E$5:$E$2985))</f>
        <v>2493.77</v>
      </c>
      <c r="R13" s="410">
        <f t="array" ref="R13">SUM((Оплата!$C$5:$C$2985&lt;=$H$1)*(Оплата!$C$5:$C$2985&gt;$G$1)*(Оплата!$D$5:$D$2985="кап_затраты")*(Оплата!$A$5:$A$2985=E13)*(Оплата!$E$5:$E$2985))</f>
        <v>0</v>
      </c>
      <c r="S13" s="411">
        <f t="array" ref="S13">SUM((Оплата!$C$5:$C$2985&lt;=$H$1)*(Оплата!$C$5:$C$2985&gt;$G$1)*(Оплата!$D$5:$D$2985="э_энер")*(Оплата!$A$5:$A$2985=E13)*(Оплата!$E$5:$E$2985))</f>
        <v>0</v>
      </c>
      <c r="T13" s="412">
        <f t="shared" si="6"/>
        <v>2493.77</v>
      </c>
      <c r="U13" s="405">
        <f t="shared" si="1"/>
        <v>-8106.1919999999955</v>
      </c>
      <c r="V13" s="405">
        <f t="shared" si="2"/>
        <v>0</v>
      </c>
      <c r="W13" s="406">
        <f t="shared" si="3"/>
        <v>10593.54</v>
      </c>
      <c r="X13" s="404">
        <f t="shared" si="7"/>
        <v>2487.3480000000054</v>
      </c>
      <c r="Y13" s="413">
        <f t="shared" si="4"/>
        <v>10</v>
      </c>
      <c r="Z13" s="156">
        <f>IF($F$1&gt;6,2.224,1.936)</f>
        <v>2.2240000000000002</v>
      </c>
      <c r="AA13" s="398"/>
      <c r="AB13" s="401"/>
      <c r="AD13" s="401"/>
      <c r="AE13" s="401"/>
      <c r="AF13" s="401"/>
    </row>
    <row r="14" spans="1:32" s="156" customFormat="1">
      <c r="A14" s="381"/>
      <c r="B14" s="381">
        <f t="array" ref="B14">SUM((Оплата!$C$5:$C$2992&lt;=$G$1)*(Оплата!$D$5:$D$2992="кап_затраты")*(Оплата!$A$5:$A$2992=E14)*(Оплата!$E$5:$E$2992))</f>
        <v>0</v>
      </c>
      <c r="C14" s="381">
        <f t="array" ref="C14">SUM((Оплата!$C$5:$C$2992&lt;=$G$1)*(Оплата!$D$5:$D$2992="э_энер")*(Оплата!$A$5:$A$2992=E14)*(Оплата!$E$5:$E$2992))</f>
        <v>0</v>
      </c>
      <c r="D14" s="156">
        <f t="array" ref="D14">SUM((Оплата!$C$5:$C$2992&lt;=$G$1)*(Оплата!$D$5:$D$2992="ТСЖ")*(Оплата!$A$5:$A$2992=E14)*(Оплата!$E$5:$E$2992))</f>
        <v>21676.17</v>
      </c>
      <c r="E14" s="402">
        <f>Жильцы!A12</f>
        <v>11</v>
      </c>
      <c r="F14" s="403" t="str">
        <f>Жильцы!B12&amp;" "&amp;Жильцы!C12&amp;"."&amp;Жильцы!D12&amp;"."</f>
        <v>Молданова Л.Э.</v>
      </c>
      <c r="G14" s="404">
        <f t="shared" si="5"/>
        <v>1280.9080000000031</v>
      </c>
      <c r="H14" s="405">
        <f>Жильцы!J12+SUMIFS(р_и_с!C12:O12, р_и_с!$C$1:$O$1,"&lt;"&amp;$F$1)+SUMIFS(т_тех!C12:O12, т_тех!$C$1:$O$1,"&lt;"&amp;$F$1)+SUMIFS(пас_с!C12:O12,пас_с!$C$1:$O$1,"&lt;"&amp;$F$1)-D14</f>
        <v>-9800.1919999999955</v>
      </c>
      <c r="I14" s="406">
        <f>Жильцы!L12+SUMIFS(кап!C12:O12, кап!$C$1:$O$1,"&lt;"&amp;$F$1)-B14</f>
        <v>0</v>
      </c>
      <c r="J14" s="407">
        <f>Жильцы!K12+SUMIFS(э_э!C12:O12, э_э!$C$1:$O$1,"&lt;"&amp;$F$1)-C14</f>
        <v>11081.099999999999</v>
      </c>
      <c r="K14" s="388">
        <f>INDEX(р_и_с!$A$2:$O$129,E14,(3+$F$1))+INDEX(т_тех!$A$2:$O$129,E14,(3+$F$1))+INDEX(пас_с!$A$2:$O$129,E14,(3+$F$1))</f>
        <v>1566.528</v>
      </c>
      <c r="L14" s="488">
        <f>INDEX(р_и_с!$R$2:$AC$129,E14,$F$1)</f>
        <v>1451.4</v>
      </c>
      <c r="M14" s="491">
        <f t="shared" si="0"/>
        <v>115.12999999999988</v>
      </c>
      <c r="N14" s="408">
        <f>INDEX(кап!$A$2:$O$129,E14,(3+$F$1))</f>
        <v>0</v>
      </c>
      <c r="O14" s="390">
        <f>INDEX(э_э!$A$2:$O$129,E14,(3+$F$1))</f>
        <v>897.59999999999991</v>
      </c>
      <c r="P14" s="391">
        <f t="shared" si="8"/>
        <v>2464.1279999999997</v>
      </c>
      <c r="Q14" s="409">
        <f t="array" ref="Q14">SUM((Оплата!$C$5:$C$2985&lt;=$H$1)*(Оплата!$C$5:$C$2985&gt;$G$1)*(Оплата!$D$5:$D$2985="ТСЖ")*(Оплата!$A$5:$A$2985=E14)*(Оплата!$E$5:$E$2985))</f>
        <v>0</v>
      </c>
      <c r="R14" s="410">
        <f t="array" ref="R14">SUM((Оплата!$C$5:$C$2985&lt;=$H$1)*(Оплата!$C$5:$C$2985&gt;$G$1)*(Оплата!$D$5:$D$2985="кап_затраты")*(Оплата!$A$5:$A$2985=E14)*(Оплата!$E$5:$E$2985))</f>
        <v>0</v>
      </c>
      <c r="S14" s="411">
        <f t="array" ref="S14">SUM((Оплата!$C$5:$C$2985&lt;=$H$1)*(Оплата!$C$5:$C$2985&gt;$G$1)*(Оплата!$D$5:$D$2985="э_энер")*(Оплата!$A$5:$A$2985=E14)*(Оплата!$E$5:$E$2985))</f>
        <v>0</v>
      </c>
      <c r="T14" s="412">
        <f t="shared" si="6"/>
        <v>0</v>
      </c>
      <c r="U14" s="405">
        <f t="shared" si="1"/>
        <v>-8233.6639999999952</v>
      </c>
      <c r="V14" s="405">
        <f t="shared" si="2"/>
        <v>0</v>
      </c>
      <c r="W14" s="406">
        <f t="shared" si="3"/>
        <v>11978.699999999999</v>
      </c>
      <c r="X14" s="404">
        <f t="shared" si="7"/>
        <v>3745.0360000000037</v>
      </c>
      <c r="Y14" s="413">
        <f t="shared" si="4"/>
        <v>11</v>
      </c>
      <c r="Z14" s="156">
        <f t="shared" ref="Z14:Z34" si="10">IF($F$1&gt;6,2.224,1.936)</f>
        <v>2.2240000000000002</v>
      </c>
      <c r="AA14" s="398"/>
      <c r="AB14" s="401"/>
      <c r="AD14" s="401"/>
      <c r="AE14" s="401"/>
      <c r="AF14" s="401"/>
    </row>
    <row r="15" spans="1:32" s="156" customFormat="1">
      <c r="A15" s="381"/>
      <c r="B15" s="381">
        <f t="array" ref="B15">SUM((Оплата!$C$5:$C$2992&lt;=$G$1)*(Оплата!$D$5:$D$2992="кап_затраты")*(Оплата!$A$5:$A$2992=E15)*(Оплата!$E$5:$E$2992))</f>
        <v>0</v>
      </c>
      <c r="C15" s="381">
        <f t="array" ref="C15">SUM((Оплата!$C$5:$C$2992&lt;=$G$1)*(Оплата!$D$5:$D$2992="э_энер")*(Оплата!$A$5:$A$2992=E15)*(Оплата!$E$5:$E$2992))</f>
        <v>0</v>
      </c>
      <c r="D15" s="156">
        <f t="array" ref="D15">SUM((Оплата!$C$5:$C$2992&lt;=$G$1)*(Оплата!$D$5:$D$2992="ТСЖ")*(Оплата!$A$5:$A$2992=E15)*(Оплата!$E$5:$E$2992))</f>
        <v>27492.799999999999</v>
      </c>
      <c r="E15" s="402">
        <f>Жильцы!A13</f>
        <v>12</v>
      </c>
      <c r="F15" s="403" t="str">
        <f>Жильцы!B13&amp;" "&amp;Жильцы!C13&amp;"."&amp;Жильцы!D13&amp;"."</f>
        <v>Чупалов А.Я.</v>
      </c>
      <c r="G15" s="404">
        <f t="shared" si="5"/>
        <v>2527.7739999999958</v>
      </c>
      <c r="H15" s="405">
        <f>Жильцы!J13+SUMIFS(р_и_с!C13:O13, р_и_с!$C$1:$O$1,"&lt;"&amp;$F$1)+SUMIFS(т_тех!C13:O13, т_тех!$C$1:$O$1,"&lt;"&amp;$F$1)+SUMIFS(пас_с!C13:O13,пас_с!$C$1:$O$1,"&lt;"&amp;$F$1)-D15</f>
        <v>-3043.7660000000033</v>
      </c>
      <c r="I15" s="406">
        <f>Жильцы!L13+SUMIFS(кап!C13:O13, кап!$C$1:$O$1,"&lt;"&amp;$F$1)-B15</f>
        <v>0</v>
      </c>
      <c r="J15" s="407">
        <f>Жильцы!K13+SUMIFS(э_э!C13:O13, э_э!$C$1:$O$1,"&lt;"&amp;$F$1)-C15</f>
        <v>5571.5399999999991</v>
      </c>
      <c r="K15" s="388">
        <f>INDEX(р_и_с!$A$2:$O$129,E15,(3+$F$1))+INDEX(т_тех!$A$2:$O$129,E15,(3+$F$1))+INDEX(пас_с!$A$2:$O$129,E15,(3+$F$1))</f>
        <v>2088.7039999999997</v>
      </c>
      <c r="L15" s="488">
        <f>INDEX(р_и_с!$R$2:$AC$129,E15,$F$1)</f>
        <v>1935.1999999999998</v>
      </c>
      <c r="M15" s="491">
        <f t="shared" si="0"/>
        <v>153.49999999999977</v>
      </c>
      <c r="N15" s="408">
        <f>INDEX(кап!$A$2:$O$129,E15,(3+$F$1))</f>
        <v>0</v>
      </c>
      <c r="O15" s="390">
        <f>INDEX(э_э!$A$2:$O$129,E15,(3+$F$1))</f>
        <v>396</v>
      </c>
      <c r="P15" s="391">
        <f t="shared" si="8"/>
        <v>2484.7039999999997</v>
      </c>
      <c r="Q15" s="409">
        <f t="array" ref="Q15">SUM((Оплата!$C$5:$C$2985&lt;=$H$1)*(Оплата!$C$5:$C$2985&gt;$G$1)*(Оплата!$D$5:$D$2985="ТСЖ")*(Оплата!$A$5:$A$2985=E15)*(Оплата!$E$5:$E$2985))</f>
        <v>2527.77</v>
      </c>
      <c r="R15" s="410">
        <f t="array" ref="R15">SUM((Оплата!$C$5:$C$2985&lt;=$H$1)*(Оплата!$C$5:$C$2985&gt;$G$1)*(Оплата!$D$5:$D$2985="кап_затраты")*(Оплата!$A$5:$A$2985=E15)*(Оплата!$E$5:$E$2985))</f>
        <v>0</v>
      </c>
      <c r="S15" s="411">
        <f t="array" ref="S15">SUM((Оплата!$C$5:$C$2985&lt;=$H$1)*(Оплата!$C$5:$C$2985&gt;$G$1)*(Оплата!$D$5:$D$2985="э_энер")*(Оплата!$A$5:$A$2985=E15)*(Оплата!$E$5:$E$2985))</f>
        <v>0</v>
      </c>
      <c r="T15" s="412">
        <f t="shared" si="6"/>
        <v>2527.77</v>
      </c>
      <c r="U15" s="405">
        <f t="shared" si="1"/>
        <v>-3482.8320000000035</v>
      </c>
      <c r="V15" s="405">
        <f t="shared" si="2"/>
        <v>0</v>
      </c>
      <c r="W15" s="406">
        <f t="shared" si="3"/>
        <v>5967.5399999999991</v>
      </c>
      <c r="X15" s="404">
        <f t="shared" si="7"/>
        <v>2484.7079999999955</v>
      </c>
      <c r="Y15" s="413">
        <f t="shared" si="4"/>
        <v>12</v>
      </c>
      <c r="Z15" s="156">
        <f t="shared" si="10"/>
        <v>2.2240000000000002</v>
      </c>
      <c r="AA15" s="398"/>
      <c r="AB15" s="401"/>
      <c r="AD15" s="401"/>
      <c r="AE15" s="401"/>
      <c r="AF15" s="401"/>
    </row>
    <row r="16" spans="1:32" s="156" customFormat="1">
      <c r="A16" s="381"/>
      <c r="B16" s="381">
        <f t="array" ref="B16">SUM((Оплата!$C$5:$C$2992&lt;=$G$1)*(Оплата!$D$5:$D$2992="кап_затраты")*(Оплата!$A$5:$A$2992=E16)*(Оплата!$E$5:$E$2992))</f>
        <v>0</v>
      </c>
      <c r="C16" s="381">
        <f t="array" ref="C16">SUM((Оплата!$C$5:$C$2992&lt;=$G$1)*(Оплата!$D$5:$D$2992="э_энер")*(Оплата!$A$5:$A$2992=E16)*(Оплата!$E$5:$E$2992))</f>
        <v>0</v>
      </c>
      <c r="D16" s="156">
        <f t="array" ref="D16">SUM((Оплата!$C$5:$C$2992&lt;=$G$1)*(Оплата!$D$5:$D$2992="ТСЖ")*(Оплата!$A$5:$A$2992=E16)*(Оплата!$E$5:$E$2992))</f>
        <v>32281.460000000003</v>
      </c>
      <c r="E16" s="402">
        <f>Жильцы!A14</f>
        <v>13</v>
      </c>
      <c r="F16" s="403" t="str">
        <f>Жильцы!B14&amp;" "&amp;Жильцы!C14&amp;"."&amp;Жильцы!D14&amp;"."</f>
        <v>Шувалов  А.В.</v>
      </c>
      <c r="G16" s="404">
        <f t="shared" si="5"/>
        <v>-351.79600000000573</v>
      </c>
      <c r="H16" s="405">
        <f>Жильцы!J14+SUMIFS(р_и_с!C14:O14, р_и_с!$C$1:$O$1,"&lt;"&amp;$F$1)+SUMIFS(т_тех!C14:O14, т_тех!$C$1:$O$1,"&lt;"&amp;$F$1)+SUMIFS(пас_с!C14:O14,пас_с!$C$1:$O$1,"&lt;"&amp;$F$1)-D16</f>
        <v>-10380.016000000007</v>
      </c>
      <c r="I16" s="406">
        <f>Жильцы!L14+SUMIFS(кап!C14:O14, кап!$C$1:$O$1,"&lt;"&amp;$F$1)-B16</f>
        <v>0</v>
      </c>
      <c r="J16" s="407">
        <f>Жильцы!K14+SUMIFS(э_э!C14:O14, э_э!$C$1:$O$1,"&lt;"&amp;$F$1)-C16</f>
        <v>10028.220000000001</v>
      </c>
      <c r="K16" s="388">
        <f>INDEX(р_и_с!$A$2:$O$129,E16,(3+$F$1))+INDEX(т_тех!$A$2:$O$129,E16,(3+$F$1))+INDEX(пас_с!$A$2:$O$129,E16,(3+$F$1))</f>
        <v>2088.7039999999997</v>
      </c>
      <c r="L16" s="488">
        <f>INDEX(р_и_с!$R$2:$AC$129,E16,$F$1)</f>
        <v>1935.1999999999998</v>
      </c>
      <c r="M16" s="491">
        <f t="shared" si="0"/>
        <v>153.49999999999977</v>
      </c>
      <c r="N16" s="408">
        <f>INDEX(кап!$A$2:$O$129,E16,(3+$F$1))</f>
        <v>0</v>
      </c>
      <c r="O16" s="390">
        <f>INDEX(э_э!$A$2:$O$129,E16,(3+$F$1))</f>
        <v>841.5</v>
      </c>
      <c r="P16" s="391">
        <f t="shared" si="8"/>
        <v>2930.2039999999997</v>
      </c>
      <c r="Q16" s="409">
        <f t="array" ref="Q16">SUM((Оплата!$C$5:$C$2985&lt;=$H$1)*(Оплата!$C$5:$C$2985&gt;$G$1)*(Оплата!$D$5:$D$2985="ТСЖ")*(Оплата!$A$5:$A$2985=E16)*(Оплата!$E$5:$E$2985))</f>
        <v>0</v>
      </c>
      <c r="R16" s="410">
        <f t="array" ref="R16">SUM((Оплата!$C$5:$C$2985&lt;=$H$1)*(Оплата!$C$5:$C$2985&gt;$G$1)*(Оплата!$D$5:$D$2985="кап_затраты")*(Оплата!$A$5:$A$2985=E16)*(Оплата!$E$5:$E$2985))</f>
        <v>0</v>
      </c>
      <c r="S16" s="411">
        <f t="array" ref="S16">SUM((Оплата!$C$5:$C$2985&lt;=$H$1)*(Оплата!$C$5:$C$2985&gt;$G$1)*(Оплата!$D$5:$D$2985="э_энер")*(Оплата!$A$5:$A$2985=E16)*(Оплата!$E$5:$E$2985))</f>
        <v>0</v>
      </c>
      <c r="T16" s="412">
        <f t="shared" si="6"/>
        <v>0</v>
      </c>
      <c r="U16" s="405">
        <f t="shared" si="1"/>
        <v>-8291.3120000000072</v>
      </c>
      <c r="V16" s="405">
        <f t="shared" si="2"/>
        <v>0</v>
      </c>
      <c r="W16" s="406">
        <f t="shared" si="3"/>
        <v>10869.720000000001</v>
      </c>
      <c r="X16" s="404">
        <f t="shared" si="7"/>
        <v>2578.407999999994</v>
      </c>
      <c r="Y16" s="413">
        <f t="shared" si="4"/>
        <v>13</v>
      </c>
      <c r="Z16" s="156">
        <f t="shared" si="10"/>
        <v>2.2240000000000002</v>
      </c>
      <c r="AA16" s="398"/>
      <c r="AB16" s="401"/>
      <c r="AD16" s="401"/>
      <c r="AE16" s="401"/>
      <c r="AF16" s="401"/>
    </row>
    <row r="17" spans="1:32" s="156" customFormat="1">
      <c r="A17" s="381"/>
      <c r="B17" s="381">
        <f t="array" ref="B17">SUM((Оплата!$C$5:$C$2992&lt;=$G$1)*(Оплата!$D$5:$D$2992="кап_затраты")*(Оплата!$A$5:$A$2992=E17)*(Оплата!$E$5:$E$2992))</f>
        <v>0</v>
      </c>
      <c r="C17" s="381">
        <f t="array" ref="C17">SUM((Оплата!$C$5:$C$2992&lt;=$G$1)*(Оплата!$D$5:$D$2992="э_энер")*(Оплата!$A$5:$A$2992=E17)*(Оплата!$E$5:$E$2992))</f>
        <v>0</v>
      </c>
      <c r="D17" s="156">
        <f t="array" ref="D17">SUM((Оплата!$C$5:$C$2992&lt;=$G$1)*(Оплата!$D$5:$D$2992="ТСЖ")*(Оплата!$A$5:$A$2992=E17)*(Оплата!$E$5:$E$2992))</f>
        <v>23586.19</v>
      </c>
      <c r="E17" s="402">
        <f>Жильцы!A15</f>
        <v>14</v>
      </c>
      <c r="F17" s="403" t="str">
        <f>Жильцы!B15&amp;" "&amp;Жильцы!C15&amp;"."&amp;Жильцы!D15&amp;"."</f>
        <v>Кожухарь С.В.</v>
      </c>
      <c r="G17" s="404">
        <f t="shared" si="5"/>
        <v>-25.951999999995678</v>
      </c>
      <c r="H17" s="405">
        <f>Жильцы!J15+SUMIFS(р_и_с!C15:O15, р_и_с!$C$1:$O$1,"&lt;"&amp;$F$1)+SUMIFS(т_тех!C15:O15, т_тех!$C$1:$O$1,"&lt;"&amp;$F$1)+SUMIFS(пас_с!C15:O15,пас_с!$C$1:$O$1,"&lt;"&amp;$F$1)-D17</f>
        <v>-7167.2119999999959</v>
      </c>
      <c r="I17" s="406">
        <f>Жильцы!L15+SUMIFS(кап!C15:O15, кап!$C$1:$O$1,"&lt;"&amp;$F$1)-B17</f>
        <v>0</v>
      </c>
      <c r="J17" s="407">
        <f>Жильцы!K15+SUMIFS(э_э!C15:O15, э_э!$C$1:$O$1,"&lt;"&amp;$F$1)-C17</f>
        <v>7141.26</v>
      </c>
      <c r="K17" s="388">
        <f>INDEX(р_и_с!$A$2:$O$129,E17,(3+$F$1))+INDEX(т_тех!$A$2:$O$129,E17,(3+$F$1))+INDEX(пас_с!$A$2:$O$129,E17,(3+$F$1))</f>
        <v>1566.528</v>
      </c>
      <c r="L17" s="488">
        <f>INDEX(р_и_с!$R$2:$AC$129,E17,$F$1)</f>
        <v>1451.4</v>
      </c>
      <c r="M17" s="491">
        <f t="shared" si="0"/>
        <v>115.12999999999988</v>
      </c>
      <c r="N17" s="408">
        <f>INDEX(кап!$A$2:$O$129,E17,(3+$F$1))</f>
        <v>0</v>
      </c>
      <c r="O17" s="390">
        <f>INDEX(э_э!$A$2:$O$129,E17,(3+$F$1))</f>
        <v>551.1</v>
      </c>
      <c r="P17" s="391">
        <f t="shared" si="8"/>
        <v>2117.6280000000002</v>
      </c>
      <c r="Q17" s="409">
        <f t="array" ref="Q17">SUM((Оплата!$C$5:$C$2985&lt;=$H$1)*(Оплата!$C$5:$C$2985&gt;$G$1)*(Оплата!$D$5:$D$2985="ТСЖ")*(Оплата!$A$5:$A$2985=E17)*(Оплата!$E$5:$E$2985))</f>
        <v>10</v>
      </c>
      <c r="R17" s="410">
        <f t="array" ref="R17">SUM((Оплата!$C$5:$C$2985&lt;=$H$1)*(Оплата!$C$5:$C$2985&gt;$G$1)*(Оплата!$D$5:$D$2985="кап_затраты")*(Оплата!$A$5:$A$2985=E17)*(Оплата!$E$5:$E$2985))</f>
        <v>0</v>
      </c>
      <c r="S17" s="411">
        <f t="array" ref="S17">SUM((Оплата!$C$5:$C$2985&lt;=$H$1)*(Оплата!$C$5:$C$2985&gt;$G$1)*(Оплата!$D$5:$D$2985="э_энер")*(Оплата!$A$5:$A$2985=E17)*(Оплата!$E$5:$E$2985))</f>
        <v>0</v>
      </c>
      <c r="T17" s="412">
        <f t="shared" si="6"/>
        <v>10</v>
      </c>
      <c r="U17" s="405">
        <f t="shared" si="1"/>
        <v>-5610.6839999999956</v>
      </c>
      <c r="V17" s="405">
        <f t="shared" si="2"/>
        <v>0</v>
      </c>
      <c r="W17" s="406">
        <f t="shared" si="3"/>
        <v>7692.3600000000006</v>
      </c>
      <c r="X17" s="404">
        <f t="shared" si="7"/>
        <v>2081.6760000000049</v>
      </c>
      <c r="Y17" s="413">
        <f t="shared" si="4"/>
        <v>14</v>
      </c>
      <c r="Z17" s="156">
        <f t="shared" si="10"/>
        <v>2.2240000000000002</v>
      </c>
      <c r="AA17" s="398"/>
      <c r="AB17" s="401"/>
      <c r="AD17" s="401"/>
      <c r="AE17" s="401"/>
      <c r="AF17" s="401"/>
    </row>
    <row r="18" spans="1:32" s="156" customFormat="1">
      <c r="A18" s="381"/>
      <c r="B18" s="381">
        <f t="array" ref="B18">SUM((Оплата!$C$5:$C$2992&lt;=$G$1)*(Оплата!$D$5:$D$2992="кап_затраты")*(Оплата!$A$5:$A$2992=E18)*(Оплата!$E$5:$E$2992))</f>
        <v>0</v>
      </c>
      <c r="C18" s="381">
        <f t="array" ref="C18">SUM((Оплата!$C$5:$C$2992&lt;=$G$1)*(Оплата!$D$5:$D$2992="э_энер")*(Оплата!$A$5:$A$2992=E18)*(Оплата!$E$5:$E$2992))</f>
        <v>0</v>
      </c>
      <c r="D18" s="156">
        <f t="array" ref="D18">SUM((Оплата!$C$5:$C$2992&lt;=$G$1)*(Оплата!$D$5:$D$2992="ТСЖ")*(Оплата!$A$5:$A$2992=E18)*(Оплата!$E$5:$E$2992))</f>
        <v>20670.190000000002</v>
      </c>
      <c r="E18" s="402">
        <f>Жильцы!A16</f>
        <v>15</v>
      </c>
      <c r="F18" s="403" t="str">
        <f>Жильцы!B16&amp;" "&amp;Жильцы!C16&amp;"."&amp;Жильцы!D16&amp;"."</f>
        <v>Килина Л.П.</v>
      </c>
      <c r="G18" s="404">
        <f t="shared" si="5"/>
        <v>1945.9279999999981</v>
      </c>
      <c r="H18" s="405">
        <f>Жильцы!J16+SUMIFS(р_и_с!C16:O16, р_и_с!$C$1:$O$1,"&lt;"&amp;$F$1)+SUMIFS(т_тех!C16:O16, т_тех!$C$1:$O$1,"&lt;"&amp;$F$1)+SUMIFS(пас_с!C16:O16,пас_с!$C$1:$O$1,"&lt;"&amp;$F$1)-D18</f>
        <v>-2345.5120000000024</v>
      </c>
      <c r="I18" s="406">
        <f>Жильцы!L16+SUMIFS(кап!C16:O16, кап!$C$1:$O$1,"&lt;"&amp;$F$1)-B18</f>
        <v>0</v>
      </c>
      <c r="J18" s="407">
        <f>Жильцы!K16+SUMIFS(э_э!C16:O16, э_э!$C$1:$O$1,"&lt;"&amp;$F$1)-C18</f>
        <v>4291.4400000000005</v>
      </c>
      <c r="K18" s="388">
        <f>INDEX(р_и_с!$A$2:$O$129,E18,(3+$F$1))+INDEX(т_тех!$A$2:$O$129,E18,(3+$F$1))+INDEX(пас_с!$A$2:$O$129,E18,(3+$F$1))</f>
        <v>1566.528</v>
      </c>
      <c r="L18" s="488">
        <f>INDEX(р_и_с!$R$2:$AC$129,E18,$F$1)</f>
        <v>1451.4</v>
      </c>
      <c r="M18" s="491">
        <f t="shared" si="0"/>
        <v>115.12999999999988</v>
      </c>
      <c r="N18" s="408">
        <f>INDEX(кап!$A$2:$O$129,E18,(3+$F$1))</f>
        <v>0</v>
      </c>
      <c r="O18" s="390">
        <f>INDEX(э_э!$A$2:$O$129,E18,(3+$F$1))</f>
        <v>366.29999999999995</v>
      </c>
      <c r="P18" s="391">
        <f t="shared" si="8"/>
        <v>1932.828</v>
      </c>
      <c r="Q18" s="409">
        <f t="array" ref="Q18">SUM((Оплата!$C$5:$C$2985&lt;=$H$1)*(Оплата!$C$5:$C$2985&gt;$G$1)*(Оплата!$D$5:$D$2985="ТСЖ")*(Оплата!$A$5:$A$2985=E18)*(Оплата!$E$5:$E$2985))</f>
        <v>1945.93</v>
      </c>
      <c r="R18" s="410">
        <f t="array" ref="R18">SUM((Оплата!$C$5:$C$2985&lt;=$H$1)*(Оплата!$C$5:$C$2985&gt;$G$1)*(Оплата!$D$5:$D$2985="кап_затраты")*(Оплата!$A$5:$A$2985=E18)*(Оплата!$E$5:$E$2985))</f>
        <v>0</v>
      </c>
      <c r="S18" s="411">
        <f t="array" ref="S18">SUM((Оплата!$C$5:$C$2985&lt;=$H$1)*(Оплата!$C$5:$C$2985&gt;$G$1)*(Оплата!$D$5:$D$2985="э_энер")*(Оплата!$A$5:$A$2985=E18)*(Оплата!$E$5:$E$2985))</f>
        <v>0</v>
      </c>
      <c r="T18" s="412">
        <f t="shared" si="6"/>
        <v>1945.93</v>
      </c>
      <c r="U18" s="405">
        <f t="shared" si="1"/>
        <v>-2724.9140000000025</v>
      </c>
      <c r="V18" s="405">
        <f t="shared" si="2"/>
        <v>0</v>
      </c>
      <c r="W18" s="406">
        <f t="shared" si="3"/>
        <v>4657.7400000000007</v>
      </c>
      <c r="X18" s="404">
        <f t="shared" si="7"/>
        <v>1932.8259999999982</v>
      </c>
      <c r="Y18" s="413">
        <f t="shared" si="4"/>
        <v>15</v>
      </c>
      <c r="Z18" s="156">
        <f t="shared" si="10"/>
        <v>2.2240000000000002</v>
      </c>
      <c r="AA18" s="398"/>
      <c r="AB18" s="401"/>
      <c r="AD18" s="401"/>
      <c r="AE18" s="401"/>
      <c r="AF18" s="401"/>
    </row>
    <row r="19" spans="1:32" s="156" customFormat="1">
      <c r="A19" s="381"/>
      <c r="B19" s="381">
        <f t="array" ref="B19">SUM((Оплата!$C$5:$C$2992&lt;=$G$1)*(Оплата!$D$5:$D$2992="кап_затраты")*(Оплата!$A$5:$A$2992=E19)*(Оплата!$E$5:$E$2992))</f>
        <v>0</v>
      </c>
      <c r="C19" s="381">
        <f t="array" ref="C19">SUM((Оплата!$C$5:$C$2992&lt;=$G$1)*(Оплата!$D$5:$D$2992="э_энер")*(Оплата!$A$5:$A$2992=E19)*(Оплата!$E$5:$E$2992))</f>
        <v>0</v>
      </c>
      <c r="D19" s="156">
        <f t="array" ref="D19">SUM((Оплата!$C$5:$C$2992&lt;=$G$1)*(Оплата!$D$5:$D$2992="ТСЖ")*(Оплата!$A$5:$A$2992=E19)*(Оплата!$E$5:$E$2992))</f>
        <v>17943.239999999998</v>
      </c>
      <c r="E19" s="402">
        <f>Жильцы!A17</f>
        <v>16</v>
      </c>
      <c r="F19" s="403" t="str">
        <f>Жильцы!B17&amp;" "&amp;Жильцы!C17&amp;"."&amp;Жильцы!D17&amp;"."</f>
        <v>Ветохина Н.С.</v>
      </c>
      <c r="G19" s="404">
        <f t="shared" si="5"/>
        <v>1846.6500000000005</v>
      </c>
      <c r="H19" s="405">
        <f>Жильцы!J17+SUMIFS(р_и_с!C17:O17, р_и_с!$C$1:$O$1,"&lt;"&amp;$F$1)+SUMIFS(т_тех!C17:O17, т_тех!$C$1:$O$1,"&lt;"&amp;$F$1)+SUMIFS(пас_с!C17:O17,пас_с!$C$1:$O$1,"&lt;"&amp;$F$1)-D19</f>
        <v>-1299.3899999999994</v>
      </c>
      <c r="I19" s="406">
        <f>Жильцы!L17+SUMIFS(кап!C17:O17, кап!$C$1:$O$1,"&lt;"&amp;$F$1)-B19</f>
        <v>0</v>
      </c>
      <c r="J19" s="407">
        <f>Жильцы!K17+SUMIFS(э_э!C17:O17, э_э!$C$1:$O$1,"&lt;"&amp;$F$1)-C19</f>
        <v>3146.04</v>
      </c>
      <c r="K19" s="388">
        <f>INDEX(р_и_с!$A$2:$O$129,E19,(3+$F$1))+INDEX(т_тех!$A$2:$O$129,E19,(3+$F$1))+INDEX(пас_с!$A$2:$O$129,E19,(3+$F$1))</f>
        <v>1576.08</v>
      </c>
      <c r="L19" s="488">
        <f>INDEX(р_и_с!$R$2:$AC$129,E19,$F$1)</f>
        <v>1460.25</v>
      </c>
      <c r="M19" s="491">
        <f t="shared" si="0"/>
        <v>115.82999999999993</v>
      </c>
      <c r="N19" s="408">
        <f>INDEX(кап!$A$2:$O$129,E19,(3+$F$1))</f>
        <v>0</v>
      </c>
      <c r="O19" s="390">
        <f>INDEX(э_э!$A$2:$O$129,E19,(3+$F$1))</f>
        <v>330</v>
      </c>
      <c r="P19" s="391">
        <f t="shared" si="8"/>
        <v>1906.08</v>
      </c>
      <c r="Q19" s="409">
        <f t="array" ref="Q19">SUM((Оплата!$C$5:$C$2985&lt;=$H$1)*(Оплата!$C$5:$C$2985&gt;$G$1)*(Оплата!$D$5:$D$2985="ТСЖ")*(Оплата!$A$5:$A$2985=E19)*(Оплата!$E$5:$E$2985))</f>
        <v>1847</v>
      </c>
      <c r="R19" s="410">
        <f t="array" ref="R19">SUM((Оплата!$C$5:$C$2985&lt;=$H$1)*(Оплата!$C$5:$C$2985&gt;$G$1)*(Оплата!$D$5:$D$2985="кап_затраты")*(Оплата!$A$5:$A$2985=E19)*(Оплата!$E$5:$E$2985))</f>
        <v>0</v>
      </c>
      <c r="S19" s="411">
        <f t="array" ref="S19">SUM((Оплата!$C$5:$C$2985&lt;=$H$1)*(Оплата!$C$5:$C$2985&gt;$G$1)*(Оплата!$D$5:$D$2985="э_энер")*(Оплата!$A$5:$A$2985=E19)*(Оплата!$E$5:$E$2985))</f>
        <v>0</v>
      </c>
      <c r="T19" s="412">
        <f t="shared" si="6"/>
        <v>1847</v>
      </c>
      <c r="U19" s="405">
        <f t="shared" si="1"/>
        <v>-1570.3099999999995</v>
      </c>
      <c r="V19" s="405">
        <f t="shared" si="2"/>
        <v>0</v>
      </c>
      <c r="W19" s="406">
        <f t="shared" si="3"/>
        <v>3476.04</v>
      </c>
      <c r="X19" s="404">
        <f t="shared" si="7"/>
        <v>1905.7300000000005</v>
      </c>
      <c r="Y19" s="413">
        <f t="shared" si="4"/>
        <v>16</v>
      </c>
      <c r="Z19" s="156">
        <f t="shared" si="10"/>
        <v>2.2240000000000002</v>
      </c>
      <c r="AA19" s="398"/>
      <c r="AB19" s="401"/>
      <c r="AD19" s="401"/>
      <c r="AE19" s="401"/>
      <c r="AF19" s="401"/>
    </row>
    <row r="20" spans="1:32" s="156" customFormat="1">
      <c r="A20" s="381"/>
      <c r="B20" s="381">
        <f t="array" ref="B20">SUM((Оплата!$C$5:$C$2992&lt;=$G$1)*(Оплата!$D$5:$D$2992="кап_затраты")*(Оплата!$A$5:$A$2992=E20)*(Оплата!$E$5:$E$2992))</f>
        <v>0</v>
      </c>
      <c r="C20" s="381">
        <f t="array" ref="C20">SUM((Оплата!$C$5:$C$2992&lt;=$G$1)*(Оплата!$D$5:$D$2992="э_энер")*(Оплата!$A$5:$A$2992=E20)*(Оплата!$E$5:$E$2992))</f>
        <v>0</v>
      </c>
      <c r="D20" s="156">
        <f t="array" ref="D20">SUM((Оплата!$C$5:$C$2992&lt;=$G$1)*(Оплата!$D$5:$D$2992="ТСЖ")*(Оплата!$A$5:$A$2992=E20)*(Оплата!$E$5:$E$2992))</f>
        <v>25186.74</v>
      </c>
      <c r="E20" s="402">
        <f>Жильцы!A18</f>
        <v>17</v>
      </c>
      <c r="F20" s="403" t="str">
        <f>Жильцы!B18&amp;" "&amp;Жильцы!C18&amp;"."&amp;Жильцы!D18&amp;"."</f>
        <v>Федорова Н.Ю.</v>
      </c>
      <c r="G20" s="404">
        <f t="shared" si="5"/>
        <v>2125.1360000000004</v>
      </c>
      <c r="H20" s="405">
        <f>Жильцы!J18+SUMIFS(р_и_с!C18:O18, р_и_с!$C$1:$O$1,"&lt;"&amp;$F$1)+SUMIFS(т_тех!C18:O18, т_тех!$C$1:$O$1,"&lt;"&amp;$F$1)+SUMIFS(пас_с!C18:O18,пас_с!$C$1:$O$1,"&lt;"&amp;$F$1)-D20</f>
        <v>-6858.9039999999986</v>
      </c>
      <c r="I20" s="406">
        <f>Жильцы!L18+SUMIFS(кап!C18:O18, кап!$C$1:$O$1,"&lt;"&amp;$F$1)-B20</f>
        <v>0</v>
      </c>
      <c r="J20" s="407">
        <f>Жильцы!K18+SUMIFS(э_э!C18:O18, э_э!$C$1:$O$1,"&lt;"&amp;$F$1)-C20</f>
        <v>8984.0399999999991</v>
      </c>
      <c r="K20" s="388">
        <f>INDEX(р_и_с!$A$2:$O$129,E20,(3+$F$1))+INDEX(т_тех!$A$2:$O$129,E20,(3+$F$1))+INDEX(пас_с!$A$2:$O$129,E20,(3+$F$1))</f>
        <v>1572.896</v>
      </c>
      <c r="L20" s="488">
        <f>INDEX(р_и_с!$R$2:$AC$129,E20,$F$1)</f>
        <v>1457.3</v>
      </c>
      <c r="M20" s="491">
        <f t="shared" si="0"/>
        <v>115.60000000000014</v>
      </c>
      <c r="N20" s="408">
        <f>INDEX(кап!$A$2:$O$129,E20,(3+$F$1))</f>
        <v>0</v>
      </c>
      <c r="O20" s="390">
        <f>INDEX(э_э!$A$2:$O$129,E20,(3+$F$1))</f>
        <v>712.8</v>
      </c>
      <c r="P20" s="391">
        <f t="shared" si="8"/>
        <v>2285.6959999999999</v>
      </c>
      <c r="Q20" s="409">
        <f t="array" ref="Q20">SUM((Оплата!$C$5:$C$2985&lt;=$H$1)*(Оплата!$C$5:$C$2985&gt;$G$1)*(Оплата!$D$5:$D$2985="ТСЖ")*(Оплата!$A$5:$A$2985=E20)*(Оплата!$E$5:$E$2985))</f>
        <v>2125.14</v>
      </c>
      <c r="R20" s="410">
        <f t="array" ref="R20">SUM((Оплата!$C$5:$C$2985&lt;=$H$1)*(Оплата!$C$5:$C$2985&gt;$G$1)*(Оплата!$D$5:$D$2985="кап_затраты")*(Оплата!$A$5:$A$2985=E20)*(Оплата!$E$5:$E$2985))</f>
        <v>0</v>
      </c>
      <c r="S20" s="411">
        <f t="array" ref="S20">SUM((Оплата!$C$5:$C$2985&lt;=$H$1)*(Оплата!$C$5:$C$2985&gt;$G$1)*(Оплата!$D$5:$D$2985="э_энер")*(Оплата!$A$5:$A$2985=E20)*(Оплата!$E$5:$E$2985))</f>
        <v>0</v>
      </c>
      <c r="T20" s="412">
        <f t="shared" si="6"/>
        <v>2125.14</v>
      </c>
      <c r="U20" s="405">
        <f t="shared" si="1"/>
        <v>-7411.1479999999992</v>
      </c>
      <c r="V20" s="405">
        <f t="shared" si="2"/>
        <v>0</v>
      </c>
      <c r="W20" s="406">
        <f t="shared" si="3"/>
        <v>9696.8399999999983</v>
      </c>
      <c r="X20" s="404">
        <f t="shared" si="7"/>
        <v>2285.6919999999991</v>
      </c>
      <c r="Y20" s="413">
        <f t="shared" si="4"/>
        <v>17</v>
      </c>
      <c r="Z20" s="156">
        <f t="shared" si="10"/>
        <v>2.2240000000000002</v>
      </c>
      <c r="AA20" s="398"/>
      <c r="AB20" s="401"/>
      <c r="AD20" s="401"/>
      <c r="AE20" s="401"/>
      <c r="AF20" s="401"/>
    </row>
    <row r="21" spans="1:32" s="156" customFormat="1">
      <c r="A21" s="381"/>
      <c r="B21" s="381">
        <f t="array" ref="B21">SUM((Оплата!$C$5:$C$2992&lt;=$G$1)*(Оплата!$D$5:$D$2992="кап_затраты")*(Оплата!$A$5:$A$2992=E21)*(Оплата!$E$5:$E$2992))</f>
        <v>0</v>
      </c>
      <c r="C21" s="381">
        <f t="array" ref="C21">SUM((Оплата!$C$5:$C$2992&lt;=$G$1)*(Оплата!$D$5:$D$2992="э_энер")*(Оплата!$A$5:$A$2992=E21)*(Оплата!$E$5:$E$2992))</f>
        <v>0</v>
      </c>
      <c r="D21" s="156">
        <f t="array" ref="D21">SUM((Оплата!$C$5:$C$2992&lt;=$G$1)*(Оплата!$D$5:$D$2992="ТСЖ")*(Оплата!$A$5:$A$2992=E21)*(Оплата!$E$5:$E$2992))</f>
        <v>21401.640000000003</v>
      </c>
      <c r="E21" s="402">
        <f>Жильцы!A19</f>
        <v>18</v>
      </c>
      <c r="F21" s="403" t="str">
        <f>Жильцы!B19&amp;" "&amp;Жильцы!C19&amp;"."&amp;Жильцы!D19&amp;"."</f>
        <v>Степанова Т.В.</v>
      </c>
      <c r="G21" s="404">
        <f t="shared" si="5"/>
        <v>2012.1440000000021</v>
      </c>
      <c r="H21" s="405">
        <f>Жильцы!J19+SUMIFS(р_и_с!C19:O19, р_и_с!$C$1:$O$1,"&lt;"&amp;$F$1)+SUMIFS(т_тех!C19:O19, т_тех!$C$1:$O$1,"&lt;"&amp;$F$1)+SUMIFS(пас_с!C19:O19,пас_с!$C$1:$O$1,"&lt;"&amp;$F$1)-D21</f>
        <v>-3108.3159999999989</v>
      </c>
      <c r="I21" s="406">
        <f>Жильцы!L19+SUMIFS(кап!C19:O19, кап!$C$1:$O$1,"&lt;"&amp;$F$1)-B21</f>
        <v>0</v>
      </c>
      <c r="J21" s="407">
        <f>Жильцы!K19+SUMIFS(э_э!C19:O19, э_э!$C$1:$O$1,"&lt;"&amp;$F$1)-C21</f>
        <v>5120.4600000000009</v>
      </c>
      <c r="K21" s="388">
        <f>INDEX(р_и_с!$A$2:$O$129,E21,(3+$F$1))+INDEX(т_тех!$A$2:$O$129,E21,(3+$F$1))+INDEX(пас_с!$A$2:$O$129,E21,(3+$F$1))</f>
        <v>1563.3440000000001</v>
      </c>
      <c r="L21" s="488">
        <f>INDEX(р_и_с!$R$2:$AC$129,E21,$F$1)</f>
        <v>1448.45</v>
      </c>
      <c r="M21" s="491">
        <f t="shared" si="0"/>
        <v>114.88999999999987</v>
      </c>
      <c r="N21" s="408">
        <f>INDEX(кап!$A$2:$O$129,E21,(3+$F$1))</f>
        <v>0</v>
      </c>
      <c r="O21" s="390">
        <f>INDEX(э_э!$A$2:$O$129,E21,(3+$F$1))</f>
        <v>415.79999999999995</v>
      </c>
      <c r="P21" s="391">
        <f t="shared" si="8"/>
        <v>1979.144</v>
      </c>
      <c r="Q21" s="409">
        <f t="array" ref="Q21">SUM((Оплата!$C$5:$C$2985&lt;=$H$1)*(Оплата!$C$5:$C$2985&gt;$G$1)*(Оплата!$D$5:$D$2985="ТСЖ")*(Оплата!$A$5:$A$2985=E21)*(Оплата!$E$5:$E$2985))</f>
        <v>2012.14</v>
      </c>
      <c r="R21" s="410">
        <f t="array" ref="R21">SUM((Оплата!$C$5:$C$2985&lt;=$H$1)*(Оплата!$C$5:$C$2985&gt;$G$1)*(Оплата!$D$5:$D$2985="кап_затраты")*(Оплата!$A$5:$A$2985=E21)*(Оплата!$E$5:$E$2985))</f>
        <v>0</v>
      </c>
      <c r="S21" s="411">
        <f t="array" ref="S21">SUM((Оплата!$C$5:$C$2985&lt;=$H$1)*(Оплата!$C$5:$C$2985&gt;$G$1)*(Оплата!$D$5:$D$2985="э_энер")*(Оплата!$A$5:$A$2985=E21)*(Оплата!$E$5:$E$2985))</f>
        <v>0</v>
      </c>
      <c r="T21" s="412">
        <f t="shared" si="6"/>
        <v>2012.14</v>
      </c>
      <c r="U21" s="405">
        <f t="shared" si="1"/>
        <v>-3557.1119999999992</v>
      </c>
      <c r="V21" s="405">
        <f t="shared" si="2"/>
        <v>0</v>
      </c>
      <c r="W21" s="406">
        <f t="shared" si="3"/>
        <v>5536.2600000000011</v>
      </c>
      <c r="X21" s="404">
        <f t="shared" si="7"/>
        <v>1979.148000000002</v>
      </c>
      <c r="Y21" s="413">
        <f t="shared" si="4"/>
        <v>18</v>
      </c>
      <c r="Z21" s="156">
        <f t="shared" si="10"/>
        <v>2.2240000000000002</v>
      </c>
      <c r="AA21" s="398"/>
      <c r="AB21" s="401"/>
      <c r="AD21" s="401"/>
      <c r="AE21" s="401"/>
      <c r="AF21" s="401"/>
    </row>
    <row r="22" spans="1:32" s="156" customFormat="1">
      <c r="A22" s="381"/>
      <c r="B22" s="381">
        <f t="array" ref="B22">SUM((Оплата!$C$5:$C$2992&lt;=$G$1)*(Оплата!$D$5:$D$2992="кап_затраты")*(Оплата!$A$5:$A$2992=E22)*(Оплата!$E$5:$E$2992))</f>
        <v>0</v>
      </c>
      <c r="C22" s="381">
        <f t="array" ref="C22">SUM((Оплата!$C$5:$C$2992&lt;=$G$1)*(Оплата!$D$5:$D$2992="э_энер")*(Оплата!$A$5:$A$2992=E22)*(Оплата!$E$5:$E$2992))</f>
        <v>0</v>
      </c>
      <c r="D22" s="156">
        <f t="array" ref="D22">SUM((Оплата!$C$5:$C$2992&lt;=$G$1)*(Оплата!$D$5:$D$2992="ТСЖ")*(Оплата!$A$5:$A$2992=E22)*(Оплата!$E$5:$E$2992))</f>
        <v>19107.32</v>
      </c>
      <c r="E22" s="402">
        <f>Жильцы!A20</f>
        <v>19</v>
      </c>
      <c r="F22" s="403" t="str">
        <f>Жильцы!B20&amp;" "&amp;Жильцы!C20&amp;"."&amp;Жильцы!D20&amp;"."</f>
        <v>Николаев Г.Г.</v>
      </c>
      <c r="G22" s="404">
        <f t="shared" si="5"/>
        <v>1975.6080000000038</v>
      </c>
      <c r="H22" s="405">
        <f>Жильцы!J20+SUMIFS(р_и_с!C20:O20, р_и_с!$C$1:$O$1,"&lt;"&amp;$F$1)+SUMIFS(т_тех!C20:O20, т_тех!$C$1:$O$1,"&lt;"&amp;$F$1)+SUMIFS(пас_с!C20:O20,пас_с!$C$1:$O$1,"&lt;"&amp;$F$1)-D22</f>
        <v>-2564.4119999999966</v>
      </c>
      <c r="I22" s="406">
        <f>Жильцы!L20+SUMIFS(кап!C20:O20, кап!$C$1:$O$1,"&lt;"&amp;$F$1)-B22</f>
        <v>0</v>
      </c>
      <c r="J22" s="407">
        <f>Жильцы!K20+SUMIFS(э_э!C20:O20, э_э!$C$1:$O$1,"&lt;"&amp;$F$1)-C22</f>
        <v>4540.0200000000004</v>
      </c>
      <c r="K22" s="388">
        <f>INDEX(р_и_с!$A$2:$O$129,E22,(3+$F$1))+INDEX(т_тех!$A$2:$O$129,E22,(3+$F$1))+INDEX(пас_с!$A$2:$O$129,E22,(3+$F$1))</f>
        <v>1566.528</v>
      </c>
      <c r="L22" s="488">
        <f>INDEX(р_и_с!$R$2:$AC$129,E22,$F$1)</f>
        <v>1451.4</v>
      </c>
      <c r="M22" s="491">
        <f t="shared" si="0"/>
        <v>115.12999999999988</v>
      </c>
      <c r="N22" s="408">
        <f>INDEX(кап!$A$2:$O$129,E22,(3+$F$1))</f>
        <v>0</v>
      </c>
      <c r="O22" s="390">
        <f>INDEX(э_э!$A$2:$O$129,E22,(3+$F$1))</f>
        <v>544.5</v>
      </c>
      <c r="P22" s="391">
        <f t="shared" si="8"/>
        <v>2111.0280000000002</v>
      </c>
      <c r="Q22" s="409">
        <f t="array" ref="Q22">SUM((Оплата!$C$5:$C$2985&lt;=$H$1)*(Оплата!$C$5:$C$2985&gt;$G$1)*(Оплата!$D$5:$D$2985="ТСЖ")*(Оплата!$A$5:$A$2985=E22)*(Оплата!$E$5:$E$2985))</f>
        <v>1975.61</v>
      </c>
      <c r="R22" s="410">
        <f t="array" ref="R22">SUM((Оплата!$C$5:$C$2985&lt;=$H$1)*(Оплата!$C$5:$C$2985&gt;$G$1)*(Оплата!$D$5:$D$2985="кап_затраты")*(Оплата!$A$5:$A$2985=E22)*(Оплата!$E$5:$E$2985))</f>
        <v>0</v>
      </c>
      <c r="S22" s="411">
        <f t="array" ref="S22">SUM((Оплата!$C$5:$C$2985&lt;=$H$1)*(Оплата!$C$5:$C$2985&gt;$G$1)*(Оплата!$D$5:$D$2985="э_энер")*(Оплата!$A$5:$A$2985=E22)*(Оплата!$E$5:$E$2985))</f>
        <v>0</v>
      </c>
      <c r="T22" s="412">
        <f t="shared" si="6"/>
        <v>1975.61</v>
      </c>
      <c r="U22" s="405">
        <f t="shared" si="1"/>
        <v>-2973.4939999999965</v>
      </c>
      <c r="V22" s="405">
        <f t="shared" si="2"/>
        <v>0</v>
      </c>
      <c r="W22" s="406">
        <f t="shared" si="3"/>
        <v>5084.5200000000004</v>
      </c>
      <c r="X22" s="404">
        <f t="shared" si="7"/>
        <v>2111.0260000000039</v>
      </c>
      <c r="Y22" s="413">
        <f t="shared" si="4"/>
        <v>19</v>
      </c>
      <c r="Z22" s="156">
        <f t="shared" si="10"/>
        <v>2.2240000000000002</v>
      </c>
      <c r="AA22" s="398"/>
      <c r="AB22" s="401"/>
      <c r="AD22" s="401"/>
      <c r="AE22" s="401"/>
      <c r="AF22" s="401"/>
    </row>
    <row r="23" spans="1:32" s="156" customFormat="1">
      <c r="A23" s="381"/>
      <c r="B23" s="381">
        <f t="array" ref="B23">SUM((Оплата!$C$5:$C$2992&lt;=$G$1)*(Оплата!$D$5:$D$2992="кап_затраты")*(Оплата!$A$5:$A$2992=E23)*(Оплата!$E$5:$E$2992))</f>
        <v>0</v>
      </c>
      <c r="C23" s="381">
        <f t="array" ref="C23">SUM((Оплата!$C$5:$C$2992&lt;=$G$1)*(Оплата!$D$5:$D$2992="э_энер")*(Оплата!$A$5:$A$2992=E23)*(Оплата!$E$5:$E$2992))</f>
        <v>0</v>
      </c>
      <c r="D23" s="156">
        <f t="array" ref="D23">SUM((Оплата!$C$5:$C$2992&lt;=$G$1)*(Оплата!$D$5:$D$2992="ТСЖ")*(Оплата!$A$5:$A$2992=E23)*(Оплата!$E$5:$E$2992))</f>
        <v>34133.160000000003</v>
      </c>
      <c r="E23" s="402">
        <f>Жильцы!A21</f>
        <v>20</v>
      </c>
      <c r="F23" s="403" t="str">
        <f>Жильцы!B21&amp;" "&amp;Жильцы!C21&amp;"."&amp;Жильцы!D21&amp;"."</f>
        <v>Карасев Н.М.</v>
      </c>
      <c r="G23" s="404">
        <f t="shared" si="5"/>
        <v>3497.7039999999961</v>
      </c>
      <c r="H23" s="405">
        <f>Жильцы!J21+SUMIFS(р_и_с!C21:O21, р_и_с!$C$1:$O$1,"&lt;"&amp;$F$1)+SUMIFS(т_тех!C21:O21, т_тех!$C$1:$O$1,"&lt;"&amp;$F$1)+SUMIFS(пас_с!C21:O21,пас_с!$C$1:$O$1,"&lt;"&amp;$F$1)-D23</f>
        <v>-9245.2760000000053</v>
      </c>
      <c r="I23" s="406">
        <f>Жильцы!L21+SUMIFS(кап!C21:O21, кап!$C$1:$O$1,"&lt;"&amp;$F$1)-B23</f>
        <v>0</v>
      </c>
      <c r="J23" s="407">
        <f>Жильцы!K21+SUMIFS(э_э!C21:O21, э_э!$C$1:$O$1,"&lt;"&amp;$F$1)-C23</f>
        <v>12742.980000000001</v>
      </c>
      <c r="K23" s="388">
        <f>INDEX(р_и_с!$A$2:$O$129,E23,(3+$F$1))+INDEX(т_тех!$A$2:$O$129,E23,(3+$F$1))+INDEX(пас_с!$A$2:$O$129,E23,(3+$F$1))</f>
        <v>2088.7039999999997</v>
      </c>
      <c r="L23" s="488">
        <f>INDEX(р_и_с!$R$2:$AC$129,E23,$F$1)</f>
        <v>1935.1999999999998</v>
      </c>
      <c r="M23" s="491">
        <f t="shared" si="0"/>
        <v>153.49999999999977</v>
      </c>
      <c r="N23" s="408">
        <f>INDEX(кап!$A$2:$O$129,E23,(3+$F$1))</f>
        <v>0</v>
      </c>
      <c r="O23" s="390">
        <f>INDEX(э_э!$A$2:$O$129,E23,(3+$F$1))</f>
        <v>1207.8</v>
      </c>
      <c r="P23" s="391">
        <f t="shared" si="8"/>
        <v>3296.5039999999999</v>
      </c>
      <c r="Q23" s="409">
        <f t="array" ref="Q23">SUM((Оплата!$C$5:$C$2985&lt;=$H$1)*(Оплата!$C$5:$C$2985&gt;$G$1)*(Оплата!$D$5:$D$2985="ТСЖ")*(Оплата!$A$5:$A$2985=E23)*(Оплата!$E$5:$E$2985))</f>
        <v>3497.7</v>
      </c>
      <c r="R23" s="410">
        <f t="array" ref="R23">SUM((Оплата!$C$5:$C$2985&lt;=$H$1)*(Оплата!$C$5:$C$2985&gt;$G$1)*(Оплата!$D$5:$D$2985="кап_затраты")*(Оплата!$A$5:$A$2985=E23)*(Оплата!$E$5:$E$2985))</f>
        <v>0</v>
      </c>
      <c r="S23" s="411">
        <f t="array" ref="S23">SUM((Оплата!$C$5:$C$2985&lt;=$H$1)*(Оплата!$C$5:$C$2985&gt;$G$1)*(Оплата!$D$5:$D$2985="э_энер")*(Оплата!$A$5:$A$2985=E23)*(Оплата!$E$5:$E$2985))</f>
        <v>0</v>
      </c>
      <c r="T23" s="412">
        <f t="shared" si="6"/>
        <v>3497.7</v>
      </c>
      <c r="U23" s="405">
        <f t="shared" si="1"/>
        <v>-10654.272000000004</v>
      </c>
      <c r="V23" s="405">
        <f t="shared" si="2"/>
        <v>0</v>
      </c>
      <c r="W23" s="406">
        <f t="shared" si="3"/>
        <v>13950.78</v>
      </c>
      <c r="X23" s="404">
        <f t="shared" si="7"/>
        <v>3296.5079999999962</v>
      </c>
      <c r="Y23" s="413">
        <f t="shared" si="4"/>
        <v>20</v>
      </c>
      <c r="Z23" s="156">
        <f t="shared" si="10"/>
        <v>2.2240000000000002</v>
      </c>
      <c r="AA23" s="398"/>
      <c r="AB23" s="401"/>
      <c r="AD23" s="401"/>
      <c r="AE23" s="401"/>
      <c r="AF23" s="401"/>
    </row>
    <row r="24" spans="1:32" s="156" customFormat="1">
      <c r="A24" s="381"/>
      <c r="B24" s="381">
        <f t="array" ref="B24">SUM((Оплата!$C$5:$C$2992&lt;=$G$1)*(Оплата!$D$5:$D$2992="кап_затраты")*(Оплата!$A$5:$A$2992=E24)*(Оплата!$E$5:$E$2992))</f>
        <v>0</v>
      </c>
      <c r="C24" s="381">
        <f t="array" ref="C24">SUM((Оплата!$C$5:$C$2992&lt;=$G$1)*(Оплата!$D$5:$D$2992="э_энер")*(Оплата!$A$5:$A$2992=E24)*(Оплата!$E$5:$E$2992))</f>
        <v>0</v>
      </c>
      <c r="D24" s="156">
        <f t="array" ref="D24">SUM((Оплата!$C$5:$C$2992&lt;=$G$1)*(Оплата!$D$5:$D$2992="ТСЖ")*(Оплата!$A$5:$A$2992=E24)*(Оплата!$E$5:$E$2992))</f>
        <v>45190.73</v>
      </c>
      <c r="E24" s="402">
        <f>Жильцы!A22</f>
        <v>21</v>
      </c>
      <c r="F24" s="403" t="str">
        <f>Жильцы!B22&amp;" "&amp;Жильцы!C22&amp;"."&amp;Жильцы!D22&amp;"."</f>
        <v>Джола В.В.</v>
      </c>
      <c r="G24" s="404">
        <f t="shared" si="5"/>
        <v>4055.6339999999946</v>
      </c>
      <c r="H24" s="405">
        <f>Жильцы!J22+SUMIFS(р_и_с!C22:O22, р_и_с!$C$1:$O$1,"&lt;"&amp;$F$1)+SUMIFS(т_тех!C22:O22, т_тех!$C$1:$O$1,"&lt;"&amp;$F$1)+SUMIFS(пас_с!C22:O22,пас_с!$C$1:$O$1,"&lt;"&amp;$F$1)-D24</f>
        <v>-12766.926000000007</v>
      </c>
      <c r="I24" s="406">
        <f>Жильцы!L22+SUMIFS(кап!C22:O22, кап!$C$1:$O$1,"&lt;"&amp;$F$1)-B24</f>
        <v>0</v>
      </c>
      <c r="J24" s="407">
        <f>Жильцы!K22+SUMIFS(э_э!C22:O22, э_э!$C$1:$O$1,"&lt;"&amp;$F$1)-C24</f>
        <v>16822.560000000001</v>
      </c>
      <c r="K24" s="388">
        <f>INDEX(р_и_с!$A$2:$O$129,E24,(3+$F$1))+INDEX(т_тех!$A$2:$O$129,E24,(3+$F$1))+INDEX(пас_с!$A$2:$O$129,E24,(3+$F$1))</f>
        <v>2088.7039999999997</v>
      </c>
      <c r="L24" s="488">
        <f>INDEX(р_и_с!$R$2:$AC$129,E24,$F$1)</f>
        <v>1935.1999999999998</v>
      </c>
      <c r="M24" s="491">
        <f t="shared" si="0"/>
        <v>153.49999999999977</v>
      </c>
      <c r="N24" s="408">
        <f>INDEX(кап!$A$2:$O$129,E24,(3+$F$1))</f>
        <v>0</v>
      </c>
      <c r="O24" s="390">
        <f>INDEX(э_э!$A$2:$O$129,E24,(3+$F$1))</f>
        <v>1620.3</v>
      </c>
      <c r="P24" s="391">
        <f t="shared" si="8"/>
        <v>3709.0039999999999</v>
      </c>
      <c r="Q24" s="409">
        <f t="array" ref="Q24">SUM((Оплата!$C$5:$C$2985&lt;=$H$1)*(Оплата!$C$5:$C$2985&gt;$G$1)*(Оплата!$D$5:$D$2985="ТСЖ")*(Оплата!$A$5:$A$2985=E24)*(Оплата!$E$5:$E$2985))</f>
        <v>0</v>
      </c>
      <c r="R24" s="410">
        <f t="array" ref="R24">SUM((Оплата!$C$5:$C$2985&lt;=$H$1)*(Оплата!$C$5:$C$2985&gt;$G$1)*(Оплата!$D$5:$D$2985="кап_затраты")*(Оплата!$A$5:$A$2985=E24)*(Оплата!$E$5:$E$2985))</f>
        <v>0</v>
      </c>
      <c r="S24" s="411">
        <f t="array" ref="S24">SUM((Оплата!$C$5:$C$2985&lt;=$H$1)*(Оплата!$C$5:$C$2985&gt;$G$1)*(Оплата!$D$5:$D$2985="э_энер")*(Оплата!$A$5:$A$2985=E24)*(Оплата!$E$5:$E$2985))</f>
        <v>0</v>
      </c>
      <c r="T24" s="412">
        <f t="shared" si="6"/>
        <v>0</v>
      </c>
      <c r="U24" s="405">
        <f t="shared" si="1"/>
        <v>-10678.222000000007</v>
      </c>
      <c r="V24" s="405">
        <f t="shared" si="2"/>
        <v>0</v>
      </c>
      <c r="W24" s="406">
        <f t="shared" si="3"/>
        <v>18442.86</v>
      </c>
      <c r="X24" s="404">
        <f t="shared" si="7"/>
        <v>7764.6379999999936</v>
      </c>
      <c r="Y24" s="413">
        <f t="shared" si="4"/>
        <v>21</v>
      </c>
      <c r="Z24" s="156">
        <f t="shared" si="10"/>
        <v>2.2240000000000002</v>
      </c>
      <c r="AA24" s="398"/>
      <c r="AB24" s="401"/>
      <c r="AD24" s="401"/>
      <c r="AE24" s="401"/>
      <c r="AF24" s="401"/>
    </row>
    <row r="25" spans="1:32" s="156" customFormat="1">
      <c r="A25" s="381"/>
      <c r="B25" s="381">
        <f t="array" ref="B25">SUM((Оплата!$C$5:$C$2992&lt;=$G$1)*(Оплата!$D$5:$D$2992="кап_затраты")*(Оплата!$A$5:$A$2992=E25)*(Оплата!$E$5:$E$2992))</f>
        <v>0</v>
      </c>
      <c r="C25" s="381">
        <f t="array" ref="C25">SUM((Оплата!$C$5:$C$2992&lt;=$G$1)*(Оплата!$D$5:$D$2992="э_энер")*(Оплата!$A$5:$A$2992=E25)*(Оплата!$E$5:$E$2992))</f>
        <v>0</v>
      </c>
      <c r="D25" s="156">
        <f t="array" ref="D25">SUM((Оплата!$C$5:$C$2992&lt;=$G$1)*(Оплата!$D$5:$D$2992="ТСЖ")*(Оплата!$A$5:$A$2992=E25)*(Оплата!$E$5:$E$2992))</f>
        <v>24901.990000000005</v>
      </c>
      <c r="E25" s="402">
        <f>Жильцы!A23</f>
        <v>22</v>
      </c>
      <c r="F25" s="403" t="str">
        <f>Жильцы!B23&amp;" "&amp;Жильцы!C23&amp;"."&amp;Жильцы!D23&amp;"."</f>
        <v>Пак А.Г.</v>
      </c>
      <c r="G25" s="404">
        <f t="shared" si="5"/>
        <v>2731.287999999995</v>
      </c>
      <c r="H25" s="405">
        <f>Жильцы!J23+SUMIFS(р_и_с!C23:O23, р_и_с!$C$1:$O$1,"&lt;"&amp;$F$1)+SUMIFS(т_тех!C23:O23, т_тех!$C$1:$O$1,"&lt;"&amp;$F$1)+SUMIFS(пас_с!C23:O23,пас_с!$C$1:$O$1,"&lt;"&amp;$F$1)-D25</f>
        <v>-5934.9920000000056</v>
      </c>
      <c r="I25" s="406">
        <f>Жильцы!L23+SUMIFS(кап!C23:O23, кап!$C$1:$O$1,"&lt;"&amp;$F$1)-B25</f>
        <v>0</v>
      </c>
      <c r="J25" s="407">
        <f>Жильцы!K23+SUMIFS(э_э!C23:O23, э_э!$C$1:$O$1,"&lt;"&amp;$F$1)-C25</f>
        <v>8666.2800000000007</v>
      </c>
      <c r="K25" s="388">
        <f>INDEX(р_и_с!$A$2:$O$129,E25,(3+$F$1))+INDEX(т_тех!$A$2:$O$129,E25,(3+$F$1))+INDEX(пас_с!$A$2:$O$129,E25,(3+$F$1))</f>
        <v>1566.528</v>
      </c>
      <c r="L25" s="488">
        <f>INDEX(р_и_с!$R$2:$AC$129,E25,$F$1)</f>
        <v>1451.4</v>
      </c>
      <c r="M25" s="491">
        <f t="shared" si="0"/>
        <v>115.12999999999988</v>
      </c>
      <c r="N25" s="408">
        <f>INDEX(кап!$A$2:$O$129,E25,(3+$F$1))</f>
        <v>0</v>
      </c>
      <c r="O25" s="390">
        <f>INDEX(э_э!$A$2:$O$129,E25,(3+$F$1))</f>
        <v>1395.8999999999999</v>
      </c>
      <c r="P25" s="391">
        <f t="shared" si="8"/>
        <v>2962.4279999999999</v>
      </c>
      <c r="Q25" s="409">
        <f t="array" ref="Q25">SUM((Оплата!$C$5:$C$2985&lt;=$H$1)*(Оплата!$C$5:$C$2985&gt;$G$1)*(Оплата!$D$5:$D$2985="ТСЖ")*(Оплата!$A$5:$A$2985=E25)*(Оплата!$E$5:$E$2985))</f>
        <v>2731.29</v>
      </c>
      <c r="R25" s="410">
        <f t="array" ref="R25">SUM((Оплата!$C$5:$C$2985&lt;=$H$1)*(Оплата!$C$5:$C$2985&gt;$G$1)*(Оплата!$D$5:$D$2985="кап_затраты")*(Оплата!$A$5:$A$2985=E25)*(Оплата!$E$5:$E$2985))</f>
        <v>0</v>
      </c>
      <c r="S25" s="411">
        <f t="array" ref="S25">SUM((Оплата!$C$5:$C$2985&lt;=$H$1)*(Оплата!$C$5:$C$2985&gt;$G$1)*(Оплата!$D$5:$D$2985="э_энер")*(Оплата!$A$5:$A$2985=E25)*(Оплата!$E$5:$E$2985))</f>
        <v>0</v>
      </c>
      <c r="T25" s="412">
        <f t="shared" si="6"/>
        <v>2731.29</v>
      </c>
      <c r="U25" s="405">
        <f t="shared" si="1"/>
        <v>-7099.7540000000054</v>
      </c>
      <c r="V25" s="405">
        <f t="shared" si="2"/>
        <v>0</v>
      </c>
      <c r="W25" s="406">
        <f t="shared" si="3"/>
        <v>10062.18</v>
      </c>
      <c r="X25" s="404">
        <f t="shared" si="7"/>
        <v>2962.4259999999949</v>
      </c>
      <c r="Y25" s="413">
        <f t="shared" si="4"/>
        <v>22</v>
      </c>
      <c r="Z25" s="156">
        <f t="shared" si="10"/>
        <v>2.2240000000000002</v>
      </c>
      <c r="AA25" s="398"/>
      <c r="AB25" s="401"/>
      <c r="AD25" s="401"/>
      <c r="AE25" s="401"/>
      <c r="AF25" s="401"/>
    </row>
    <row r="26" spans="1:32" s="156" customFormat="1">
      <c r="A26" s="381"/>
      <c r="B26" s="381">
        <f t="array" ref="B26">SUM((Оплата!$C$5:$C$2992&lt;=$G$1)*(Оплата!$D$5:$D$2992="кап_затраты")*(Оплата!$A$5:$A$2992=E26)*(Оплата!$E$5:$E$2992))</f>
        <v>0</v>
      </c>
      <c r="C26" s="381">
        <f t="array" ref="C26">SUM((Оплата!$C$5:$C$2992&lt;=$G$1)*(Оплата!$D$5:$D$2992="э_энер")*(Оплата!$A$5:$A$2992=E26)*(Оплата!$E$5:$E$2992))</f>
        <v>0</v>
      </c>
      <c r="D26" s="156">
        <f t="array" ref="D26">SUM((Оплата!$C$5:$C$2992&lt;=$G$1)*(Оплата!$D$5:$D$2992="ТСЖ")*(Оплата!$A$5:$A$2992=E26)*(Оплата!$E$5:$E$2992))</f>
        <v>21834.549999999996</v>
      </c>
      <c r="E26" s="402">
        <f>Жильцы!A24</f>
        <v>23</v>
      </c>
      <c r="F26" s="403" t="str">
        <f>Жильцы!B24&amp;" "&amp;Жильцы!C24&amp;"."&amp;Жильцы!D24&amp;"."</f>
        <v>Малярчук В.В.</v>
      </c>
      <c r="G26" s="404">
        <f t="shared" si="5"/>
        <v>2130.6080000000084</v>
      </c>
      <c r="H26" s="405">
        <f>Жильцы!J24+SUMIFS(р_и_с!C24:O24, р_и_с!$C$1:$O$1,"&lt;"&amp;$F$1)+SUMIFS(т_тех!C24:O24, т_тех!$C$1:$O$1,"&lt;"&amp;$F$1)+SUMIFS(пас_с!C24:O24,пас_с!$C$1:$O$1,"&lt;"&amp;$F$1)-D26</f>
        <v>-3405.0519999999924</v>
      </c>
      <c r="I26" s="406">
        <f>Жильцы!L24+SUMIFS(кап!C24:O24, кап!$C$1:$O$1,"&lt;"&amp;$F$1)-B26</f>
        <v>0</v>
      </c>
      <c r="J26" s="407">
        <f>Жильцы!K24+SUMIFS(э_э!C24:O24, э_э!$C$1:$O$1,"&lt;"&amp;$F$1)-C26</f>
        <v>5535.6600000000008</v>
      </c>
      <c r="K26" s="388">
        <f>INDEX(р_и_с!$A$2:$O$129,E26,(3+$F$1))+INDEX(т_тех!$A$2:$O$129,E26,(3+$F$1))+INDEX(пас_с!$A$2:$O$129,E26,(3+$F$1))</f>
        <v>1566.528</v>
      </c>
      <c r="L26" s="488">
        <f>INDEX(р_и_с!$R$2:$AC$129,E26,$F$1)</f>
        <v>1451.4</v>
      </c>
      <c r="M26" s="491">
        <f t="shared" si="0"/>
        <v>115.12999999999988</v>
      </c>
      <c r="N26" s="408">
        <f>INDEX(кап!$A$2:$O$129,E26,(3+$F$1))</f>
        <v>0</v>
      </c>
      <c r="O26" s="390">
        <f>INDEX(э_э!$A$2:$O$129,E26,(3+$F$1))</f>
        <v>452.09999999999997</v>
      </c>
      <c r="P26" s="391">
        <f t="shared" si="8"/>
        <v>2018.6279999999999</v>
      </c>
      <c r="Q26" s="409">
        <f t="array" ref="Q26">SUM((Оплата!$C$5:$C$2985&lt;=$H$1)*(Оплата!$C$5:$C$2985&gt;$G$1)*(Оплата!$D$5:$D$2985="ТСЖ")*(Оплата!$A$5:$A$2985=E26)*(Оплата!$E$5:$E$2985))</f>
        <v>2130.61</v>
      </c>
      <c r="R26" s="410">
        <f t="array" ref="R26">SUM((Оплата!$C$5:$C$2985&lt;=$H$1)*(Оплата!$C$5:$C$2985&gt;$G$1)*(Оплата!$D$5:$D$2985="кап_затраты")*(Оплата!$A$5:$A$2985=E26)*(Оплата!$E$5:$E$2985))</f>
        <v>0</v>
      </c>
      <c r="S26" s="411">
        <f t="array" ref="S26">SUM((Оплата!$C$5:$C$2985&lt;=$H$1)*(Оплата!$C$5:$C$2985&gt;$G$1)*(Оплата!$D$5:$D$2985="э_энер")*(Оплата!$A$5:$A$2985=E26)*(Оплата!$E$5:$E$2985))</f>
        <v>0</v>
      </c>
      <c r="T26" s="412">
        <f t="shared" si="6"/>
        <v>2130.61</v>
      </c>
      <c r="U26" s="405">
        <f t="shared" si="1"/>
        <v>-3969.1339999999927</v>
      </c>
      <c r="V26" s="405">
        <f t="shared" si="2"/>
        <v>0</v>
      </c>
      <c r="W26" s="406">
        <f t="shared" si="3"/>
        <v>5987.7600000000011</v>
      </c>
      <c r="X26" s="404">
        <f t="shared" si="7"/>
        <v>2018.6260000000084</v>
      </c>
      <c r="Y26" s="413">
        <f t="shared" si="4"/>
        <v>23</v>
      </c>
      <c r="Z26" s="156">
        <f t="shared" si="10"/>
        <v>2.2240000000000002</v>
      </c>
      <c r="AA26" s="398"/>
      <c r="AB26" s="401"/>
      <c r="AD26" s="401"/>
      <c r="AE26" s="401"/>
      <c r="AF26" s="401"/>
    </row>
    <row r="27" spans="1:32" s="156" customFormat="1">
      <c r="A27" s="381"/>
      <c r="B27" s="381">
        <f t="array" ref="B27">SUM((Оплата!$C$5:$C$2992&lt;=$G$1)*(Оплата!$D$5:$D$2992="кап_затраты")*(Оплата!$A$5:$A$2992=E27)*(Оплата!$E$5:$E$2992))</f>
        <v>0</v>
      </c>
      <c r="C27" s="381">
        <f t="array" ref="C27">SUM((Оплата!$C$5:$C$2992&lt;=$G$1)*(Оплата!$D$5:$D$2992="э_энер")*(Оплата!$A$5:$A$2992=E27)*(Оплата!$E$5:$E$2992))</f>
        <v>0</v>
      </c>
      <c r="D27" s="156">
        <f t="array" ref="D27">SUM((Оплата!$C$5:$C$2992&lt;=$G$1)*(Оплата!$D$5:$D$2992="ТСЖ")*(Оплата!$A$5:$A$2992=E27)*(Оплата!$E$5:$E$2992))</f>
        <v>21686.659999999996</v>
      </c>
      <c r="E27" s="402">
        <f>Жильцы!A25</f>
        <v>24</v>
      </c>
      <c r="F27" s="403" t="str">
        <f>Жильцы!B25&amp;" "&amp;Жильцы!C25&amp;"."&amp;Жильцы!D25&amp;"."</f>
        <v>Олесик В.Н.</v>
      </c>
      <c r="G27" s="404">
        <f t="shared" si="5"/>
        <v>3668.616</v>
      </c>
      <c r="H27" s="405">
        <f>Жильцы!J25+SUMIFS(р_и_с!C25:O25, р_и_с!$C$1:$O$1,"&lt;"&amp;$F$1)+SUMIFS(т_тех!C25:O25, т_тех!$C$1:$O$1,"&lt;"&amp;$F$1)+SUMIFS(пас_с!C25:O25,пас_с!$C$1:$O$1,"&lt;"&amp;$F$1)-D27</f>
        <v>-1420.6440000000002</v>
      </c>
      <c r="I27" s="406">
        <f>Жильцы!L25+SUMIFS(кап!C25:O25, кап!$C$1:$O$1,"&lt;"&amp;$F$1)-B27</f>
        <v>0</v>
      </c>
      <c r="J27" s="407">
        <f>Жильцы!K25+SUMIFS(э_э!C25:O25, э_э!$C$1:$O$1,"&lt;"&amp;$F$1)-C27</f>
        <v>5089.26</v>
      </c>
      <c r="K27" s="388">
        <f>INDEX(р_и_с!$A$2:$O$129,E27,(3+$F$1))+INDEX(т_тех!$A$2:$O$129,E27,(3+$F$1))+INDEX(пас_с!$A$2:$O$129,E27,(3+$F$1))</f>
        <v>1684.336</v>
      </c>
      <c r="L27" s="488">
        <f>INDEX(р_и_с!$R$2:$AC$129,E27,$F$1)</f>
        <v>1560.55</v>
      </c>
      <c r="M27" s="491">
        <f t="shared" si="0"/>
        <v>123.78999999999996</v>
      </c>
      <c r="N27" s="408">
        <f>INDEX(кап!$A$2:$O$129,E27,(3+$F$1))</f>
        <v>0</v>
      </c>
      <c r="O27" s="390">
        <f>INDEX(э_э!$A$2:$O$129,E27,(3+$F$1))</f>
        <v>227.7</v>
      </c>
      <c r="P27" s="391">
        <f t="shared" si="8"/>
        <v>1912.0360000000001</v>
      </c>
      <c r="Q27" s="409">
        <f t="array" ref="Q27">SUM((Оплата!$C$5:$C$2985&lt;=$H$1)*(Оплата!$C$5:$C$2985&gt;$G$1)*(Оплата!$D$5:$D$2985="ТСЖ")*(Оплата!$A$5:$A$2985=E27)*(Оплата!$E$5:$E$2985))</f>
        <v>3668.62</v>
      </c>
      <c r="R27" s="410">
        <f t="array" ref="R27">SUM((Оплата!$C$5:$C$2985&lt;=$H$1)*(Оплата!$C$5:$C$2985&gt;$G$1)*(Оплата!$D$5:$D$2985="кап_затраты")*(Оплата!$A$5:$A$2985=E27)*(Оплата!$E$5:$E$2985))</f>
        <v>0</v>
      </c>
      <c r="S27" s="411">
        <f t="array" ref="S27">SUM((Оплата!$C$5:$C$2985&lt;=$H$1)*(Оплата!$C$5:$C$2985&gt;$G$1)*(Оплата!$D$5:$D$2985="э_энер")*(Оплата!$A$5:$A$2985=E27)*(Оплата!$E$5:$E$2985))</f>
        <v>0</v>
      </c>
      <c r="T27" s="412">
        <f t="shared" si="6"/>
        <v>3668.62</v>
      </c>
      <c r="U27" s="405">
        <f t="shared" si="1"/>
        <v>-3404.9279999999999</v>
      </c>
      <c r="V27" s="405">
        <f t="shared" si="2"/>
        <v>0</v>
      </c>
      <c r="W27" s="406">
        <f t="shared" si="3"/>
        <v>5316.96</v>
      </c>
      <c r="X27" s="404">
        <f t="shared" si="7"/>
        <v>1912.0320000000002</v>
      </c>
      <c r="Y27" s="413">
        <f t="shared" si="4"/>
        <v>24</v>
      </c>
      <c r="Z27" s="156">
        <f t="shared" si="10"/>
        <v>2.2240000000000002</v>
      </c>
      <c r="AA27" s="398"/>
      <c r="AB27" s="401"/>
      <c r="AD27" s="401"/>
      <c r="AE27" s="401"/>
      <c r="AF27" s="401"/>
    </row>
    <row r="28" spans="1:32" s="156" customFormat="1">
      <c r="A28" s="381"/>
      <c r="B28" s="381">
        <f t="array" ref="B28">SUM((Оплата!$C$5:$C$2992&lt;=$G$1)*(Оплата!$D$5:$D$2992="кап_затраты")*(Оплата!$A$5:$A$2992=E28)*(Оплата!$E$5:$E$2992))</f>
        <v>0</v>
      </c>
      <c r="C28" s="381">
        <f t="array" ref="C28">SUM((Оплата!$C$5:$C$2992&lt;=$G$1)*(Оплата!$D$5:$D$2992="э_энер")*(Оплата!$A$5:$A$2992=E28)*(Оплата!$E$5:$E$2992))</f>
        <v>0</v>
      </c>
      <c r="D28" s="156">
        <f t="array" ref="D28">SUM((Оплата!$C$5:$C$2992&lt;=$G$1)*(Оплата!$D$5:$D$2992="ТСЖ")*(Оплата!$A$5:$A$2992=E28)*(Оплата!$E$5:$E$2992))</f>
        <v>26104.980000000003</v>
      </c>
      <c r="E28" s="419">
        <f>Жильцы!A26</f>
        <v>25</v>
      </c>
      <c r="F28" s="403" t="str">
        <f>Жильцы!B26&amp;" "&amp;Жильцы!C26&amp;"."&amp;Жильцы!D26&amp;"."</f>
        <v>Мисько И.В.</v>
      </c>
      <c r="G28" s="404">
        <f t="shared" si="5"/>
        <v>2100.8559999999998</v>
      </c>
      <c r="H28" s="405">
        <f>Жильцы!J26+SUMIFS(р_и_с!C26:O26, р_и_с!$C$1:$O$1,"&lt;"&amp;$F$1)+SUMIFS(т_тех!C26:O26, т_тех!$C$1:$O$1,"&lt;"&amp;$F$1)+SUMIFS(пас_с!C26:O26,пас_с!$C$1:$O$1,"&lt;"&amp;$F$1)-D28</f>
        <v>-7106.1440000000002</v>
      </c>
      <c r="I28" s="406">
        <f>Жильцы!L26+SUMIFS(кап!C26:O26, кап!$C$1:$O$1,"&lt;"&amp;$F$1)-B28</f>
        <v>0</v>
      </c>
      <c r="J28" s="407">
        <f>Жильцы!K26+SUMIFS(э_э!C26:O26, э_э!$C$1:$O$1,"&lt;"&amp;$F$1)-C28</f>
        <v>9207</v>
      </c>
      <c r="K28" s="388">
        <f>INDEX(р_и_с!$A$2:$O$129,E28,(3+$F$1))+INDEX(т_тех!$A$2:$O$129,E28,(3+$F$1))+INDEX(пас_с!$A$2:$O$129,E28,(3+$F$1))</f>
        <v>1572.896</v>
      </c>
      <c r="L28" s="488">
        <f>INDEX(р_и_с!$R$2:$AC$129,E28,$F$1)</f>
        <v>1457.3</v>
      </c>
      <c r="M28" s="491">
        <f t="shared" si="0"/>
        <v>115.60000000000014</v>
      </c>
      <c r="N28" s="408">
        <f>INDEX(кап!$A$2:$O$129,E28,(3+$F$1))</f>
        <v>0</v>
      </c>
      <c r="O28" s="390">
        <f>INDEX(э_э!$A$2:$O$129,E28,(3+$F$1))</f>
        <v>825</v>
      </c>
      <c r="P28" s="391">
        <f t="shared" si="8"/>
        <v>2397.8959999999997</v>
      </c>
      <c r="Q28" s="409">
        <f t="array" ref="Q28">SUM((Оплата!$C$5:$C$2985&lt;=$H$1)*(Оплата!$C$5:$C$2985&gt;$G$1)*(Оплата!$D$5:$D$2985="ТСЖ")*(Оплата!$A$5:$A$2985=E28)*(Оплата!$E$5:$E$2985))</f>
        <v>2100.86</v>
      </c>
      <c r="R28" s="410">
        <f t="array" ref="R28">SUM((Оплата!$C$5:$C$2985&lt;=$H$1)*(Оплата!$C$5:$C$2985&gt;$G$1)*(Оплата!$D$5:$D$2985="кап_затраты")*(Оплата!$A$5:$A$2985=E28)*(Оплата!$E$5:$E$2985))</f>
        <v>0</v>
      </c>
      <c r="S28" s="411">
        <f t="array" ref="S28">SUM((Оплата!$C$5:$C$2985&lt;=$H$1)*(Оплата!$C$5:$C$2985&gt;$G$1)*(Оплата!$D$5:$D$2985="э_энер")*(Оплата!$A$5:$A$2985=E28)*(Оплата!$E$5:$E$2985))</f>
        <v>0</v>
      </c>
      <c r="T28" s="412">
        <f t="shared" si="6"/>
        <v>2100.86</v>
      </c>
      <c r="U28" s="405">
        <f t="shared" si="1"/>
        <v>-7634.1080000000002</v>
      </c>
      <c r="V28" s="405">
        <f t="shared" si="2"/>
        <v>0</v>
      </c>
      <c r="W28" s="406">
        <f t="shared" si="3"/>
        <v>10032</v>
      </c>
      <c r="X28" s="404">
        <f t="shared" si="7"/>
        <v>2397.8919999999998</v>
      </c>
      <c r="Y28" s="413">
        <f t="shared" si="4"/>
        <v>25</v>
      </c>
      <c r="Z28" s="156">
        <f t="shared" si="10"/>
        <v>2.2240000000000002</v>
      </c>
      <c r="AA28" s="398"/>
      <c r="AB28" s="401"/>
      <c r="AD28" s="401"/>
      <c r="AE28" s="401"/>
      <c r="AF28" s="401"/>
    </row>
    <row r="29" spans="1:32" s="156" customFormat="1">
      <c r="A29" s="381"/>
      <c r="B29" s="381">
        <f t="array" ref="B29">SUM((Оплата!$C$5:$C$2992&lt;=$G$1)*(Оплата!$D$5:$D$2992="кап_затраты")*(Оплата!$A$5:$A$2992=E29)*(Оплата!$E$5:$E$2992))</f>
        <v>0</v>
      </c>
      <c r="C29" s="381">
        <f t="array" ref="C29">SUM((Оплата!$C$5:$C$2992&lt;=$G$1)*(Оплата!$D$5:$D$2992="э_энер")*(Оплата!$A$5:$A$2992=E29)*(Оплата!$E$5:$E$2992))</f>
        <v>0</v>
      </c>
      <c r="D29" s="156">
        <f t="array" ref="D29">SUM((Оплата!$C$5:$C$2992&lt;=$G$1)*(Оплата!$D$5:$D$2992="ТСЖ")*(Оплата!$A$5:$A$2992=E29)*(Оплата!$E$5:$E$2992))</f>
        <v>22275.38</v>
      </c>
      <c r="E29" s="402">
        <f>Жильцы!A27</f>
        <v>26</v>
      </c>
      <c r="F29" s="403" t="str">
        <f>Жильцы!B27&amp;" "&amp;Жильцы!C27&amp;"."&amp;Жильцы!D27&amp;"."</f>
        <v>Сушилина Р.Ф.</v>
      </c>
      <c r="G29" s="404">
        <f t="shared" si="5"/>
        <v>1579.5040000000045</v>
      </c>
      <c r="H29" s="405">
        <f>Жильцы!J27+SUMIFS(р_и_с!C27:O27, р_и_с!$C$1:$O$1,"&lt;"&amp;$F$1)+SUMIFS(т_тех!C27:O27, т_тех!$C$1:$O$1,"&lt;"&amp;$F$1)+SUMIFS(пас_с!C27:O27,пас_с!$C$1:$O$1,"&lt;"&amp;$F$1)-D29</f>
        <v>-4099.135999999995</v>
      </c>
      <c r="I29" s="406">
        <f>Жильцы!L27+SUMIFS(кап!C27:O27, кап!$C$1:$O$1,"&lt;"&amp;$F$1)-B29</f>
        <v>0</v>
      </c>
      <c r="J29" s="407">
        <f>Жильцы!K27+SUMIFS(э_э!C27:O27, э_э!$C$1:$O$1,"&lt;"&amp;$F$1)-C29</f>
        <v>5678.6399999999994</v>
      </c>
      <c r="K29" s="388">
        <f>INDEX(р_и_с!$A$2:$O$129,E29,(3+$F$1))+INDEX(т_тех!$A$2:$O$129,E29,(3+$F$1))+INDEX(пас_с!$A$2:$O$129,E29,(3+$F$1))</f>
        <v>1563.3440000000001</v>
      </c>
      <c r="L29" s="488">
        <f>INDEX(р_и_с!$R$2:$AC$129,E29,$F$1)</f>
        <v>1448.45</v>
      </c>
      <c r="M29" s="491">
        <f t="shared" si="0"/>
        <v>114.88999999999987</v>
      </c>
      <c r="N29" s="408">
        <f>INDEX(кап!$A$2:$O$129,E29,(3+$F$1))</f>
        <v>0</v>
      </c>
      <c r="O29" s="390">
        <f>INDEX(э_э!$A$2:$O$129,E29,(3+$F$1))</f>
        <v>422.4</v>
      </c>
      <c r="P29" s="391">
        <f t="shared" si="8"/>
        <v>1985.7440000000001</v>
      </c>
      <c r="Q29" s="409">
        <f t="array" ref="Q29">SUM((Оплата!$C$5:$C$2985&lt;=$H$1)*(Оплата!$C$5:$C$2985&gt;$G$1)*(Оплата!$D$5:$D$2985="ТСЖ")*(Оплата!$A$5:$A$2985=E29)*(Оплата!$E$5:$E$2985))</f>
        <v>1579.5</v>
      </c>
      <c r="R29" s="410">
        <f t="array" ref="R29">SUM((Оплата!$C$5:$C$2985&lt;=$H$1)*(Оплата!$C$5:$C$2985&gt;$G$1)*(Оплата!$D$5:$D$2985="кап_затраты")*(Оплата!$A$5:$A$2985=E29)*(Оплата!$E$5:$E$2985))</f>
        <v>0</v>
      </c>
      <c r="S29" s="411">
        <f t="array" ref="S29">SUM((Оплата!$C$5:$C$2985&lt;=$H$1)*(Оплата!$C$5:$C$2985&gt;$G$1)*(Оплата!$D$5:$D$2985="э_энер")*(Оплата!$A$5:$A$2985=E29)*(Оплата!$E$5:$E$2985))</f>
        <v>0</v>
      </c>
      <c r="T29" s="412">
        <f t="shared" si="6"/>
        <v>1579.5</v>
      </c>
      <c r="U29" s="405">
        <f t="shared" si="1"/>
        <v>-4115.2919999999949</v>
      </c>
      <c r="V29" s="405">
        <f t="shared" si="2"/>
        <v>0</v>
      </c>
      <c r="W29" s="406">
        <f t="shared" si="3"/>
        <v>6101.0399999999991</v>
      </c>
      <c r="X29" s="404">
        <f t="shared" si="7"/>
        <v>1985.7480000000041</v>
      </c>
      <c r="Y29" s="413">
        <f t="shared" si="4"/>
        <v>26</v>
      </c>
      <c r="Z29" s="156">
        <f t="shared" si="10"/>
        <v>2.2240000000000002</v>
      </c>
      <c r="AA29" s="398"/>
      <c r="AB29" s="401"/>
      <c r="AD29" s="401"/>
      <c r="AE29" s="401"/>
      <c r="AF29" s="401"/>
    </row>
    <row r="30" spans="1:32" s="156" customFormat="1">
      <c r="A30" s="381"/>
      <c r="B30" s="381">
        <f t="array" ref="B30">SUM((Оплата!$C$5:$C$2992&lt;=$G$1)*(Оплата!$D$5:$D$2992="кап_затраты")*(Оплата!$A$5:$A$2992=E30)*(Оплата!$E$5:$E$2992))</f>
        <v>0</v>
      </c>
      <c r="C30" s="381">
        <f t="array" ref="C30">SUM((Оплата!$C$5:$C$2992&lt;=$G$1)*(Оплата!$D$5:$D$2992="э_энер")*(Оплата!$A$5:$A$2992=E30)*(Оплата!$E$5:$E$2992))</f>
        <v>0</v>
      </c>
      <c r="D30" s="156">
        <f t="array" ref="D30">SUM((Оплата!$C$5:$C$2992&lt;=$G$1)*(Оплата!$D$5:$D$2992="ТСЖ")*(Оплата!$A$5:$A$2992=E30)*(Оплата!$E$5:$E$2992))</f>
        <v>21083.780000000002</v>
      </c>
      <c r="E30" s="402">
        <f>Жильцы!A28</f>
        <v>27</v>
      </c>
      <c r="F30" s="403" t="str">
        <f>Жильцы!B28&amp;" "&amp;Жильцы!C28&amp;"."&amp;Жильцы!D28&amp;"."</f>
        <v>Федотова О.В.</v>
      </c>
      <c r="G30" s="404">
        <f t="shared" si="5"/>
        <v>2073.8279999999968</v>
      </c>
      <c r="H30" s="405">
        <f>Жильцы!J28+SUMIFS(р_и_с!C28:O28, р_и_с!$C$1:$O$1,"&lt;"&amp;$F$1)+SUMIFS(т_тех!C28:O28, т_тех!$C$1:$O$1,"&lt;"&amp;$F$1)+SUMIFS(пас_с!C28:O28,пас_с!$C$1:$O$1,"&lt;"&amp;$F$1)-D30</f>
        <v>-4587.8520000000026</v>
      </c>
      <c r="I30" s="406">
        <f>Жильцы!L28+SUMIFS(кап!C28:O28, кап!$C$1:$O$1,"&lt;"&amp;$F$1)-B30</f>
        <v>0</v>
      </c>
      <c r="J30" s="407">
        <f>Жильцы!K28+SUMIFS(э_э!C28:O28, э_э!$C$1:$O$1,"&lt;"&amp;$F$1)-C30</f>
        <v>6661.6799999999994</v>
      </c>
      <c r="K30" s="388">
        <f>INDEX(р_и_с!$A$2:$O$129,E30,(3+$F$1))+INDEX(т_тех!$A$2:$O$129,E30,(3+$F$1))+INDEX(пас_с!$A$2:$O$129,E30,(3+$F$1))</f>
        <v>1566.528</v>
      </c>
      <c r="L30" s="488">
        <f>INDEX(р_и_с!$R$2:$AC$129,E30,$F$1)</f>
        <v>1451.4</v>
      </c>
      <c r="M30" s="491">
        <f t="shared" si="0"/>
        <v>115.12999999999988</v>
      </c>
      <c r="N30" s="408">
        <f>INDEX(кап!$A$2:$O$129,E30,(3+$F$1))</f>
        <v>0</v>
      </c>
      <c r="O30" s="390">
        <f>INDEX(э_э!$A$2:$O$129,E30,(3+$F$1))</f>
        <v>656.69999999999993</v>
      </c>
      <c r="P30" s="391">
        <f t="shared" si="8"/>
        <v>2223.2280000000001</v>
      </c>
      <c r="Q30" s="409">
        <f t="array" ref="Q30">SUM((Оплата!$C$5:$C$2985&lt;=$H$1)*(Оплата!$C$5:$C$2985&gt;$G$1)*(Оплата!$D$5:$D$2985="ТСЖ")*(Оплата!$A$5:$A$2985=E30)*(Оплата!$E$5:$E$2985))</f>
        <v>2073.83</v>
      </c>
      <c r="R30" s="410">
        <f t="array" ref="R30">SUM((Оплата!$C$5:$C$2985&lt;=$H$1)*(Оплата!$C$5:$C$2985&gt;$G$1)*(Оплата!$D$5:$D$2985="кап_затраты")*(Оплата!$A$5:$A$2985=E30)*(Оплата!$E$5:$E$2985))</f>
        <v>0</v>
      </c>
      <c r="S30" s="411">
        <f t="array" ref="S30">SUM((Оплата!$C$5:$C$2985&lt;=$H$1)*(Оплата!$C$5:$C$2985&gt;$G$1)*(Оплата!$D$5:$D$2985="э_энер")*(Оплата!$A$5:$A$2985=E30)*(Оплата!$E$5:$E$2985))</f>
        <v>0</v>
      </c>
      <c r="T30" s="412">
        <f t="shared" si="6"/>
        <v>2073.83</v>
      </c>
      <c r="U30" s="405">
        <f t="shared" si="1"/>
        <v>-5095.1540000000023</v>
      </c>
      <c r="V30" s="405">
        <f t="shared" si="2"/>
        <v>0</v>
      </c>
      <c r="W30" s="406">
        <f t="shared" si="3"/>
        <v>7318.3799999999992</v>
      </c>
      <c r="X30" s="404">
        <f t="shared" si="7"/>
        <v>2223.2259999999969</v>
      </c>
      <c r="Y30" s="413">
        <f t="shared" si="4"/>
        <v>27</v>
      </c>
      <c r="Z30" s="156">
        <f t="shared" si="10"/>
        <v>2.2240000000000002</v>
      </c>
      <c r="AA30" s="398"/>
      <c r="AB30" s="401"/>
      <c r="AD30" s="401"/>
      <c r="AE30" s="401"/>
      <c r="AF30" s="401"/>
    </row>
    <row r="31" spans="1:32" s="156" customFormat="1">
      <c r="A31" s="381"/>
      <c r="B31" s="381">
        <f t="array" ref="B31">SUM((Оплата!$C$5:$C$2992&lt;=$G$1)*(Оплата!$D$5:$D$2992="кап_затраты")*(Оплата!$A$5:$A$2992=E31)*(Оплата!$E$5:$E$2992))</f>
        <v>0</v>
      </c>
      <c r="C31" s="381">
        <f t="array" ref="C31">SUM((Оплата!$C$5:$C$2992&lt;=$G$1)*(Оплата!$D$5:$D$2992="э_энер")*(Оплата!$A$5:$A$2992=E31)*(Оплата!$E$5:$E$2992))</f>
        <v>0</v>
      </c>
      <c r="D31" s="156">
        <f t="array" ref="D31">SUM((Оплата!$C$5:$C$2992&lt;=$G$1)*(Оплата!$D$5:$D$2992="ТСЖ")*(Оплата!$A$5:$A$2992=E31)*(Оплата!$E$5:$E$2992))</f>
        <v>27745.940000000002</v>
      </c>
      <c r="E31" s="402">
        <f>Жильцы!A29</f>
        <v>28</v>
      </c>
      <c r="F31" s="403" t="str">
        <f>Жильцы!B29&amp;" "&amp;Жильцы!C29&amp;"."&amp;Жильцы!D29&amp;"."</f>
        <v>Леонтьев В.В.</v>
      </c>
      <c r="G31" s="404">
        <f t="shared" si="5"/>
        <v>3031.6339999999936</v>
      </c>
      <c r="H31" s="405">
        <f>Жильцы!J29+SUMIFS(р_и_с!C29:O29, р_и_с!$C$1:$O$1,"&lt;"&amp;$F$1)+SUMIFS(т_тех!C29:O29, т_тех!$C$1:$O$1,"&lt;"&amp;$F$1)+SUMIFS(пас_с!C29:O29,пас_с!$C$1:$O$1,"&lt;"&amp;$F$1)-D31</f>
        <v>-2725.4260000000068</v>
      </c>
      <c r="I31" s="406">
        <f>Жильцы!L29+SUMIFS(кап!C29:O29, кап!$C$1:$O$1,"&lt;"&amp;$F$1)-B31</f>
        <v>0</v>
      </c>
      <c r="J31" s="407">
        <f>Жильцы!K29+SUMIFS(э_э!C29:O29, э_э!$C$1:$O$1,"&lt;"&amp;$F$1)-C31</f>
        <v>5757.06</v>
      </c>
      <c r="K31" s="388">
        <f>INDEX(р_и_с!$A$2:$O$129,E31,(3+$F$1))+INDEX(т_тех!$A$2:$O$129,E31,(3+$F$1))+INDEX(пас_с!$A$2:$O$129,E31,(3+$F$1))</f>
        <v>2088.7039999999997</v>
      </c>
      <c r="L31" s="488">
        <f>INDEX(р_и_с!$R$2:$AC$129,E31,$F$1)</f>
        <v>1935.1999999999998</v>
      </c>
      <c r="M31" s="491">
        <f t="shared" si="0"/>
        <v>153.49999999999977</v>
      </c>
      <c r="N31" s="408">
        <f>INDEX(кап!$A$2:$O$129,E31,(3+$F$1))</f>
        <v>0</v>
      </c>
      <c r="O31" s="390">
        <f>INDEX(э_э!$A$2:$O$129,E31,(3+$F$1))</f>
        <v>462</v>
      </c>
      <c r="P31" s="391">
        <f t="shared" si="8"/>
        <v>2550.7039999999997</v>
      </c>
      <c r="Q31" s="409">
        <f t="array" ref="Q31">SUM((Оплата!$C$5:$C$2985&lt;=$H$1)*(Оплата!$C$5:$C$2985&gt;$G$1)*(Оплата!$D$5:$D$2985="ТСЖ")*(Оплата!$A$5:$A$2985=E31)*(Оплата!$E$5:$E$2985))</f>
        <v>3031.63</v>
      </c>
      <c r="R31" s="410">
        <f t="array" ref="R31">SUM((Оплата!$C$5:$C$2985&lt;=$H$1)*(Оплата!$C$5:$C$2985&gt;$G$1)*(Оплата!$D$5:$D$2985="кап_затраты")*(Оплата!$A$5:$A$2985=E31)*(Оплата!$E$5:$E$2985))</f>
        <v>0</v>
      </c>
      <c r="S31" s="411">
        <f t="array" ref="S31">SUM((Оплата!$C$5:$C$2985&lt;=$H$1)*(Оплата!$C$5:$C$2985&gt;$G$1)*(Оплата!$D$5:$D$2985="э_энер")*(Оплата!$A$5:$A$2985=E31)*(Оплата!$E$5:$E$2985))</f>
        <v>0</v>
      </c>
      <c r="T31" s="412">
        <f t="shared" si="6"/>
        <v>3031.63</v>
      </c>
      <c r="U31" s="405">
        <f t="shared" si="1"/>
        <v>-3668.3520000000071</v>
      </c>
      <c r="V31" s="405">
        <f t="shared" si="2"/>
        <v>0</v>
      </c>
      <c r="W31" s="406">
        <f t="shared" si="3"/>
        <v>6219.06</v>
      </c>
      <c r="X31" s="404">
        <f t="shared" si="7"/>
        <v>2550.7079999999933</v>
      </c>
      <c r="Y31" s="413">
        <f t="shared" si="4"/>
        <v>28</v>
      </c>
      <c r="Z31" s="156">
        <f t="shared" si="10"/>
        <v>2.2240000000000002</v>
      </c>
      <c r="AA31" s="398"/>
      <c r="AB31" s="401"/>
      <c r="AD31" s="401"/>
      <c r="AE31" s="401"/>
      <c r="AF31" s="401"/>
    </row>
    <row r="32" spans="1:32" s="156" customFormat="1">
      <c r="A32" s="381"/>
      <c r="B32" s="381">
        <f t="array" ref="B32">SUM((Оплата!$C$5:$C$2992&lt;=$G$1)*(Оплата!$D$5:$D$2992="кап_затраты")*(Оплата!$A$5:$A$2992=E32)*(Оплата!$E$5:$E$2992))</f>
        <v>0</v>
      </c>
      <c r="C32" s="381">
        <f t="array" ref="C32">SUM((Оплата!$C$5:$C$2992&lt;=$G$1)*(Оплата!$D$5:$D$2992="э_энер")*(Оплата!$A$5:$A$2992=E32)*(Оплата!$E$5:$E$2992))</f>
        <v>0</v>
      </c>
      <c r="D32" s="156">
        <f t="array" ref="D32">SUM((Оплата!$C$5:$C$2992&lt;=$G$1)*(Оплата!$D$5:$D$2992="ТСЖ")*(Оплата!$A$5:$A$2992=E32)*(Оплата!$E$5:$E$2992))</f>
        <v>26419.040000000005</v>
      </c>
      <c r="E32" s="402">
        <f>Жильцы!A30</f>
        <v>29</v>
      </c>
      <c r="F32" s="403" t="str">
        <f>Жильцы!B30&amp;" "&amp;Жильцы!C30&amp;"."&amp;Жильцы!D30&amp;"."</f>
        <v>Назарова Л.Г.</v>
      </c>
      <c r="G32" s="404">
        <f t="shared" si="5"/>
        <v>2418.6639999999934</v>
      </c>
      <c r="H32" s="405">
        <f>Жильцы!J30+SUMIFS(р_и_с!C30:O30, р_и_с!$C$1:$O$1,"&lt;"&amp;$F$1)+SUMIFS(т_тех!C30:O30, т_тех!$C$1:$O$1,"&lt;"&amp;$F$1)+SUMIFS(пас_с!C30:O30,пас_с!$C$1:$O$1,"&lt;"&amp;$F$1)-D32</f>
        <v>-2043.356000000007</v>
      </c>
      <c r="I32" s="406">
        <f>Жильцы!L30+SUMIFS(кап!C30:O30, кап!$C$1:$O$1,"&lt;"&amp;$F$1)-B32</f>
        <v>0</v>
      </c>
      <c r="J32" s="407">
        <f>Жильцы!K30+SUMIFS(э_э!C30:O30, э_э!$C$1:$O$1,"&lt;"&amp;$F$1)-C32</f>
        <v>4462.0200000000004</v>
      </c>
      <c r="K32" s="388">
        <f>INDEX(р_и_с!$A$2:$O$129,E32,(3+$F$1))+INDEX(т_тех!$A$2:$O$129,E32,(3+$F$1))+INDEX(пас_с!$A$2:$O$129,E32,(3+$F$1))</f>
        <v>2088.7039999999997</v>
      </c>
      <c r="L32" s="488">
        <f>INDEX(р_и_с!$R$2:$AC$129,E32,$F$1)</f>
        <v>1935.1999999999998</v>
      </c>
      <c r="M32" s="491">
        <f t="shared" si="0"/>
        <v>153.49999999999977</v>
      </c>
      <c r="N32" s="408">
        <f>INDEX(кап!$A$2:$O$129,E32,(3+$F$1))</f>
        <v>0</v>
      </c>
      <c r="O32" s="390">
        <f>INDEX(э_э!$A$2:$O$129,E32,(3+$F$1))</f>
        <v>429</v>
      </c>
      <c r="P32" s="391">
        <f t="shared" si="8"/>
        <v>2517.7039999999997</v>
      </c>
      <c r="Q32" s="409">
        <f t="array" ref="Q32">SUM((Оплата!$C$5:$C$2985&lt;=$H$1)*(Оплата!$C$5:$C$2985&gt;$G$1)*(Оплата!$D$5:$D$2985="ТСЖ")*(Оплата!$A$5:$A$2985=E32)*(Оплата!$E$5:$E$2985))</f>
        <v>2418.66</v>
      </c>
      <c r="R32" s="410">
        <f t="array" ref="R32">SUM((Оплата!$C$5:$C$2985&lt;=$H$1)*(Оплата!$C$5:$C$2985&gt;$G$1)*(Оплата!$D$5:$D$2985="кап_затраты")*(Оплата!$A$5:$A$2985=E32)*(Оплата!$E$5:$E$2985))</f>
        <v>0</v>
      </c>
      <c r="S32" s="411">
        <f t="array" ref="S32">SUM((Оплата!$C$5:$C$2985&lt;=$H$1)*(Оплата!$C$5:$C$2985&gt;$G$1)*(Оплата!$D$5:$D$2985="э_энер")*(Оплата!$A$5:$A$2985=E32)*(Оплата!$E$5:$E$2985))</f>
        <v>0</v>
      </c>
      <c r="T32" s="412">
        <f t="shared" si="6"/>
        <v>2418.66</v>
      </c>
      <c r="U32" s="405">
        <f t="shared" si="1"/>
        <v>-2373.3120000000072</v>
      </c>
      <c r="V32" s="405">
        <f t="shared" si="2"/>
        <v>0</v>
      </c>
      <c r="W32" s="406">
        <f t="shared" si="3"/>
        <v>4891.0200000000004</v>
      </c>
      <c r="X32" s="404">
        <f t="shared" si="7"/>
        <v>2517.7079999999933</v>
      </c>
      <c r="Y32" s="413">
        <f t="shared" si="4"/>
        <v>29</v>
      </c>
      <c r="Z32" s="156">
        <f t="shared" si="10"/>
        <v>2.2240000000000002</v>
      </c>
      <c r="AA32" s="398"/>
      <c r="AB32" s="401"/>
      <c r="AD32" s="401"/>
      <c r="AE32" s="401"/>
      <c r="AF32" s="401"/>
    </row>
    <row r="33" spans="1:32" s="156" customFormat="1">
      <c r="A33" s="381"/>
      <c r="B33" s="381">
        <f t="array" ref="B33">SUM((Оплата!$C$5:$C$2992&lt;=$G$1)*(Оплата!$D$5:$D$2992="кап_затраты")*(Оплата!$A$5:$A$2992=E33)*(Оплата!$E$5:$E$2992))</f>
        <v>0</v>
      </c>
      <c r="C33" s="381">
        <f t="array" ref="C33">SUM((Оплата!$C$5:$C$2992&lt;=$G$1)*(Оплата!$D$5:$D$2992="э_энер")*(Оплата!$A$5:$A$2992=E33)*(Оплата!$E$5:$E$2992))</f>
        <v>0</v>
      </c>
      <c r="D33" s="156">
        <f t="array" ref="D33">SUM((Оплата!$C$5:$C$2992&lt;=$G$1)*(Оплата!$D$5:$D$2992="ТСЖ")*(Оплата!$A$5:$A$2992=E33)*(Оплата!$E$5:$E$2992))</f>
        <v>22811.230000000003</v>
      </c>
      <c r="E33" s="402">
        <f>Жильцы!A31</f>
        <v>30</v>
      </c>
      <c r="F33" s="403" t="str">
        <f>Жильцы!B31&amp;" "&amp;Жильцы!C31&amp;"."&amp;Жильцы!D31&amp;"."</f>
        <v>Миняева С.И.</v>
      </c>
      <c r="G33" s="404">
        <f t="shared" si="5"/>
        <v>1626.9480000000003</v>
      </c>
      <c r="H33" s="405">
        <f>Жильцы!J31+SUMIFS(р_и_с!C31:O31, р_и_с!$C$1:$O$1,"&lt;"&amp;$F$1)+SUMIFS(т_тех!C31:O31, т_тех!$C$1:$O$1,"&lt;"&amp;$F$1)+SUMIFS(пас_с!C31:O31,пас_с!$C$1:$O$1,"&lt;"&amp;$F$1)-D33</f>
        <v>-4651.0920000000006</v>
      </c>
      <c r="I33" s="406">
        <f>Жильцы!L31+SUMIFS(кап!C31:O31, кап!$C$1:$O$1,"&lt;"&amp;$F$1)-B33</f>
        <v>0</v>
      </c>
      <c r="J33" s="407">
        <f>Жильцы!K31+SUMIFS(э_э!C31:O31, э_э!$C$1:$O$1,"&lt;"&amp;$F$1)-C33</f>
        <v>6278.0400000000009</v>
      </c>
      <c r="K33" s="388">
        <f>INDEX(р_и_с!$A$2:$O$129,E33,(3+$F$1))+INDEX(т_тех!$A$2:$O$129,E33,(3+$F$1))+INDEX(пас_с!$A$2:$O$129,E33,(3+$F$1))</f>
        <v>1566.528</v>
      </c>
      <c r="L33" s="488">
        <f>INDEX(р_и_с!$R$2:$AC$129,E33,$F$1)</f>
        <v>1451.4</v>
      </c>
      <c r="M33" s="491">
        <f t="shared" si="0"/>
        <v>115.12999999999988</v>
      </c>
      <c r="N33" s="408">
        <f>INDEX(кап!$A$2:$O$129,E33,(3+$F$1))</f>
        <v>0</v>
      </c>
      <c r="O33" s="390">
        <f>INDEX(э_э!$A$2:$O$129,E33,(3+$F$1))</f>
        <v>627</v>
      </c>
      <c r="P33" s="391">
        <f t="shared" si="8"/>
        <v>2193.5280000000002</v>
      </c>
      <c r="Q33" s="409">
        <f t="array" ref="Q33">SUM((Оплата!$C$5:$C$2985&lt;=$H$1)*(Оплата!$C$5:$C$2985&gt;$G$1)*(Оплата!$D$5:$D$2985="ТСЖ")*(Оплата!$A$5:$A$2985=E33)*(Оплата!$E$5:$E$2985))</f>
        <v>1626.95</v>
      </c>
      <c r="R33" s="410">
        <f t="array" ref="R33">SUM((Оплата!$C$5:$C$2985&lt;=$H$1)*(Оплата!$C$5:$C$2985&gt;$G$1)*(Оплата!$D$5:$D$2985="кап_затраты")*(Оплата!$A$5:$A$2985=E33)*(Оплата!$E$5:$E$2985))</f>
        <v>0</v>
      </c>
      <c r="S33" s="411">
        <f t="array" ref="S33">SUM((Оплата!$C$5:$C$2985&lt;=$H$1)*(Оплата!$C$5:$C$2985&gt;$G$1)*(Оплата!$D$5:$D$2985="э_энер")*(Оплата!$A$5:$A$2985=E33)*(Оплата!$E$5:$E$2985))</f>
        <v>0</v>
      </c>
      <c r="T33" s="412">
        <f t="shared" si="6"/>
        <v>1626.95</v>
      </c>
      <c r="U33" s="405">
        <f t="shared" si="1"/>
        <v>-4711.5140000000001</v>
      </c>
      <c r="V33" s="405">
        <f t="shared" si="2"/>
        <v>0</v>
      </c>
      <c r="W33" s="406">
        <f t="shared" si="3"/>
        <v>6905.0400000000009</v>
      </c>
      <c r="X33" s="404">
        <f t="shared" si="7"/>
        <v>2193.5260000000007</v>
      </c>
      <c r="Y33" s="413">
        <f t="shared" si="4"/>
        <v>30</v>
      </c>
      <c r="Z33" s="156">
        <f t="shared" si="10"/>
        <v>2.2240000000000002</v>
      </c>
      <c r="AA33" s="398"/>
      <c r="AB33" s="401"/>
      <c r="AD33" s="401"/>
      <c r="AE33" s="401"/>
      <c r="AF33" s="401"/>
    </row>
    <row r="34" spans="1:32" s="156" customFormat="1">
      <c r="A34" s="381"/>
      <c r="B34" s="381">
        <f t="array" ref="B34">SUM((Оплата!$C$5:$C$2992&lt;=$G$1)*(Оплата!$D$5:$D$2992="кап_затраты")*(Оплата!$A$5:$A$2992=E34)*(Оплата!$E$5:$E$2992))</f>
        <v>0</v>
      </c>
      <c r="C34" s="381">
        <f t="array" ref="C34">SUM((Оплата!$C$5:$C$2992&lt;=$G$1)*(Оплата!$D$5:$D$2992="э_энер")*(Оплата!$A$5:$A$2992=E34)*(Оплата!$E$5:$E$2992))</f>
        <v>0</v>
      </c>
      <c r="D34" s="156">
        <f t="array" ref="D34">SUM((Оплата!$C$5:$C$2992&lt;=$G$1)*(Оплата!$D$5:$D$2992="ТСЖ")*(Оплата!$A$5:$A$2992=E34)*(Оплата!$E$5:$E$2992))</f>
        <v>30341.399999999998</v>
      </c>
      <c r="E34" s="402">
        <f>Жильцы!A32</f>
        <v>31</v>
      </c>
      <c r="F34" s="403" t="str">
        <f>Жильцы!B32&amp;" "&amp;Жильцы!C32&amp;"."&amp;Жильцы!D32&amp;"."</f>
        <v>Филиппович О.Р.</v>
      </c>
      <c r="G34" s="404">
        <f t="shared" si="5"/>
        <v>-775.56199999999626</v>
      </c>
      <c r="H34" s="405">
        <f>Жильцы!J32+SUMIFS(р_и_с!C32:O32, р_и_с!$C$1:$O$1,"&lt;"&amp;$F$1)+SUMIFS(т_тех!C32:O32, т_тех!$C$1:$O$1,"&lt;"&amp;$F$1)+SUMIFS(пас_с!C32:O32,пас_с!$C$1:$O$1,"&lt;"&amp;$F$1)-D34</f>
        <v>-11665.321999999996</v>
      </c>
      <c r="I34" s="406">
        <f>Жильцы!L32+SUMIFS(кап!C32:O32, кап!$C$1:$O$1,"&lt;"&amp;$F$1)-B34</f>
        <v>0</v>
      </c>
      <c r="J34" s="407">
        <f>Жильцы!K32+SUMIFS(э_э!C32:O32, э_э!$C$1:$O$1,"&lt;"&amp;$F$1)-C34</f>
        <v>10889.76</v>
      </c>
      <c r="K34" s="388">
        <f>INDEX(р_и_с!$A$2:$O$129,E34,(3+$F$1))+INDEX(т_тех!$A$2:$O$129,E34,(3+$F$1))+INDEX(пас_с!$A$2:$O$129,E34,(3+$F$1))</f>
        <v>1566.528</v>
      </c>
      <c r="L34" s="488">
        <f>INDEX(р_и_с!$R$2:$AC$129,E34,$F$1)</f>
        <v>1451.4</v>
      </c>
      <c r="M34" s="491">
        <f t="shared" si="0"/>
        <v>115.12999999999988</v>
      </c>
      <c r="N34" s="408">
        <f>INDEX(кап!$A$2:$O$129,E34,(3+$F$1))</f>
        <v>0</v>
      </c>
      <c r="O34" s="390">
        <f>INDEX(э_э!$A$2:$O$129,E34,(3+$F$1))</f>
        <v>825</v>
      </c>
      <c r="P34" s="391">
        <f t="shared" si="8"/>
        <v>2391.5280000000002</v>
      </c>
      <c r="Q34" s="409">
        <f t="array" ref="Q34">SUM((Оплата!$C$5:$C$2985&lt;=$H$1)*(Оплата!$C$5:$C$2985&gt;$G$1)*(Оплата!$D$5:$D$2985="ТСЖ")*(Оплата!$A$5:$A$2985=E34)*(Оплата!$E$5:$E$2985))</f>
        <v>0</v>
      </c>
      <c r="R34" s="410">
        <f t="array" ref="R34">SUM((Оплата!$C$5:$C$2985&lt;=$H$1)*(Оплата!$C$5:$C$2985&gt;$G$1)*(Оплата!$D$5:$D$2985="кап_затраты")*(Оплата!$A$5:$A$2985=E34)*(Оплата!$E$5:$E$2985))</f>
        <v>0</v>
      </c>
      <c r="S34" s="411">
        <f t="array" ref="S34">SUM((Оплата!$C$5:$C$2985&lt;=$H$1)*(Оплата!$C$5:$C$2985&gt;$G$1)*(Оплата!$D$5:$D$2985="э_энер")*(Оплата!$A$5:$A$2985=E34)*(Оплата!$E$5:$E$2985))</f>
        <v>0</v>
      </c>
      <c r="T34" s="412">
        <f t="shared" si="6"/>
        <v>0</v>
      </c>
      <c r="U34" s="405">
        <f t="shared" si="1"/>
        <v>-10098.793999999996</v>
      </c>
      <c r="V34" s="405">
        <f t="shared" si="2"/>
        <v>0</v>
      </c>
      <c r="W34" s="406">
        <f t="shared" si="3"/>
        <v>11714.76</v>
      </c>
      <c r="X34" s="404">
        <f t="shared" si="7"/>
        <v>1615.966000000004</v>
      </c>
      <c r="Y34" s="413">
        <f t="shared" si="4"/>
        <v>31</v>
      </c>
      <c r="Z34" s="156">
        <f t="shared" si="10"/>
        <v>2.2240000000000002</v>
      </c>
      <c r="AA34" s="398"/>
      <c r="AB34" s="401"/>
      <c r="AD34" s="401"/>
      <c r="AE34" s="401"/>
      <c r="AF34" s="401"/>
    </row>
    <row r="35" spans="1:32" s="156" customFormat="1">
      <c r="A35" s="381"/>
      <c r="B35" s="381">
        <f t="array" ref="B35">SUM((Оплата!$C$5:$C$2992&lt;=$G$1)*(Оплата!$D$5:$D$2992="кап_затраты")*(Оплата!$A$5:$A$2992=E35)*(Оплата!$E$5:$E$2992))</f>
        <v>0</v>
      </c>
      <c r="C35" s="381">
        <f t="array" ref="C35">SUM((Оплата!$C$5:$C$2992&lt;=$G$1)*(Оплата!$D$5:$D$2992="э_энер")*(Оплата!$A$5:$A$2992=E35)*(Оплата!$E$5:$E$2992))</f>
        <v>0</v>
      </c>
      <c r="D35" s="156">
        <f t="array" ref="D35">SUM((Оплата!$C$5:$C$2992&lt;=$G$1)*(Оплата!$D$5:$D$2992="ТСЖ")*(Оплата!$A$5:$A$2992=E35)*(Оплата!$E$5:$E$2992))</f>
        <v>33253</v>
      </c>
      <c r="E35" s="419">
        <f>Жильцы!A33</f>
        <v>32</v>
      </c>
      <c r="F35" s="420" t="str">
        <f>Жильцы!B33&amp;" "&amp;Жильцы!C33&amp;"."&amp;Жильцы!D33&amp;"."</f>
        <v>Мельников М.П.</v>
      </c>
      <c r="G35" s="404">
        <f t="shared" si="5"/>
        <v>-3496.3100000000013</v>
      </c>
      <c r="H35" s="405">
        <f>Жильцы!J33+SUMIFS(р_и_с!C33:O33, р_и_с!$C$1:$O$1,"&lt;"&amp;$F$1)+SUMIFS(т_тех!C33:O33, т_тех!$C$1:$O$1,"&lt;"&amp;$F$1)+SUMIFS(пас_с!C33:O33,пас_с!$C$1:$O$1,"&lt;"&amp;$F$1)-D35</f>
        <v>-13756.490000000002</v>
      </c>
      <c r="I35" s="406">
        <f>Жильцы!L33+SUMIFS(кап!C33:O33, кап!$C$1:$O$1,"&lt;"&amp;$F$1)-B35</f>
        <v>0</v>
      </c>
      <c r="J35" s="407">
        <f>Жильцы!K33+SUMIFS(э_э!C33:O33, э_э!$C$1:$O$1,"&lt;"&amp;$F$1)-C35</f>
        <v>10260.18</v>
      </c>
      <c r="K35" s="388">
        <f>INDEX(р_и_с!$A$2:$O$129,E35,(3+$F$1))+INDEX(т_тех!$A$2:$O$129,E35,(3+$F$1))+INDEX(пас_с!$A$2:$O$129,E35,(3+$F$1))</f>
        <v>1576.08</v>
      </c>
      <c r="L35" s="488">
        <f>INDEX(р_и_с!$R$2:$AC$129,E35,$F$1)</f>
        <v>1460.25</v>
      </c>
      <c r="M35" s="491">
        <f t="shared" si="0"/>
        <v>115.82999999999993</v>
      </c>
      <c r="N35" s="408">
        <f>INDEX(кап!$A$2:$O$129,E35,(3+$F$1))</f>
        <v>0</v>
      </c>
      <c r="O35" s="390">
        <f>INDEX(э_э!$A$2:$O$129,E35,(3+$F$1))</f>
        <v>379.5</v>
      </c>
      <c r="P35" s="391">
        <f t="shared" si="8"/>
        <v>1955.58</v>
      </c>
      <c r="Q35" s="421">
        <f t="array" ref="Q35">SUM((Оплата!$C$5:$C$2985&lt;=$H$1)*(Оплата!$C$5:$C$2985&gt;$G$1)*(Оплата!$D$5:$D$2985="ТСЖ")*(Оплата!$A$5:$A$2985=E35)*(Оплата!$E$5:$E$2985))</f>
        <v>0</v>
      </c>
      <c r="R35" s="410">
        <f t="array" ref="R35">SUM((Оплата!$C$5:$C$2985&lt;=$H$1)*(Оплата!$C$5:$C$2985&gt;$G$1)*(Оплата!$D$5:$D$2985="кап_затраты")*(Оплата!$A$5:$A$2985=E35)*(Оплата!$E$5:$E$2985))</f>
        <v>0</v>
      </c>
      <c r="S35" s="411">
        <f t="array" ref="S35">SUM((Оплата!$C$5:$C$2985&lt;=$H$1)*(Оплата!$C$5:$C$2985&gt;$G$1)*(Оплата!$D$5:$D$2985="э_энер")*(Оплата!$A$5:$A$2985=E35)*(Оплата!$E$5:$E$2985))</f>
        <v>0</v>
      </c>
      <c r="T35" s="412">
        <f t="shared" si="6"/>
        <v>0</v>
      </c>
      <c r="U35" s="405">
        <f t="shared" si="1"/>
        <v>-12180.410000000002</v>
      </c>
      <c r="V35" s="405">
        <f t="shared" si="2"/>
        <v>0</v>
      </c>
      <c r="W35" s="406">
        <f t="shared" si="3"/>
        <v>10639.68</v>
      </c>
      <c r="X35" s="404">
        <f t="shared" si="7"/>
        <v>-1540.7300000000014</v>
      </c>
      <c r="Y35" s="416">
        <f t="shared" si="4"/>
        <v>32</v>
      </c>
      <c r="Z35" s="417">
        <f>IF($F$1&gt;6,2.326,2.016)</f>
        <v>2.3260000000000001</v>
      </c>
      <c r="AA35" s="418">
        <f>IF($F$1&gt;6,0.846,0.736)</f>
        <v>0.84599999999999997</v>
      </c>
      <c r="AB35" s="418">
        <f>(INDEX(Жильцы!$A$2:$AO$129,E35,(25+$F$1)))</f>
        <v>6675.4800000000005</v>
      </c>
      <c r="AC35" s="418"/>
      <c r="AD35" s="401"/>
      <c r="AE35" s="401"/>
      <c r="AF35" s="401"/>
    </row>
    <row r="36" spans="1:32" s="156" customFormat="1">
      <c r="A36" s="381"/>
      <c r="B36" s="381">
        <f t="array" ref="B36">SUM((Оплата!$C$5:$C$2992&lt;=$G$1)*(Оплата!$D$5:$D$2992="кап_затраты")*(Оплата!$A$5:$A$2992=E36)*(Оплата!$E$5:$E$2992))</f>
        <v>0</v>
      </c>
      <c r="C36" s="381">
        <f t="array" ref="C36">SUM((Оплата!$C$5:$C$2992&lt;=$G$1)*(Оплата!$D$5:$D$2992="э_энер")*(Оплата!$A$5:$A$2992=E36)*(Оплата!$E$5:$E$2992))</f>
        <v>0</v>
      </c>
      <c r="D36" s="156">
        <f t="array" ref="D36">SUM((Оплата!$C$5:$C$2992&lt;=$G$1)*(Оплата!$D$5:$D$2992="ТСЖ")*(Оплата!$A$5:$A$2992=E36)*(Оплата!$E$5:$E$2992))</f>
        <v>30255.420000000002</v>
      </c>
      <c r="E36" s="402">
        <f>Жильцы!A34</f>
        <v>33</v>
      </c>
      <c r="F36" s="403" t="str">
        <f>Жильцы!B34&amp;" "&amp;Жильцы!C34&amp;"."&amp;Жильцы!D34&amp;"."</f>
        <v>Корзюк Е.А.</v>
      </c>
      <c r="G36" s="404">
        <f t="shared" si="5"/>
        <v>7743.5760000000046</v>
      </c>
      <c r="H36" s="405">
        <f>Жильцы!J34+SUMIFS(р_и_с!C34:O34, р_и_с!$C$1:$O$1,"&lt;"&amp;$F$1)+SUMIFS(т_тех!C34:O34, т_тех!$C$1:$O$1,"&lt;"&amp;$F$1)+SUMIFS(пас_с!C34:O34,пас_с!$C$1:$O$1,"&lt;"&amp;$F$1)-D36</f>
        <v>-6358.4039999999986</v>
      </c>
      <c r="I36" s="406">
        <f>Жильцы!L34+SUMIFS(кап!C34:O34, кап!$C$1:$O$1,"&lt;"&amp;$F$1)-B36</f>
        <v>0</v>
      </c>
      <c r="J36" s="407">
        <f>Жильцы!K34+SUMIFS(э_э!C34:O34, э_э!$C$1:$O$1,"&lt;"&amp;$F$1)-C36</f>
        <v>14101.980000000003</v>
      </c>
      <c r="K36" s="388">
        <f>INDEX(р_и_с!$A$2:$O$129,E36,(3+$F$1))+INDEX(т_тех!$A$2:$O$129,E36,(3+$F$1))+INDEX(пас_с!$A$2:$O$129,E36,(3+$F$1))</f>
        <v>1572.896</v>
      </c>
      <c r="L36" s="488">
        <f>INDEX(р_и_с!$R$2:$AC$129,E36,$F$1)</f>
        <v>1457.3</v>
      </c>
      <c r="M36" s="491">
        <f t="shared" si="0"/>
        <v>115.60000000000014</v>
      </c>
      <c r="N36" s="408">
        <f>INDEX(кап!$A$2:$O$129,E36,(3+$F$1))</f>
        <v>0</v>
      </c>
      <c r="O36" s="390">
        <f>INDEX(э_э!$A$2:$O$129,E36,(3+$F$1))</f>
        <v>1527.8999999999999</v>
      </c>
      <c r="P36" s="391">
        <f t="shared" si="8"/>
        <v>3100.7959999999998</v>
      </c>
      <c r="Q36" s="409">
        <f t="array" ref="Q36">SUM((Оплата!$C$5:$C$2985&lt;=$H$1)*(Оплата!$C$5:$C$2985&gt;$G$1)*(Оплата!$D$5:$D$2985="ТСЖ")*(Оплата!$A$5:$A$2985=E36)*(Оплата!$E$5:$E$2985))</f>
        <v>3500</v>
      </c>
      <c r="R36" s="410">
        <f t="array" ref="R36">SUM((Оплата!$C$5:$C$2985&lt;=$H$1)*(Оплата!$C$5:$C$2985&gt;$G$1)*(Оплата!$D$5:$D$2985="кап_затраты")*(Оплата!$A$5:$A$2985=E36)*(Оплата!$E$5:$E$2985))</f>
        <v>0</v>
      </c>
      <c r="S36" s="411">
        <f t="array" ref="S36">SUM((Оплата!$C$5:$C$2985&lt;=$H$1)*(Оплата!$C$5:$C$2985&gt;$G$1)*(Оплата!$D$5:$D$2985="э_энер")*(Оплата!$A$5:$A$2985=E36)*(Оплата!$E$5:$E$2985))</f>
        <v>0</v>
      </c>
      <c r="T36" s="412">
        <f t="shared" si="6"/>
        <v>3500</v>
      </c>
      <c r="U36" s="405">
        <f t="shared" ref="U36:U67" si="11">H36+K36-Q36</f>
        <v>-8285.507999999998</v>
      </c>
      <c r="V36" s="405">
        <f t="shared" ref="V36:V67" si="12">I36+N36-R36</f>
        <v>0</v>
      </c>
      <c r="W36" s="406">
        <f t="shared" ref="W36:W67" si="13">J36+O36-S36</f>
        <v>15629.880000000003</v>
      </c>
      <c r="X36" s="404">
        <f t="shared" si="7"/>
        <v>7344.3720000000048</v>
      </c>
      <c r="Y36" s="413">
        <f t="shared" si="4"/>
        <v>33</v>
      </c>
      <c r="Z36" s="156">
        <f t="shared" ref="Z36:Z91" si="14">IF($F$1&gt;6,2.224,1.936)</f>
        <v>2.2240000000000002</v>
      </c>
      <c r="AA36" s="398"/>
      <c r="AB36" s="401"/>
      <c r="AD36" s="401"/>
      <c r="AE36" s="401"/>
      <c r="AF36" s="401"/>
    </row>
    <row r="37" spans="1:32" s="156" customFormat="1">
      <c r="A37" s="381"/>
      <c r="B37" s="381">
        <f t="array" ref="B37">SUM((Оплата!$C$5:$C$2992&lt;=$G$1)*(Оплата!$D$5:$D$2992="кап_затраты")*(Оплата!$A$5:$A$2992=E37)*(Оплата!$E$5:$E$2992))</f>
        <v>0</v>
      </c>
      <c r="C37" s="381">
        <f t="array" ref="C37">SUM((Оплата!$C$5:$C$2992&lt;=$G$1)*(Оплата!$D$5:$D$2992="э_энер")*(Оплата!$A$5:$A$2992=E37)*(Оплата!$E$5:$E$2992))</f>
        <v>0</v>
      </c>
      <c r="D37" s="156">
        <f t="array" ref="D37">SUM((Оплата!$C$5:$C$2992&lt;=$G$1)*(Оплата!$D$5:$D$2992="ТСЖ")*(Оплата!$A$5:$A$2992=E37)*(Оплата!$E$5:$E$2992))</f>
        <v>26871.78</v>
      </c>
      <c r="E37" s="402">
        <f>Жильцы!A35</f>
        <v>34</v>
      </c>
      <c r="F37" s="403" t="str">
        <f>Жильцы!B35&amp;" "&amp;Жильцы!C35&amp;"."&amp;Жильцы!D35&amp;"."</f>
        <v>Куницын А.П.</v>
      </c>
      <c r="G37" s="404">
        <f t="shared" si="5"/>
        <v>2267.4140000000061</v>
      </c>
      <c r="H37" s="405">
        <f>Жильцы!J35+SUMIFS(р_и_с!C35:O35, р_и_с!$C$1:$O$1,"&lt;"&amp;$F$1)+SUMIFS(т_тех!C35:O35, т_тех!$C$1:$O$1,"&lt;"&amp;$F$1)+SUMIFS(пас_с!C35:O35,пас_с!$C$1:$O$1,"&lt;"&amp;$F$1)-D37</f>
        <v>-6716.3259999999937</v>
      </c>
      <c r="I37" s="406">
        <f>Жильцы!L35+SUMIFS(кап!C35:O35, кап!$C$1:$O$1,"&lt;"&amp;$F$1)-B37</f>
        <v>0</v>
      </c>
      <c r="J37" s="407">
        <f>Жильцы!K35+SUMIFS(э_э!C35:O35, э_э!$C$1:$O$1,"&lt;"&amp;$F$1)-C37</f>
        <v>8983.74</v>
      </c>
      <c r="K37" s="388">
        <f>INDEX(р_и_с!$A$2:$O$129,E37,(3+$F$1))+INDEX(т_тех!$A$2:$O$129,E37,(3+$F$1))+INDEX(пас_с!$A$2:$O$129,E37,(3+$F$1))</f>
        <v>1563.3440000000001</v>
      </c>
      <c r="L37" s="488">
        <f>INDEX(р_и_с!$R$2:$AC$129,E37,$F$1)</f>
        <v>1448.45</v>
      </c>
      <c r="M37" s="491">
        <f t="shared" si="0"/>
        <v>114.88999999999987</v>
      </c>
      <c r="N37" s="408">
        <f>INDEX(кап!$A$2:$O$129,E37,(3+$F$1))</f>
        <v>0</v>
      </c>
      <c r="O37" s="390">
        <f>INDEX(э_э!$A$2:$O$129,E37,(3+$F$1))</f>
        <v>1042.8</v>
      </c>
      <c r="P37" s="391">
        <f t="shared" si="8"/>
        <v>2606.1440000000002</v>
      </c>
      <c r="Q37" s="409">
        <f t="array" ref="Q37">SUM((Оплата!$C$5:$C$2985&lt;=$H$1)*(Оплата!$C$5:$C$2985&gt;$G$1)*(Оплата!$D$5:$D$2985="ТСЖ")*(Оплата!$A$5:$A$2985=E37)*(Оплата!$E$5:$E$2985))</f>
        <v>2300</v>
      </c>
      <c r="R37" s="410">
        <f t="array" ref="R37">SUM((Оплата!$C$5:$C$2985&lt;=$H$1)*(Оплата!$C$5:$C$2985&gt;$G$1)*(Оплата!$D$5:$D$2985="кап_затраты")*(Оплата!$A$5:$A$2985=E37)*(Оплата!$E$5:$E$2985))</f>
        <v>0</v>
      </c>
      <c r="S37" s="411">
        <f t="array" ref="S37">SUM((Оплата!$C$5:$C$2985&lt;=$H$1)*(Оплата!$C$5:$C$2985&gt;$G$1)*(Оплата!$D$5:$D$2985="э_энер")*(Оплата!$A$5:$A$2985=E37)*(Оплата!$E$5:$E$2985))</f>
        <v>0</v>
      </c>
      <c r="T37" s="412">
        <f t="shared" si="6"/>
        <v>2300</v>
      </c>
      <c r="U37" s="405">
        <f t="shared" si="11"/>
        <v>-7452.9819999999936</v>
      </c>
      <c r="V37" s="405">
        <f t="shared" si="12"/>
        <v>0</v>
      </c>
      <c r="W37" s="406">
        <f t="shared" si="13"/>
        <v>10026.539999999999</v>
      </c>
      <c r="X37" s="404">
        <f t="shared" si="7"/>
        <v>2573.5580000000054</v>
      </c>
      <c r="Y37" s="413">
        <f t="shared" si="4"/>
        <v>34</v>
      </c>
      <c r="Z37" s="156">
        <f t="shared" si="14"/>
        <v>2.2240000000000002</v>
      </c>
      <c r="AA37" s="398"/>
      <c r="AB37" s="401"/>
      <c r="AD37" s="401"/>
      <c r="AE37" s="401"/>
      <c r="AF37" s="401"/>
    </row>
    <row r="38" spans="1:32" s="156" customFormat="1">
      <c r="A38" s="381"/>
      <c r="B38" s="381">
        <f t="array" ref="B38">SUM((Оплата!$C$5:$C$2992&lt;=$G$1)*(Оплата!$D$5:$D$2992="кап_затраты")*(Оплата!$A$5:$A$2992=E38)*(Оплата!$E$5:$E$2992))</f>
        <v>0</v>
      </c>
      <c r="C38" s="381">
        <f t="array" ref="C38">SUM((Оплата!$C$5:$C$2992&lt;=$G$1)*(Оплата!$D$5:$D$2992="э_энер")*(Оплата!$A$5:$A$2992=E38)*(Оплата!$E$5:$E$2992))</f>
        <v>0</v>
      </c>
      <c r="D38" s="156">
        <f t="array" ref="D38">SUM((Оплата!$C$5:$C$2992&lt;=$G$1)*(Оплата!$D$5:$D$2992="ТСЖ")*(Оплата!$A$5:$A$2992=E38)*(Оплата!$E$5:$E$2992))</f>
        <v>18172.02</v>
      </c>
      <c r="E38" s="402">
        <f>Жильцы!A36</f>
        <v>35</v>
      </c>
      <c r="F38" s="403" t="str">
        <f>Жильцы!B36&amp;" "&amp;Жильцы!C36&amp;"."&amp;Жильцы!D36&amp;"."</f>
        <v>Сергиенко В.А.</v>
      </c>
      <c r="G38" s="404">
        <f t="shared" si="5"/>
        <v>7585.9279999999999</v>
      </c>
      <c r="H38" s="405">
        <f>Жильцы!J36+SUMIFS(р_и_с!C36:O36, р_и_с!$C$1:$O$1,"&lt;"&amp;$F$1)+SUMIFS(т_тех!C36:O36, т_тех!$C$1:$O$1,"&lt;"&amp;$F$1)+SUMIFS(пас_с!C36:O36,пас_с!$C$1:$O$1,"&lt;"&amp;$F$1)-D38</f>
        <v>3642.7279999999992</v>
      </c>
      <c r="I38" s="406">
        <f>Жильцы!L36+SUMIFS(кап!C36:O36, кап!$C$1:$O$1,"&lt;"&amp;$F$1)-B38</f>
        <v>0</v>
      </c>
      <c r="J38" s="407">
        <f>Жильцы!K36+SUMIFS(э_э!C36:O36, э_э!$C$1:$O$1,"&lt;"&amp;$F$1)-C38</f>
        <v>3943.2000000000003</v>
      </c>
      <c r="K38" s="388">
        <f>INDEX(р_и_с!$A$2:$O$129,E38,(3+$F$1))+INDEX(т_тех!$A$2:$O$129,E38,(3+$F$1))+INDEX(пас_с!$A$2:$O$129,E38,(3+$F$1))</f>
        <v>1566.528</v>
      </c>
      <c r="L38" s="488">
        <f>INDEX(р_и_с!$R$2:$AC$129,E38,$F$1)</f>
        <v>1451.4</v>
      </c>
      <c r="M38" s="491">
        <f t="shared" si="0"/>
        <v>115.12999999999988</v>
      </c>
      <c r="N38" s="408">
        <f>INDEX(кап!$A$2:$O$129,E38,(3+$F$1))</f>
        <v>0</v>
      </c>
      <c r="O38" s="390">
        <f>INDEX(э_э!$A$2:$O$129,E38,(3+$F$1))</f>
        <v>330</v>
      </c>
      <c r="P38" s="391">
        <f t="shared" si="8"/>
        <v>1896.528</v>
      </c>
      <c r="Q38" s="409">
        <f t="array" ref="Q38">SUM((Оплата!$C$5:$C$2985&lt;=$H$1)*(Оплата!$C$5:$C$2985&gt;$G$1)*(Оплата!$D$5:$D$2985="ТСЖ")*(Оплата!$A$5:$A$2985=E38)*(Оплата!$E$5:$E$2985))</f>
        <v>9482.4599999999991</v>
      </c>
      <c r="R38" s="410">
        <f t="array" ref="R38">SUM((Оплата!$C$5:$C$2985&lt;=$H$1)*(Оплата!$C$5:$C$2985&gt;$G$1)*(Оплата!$D$5:$D$2985="кап_затраты")*(Оплата!$A$5:$A$2985=E38)*(Оплата!$E$5:$E$2985))</f>
        <v>0</v>
      </c>
      <c r="S38" s="411">
        <f t="array" ref="S38">SUM((Оплата!$C$5:$C$2985&lt;=$H$1)*(Оплата!$C$5:$C$2985&gt;$G$1)*(Оплата!$D$5:$D$2985="э_энер")*(Оплата!$A$5:$A$2985=E38)*(Оплата!$E$5:$E$2985))</f>
        <v>0</v>
      </c>
      <c r="T38" s="412">
        <f t="shared" si="6"/>
        <v>9482.4599999999991</v>
      </c>
      <c r="U38" s="405">
        <f t="shared" si="11"/>
        <v>-4273.2039999999997</v>
      </c>
      <c r="V38" s="405">
        <f t="shared" si="12"/>
        <v>0</v>
      </c>
      <c r="W38" s="406">
        <f t="shared" si="13"/>
        <v>4273.2000000000007</v>
      </c>
      <c r="X38" s="404">
        <f t="shared" si="7"/>
        <v>-3.9999999989959178E-3</v>
      </c>
      <c r="Y38" s="413">
        <f t="shared" si="4"/>
        <v>35</v>
      </c>
      <c r="Z38" s="156">
        <f t="shared" si="14"/>
        <v>2.2240000000000002</v>
      </c>
      <c r="AA38" s="398"/>
      <c r="AB38" s="401"/>
      <c r="AD38" s="401"/>
      <c r="AE38" s="401"/>
      <c r="AF38" s="401"/>
    </row>
    <row r="39" spans="1:32" s="156" customFormat="1">
      <c r="A39" s="381"/>
      <c r="B39" s="381">
        <f t="array" ref="B39">SUM((Оплата!$C$5:$C$2992&lt;=$G$1)*(Оплата!$D$5:$D$2992="кап_затраты")*(Оплата!$A$5:$A$2992=E39)*(Оплата!$E$5:$E$2992))</f>
        <v>0</v>
      </c>
      <c r="C39" s="381">
        <f t="array" ref="C39">SUM((Оплата!$C$5:$C$2992&lt;=$G$1)*(Оплата!$D$5:$D$2992="э_энер")*(Оплата!$A$5:$A$2992=E39)*(Оплата!$E$5:$E$2992))</f>
        <v>0</v>
      </c>
      <c r="D39" s="156">
        <f t="array" ref="D39">SUM((Оплата!$C$5:$C$2992&lt;=$G$1)*(Оплата!$D$5:$D$2992="ТСЖ")*(Оплата!$A$5:$A$2992=E39)*(Оплата!$E$5:$E$2992))</f>
        <v>22813.8</v>
      </c>
      <c r="E39" s="402">
        <f>Жильцы!A37</f>
        <v>36</v>
      </c>
      <c r="F39" s="403" t="str">
        <f>Жильцы!B37&amp;" "&amp;Жильцы!C37&amp;"."&amp;Жильцы!D37&amp;"."</f>
        <v>Армашова Л.Д.</v>
      </c>
      <c r="G39" s="404">
        <f t="shared" si="5"/>
        <v>2346.2739999999999</v>
      </c>
      <c r="H39" s="405">
        <f>Жильцы!J37+SUMIFS(р_и_с!C37:O37, р_и_с!$C$1:$O$1,"&lt;"&amp;$F$1)+SUMIFS(т_тех!C37:O37, т_тех!$C$1:$O$1,"&lt;"&amp;$F$1)+SUMIFS(пас_с!C37:O37,пас_с!$C$1:$O$1,"&lt;"&amp;$F$1)-D39</f>
        <v>-756.32600000000093</v>
      </c>
      <c r="I39" s="406">
        <f>Жильцы!L37+SUMIFS(кап!C37:O37, кап!$C$1:$O$1,"&lt;"&amp;$F$1)-B39</f>
        <v>0</v>
      </c>
      <c r="J39" s="407">
        <f>Жильцы!K37+SUMIFS(э_э!C37:O37, э_э!$C$1:$O$1,"&lt;"&amp;$F$1)-C39</f>
        <v>3102.6000000000008</v>
      </c>
      <c r="K39" s="388">
        <f>INDEX(р_и_с!$A$2:$O$129,E39,(3+$F$1))+INDEX(т_тех!$A$2:$O$129,E39,(3+$F$1))+INDEX(пас_с!$A$2:$O$129,E39,(3+$F$1))</f>
        <v>2088.7039999999997</v>
      </c>
      <c r="L39" s="488">
        <f>INDEX(р_и_с!$R$2:$AC$129,E39,$F$1)</f>
        <v>1935.1999999999998</v>
      </c>
      <c r="M39" s="491">
        <f t="shared" si="0"/>
        <v>153.49999999999977</v>
      </c>
      <c r="N39" s="408">
        <f>INDEX(кап!$A$2:$O$129,E39,(3+$F$1))</f>
        <v>0</v>
      </c>
      <c r="O39" s="390">
        <f>INDEX(э_э!$A$2:$O$129,E39,(3+$F$1))</f>
        <v>270.59999999999997</v>
      </c>
      <c r="P39" s="391">
        <f t="shared" si="8"/>
        <v>2359.3039999999996</v>
      </c>
      <c r="Q39" s="409">
        <f t="array" ref="Q39">SUM((Оплата!$C$5:$C$2985&lt;=$H$1)*(Оплата!$C$5:$C$2985&gt;$G$1)*(Оплата!$D$5:$D$2985="ТСЖ")*(Оплата!$A$5:$A$2985=E39)*(Оплата!$E$5:$E$2985))</f>
        <v>2346.27</v>
      </c>
      <c r="R39" s="410">
        <f t="array" ref="R39">SUM((Оплата!$C$5:$C$2985&lt;=$H$1)*(Оплата!$C$5:$C$2985&gt;$G$1)*(Оплата!$D$5:$D$2985="кап_затраты")*(Оплата!$A$5:$A$2985=E39)*(Оплата!$E$5:$E$2985))</f>
        <v>0</v>
      </c>
      <c r="S39" s="411">
        <f t="array" ref="S39">SUM((Оплата!$C$5:$C$2985&lt;=$H$1)*(Оплата!$C$5:$C$2985&gt;$G$1)*(Оплата!$D$5:$D$2985="э_энер")*(Оплата!$A$5:$A$2985=E39)*(Оплата!$E$5:$E$2985))</f>
        <v>0</v>
      </c>
      <c r="T39" s="412">
        <f t="shared" si="6"/>
        <v>2346.27</v>
      </c>
      <c r="U39" s="405">
        <f t="shared" si="11"/>
        <v>-1013.8920000000012</v>
      </c>
      <c r="V39" s="405">
        <f t="shared" si="12"/>
        <v>0</v>
      </c>
      <c r="W39" s="406">
        <f t="shared" si="13"/>
        <v>3373.2000000000007</v>
      </c>
      <c r="X39" s="404">
        <f t="shared" si="7"/>
        <v>2359.3079999999995</v>
      </c>
      <c r="Y39" s="413">
        <f t="shared" si="4"/>
        <v>36</v>
      </c>
      <c r="Z39" s="156">
        <f t="shared" si="14"/>
        <v>2.2240000000000002</v>
      </c>
      <c r="AA39" s="398"/>
      <c r="AB39" s="401"/>
      <c r="AD39" s="401"/>
      <c r="AE39" s="401"/>
      <c r="AF39" s="401"/>
    </row>
    <row r="40" spans="1:32" s="156" customFormat="1">
      <c r="A40" s="381"/>
      <c r="B40" s="381">
        <f t="array" ref="B40">SUM((Оплата!$C$5:$C$2992&lt;=$G$1)*(Оплата!$D$5:$D$2992="кап_затраты")*(Оплата!$A$5:$A$2992=E40)*(Оплата!$E$5:$E$2992))</f>
        <v>0</v>
      </c>
      <c r="C40" s="381">
        <f t="array" ref="C40">SUM((Оплата!$C$5:$C$2992&lt;=$G$1)*(Оплата!$D$5:$D$2992="э_энер")*(Оплата!$A$5:$A$2992=E40)*(Оплата!$E$5:$E$2992))</f>
        <v>0</v>
      </c>
      <c r="D40" s="156">
        <f t="array" ref="D40">SUM((Оплата!$C$5:$C$2992&lt;=$G$1)*(Оплата!$D$5:$D$2992="ТСЖ")*(Оплата!$A$5:$A$2992=E40)*(Оплата!$E$5:$E$2992))</f>
        <v>26458.2</v>
      </c>
      <c r="E40" s="402">
        <f>Жильцы!A38</f>
        <v>37</v>
      </c>
      <c r="F40" s="403" t="str">
        <f>Жильцы!B38&amp;" "&amp;Жильцы!C38&amp;"."&amp;Жильцы!D38&amp;"."</f>
        <v>Журавлева Е.С.</v>
      </c>
      <c r="G40" s="404">
        <f t="shared" si="5"/>
        <v>6638.8639999999978</v>
      </c>
      <c r="H40" s="405">
        <f>Жильцы!J38+SUMIFS(р_и_с!C38:O38, р_и_с!$C$1:$O$1,"&lt;"&amp;$F$1)+SUMIFS(т_тех!C38:O38, т_тех!$C$1:$O$1,"&lt;"&amp;$F$1)+SUMIFS(пас_с!C38:O38,пас_с!$C$1:$O$1,"&lt;"&amp;$F$1)-D40</f>
        <v>-2296.9960000000028</v>
      </c>
      <c r="I40" s="406">
        <f>Жильцы!L38+SUMIFS(кап!C38:O38, кап!$C$1:$O$1,"&lt;"&amp;$F$1)-B40</f>
        <v>0</v>
      </c>
      <c r="J40" s="407">
        <f>Жильцы!K38+SUMIFS(э_э!C38:O38, э_э!$C$1:$O$1,"&lt;"&amp;$F$1)-C40</f>
        <v>8935.86</v>
      </c>
      <c r="K40" s="388">
        <f>INDEX(р_и_с!$A$2:$O$129,E40,(3+$F$1))+INDEX(т_тех!$A$2:$O$129,E40,(3+$F$1))+INDEX(пас_с!$A$2:$O$129,E40,(3+$F$1))</f>
        <v>2088.7039999999997</v>
      </c>
      <c r="L40" s="488">
        <f>INDEX(р_и_с!$R$2:$AC$129,E40,$F$1)</f>
        <v>1935.1999999999998</v>
      </c>
      <c r="M40" s="491">
        <f t="shared" si="0"/>
        <v>153.49999999999977</v>
      </c>
      <c r="N40" s="408">
        <f>INDEX(кап!$A$2:$O$129,E40,(3+$F$1))</f>
        <v>0</v>
      </c>
      <c r="O40" s="390">
        <f>INDEX(э_э!$A$2:$O$129,E40,(3+$F$1))</f>
        <v>805.19999999999993</v>
      </c>
      <c r="P40" s="391">
        <f t="shared" si="8"/>
        <v>2893.9039999999995</v>
      </c>
      <c r="Q40" s="409">
        <f t="array" ref="Q40">SUM((Оплата!$C$5:$C$2985&lt;=$H$1)*(Оплата!$C$5:$C$2985&gt;$G$1)*(Оплата!$D$5:$D$2985="ТСЖ")*(Оплата!$A$5:$A$2985=E40)*(Оплата!$E$5:$E$2985))</f>
        <v>0</v>
      </c>
      <c r="R40" s="410">
        <f t="array" ref="R40">SUM((Оплата!$C$5:$C$2985&lt;=$H$1)*(Оплата!$C$5:$C$2985&gt;$G$1)*(Оплата!$D$5:$D$2985="кап_затраты")*(Оплата!$A$5:$A$2985=E40)*(Оплата!$E$5:$E$2985))</f>
        <v>0</v>
      </c>
      <c r="S40" s="411">
        <f t="array" ref="S40">SUM((Оплата!$C$5:$C$2985&lt;=$H$1)*(Оплата!$C$5:$C$2985&gt;$G$1)*(Оплата!$D$5:$D$2985="э_энер")*(Оплата!$A$5:$A$2985=E40)*(Оплата!$E$5:$E$2985))</f>
        <v>0</v>
      </c>
      <c r="T40" s="412">
        <f t="shared" si="6"/>
        <v>0</v>
      </c>
      <c r="U40" s="405">
        <f t="shared" si="11"/>
        <v>-208.2920000000031</v>
      </c>
      <c r="V40" s="405">
        <f t="shared" si="12"/>
        <v>0</v>
      </c>
      <c r="W40" s="406">
        <f t="shared" si="13"/>
        <v>9741.0600000000013</v>
      </c>
      <c r="X40" s="404">
        <f t="shared" si="7"/>
        <v>9532.7679999999982</v>
      </c>
      <c r="Y40" s="413">
        <f t="shared" si="4"/>
        <v>37</v>
      </c>
      <c r="Z40" s="156">
        <f t="shared" si="14"/>
        <v>2.2240000000000002</v>
      </c>
      <c r="AA40" s="398"/>
      <c r="AB40" s="401"/>
      <c r="AD40" s="401"/>
      <c r="AE40" s="401"/>
      <c r="AF40" s="401"/>
    </row>
    <row r="41" spans="1:32" s="156" customFormat="1">
      <c r="A41" s="381"/>
      <c r="B41" s="381">
        <f t="array" ref="B41">SUM((Оплата!$C$5:$C$2992&lt;=$G$1)*(Оплата!$D$5:$D$2992="кап_затраты")*(Оплата!$A$5:$A$2992=E41)*(Оплата!$E$5:$E$2992))</f>
        <v>0</v>
      </c>
      <c r="C41" s="381">
        <f t="array" ref="C41">SUM((Оплата!$C$5:$C$2992&lt;=$G$1)*(Оплата!$D$5:$D$2992="э_энер")*(Оплата!$A$5:$A$2992=E41)*(Оплата!$E$5:$E$2992))</f>
        <v>0</v>
      </c>
      <c r="D41" s="156">
        <f t="array" ref="D41">SUM((Оплата!$C$5:$C$2992&lt;=$G$1)*(Оплата!$D$5:$D$2992="ТСЖ")*(Оплата!$A$5:$A$2992=E41)*(Оплата!$E$5:$E$2992))</f>
        <v>20519.29</v>
      </c>
      <c r="E41" s="402">
        <f>Жильцы!A39</f>
        <v>38</v>
      </c>
      <c r="F41" s="403" t="str">
        <f>Жильцы!B39&amp;" "&amp;Жильцы!C39&amp;"."&amp;Жильцы!D39&amp;"."</f>
        <v>Хорева Е.Н.</v>
      </c>
      <c r="G41" s="404">
        <f t="shared" si="5"/>
        <v>1843.7579999999989</v>
      </c>
      <c r="H41" s="405">
        <f>Жильцы!J39+SUMIFS(р_и_с!C39:O39, р_и_с!$C$1:$O$1,"&lt;"&amp;$F$1)+SUMIFS(т_тех!C39:O39, т_тех!$C$1:$O$1,"&lt;"&amp;$F$1)+SUMIFS(пас_с!C39:O39,пас_с!$C$1:$O$1,"&lt;"&amp;$F$1)-D41</f>
        <v>-2271.5220000000008</v>
      </c>
      <c r="I41" s="406">
        <f>Жильцы!L39+SUMIFS(кап!C39:O39, кап!$C$1:$O$1,"&lt;"&amp;$F$1)-B41</f>
        <v>0</v>
      </c>
      <c r="J41" s="407">
        <f>Жильцы!K39+SUMIFS(э_э!C39:O39, э_э!$C$1:$O$1,"&lt;"&amp;$F$1)-C41</f>
        <v>4115.28</v>
      </c>
      <c r="K41" s="388">
        <f>INDEX(р_и_с!$A$2:$O$129,E41,(3+$F$1))+INDEX(т_тех!$A$2:$O$129,E41,(3+$F$1))+INDEX(пас_с!$A$2:$O$129,E41,(3+$F$1))</f>
        <v>1566.528</v>
      </c>
      <c r="L41" s="488">
        <f>INDEX(р_и_с!$R$2:$AC$129,E41,$F$1)</f>
        <v>1451.4</v>
      </c>
      <c r="M41" s="491">
        <f t="shared" si="0"/>
        <v>115.12999999999988</v>
      </c>
      <c r="N41" s="408">
        <f>INDEX(кап!$A$2:$O$129,E41,(3+$F$1))</f>
        <v>0</v>
      </c>
      <c r="O41" s="390">
        <f>INDEX(э_э!$A$2:$O$129,E41,(3+$F$1))</f>
        <v>320.09999999999997</v>
      </c>
      <c r="P41" s="391">
        <f t="shared" si="8"/>
        <v>1886.6279999999999</v>
      </c>
      <c r="Q41" s="409">
        <f t="array" ref="Q41">SUM((Оплата!$C$5:$C$2985&lt;=$H$1)*(Оплата!$C$5:$C$2985&gt;$G$1)*(Оплата!$D$5:$D$2985="ТСЖ")*(Оплата!$A$5:$A$2985=E41)*(Оплата!$E$5:$E$2985))</f>
        <v>1843.76</v>
      </c>
      <c r="R41" s="410">
        <f t="array" ref="R41">SUM((Оплата!$C$5:$C$2985&lt;=$H$1)*(Оплата!$C$5:$C$2985&gt;$G$1)*(Оплата!$D$5:$D$2985="кап_затраты")*(Оплата!$A$5:$A$2985=E41)*(Оплата!$E$5:$E$2985))</f>
        <v>0</v>
      </c>
      <c r="S41" s="411">
        <f t="array" ref="S41">SUM((Оплата!$C$5:$C$2985&lt;=$H$1)*(Оплата!$C$5:$C$2985&gt;$G$1)*(Оплата!$D$5:$D$2985="э_энер")*(Оплата!$A$5:$A$2985=E41)*(Оплата!$E$5:$E$2985))</f>
        <v>0</v>
      </c>
      <c r="T41" s="412">
        <f t="shared" si="6"/>
        <v>1843.76</v>
      </c>
      <c r="U41" s="405">
        <f t="shared" si="11"/>
        <v>-2548.7540000000008</v>
      </c>
      <c r="V41" s="405">
        <f t="shared" si="12"/>
        <v>0</v>
      </c>
      <c r="W41" s="406">
        <f t="shared" si="13"/>
        <v>4435.38</v>
      </c>
      <c r="X41" s="404">
        <f t="shared" si="7"/>
        <v>1886.6259999999993</v>
      </c>
      <c r="Y41" s="413">
        <f t="shared" si="4"/>
        <v>38</v>
      </c>
      <c r="Z41" s="156">
        <f t="shared" si="14"/>
        <v>2.2240000000000002</v>
      </c>
      <c r="AA41" s="398"/>
      <c r="AB41" s="401"/>
      <c r="AD41" s="401"/>
      <c r="AE41" s="401"/>
      <c r="AF41" s="401"/>
    </row>
    <row r="42" spans="1:32" s="156" customFormat="1">
      <c r="A42" s="381"/>
      <c r="B42" s="381">
        <f t="array" ref="B42">SUM((Оплата!$C$5:$C$2992&lt;=$G$1)*(Оплата!$D$5:$D$2992="кап_затраты")*(Оплата!$A$5:$A$2992=E42)*(Оплата!$E$5:$E$2992))</f>
        <v>0</v>
      </c>
      <c r="C42" s="381">
        <f t="array" ref="C42">SUM((Оплата!$C$5:$C$2992&lt;=$G$1)*(Оплата!$D$5:$D$2992="э_энер")*(Оплата!$A$5:$A$2992=E42)*(Оплата!$E$5:$E$2992))</f>
        <v>0</v>
      </c>
      <c r="D42" s="156">
        <f t="array" ref="D42">SUM((Оплата!$C$5:$C$2992&lt;=$G$1)*(Оплата!$D$5:$D$2992="ТСЖ")*(Оплата!$A$5:$A$2992=E42)*(Оплата!$E$5:$E$2992))</f>
        <v>28030.989999999998</v>
      </c>
      <c r="E42" s="402">
        <f>Жильцы!A40</f>
        <v>39</v>
      </c>
      <c r="F42" s="403" t="str">
        <f>Жильцы!B40&amp;" "&amp;Жильцы!C40&amp;"."&amp;Жильцы!D40&amp;"."</f>
        <v>Даниш Н.А.</v>
      </c>
      <c r="G42" s="404">
        <f t="shared" si="5"/>
        <v>2328.0380000000041</v>
      </c>
      <c r="H42" s="405">
        <f>Жильцы!J40+SUMIFS(р_и_с!C40:O40, р_и_с!$C$1:$O$1,"&lt;"&amp;$F$1)+SUMIFS(т_тех!C40:O40, т_тех!$C$1:$O$1,"&lt;"&amp;$F$1)+SUMIFS(пас_с!C40:O40,пас_с!$C$1:$O$1,"&lt;"&amp;$F$1)-D42</f>
        <v>-9347.6619999999966</v>
      </c>
      <c r="I42" s="406">
        <f>Жильцы!L40+SUMIFS(кап!C40:O40, кап!$C$1:$O$1,"&lt;"&amp;$F$1)-B42</f>
        <v>0</v>
      </c>
      <c r="J42" s="407">
        <f>Жильцы!K40+SUMIFS(э_э!C40:O40, э_э!$C$1:$O$1,"&lt;"&amp;$F$1)-C42</f>
        <v>11675.7</v>
      </c>
      <c r="K42" s="388">
        <f>INDEX(р_и_с!$A$2:$O$129,E42,(3+$F$1))+INDEX(т_тех!$A$2:$O$129,E42,(3+$F$1))+INDEX(пас_с!$A$2:$O$129,E42,(3+$F$1))</f>
        <v>1566.528</v>
      </c>
      <c r="L42" s="488">
        <f>INDEX(р_и_с!$R$2:$AC$129,E42,$F$1)</f>
        <v>1451.4</v>
      </c>
      <c r="M42" s="491">
        <f t="shared" si="0"/>
        <v>115.12999999999988</v>
      </c>
      <c r="N42" s="408">
        <f>INDEX(кап!$A$2:$O$129,E42,(3+$F$1))</f>
        <v>0</v>
      </c>
      <c r="O42" s="390">
        <f>INDEX(э_э!$A$2:$O$129,E42,(3+$F$1))</f>
        <v>834.9</v>
      </c>
      <c r="P42" s="391">
        <f t="shared" si="8"/>
        <v>2401.4279999999999</v>
      </c>
      <c r="Q42" s="409">
        <f t="array" ref="Q42">SUM((Оплата!$C$5:$C$2985&lt;=$H$1)*(Оплата!$C$5:$C$2985&gt;$G$1)*(Оплата!$D$5:$D$2985="ТСЖ")*(Оплата!$A$5:$A$2985=E42)*(Оплата!$E$5:$E$2985))</f>
        <v>2328.04</v>
      </c>
      <c r="R42" s="410">
        <f t="array" ref="R42">SUM((Оплата!$C$5:$C$2985&lt;=$H$1)*(Оплата!$C$5:$C$2985&gt;$G$1)*(Оплата!$D$5:$D$2985="кап_затраты")*(Оплата!$A$5:$A$2985=E42)*(Оплата!$E$5:$E$2985))</f>
        <v>0</v>
      </c>
      <c r="S42" s="411">
        <f t="array" ref="S42">SUM((Оплата!$C$5:$C$2985&lt;=$H$1)*(Оплата!$C$5:$C$2985&gt;$G$1)*(Оплата!$D$5:$D$2985="э_энер")*(Оплата!$A$5:$A$2985=E42)*(Оплата!$E$5:$E$2985))</f>
        <v>0</v>
      </c>
      <c r="T42" s="412">
        <f t="shared" si="6"/>
        <v>2328.04</v>
      </c>
      <c r="U42" s="405">
        <f t="shared" si="11"/>
        <v>-10109.173999999995</v>
      </c>
      <c r="V42" s="405">
        <f t="shared" si="12"/>
        <v>0</v>
      </c>
      <c r="W42" s="406">
        <f t="shared" si="13"/>
        <v>12510.6</v>
      </c>
      <c r="X42" s="404">
        <f t="shared" si="7"/>
        <v>2401.4260000000049</v>
      </c>
      <c r="Y42" s="413">
        <f t="shared" si="4"/>
        <v>39</v>
      </c>
      <c r="Z42" s="156">
        <f t="shared" si="14"/>
        <v>2.2240000000000002</v>
      </c>
      <c r="AA42" s="398"/>
      <c r="AB42" s="401"/>
      <c r="AD42" s="401"/>
      <c r="AE42" s="401"/>
      <c r="AF42" s="401"/>
    </row>
    <row r="43" spans="1:32" s="156" customFormat="1">
      <c r="A43" s="381"/>
      <c r="B43" s="381">
        <f t="array" ref="B43">SUM((Оплата!$C$5:$C$2992&lt;=$G$1)*(Оплата!$D$5:$D$2992="кап_затраты")*(Оплата!$A$5:$A$2992=E43)*(Оплата!$E$5:$E$2992))</f>
        <v>0</v>
      </c>
      <c r="C43" s="381">
        <f t="array" ref="C43">SUM((Оплата!$C$5:$C$2992&lt;=$G$1)*(Оплата!$D$5:$D$2992="э_энер")*(Оплата!$A$5:$A$2992=E43)*(Оплата!$E$5:$E$2992))</f>
        <v>0</v>
      </c>
      <c r="D43" s="156">
        <f t="array" ref="D43">SUM((Оплата!$C$5:$C$2992&lt;=$G$1)*(Оплата!$D$5:$D$2992="ТСЖ")*(Оплата!$A$5:$A$2992=E43)*(Оплата!$E$5:$E$2992))</f>
        <v>21531.78</v>
      </c>
      <c r="E43" s="402">
        <f>Жильцы!A41</f>
        <v>40</v>
      </c>
      <c r="F43" s="403" t="str">
        <f>Жильцы!B41&amp;" "&amp;Жильцы!C41&amp;"."&amp;Жильцы!D41&amp;"."</f>
        <v>Гренок Р.В.</v>
      </c>
      <c r="G43" s="404">
        <f t="shared" si="5"/>
        <v>2288.96</v>
      </c>
      <c r="H43" s="405">
        <f>Жильцы!J41+SUMIFS(р_и_с!C41:O41, р_и_с!$C$1:$O$1,"&lt;"&amp;$F$1)+SUMIFS(т_тех!C41:O41, т_тех!$C$1:$O$1,"&lt;"&amp;$F$1)+SUMIFS(пас_с!C41:O41,пас_с!$C$1:$O$1,"&lt;"&amp;$F$1)-D43</f>
        <v>-4887.82</v>
      </c>
      <c r="I43" s="406">
        <f>Жильцы!L41+SUMIFS(кап!C41:O41, кап!$C$1:$O$1,"&lt;"&amp;$F$1)-B43</f>
        <v>0</v>
      </c>
      <c r="J43" s="407">
        <f>Жильцы!K41+SUMIFS(э_э!C41:O41, э_э!$C$1:$O$1,"&lt;"&amp;$F$1)-C43</f>
        <v>7176.78</v>
      </c>
      <c r="K43" s="388">
        <f>INDEX(р_и_с!$A$2:$O$129,E43,(3+$F$1))+INDEX(т_тех!$A$2:$O$129,E43,(3+$F$1))+INDEX(пас_с!$A$2:$O$129,E43,(3+$F$1))</f>
        <v>1576.08</v>
      </c>
      <c r="L43" s="488">
        <f>INDEX(р_и_с!$R$2:$AC$129,E43,$F$1)</f>
        <v>1460.25</v>
      </c>
      <c r="M43" s="491">
        <f t="shared" si="0"/>
        <v>115.82999999999993</v>
      </c>
      <c r="N43" s="408">
        <f>INDEX(кап!$A$2:$O$129,E43,(3+$F$1))</f>
        <v>0</v>
      </c>
      <c r="O43" s="390">
        <f>INDEX(э_э!$A$2:$O$129,E43,(3+$F$1))</f>
        <v>772.19999999999993</v>
      </c>
      <c r="P43" s="391">
        <f t="shared" si="8"/>
        <v>2348.2799999999997</v>
      </c>
      <c r="Q43" s="409">
        <f t="array" ref="Q43">SUM((Оплата!$C$5:$C$2985&lt;=$H$1)*(Оплата!$C$5:$C$2985&gt;$G$1)*(Оплата!$D$5:$D$2985="ТСЖ")*(Оплата!$A$5:$A$2985=E43)*(Оплата!$E$5:$E$2985))</f>
        <v>2288.96</v>
      </c>
      <c r="R43" s="410">
        <f t="array" ref="R43">SUM((Оплата!$C$5:$C$2985&lt;=$H$1)*(Оплата!$C$5:$C$2985&gt;$G$1)*(Оплата!$D$5:$D$2985="кап_затраты")*(Оплата!$A$5:$A$2985=E43)*(Оплата!$E$5:$E$2985))</f>
        <v>0</v>
      </c>
      <c r="S43" s="411">
        <f t="array" ref="S43">SUM((Оплата!$C$5:$C$2985&lt;=$H$1)*(Оплата!$C$5:$C$2985&gt;$G$1)*(Оплата!$D$5:$D$2985="э_энер")*(Оплата!$A$5:$A$2985=E43)*(Оплата!$E$5:$E$2985))</f>
        <v>0</v>
      </c>
      <c r="T43" s="412">
        <f t="shared" si="6"/>
        <v>2288.96</v>
      </c>
      <c r="U43" s="405">
        <f t="shared" si="11"/>
        <v>-5600.7</v>
      </c>
      <c r="V43" s="405">
        <f t="shared" si="12"/>
        <v>0</v>
      </c>
      <c r="W43" s="406">
        <f t="shared" si="13"/>
        <v>7948.98</v>
      </c>
      <c r="X43" s="404">
        <f t="shared" si="7"/>
        <v>2348.2799999999997</v>
      </c>
      <c r="Y43" s="413">
        <f t="shared" si="4"/>
        <v>40</v>
      </c>
      <c r="Z43" s="156">
        <f t="shared" si="14"/>
        <v>2.2240000000000002</v>
      </c>
      <c r="AA43" s="398"/>
      <c r="AB43" s="401"/>
      <c r="AD43" s="401"/>
      <c r="AE43" s="401"/>
      <c r="AF43" s="401"/>
    </row>
    <row r="44" spans="1:32" s="156" customFormat="1">
      <c r="A44" s="381"/>
      <c r="B44" s="381">
        <f t="array" ref="B44">SUM((Оплата!$C$5:$C$2992&lt;=$G$1)*(Оплата!$D$5:$D$2992="кап_затраты")*(Оплата!$A$5:$A$2992=E44)*(Оплата!$E$5:$E$2992))</f>
        <v>0</v>
      </c>
      <c r="C44" s="381">
        <f t="array" ref="C44">SUM((Оплата!$C$5:$C$2992&lt;=$G$1)*(Оплата!$D$5:$D$2992="э_энер")*(Оплата!$A$5:$A$2992=E44)*(Оплата!$E$5:$E$2992))</f>
        <v>0</v>
      </c>
      <c r="D44" s="156">
        <f t="array" ref="D44">SUM((Оплата!$C$5:$C$2992&lt;=$G$1)*(Оплата!$D$5:$D$2992="ТСЖ")*(Оплата!$A$5:$A$2992=E44)*(Оплата!$E$5:$E$2992))</f>
        <v>21141.8</v>
      </c>
      <c r="E44" s="402">
        <f>Жильцы!A42</f>
        <v>41</v>
      </c>
      <c r="F44" s="403" t="str">
        <f>Жильцы!B42&amp;" "&amp;Жильцы!C42&amp;"."&amp;Жильцы!D42&amp;"."</f>
        <v>Быкова Т.Д.</v>
      </c>
      <c r="G44" s="404">
        <f t="shared" si="5"/>
        <v>2255.926000000004</v>
      </c>
      <c r="H44" s="405">
        <f>Жильцы!J42+SUMIFS(р_и_с!C42:O42, р_и_с!$C$1:$O$1,"&lt;"&amp;$F$1)+SUMIFS(т_тех!C42:O42, т_тех!$C$1:$O$1,"&lt;"&amp;$F$1)+SUMIFS(пас_с!C42:O42,пас_с!$C$1:$O$1,"&lt;"&amp;$F$1)-D44</f>
        <v>-4551.5539999999964</v>
      </c>
      <c r="I44" s="406">
        <f>Жильцы!L42+SUMIFS(кап!C42:O42, кап!$C$1:$O$1,"&lt;"&amp;$F$1)-B44</f>
        <v>0</v>
      </c>
      <c r="J44" s="407">
        <f>Жильцы!K42+SUMIFS(э_э!C42:O42, э_э!$C$1:$O$1,"&lt;"&amp;$F$1)-C44</f>
        <v>6807.4800000000005</v>
      </c>
      <c r="K44" s="388">
        <f>INDEX(р_и_с!$A$2:$O$129,E44,(3+$F$1))+INDEX(т_тех!$A$2:$O$129,E44,(3+$F$1))+INDEX(пас_с!$A$2:$O$129,E44,(3+$F$1))</f>
        <v>1572.896</v>
      </c>
      <c r="L44" s="488">
        <f>INDEX(р_и_с!$R$2:$AC$129,E44,$F$1)</f>
        <v>1457.3</v>
      </c>
      <c r="M44" s="491">
        <f t="shared" si="0"/>
        <v>115.60000000000014</v>
      </c>
      <c r="N44" s="408">
        <f>INDEX(кап!$A$2:$O$129,E44,(3+$F$1))</f>
        <v>0</v>
      </c>
      <c r="O44" s="390">
        <f>INDEX(э_э!$A$2:$O$129,E44,(3+$F$1))</f>
        <v>587.4</v>
      </c>
      <c r="P44" s="391">
        <f t="shared" si="8"/>
        <v>2160.2959999999998</v>
      </c>
      <c r="Q44" s="409">
        <f t="array" ref="Q44">SUM((Оплата!$C$5:$C$2985&lt;=$H$1)*(Оплата!$C$5:$C$2985&gt;$G$1)*(Оплата!$D$5:$D$2985="ТСЖ")*(Оплата!$A$5:$A$2985=E44)*(Оплата!$E$5:$E$2985))</f>
        <v>2255.9299999999998</v>
      </c>
      <c r="R44" s="410">
        <f t="array" ref="R44">SUM((Оплата!$C$5:$C$2985&lt;=$H$1)*(Оплата!$C$5:$C$2985&gt;$G$1)*(Оплата!$D$5:$D$2985="кап_затраты")*(Оплата!$A$5:$A$2985=E44)*(Оплата!$E$5:$E$2985))</f>
        <v>0</v>
      </c>
      <c r="S44" s="411">
        <f t="array" ref="S44">SUM((Оплата!$C$5:$C$2985&lt;=$H$1)*(Оплата!$C$5:$C$2985&gt;$G$1)*(Оплата!$D$5:$D$2985="э_энер")*(Оплата!$A$5:$A$2985=E44)*(Оплата!$E$5:$E$2985))</f>
        <v>0</v>
      </c>
      <c r="T44" s="412">
        <f t="shared" si="6"/>
        <v>2255.9299999999998</v>
      </c>
      <c r="U44" s="405">
        <f t="shared" si="11"/>
        <v>-5234.5879999999961</v>
      </c>
      <c r="V44" s="405">
        <f t="shared" si="12"/>
        <v>0</v>
      </c>
      <c r="W44" s="406">
        <f t="shared" si="13"/>
        <v>7394.88</v>
      </c>
      <c r="X44" s="404">
        <f t="shared" si="7"/>
        <v>2160.292000000004</v>
      </c>
      <c r="Y44" s="413">
        <f t="shared" si="4"/>
        <v>41</v>
      </c>
      <c r="Z44" s="156">
        <f t="shared" si="14"/>
        <v>2.2240000000000002</v>
      </c>
      <c r="AA44" s="398"/>
      <c r="AB44" s="401"/>
      <c r="AD44" s="401"/>
      <c r="AE44" s="401"/>
      <c r="AF44" s="401"/>
    </row>
    <row r="45" spans="1:32" s="156" customFormat="1">
      <c r="A45" s="381"/>
      <c r="B45" s="381">
        <f t="array" ref="B45">SUM((Оплата!$C$5:$C$2992&lt;=$G$1)*(Оплата!$D$5:$D$2992="кап_затраты")*(Оплата!$A$5:$A$2992=E45)*(Оплата!$E$5:$E$2992))</f>
        <v>0</v>
      </c>
      <c r="C45" s="381">
        <f t="array" ref="C45">SUM((Оплата!$C$5:$C$2992&lt;=$G$1)*(Оплата!$D$5:$D$2992="э_энер")*(Оплата!$A$5:$A$2992=E45)*(Оплата!$E$5:$E$2992))</f>
        <v>0</v>
      </c>
      <c r="D45" s="156">
        <f t="array" ref="D45">SUM((Оплата!$C$5:$C$2992&lt;=$G$1)*(Оплата!$D$5:$D$2992="ТСЖ")*(Оплата!$A$5:$A$2992=E45)*(Оплата!$E$5:$E$2992))</f>
        <v>38562.54</v>
      </c>
      <c r="E45" s="402">
        <f>Жильцы!A43</f>
        <v>42</v>
      </c>
      <c r="F45" s="403" t="str">
        <f>Жильцы!B43&amp;" "&amp;Жильцы!C43&amp;"."&amp;Жильцы!D43&amp;"."</f>
        <v>Пуликов А.Ю.</v>
      </c>
      <c r="G45" s="404">
        <f t="shared" si="5"/>
        <v>4464.1240000000071</v>
      </c>
      <c r="H45" s="405">
        <f>Жильцы!J43+SUMIFS(р_и_с!C43:O43, р_и_с!$C$1:$O$1,"&lt;"&amp;$F$1)+SUMIFS(т_тех!C43:O43, т_тех!$C$1:$O$1,"&lt;"&amp;$F$1)+SUMIFS(пас_с!C43:O43,пас_с!$C$1:$O$1,"&lt;"&amp;$F$1)-D45</f>
        <v>-22053.115999999995</v>
      </c>
      <c r="I45" s="406">
        <f>Жильцы!L43+SUMIFS(кап!C43:O43, кап!$C$1:$O$1,"&lt;"&amp;$F$1)-B45</f>
        <v>0</v>
      </c>
      <c r="J45" s="407">
        <f>Жильцы!K43+SUMIFS(э_э!C43:O43, э_э!$C$1:$O$1,"&lt;"&amp;$F$1)-C45</f>
        <v>26517.24</v>
      </c>
      <c r="K45" s="388">
        <f>INDEX(р_и_с!$A$2:$O$129,E45,(3+$F$1))+INDEX(т_тех!$A$2:$O$129,E45,(3+$F$1))+INDEX(пас_с!$A$2:$O$129,E45,(3+$F$1))</f>
        <v>1563.3440000000001</v>
      </c>
      <c r="L45" s="488">
        <f>INDEX(р_и_с!$R$2:$AC$129,E45,$F$1)</f>
        <v>1448.45</v>
      </c>
      <c r="M45" s="491">
        <f t="shared" si="0"/>
        <v>114.88999999999987</v>
      </c>
      <c r="N45" s="408">
        <f>INDEX(кап!$A$2:$O$129,E45,(3+$F$1))</f>
        <v>0</v>
      </c>
      <c r="O45" s="390">
        <f>INDEX(э_э!$A$2:$O$129,E45,(3+$F$1))</f>
        <v>4002.8999999999996</v>
      </c>
      <c r="P45" s="391">
        <f t="shared" si="8"/>
        <v>5566.2439999999997</v>
      </c>
      <c r="Q45" s="409">
        <f t="array" ref="Q45">SUM((Оплата!$C$5:$C$2985&lt;=$H$1)*(Оплата!$C$5:$C$2985&gt;$G$1)*(Оплата!$D$5:$D$2985="ТСЖ")*(Оплата!$A$5:$A$2985=E45)*(Оплата!$E$5:$E$2985))</f>
        <v>4464.12</v>
      </c>
      <c r="R45" s="410">
        <f t="array" ref="R45">SUM((Оплата!$C$5:$C$2985&lt;=$H$1)*(Оплата!$C$5:$C$2985&gt;$G$1)*(Оплата!$D$5:$D$2985="кап_затраты")*(Оплата!$A$5:$A$2985=E45)*(Оплата!$E$5:$E$2985))</f>
        <v>0</v>
      </c>
      <c r="S45" s="411">
        <f t="array" ref="S45">SUM((Оплата!$C$5:$C$2985&lt;=$H$1)*(Оплата!$C$5:$C$2985&gt;$G$1)*(Оплата!$D$5:$D$2985="э_энер")*(Оплата!$A$5:$A$2985=E45)*(Оплата!$E$5:$E$2985))</f>
        <v>0</v>
      </c>
      <c r="T45" s="412">
        <f t="shared" si="6"/>
        <v>4464.12</v>
      </c>
      <c r="U45" s="405">
        <f t="shared" si="11"/>
        <v>-24953.891999999993</v>
      </c>
      <c r="V45" s="405">
        <f t="shared" si="12"/>
        <v>0</v>
      </c>
      <c r="W45" s="406">
        <f t="shared" si="13"/>
        <v>30520.14</v>
      </c>
      <c r="X45" s="404">
        <f t="shared" si="7"/>
        <v>5566.2480000000069</v>
      </c>
      <c r="Y45" s="413">
        <f t="shared" si="4"/>
        <v>42</v>
      </c>
      <c r="Z45" s="156">
        <f t="shared" si="14"/>
        <v>2.2240000000000002</v>
      </c>
      <c r="AA45" s="398"/>
      <c r="AB45" s="401"/>
      <c r="AD45" s="401"/>
      <c r="AE45" s="401"/>
      <c r="AF45" s="401"/>
    </row>
    <row r="46" spans="1:32" s="156" customFormat="1">
      <c r="A46" s="381"/>
      <c r="B46" s="381">
        <f t="array" ref="B46">SUM((Оплата!$C$5:$C$2992&lt;=$G$1)*(Оплата!$D$5:$D$2992="кап_затраты")*(Оплата!$A$5:$A$2992=E46)*(Оплата!$E$5:$E$2992))</f>
        <v>0</v>
      </c>
      <c r="C46" s="381">
        <f t="array" ref="C46">SUM((Оплата!$C$5:$C$2992&lt;=$G$1)*(Оплата!$D$5:$D$2992="э_энер")*(Оплата!$A$5:$A$2992=E46)*(Оплата!$E$5:$E$2992))</f>
        <v>0</v>
      </c>
      <c r="D46" s="156">
        <f t="array" ref="D46">SUM((Оплата!$C$5:$C$2992&lt;=$G$1)*(Оплата!$D$5:$D$2992="ТСЖ")*(Оплата!$A$5:$A$2992=E46)*(Оплата!$E$5:$E$2992))</f>
        <v>20549.96</v>
      </c>
      <c r="E46" s="402">
        <f>Жильцы!A44</f>
        <v>43</v>
      </c>
      <c r="F46" s="403" t="str">
        <f>Жильцы!B44&amp;" "&amp;Жильцы!C44&amp;"."&amp;Жильцы!D44&amp;"."</f>
        <v>Ващенко Н.Г.</v>
      </c>
      <c r="G46" s="404">
        <f t="shared" si="5"/>
        <v>2021.8080000000036</v>
      </c>
      <c r="H46" s="405">
        <f>Жильцы!J44+SUMIFS(р_и_с!C44:O44, р_и_с!$C$1:$O$1,"&lt;"&amp;$F$1)+SUMIFS(т_тех!C44:O44, т_тех!$C$1:$O$1,"&lt;"&amp;$F$1)+SUMIFS(пас_с!C44:O44,пас_с!$C$1:$O$1,"&lt;"&amp;$F$1)-D46</f>
        <v>-4007.051999999996</v>
      </c>
      <c r="I46" s="406">
        <f>Жильцы!L44+SUMIFS(кап!C44:O44, кап!$C$1:$O$1,"&lt;"&amp;$F$1)-B46</f>
        <v>0</v>
      </c>
      <c r="J46" s="407">
        <f>Жильцы!K44+SUMIFS(э_э!C44:O44, э_э!$C$1:$O$1,"&lt;"&amp;$F$1)-C46</f>
        <v>6028.86</v>
      </c>
      <c r="K46" s="388">
        <f>INDEX(р_и_с!$A$2:$O$129,E46,(3+$F$1))+INDEX(т_тех!$A$2:$O$129,E46,(3+$F$1))+INDEX(пас_с!$A$2:$O$129,E46,(3+$F$1))</f>
        <v>1566.528</v>
      </c>
      <c r="L46" s="488">
        <f>INDEX(р_и_с!$R$2:$AC$129,E46,$F$1)</f>
        <v>1451.4</v>
      </c>
      <c r="M46" s="491">
        <f t="shared" si="0"/>
        <v>115.12999999999988</v>
      </c>
      <c r="N46" s="408">
        <f>INDEX(кап!$A$2:$O$129,E46,(3+$F$1))</f>
        <v>0</v>
      </c>
      <c r="O46" s="390">
        <f>INDEX(э_э!$A$2:$O$129,E46,(3+$F$1))</f>
        <v>620.4</v>
      </c>
      <c r="P46" s="391">
        <f t="shared" si="8"/>
        <v>2186.9279999999999</v>
      </c>
      <c r="Q46" s="409">
        <f t="array" ref="Q46">SUM((Оплата!$C$5:$C$2985&lt;=$H$1)*(Оплата!$C$5:$C$2985&gt;$G$1)*(Оплата!$D$5:$D$2985="ТСЖ")*(Оплата!$A$5:$A$2985=E46)*(Оплата!$E$5:$E$2985))</f>
        <v>2021.81</v>
      </c>
      <c r="R46" s="410">
        <f t="array" ref="R46">SUM((Оплата!$C$5:$C$2985&lt;=$H$1)*(Оплата!$C$5:$C$2985&gt;$G$1)*(Оплата!$D$5:$D$2985="кап_затраты")*(Оплата!$A$5:$A$2985=E46)*(Оплата!$E$5:$E$2985))</f>
        <v>0</v>
      </c>
      <c r="S46" s="411">
        <f t="array" ref="S46">SUM((Оплата!$C$5:$C$2985&lt;=$H$1)*(Оплата!$C$5:$C$2985&gt;$G$1)*(Оплата!$D$5:$D$2985="э_энер")*(Оплата!$A$5:$A$2985=E46)*(Оплата!$E$5:$E$2985))</f>
        <v>0</v>
      </c>
      <c r="T46" s="412">
        <f t="shared" si="6"/>
        <v>2021.81</v>
      </c>
      <c r="U46" s="405">
        <f t="shared" si="11"/>
        <v>-4462.3339999999953</v>
      </c>
      <c r="V46" s="405">
        <f t="shared" si="12"/>
        <v>0</v>
      </c>
      <c r="W46" s="406">
        <f t="shared" si="13"/>
        <v>6649.2599999999993</v>
      </c>
      <c r="X46" s="404">
        <f t="shared" si="7"/>
        <v>2186.926000000004</v>
      </c>
      <c r="Y46" s="413">
        <f t="shared" si="4"/>
        <v>43</v>
      </c>
      <c r="Z46" s="156">
        <f t="shared" si="14"/>
        <v>2.2240000000000002</v>
      </c>
      <c r="AA46" s="398"/>
      <c r="AB46" s="401"/>
      <c r="AD46" s="401"/>
      <c r="AE46" s="401"/>
      <c r="AF46" s="401"/>
    </row>
    <row r="47" spans="1:32" s="156" customFormat="1">
      <c r="A47" s="381"/>
      <c r="B47" s="381">
        <f t="array" ref="B47">SUM((Оплата!$C$5:$C$2992&lt;=$G$1)*(Оплата!$D$5:$D$2992="кап_затраты")*(Оплата!$A$5:$A$2992=E47)*(Оплата!$E$5:$E$2992))</f>
        <v>0</v>
      </c>
      <c r="C47" s="381">
        <f t="array" ref="C47">SUM((Оплата!$C$5:$C$2992&lt;=$G$1)*(Оплата!$D$5:$D$2992="э_энер")*(Оплата!$A$5:$A$2992=E47)*(Оплата!$E$5:$E$2992))</f>
        <v>0</v>
      </c>
      <c r="D47" s="156">
        <f t="array" ref="D47">SUM((Оплата!$C$5:$C$2992&lt;=$G$1)*(Оплата!$D$5:$D$2992="ТСЖ")*(Оплата!$A$5:$A$2992=E47)*(Оплата!$E$5:$E$2992))</f>
        <v>27778.639999999996</v>
      </c>
      <c r="E47" s="402">
        <f>Жильцы!A45</f>
        <v>44</v>
      </c>
      <c r="F47" s="403" t="str">
        <f>Жильцы!B45&amp;" "&amp;Жильцы!C45&amp;"."&amp;Жильцы!D45&amp;"."</f>
        <v>Заяц В.Ф.</v>
      </c>
      <c r="G47" s="404">
        <f t="shared" si="5"/>
        <v>2854.4040000000005</v>
      </c>
      <c r="H47" s="405">
        <f>Жильцы!J45+SUMIFS(р_и_с!C45:O45, р_и_с!$C$1:$O$1,"&lt;"&amp;$F$1)+SUMIFS(т_тех!C45:O45, т_тех!$C$1:$O$1,"&lt;"&amp;$F$1)+SUMIFS(пас_с!C45:O45,пас_с!$C$1:$O$1,"&lt;"&amp;$F$1)-D47</f>
        <v>-3367.8359999999993</v>
      </c>
      <c r="I47" s="406">
        <f>Жильцы!L45+SUMIFS(кап!C45:O45, кап!$C$1:$O$1,"&lt;"&amp;$F$1)-B47</f>
        <v>0</v>
      </c>
      <c r="J47" s="407">
        <f>Жильцы!K45+SUMIFS(э_э!C45:O45, э_э!$C$1:$O$1,"&lt;"&amp;$F$1)-C47</f>
        <v>6222.24</v>
      </c>
      <c r="K47" s="388">
        <f>INDEX(р_и_с!$A$2:$O$129,E47,(3+$F$1))+INDEX(т_тех!$A$2:$O$129,E47,(3+$F$1))+INDEX(пас_с!$A$2:$O$129,E47,(3+$F$1))</f>
        <v>2088.7039999999997</v>
      </c>
      <c r="L47" s="488">
        <f>INDEX(р_и_с!$R$2:$AC$129,E47,$F$1)</f>
        <v>1935.1999999999998</v>
      </c>
      <c r="M47" s="491">
        <f t="shared" si="0"/>
        <v>153.49999999999977</v>
      </c>
      <c r="N47" s="408">
        <f>INDEX(кап!$A$2:$O$129,E47,(3+$F$1))</f>
        <v>0</v>
      </c>
      <c r="O47" s="390">
        <f>INDEX(э_э!$A$2:$O$129,E47,(3+$F$1))</f>
        <v>514.79999999999995</v>
      </c>
      <c r="P47" s="391">
        <f t="shared" si="8"/>
        <v>2603.5039999999999</v>
      </c>
      <c r="Q47" s="409">
        <f t="array" ref="Q47">SUM((Оплата!$C$5:$C$2985&lt;=$H$1)*(Оплата!$C$5:$C$2985&gt;$G$1)*(Оплата!$D$5:$D$2985="ТСЖ")*(Оплата!$A$5:$A$2985=E47)*(Оплата!$E$5:$E$2985))</f>
        <v>2854.4</v>
      </c>
      <c r="R47" s="410">
        <f t="array" ref="R47">SUM((Оплата!$C$5:$C$2985&lt;=$H$1)*(Оплата!$C$5:$C$2985&gt;$G$1)*(Оплата!$D$5:$D$2985="кап_затраты")*(Оплата!$A$5:$A$2985=E47)*(Оплата!$E$5:$E$2985))</f>
        <v>0</v>
      </c>
      <c r="S47" s="411">
        <f t="array" ref="S47">SUM((Оплата!$C$5:$C$2985&lt;=$H$1)*(Оплата!$C$5:$C$2985&gt;$G$1)*(Оплата!$D$5:$D$2985="э_энер")*(Оплата!$A$5:$A$2985=E47)*(Оплата!$E$5:$E$2985))</f>
        <v>0</v>
      </c>
      <c r="T47" s="412">
        <f t="shared" si="6"/>
        <v>2854.4</v>
      </c>
      <c r="U47" s="405">
        <f t="shared" si="11"/>
        <v>-4133.5319999999992</v>
      </c>
      <c r="V47" s="405">
        <f t="shared" si="12"/>
        <v>0</v>
      </c>
      <c r="W47" s="406">
        <f t="shared" si="13"/>
        <v>6737.04</v>
      </c>
      <c r="X47" s="404">
        <f t="shared" si="7"/>
        <v>2603.5080000000007</v>
      </c>
      <c r="Y47" s="413">
        <f t="shared" si="4"/>
        <v>44</v>
      </c>
      <c r="Z47" s="156">
        <f t="shared" si="14"/>
        <v>2.2240000000000002</v>
      </c>
      <c r="AA47" s="398"/>
      <c r="AB47" s="401"/>
      <c r="AD47" s="401"/>
      <c r="AE47" s="401"/>
      <c r="AF47" s="401"/>
    </row>
    <row r="48" spans="1:32" s="156" customFormat="1">
      <c r="A48" s="381"/>
      <c r="B48" s="381">
        <f t="array" ref="B48">SUM((Оплата!$C$5:$C$2992&lt;=$G$1)*(Оплата!$D$5:$D$2992="кап_затраты")*(Оплата!$A$5:$A$2992=E48)*(Оплата!$E$5:$E$2992))</f>
        <v>0</v>
      </c>
      <c r="C48" s="381">
        <f t="array" ref="C48">SUM((Оплата!$C$5:$C$2992&lt;=$G$1)*(Оплата!$D$5:$D$2992="э_энер")*(Оплата!$A$5:$A$2992=E48)*(Оплата!$E$5:$E$2992))</f>
        <v>0</v>
      </c>
      <c r="D48" s="156">
        <f t="array" ref="D48">SUM((Оплата!$C$5:$C$2992&lt;=$G$1)*(Оплата!$D$5:$D$2992="ТСЖ")*(Оплата!$A$5:$A$2992=E48)*(Оплата!$E$5:$E$2992))</f>
        <v>34002.559999999998</v>
      </c>
      <c r="E48" s="402">
        <f>Жильцы!A46</f>
        <v>45</v>
      </c>
      <c r="F48" s="403" t="str">
        <f>Жильцы!B46&amp;" "&amp;Жильцы!C46&amp;"."&amp;Жильцы!D46&amp;"."</f>
        <v>Ворожбит В.Ф.</v>
      </c>
      <c r="G48" s="404">
        <f t="shared" si="5"/>
        <v>3128.2939999999962</v>
      </c>
      <c r="H48" s="405">
        <f>Жильцы!J46+SUMIFS(р_и_с!C46:O46, р_и_с!$C$1:$O$1,"&lt;"&amp;$F$1)+SUMIFS(т_тех!C46:O46, т_тех!$C$1:$O$1,"&lt;"&amp;$F$1)+SUMIFS(пас_с!C46:O46,пас_с!$C$1:$O$1,"&lt;"&amp;$F$1)-D48</f>
        <v>-9050.0260000000017</v>
      </c>
      <c r="I48" s="406">
        <f>Жильцы!L46+SUMIFS(кап!C46:O46, кап!$C$1:$O$1,"&lt;"&amp;$F$1)-B48</f>
        <v>0</v>
      </c>
      <c r="J48" s="407">
        <f>Жильцы!K46+SUMIFS(э_э!C46:O46, э_э!$C$1:$O$1,"&lt;"&amp;$F$1)-C48</f>
        <v>12178.319999999998</v>
      </c>
      <c r="K48" s="388">
        <f>INDEX(р_и_с!$A$2:$O$129,E48,(3+$F$1))+INDEX(т_тех!$A$2:$O$129,E48,(3+$F$1))+INDEX(пас_с!$A$2:$O$129,E48,(3+$F$1))</f>
        <v>2088.7039999999997</v>
      </c>
      <c r="L48" s="488">
        <f>INDEX(р_и_с!$R$2:$AC$129,E48,$F$1)</f>
        <v>1935.1999999999998</v>
      </c>
      <c r="M48" s="491">
        <f t="shared" si="0"/>
        <v>153.49999999999977</v>
      </c>
      <c r="N48" s="408">
        <f>INDEX(кап!$A$2:$O$129,E48,(3+$F$1))</f>
        <v>0</v>
      </c>
      <c r="O48" s="390">
        <f>INDEX(э_э!$A$2:$O$129,E48,(3+$F$1))</f>
        <v>1214.3999999999999</v>
      </c>
      <c r="P48" s="391">
        <f t="shared" si="8"/>
        <v>3303.1039999999994</v>
      </c>
      <c r="Q48" s="409">
        <f t="array" ref="Q48">SUM((Оплата!$C$5:$C$2985&lt;=$H$1)*(Оплата!$C$5:$C$2985&gt;$G$1)*(Оплата!$D$5:$D$2985="ТСЖ")*(Оплата!$A$5:$A$2985=E48)*(Оплата!$E$5:$E$2985))</f>
        <v>3128.29</v>
      </c>
      <c r="R48" s="410">
        <f t="array" ref="R48">SUM((Оплата!$C$5:$C$2985&lt;=$H$1)*(Оплата!$C$5:$C$2985&gt;$G$1)*(Оплата!$D$5:$D$2985="кап_затраты")*(Оплата!$A$5:$A$2985=E48)*(Оплата!$E$5:$E$2985))</f>
        <v>0</v>
      </c>
      <c r="S48" s="411">
        <f t="array" ref="S48">SUM((Оплата!$C$5:$C$2985&lt;=$H$1)*(Оплата!$C$5:$C$2985&gt;$G$1)*(Оплата!$D$5:$D$2985="э_энер")*(Оплата!$A$5:$A$2985=E48)*(Оплата!$E$5:$E$2985))</f>
        <v>0</v>
      </c>
      <c r="T48" s="412">
        <f t="shared" si="6"/>
        <v>3128.29</v>
      </c>
      <c r="U48" s="405">
        <f t="shared" si="11"/>
        <v>-10089.612000000001</v>
      </c>
      <c r="V48" s="405">
        <f t="shared" si="12"/>
        <v>0</v>
      </c>
      <c r="W48" s="406">
        <f t="shared" si="13"/>
        <v>13392.719999999998</v>
      </c>
      <c r="X48" s="404">
        <f t="shared" si="7"/>
        <v>3303.1079999999965</v>
      </c>
      <c r="Y48" s="413">
        <f t="shared" si="4"/>
        <v>45</v>
      </c>
      <c r="Z48" s="156">
        <f t="shared" si="14"/>
        <v>2.2240000000000002</v>
      </c>
      <c r="AA48" s="398"/>
      <c r="AB48" s="401"/>
      <c r="AD48" s="401"/>
      <c r="AE48" s="401"/>
      <c r="AF48" s="401"/>
    </row>
    <row r="49" spans="1:32" s="156" customFormat="1">
      <c r="A49" s="381"/>
      <c r="B49" s="381">
        <f t="array" ref="B49">SUM((Оплата!$C$5:$C$2992&lt;=$G$1)*(Оплата!$D$5:$D$2992="кап_затраты")*(Оплата!$A$5:$A$2992=E49)*(Оплата!$E$5:$E$2992))</f>
        <v>0</v>
      </c>
      <c r="C49" s="381">
        <f t="array" ref="C49">SUM((Оплата!$C$5:$C$2992&lt;=$G$1)*(Оплата!$D$5:$D$2992="э_энер")*(Оплата!$A$5:$A$2992=E49)*(Оплата!$E$5:$E$2992))</f>
        <v>0</v>
      </c>
      <c r="D49" s="156">
        <f t="array" ref="D49">SUM((Оплата!$C$5:$C$2992&lt;=$G$1)*(Оплата!$D$5:$D$2992="ТСЖ")*(Оплата!$A$5:$A$2992=E49)*(Оплата!$E$5:$E$2992))</f>
        <v>29411.229999999996</v>
      </c>
      <c r="E49" s="402">
        <f>Жильцы!A47</f>
        <v>46</v>
      </c>
      <c r="F49" s="403" t="str">
        <f>Жильцы!B47&amp;" "&amp;Жильцы!C47&amp;"."&amp;Жильцы!D47&amp;"."</f>
        <v>Садовничая Т..Ф.</v>
      </c>
      <c r="G49" s="404">
        <f t="shared" si="5"/>
        <v>-119.18199999999297</v>
      </c>
      <c r="H49" s="405">
        <f>Жильцы!J47+SUMIFS(р_и_с!C47:O47, р_и_с!$C$1:$O$1,"&lt;"&amp;$F$1)+SUMIFS(т_тех!C47:O47, т_тех!$C$1:$O$1,"&lt;"&amp;$F$1)+SUMIFS(пас_с!C47:O47,пас_с!$C$1:$O$1,"&lt;"&amp;$F$1)-D49</f>
        <v>-3024.1419999999925</v>
      </c>
      <c r="I49" s="406">
        <f>Жильцы!L47+SUMIFS(кап!C47:O47, кап!$C$1:$O$1,"&lt;"&amp;$F$1)-B49</f>
        <v>0</v>
      </c>
      <c r="J49" s="407">
        <f>Жильцы!K47+SUMIFS(э_э!C47:O47, э_э!$C$1:$O$1,"&lt;"&amp;$F$1)-C49</f>
        <v>2904.9599999999996</v>
      </c>
      <c r="K49" s="388">
        <f>INDEX(р_и_с!$A$2:$O$129,E49,(3+$F$1))+INDEX(т_тех!$A$2:$O$129,E49,(3+$F$1))+INDEX(пас_с!$A$2:$O$129,E49,(3+$F$1))</f>
        <v>1566.528</v>
      </c>
      <c r="L49" s="488">
        <f>INDEX(р_и_с!$R$2:$AC$129,E49,$F$1)</f>
        <v>1451.4</v>
      </c>
      <c r="M49" s="491">
        <f t="shared" si="0"/>
        <v>115.12999999999988</v>
      </c>
      <c r="N49" s="408">
        <f>INDEX(кап!$A$2:$O$129,E49,(3+$F$1))</f>
        <v>0</v>
      </c>
      <c r="O49" s="390">
        <f>INDEX(э_э!$A$2:$O$129,E49,(3+$F$1))</f>
        <v>158.39999999999998</v>
      </c>
      <c r="P49" s="391">
        <f t="shared" si="8"/>
        <v>1724.9279999999999</v>
      </c>
      <c r="Q49" s="409">
        <f t="array" ref="Q49">SUM((Оплата!$C$5:$C$2985&lt;=$H$1)*(Оплата!$C$5:$C$2985&gt;$G$1)*(Оплата!$D$5:$D$2985="ТСЖ")*(Оплата!$A$5:$A$2985=E49)*(Оплата!$E$5:$E$2985))</f>
        <v>0</v>
      </c>
      <c r="R49" s="410">
        <f t="array" ref="R49">SUM((Оплата!$C$5:$C$2985&lt;=$H$1)*(Оплата!$C$5:$C$2985&gt;$G$1)*(Оплата!$D$5:$D$2985="кап_затраты")*(Оплата!$A$5:$A$2985=E49)*(Оплата!$E$5:$E$2985))</f>
        <v>0</v>
      </c>
      <c r="S49" s="411">
        <f t="array" ref="S49">SUM((Оплата!$C$5:$C$2985&lt;=$H$1)*(Оплата!$C$5:$C$2985&gt;$G$1)*(Оплата!$D$5:$D$2985="э_энер")*(Оплата!$A$5:$A$2985=E49)*(Оплата!$E$5:$E$2985))</f>
        <v>0</v>
      </c>
      <c r="T49" s="412">
        <f t="shared" si="6"/>
        <v>0</v>
      </c>
      <c r="U49" s="405">
        <f t="shared" si="11"/>
        <v>-1457.6139999999925</v>
      </c>
      <c r="V49" s="405">
        <f t="shared" si="12"/>
        <v>0</v>
      </c>
      <c r="W49" s="406">
        <f t="shared" si="13"/>
        <v>3063.3599999999997</v>
      </c>
      <c r="X49" s="404">
        <f t="shared" si="7"/>
        <v>1605.7460000000071</v>
      </c>
      <c r="Y49" s="413">
        <f t="shared" si="4"/>
        <v>46</v>
      </c>
      <c r="Z49" s="156">
        <f t="shared" si="14"/>
        <v>2.2240000000000002</v>
      </c>
      <c r="AA49" s="398"/>
      <c r="AB49" s="401"/>
      <c r="AD49" s="401"/>
      <c r="AE49" s="401"/>
      <c r="AF49" s="401"/>
    </row>
    <row r="50" spans="1:32" s="156" customFormat="1">
      <c r="A50" s="381"/>
      <c r="B50" s="381">
        <f t="array" ref="B50">SUM((Оплата!$C$5:$C$2992&lt;=$G$1)*(Оплата!$D$5:$D$2992="кап_затраты")*(Оплата!$A$5:$A$2992=E50)*(Оплата!$E$5:$E$2992))</f>
        <v>0</v>
      </c>
      <c r="C50" s="381">
        <f t="array" ref="C50">SUM((Оплата!$C$5:$C$2992&lt;=$G$1)*(Оплата!$D$5:$D$2992="э_энер")*(Оплата!$A$5:$A$2992=E50)*(Оплата!$E$5:$E$2992))</f>
        <v>0</v>
      </c>
      <c r="D50" s="156">
        <f t="array" ref="D50">SUM((Оплата!$C$5:$C$2992&lt;=$G$1)*(Оплата!$D$5:$D$2992="ТСЖ")*(Оплата!$A$5:$A$2992=E50)*(Оплата!$E$5:$E$2992))</f>
        <v>18354.3</v>
      </c>
      <c r="E50" s="402">
        <f>Жильцы!A48</f>
        <v>47</v>
      </c>
      <c r="F50" s="403" t="str">
        <f>Жильцы!B48&amp;" "&amp;Жильцы!C48&amp;"."&amp;Жильцы!D48&amp;"."</f>
        <v xml:space="preserve"> Гальченко Л.А.</v>
      </c>
      <c r="G50" s="404">
        <f t="shared" si="5"/>
        <v>1778.6180000000031</v>
      </c>
      <c r="H50" s="405">
        <f>Жильцы!J48+SUMIFS(р_и_с!C48:O48, р_и_с!$C$1:$O$1,"&lt;"&amp;$F$1)+SUMIFS(т_тех!C48:O48, т_тех!$C$1:$O$1,"&lt;"&amp;$F$1)+SUMIFS(пас_с!C48:O48,пас_с!$C$1:$O$1,"&lt;"&amp;$F$1)-D50</f>
        <v>-321.68199999999706</v>
      </c>
      <c r="I50" s="406">
        <f>Жильцы!L48+SUMIFS(кап!C48:O48, кап!$C$1:$O$1,"&lt;"&amp;$F$1)-B50</f>
        <v>0</v>
      </c>
      <c r="J50" s="407">
        <f>Жильцы!K48+SUMIFS(э_э!C48:O48, э_э!$C$1:$O$1,"&lt;"&amp;$F$1)-C50</f>
        <v>2100.3000000000002</v>
      </c>
      <c r="K50" s="388">
        <f>INDEX(р_и_с!$A$2:$O$129,E50,(3+$F$1))+INDEX(т_тех!$A$2:$O$129,E50,(3+$F$1))+INDEX(пас_с!$A$2:$O$129,E50,(3+$F$1))</f>
        <v>1566.528</v>
      </c>
      <c r="L50" s="488">
        <f>INDEX(р_и_с!$R$2:$AC$129,E50,$F$1)</f>
        <v>1451.4</v>
      </c>
      <c r="M50" s="491">
        <f t="shared" si="0"/>
        <v>115.12999999999988</v>
      </c>
      <c r="N50" s="408">
        <f>INDEX(кап!$A$2:$O$129,E50,(3+$F$1))</f>
        <v>0</v>
      </c>
      <c r="O50" s="390">
        <f>INDEX(э_э!$A$2:$O$129,E50,(3+$F$1))</f>
        <v>184.79999999999998</v>
      </c>
      <c r="P50" s="391">
        <f t="shared" si="8"/>
        <v>1751.328</v>
      </c>
      <c r="Q50" s="409">
        <f t="array" ref="Q50">SUM((Оплата!$C$5:$C$2985&lt;=$H$1)*(Оплата!$C$5:$C$2985&gt;$G$1)*(Оплата!$D$5:$D$2985="ТСЖ")*(Оплата!$A$5:$A$2985=E50)*(Оплата!$E$5:$E$2985))</f>
        <v>1778.62</v>
      </c>
      <c r="R50" s="410">
        <f t="array" ref="R50">SUM((Оплата!$C$5:$C$2985&lt;=$H$1)*(Оплата!$C$5:$C$2985&gt;$G$1)*(Оплата!$D$5:$D$2985="кап_затраты")*(Оплата!$A$5:$A$2985=E50)*(Оплата!$E$5:$E$2985))</f>
        <v>0</v>
      </c>
      <c r="S50" s="411">
        <f t="array" ref="S50">SUM((Оплата!$C$5:$C$2985&lt;=$H$1)*(Оплата!$C$5:$C$2985&gt;$G$1)*(Оплата!$D$5:$D$2985="э_энер")*(Оплата!$A$5:$A$2985=E50)*(Оплата!$E$5:$E$2985))</f>
        <v>0</v>
      </c>
      <c r="T50" s="412">
        <f t="shared" si="6"/>
        <v>1778.62</v>
      </c>
      <c r="U50" s="405">
        <f t="shared" si="11"/>
        <v>-533.77399999999693</v>
      </c>
      <c r="V50" s="405">
        <f t="shared" si="12"/>
        <v>0</v>
      </c>
      <c r="W50" s="406">
        <f t="shared" si="13"/>
        <v>2285.1000000000004</v>
      </c>
      <c r="X50" s="404">
        <f t="shared" si="7"/>
        <v>1751.3260000000034</v>
      </c>
      <c r="Y50" s="413">
        <f t="shared" si="4"/>
        <v>47</v>
      </c>
      <c r="Z50" s="156">
        <f t="shared" si="14"/>
        <v>2.2240000000000002</v>
      </c>
      <c r="AA50" s="398"/>
      <c r="AB50" s="401"/>
      <c r="AD50" s="401"/>
      <c r="AE50" s="401"/>
      <c r="AF50" s="401"/>
    </row>
    <row r="51" spans="1:32" s="156" customFormat="1">
      <c r="A51" s="381"/>
      <c r="B51" s="381">
        <f t="array" ref="B51">SUM((Оплата!$C$5:$C$2992&lt;=$G$1)*(Оплата!$D$5:$D$2992="кап_затраты")*(Оплата!$A$5:$A$2992=E51)*(Оплата!$E$5:$E$2992))</f>
        <v>0</v>
      </c>
      <c r="C51" s="381">
        <f t="array" ref="C51">SUM((Оплата!$C$5:$C$2992&lt;=$G$1)*(Оплата!$D$5:$D$2992="э_энер")*(Оплата!$A$5:$A$2992=E51)*(Оплата!$E$5:$E$2992))</f>
        <v>0</v>
      </c>
      <c r="D51" s="156">
        <f t="array" ref="D51">SUM((Оплата!$C$5:$C$2992&lt;=$G$1)*(Оплата!$D$5:$D$2992="ТСЖ")*(Оплата!$A$5:$A$2992=E51)*(Оплата!$E$5:$E$2992))</f>
        <v>29135.219999999994</v>
      </c>
      <c r="E51" s="402">
        <f>Жильцы!A49</f>
        <v>48</v>
      </c>
      <c r="F51" s="403" t="str">
        <f>Жильцы!B49&amp;" "&amp;Жильцы!C49&amp;"."&amp;Жильцы!D49&amp;"."</f>
        <v>Перфильева Е.А.</v>
      </c>
      <c r="G51" s="404">
        <f t="shared" si="5"/>
        <v>3935.6300000000047</v>
      </c>
      <c r="H51" s="405">
        <f>Жильцы!J49+SUMIFS(р_и_с!C49:O49, р_и_с!$C$1:$O$1,"&lt;"&amp;$F$1)+SUMIFS(т_тех!C49:O49, т_тех!$C$1:$O$1,"&lt;"&amp;$F$1)+SUMIFS(пас_с!C49:O49,пас_с!$C$1:$O$1,"&lt;"&amp;$F$1)-D51</f>
        <v>-9587.8299999999945</v>
      </c>
      <c r="I51" s="406">
        <f>Жильцы!L49+SUMIFS(кап!C49:O49, кап!$C$1:$O$1,"&lt;"&amp;$F$1)-B51</f>
        <v>0</v>
      </c>
      <c r="J51" s="407">
        <f>Жильцы!K49+SUMIFS(э_э!C49:O49, э_э!$C$1:$O$1,"&lt;"&amp;$F$1)-C51</f>
        <v>13523.46</v>
      </c>
      <c r="K51" s="388">
        <f>INDEX(р_и_с!$A$2:$O$129,E51,(3+$F$1))+INDEX(т_тех!$A$2:$O$129,E51,(3+$F$1))+INDEX(пас_с!$A$2:$O$129,E51,(3+$F$1))</f>
        <v>1576.08</v>
      </c>
      <c r="L51" s="488">
        <f>INDEX(р_и_с!$R$2:$AC$129,E51,$F$1)</f>
        <v>1460.25</v>
      </c>
      <c r="M51" s="491">
        <f t="shared" si="0"/>
        <v>115.82999999999993</v>
      </c>
      <c r="N51" s="408">
        <f>INDEX(кап!$A$2:$O$129,E51,(3+$F$1))</f>
        <v>0</v>
      </c>
      <c r="O51" s="390">
        <f>INDEX(э_э!$A$2:$O$129,E51,(3+$F$1))</f>
        <v>1828.1999999999998</v>
      </c>
      <c r="P51" s="391">
        <f t="shared" si="8"/>
        <v>3404.2799999999997</v>
      </c>
      <c r="Q51" s="409">
        <f t="array" ref="Q51">SUM((Оплата!$C$5:$C$2985&lt;=$H$1)*(Оплата!$C$5:$C$2985&gt;$G$1)*(Оплата!$D$5:$D$2985="ТСЖ")*(Оплата!$A$5:$A$2985=E51)*(Оплата!$E$5:$E$2985))</f>
        <v>0</v>
      </c>
      <c r="R51" s="410">
        <f t="array" ref="R51">SUM((Оплата!$C$5:$C$2985&lt;=$H$1)*(Оплата!$C$5:$C$2985&gt;$G$1)*(Оплата!$D$5:$D$2985="кап_затраты")*(Оплата!$A$5:$A$2985=E51)*(Оплата!$E$5:$E$2985))</f>
        <v>0</v>
      </c>
      <c r="S51" s="411">
        <f t="array" ref="S51">SUM((Оплата!$C$5:$C$2985&lt;=$H$1)*(Оплата!$C$5:$C$2985&gt;$G$1)*(Оплата!$D$5:$D$2985="э_энер")*(Оплата!$A$5:$A$2985=E51)*(Оплата!$E$5:$E$2985))</f>
        <v>0</v>
      </c>
      <c r="T51" s="412">
        <f t="shared" si="6"/>
        <v>0</v>
      </c>
      <c r="U51" s="405">
        <f t="shared" si="11"/>
        <v>-8011.7499999999945</v>
      </c>
      <c r="V51" s="405">
        <f t="shared" si="12"/>
        <v>0</v>
      </c>
      <c r="W51" s="406">
        <f t="shared" si="13"/>
        <v>15351.66</v>
      </c>
      <c r="X51" s="404">
        <f t="shared" si="7"/>
        <v>7339.9100000000053</v>
      </c>
      <c r="Y51" s="413">
        <f t="shared" si="4"/>
        <v>48</v>
      </c>
      <c r="Z51" s="156">
        <f t="shared" si="14"/>
        <v>2.2240000000000002</v>
      </c>
      <c r="AA51" s="398"/>
      <c r="AB51" s="401"/>
      <c r="AD51" s="401"/>
      <c r="AE51" s="401"/>
      <c r="AF51" s="401"/>
    </row>
    <row r="52" spans="1:32" s="156" customFormat="1">
      <c r="A52" s="381"/>
      <c r="B52" s="381">
        <f t="array" ref="B52">SUM((Оплата!$C$5:$C$2992&lt;=$G$1)*(Оплата!$D$5:$D$2992="кап_затраты")*(Оплата!$A$5:$A$2992=E52)*(Оплата!$E$5:$E$2992))</f>
        <v>0</v>
      </c>
      <c r="C52" s="381">
        <f t="array" ref="C52">SUM((Оплата!$C$5:$C$2992&lt;=$G$1)*(Оплата!$D$5:$D$2992="э_энер")*(Оплата!$A$5:$A$2992=E52)*(Оплата!$E$5:$E$2992))</f>
        <v>0</v>
      </c>
      <c r="D52" s="156">
        <f t="array" ref="D52">SUM((Оплата!$C$5:$C$2992&lt;=$G$1)*(Оплата!$D$5:$D$2992="ТСЖ")*(Оплата!$A$5:$A$2992=E52)*(Оплата!$E$5:$E$2992))</f>
        <v>22413.06</v>
      </c>
      <c r="E52" s="402">
        <f>Жильцы!A50</f>
        <v>49</v>
      </c>
      <c r="F52" s="403" t="str">
        <f>Жильцы!B50&amp;" "&amp;Жильцы!C50&amp;"."&amp;Жильцы!D50&amp;"."</f>
        <v>Скопцова Е.В.</v>
      </c>
      <c r="G52" s="404">
        <f t="shared" si="5"/>
        <v>3708.0559999999996</v>
      </c>
      <c r="H52" s="405">
        <f>Жильцы!J50+SUMIFS(р_и_с!C50:O50, р_и_с!$C$1:$O$1,"&lt;"&amp;$F$1)+SUMIFS(т_тех!C50:O50, т_тех!$C$1:$O$1,"&lt;"&amp;$F$1)+SUMIFS(пас_с!C50:O50,пас_с!$C$1:$O$1,"&lt;"&amp;$F$1)-D52</f>
        <v>-4039.3240000000005</v>
      </c>
      <c r="I52" s="406">
        <f>Жильцы!L50+SUMIFS(кап!C50:O50, кап!$C$1:$O$1,"&lt;"&amp;$F$1)-B52</f>
        <v>0</v>
      </c>
      <c r="J52" s="407">
        <f>Жильцы!K50+SUMIFS(э_э!C50:O50, э_э!$C$1:$O$1,"&lt;"&amp;$F$1)-C52</f>
        <v>7747.38</v>
      </c>
      <c r="K52" s="388">
        <f>INDEX(р_и_с!$A$2:$O$129,E52,(3+$F$1))+INDEX(т_тех!$A$2:$O$129,E52,(3+$F$1))+INDEX(пас_с!$A$2:$O$129,E52,(3+$F$1))</f>
        <v>1572.896</v>
      </c>
      <c r="L52" s="488">
        <f>INDEX(р_и_с!$R$2:$AC$129,E52,$F$1)</f>
        <v>1457.3</v>
      </c>
      <c r="M52" s="491">
        <f t="shared" si="0"/>
        <v>115.60000000000014</v>
      </c>
      <c r="N52" s="408">
        <f>INDEX(кап!$A$2:$O$129,E52,(3+$F$1))</f>
        <v>0</v>
      </c>
      <c r="O52" s="390">
        <f>INDEX(э_э!$A$2:$O$129,E52,(3+$F$1))</f>
        <v>630.29999999999995</v>
      </c>
      <c r="P52" s="391">
        <f t="shared" si="8"/>
        <v>2203.1959999999999</v>
      </c>
      <c r="Q52" s="409">
        <f t="array" ref="Q52">SUM((Оплата!$C$5:$C$2985&lt;=$H$1)*(Оплата!$C$5:$C$2985&gt;$G$1)*(Оплата!$D$5:$D$2985="ТСЖ")*(Оплата!$A$5:$A$2985=E52)*(Оплата!$E$5:$E$2985))</f>
        <v>0</v>
      </c>
      <c r="R52" s="410">
        <f t="array" ref="R52">SUM((Оплата!$C$5:$C$2985&lt;=$H$1)*(Оплата!$C$5:$C$2985&gt;$G$1)*(Оплата!$D$5:$D$2985="кап_затраты")*(Оплата!$A$5:$A$2985=E52)*(Оплата!$E$5:$E$2985))</f>
        <v>0</v>
      </c>
      <c r="S52" s="411">
        <f t="array" ref="S52">SUM((Оплата!$C$5:$C$2985&lt;=$H$1)*(Оплата!$C$5:$C$2985&gt;$G$1)*(Оплата!$D$5:$D$2985="э_энер")*(Оплата!$A$5:$A$2985=E52)*(Оплата!$E$5:$E$2985))</f>
        <v>0</v>
      </c>
      <c r="T52" s="412">
        <f t="shared" si="6"/>
        <v>0</v>
      </c>
      <c r="U52" s="405">
        <f t="shared" si="11"/>
        <v>-2466.4280000000008</v>
      </c>
      <c r="V52" s="405">
        <f t="shared" si="12"/>
        <v>0</v>
      </c>
      <c r="W52" s="406">
        <f t="shared" si="13"/>
        <v>8377.68</v>
      </c>
      <c r="X52" s="404">
        <f t="shared" si="7"/>
        <v>5911.2519999999995</v>
      </c>
      <c r="Y52" s="413">
        <f t="shared" si="4"/>
        <v>49</v>
      </c>
      <c r="Z52" s="156">
        <f t="shared" si="14"/>
        <v>2.2240000000000002</v>
      </c>
      <c r="AA52" s="398"/>
      <c r="AB52" s="401"/>
      <c r="AD52" s="401"/>
      <c r="AE52" s="401"/>
      <c r="AF52" s="401"/>
    </row>
    <row r="53" spans="1:32" s="156" customFormat="1">
      <c r="A53" s="381"/>
      <c r="B53" s="381">
        <f t="array" ref="B53">SUM((Оплата!$C$5:$C$2992&lt;=$G$1)*(Оплата!$D$5:$D$2992="кап_затраты")*(Оплата!$A$5:$A$2992=E53)*(Оплата!$E$5:$E$2992))</f>
        <v>0</v>
      </c>
      <c r="C53" s="381">
        <f t="array" ref="C53">SUM((Оплата!$C$5:$C$2992&lt;=$G$1)*(Оплата!$D$5:$D$2992="э_энер")*(Оплата!$A$5:$A$2992=E53)*(Оплата!$E$5:$E$2992))</f>
        <v>0</v>
      </c>
      <c r="D53" s="156">
        <f t="array" ref="D53">SUM((Оплата!$C$5:$C$2992&lt;=$G$1)*(Оплата!$D$5:$D$2992="ТСЖ")*(Оплата!$A$5:$A$2992=E53)*(Оплата!$E$5:$E$2992))</f>
        <v>22746.02</v>
      </c>
      <c r="E53" s="402">
        <f>Жильцы!A51</f>
        <v>50</v>
      </c>
      <c r="F53" s="403" t="str">
        <f>Жильцы!B51&amp;" "&amp;Жильцы!C51&amp;"."&amp;Жильцы!D51&amp;"."</f>
        <v>Перебейнос Н.Л.</v>
      </c>
      <c r="G53" s="404">
        <f t="shared" si="5"/>
        <v>2042.6240000000062</v>
      </c>
      <c r="H53" s="405">
        <f>Жильцы!J51+SUMIFS(р_и_с!C51:O51, р_и_с!$C$1:$O$1,"&lt;"&amp;$F$1)+SUMIFS(т_тех!C51:O51, т_тех!$C$1:$O$1,"&lt;"&amp;$F$1)+SUMIFS(пас_с!C51:O51,пас_с!$C$1:$O$1,"&lt;"&amp;$F$1)-D53</f>
        <v>-4452.4359999999942</v>
      </c>
      <c r="I53" s="406">
        <f>Жильцы!L51+SUMIFS(кап!C51:O51, кап!$C$1:$O$1,"&lt;"&amp;$F$1)-B53</f>
        <v>0</v>
      </c>
      <c r="J53" s="407">
        <f>Жильцы!K51+SUMIFS(э_э!C51:O51, э_э!$C$1:$O$1,"&lt;"&amp;$F$1)-C53</f>
        <v>6495.06</v>
      </c>
      <c r="K53" s="388">
        <f>INDEX(р_и_с!$A$2:$O$129,E53,(3+$F$1))+INDEX(т_тех!$A$2:$O$129,E53,(3+$F$1))+INDEX(пас_с!$A$2:$O$129,E53,(3+$F$1))</f>
        <v>1563.3440000000001</v>
      </c>
      <c r="L53" s="488">
        <f>INDEX(р_и_с!$R$2:$AC$129,E53,$F$1)</f>
        <v>1448.45</v>
      </c>
      <c r="M53" s="491">
        <f t="shared" si="0"/>
        <v>114.88999999999987</v>
      </c>
      <c r="N53" s="408">
        <f>INDEX(кап!$A$2:$O$129,E53,(3+$F$1))</f>
        <v>0</v>
      </c>
      <c r="O53" s="390">
        <f>INDEX(э_э!$A$2:$O$129,E53,(3+$F$1))</f>
        <v>471.9</v>
      </c>
      <c r="P53" s="391">
        <f t="shared" si="8"/>
        <v>2035.2440000000001</v>
      </c>
      <c r="Q53" s="409">
        <f t="array" ref="Q53">SUM((Оплата!$C$5:$C$2985&lt;=$H$1)*(Оплата!$C$5:$C$2985&gt;$G$1)*(Оплата!$D$5:$D$2985="ТСЖ")*(Оплата!$A$5:$A$2985=E53)*(Оплата!$E$5:$E$2985))</f>
        <v>2042.62</v>
      </c>
      <c r="R53" s="410">
        <f t="array" ref="R53">SUM((Оплата!$C$5:$C$2985&lt;=$H$1)*(Оплата!$C$5:$C$2985&gt;$G$1)*(Оплата!$D$5:$D$2985="кап_затраты")*(Оплата!$A$5:$A$2985=E53)*(Оплата!$E$5:$E$2985))</f>
        <v>0</v>
      </c>
      <c r="S53" s="411">
        <f t="array" ref="S53">SUM((Оплата!$C$5:$C$2985&lt;=$H$1)*(Оплата!$C$5:$C$2985&gt;$G$1)*(Оплата!$D$5:$D$2985="э_энер")*(Оплата!$A$5:$A$2985=E53)*(Оплата!$E$5:$E$2985))</f>
        <v>0</v>
      </c>
      <c r="T53" s="412">
        <f t="shared" si="6"/>
        <v>2042.62</v>
      </c>
      <c r="U53" s="405">
        <f t="shared" si="11"/>
        <v>-4931.7119999999941</v>
      </c>
      <c r="V53" s="405">
        <f t="shared" si="12"/>
        <v>0</v>
      </c>
      <c r="W53" s="406">
        <f t="shared" si="13"/>
        <v>6966.96</v>
      </c>
      <c r="X53" s="404">
        <f t="shared" si="7"/>
        <v>2035.248000000006</v>
      </c>
      <c r="Y53" s="413">
        <f t="shared" si="4"/>
        <v>50</v>
      </c>
      <c r="Z53" s="156">
        <f t="shared" si="14"/>
        <v>2.2240000000000002</v>
      </c>
      <c r="AA53" s="398"/>
      <c r="AB53" s="401"/>
      <c r="AD53" s="401"/>
      <c r="AE53" s="401"/>
      <c r="AF53" s="401"/>
    </row>
    <row r="54" spans="1:32" s="156" customFormat="1">
      <c r="A54" s="381"/>
      <c r="B54" s="381">
        <f t="array" ref="B54">SUM((Оплата!$C$5:$C$2992&lt;=$G$1)*(Оплата!$D$5:$D$2992="кап_затраты")*(Оплата!$A$5:$A$2992=E54)*(Оплата!$E$5:$E$2992))</f>
        <v>0</v>
      </c>
      <c r="C54" s="381">
        <f t="array" ref="C54">SUM((Оплата!$C$5:$C$2992&lt;=$G$1)*(Оплата!$D$5:$D$2992="э_энер")*(Оплата!$A$5:$A$2992=E54)*(Оплата!$E$5:$E$2992))</f>
        <v>0</v>
      </c>
      <c r="D54" s="156">
        <f t="array" ref="D54">SUM((Оплата!$C$5:$C$2992&lt;=$G$1)*(Оплата!$D$5:$D$2992="ТСЖ")*(Оплата!$A$5:$A$2992=E54)*(Оплата!$E$5:$E$2992))</f>
        <v>24647.769999999997</v>
      </c>
      <c r="E54" s="402">
        <f>Жильцы!A52</f>
        <v>51</v>
      </c>
      <c r="F54" s="403" t="str">
        <f>Жильцы!B52&amp;" "&amp;Жильцы!C52&amp;"."&amp;Жильцы!D52&amp;"."</f>
        <v>Уза С.С.</v>
      </c>
      <c r="G54" s="404">
        <f t="shared" si="5"/>
        <v>1739.5680000000048</v>
      </c>
      <c r="H54" s="405">
        <f>Жильцы!J52+SUMIFS(р_и_с!C52:O52, р_и_с!$C$1:$O$1,"&lt;"&amp;$F$1)+SUMIFS(т_тех!C52:O52, т_тех!$C$1:$O$1,"&lt;"&amp;$F$1)+SUMIFS(пас_с!C52:O52,пас_с!$C$1:$O$1,"&lt;"&amp;$F$1)-D54</f>
        <v>-6048.1919999999955</v>
      </c>
      <c r="I54" s="406">
        <f>Жильцы!L52+SUMIFS(кап!C52:O52, кап!$C$1:$O$1,"&lt;"&amp;$F$1)-B54</f>
        <v>0</v>
      </c>
      <c r="J54" s="407">
        <f>Жильцы!K52+SUMIFS(э_э!C52:O52, э_э!$C$1:$O$1,"&lt;"&amp;$F$1)-C54</f>
        <v>7787.76</v>
      </c>
      <c r="K54" s="388">
        <f>INDEX(р_и_с!$A$2:$O$129,E54,(3+$F$1))+INDEX(т_тех!$A$2:$O$129,E54,(3+$F$1))+INDEX(пас_с!$A$2:$O$129,E54,(3+$F$1))</f>
        <v>1566.528</v>
      </c>
      <c r="L54" s="488">
        <f>INDEX(р_и_с!$R$2:$AC$129,E54,$F$1)</f>
        <v>1451.4</v>
      </c>
      <c r="M54" s="491">
        <f t="shared" si="0"/>
        <v>115.12999999999988</v>
      </c>
      <c r="N54" s="408">
        <f>INDEX(кап!$A$2:$O$129,E54,(3+$F$1))</f>
        <v>0</v>
      </c>
      <c r="O54" s="390">
        <f>INDEX(э_э!$A$2:$O$129,E54,(3+$F$1))</f>
        <v>716.09999999999991</v>
      </c>
      <c r="P54" s="391">
        <f t="shared" si="8"/>
        <v>2282.6279999999997</v>
      </c>
      <c r="Q54" s="409">
        <f t="array" ref="Q54">SUM((Оплата!$C$5:$C$2985&lt;=$H$1)*(Оплата!$C$5:$C$2985&gt;$G$1)*(Оплата!$D$5:$D$2985="ТСЖ")*(Оплата!$A$5:$A$2985=E54)*(Оплата!$E$5:$E$2985))</f>
        <v>1739.57</v>
      </c>
      <c r="R54" s="410">
        <f t="array" ref="R54">SUM((Оплата!$C$5:$C$2985&lt;=$H$1)*(Оплата!$C$5:$C$2985&gt;$G$1)*(Оплата!$D$5:$D$2985="кап_затраты")*(Оплата!$A$5:$A$2985=E54)*(Оплата!$E$5:$E$2985))</f>
        <v>0</v>
      </c>
      <c r="S54" s="411">
        <f t="array" ref="S54">SUM((Оплата!$C$5:$C$2985&lt;=$H$1)*(Оплата!$C$5:$C$2985&gt;$G$1)*(Оплата!$D$5:$D$2985="э_энер")*(Оплата!$A$5:$A$2985=E54)*(Оплата!$E$5:$E$2985))</f>
        <v>0</v>
      </c>
      <c r="T54" s="412">
        <f t="shared" si="6"/>
        <v>1739.57</v>
      </c>
      <c r="U54" s="405">
        <f t="shared" si="11"/>
        <v>-6221.2339999999949</v>
      </c>
      <c r="V54" s="405">
        <f t="shared" si="12"/>
        <v>0</v>
      </c>
      <c r="W54" s="406">
        <f t="shared" si="13"/>
        <v>8503.86</v>
      </c>
      <c r="X54" s="404">
        <f t="shared" si="7"/>
        <v>2282.6260000000057</v>
      </c>
      <c r="Y54" s="413">
        <f t="shared" si="4"/>
        <v>51</v>
      </c>
      <c r="Z54" s="156">
        <f t="shared" si="14"/>
        <v>2.2240000000000002</v>
      </c>
      <c r="AA54" s="398"/>
      <c r="AB54" s="401"/>
      <c r="AD54" s="401"/>
      <c r="AE54" s="401"/>
      <c r="AF54" s="401"/>
    </row>
    <row r="55" spans="1:32" s="156" customFormat="1">
      <c r="A55" s="381"/>
      <c r="B55" s="381">
        <f t="array" ref="B55">SUM((Оплата!$C$5:$C$2992&lt;=$G$1)*(Оплата!$D$5:$D$2992="кап_затраты")*(Оплата!$A$5:$A$2992=E55)*(Оплата!$E$5:$E$2992))</f>
        <v>0</v>
      </c>
      <c r="C55" s="381">
        <f t="array" ref="C55">SUM((Оплата!$C$5:$C$2992&lt;=$G$1)*(Оплата!$D$5:$D$2992="э_энер")*(Оплата!$A$5:$A$2992=E55)*(Оплата!$E$5:$E$2992))</f>
        <v>0</v>
      </c>
      <c r="D55" s="156">
        <f t="array" ref="D55">SUM((Оплата!$C$5:$C$2992&lt;=$G$1)*(Оплата!$D$5:$D$2992="ТСЖ")*(Оплата!$A$5:$A$2992=E55)*(Оплата!$E$5:$E$2992))</f>
        <v>24705.059999999998</v>
      </c>
      <c r="E55" s="402">
        <f>Жильцы!A53</f>
        <v>52</v>
      </c>
      <c r="F55" s="403" t="str">
        <f>Жильцы!B53&amp;" "&amp;Жильцы!C53&amp;"."&amp;Жильцы!D53&amp;"."</f>
        <v>Голиков С.Г.</v>
      </c>
      <c r="G55" s="404">
        <f t="shared" si="5"/>
        <v>2426.8539999999985</v>
      </c>
      <c r="H55" s="405">
        <f>Жильцы!J53+SUMIFS(р_и_с!C53:O53, р_и_с!$C$1:$O$1,"&lt;"&amp;$F$1)+SUMIFS(т_тех!C53:O53, т_тех!$C$1:$O$1,"&lt;"&amp;$F$1)+SUMIFS(пас_с!C53:O53,пас_с!$C$1:$O$1,"&lt;"&amp;$F$1)-D55</f>
        <v>-2651.5460000000021</v>
      </c>
      <c r="I55" s="406">
        <f>Жильцы!L53+SUMIFS(кап!C53:O53, кап!$C$1:$O$1,"&lt;"&amp;$F$1)-B55</f>
        <v>0</v>
      </c>
      <c r="J55" s="407">
        <f>Жильцы!K53+SUMIFS(э_э!C53:O53, э_э!$C$1:$O$1,"&lt;"&amp;$F$1)-C55</f>
        <v>5078.4000000000005</v>
      </c>
      <c r="K55" s="388">
        <f>INDEX(р_и_с!$A$2:$O$129,E55,(3+$F$1))+INDEX(т_тех!$A$2:$O$129,E55,(3+$F$1))+INDEX(пас_с!$A$2:$O$129,E55,(3+$F$1))</f>
        <v>2088.7039999999997</v>
      </c>
      <c r="L55" s="488">
        <f>INDEX(р_и_с!$R$2:$AC$129,E55,$F$1)</f>
        <v>1935.1999999999998</v>
      </c>
      <c r="M55" s="491">
        <f t="shared" si="0"/>
        <v>153.49999999999977</v>
      </c>
      <c r="N55" s="408">
        <f>INDEX(кап!$A$2:$O$129,E55,(3+$F$1))</f>
        <v>0</v>
      </c>
      <c r="O55" s="390">
        <f>INDEX(э_э!$A$2:$O$129,E55,(3+$F$1))</f>
        <v>435.59999999999997</v>
      </c>
      <c r="P55" s="391">
        <f t="shared" si="8"/>
        <v>2524.3039999999996</v>
      </c>
      <c r="Q55" s="409">
        <f t="array" ref="Q55">SUM((Оплата!$C$5:$C$2985&lt;=$H$1)*(Оплата!$C$5:$C$2985&gt;$G$1)*(Оплата!$D$5:$D$2985="ТСЖ")*(Оплата!$A$5:$A$2985=E55)*(Оплата!$E$5:$E$2985))</f>
        <v>2426.85</v>
      </c>
      <c r="R55" s="410">
        <f t="array" ref="R55">SUM((Оплата!$C$5:$C$2985&lt;=$H$1)*(Оплата!$C$5:$C$2985&gt;$G$1)*(Оплата!$D$5:$D$2985="кап_затраты")*(Оплата!$A$5:$A$2985=E55)*(Оплата!$E$5:$E$2985))</f>
        <v>0</v>
      </c>
      <c r="S55" s="411">
        <f t="array" ref="S55">SUM((Оплата!$C$5:$C$2985&lt;=$H$1)*(Оплата!$C$5:$C$2985&gt;$G$1)*(Оплата!$D$5:$D$2985="э_энер")*(Оплата!$A$5:$A$2985=E55)*(Оплата!$E$5:$E$2985))</f>
        <v>0</v>
      </c>
      <c r="T55" s="412">
        <f t="shared" si="6"/>
        <v>2426.85</v>
      </c>
      <c r="U55" s="405">
        <f t="shared" si="11"/>
        <v>-2989.6920000000023</v>
      </c>
      <c r="V55" s="405">
        <f t="shared" si="12"/>
        <v>0</v>
      </c>
      <c r="W55" s="406">
        <f t="shared" si="13"/>
        <v>5514.0000000000009</v>
      </c>
      <c r="X55" s="404">
        <f t="shared" si="7"/>
        <v>2524.3079999999986</v>
      </c>
      <c r="Y55" s="413">
        <f t="shared" si="4"/>
        <v>52</v>
      </c>
      <c r="Z55" s="156">
        <f t="shared" si="14"/>
        <v>2.2240000000000002</v>
      </c>
      <c r="AA55" s="398"/>
      <c r="AB55" s="401"/>
      <c r="AD55" s="401"/>
      <c r="AE55" s="401"/>
      <c r="AF55" s="401"/>
    </row>
    <row r="56" spans="1:32" s="156" customFormat="1">
      <c r="A56" s="381"/>
      <c r="B56" s="381">
        <f t="array" ref="B56">SUM((Оплата!$C$5:$C$2992&lt;=$G$1)*(Оплата!$D$5:$D$2992="кап_затраты")*(Оплата!$A$5:$A$2992=E56)*(Оплата!$E$5:$E$2992))</f>
        <v>0</v>
      </c>
      <c r="C56" s="381">
        <f t="array" ref="C56">SUM((Оплата!$C$5:$C$2992&lt;=$G$1)*(Оплата!$D$5:$D$2992="э_энер")*(Оплата!$A$5:$A$2992=E56)*(Оплата!$E$5:$E$2992))</f>
        <v>0</v>
      </c>
      <c r="D56" s="156">
        <f t="array" ref="D56">SUM((Оплата!$C$5:$C$2992&lt;=$G$1)*(Оплата!$D$5:$D$2992="ТСЖ")*(Оплата!$A$5:$A$2992=E56)*(Оплата!$E$5:$E$2992))</f>
        <v>36786.060000000005</v>
      </c>
      <c r="E56" s="402">
        <f>Жильцы!A54</f>
        <v>53</v>
      </c>
      <c r="F56" s="403" t="str">
        <f>Жильцы!B54&amp;" "&amp;Жильцы!C54&amp;"."&amp;Жильцы!D54&amp;"."</f>
        <v>Круглякова  М.П.</v>
      </c>
      <c r="G56" s="404">
        <f t="shared" si="5"/>
        <v>3029.2639999999919</v>
      </c>
      <c r="H56" s="405">
        <f>Жильцы!J54+SUMIFS(р_и_с!C54:O54, р_и_с!$C$1:$O$1,"&lt;"&amp;$F$1)+SUMIFS(т_тех!C54:O54, т_тех!$C$1:$O$1,"&lt;"&amp;$F$1)+SUMIFS(пас_с!C54:O54,пас_с!$C$1:$O$1,"&lt;"&amp;$F$1)-D56</f>
        <v>-10823.056000000008</v>
      </c>
      <c r="I56" s="406">
        <f>Жильцы!L54+SUMIFS(кап!C54:O54, кап!$C$1:$O$1,"&lt;"&amp;$F$1)-B56</f>
        <v>0</v>
      </c>
      <c r="J56" s="407">
        <f>Жильцы!K54+SUMIFS(э_э!C54:O54, э_э!$C$1:$O$1,"&lt;"&amp;$F$1)-C56</f>
        <v>13852.32</v>
      </c>
      <c r="K56" s="388">
        <f>INDEX(р_и_с!$A$2:$O$129,E56,(3+$F$1))+INDEX(т_тех!$A$2:$O$129,E56,(3+$F$1))+INDEX(пас_с!$A$2:$O$129,E56,(3+$F$1))</f>
        <v>2088.7039999999997</v>
      </c>
      <c r="L56" s="488">
        <f>INDEX(р_и_с!$R$2:$AC$129,E56,$F$1)</f>
        <v>1935.1999999999998</v>
      </c>
      <c r="M56" s="491">
        <f t="shared" si="0"/>
        <v>153.49999999999977</v>
      </c>
      <c r="N56" s="408">
        <f>INDEX(кап!$A$2:$O$129,E56,(3+$F$1))</f>
        <v>0</v>
      </c>
      <c r="O56" s="390">
        <f>INDEX(э_э!$A$2:$O$129,E56,(3+$F$1))</f>
        <v>2135.1</v>
      </c>
      <c r="P56" s="391">
        <f t="shared" si="8"/>
        <v>4223.8040000000001</v>
      </c>
      <c r="Q56" s="409">
        <f t="array" ref="Q56">SUM((Оплата!$C$5:$C$2985&lt;=$H$1)*(Оплата!$C$5:$C$2985&gt;$G$1)*(Оплата!$D$5:$D$2985="ТСЖ")*(Оплата!$A$5:$A$2985=E56)*(Оплата!$E$5:$E$2985))</f>
        <v>0</v>
      </c>
      <c r="R56" s="410">
        <f t="array" ref="R56">SUM((Оплата!$C$5:$C$2985&lt;=$H$1)*(Оплата!$C$5:$C$2985&gt;$G$1)*(Оплата!$D$5:$D$2985="кап_затраты")*(Оплата!$A$5:$A$2985=E56)*(Оплата!$E$5:$E$2985))</f>
        <v>0</v>
      </c>
      <c r="S56" s="411">
        <f t="array" ref="S56">SUM((Оплата!$C$5:$C$2985&lt;=$H$1)*(Оплата!$C$5:$C$2985&gt;$G$1)*(Оплата!$D$5:$D$2985="э_энер")*(Оплата!$A$5:$A$2985=E56)*(Оплата!$E$5:$E$2985))</f>
        <v>0</v>
      </c>
      <c r="T56" s="412">
        <f t="shared" si="6"/>
        <v>0</v>
      </c>
      <c r="U56" s="405">
        <f t="shared" si="11"/>
        <v>-8734.352000000008</v>
      </c>
      <c r="V56" s="405">
        <f t="shared" si="12"/>
        <v>0</v>
      </c>
      <c r="W56" s="406">
        <f t="shared" si="13"/>
        <v>15987.42</v>
      </c>
      <c r="X56" s="404">
        <f t="shared" si="7"/>
        <v>7253.067999999992</v>
      </c>
      <c r="Y56" s="413">
        <f t="shared" si="4"/>
        <v>53</v>
      </c>
      <c r="Z56" s="156">
        <f t="shared" si="14"/>
        <v>2.2240000000000002</v>
      </c>
      <c r="AA56" s="398"/>
      <c r="AB56" s="401"/>
      <c r="AD56" s="401"/>
      <c r="AE56" s="401"/>
      <c r="AF56" s="401"/>
    </row>
    <row r="57" spans="1:32" s="156" customFormat="1">
      <c r="A57" s="381"/>
      <c r="B57" s="381">
        <f t="array" ref="B57">SUM((Оплата!$C$5:$C$2992&lt;=$G$1)*(Оплата!$D$5:$D$2992="кап_затраты")*(Оплата!$A$5:$A$2992=E57)*(Оплата!$E$5:$E$2992))</f>
        <v>0</v>
      </c>
      <c r="C57" s="381">
        <f t="array" ref="C57">SUM((Оплата!$C$5:$C$2992&lt;=$G$1)*(Оплата!$D$5:$D$2992="э_энер")*(Оплата!$A$5:$A$2992=E57)*(Оплата!$E$5:$E$2992))</f>
        <v>0</v>
      </c>
      <c r="D57" s="156">
        <f t="array" ref="D57">SUM((Оплата!$C$5:$C$2992&lt;=$G$1)*(Оплата!$D$5:$D$2992="ТСЖ")*(Оплата!$A$5:$A$2992=E57)*(Оплата!$E$5:$E$2992))</f>
        <v>21500</v>
      </c>
      <c r="E57" s="402">
        <f>Жильцы!A55</f>
        <v>54</v>
      </c>
      <c r="F57" s="403" t="str">
        <f>Жильцы!B55&amp;" "&amp;Жильцы!C55&amp;"."&amp;Жильцы!D55&amp;"."</f>
        <v>Лучинина А.Я.</v>
      </c>
      <c r="G57" s="404">
        <f t="shared" si="5"/>
        <v>29431.317999999999</v>
      </c>
      <c r="H57" s="405">
        <f>Жильцы!J55+SUMIFS(р_и_с!C55:O55, р_и_с!$C$1:$O$1,"&lt;"&amp;$F$1)+SUMIFS(т_тех!C55:O55, т_тех!$C$1:$O$1,"&lt;"&amp;$F$1)+SUMIFS(пас_с!C55:O55,пас_с!$C$1:$O$1,"&lt;"&amp;$F$1)-D57</f>
        <v>23798.457999999999</v>
      </c>
      <c r="I57" s="406">
        <f>Жильцы!L55+SUMIFS(кап!C55:O55, кап!$C$1:$O$1,"&lt;"&amp;$F$1)-B57</f>
        <v>0</v>
      </c>
      <c r="J57" s="407">
        <f>Жильцы!K55+SUMIFS(э_э!C55:O55, э_э!$C$1:$O$1,"&lt;"&amp;$F$1)-C57</f>
        <v>5632.8600000000006</v>
      </c>
      <c r="K57" s="388">
        <f>INDEX(р_и_с!$A$2:$O$129,E57,(3+$F$1))+INDEX(т_тех!$A$2:$O$129,E57,(3+$F$1))+INDEX(пас_с!$A$2:$O$129,E57,(3+$F$1))</f>
        <v>1566.528</v>
      </c>
      <c r="L57" s="488">
        <f>INDEX(р_и_с!$R$2:$AC$129,E57,$F$1)</f>
        <v>1451.4</v>
      </c>
      <c r="M57" s="491">
        <f t="shared" si="0"/>
        <v>115.12999999999988</v>
      </c>
      <c r="N57" s="408">
        <f>INDEX(кап!$A$2:$O$129,E57,(3+$F$1))</f>
        <v>0</v>
      </c>
      <c r="O57" s="390">
        <f>INDEX(э_э!$A$2:$O$129,E57,(3+$F$1))</f>
        <v>419.09999999999997</v>
      </c>
      <c r="P57" s="391">
        <f t="shared" si="8"/>
        <v>1985.6279999999999</v>
      </c>
      <c r="Q57" s="409">
        <f t="array" ref="Q57">SUM((Оплата!$C$5:$C$2985&lt;=$H$1)*(Оплата!$C$5:$C$2985&gt;$G$1)*(Оплата!$D$5:$D$2985="ТСЖ")*(Оплата!$A$5:$A$2985=E57)*(Оплата!$E$5:$E$2985))</f>
        <v>0</v>
      </c>
      <c r="R57" s="410">
        <f t="array" ref="R57">SUM((Оплата!$C$5:$C$2985&lt;=$H$1)*(Оплата!$C$5:$C$2985&gt;$G$1)*(Оплата!$D$5:$D$2985="кап_затраты")*(Оплата!$A$5:$A$2985=E57)*(Оплата!$E$5:$E$2985))</f>
        <v>0</v>
      </c>
      <c r="S57" s="411">
        <f t="array" ref="S57">SUM((Оплата!$C$5:$C$2985&lt;=$H$1)*(Оплата!$C$5:$C$2985&gt;$G$1)*(Оплата!$D$5:$D$2985="э_энер")*(Оплата!$A$5:$A$2985=E57)*(Оплата!$E$5:$E$2985))</f>
        <v>0</v>
      </c>
      <c r="T57" s="412">
        <f t="shared" si="6"/>
        <v>0</v>
      </c>
      <c r="U57" s="405">
        <f t="shared" si="11"/>
        <v>25364.985999999997</v>
      </c>
      <c r="V57" s="405">
        <f t="shared" si="12"/>
        <v>0</v>
      </c>
      <c r="W57" s="406">
        <f t="shared" si="13"/>
        <v>6051.9600000000009</v>
      </c>
      <c r="X57" s="404">
        <f t="shared" si="7"/>
        <v>31416.945999999996</v>
      </c>
      <c r="Y57" s="413">
        <f t="shared" si="4"/>
        <v>54</v>
      </c>
      <c r="Z57" s="156">
        <f t="shared" si="14"/>
        <v>2.2240000000000002</v>
      </c>
      <c r="AA57" s="398"/>
      <c r="AB57" s="401"/>
      <c r="AD57" s="401"/>
      <c r="AE57" s="401"/>
      <c r="AF57" s="401"/>
    </row>
    <row r="58" spans="1:32" s="156" customFormat="1">
      <c r="A58" s="381"/>
      <c r="B58" s="381">
        <f t="array" ref="B58">SUM((Оплата!$C$5:$C$2992&lt;=$G$1)*(Оплата!$D$5:$D$2992="кап_затраты")*(Оплата!$A$5:$A$2992=E58)*(Оплата!$E$5:$E$2992))</f>
        <v>0</v>
      </c>
      <c r="C58" s="381">
        <f t="array" ref="C58">SUM((Оплата!$C$5:$C$2992&lt;=$G$1)*(Оплата!$D$5:$D$2992="э_энер")*(Оплата!$A$5:$A$2992=E58)*(Оплата!$E$5:$E$2992))</f>
        <v>0</v>
      </c>
      <c r="D58" s="156">
        <f t="array" ref="D58">SUM((Оплата!$C$5:$C$2992&lt;=$G$1)*(Оплата!$D$5:$D$2992="ТСЖ")*(Оплата!$A$5:$A$2992=E58)*(Оплата!$E$5:$E$2992))</f>
        <v>24000</v>
      </c>
      <c r="E58" s="402">
        <f>Жильцы!A56</f>
        <v>55</v>
      </c>
      <c r="F58" s="403" t="str">
        <f>Жильцы!B56&amp;" "&amp;Жильцы!C56&amp;"."&amp;Жильцы!D56&amp;"."</f>
        <v>Мейта Т.В.</v>
      </c>
      <c r="G58" s="404">
        <f t="shared" si="5"/>
        <v>3366.938000000001</v>
      </c>
      <c r="H58" s="405">
        <f>Жильцы!J56+SUMIFS(р_и_с!C56:O56, р_и_с!$C$1:$O$1,"&lt;"&amp;$F$1)+SUMIFS(т_тех!C56:O56, т_тех!$C$1:$O$1,"&lt;"&amp;$F$1)+SUMIFS(пас_с!C56:O56,пас_с!$C$1:$O$1,"&lt;"&amp;$F$1)-D58</f>
        <v>-779.24199999999837</v>
      </c>
      <c r="I58" s="406">
        <f>Жильцы!L56+SUMIFS(кап!C56:O56, кап!$C$1:$O$1,"&lt;"&amp;$F$1)-B58</f>
        <v>0</v>
      </c>
      <c r="J58" s="407">
        <f>Жильцы!K56+SUMIFS(э_э!C56:O56, э_э!$C$1:$O$1,"&lt;"&amp;$F$1)-C58</f>
        <v>4146.1799999999994</v>
      </c>
      <c r="K58" s="388">
        <f>INDEX(р_и_с!$A$2:$O$129,E58,(3+$F$1))+INDEX(т_тех!$A$2:$O$129,E58,(3+$F$1))+INDEX(пас_с!$A$2:$O$129,E58,(3+$F$1))</f>
        <v>1566.528</v>
      </c>
      <c r="L58" s="488">
        <f>INDEX(р_и_с!$R$2:$AC$129,E58,$F$1)</f>
        <v>1451.4</v>
      </c>
      <c r="M58" s="491">
        <f t="shared" si="0"/>
        <v>115.12999999999988</v>
      </c>
      <c r="N58" s="408">
        <f>INDEX(кап!$A$2:$O$129,E58,(3+$F$1))</f>
        <v>0</v>
      </c>
      <c r="O58" s="390">
        <f>INDEX(э_э!$A$2:$O$129,E58,(3+$F$1))</f>
        <v>389.4</v>
      </c>
      <c r="P58" s="391">
        <f t="shared" si="8"/>
        <v>1955.9279999999999</v>
      </c>
      <c r="Q58" s="409">
        <f t="array" ref="Q58">SUM((Оплата!$C$5:$C$2985&lt;=$H$1)*(Оплата!$C$5:$C$2985&gt;$G$1)*(Оплата!$D$5:$D$2985="ТСЖ")*(Оплата!$A$5:$A$2985=E58)*(Оплата!$E$5:$E$2985))</f>
        <v>0</v>
      </c>
      <c r="R58" s="410">
        <f t="array" ref="R58">SUM((Оплата!$C$5:$C$2985&lt;=$H$1)*(Оплата!$C$5:$C$2985&gt;$G$1)*(Оплата!$D$5:$D$2985="кап_затраты")*(Оплата!$A$5:$A$2985=E58)*(Оплата!$E$5:$E$2985))</f>
        <v>0</v>
      </c>
      <c r="S58" s="411">
        <f t="array" ref="S58">SUM((Оплата!$C$5:$C$2985&lt;=$H$1)*(Оплата!$C$5:$C$2985&gt;$G$1)*(Оплата!$D$5:$D$2985="э_энер")*(Оплата!$A$5:$A$2985=E58)*(Оплата!$E$5:$E$2985))</f>
        <v>0</v>
      </c>
      <c r="T58" s="412">
        <f t="shared" si="6"/>
        <v>0</v>
      </c>
      <c r="U58" s="405">
        <f t="shared" si="11"/>
        <v>787.28600000000165</v>
      </c>
      <c r="V58" s="405">
        <f t="shared" si="12"/>
        <v>0</v>
      </c>
      <c r="W58" s="406">
        <f t="shared" si="13"/>
        <v>4535.579999999999</v>
      </c>
      <c r="X58" s="404">
        <f t="shared" si="7"/>
        <v>5322.8660000000009</v>
      </c>
      <c r="Y58" s="413">
        <f t="shared" si="4"/>
        <v>55</v>
      </c>
      <c r="Z58" s="156">
        <f t="shared" si="14"/>
        <v>2.2240000000000002</v>
      </c>
      <c r="AA58" s="398"/>
      <c r="AB58" s="401"/>
      <c r="AD58" s="401"/>
      <c r="AE58" s="401"/>
      <c r="AF58" s="401"/>
    </row>
    <row r="59" spans="1:32" s="156" customFormat="1">
      <c r="A59" s="381"/>
      <c r="B59" s="381">
        <f t="array" ref="B59">SUM((Оплата!$C$5:$C$2992&lt;=$G$1)*(Оплата!$D$5:$D$2992="кап_затраты")*(Оплата!$A$5:$A$2992=E59)*(Оплата!$E$5:$E$2992))</f>
        <v>0</v>
      </c>
      <c r="C59" s="381">
        <f t="array" ref="C59">SUM((Оплата!$C$5:$C$2992&lt;=$G$1)*(Оплата!$D$5:$D$2992="э_энер")*(Оплата!$A$5:$A$2992=E59)*(Оплата!$E$5:$E$2992))</f>
        <v>0</v>
      </c>
      <c r="D59" s="156">
        <f t="array" ref="D59">SUM((Оплата!$C$5:$C$2992&lt;=$G$1)*(Оплата!$D$5:$D$2992="ТСЖ")*(Оплата!$A$5:$A$2992=E59)*(Оплата!$E$5:$E$2992))</f>
        <v>22215.120000000003</v>
      </c>
      <c r="E59" s="402">
        <f>Жильцы!A57</f>
        <v>56</v>
      </c>
      <c r="F59" s="403" t="str">
        <f>Жильцы!B57&amp;" "&amp;Жильцы!C57&amp;"."&amp;Жильцы!D57&amp;"."</f>
        <v>Коваленина Л.Г.</v>
      </c>
      <c r="G59" s="404">
        <f t="shared" si="5"/>
        <v>2513.1099999999969</v>
      </c>
      <c r="H59" s="405">
        <f>Жильцы!J57+SUMIFS(р_и_с!C57:O57, р_и_с!$C$1:$O$1,"&lt;"&amp;$F$1)+SUMIFS(т_тех!C57:O57, т_тех!$C$1:$O$1,"&lt;"&amp;$F$1)+SUMIFS(пас_с!C57:O57,пас_с!$C$1:$O$1,"&lt;"&amp;$F$1)-D59</f>
        <v>-5373.4100000000035</v>
      </c>
      <c r="I59" s="406">
        <f>Жильцы!L57+SUMIFS(кап!C57:O57, кап!$C$1:$O$1,"&lt;"&amp;$F$1)-B59</f>
        <v>0</v>
      </c>
      <c r="J59" s="407">
        <f>Жильцы!K57+SUMIFS(э_э!C57:O57, э_э!$C$1:$O$1,"&lt;"&amp;$F$1)-C59</f>
        <v>7886.52</v>
      </c>
      <c r="K59" s="388">
        <f>INDEX(р_и_с!$A$2:$O$129,E59,(3+$F$1))+INDEX(т_тех!$A$2:$O$129,E59,(3+$F$1))+INDEX(пас_с!$A$2:$O$129,E59,(3+$F$1))</f>
        <v>1576.08</v>
      </c>
      <c r="L59" s="488">
        <f>INDEX(р_и_с!$R$2:$AC$129,E59,$F$1)</f>
        <v>1460.25</v>
      </c>
      <c r="M59" s="491">
        <f t="shared" si="0"/>
        <v>115.82999999999993</v>
      </c>
      <c r="N59" s="408">
        <f>INDEX(кап!$A$2:$O$129,E59,(3+$F$1))</f>
        <v>0</v>
      </c>
      <c r="O59" s="390">
        <f>INDEX(э_э!$A$2:$O$129,E59,(3+$F$1))</f>
        <v>702.9</v>
      </c>
      <c r="P59" s="391">
        <f t="shared" si="8"/>
        <v>2278.98</v>
      </c>
      <c r="Q59" s="409">
        <f t="array" ref="Q59">SUM((Оплата!$C$5:$C$2985&lt;=$H$1)*(Оплата!$C$5:$C$2985&gt;$G$1)*(Оплата!$D$5:$D$2985="ТСЖ")*(Оплата!$A$5:$A$2985=E59)*(Оплата!$E$5:$E$2985))</f>
        <v>2513.11</v>
      </c>
      <c r="R59" s="410">
        <f t="array" ref="R59">SUM((Оплата!$C$5:$C$2985&lt;=$H$1)*(Оплата!$C$5:$C$2985&gt;$G$1)*(Оплата!$D$5:$D$2985="кап_затраты")*(Оплата!$A$5:$A$2985=E59)*(Оплата!$E$5:$E$2985))</f>
        <v>0</v>
      </c>
      <c r="S59" s="411">
        <f t="array" ref="S59">SUM((Оплата!$C$5:$C$2985&lt;=$H$1)*(Оплата!$C$5:$C$2985&gt;$G$1)*(Оплата!$D$5:$D$2985="э_энер")*(Оплата!$A$5:$A$2985=E59)*(Оплата!$E$5:$E$2985))</f>
        <v>0</v>
      </c>
      <c r="T59" s="412">
        <f t="shared" si="6"/>
        <v>2513.11</v>
      </c>
      <c r="U59" s="405">
        <f t="shared" si="11"/>
        <v>-6310.4400000000041</v>
      </c>
      <c r="V59" s="405">
        <f t="shared" si="12"/>
        <v>0</v>
      </c>
      <c r="W59" s="406">
        <f t="shared" si="13"/>
        <v>8589.42</v>
      </c>
      <c r="X59" s="404">
        <f t="shared" si="7"/>
        <v>2278.9799999999959</v>
      </c>
      <c r="Y59" s="413">
        <f t="shared" si="4"/>
        <v>56</v>
      </c>
      <c r="Z59" s="156">
        <f t="shared" si="14"/>
        <v>2.2240000000000002</v>
      </c>
      <c r="AA59" s="398"/>
      <c r="AB59" s="401"/>
      <c r="AD59" s="401"/>
      <c r="AE59" s="401"/>
      <c r="AF59" s="401"/>
    </row>
    <row r="60" spans="1:32" s="156" customFormat="1">
      <c r="A60" s="381"/>
      <c r="B60" s="381">
        <f t="array" ref="B60">SUM((Оплата!$C$5:$C$2992&lt;=$G$1)*(Оплата!$D$5:$D$2992="кап_затраты")*(Оплата!$A$5:$A$2992=E60)*(Оплата!$E$5:$E$2992))</f>
        <v>0</v>
      </c>
      <c r="C60" s="381">
        <f t="array" ref="C60">SUM((Оплата!$C$5:$C$2992&lt;=$G$1)*(Оплата!$D$5:$D$2992="э_энер")*(Оплата!$A$5:$A$2992=E60)*(Оплата!$E$5:$E$2992))</f>
        <v>0</v>
      </c>
      <c r="D60" s="156">
        <f t="array" ref="D60">SUM((Оплата!$C$5:$C$2992&lt;=$G$1)*(Оплата!$D$5:$D$2992="ТСЖ")*(Оплата!$A$5:$A$2992=E60)*(Оплата!$E$5:$E$2992))</f>
        <v>24939.300000000003</v>
      </c>
      <c r="E60" s="402">
        <f>Жильцы!A58</f>
        <v>57</v>
      </c>
      <c r="F60" s="403" t="str">
        <f>Жильцы!B58&amp;" "&amp;Жильцы!C58&amp;"."&amp;Жильцы!D58&amp;"."</f>
        <v>Заяц Т.В.</v>
      </c>
      <c r="G60" s="404">
        <f t="shared" si="5"/>
        <v>2209.9559999999983</v>
      </c>
      <c r="H60" s="405">
        <f>Жильцы!J58+SUMIFS(р_и_с!C58:O58, р_и_с!$C$1:$O$1,"&lt;"&amp;$F$1)+SUMIFS(т_тех!C58:O58, т_тех!$C$1:$O$1,"&lt;"&amp;$F$1)+SUMIFS(пас_с!C58:O58,пас_с!$C$1:$O$1,"&lt;"&amp;$F$1)-D60</f>
        <v>-6376.0440000000017</v>
      </c>
      <c r="I60" s="406">
        <f>Жильцы!L58+SUMIFS(кап!C58:O58, кап!$C$1:$O$1,"&lt;"&amp;$F$1)-B60</f>
        <v>0</v>
      </c>
      <c r="J60" s="407">
        <f>Жильцы!K58+SUMIFS(э_э!C58:O58, э_э!$C$1:$O$1,"&lt;"&amp;$F$1)-C60</f>
        <v>8586</v>
      </c>
      <c r="K60" s="388">
        <f>INDEX(р_и_с!$A$2:$O$129,E60,(3+$F$1))+INDEX(т_тех!$A$2:$O$129,E60,(3+$F$1))+INDEX(пас_с!$A$2:$O$129,E60,(3+$F$1))</f>
        <v>1572.896</v>
      </c>
      <c r="L60" s="488">
        <f>INDEX(р_и_с!$R$2:$AC$129,E60,$F$1)</f>
        <v>1457.3</v>
      </c>
      <c r="M60" s="491">
        <f t="shared" si="0"/>
        <v>115.60000000000014</v>
      </c>
      <c r="N60" s="408">
        <f>INDEX(кап!$A$2:$O$129,E60,(3+$F$1))</f>
        <v>0</v>
      </c>
      <c r="O60" s="390">
        <f>INDEX(э_э!$A$2:$O$129,E60,(3+$F$1))</f>
        <v>495</v>
      </c>
      <c r="P60" s="391">
        <f t="shared" si="8"/>
        <v>2067.8959999999997</v>
      </c>
      <c r="Q60" s="409">
        <f t="array" ref="Q60">SUM((Оплата!$C$5:$C$2985&lt;=$H$1)*(Оплата!$C$5:$C$2985&gt;$G$1)*(Оплата!$D$5:$D$2985="ТСЖ")*(Оплата!$A$5:$A$2985=E60)*(Оплата!$E$5:$E$2985))</f>
        <v>2209.96</v>
      </c>
      <c r="R60" s="410">
        <f t="array" ref="R60">SUM((Оплата!$C$5:$C$2985&lt;=$H$1)*(Оплата!$C$5:$C$2985&gt;$G$1)*(Оплата!$D$5:$D$2985="кап_затраты")*(Оплата!$A$5:$A$2985=E60)*(Оплата!$E$5:$E$2985))</f>
        <v>0</v>
      </c>
      <c r="S60" s="411">
        <f t="array" ref="S60">SUM((Оплата!$C$5:$C$2985&lt;=$H$1)*(Оплата!$C$5:$C$2985&gt;$G$1)*(Оплата!$D$5:$D$2985="э_энер")*(Оплата!$A$5:$A$2985=E60)*(Оплата!$E$5:$E$2985))</f>
        <v>0</v>
      </c>
      <c r="T60" s="412">
        <f t="shared" si="6"/>
        <v>2209.96</v>
      </c>
      <c r="U60" s="405">
        <f t="shared" si="11"/>
        <v>-7013.108000000002</v>
      </c>
      <c r="V60" s="405">
        <f t="shared" si="12"/>
        <v>0</v>
      </c>
      <c r="W60" s="406">
        <f t="shared" si="13"/>
        <v>9081</v>
      </c>
      <c r="X60" s="404">
        <f t="shared" si="7"/>
        <v>2067.891999999998</v>
      </c>
      <c r="Y60" s="413">
        <f t="shared" si="4"/>
        <v>57</v>
      </c>
      <c r="Z60" s="156">
        <f t="shared" si="14"/>
        <v>2.2240000000000002</v>
      </c>
      <c r="AA60" s="398"/>
      <c r="AB60" s="401"/>
      <c r="AD60" s="401"/>
      <c r="AE60" s="401"/>
      <c r="AF60" s="401"/>
    </row>
    <row r="61" spans="1:32" s="156" customFormat="1">
      <c r="A61" s="381"/>
      <c r="B61" s="381">
        <f t="array" ref="B61">SUM((Оплата!$C$5:$C$2992&lt;=$G$1)*(Оплата!$D$5:$D$2992="кап_затраты")*(Оплата!$A$5:$A$2992=E61)*(Оплата!$E$5:$E$2992))</f>
        <v>0</v>
      </c>
      <c r="C61" s="381">
        <f t="array" ref="C61">SUM((Оплата!$C$5:$C$2992&lt;=$G$1)*(Оплата!$D$5:$D$2992="э_энер")*(Оплата!$A$5:$A$2992=E61)*(Оплата!$E$5:$E$2992))</f>
        <v>0</v>
      </c>
      <c r="D61" s="156">
        <f t="array" ref="D61">SUM((Оплата!$C$5:$C$2992&lt;=$G$1)*(Оплата!$D$5:$D$2992="ТСЖ")*(Оплата!$A$5:$A$2992=E61)*(Оплата!$E$5:$E$2992))</f>
        <v>20893.579999999998</v>
      </c>
      <c r="E61" s="402">
        <f>Жильцы!A59</f>
        <v>58</v>
      </c>
      <c r="F61" s="403" t="str">
        <f>Жильцы!B59&amp;" "&amp;Жильцы!C59&amp;"."&amp;Жильцы!D59&amp;"."</f>
        <v>Володарская Е.П.</v>
      </c>
      <c r="G61" s="404">
        <f t="shared" si="5"/>
        <v>1975.9140000000061</v>
      </c>
      <c r="H61" s="405">
        <f>Жильцы!J59+SUMIFS(р_и_с!C59:O59, р_и_с!$C$1:$O$1,"&lt;"&amp;$F$1)+SUMIFS(т_тех!C59:O59, т_тех!$C$1:$O$1,"&lt;"&amp;$F$1)+SUMIFS(пас_с!C59:O59,пас_с!$C$1:$O$1,"&lt;"&amp;$F$1)-D61</f>
        <v>-2605.3259999999937</v>
      </c>
      <c r="I61" s="406">
        <f>Жильцы!L59+SUMIFS(кап!C59:O59, кап!$C$1:$O$1,"&lt;"&amp;$F$1)-B61</f>
        <v>0</v>
      </c>
      <c r="J61" s="407">
        <f>Жильцы!K59+SUMIFS(э_э!C59:O59, э_э!$C$1:$O$1,"&lt;"&amp;$F$1)-C61</f>
        <v>4581.24</v>
      </c>
      <c r="K61" s="388">
        <f>INDEX(р_и_с!$A$2:$O$129,E61,(3+$F$1))+INDEX(т_тех!$A$2:$O$129,E61,(3+$F$1))+INDEX(пас_с!$A$2:$O$129,E61,(3+$F$1))</f>
        <v>1563.3440000000001</v>
      </c>
      <c r="L61" s="488">
        <f>INDEX(р_и_с!$R$2:$AC$129,E61,$F$1)</f>
        <v>1448.45</v>
      </c>
      <c r="M61" s="491">
        <f t="shared" si="0"/>
        <v>114.88999999999987</v>
      </c>
      <c r="N61" s="408">
        <f>INDEX(кап!$A$2:$O$129,E61,(3+$F$1))</f>
        <v>0</v>
      </c>
      <c r="O61" s="390">
        <f>INDEX(э_э!$A$2:$O$129,E61,(3+$F$1))</f>
        <v>323.39999999999998</v>
      </c>
      <c r="P61" s="391">
        <f t="shared" si="8"/>
        <v>1886.7440000000001</v>
      </c>
      <c r="Q61" s="409">
        <f t="array" ref="Q61">SUM((Оплата!$C$5:$C$2985&lt;=$H$1)*(Оплата!$C$5:$C$2985&gt;$G$1)*(Оплата!$D$5:$D$2985="ТСЖ")*(Оплата!$A$5:$A$2985=E61)*(Оплата!$E$5:$E$2985))</f>
        <v>1975.91</v>
      </c>
      <c r="R61" s="410">
        <f t="array" ref="R61">SUM((Оплата!$C$5:$C$2985&lt;=$H$1)*(Оплата!$C$5:$C$2985&gt;$G$1)*(Оплата!$D$5:$D$2985="кап_затраты")*(Оплата!$A$5:$A$2985=E61)*(Оплата!$E$5:$E$2985))</f>
        <v>0</v>
      </c>
      <c r="S61" s="411">
        <f t="array" ref="S61">SUM((Оплата!$C$5:$C$2985&lt;=$H$1)*(Оплата!$C$5:$C$2985&gt;$G$1)*(Оплата!$D$5:$D$2985="э_энер")*(Оплата!$A$5:$A$2985=E61)*(Оплата!$E$5:$E$2985))</f>
        <v>0</v>
      </c>
      <c r="T61" s="412">
        <f t="shared" si="6"/>
        <v>1975.91</v>
      </c>
      <c r="U61" s="405">
        <f t="shared" si="11"/>
        <v>-3017.8919999999935</v>
      </c>
      <c r="V61" s="405">
        <f t="shared" si="12"/>
        <v>0</v>
      </c>
      <c r="W61" s="406">
        <f t="shared" si="13"/>
        <v>4904.6399999999994</v>
      </c>
      <c r="X61" s="404">
        <f t="shared" si="7"/>
        <v>1886.748000000006</v>
      </c>
      <c r="Y61" s="413">
        <f t="shared" si="4"/>
        <v>58</v>
      </c>
      <c r="Z61" s="156">
        <f t="shared" si="14"/>
        <v>2.2240000000000002</v>
      </c>
      <c r="AA61" s="398"/>
      <c r="AB61" s="401"/>
      <c r="AD61" s="401"/>
      <c r="AE61" s="401"/>
      <c r="AF61" s="401"/>
    </row>
    <row r="62" spans="1:32" s="156" customFormat="1">
      <c r="A62" s="381"/>
      <c r="B62" s="381">
        <f t="array" ref="B62">SUM((Оплата!$C$5:$C$2992&lt;=$G$1)*(Оплата!$D$5:$D$2992="кап_затраты")*(Оплата!$A$5:$A$2992=E62)*(Оплата!$E$5:$E$2992))</f>
        <v>0</v>
      </c>
      <c r="C62" s="381">
        <f t="array" ref="C62">SUM((Оплата!$C$5:$C$2992&lt;=$G$1)*(Оплата!$D$5:$D$2992="э_энер")*(Оплата!$A$5:$A$2992=E62)*(Оплата!$E$5:$E$2992))</f>
        <v>0</v>
      </c>
      <c r="D62" s="156">
        <f t="array" ref="D62">SUM((Оплата!$C$5:$C$2992&lt;=$G$1)*(Оплата!$D$5:$D$2992="ТСЖ")*(Оплата!$A$5:$A$2992=E62)*(Оплата!$E$5:$E$2992))</f>
        <v>36103.490000000005</v>
      </c>
      <c r="E62" s="402">
        <f>Жильцы!A60</f>
        <v>59</v>
      </c>
      <c r="F62" s="403" t="str">
        <f>Жильцы!B60&amp;" "&amp;Жильцы!C60&amp;"."&amp;Жильцы!D60&amp;"."</f>
        <v>Сыроваткина Л.Б.</v>
      </c>
      <c r="G62" s="404">
        <f t="shared" si="5"/>
        <v>-21091.412000000004</v>
      </c>
      <c r="H62" s="405">
        <f>Жильцы!J60+SUMIFS(р_и_с!C60:O60, р_и_с!$C$1:$O$1,"&lt;"&amp;$F$1)+SUMIFS(т_тех!C60:O60, т_тех!$C$1:$O$1,"&lt;"&amp;$F$1)+SUMIFS(пас_с!C60:O60,пас_с!$C$1:$O$1,"&lt;"&amp;$F$1)-D62</f>
        <v>-28357.952000000005</v>
      </c>
      <c r="I62" s="406">
        <f>Жильцы!L60+SUMIFS(кап!C60:O60, кап!$C$1:$O$1,"&lt;"&amp;$F$1)-B62</f>
        <v>0</v>
      </c>
      <c r="J62" s="407">
        <f>Жильцы!K60+SUMIFS(э_э!C60:O60, э_э!$C$1:$O$1,"&lt;"&amp;$F$1)-C62</f>
        <v>7266.5399999999991</v>
      </c>
      <c r="K62" s="388">
        <f>INDEX(р_и_с!$A$2:$O$129,E62,(3+$F$1))+INDEX(т_тех!$A$2:$O$129,E62,(3+$F$1))+INDEX(пас_с!$A$2:$O$129,E62,(3+$F$1))</f>
        <v>1566.528</v>
      </c>
      <c r="L62" s="488">
        <f>INDEX(р_и_с!$R$2:$AC$129,E62,$F$1)</f>
        <v>1451.4</v>
      </c>
      <c r="M62" s="491">
        <f t="shared" si="0"/>
        <v>115.12999999999988</v>
      </c>
      <c r="N62" s="408">
        <f>INDEX(кап!$A$2:$O$129,E62,(3+$F$1))</f>
        <v>0</v>
      </c>
      <c r="O62" s="390">
        <f>INDEX(э_э!$A$2:$O$129,E62,(3+$F$1))</f>
        <v>755.69999999999993</v>
      </c>
      <c r="P62" s="391">
        <f t="shared" si="8"/>
        <v>2322.2280000000001</v>
      </c>
      <c r="Q62" s="409">
        <f t="array" ref="Q62">SUM((Оплата!$C$5:$C$2985&lt;=$H$1)*(Оплата!$C$5:$C$2985&gt;$G$1)*(Оплата!$D$5:$D$2985="ТСЖ")*(Оплата!$A$5:$A$2985=E62)*(Оплата!$E$5:$E$2985))</f>
        <v>0</v>
      </c>
      <c r="R62" s="410">
        <f t="array" ref="R62">SUM((Оплата!$C$5:$C$2985&lt;=$H$1)*(Оплата!$C$5:$C$2985&gt;$G$1)*(Оплата!$D$5:$D$2985="кап_затраты")*(Оплата!$A$5:$A$2985=E62)*(Оплата!$E$5:$E$2985))</f>
        <v>0</v>
      </c>
      <c r="S62" s="411">
        <f t="array" ref="S62">SUM((Оплата!$C$5:$C$2985&lt;=$H$1)*(Оплата!$C$5:$C$2985&gt;$G$1)*(Оплата!$D$5:$D$2985="э_энер")*(Оплата!$A$5:$A$2985=E62)*(Оплата!$E$5:$E$2985))</f>
        <v>0</v>
      </c>
      <c r="T62" s="412">
        <f t="shared" si="6"/>
        <v>0</v>
      </c>
      <c r="U62" s="405">
        <f t="shared" si="11"/>
        <v>-26791.424000000006</v>
      </c>
      <c r="V62" s="405">
        <f t="shared" si="12"/>
        <v>0</v>
      </c>
      <c r="W62" s="406">
        <f t="shared" si="13"/>
        <v>8022.2399999999989</v>
      </c>
      <c r="X62" s="404">
        <f t="shared" si="7"/>
        <v>-18769.184000000008</v>
      </c>
      <c r="Y62" s="413">
        <f t="shared" si="4"/>
        <v>59</v>
      </c>
      <c r="Z62" s="156">
        <f t="shared" si="14"/>
        <v>2.2240000000000002</v>
      </c>
      <c r="AA62" s="398"/>
      <c r="AB62" s="401"/>
      <c r="AD62" s="401"/>
      <c r="AE62" s="401"/>
      <c r="AF62" s="401"/>
    </row>
    <row r="63" spans="1:32" s="156" customFormat="1">
      <c r="A63" s="381"/>
      <c r="B63" s="381">
        <f t="array" ref="B63">SUM((Оплата!$C$5:$C$2992&lt;=$G$1)*(Оплата!$D$5:$D$2992="кап_затраты")*(Оплата!$A$5:$A$2992=E63)*(Оплата!$E$5:$E$2992))</f>
        <v>0</v>
      </c>
      <c r="C63" s="381">
        <f t="array" ref="C63">SUM((Оплата!$C$5:$C$2992&lt;=$G$1)*(Оплата!$D$5:$D$2992="э_энер")*(Оплата!$A$5:$A$2992=E63)*(Оплата!$E$5:$E$2992))</f>
        <v>0</v>
      </c>
      <c r="D63" s="156">
        <f t="array" ref="D63">SUM((Оплата!$C$5:$C$2992&lt;=$G$1)*(Оплата!$D$5:$D$2992="ТСЖ")*(Оплата!$A$5:$A$2992=E63)*(Оплата!$E$5:$E$2992))</f>
        <v>32038.459999999995</v>
      </c>
      <c r="E63" s="402">
        <f>Жильцы!A61</f>
        <v>60</v>
      </c>
      <c r="F63" s="403" t="str">
        <f>Жильцы!B61&amp;" "&amp;Жильцы!C61&amp;"."&amp;Жильцы!D61&amp;"."</f>
        <v>Гончаренко С.В.</v>
      </c>
      <c r="G63" s="404">
        <f t="shared" si="5"/>
        <v>2561.6500000000033</v>
      </c>
      <c r="H63" s="405">
        <f>Жильцы!J61+SUMIFS(р_и_с!C61:O61, р_и_с!$C$1:$O$1,"&lt;"&amp;$F$1)+SUMIFS(т_тех!C61:O61, т_тех!$C$1:$O$1,"&lt;"&amp;$F$1)+SUMIFS(пас_с!C61:O61,пас_с!$C$1:$O$1,"&lt;"&amp;$F$1)-D63</f>
        <v>-6959.5699999999961</v>
      </c>
      <c r="I63" s="406">
        <f>Жильцы!L61+SUMIFS(кап!C61:O61, кап!$C$1:$O$1,"&lt;"&amp;$F$1)-B63</f>
        <v>0</v>
      </c>
      <c r="J63" s="407">
        <f>Жильцы!K61+SUMIFS(э_э!C61:O61, э_э!$C$1:$O$1,"&lt;"&amp;$F$1)-C63</f>
        <v>9521.2199999999993</v>
      </c>
      <c r="K63" s="388">
        <f>INDEX(р_и_с!$A$2:$O$129,E63,(3+$F$1))+INDEX(т_тех!$A$2:$O$129,E63,(3+$F$1))+INDEX(пас_с!$A$2:$O$129,E63,(3+$F$1))</f>
        <v>2085.52</v>
      </c>
      <c r="L63" s="488">
        <f>INDEX(р_и_с!$R$2:$AC$129,E63,$F$1)</f>
        <v>1932.25</v>
      </c>
      <c r="M63" s="491">
        <f t="shared" si="0"/>
        <v>153.26999999999998</v>
      </c>
      <c r="N63" s="408">
        <f>INDEX(кап!$A$2:$O$129,E63,(3+$F$1))</f>
        <v>0</v>
      </c>
      <c r="O63" s="390">
        <f>INDEX(э_э!$A$2:$O$129,E63,(3+$F$1))</f>
        <v>914.09999999999991</v>
      </c>
      <c r="P63" s="391">
        <f t="shared" si="8"/>
        <v>2999.62</v>
      </c>
      <c r="Q63" s="409">
        <f t="array" ref="Q63">SUM((Оплата!$C$5:$C$2985&lt;=$H$1)*(Оплата!$C$5:$C$2985&gt;$G$1)*(Оплата!$D$5:$D$2985="ТСЖ")*(Оплата!$A$5:$A$2985=E63)*(Оплата!$E$5:$E$2985))</f>
        <v>2561.65</v>
      </c>
      <c r="R63" s="410">
        <f t="array" ref="R63">SUM((Оплата!$C$5:$C$2985&lt;=$H$1)*(Оплата!$C$5:$C$2985&gt;$G$1)*(Оплата!$D$5:$D$2985="кап_затраты")*(Оплата!$A$5:$A$2985=E63)*(Оплата!$E$5:$E$2985))</f>
        <v>0</v>
      </c>
      <c r="S63" s="411">
        <f t="array" ref="S63">SUM((Оплата!$C$5:$C$2985&lt;=$H$1)*(Оплата!$C$5:$C$2985&gt;$G$1)*(Оплата!$D$5:$D$2985="э_энер")*(Оплата!$A$5:$A$2985=E63)*(Оплата!$E$5:$E$2985))</f>
        <v>0</v>
      </c>
      <c r="T63" s="412">
        <f t="shared" si="6"/>
        <v>2561.65</v>
      </c>
      <c r="U63" s="405">
        <f t="shared" si="11"/>
        <v>-7435.6999999999953</v>
      </c>
      <c r="V63" s="405">
        <f t="shared" si="12"/>
        <v>0</v>
      </c>
      <c r="W63" s="406">
        <f t="shared" si="13"/>
        <v>10435.32</v>
      </c>
      <c r="X63" s="404">
        <f t="shared" si="7"/>
        <v>2999.6200000000044</v>
      </c>
      <c r="Y63" s="413">
        <f t="shared" si="4"/>
        <v>60</v>
      </c>
      <c r="Z63" s="156">
        <f t="shared" si="14"/>
        <v>2.2240000000000002</v>
      </c>
      <c r="AA63" s="398"/>
      <c r="AB63" s="401"/>
      <c r="AD63" s="401"/>
      <c r="AE63" s="401"/>
      <c r="AF63" s="401"/>
    </row>
    <row r="64" spans="1:32" s="156" customFormat="1">
      <c r="A64" s="381"/>
      <c r="B64" s="381">
        <f t="array" ref="B64">SUM((Оплата!$C$5:$C$2992&lt;=$G$1)*(Оплата!$D$5:$D$2992="кап_затраты")*(Оплата!$A$5:$A$2992=E64)*(Оплата!$E$5:$E$2992))</f>
        <v>0</v>
      </c>
      <c r="C64" s="381">
        <f t="array" ref="C64">SUM((Оплата!$C$5:$C$2992&lt;=$G$1)*(Оплата!$D$5:$D$2992="э_энер")*(Оплата!$A$5:$A$2992=E64)*(Оплата!$E$5:$E$2992))</f>
        <v>0</v>
      </c>
      <c r="D64" s="156">
        <f t="array" ref="D64">SUM((Оплата!$C$5:$C$2992&lt;=$G$1)*(Оплата!$D$5:$D$2992="ТСЖ")*(Оплата!$A$5:$A$2992=E64)*(Оплата!$E$5:$E$2992))</f>
        <v>30579.440000000002</v>
      </c>
      <c r="E64" s="402">
        <f>Жильцы!A62</f>
        <v>61</v>
      </c>
      <c r="F64" s="403" t="str">
        <f>Жильцы!B62&amp;" "&amp;Жильцы!C62&amp;"."&amp;Жильцы!D62&amp;"."</f>
        <v>Копытова Т.Ф.</v>
      </c>
      <c r="G64" s="404">
        <f t="shared" si="5"/>
        <v>-97.866000000004533</v>
      </c>
      <c r="H64" s="405">
        <f>Жильцы!J62+SUMIFS(р_и_с!C62:O62, р_и_с!$C$1:$O$1,"&lt;"&amp;$F$1)+SUMIFS(т_тех!C62:O62, т_тех!$C$1:$O$1,"&lt;"&amp;$F$1)+SUMIFS(пас_с!C62:O62,пас_с!$C$1:$O$1,"&lt;"&amp;$F$1)-D64</f>
        <v>-6214.9860000000044</v>
      </c>
      <c r="I64" s="406">
        <f>Жильцы!L62+SUMIFS(кап!C62:O62, кап!$C$1:$O$1,"&lt;"&amp;$F$1)-B64</f>
        <v>0</v>
      </c>
      <c r="J64" s="407">
        <f>Жильцы!K62+SUMIFS(э_э!C62:O62, э_э!$C$1:$O$1,"&lt;"&amp;$F$1)-C64</f>
        <v>6117.12</v>
      </c>
      <c r="K64" s="388">
        <f>INDEX(р_и_с!$A$2:$O$129,E64,(3+$F$1))+INDEX(т_тех!$A$2:$O$129,E64,(3+$F$1))+INDEX(пас_с!$A$2:$O$129,E64,(3+$F$1))</f>
        <v>2088.7039999999997</v>
      </c>
      <c r="L64" s="488">
        <f>INDEX(р_и_с!$R$2:$AC$129,E64,$F$1)</f>
        <v>1935.1999999999998</v>
      </c>
      <c r="M64" s="491">
        <f t="shared" si="0"/>
        <v>153.49999999999977</v>
      </c>
      <c r="N64" s="408">
        <f>INDEX(кап!$A$2:$O$129,E64,(3+$F$1))</f>
        <v>0</v>
      </c>
      <c r="O64" s="390">
        <f>INDEX(э_э!$A$2:$O$129,E64,(3+$F$1))</f>
        <v>620.4</v>
      </c>
      <c r="P64" s="391">
        <f t="shared" si="8"/>
        <v>2709.1039999999998</v>
      </c>
      <c r="Q64" s="409">
        <f t="array" ref="Q64">SUM((Оплата!$C$5:$C$2985&lt;=$H$1)*(Оплата!$C$5:$C$2985&gt;$G$1)*(Оплата!$D$5:$D$2985="ТСЖ")*(Оплата!$A$5:$A$2985=E64)*(Оплата!$E$5:$E$2985))</f>
        <v>0</v>
      </c>
      <c r="R64" s="410">
        <f t="array" ref="R64">SUM((Оплата!$C$5:$C$2985&lt;=$H$1)*(Оплата!$C$5:$C$2985&gt;$G$1)*(Оплата!$D$5:$D$2985="кап_затраты")*(Оплата!$A$5:$A$2985=E64)*(Оплата!$E$5:$E$2985))</f>
        <v>0</v>
      </c>
      <c r="S64" s="411">
        <f t="array" ref="S64">SUM((Оплата!$C$5:$C$2985&lt;=$H$1)*(Оплата!$C$5:$C$2985&gt;$G$1)*(Оплата!$D$5:$D$2985="э_энер")*(Оплата!$A$5:$A$2985=E64)*(Оплата!$E$5:$E$2985))</f>
        <v>0</v>
      </c>
      <c r="T64" s="412">
        <f t="shared" si="6"/>
        <v>0</v>
      </c>
      <c r="U64" s="405">
        <f t="shared" si="11"/>
        <v>-4126.2820000000047</v>
      </c>
      <c r="V64" s="405">
        <f t="shared" si="12"/>
        <v>0</v>
      </c>
      <c r="W64" s="406">
        <f t="shared" si="13"/>
        <v>6737.5199999999995</v>
      </c>
      <c r="X64" s="404">
        <f t="shared" si="7"/>
        <v>2611.2379999999948</v>
      </c>
      <c r="Y64" s="413">
        <f t="shared" si="4"/>
        <v>61</v>
      </c>
      <c r="Z64" s="156">
        <f t="shared" si="14"/>
        <v>2.2240000000000002</v>
      </c>
      <c r="AA64" s="398"/>
      <c r="AB64" s="401"/>
      <c r="AD64" s="401"/>
      <c r="AE64" s="401"/>
      <c r="AF64" s="401"/>
    </row>
    <row r="65" spans="1:32" s="156" customFormat="1">
      <c r="A65" s="381"/>
      <c r="B65" s="381">
        <f t="array" ref="B65">SUM((Оплата!$C$5:$C$2992&lt;=$G$1)*(Оплата!$D$5:$D$2992="кап_затраты")*(Оплата!$A$5:$A$2992=E65)*(Оплата!$E$5:$E$2992))</f>
        <v>0</v>
      </c>
      <c r="C65" s="381">
        <f t="array" ref="C65">SUM((Оплата!$C$5:$C$2992&lt;=$G$1)*(Оплата!$D$5:$D$2992="э_энер")*(Оплата!$A$5:$A$2992=E65)*(Оплата!$E$5:$E$2992))</f>
        <v>0</v>
      </c>
      <c r="D65" s="156">
        <f t="array" ref="D65">SUM((Оплата!$C$5:$C$2992&lt;=$G$1)*(Оплата!$D$5:$D$2992="ТСЖ")*(Оплата!$A$5:$A$2992=E65)*(Оплата!$E$5:$E$2992))</f>
        <v>29217.1</v>
      </c>
      <c r="E65" s="402">
        <f>Жильцы!A63</f>
        <v>62</v>
      </c>
      <c r="F65" s="403" t="str">
        <f>Жильцы!B63&amp;" "&amp;Жильцы!C63&amp;"."&amp;Жильцы!D63&amp;"."</f>
        <v>Оконешникова С.Б.</v>
      </c>
      <c r="G65" s="404">
        <f t="shared" si="5"/>
        <v>12225.848000000002</v>
      </c>
      <c r="H65" s="405">
        <f>Жильцы!J63+SUMIFS(р_и_с!C63:O63, р_и_с!$C$1:$O$1,"&lt;"&amp;$F$1)+SUMIFS(т_тех!C63:O63, т_тех!$C$1:$O$1,"&lt;"&amp;$F$1)+SUMIFS(пас_с!C63:O63,пас_с!$C$1:$O$1,"&lt;"&amp;$F$1)-D65</f>
        <v>620.46800000000076</v>
      </c>
      <c r="I65" s="406">
        <f>Жильцы!L63+SUMIFS(кап!C63:O63, кап!$C$1:$O$1,"&lt;"&amp;$F$1)-B65</f>
        <v>0</v>
      </c>
      <c r="J65" s="407">
        <f>Жильцы!K63+SUMIFS(э_э!C63:O63, э_э!$C$1:$O$1,"&lt;"&amp;$F$1)-C65</f>
        <v>11605.380000000001</v>
      </c>
      <c r="K65" s="388">
        <f>INDEX(р_и_с!$A$2:$O$129,E65,(3+$F$1))+INDEX(т_тех!$A$2:$O$129,E65,(3+$F$1))+INDEX(пас_с!$A$2:$O$129,E65,(3+$F$1))</f>
        <v>1566.528</v>
      </c>
      <c r="L65" s="488">
        <f>INDEX(р_и_с!$R$2:$AC$129,E65,$F$1)</f>
        <v>1451.4</v>
      </c>
      <c r="M65" s="491">
        <f t="shared" si="0"/>
        <v>115.12999999999988</v>
      </c>
      <c r="N65" s="408">
        <f>INDEX(кап!$A$2:$O$129,E65,(3+$F$1))</f>
        <v>0</v>
      </c>
      <c r="O65" s="390">
        <f>INDEX(э_э!$A$2:$O$129,E65,(3+$F$1))</f>
        <v>943.8</v>
      </c>
      <c r="P65" s="391">
        <f t="shared" si="8"/>
        <v>2510.328</v>
      </c>
      <c r="Q65" s="409">
        <f t="array" ref="Q65">SUM((Оплата!$C$5:$C$2985&lt;=$H$1)*(Оплата!$C$5:$C$2985&gt;$G$1)*(Оплата!$D$5:$D$2985="ТСЖ")*(Оплата!$A$5:$A$2985=E65)*(Оплата!$E$5:$E$2985))</f>
        <v>0</v>
      </c>
      <c r="R65" s="410">
        <f t="array" ref="R65">SUM((Оплата!$C$5:$C$2985&lt;=$H$1)*(Оплата!$C$5:$C$2985&gt;$G$1)*(Оплата!$D$5:$D$2985="кап_затраты")*(Оплата!$A$5:$A$2985=E65)*(Оплата!$E$5:$E$2985))</f>
        <v>0</v>
      </c>
      <c r="S65" s="411">
        <f t="array" ref="S65">SUM((Оплата!$C$5:$C$2985&lt;=$H$1)*(Оплата!$C$5:$C$2985&gt;$G$1)*(Оплата!$D$5:$D$2985="э_энер")*(Оплата!$A$5:$A$2985=E65)*(Оплата!$E$5:$E$2985))</f>
        <v>0</v>
      </c>
      <c r="T65" s="412">
        <f t="shared" si="6"/>
        <v>0</v>
      </c>
      <c r="U65" s="405">
        <f t="shared" si="11"/>
        <v>2186.996000000001</v>
      </c>
      <c r="V65" s="405">
        <f t="shared" si="12"/>
        <v>0</v>
      </c>
      <c r="W65" s="406">
        <f t="shared" si="13"/>
        <v>12549.18</v>
      </c>
      <c r="X65" s="404">
        <f t="shared" si="7"/>
        <v>14736.176000000001</v>
      </c>
      <c r="Y65" s="413">
        <f t="shared" si="4"/>
        <v>62</v>
      </c>
      <c r="Z65" s="156">
        <f t="shared" si="14"/>
        <v>2.2240000000000002</v>
      </c>
      <c r="AA65" s="398"/>
      <c r="AB65" s="401"/>
      <c r="AD65" s="401"/>
      <c r="AE65" s="401"/>
      <c r="AF65" s="401"/>
    </row>
    <row r="66" spans="1:32" s="156" customFormat="1">
      <c r="A66" s="381"/>
      <c r="B66" s="381">
        <f t="array" ref="B66">SUM((Оплата!$C$5:$C$2992&lt;=$G$1)*(Оплата!$D$5:$D$2992="кап_затраты")*(Оплата!$A$5:$A$2992=E66)*(Оплата!$E$5:$E$2992))</f>
        <v>0</v>
      </c>
      <c r="C66" s="381">
        <f t="array" ref="C66">SUM((Оплата!$C$5:$C$2992&lt;=$G$1)*(Оплата!$D$5:$D$2992="э_энер")*(Оплата!$A$5:$A$2992=E66)*(Оплата!$E$5:$E$2992))</f>
        <v>0</v>
      </c>
      <c r="D66" s="156">
        <f t="array" ref="D66">SUM((Оплата!$C$5:$C$2992&lt;=$G$1)*(Оплата!$D$5:$D$2992="ТСЖ")*(Оплата!$A$5:$A$2992=E66)*(Оплата!$E$5:$E$2992))</f>
        <v>25930.38</v>
      </c>
      <c r="E66" s="402">
        <f>Жильцы!A64</f>
        <v>63</v>
      </c>
      <c r="F66" s="403" t="str">
        <f>Жильцы!B64&amp;" "&amp;Жильцы!C64&amp;"."&amp;Жильцы!D64&amp;"."</f>
        <v>Зима Е.В.</v>
      </c>
      <c r="G66" s="404">
        <f t="shared" si="5"/>
        <v>2219.8280000000013</v>
      </c>
      <c r="H66" s="405">
        <f>Жильцы!J64+SUMIFS(р_и_с!C64:O64, р_и_с!$C$1:$O$1,"&lt;"&amp;$F$1)+SUMIFS(т_тех!C64:O64, т_тех!$C$1:$O$1,"&lt;"&amp;$F$1)+SUMIFS(пас_с!C64:O64,пас_с!$C$1:$O$1,"&lt;"&amp;$F$1)-D66</f>
        <v>-5226.1119999999974</v>
      </c>
      <c r="I66" s="406">
        <f>Жильцы!L64+SUMIFS(кап!C64:O64, кап!$C$1:$O$1,"&lt;"&amp;$F$1)-B66</f>
        <v>0</v>
      </c>
      <c r="J66" s="407">
        <f>Жильцы!K64+SUMIFS(э_э!C64:O64, э_э!$C$1:$O$1,"&lt;"&amp;$F$1)-C66</f>
        <v>7445.9399999999987</v>
      </c>
      <c r="K66" s="388">
        <f>INDEX(р_и_с!$A$2:$O$129,E66,(3+$F$1))+INDEX(т_тех!$A$2:$O$129,E66,(3+$F$1))+INDEX(пас_с!$A$2:$O$129,E66,(3+$F$1))</f>
        <v>1566.528</v>
      </c>
      <c r="L66" s="488">
        <f>INDEX(р_и_с!$R$2:$AC$129,E66,$F$1)</f>
        <v>1451.4</v>
      </c>
      <c r="M66" s="491">
        <f>ROUND(K66,2)-ROUND(L66,2)</f>
        <v>115.12999999999988</v>
      </c>
      <c r="N66" s="408">
        <f>INDEX(кап!$A$2:$O$129,E66,(3+$F$1))</f>
        <v>0</v>
      </c>
      <c r="O66" s="390">
        <f>INDEX(э_э!$A$2:$O$129,E66,(3+$F$1))</f>
        <v>693</v>
      </c>
      <c r="P66" s="391">
        <f t="shared" si="8"/>
        <v>2259.5280000000002</v>
      </c>
      <c r="Q66" s="409">
        <f t="array" ref="Q66">SUM((Оплата!$C$5:$C$2985&lt;=$H$1)*(Оплата!$C$5:$C$2985&gt;$G$1)*(Оплата!$D$5:$D$2985="ТСЖ")*(Оплата!$A$5:$A$2985=E66)*(Оплата!$E$5:$E$2985))</f>
        <v>0</v>
      </c>
      <c r="R66" s="410">
        <f t="array" ref="R66">SUM((Оплата!$C$5:$C$2985&lt;=$H$1)*(Оплата!$C$5:$C$2985&gt;$G$1)*(Оплата!$D$5:$D$2985="кап_затраты")*(Оплата!$A$5:$A$2985=E66)*(Оплата!$E$5:$E$2985))</f>
        <v>0</v>
      </c>
      <c r="S66" s="411">
        <f t="array" ref="S66">SUM((Оплата!$C$5:$C$2985&lt;=$H$1)*(Оплата!$C$5:$C$2985&gt;$G$1)*(Оплата!$D$5:$D$2985="э_энер")*(Оплата!$A$5:$A$2985=E66)*(Оплата!$E$5:$E$2985))</f>
        <v>0</v>
      </c>
      <c r="T66" s="412">
        <f t="shared" si="6"/>
        <v>0</v>
      </c>
      <c r="U66" s="405">
        <f t="shared" si="11"/>
        <v>-3659.5839999999971</v>
      </c>
      <c r="V66" s="405">
        <f t="shared" si="12"/>
        <v>0</v>
      </c>
      <c r="W66" s="406">
        <f t="shared" si="13"/>
        <v>8138.9399999999987</v>
      </c>
      <c r="X66" s="404">
        <f t="shared" si="7"/>
        <v>4479.3560000000016</v>
      </c>
      <c r="Y66" s="413">
        <f t="shared" si="4"/>
        <v>63</v>
      </c>
      <c r="Z66" s="156">
        <f t="shared" si="14"/>
        <v>2.2240000000000002</v>
      </c>
      <c r="AA66" s="398"/>
      <c r="AB66" s="401"/>
      <c r="AD66" s="401"/>
      <c r="AE66" s="401"/>
      <c r="AF66" s="401"/>
    </row>
    <row r="67" spans="1:32" s="156" customFormat="1">
      <c r="A67" s="381"/>
      <c r="B67" s="381">
        <f t="array" ref="B67">SUM((Оплата!$C$5:$C$2992&lt;=$G$1)*(Оплата!$D$5:$D$2992="кап_затраты")*(Оплата!$A$5:$A$2992=E67)*(Оплата!$E$5:$E$2992))</f>
        <v>0</v>
      </c>
      <c r="C67" s="381">
        <f t="array" ref="C67">SUM((Оплата!$C$5:$C$2992&lt;=$G$1)*(Оплата!$D$5:$D$2992="э_энер")*(Оплата!$A$5:$A$2992=E67)*(Оплата!$E$5:$E$2992))</f>
        <v>0</v>
      </c>
      <c r="D67" s="156">
        <f t="array" ref="D67">SUM((Оплата!$C$5:$C$2992&lt;=$G$1)*(Оплата!$D$5:$D$2992="ТСЖ")*(Оплата!$A$5:$A$2992=E67)*(Оплата!$E$5:$E$2992))</f>
        <v>22397.260000000002</v>
      </c>
      <c r="E67" s="402">
        <f>Жильцы!A65</f>
        <v>64</v>
      </c>
      <c r="F67" s="403" t="str">
        <f>Жильцы!B65&amp;" "&amp;Жильцы!C65&amp;"."&amp;Жильцы!D65&amp;"."</f>
        <v>Сиваков А.М.</v>
      </c>
      <c r="G67" s="404">
        <f t="shared" si="5"/>
        <v>2613.4599999999946</v>
      </c>
      <c r="H67" s="405">
        <f>Жильцы!J65+SUMIFS(р_и_с!C65:O65, р_и_с!$C$1:$O$1,"&lt;"&amp;$F$1)+SUMIFS(т_тех!C65:O65, т_тех!$C$1:$O$1,"&lt;"&amp;$F$1)+SUMIFS(пас_с!C65:O65,пас_с!$C$1:$O$1,"&lt;"&amp;$F$1)-D67</f>
        <v>-4103.7800000000061</v>
      </c>
      <c r="I67" s="406">
        <f>Жильцы!L65+SUMIFS(кап!C65:O65, кап!$C$1:$O$1,"&lt;"&amp;$F$1)-B67</f>
        <v>0</v>
      </c>
      <c r="J67" s="407">
        <f>Жильцы!K65+SUMIFS(э_э!C65:O65, э_э!$C$1:$O$1,"&lt;"&amp;$F$1)-C67</f>
        <v>6717.2400000000007</v>
      </c>
      <c r="K67" s="388">
        <f>INDEX(р_и_с!$A$2:$O$129,E67,(3+$F$1))+INDEX(т_тех!$A$2:$O$129,E67,(3+$F$1))+INDEX(пас_с!$A$2:$O$129,E67,(3+$F$1))</f>
        <v>1576.08</v>
      </c>
      <c r="L67" s="488">
        <f>INDEX(р_и_с!$R$2:$AC$129,E67,$F$1)</f>
        <v>1460.25</v>
      </c>
      <c r="M67" s="491">
        <f t="shared" si="0"/>
        <v>115.82999999999993</v>
      </c>
      <c r="N67" s="408">
        <f>INDEX(кап!$A$2:$O$129,E67,(3+$F$1))</f>
        <v>0</v>
      </c>
      <c r="O67" s="390">
        <f>INDEX(э_э!$A$2:$O$129,E67,(3+$F$1))</f>
        <v>821.69999999999993</v>
      </c>
      <c r="P67" s="391">
        <f t="shared" si="8"/>
        <v>2397.7799999999997</v>
      </c>
      <c r="Q67" s="409">
        <f t="array" ref="Q67">SUM((Оплата!$C$5:$C$2985&lt;=$H$1)*(Оплата!$C$5:$C$2985&gt;$G$1)*(Оплата!$D$5:$D$2985="ТСЖ")*(Оплата!$A$5:$A$2985=E67)*(Оплата!$E$5:$E$2985))</f>
        <v>2613.46</v>
      </c>
      <c r="R67" s="410">
        <f t="array" ref="R67">SUM((Оплата!$C$5:$C$2985&lt;=$H$1)*(Оплата!$C$5:$C$2985&gt;$G$1)*(Оплата!$D$5:$D$2985="кап_затраты")*(Оплата!$A$5:$A$2985=E67)*(Оплата!$E$5:$E$2985))</f>
        <v>0</v>
      </c>
      <c r="S67" s="411">
        <f t="array" ref="S67">SUM((Оплата!$C$5:$C$2985&lt;=$H$1)*(Оплата!$C$5:$C$2985&gt;$G$1)*(Оплата!$D$5:$D$2985="э_энер")*(Оплата!$A$5:$A$2985=E67)*(Оплата!$E$5:$E$2985))</f>
        <v>0</v>
      </c>
      <c r="T67" s="412">
        <f t="shared" si="6"/>
        <v>2613.46</v>
      </c>
      <c r="U67" s="405">
        <f t="shared" si="11"/>
        <v>-5141.1600000000062</v>
      </c>
      <c r="V67" s="405">
        <f t="shared" si="12"/>
        <v>0</v>
      </c>
      <c r="W67" s="406">
        <f t="shared" si="13"/>
        <v>7538.9400000000005</v>
      </c>
      <c r="X67" s="404">
        <f t="shared" si="7"/>
        <v>2397.7799999999943</v>
      </c>
      <c r="Y67" s="413">
        <f t="shared" si="4"/>
        <v>64</v>
      </c>
      <c r="Z67" s="156">
        <f t="shared" si="14"/>
        <v>2.2240000000000002</v>
      </c>
      <c r="AA67" s="398"/>
      <c r="AB67" s="401"/>
      <c r="AD67" s="401"/>
      <c r="AE67" s="401"/>
      <c r="AF67" s="401"/>
    </row>
    <row r="68" spans="1:32" s="156" customFormat="1">
      <c r="A68" s="381"/>
      <c r="B68" s="381">
        <f t="array" ref="B68">SUM((Оплата!$C$5:$C$2992&lt;=$G$1)*(Оплата!$D$5:$D$2992="кап_затраты")*(Оплата!$A$5:$A$2992=E68)*(Оплата!$E$5:$E$2992))</f>
        <v>0</v>
      </c>
      <c r="C68" s="381">
        <f t="array" ref="C68">SUM((Оплата!$C$5:$C$2992&lt;=$G$1)*(Оплата!$D$5:$D$2992="э_энер")*(Оплата!$A$5:$A$2992=E68)*(Оплата!$E$5:$E$2992))</f>
        <v>0</v>
      </c>
      <c r="D68" s="156">
        <f t="array" ref="D68">SUM((Оплата!$C$5:$C$2992&lt;=$G$1)*(Оплата!$D$5:$D$2992="ТСЖ")*(Оплата!$A$5:$A$2992=E68)*(Оплата!$E$5:$E$2992))</f>
        <v>25526.34</v>
      </c>
      <c r="E68" s="402">
        <f>Жильцы!A66</f>
        <v>65</v>
      </c>
      <c r="F68" s="403" t="str">
        <f>Жильцы!B66&amp;" "&amp;Жильцы!C66&amp;"."&amp;Жильцы!D66&amp;"."</f>
        <v>Фомин А.Б.</v>
      </c>
      <c r="G68" s="404">
        <f t="shared" si="5"/>
        <v>2559.3660000000036</v>
      </c>
      <c r="H68" s="405">
        <f>Жильцы!J66+SUMIFS(р_и_с!C66:O66, р_и_с!$C$1:$O$1,"&lt;"&amp;$F$1)+SUMIFS(т_тех!C66:O66, т_тех!$C$1:$O$1,"&lt;"&amp;$F$1)+SUMIFS(пас_с!C66:O66,пас_с!$C$1:$O$1,"&lt;"&amp;$F$1)-D68</f>
        <v>-6422.7539999999972</v>
      </c>
      <c r="I68" s="406">
        <f>Жильцы!L66+SUMIFS(кап!C66:O66, кап!$C$1:$O$1,"&lt;"&amp;$F$1)-B68</f>
        <v>0</v>
      </c>
      <c r="J68" s="407">
        <f>Жильцы!K66+SUMIFS(э_э!C66:O66, э_э!$C$1:$O$1,"&lt;"&amp;$F$1)-C68</f>
        <v>8982.1200000000008</v>
      </c>
      <c r="K68" s="388">
        <f>INDEX(р_и_с!$A$2:$O$129,E68,(3+$F$1))+INDEX(т_тех!$A$2:$O$129,E68,(3+$F$1))+INDEX(пас_с!$A$2:$O$129,E68,(3+$F$1))</f>
        <v>1572.896</v>
      </c>
      <c r="L68" s="488">
        <f>INDEX(р_и_с!$R$2:$AC$129,E68,$F$1)</f>
        <v>1457.3</v>
      </c>
      <c r="M68" s="491">
        <f t="shared" ref="M68:M115" si="15">ROUND(K68,2)-ROUND(L68,2)</f>
        <v>115.60000000000014</v>
      </c>
      <c r="N68" s="408">
        <f>INDEX(кап!$A$2:$O$129,E68,(3+$F$1))</f>
        <v>0</v>
      </c>
      <c r="O68" s="390">
        <f>INDEX(э_э!$A$2:$O$129,E68,(3+$F$1))</f>
        <v>980.09999999999991</v>
      </c>
      <c r="P68" s="391">
        <f t="shared" si="8"/>
        <v>2552.9960000000001</v>
      </c>
      <c r="Q68" s="409">
        <f t="array" ref="Q68">SUM((Оплата!$C$5:$C$2985&lt;=$H$1)*(Оплата!$C$5:$C$2985&gt;$G$1)*(Оплата!$D$5:$D$2985="ТСЖ")*(Оплата!$A$5:$A$2985=E68)*(Оплата!$E$5:$E$2985))</f>
        <v>2559.37</v>
      </c>
      <c r="R68" s="410">
        <f t="array" ref="R68">SUM((Оплата!$C$5:$C$2985&lt;=$H$1)*(Оплата!$C$5:$C$2985&gt;$G$1)*(Оплата!$D$5:$D$2985="кап_затраты")*(Оплата!$A$5:$A$2985=E68)*(Оплата!$E$5:$E$2985))</f>
        <v>0</v>
      </c>
      <c r="S68" s="411">
        <f t="array" ref="S68">SUM((Оплата!$C$5:$C$2985&lt;=$H$1)*(Оплата!$C$5:$C$2985&gt;$G$1)*(Оплата!$D$5:$D$2985="э_энер")*(Оплата!$A$5:$A$2985=E68)*(Оплата!$E$5:$E$2985))</f>
        <v>0</v>
      </c>
      <c r="T68" s="412">
        <f t="shared" si="6"/>
        <v>2559.37</v>
      </c>
      <c r="U68" s="405">
        <f t="shared" ref="U68:U99" si="16">H68+K68-Q68</f>
        <v>-7409.2279999999973</v>
      </c>
      <c r="V68" s="405">
        <f t="shared" ref="V68:V99" si="17">I68+N68-R68</f>
        <v>0</v>
      </c>
      <c r="W68" s="406">
        <f t="shared" ref="W68:W99" si="18">J68+O68-S68</f>
        <v>9962.2200000000012</v>
      </c>
      <c r="X68" s="404">
        <f t="shared" si="7"/>
        <v>2552.9920000000038</v>
      </c>
      <c r="Y68" s="413">
        <f t="shared" ref="Y68:Y131" si="19">E68</f>
        <v>65</v>
      </c>
      <c r="Z68" s="156">
        <f t="shared" si="14"/>
        <v>2.2240000000000002</v>
      </c>
      <c r="AA68" s="398"/>
      <c r="AB68" s="401"/>
      <c r="AD68" s="401"/>
      <c r="AE68" s="401"/>
      <c r="AF68" s="401"/>
    </row>
    <row r="69" spans="1:32" s="156" customFormat="1">
      <c r="A69" s="381"/>
      <c r="B69" s="381">
        <f t="array" ref="B69">SUM((Оплата!$C$5:$C$2992&lt;=$G$1)*(Оплата!$D$5:$D$2992="кап_затраты")*(Оплата!$A$5:$A$2992=E69)*(Оплата!$E$5:$E$2992))</f>
        <v>0</v>
      </c>
      <c r="C69" s="381">
        <f t="array" ref="C69">SUM((Оплата!$C$5:$C$2992&lt;=$G$1)*(Оплата!$D$5:$D$2992="э_энер")*(Оплата!$A$5:$A$2992=E69)*(Оплата!$E$5:$E$2992))</f>
        <v>0</v>
      </c>
      <c r="D69" s="156">
        <f t="array" ref="D69">SUM((Оплата!$C$5:$C$2992&lt;=$G$1)*(Оплата!$D$5:$D$2992="ТСЖ")*(Оплата!$A$5:$A$2992=E69)*(Оплата!$E$5:$E$2992))</f>
        <v>27977.91</v>
      </c>
      <c r="E69" s="402">
        <f>Жильцы!A67</f>
        <v>66</v>
      </c>
      <c r="F69" s="403" t="str">
        <f>Жильцы!B67&amp;" "&amp;Жильцы!C67&amp;"."&amp;Жильцы!D67&amp;"."</f>
        <v>Суглобов В.Н.</v>
      </c>
      <c r="G69" s="404">
        <f t="shared" si="5"/>
        <v>5309.8639999999959</v>
      </c>
      <c r="H69" s="405">
        <f>Жильцы!J67+SUMIFS(р_и_с!C67:O67, р_и_с!$C$1:$O$1,"&lt;"&amp;$F$1)+SUMIFS(т_тех!C67:O67, т_тех!$C$1:$O$1,"&lt;"&amp;$F$1)+SUMIFS(пас_с!C67:O67,пас_с!$C$1:$O$1,"&lt;"&amp;$F$1)-D69</f>
        <v>-2371.0360000000037</v>
      </c>
      <c r="I69" s="406">
        <f>Жильцы!L67+SUMIFS(кап!C67:O67, кап!$C$1:$O$1,"&lt;"&amp;$F$1)-B69</f>
        <v>0</v>
      </c>
      <c r="J69" s="407">
        <f>Жильцы!K67+SUMIFS(э_э!C67:O67, э_э!$C$1:$O$1,"&lt;"&amp;$F$1)-C69</f>
        <v>7680.9</v>
      </c>
      <c r="K69" s="388">
        <f>INDEX(р_и_с!$A$2:$O$129,E69,(3+$F$1))+INDEX(т_тех!$A$2:$O$129,E69,(3+$F$1))+INDEX(пас_с!$A$2:$O$129,E69,(3+$F$1))</f>
        <v>1945.424</v>
      </c>
      <c r="L69" s="488">
        <f>INDEX(р_и_с!$R$2:$AC$129,E69,$F$1)</f>
        <v>1802.45</v>
      </c>
      <c r="M69" s="491">
        <f t="shared" si="15"/>
        <v>142.97000000000003</v>
      </c>
      <c r="N69" s="408">
        <f>INDEX(кап!$A$2:$O$129,E69,(3+$F$1))</f>
        <v>0</v>
      </c>
      <c r="O69" s="390">
        <f>INDEX(э_э!$A$2:$O$129,E69,(3+$F$1))</f>
        <v>871.19999999999993</v>
      </c>
      <c r="P69" s="391">
        <f t="shared" si="8"/>
        <v>2816.6239999999998</v>
      </c>
      <c r="Q69" s="409">
        <f t="array" ref="Q69">SUM((Оплата!$C$5:$C$2985&lt;=$H$1)*(Оплата!$C$5:$C$2985&gt;$G$1)*(Оплата!$D$5:$D$2985="ТСЖ")*(Оплата!$A$5:$A$2985=E69)*(Оплата!$E$5:$E$2985))</f>
        <v>5309.86</v>
      </c>
      <c r="R69" s="410">
        <f t="array" ref="R69">SUM((Оплата!$C$5:$C$2985&lt;=$H$1)*(Оплата!$C$5:$C$2985&gt;$G$1)*(Оплата!$D$5:$D$2985="кап_затраты")*(Оплата!$A$5:$A$2985=E69)*(Оплата!$E$5:$E$2985))</f>
        <v>0</v>
      </c>
      <c r="S69" s="411">
        <f t="array" ref="S69">SUM((Оплата!$C$5:$C$2985&lt;=$H$1)*(Оплата!$C$5:$C$2985&gt;$G$1)*(Оплата!$D$5:$D$2985="э_энер")*(Оплата!$A$5:$A$2985=E69)*(Оплата!$E$5:$E$2985))</f>
        <v>0</v>
      </c>
      <c r="T69" s="412">
        <f t="shared" si="6"/>
        <v>5309.86</v>
      </c>
      <c r="U69" s="405">
        <f t="shared" si="16"/>
        <v>-5735.4720000000034</v>
      </c>
      <c r="V69" s="405">
        <f t="shared" si="17"/>
        <v>0</v>
      </c>
      <c r="W69" s="406">
        <f t="shared" si="18"/>
        <v>8552.1</v>
      </c>
      <c r="X69" s="404">
        <f t="shared" si="7"/>
        <v>2816.627999999997</v>
      </c>
      <c r="Y69" s="413">
        <f t="shared" si="19"/>
        <v>66</v>
      </c>
      <c r="Z69" s="156">
        <f t="shared" si="14"/>
        <v>2.2240000000000002</v>
      </c>
      <c r="AA69" s="398"/>
      <c r="AB69" s="401"/>
      <c r="AD69" s="401"/>
      <c r="AE69" s="401"/>
      <c r="AF69" s="401"/>
    </row>
    <row r="70" spans="1:32" s="156" customFormat="1">
      <c r="A70" s="381"/>
      <c r="B70" s="381">
        <f t="array" ref="B70">SUM((Оплата!$C$5:$C$2992&lt;=$G$1)*(Оплата!$D$5:$D$2992="кап_затраты")*(Оплата!$A$5:$A$2992=E70)*(Оплата!$E$5:$E$2992))</f>
        <v>0</v>
      </c>
      <c r="C70" s="381">
        <f t="array" ref="C70">SUM((Оплата!$C$5:$C$2992&lt;=$G$1)*(Оплата!$D$5:$D$2992="э_энер")*(Оплата!$A$5:$A$2992=E70)*(Оплата!$E$5:$E$2992))</f>
        <v>0</v>
      </c>
      <c r="D70" s="156">
        <f t="array" ref="D70">SUM((Оплата!$C$5:$C$2992&lt;=$G$1)*(Оплата!$D$5:$D$2992="ТСЖ")*(Оплата!$A$5:$A$2992=E70)*(Оплата!$E$5:$E$2992))</f>
        <v>21760.1</v>
      </c>
      <c r="E70" s="402">
        <f>Жильцы!A68</f>
        <v>67</v>
      </c>
      <c r="F70" s="403" t="str">
        <f>Жильцы!B68&amp;" "&amp;Жильцы!C68&amp;"."&amp;Жильцы!D68&amp;"."</f>
        <v>Бабкин О.В.</v>
      </c>
      <c r="G70" s="404">
        <f t="shared" ref="G70:G129" si="20">H70+J70+I70</f>
        <v>1962.4280000000017</v>
      </c>
      <c r="H70" s="405">
        <f>Жильцы!J68+SUMIFS(р_и_с!C68:O68, р_и_с!$C$1:$O$1,"&lt;"&amp;$F$1)+SUMIFS(т_тех!C68:O68, т_тех!$C$1:$O$1,"&lt;"&amp;$F$1)+SUMIFS(пас_с!C68:O68,пас_с!$C$1:$O$1,"&lt;"&amp;$F$1)-D70</f>
        <v>-5217.1719999999987</v>
      </c>
      <c r="I70" s="406">
        <f>Жильцы!L68+SUMIFS(кап!C68:O68, кап!$C$1:$O$1,"&lt;"&amp;$F$1)-B70</f>
        <v>0</v>
      </c>
      <c r="J70" s="407">
        <f>Жильцы!K68+SUMIFS(э_э!C68:O68, э_э!$C$1:$O$1,"&lt;"&amp;$F$1)-C70</f>
        <v>7179.6</v>
      </c>
      <c r="K70" s="388">
        <f>INDEX(р_и_с!$A$2:$O$129,E70,(3+$F$1))+INDEX(т_тех!$A$2:$O$129,E70,(3+$F$1))+INDEX(пас_с!$A$2:$O$129,E70,(3+$F$1))</f>
        <v>1566.528</v>
      </c>
      <c r="L70" s="488">
        <f>INDEX(р_и_с!$R$2:$AC$129,E70,$F$1)</f>
        <v>1451.4</v>
      </c>
      <c r="M70" s="491">
        <f t="shared" si="15"/>
        <v>115.12999999999988</v>
      </c>
      <c r="N70" s="408">
        <f>INDEX(кап!$A$2:$O$129,E70,(3+$F$1))</f>
        <v>0</v>
      </c>
      <c r="O70" s="390">
        <f>INDEX(э_э!$A$2:$O$129,E70,(3+$F$1))</f>
        <v>594</v>
      </c>
      <c r="P70" s="391">
        <f t="shared" si="8"/>
        <v>2160.5280000000002</v>
      </c>
      <c r="Q70" s="409">
        <f t="array" ref="Q70">SUM((Оплата!$C$5:$C$2985&lt;=$H$1)*(Оплата!$C$5:$C$2985&gt;$G$1)*(Оплата!$D$5:$D$2985="ТСЖ")*(Оплата!$A$5:$A$2985=E70)*(Оплата!$E$5:$E$2985))</f>
        <v>1962.43</v>
      </c>
      <c r="R70" s="410">
        <f t="array" ref="R70">SUM((Оплата!$C$5:$C$2985&lt;=$H$1)*(Оплата!$C$5:$C$2985&gt;$G$1)*(Оплата!$D$5:$D$2985="кап_затраты")*(Оплата!$A$5:$A$2985=E70)*(Оплата!$E$5:$E$2985))</f>
        <v>0</v>
      </c>
      <c r="S70" s="411">
        <f t="array" ref="S70">SUM((Оплата!$C$5:$C$2985&lt;=$H$1)*(Оплата!$C$5:$C$2985&gt;$G$1)*(Оплата!$D$5:$D$2985="э_энер")*(Оплата!$A$5:$A$2985=E70)*(Оплата!$E$5:$E$2985))</f>
        <v>0</v>
      </c>
      <c r="T70" s="412">
        <f t="shared" ref="T70:T131" si="21">Q70+R70+S70</f>
        <v>1962.43</v>
      </c>
      <c r="U70" s="405">
        <f t="shared" si="16"/>
        <v>-5613.0739999999987</v>
      </c>
      <c r="V70" s="405">
        <f t="shared" si="17"/>
        <v>0</v>
      </c>
      <c r="W70" s="406">
        <f t="shared" si="18"/>
        <v>7773.6</v>
      </c>
      <c r="X70" s="404">
        <f t="shared" ref="X70:X131" si="22">U70+V70+W70</f>
        <v>2160.5260000000017</v>
      </c>
      <c r="Y70" s="413">
        <f t="shared" si="19"/>
        <v>67</v>
      </c>
      <c r="Z70" s="156">
        <f t="shared" si="14"/>
        <v>2.2240000000000002</v>
      </c>
      <c r="AA70" s="398"/>
      <c r="AB70" s="401"/>
      <c r="AD70" s="401"/>
      <c r="AE70" s="401"/>
      <c r="AF70" s="401"/>
    </row>
    <row r="71" spans="1:32" s="156" customFormat="1">
      <c r="A71" s="381"/>
      <c r="B71" s="381">
        <f t="array" ref="B71">SUM((Оплата!$C$5:$C$2992&lt;=$G$1)*(Оплата!$D$5:$D$2992="кап_затраты")*(Оплата!$A$5:$A$2992=E71)*(Оплата!$E$5:$E$2992))</f>
        <v>0</v>
      </c>
      <c r="C71" s="381">
        <f t="array" ref="C71">SUM((Оплата!$C$5:$C$2992&lt;=$G$1)*(Оплата!$D$5:$D$2992="э_энер")*(Оплата!$A$5:$A$2992=E71)*(Оплата!$E$5:$E$2992))</f>
        <v>0</v>
      </c>
      <c r="D71" s="156">
        <f t="array" ref="D71">SUM((Оплата!$C$5:$C$2992&lt;=$G$1)*(Оплата!$D$5:$D$2992="ТСЖ")*(Оплата!$A$5:$A$2992=E71)*(Оплата!$E$5:$E$2992))</f>
        <v>37052.92</v>
      </c>
      <c r="E71" s="402">
        <f>Жильцы!A69</f>
        <v>68</v>
      </c>
      <c r="F71" s="403" t="str">
        <f>Жильцы!B69&amp;" "&amp;Жильцы!C69&amp;"."&amp;Жильцы!D69&amp;"."</f>
        <v>Мамедова Т.С.</v>
      </c>
      <c r="G71" s="404">
        <f t="shared" si="20"/>
        <v>3266.9340000000011</v>
      </c>
      <c r="H71" s="405">
        <f>Жильцы!J69+SUMIFS(р_и_с!C69:O69, р_и_с!$C$1:$O$1,"&lt;"&amp;$F$1)+SUMIFS(т_тех!C69:O69, т_тех!$C$1:$O$1,"&lt;"&amp;$F$1)+SUMIFS(пас_с!C69:O69,пас_с!$C$1:$O$1,"&lt;"&amp;$F$1)-D71</f>
        <v>-9306.0659999999989</v>
      </c>
      <c r="I71" s="406">
        <f>Жильцы!L69+SUMIFS(кап!C69:O69, кап!$C$1:$O$1,"&lt;"&amp;$F$1)-B71</f>
        <v>0</v>
      </c>
      <c r="J71" s="407">
        <f>Жильцы!K69+SUMIFS(э_э!C69:O69, э_э!$C$1:$O$1,"&lt;"&amp;$F$1)-C71</f>
        <v>12573</v>
      </c>
      <c r="K71" s="388">
        <f>INDEX(р_и_с!$A$2:$O$129,E71,(3+$F$1))+INDEX(т_тех!$A$2:$O$129,E71,(3+$F$1))+INDEX(пас_с!$A$2:$O$129,E71,(3+$F$1))</f>
        <v>2088.7039999999997</v>
      </c>
      <c r="L71" s="488">
        <f>INDEX(р_и_с!$R$2:$AC$129,E71,$F$1)</f>
        <v>1935.1999999999998</v>
      </c>
      <c r="M71" s="491">
        <f t="shared" si="15"/>
        <v>153.49999999999977</v>
      </c>
      <c r="N71" s="408">
        <f>INDEX(кап!$A$2:$O$129,E71,(3+$F$1))</f>
        <v>0</v>
      </c>
      <c r="O71" s="390">
        <f>INDEX(э_э!$A$2:$O$129,E71,(3+$F$1))</f>
        <v>1145.0999999999999</v>
      </c>
      <c r="P71" s="391">
        <f t="shared" si="8"/>
        <v>3233.8039999999996</v>
      </c>
      <c r="Q71" s="409">
        <f t="array" ref="Q71">SUM((Оплата!$C$5:$C$2985&lt;=$H$1)*(Оплата!$C$5:$C$2985&gt;$G$1)*(Оплата!$D$5:$D$2985="ТСЖ")*(Оплата!$A$5:$A$2985=E71)*(Оплата!$E$5:$E$2985))</f>
        <v>3266.93</v>
      </c>
      <c r="R71" s="410">
        <f t="array" ref="R71">SUM((Оплата!$C$5:$C$2985&lt;=$H$1)*(Оплата!$C$5:$C$2985&gt;$G$1)*(Оплата!$D$5:$D$2985="кап_затраты")*(Оплата!$A$5:$A$2985=E71)*(Оплата!$E$5:$E$2985))</f>
        <v>0</v>
      </c>
      <c r="S71" s="411">
        <f t="array" ref="S71">SUM((Оплата!$C$5:$C$2985&lt;=$H$1)*(Оплата!$C$5:$C$2985&gt;$G$1)*(Оплата!$D$5:$D$2985="э_энер")*(Оплата!$A$5:$A$2985=E71)*(Оплата!$E$5:$E$2985))</f>
        <v>0</v>
      </c>
      <c r="T71" s="412">
        <f t="shared" si="21"/>
        <v>3266.93</v>
      </c>
      <c r="U71" s="405">
        <f t="shared" si="16"/>
        <v>-10484.291999999999</v>
      </c>
      <c r="V71" s="405">
        <f t="shared" si="17"/>
        <v>0</v>
      </c>
      <c r="W71" s="406">
        <f t="shared" si="18"/>
        <v>13718.1</v>
      </c>
      <c r="X71" s="404">
        <f t="shared" si="22"/>
        <v>3233.8080000000009</v>
      </c>
      <c r="Y71" s="413">
        <f t="shared" si="19"/>
        <v>68</v>
      </c>
      <c r="Z71" s="156">
        <f t="shared" si="14"/>
        <v>2.2240000000000002</v>
      </c>
      <c r="AA71" s="398"/>
      <c r="AB71" s="401"/>
      <c r="AD71" s="401"/>
      <c r="AE71" s="401"/>
      <c r="AF71" s="401"/>
    </row>
    <row r="72" spans="1:32" s="156" customFormat="1">
      <c r="A72" s="381"/>
      <c r="B72" s="381">
        <f t="array" ref="B72">SUM((Оплата!$C$5:$C$2992&lt;=$G$1)*(Оплата!$D$5:$D$2992="кап_затраты")*(Оплата!$A$5:$A$2992=E72)*(Оплата!$E$5:$E$2992))</f>
        <v>0</v>
      </c>
      <c r="C72" s="381">
        <f t="array" ref="C72">SUM((Оплата!$C$5:$C$2992&lt;=$G$1)*(Оплата!$D$5:$D$2992="э_энер")*(Оплата!$A$5:$A$2992=E72)*(Оплата!$E$5:$E$2992))</f>
        <v>0</v>
      </c>
      <c r="D72" s="156">
        <f t="array" ref="D72">SUM((Оплата!$C$5:$C$2992&lt;=$G$1)*(Оплата!$D$5:$D$2992="ТСЖ")*(Оплата!$A$5:$A$2992=E72)*(Оплата!$E$5:$E$2992))</f>
        <v>28305.919999999995</v>
      </c>
      <c r="E72" s="402">
        <f>Жильцы!A70</f>
        <v>69</v>
      </c>
      <c r="F72" s="403" t="str">
        <f>Жильцы!B70&amp;" "&amp;Жильцы!C70&amp;"."&amp;Жильцы!D70&amp;"."</f>
        <v>Кутьмин С.М.</v>
      </c>
      <c r="G72" s="404">
        <f t="shared" si="20"/>
        <v>2869.1340000000027</v>
      </c>
      <c r="H72" s="405">
        <f>Жильцы!J70+SUMIFS(р_и_с!C70:O70, р_и_с!$C$1:$O$1,"&lt;"&amp;$F$1)+SUMIFS(т_тех!C70:O70, т_тех!$C$1:$O$1,"&lt;"&amp;$F$1)+SUMIFS(пас_с!C70:O70,пас_с!$C$1:$O$1,"&lt;"&amp;$F$1)-D72</f>
        <v>-3640.6259999999966</v>
      </c>
      <c r="I72" s="406">
        <f>Жильцы!L70+SUMIFS(кап!C70:O70, кап!$C$1:$O$1,"&lt;"&amp;$F$1)-B72</f>
        <v>0</v>
      </c>
      <c r="J72" s="407">
        <f>Жильцы!K70+SUMIFS(э_э!C70:O70, э_э!$C$1:$O$1,"&lt;"&amp;$F$1)-C72</f>
        <v>6509.7599999999993</v>
      </c>
      <c r="K72" s="388">
        <f>INDEX(р_и_с!$A$2:$O$129,E72,(3+$F$1))+INDEX(т_тех!$A$2:$O$129,E72,(3+$F$1))+INDEX(пас_с!$A$2:$O$129,E72,(3+$F$1))</f>
        <v>2088.7039999999997</v>
      </c>
      <c r="L72" s="488">
        <f>INDEX(р_и_с!$R$2:$AC$129,E72,$F$1)</f>
        <v>1935.1999999999998</v>
      </c>
      <c r="M72" s="491">
        <f t="shared" si="15"/>
        <v>153.49999999999977</v>
      </c>
      <c r="N72" s="408">
        <f>INDEX(кап!$A$2:$O$129,E72,(3+$F$1))</f>
        <v>0</v>
      </c>
      <c r="O72" s="390">
        <f>INDEX(э_э!$A$2:$O$129,E72,(3+$F$1))</f>
        <v>594</v>
      </c>
      <c r="P72" s="391">
        <f t="shared" ref="P72:P131" si="23">K72+O72+N72</f>
        <v>2682.7039999999997</v>
      </c>
      <c r="Q72" s="409">
        <f t="array" ref="Q72">SUM((Оплата!$C$5:$C$2985&lt;=$H$1)*(Оплата!$C$5:$C$2985&gt;$G$1)*(Оплата!$D$5:$D$2985="ТСЖ")*(Оплата!$A$5:$A$2985=E72)*(Оплата!$E$5:$E$2985))</f>
        <v>2869.13</v>
      </c>
      <c r="R72" s="410">
        <f t="array" ref="R72">SUM((Оплата!$C$5:$C$2985&lt;=$H$1)*(Оплата!$C$5:$C$2985&gt;$G$1)*(Оплата!$D$5:$D$2985="кап_затраты")*(Оплата!$A$5:$A$2985=E72)*(Оплата!$E$5:$E$2985))</f>
        <v>0</v>
      </c>
      <c r="S72" s="411">
        <f t="array" ref="S72">SUM((Оплата!$C$5:$C$2985&lt;=$H$1)*(Оплата!$C$5:$C$2985&gt;$G$1)*(Оплата!$D$5:$D$2985="э_энер")*(Оплата!$A$5:$A$2985=E72)*(Оплата!$E$5:$E$2985))</f>
        <v>0</v>
      </c>
      <c r="T72" s="412">
        <f t="shared" si="21"/>
        <v>2869.13</v>
      </c>
      <c r="U72" s="405">
        <f t="shared" si="16"/>
        <v>-4421.051999999997</v>
      </c>
      <c r="V72" s="405">
        <f t="shared" si="17"/>
        <v>0</v>
      </c>
      <c r="W72" s="406">
        <f t="shared" si="18"/>
        <v>7103.7599999999993</v>
      </c>
      <c r="X72" s="404">
        <f t="shared" si="22"/>
        <v>2682.7080000000024</v>
      </c>
      <c r="Y72" s="413">
        <f t="shared" si="19"/>
        <v>69</v>
      </c>
      <c r="Z72" s="156">
        <f t="shared" si="14"/>
        <v>2.2240000000000002</v>
      </c>
      <c r="AA72" s="398"/>
      <c r="AB72" s="401"/>
      <c r="AD72" s="401"/>
      <c r="AE72" s="401"/>
      <c r="AF72" s="401"/>
    </row>
    <row r="73" spans="1:32" s="156" customFormat="1">
      <c r="A73" s="381"/>
      <c r="B73" s="381">
        <f t="array" ref="B73">SUM((Оплата!$C$5:$C$2992&lt;=$G$1)*(Оплата!$D$5:$D$2992="кап_затраты")*(Оплата!$A$5:$A$2992=E73)*(Оплата!$E$5:$E$2992))</f>
        <v>0</v>
      </c>
      <c r="C73" s="381">
        <f t="array" ref="C73">SUM((Оплата!$C$5:$C$2992&lt;=$G$1)*(Оплата!$D$5:$D$2992="э_энер")*(Оплата!$A$5:$A$2992=E73)*(Оплата!$E$5:$E$2992))</f>
        <v>0</v>
      </c>
      <c r="D73" s="156">
        <f t="array" ref="D73">SUM((Оплата!$C$5:$C$2992&lt;=$G$1)*(Оплата!$D$5:$D$2992="ТСЖ")*(Оплата!$A$5:$A$2992=E73)*(Оплата!$E$5:$E$2992))</f>
        <v>23557.039999999997</v>
      </c>
      <c r="E73" s="402">
        <f>Жильцы!A71</f>
        <v>70</v>
      </c>
      <c r="F73" s="403" t="str">
        <f>Жильцы!B71&amp;" "&amp;Жильцы!C71&amp;"."&amp;Жильцы!D71&amp;"."</f>
        <v>Болозович А.А.</v>
      </c>
      <c r="G73" s="404">
        <f t="shared" si="20"/>
        <v>1940.8560000000043</v>
      </c>
      <c r="H73" s="405">
        <f>Жильцы!J71+SUMIFS(р_и_с!C71:O71, р_и_с!$C$1:$O$1,"&lt;"&amp;$F$1)+SUMIFS(т_тех!C71:O71, т_тех!$C$1:$O$1,"&lt;"&amp;$F$1)+SUMIFS(пас_с!C71:O71,пас_с!$C$1:$O$1,"&lt;"&amp;$F$1)-D73</f>
        <v>-3317.6039999999957</v>
      </c>
      <c r="I73" s="406">
        <f>Жильцы!L71+SUMIFS(кап!C71:O71, кап!$C$1:$O$1,"&lt;"&amp;$F$1)-B73</f>
        <v>0</v>
      </c>
      <c r="J73" s="407">
        <f>Жильцы!K71+SUMIFS(э_э!C71:O71, э_э!$C$1:$O$1,"&lt;"&amp;$F$1)-C73</f>
        <v>5258.46</v>
      </c>
      <c r="K73" s="388">
        <f>INDEX(р_и_с!$A$2:$O$129,E73,(3+$F$1))+INDEX(т_тех!$A$2:$O$129,E73,(3+$F$1))+INDEX(пас_с!$A$2:$O$129,E73,(3+$F$1))</f>
        <v>1572.896</v>
      </c>
      <c r="L73" s="488">
        <f>INDEX(р_и_с!$R$2:$AC$129,E73,$F$1)</f>
        <v>1457.3</v>
      </c>
      <c r="M73" s="491">
        <f t="shared" si="15"/>
        <v>115.60000000000014</v>
      </c>
      <c r="N73" s="408">
        <f>INDEX(кап!$A$2:$O$129,E73,(3+$F$1))</f>
        <v>0</v>
      </c>
      <c r="O73" s="390">
        <f>INDEX(э_э!$A$2:$O$129,E73,(3+$F$1))</f>
        <v>425.7</v>
      </c>
      <c r="P73" s="391">
        <f t="shared" si="23"/>
        <v>1998.596</v>
      </c>
      <c r="Q73" s="409">
        <f t="array" ref="Q73">SUM((Оплата!$C$5:$C$2985&lt;=$H$1)*(Оплата!$C$5:$C$2985&gt;$G$1)*(Оплата!$D$5:$D$2985="ТСЖ")*(Оплата!$A$5:$A$2985=E73)*(Оплата!$E$5:$E$2985))</f>
        <v>1940.86</v>
      </c>
      <c r="R73" s="410">
        <f t="array" ref="R73">SUM((Оплата!$C$5:$C$2985&lt;=$H$1)*(Оплата!$C$5:$C$2985&gt;$G$1)*(Оплата!$D$5:$D$2985="кап_затраты")*(Оплата!$A$5:$A$2985=E73)*(Оплата!$E$5:$E$2985))</f>
        <v>0</v>
      </c>
      <c r="S73" s="411">
        <f t="array" ref="S73">SUM((Оплата!$C$5:$C$2985&lt;=$H$1)*(Оплата!$C$5:$C$2985&gt;$G$1)*(Оплата!$D$5:$D$2985="э_энер")*(Оплата!$A$5:$A$2985=E73)*(Оплата!$E$5:$E$2985))</f>
        <v>0</v>
      </c>
      <c r="T73" s="412">
        <f t="shared" si="21"/>
        <v>1940.86</v>
      </c>
      <c r="U73" s="405">
        <f t="shared" si="16"/>
        <v>-3685.5679999999957</v>
      </c>
      <c r="V73" s="405">
        <f t="shared" si="17"/>
        <v>0</v>
      </c>
      <c r="W73" s="406">
        <f t="shared" si="18"/>
        <v>5684.16</v>
      </c>
      <c r="X73" s="404">
        <f t="shared" si="22"/>
        <v>1998.5920000000042</v>
      </c>
      <c r="Y73" s="413">
        <f t="shared" si="19"/>
        <v>70</v>
      </c>
      <c r="Z73" s="156">
        <f t="shared" si="14"/>
        <v>2.2240000000000002</v>
      </c>
      <c r="AA73" s="398"/>
      <c r="AB73" s="401"/>
      <c r="AD73" s="401"/>
      <c r="AE73" s="401"/>
      <c r="AF73" s="401"/>
    </row>
    <row r="74" spans="1:32" s="156" customFormat="1">
      <c r="A74" s="381"/>
      <c r="B74" s="381">
        <f t="array" ref="B74">SUM((Оплата!$C$5:$C$2992&lt;=$G$1)*(Оплата!$D$5:$D$2992="кап_затраты")*(Оплата!$A$5:$A$2992=E74)*(Оплата!$E$5:$E$2992))</f>
        <v>0</v>
      </c>
      <c r="C74" s="381">
        <f t="array" ref="C74">SUM((Оплата!$C$5:$C$2992&lt;=$G$1)*(Оплата!$D$5:$D$2992="э_энер")*(Оплата!$A$5:$A$2992=E74)*(Оплата!$E$5:$E$2992))</f>
        <v>0</v>
      </c>
      <c r="D74" s="156">
        <f t="array" ref="D74">SUM((Оплата!$C$5:$C$2992&lt;=$G$1)*(Оплата!$D$5:$D$2992="ТСЖ")*(Оплата!$A$5:$A$2992=E74)*(Оплата!$E$5:$E$2992))</f>
        <v>24238.809999999998</v>
      </c>
      <c r="E74" s="402">
        <f>Жильцы!A72</f>
        <v>71</v>
      </c>
      <c r="F74" s="403" t="str">
        <f>Жильцы!B72&amp;" "&amp;Жильцы!C72&amp;"."&amp;Жильцы!D72&amp;"."</f>
        <v>Слободянюк A.А.</v>
      </c>
      <c r="G74" s="404">
        <f t="shared" si="20"/>
        <v>8581.1580000000031</v>
      </c>
      <c r="H74" s="405">
        <f>Жильцы!J72+SUMIFS(р_и_с!C72:O72, р_и_с!$C$1:$O$1,"&lt;"&amp;$F$1)+SUMIFS(т_тех!C72:O72, т_тех!$C$1:$O$1,"&lt;"&amp;$F$1)+SUMIFS(пас_с!C72:O72,пас_с!$C$1:$O$1,"&lt;"&amp;$F$1)-D74</f>
        <v>330.13800000000265</v>
      </c>
      <c r="I74" s="406">
        <f>Жильцы!L72+SUMIFS(кап!C72:O72, кап!$C$1:$O$1,"&lt;"&amp;$F$1)-B74</f>
        <v>0</v>
      </c>
      <c r="J74" s="407">
        <f>Жильцы!K72+SUMIFS(э_э!C72:O72, э_э!$C$1:$O$1,"&lt;"&amp;$F$1)-C74</f>
        <v>8251.02</v>
      </c>
      <c r="K74" s="388">
        <f>INDEX(р_и_с!$A$2:$O$129,E74,(3+$F$1))+INDEX(т_тех!$A$2:$O$129,E74,(3+$F$1))+INDEX(пас_с!$A$2:$O$129,E74,(3+$F$1))</f>
        <v>1566.528</v>
      </c>
      <c r="L74" s="488">
        <f>INDEX(р_и_с!$R$2:$AC$129,E74,$F$1)</f>
        <v>1451.4</v>
      </c>
      <c r="M74" s="491">
        <f t="shared" si="15"/>
        <v>115.12999999999988</v>
      </c>
      <c r="N74" s="408">
        <f>INDEX(кап!$A$2:$O$129,E74,(3+$F$1))</f>
        <v>0</v>
      </c>
      <c r="O74" s="390">
        <f>INDEX(э_э!$A$2:$O$129,E74,(3+$F$1))</f>
        <v>495</v>
      </c>
      <c r="P74" s="391">
        <f t="shared" si="23"/>
        <v>2061.5280000000002</v>
      </c>
      <c r="Q74" s="409">
        <f t="array" ref="Q74">SUM((Оплата!$C$5:$C$2985&lt;=$H$1)*(Оплата!$C$5:$C$2985&gt;$G$1)*(Оплата!$D$5:$D$2985="ТСЖ")*(Оплата!$A$5:$A$2985=E74)*(Оплата!$E$5:$E$2985))</f>
        <v>8581.16</v>
      </c>
      <c r="R74" s="410">
        <f t="array" ref="R74">SUM((Оплата!$C$5:$C$2985&lt;=$H$1)*(Оплата!$C$5:$C$2985&gt;$G$1)*(Оплата!$D$5:$D$2985="кап_затраты")*(Оплата!$A$5:$A$2985=E74)*(Оплата!$E$5:$E$2985))</f>
        <v>0</v>
      </c>
      <c r="S74" s="411">
        <f t="array" ref="S74">SUM((Оплата!$C$5:$C$2985&lt;=$H$1)*(Оплата!$C$5:$C$2985&gt;$G$1)*(Оплата!$D$5:$D$2985="э_энер")*(Оплата!$A$5:$A$2985=E74)*(Оплата!$E$5:$E$2985))</f>
        <v>0</v>
      </c>
      <c r="T74" s="412">
        <f t="shared" si="21"/>
        <v>8581.16</v>
      </c>
      <c r="U74" s="405">
        <f t="shared" si="16"/>
        <v>-6684.493999999997</v>
      </c>
      <c r="V74" s="405">
        <f t="shared" si="17"/>
        <v>0</v>
      </c>
      <c r="W74" s="406">
        <f t="shared" si="18"/>
        <v>8746.02</v>
      </c>
      <c r="X74" s="404">
        <f t="shared" si="22"/>
        <v>2061.5260000000035</v>
      </c>
      <c r="Y74" s="413">
        <f t="shared" si="19"/>
        <v>71</v>
      </c>
      <c r="Z74" s="156">
        <f t="shared" si="14"/>
        <v>2.2240000000000002</v>
      </c>
      <c r="AA74" s="398"/>
      <c r="AB74" s="401"/>
      <c r="AD74" s="401"/>
      <c r="AE74" s="401"/>
      <c r="AF74" s="401"/>
    </row>
    <row r="75" spans="1:32" s="156" customFormat="1">
      <c r="A75" s="381"/>
      <c r="B75" s="381">
        <f t="array" ref="B75">SUM((Оплата!$C$5:$C$2992&lt;=$G$1)*(Оплата!$D$5:$D$2992="кап_затраты")*(Оплата!$A$5:$A$2992=E75)*(Оплата!$E$5:$E$2992))</f>
        <v>0</v>
      </c>
      <c r="C75" s="381">
        <f t="array" ref="C75">SUM((Оплата!$C$5:$C$2992&lt;=$G$1)*(Оплата!$D$5:$D$2992="э_энер")*(Оплата!$A$5:$A$2992=E75)*(Оплата!$E$5:$E$2992))</f>
        <v>0</v>
      </c>
      <c r="D75" s="156">
        <f t="array" ref="D75">SUM((Оплата!$C$5:$C$2992&lt;=$G$1)*(Оплата!$D$5:$D$2992="ТСЖ")*(Оплата!$A$5:$A$2992=E75)*(Оплата!$E$5:$E$2992))</f>
        <v>23506.019999999997</v>
      </c>
      <c r="E75" s="402">
        <f>Жильцы!A73</f>
        <v>72</v>
      </c>
      <c r="F75" s="403" t="str">
        <f>Жильцы!B73&amp;" "&amp;Жильцы!C73&amp;"."&amp;Жильцы!D73&amp;"."</f>
        <v>Гуляев В.А.</v>
      </c>
      <c r="G75" s="404">
        <f t="shared" si="20"/>
        <v>2143.7300000000014</v>
      </c>
      <c r="H75" s="405">
        <f>Жильцы!J73+SUMIFS(р_и_с!C73:O73, р_и_с!$C$1:$O$1,"&lt;"&amp;$F$1)+SUMIFS(т_тех!C73:O73, т_тех!$C$1:$O$1,"&lt;"&amp;$F$1)+SUMIFS(пас_с!C73:O73,пас_с!$C$1:$O$1,"&lt;"&amp;$F$1)-D75</f>
        <v>-4531.0299999999988</v>
      </c>
      <c r="I75" s="406">
        <f>Жильцы!L73+SUMIFS(кап!C73:O73, кап!$C$1:$O$1,"&lt;"&amp;$F$1)-B75</f>
        <v>0</v>
      </c>
      <c r="J75" s="407">
        <f>Жильцы!K73+SUMIFS(э_э!C73:O73, э_э!$C$1:$O$1,"&lt;"&amp;$F$1)-C75</f>
        <v>6674.76</v>
      </c>
      <c r="K75" s="388">
        <f>INDEX(р_и_с!$A$2:$O$129,E75,(3+$F$1))+INDEX(т_тех!$A$2:$O$129,E75,(3+$F$1))+INDEX(пас_с!$A$2:$O$129,E75,(3+$F$1))</f>
        <v>1576.08</v>
      </c>
      <c r="L75" s="488">
        <f>INDEX(р_и_с!$R$2:$AC$129,E75,$F$1)</f>
        <v>1460.25</v>
      </c>
      <c r="M75" s="491">
        <f t="shared" si="15"/>
        <v>115.82999999999993</v>
      </c>
      <c r="N75" s="408">
        <f>INDEX(кап!$A$2:$O$129,E75,(3+$F$1))</f>
        <v>0</v>
      </c>
      <c r="O75" s="390">
        <f>INDEX(э_э!$A$2:$O$129,E75,(3+$F$1))</f>
        <v>511.5</v>
      </c>
      <c r="P75" s="391">
        <f t="shared" si="23"/>
        <v>2087.58</v>
      </c>
      <c r="Q75" s="409">
        <f t="array" ref="Q75">SUM((Оплата!$C$5:$C$2985&lt;=$H$1)*(Оплата!$C$5:$C$2985&gt;$G$1)*(Оплата!$D$5:$D$2985="ТСЖ")*(Оплата!$A$5:$A$2985=E75)*(Оплата!$E$5:$E$2985))</f>
        <v>2143.73</v>
      </c>
      <c r="R75" s="410">
        <f t="array" ref="R75">SUM((Оплата!$C$5:$C$2985&lt;=$H$1)*(Оплата!$C$5:$C$2985&gt;$G$1)*(Оплата!$D$5:$D$2985="кап_затраты")*(Оплата!$A$5:$A$2985=E75)*(Оплата!$E$5:$E$2985))</f>
        <v>0</v>
      </c>
      <c r="S75" s="411">
        <f t="array" ref="S75">SUM((Оплата!$C$5:$C$2985&lt;=$H$1)*(Оплата!$C$5:$C$2985&gt;$G$1)*(Оплата!$D$5:$D$2985="э_энер")*(Оплата!$A$5:$A$2985=E75)*(Оплата!$E$5:$E$2985))</f>
        <v>0</v>
      </c>
      <c r="T75" s="412">
        <f t="shared" si="21"/>
        <v>2143.73</v>
      </c>
      <c r="U75" s="405">
        <f t="shared" si="16"/>
        <v>-5098.6799999999985</v>
      </c>
      <c r="V75" s="405">
        <f t="shared" si="17"/>
        <v>0</v>
      </c>
      <c r="W75" s="406">
        <f t="shared" si="18"/>
        <v>7186.26</v>
      </c>
      <c r="X75" s="404">
        <f t="shared" si="22"/>
        <v>2087.5800000000017</v>
      </c>
      <c r="Y75" s="413">
        <f t="shared" si="19"/>
        <v>72</v>
      </c>
      <c r="Z75" s="156">
        <f t="shared" si="14"/>
        <v>2.2240000000000002</v>
      </c>
      <c r="AA75" s="398"/>
      <c r="AB75" s="401"/>
      <c r="AD75" s="401"/>
      <c r="AE75" s="401"/>
      <c r="AF75" s="401"/>
    </row>
    <row r="76" spans="1:32" s="156" customFormat="1">
      <c r="A76" s="381"/>
      <c r="B76" s="381">
        <f t="array" ref="B76">SUM((Оплата!$C$5:$C$2992&lt;=$G$1)*(Оплата!$D$5:$D$2992="кап_затраты")*(Оплата!$A$5:$A$2992=E76)*(Оплата!$E$5:$E$2992))</f>
        <v>0</v>
      </c>
      <c r="C76" s="381">
        <f t="array" ref="C76">SUM((Оплата!$C$5:$C$2992&lt;=$G$1)*(Оплата!$D$5:$D$2992="э_энер")*(Оплата!$A$5:$A$2992=E76)*(Оплата!$E$5:$E$2992))</f>
        <v>0</v>
      </c>
      <c r="D76" s="156">
        <f t="array" ref="D76">SUM((Оплата!$C$5:$C$2992&lt;=$G$1)*(Оплата!$D$5:$D$2992="ТСЖ")*(Оплата!$A$5:$A$2992=E76)*(Оплата!$E$5:$E$2992))</f>
        <v>19876.600000000002</v>
      </c>
      <c r="E76" s="402">
        <f>Жильцы!A74</f>
        <v>73</v>
      </c>
      <c r="F76" s="403" t="str">
        <f>Жильцы!B74&amp;" "&amp;Жильцы!C74&amp;"."&amp;Жильцы!D74&amp;"."</f>
        <v>Кириленко Л.М.</v>
      </c>
      <c r="G76" s="404">
        <f t="shared" si="20"/>
        <v>6270.8759999999984</v>
      </c>
      <c r="H76" s="405">
        <f>Жильцы!J74+SUMIFS(р_и_с!C74:O74, р_и_с!$C$1:$O$1,"&lt;"&amp;$F$1)+SUMIFS(т_тех!C74:O74, т_тех!$C$1:$O$1,"&lt;"&amp;$F$1)+SUMIFS(пас_с!C74:O74,пас_с!$C$1:$O$1,"&lt;"&amp;$F$1)-D76</f>
        <v>585.6359999999986</v>
      </c>
      <c r="I76" s="406">
        <f>Жильцы!L74+SUMIFS(кап!C74:O74, кап!$C$1:$O$1,"&lt;"&amp;$F$1)-B76</f>
        <v>0</v>
      </c>
      <c r="J76" s="407">
        <f>Жильцы!K74+SUMIFS(э_э!C74:O74, э_э!$C$1:$O$1,"&lt;"&amp;$F$1)-C76</f>
        <v>5685.24</v>
      </c>
      <c r="K76" s="388">
        <f>INDEX(р_и_с!$A$2:$O$129,E76,(3+$F$1))+INDEX(т_тех!$A$2:$O$129,E76,(3+$F$1))+INDEX(пас_с!$A$2:$O$129,E76,(3+$F$1))</f>
        <v>1572.896</v>
      </c>
      <c r="L76" s="488">
        <f>INDEX(р_и_с!$R$2:$AC$129,E76,$F$1)</f>
        <v>1457.3</v>
      </c>
      <c r="M76" s="491">
        <f t="shared" si="15"/>
        <v>115.60000000000014</v>
      </c>
      <c r="N76" s="408">
        <f>INDEX(кап!$A$2:$O$129,E76,(3+$F$1))</f>
        <v>0</v>
      </c>
      <c r="O76" s="390">
        <f>INDEX(э_э!$A$2:$O$129,E76,(3+$F$1))</f>
        <v>584.1</v>
      </c>
      <c r="P76" s="391">
        <f t="shared" si="23"/>
        <v>2156.9960000000001</v>
      </c>
      <c r="Q76" s="409">
        <f t="array" ref="Q76">SUM((Оплата!$C$5:$C$2985&lt;=$H$1)*(Оплата!$C$5:$C$2985&gt;$G$1)*(Оплата!$D$5:$D$2985="ТСЖ")*(Оплата!$A$5:$A$2985=E76)*(Оплата!$E$5:$E$2985))</f>
        <v>0</v>
      </c>
      <c r="R76" s="410">
        <f t="array" ref="R76">SUM((Оплата!$C$5:$C$2985&lt;=$H$1)*(Оплата!$C$5:$C$2985&gt;$G$1)*(Оплата!$D$5:$D$2985="кап_затраты")*(Оплата!$A$5:$A$2985=E76)*(Оплата!$E$5:$E$2985))</f>
        <v>0</v>
      </c>
      <c r="S76" s="411">
        <f t="array" ref="S76">SUM((Оплата!$C$5:$C$2985&lt;=$H$1)*(Оплата!$C$5:$C$2985&gt;$G$1)*(Оплата!$D$5:$D$2985="э_энер")*(Оплата!$A$5:$A$2985=E76)*(Оплата!$E$5:$E$2985))</f>
        <v>0</v>
      </c>
      <c r="T76" s="412">
        <f t="shared" si="21"/>
        <v>0</v>
      </c>
      <c r="U76" s="405">
        <f t="shared" si="16"/>
        <v>2158.5319999999983</v>
      </c>
      <c r="V76" s="405">
        <f t="shared" si="17"/>
        <v>0</v>
      </c>
      <c r="W76" s="406">
        <f t="shared" si="18"/>
        <v>6269.34</v>
      </c>
      <c r="X76" s="404">
        <f t="shared" si="22"/>
        <v>8427.8719999999994</v>
      </c>
      <c r="Y76" s="413">
        <f t="shared" si="19"/>
        <v>73</v>
      </c>
      <c r="Z76" s="156">
        <f t="shared" si="14"/>
        <v>2.2240000000000002</v>
      </c>
      <c r="AA76" s="398"/>
      <c r="AB76" s="401"/>
      <c r="AD76" s="401"/>
      <c r="AE76" s="401"/>
      <c r="AF76" s="401"/>
    </row>
    <row r="77" spans="1:32" s="156" customFormat="1">
      <c r="A77" s="381"/>
      <c r="B77" s="381">
        <f t="array" ref="B77">SUM((Оплата!$C$5:$C$2992&lt;=$G$1)*(Оплата!$D$5:$D$2992="кап_затраты")*(Оплата!$A$5:$A$2992=E77)*(Оплата!$E$5:$E$2992))</f>
        <v>0</v>
      </c>
      <c r="C77" s="381">
        <f t="array" ref="C77">SUM((Оплата!$C$5:$C$2992&lt;=$G$1)*(Оплата!$D$5:$D$2992="э_энер")*(Оплата!$A$5:$A$2992=E77)*(Оплата!$E$5:$E$2992))</f>
        <v>0</v>
      </c>
      <c r="D77" s="156">
        <f t="array" ref="D77">SUM((Оплата!$C$5:$C$2992&lt;=$G$1)*(Оплата!$D$5:$D$2992="ТСЖ")*(Оплата!$A$5:$A$2992=E77)*(Оплата!$E$5:$E$2992))</f>
        <v>17816.14</v>
      </c>
      <c r="E77" s="402">
        <f>Жильцы!A75</f>
        <v>74</v>
      </c>
      <c r="F77" s="403" t="str">
        <f>Жильцы!B75&amp;" "&amp;Жильцы!C75&amp;"."&amp;Жильцы!D75&amp;"."</f>
        <v>Овчаренко В.И.</v>
      </c>
      <c r="G77" s="404">
        <f t="shared" si="20"/>
        <v>2952.744000000007</v>
      </c>
      <c r="H77" s="405">
        <f>Жильцы!J75+SUMIFS(р_и_с!C75:O75, р_и_с!$C$1:$O$1,"&lt;"&amp;$F$1)+SUMIFS(т_тех!C75:O75, т_тех!$C$1:$O$1,"&lt;"&amp;$F$1)+SUMIFS(пас_с!C75:O75,пас_с!$C$1:$O$1,"&lt;"&amp;$F$1)-D77</f>
        <v>-32.555999999993219</v>
      </c>
      <c r="I77" s="406">
        <f>Жильцы!L75+SUMIFS(кап!C75:O75, кап!$C$1:$O$1,"&lt;"&amp;$F$1)-B77</f>
        <v>0</v>
      </c>
      <c r="J77" s="407">
        <f>Жильцы!K75+SUMIFS(э_э!C75:O75, э_э!$C$1:$O$1,"&lt;"&amp;$F$1)-C77</f>
        <v>2985.3</v>
      </c>
      <c r="K77" s="388">
        <f>INDEX(р_и_с!$A$2:$O$129,E77,(3+$F$1))+INDEX(т_тех!$A$2:$O$129,E77,(3+$F$1))+INDEX(пас_с!$A$2:$O$129,E77,(3+$F$1))</f>
        <v>1563.3440000000001</v>
      </c>
      <c r="L77" s="488">
        <f>INDEX(р_и_с!$R$2:$AC$129,E77,$F$1)</f>
        <v>1448.45</v>
      </c>
      <c r="M77" s="491">
        <f t="shared" si="15"/>
        <v>114.88999999999987</v>
      </c>
      <c r="N77" s="408">
        <f>INDEX(кап!$A$2:$O$129,E77,(3+$F$1))</f>
        <v>0</v>
      </c>
      <c r="O77" s="390">
        <f>INDEX(э_э!$A$2:$O$129,E77,(3+$F$1))</f>
        <v>330</v>
      </c>
      <c r="P77" s="391">
        <f t="shared" si="23"/>
        <v>1893.3440000000001</v>
      </c>
      <c r="Q77" s="409">
        <f t="array" ref="Q77">SUM((Оплата!$C$5:$C$2985&lt;=$H$1)*(Оплата!$C$5:$C$2985&gt;$G$1)*(Оплата!$D$5:$D$2985="ТСЖ")*(Оплата!$A$5:$A$2985=E77)*(Оплата!$E$5:$E$2985))</f>
        <v>3000</v>
      </c>
      <c r="R77" s="410">
        <f t="array" ref="R77">SUM((Оплата!$C$5:$C$2985&lt;=$H$1)*(Оплата!$C$5:$C$2985&gt;$G$1)*(Оплата!$D$5:$D$2985="кап_затраты")*(Оплата!$A$5:$A$2985=E77)*(Оплата!$E$5:$E$2985))</f>
        <v>0</v>
      </c>
      <c r="S77" s="411">
        <f t="array" ref="S77">SUM((Оплата!$C$5:$C$2985&lt;=$H$1)*(Оплата!$C$5:$C$2985&gt;$G$1)*(Оплата!$D$5:$D$2985="э_энер")*(Оплата!$A$5:$A$2985=E77)*(Оплата!$E$5:$E$2985))</f>
        <v>0</v>
      </c>
      <c r="T77" s="412">
        <f t="shared" si="21"/>
        <v>3000</v>
      </c>
      <c r="U77" s="405">
        <f t="shared" si="16"/>
        <v>-1469.2119999999932</v>
      </c>
      <c r="V77" s="405">
        <f t="shared" si="17"/>
        <v>0</v>
      </c>
      <c r="W77" s="406">
        <f t="shared" si="18"/>
        <v>3315.3</v>
      </c>
      <c r="X77" s="404">
        <f t="shared" si="22"/>
        <v>1846.088000000007</v>
      </c>
      <c r="Y77" s="413">
        <f t="shared" si="19"/>
        <v>74</v>
      </c>
      <c r="Z77" s="156">
        <f t="shared" si="14"/>
        <v>2.2240000000000002</v>
      </c>
      <c r="AA77" s="398"/>
      <c r="AB77" s="401"/>
      <c r="AD77" s="401"/>
      <c r="AE77" s="401"/>
      <c r="AF77" s="401"/>
    </row>
    <row r="78" spans="1:32" s="156" customFormat="1">
      <c r="A78" s="381"/>
      <c r="B78" s="381">
        <f t="array" ref="B78">SUM((Оплата!$C$5:$C$2992&lt;=$G$1)*(Оплата!$D$5:$D$2992="кап_затраты")*(Оплата!$A$5:$A$2992=E78)*(Оплата!$E$5:$E$2992))</f>
        <v>0</v>
      </c>
      <c r="C78" s="381">
        <f t="array" ref="C78">SUM((Оплата!$C$5:$C$2992&lt;=$G$1)*(Оплата!$D$5:$D$2992="э_энер")*(Оплата!$A$5:$A$2992=E78)*(Оплата!$E$5:$E$2992))</f>
        <v>0</v>
      </c>
      <c r="D78" s="156">
        <f t="array" ref="D78">SUM((Оплата!$C$5:$C$2992&lt;=$G$1)*(Оплата!$D$5:$D$2992="ТСЖ")*(Оплата!$A$5:$A$2992=E78)*(Оплата!$E$5:$E$2992))</f>
        <v>22121.96</v>
      </c>
      <c r="E78" s="402">
        <f>Жильцы!A76</f>
        <v>75</v>
      </c>
      <c r="F78" s="403" t="str">
        <f>Жильцы!B76&amp;" "&amp;Жильцы!C76&amp;"."&amp;Жильцы!D76&amp;"."</f>
        <v>Володченко Е.Г.</v>
      </c>
      <c r="G78" s="404">
        <f t="shared" si="20"/>
        <v>1895.1580000000035</v>
      </c>
      <c r="H78" s="405">
        <f>Жильцы!J76+SUMIFS(р_и_с!C76:O76, р_и_с!$C$1:$O$1,"&lt;"&amp;$F$1)+SUMIFS(т_тех!C76:O76, т_тех!$C$1:$O$1,"&lt;"&amp;$F$1)+SUMIFS(пас_с!C76:O76,пас_с!$C$1:$O$1,"&lt;"&amp;$F$1)-D78</f>
        <v>-2098.1419999999962</v>
      </c>
      <c r="I78" s="406">
        <f>Жильцы!L76+SUMIFS(кап!C76:O76, кап!$C$1:$O$1,"&lt;"&amp;$F$1)-B78</f>
        <v>0</v>
      </c>
      <c r="J78" s="407">
        <f>Жильцы!K76+SUMIFS(э_э!C76:O76, э_э!$C$1:$O$1,"&lt;"&amp;$F$1)-C78</f>
        <v>3993.2999999999997</v>
      </c>
      <c r="K78" s="388">
        <f>INDEX(р_и_с!$A$2:$O$129,E78,(3+$F$1))+INDEX(т_тех!$A$2:$O$129,E78,(3+$F$1))+INDEX(пас_с!$A$2:$O$129,E78,(3+$F$1))</f>
        <v>1566.528</v>
      </c>
      <c r="L78" s="488">
        <f>INDEX(р_и_с!$R$2:$AC$129,E78,$F$1)</f>
        <v>1451.4</v>
      </c>
      <c r="M78" s="491">
        <f t="shared" si="15"/>
        <v>115.12999999999988</v>
      </c>
      <c r="N78" s="408">
        <f>INDEX(кап!$A$2:$O$129,E78,(3+$F$1))</f>
        <v>0</v>
      </c>
      <c r="O78" s="390">
        <f>INDEX(э_э!$A$2:$O$129,E78,(3+$F$1))</f>
        <v>419.09999999999997</v>
      </c>
      <c r="P78" s="391">
        <f t="shared" si="23"/>
        <v>1985.6279999999999</v>
      </c>
      <c r="Q78" s="409">
        <f t="array" ref="Q78">SUM((Оплата!$C$5:$C$2985&lt;=$H$1)*(Оплата!$C$5:$C$2985&gt;$G$1)*(Оплата!$D$5:$D$2985="ТСЖ")*(Оплата!$A$5:$A$2985=E78)*(Оплата!$E$5:$E$2985))</f>
        <v>1895.16</v>
      </c>
      <c r="R78" s="410">
        <f t="array" ref="R78">SUM((Оплата!$C$5:$C$2985&lt;=$H$1)*(Оплата!$C$5:$C$2985&gt;$G$1)*(Оплата!$D$5:$D$2985="кап_затраты")*(Оплата!$A$5:$A$2985=E78)*(Оплата!$E$5:$E$2985))</f>
        <v>0</v>
      </c>
      <c r="S78" s="411">
        <f t="array" ref="S78">SUM((Оплата!$C$5:$C$2985&lt;=$H$1)*(Оплата!$C$5:$C$2985&gt;$G$1)*(Оплата!$D$5:$D$2985="э_энер")*(Оплата!$A$5:$A$2985=E78)*(Оплата!$E$5:$E$2985))</f>
        <v>0</v>
      </c>
      <c r="T78" s="412">
        <f t="shared" si="21"/>
        <v>1895.16</v>
      </c>
      <c r="U78" s="405">
        <f t="shared" si="16"/>
        <v>-2426.7739999999962</v>
      </c>
      <c r="V78" s="405">
        <f t="shared" si="17"/>
        <v>0</v>
      </c>
      <c r="W78" s="406">
        <f t="shared" si="18"/>
        <v>4412.3999999999996</v>
      </c>
      <c r="X78" s="404">
        <f t="shared" si="22"/>
        <v>1985.6260000000034</v>
      </c>
      <c r="Y78" s="413">
        <f t="shared" si="19"/>
        <v>75</v>
      </c>
      <c r="Z78" s="156">
        <f t="shared" si="14"/>
        <v>2.2240000000000002</v>
      </c>
      <c r="AA78" s="398"/>
      <c r="AB78" s="401"/>
      <c r="AD78" s="401"/>
      <c r="AE78" s="401"/>
      <c r="AF78" s="401"/>
    </row>
    <row r="79" spans="1:32" s="156" customFormat="1">
      <c r="A79" s="381"/>
      <c r="B79" s="381">
        <f t="array" ref="B79">SUM((Оплата!$C$5:$C$2992&lt;=$G$1)*(Оплата!$D$5:$D$2992="кап_затраты")*(Оплата!$A$5:$A$2992=E79)*(Оплата!$E$5:$E$2992))</f>
        <v>0</v>
      </c>
      <c r="C79" s="381">
        <f t="array" ref="C79">SUM((Оплата!$C$5:$C$2992&lt;=$G$1)*(Оплата!$D$5:$D$2992="э_энер")*(Оплата!$A$5:$A$2992=E79)*(Оплата!$E$5:$E$2992))</f>
        <v>0</v>
      </c>
      <c r="D79" s="156">
        <f t="array" ref="D79">SUM((Оплата!$C$5:$C$2992&lt;=$G$1)*(Оплата!$D$5:$D$2992="ТСЖ")*(Оплата!$A$5:$A$2992=E79)*(Оплата!$E$5:$E$2992))</f>
        <v>24566.28</v>
      </c>
      <c r="E79" s="402">
        <f>Жильцы!A77</f>
        <v>76</v>
      </c>
      <c r="F79" s="403" t="str">
        <f>Жильцы!B77&amp;" "&amp;Жильцы!C77&amp;"."&amp;Жильцы!D77&amp;"."</f>
        <v>Малюкевич А.В.</v>
      </c>
      <c r="G79" s="404">
        <f t="shared" si="20"/>
        <v>2747.6639999999989</v>
      </c>
      <c r="H79" s="405">
        <f>Жильцы!J77+SUMIFS(р_и_с!C77:O77, р_и_с!$C$1:$O$1,"&lt;"&amp;$F$1)+SUMIFS(т_тех!C77:O77, т_тех!$C$1:$O$1,"&lt;"&amp;$F$1)+SUMIFS(пас_с!C77:O77,пас_с!$C$1:$O$1,"&lt;"&amp;$F$1)-D79</f>
        <v>-2417.6160000000018</v>
      </c>
      <c r="I79" s="406">
        <f>Жильцы!L77+SUMIFS(кап!C77:O77, кап!$C$1:$O$1,"&lt;"&amp;$F$1)-B79</f>
        <v>0</v>
      </c>
      <c r="J79" s="407">
        <f>Жильцы!K77+SUMIFS(э_э!C77:O77, э_э!$C$1:$O$1,"&lt;"&amp;$F$1)-C79</f>
        <v>5165.2800000000007</v>
      </c>
      <c r="K79" s="388">
        <f>INDEX(р_и_с!$A$2:$O$129,E79,(3+$F$1))+INDEX(т_тех!$A$2:$O$129,E79,(3+$F$1))+INDEX(пас_с!$A$2:$O$129,E79,(3+$F$1))</f>
        <v>2088.7039999999997</v>
      </c>
      <c r="L79" s="488">
        <f>INDEX(р_и_с!$R$2:$AC$129,E79,$F$1)</f>
        <v>1935.1999999999998</v>
      </c>
      <c r="M79" s="491">
        <f t="shared" si="15"/>
        <v>153.49999999999977</v>
      </c>
      <c r="N79" s="408">
        <f>INDEX(кап!$A$2:$O$129,E79,(3+$F$1))</f>
        <v>0</v>
      </c>
      <c r="O79" s="390">
        <f>INDEX(э_э!$A$2:$O$129,E79,(3+$F$1))</f>
        <v>363</v>
      </c>
      <c r="P79" s="391">
        <f t="shared" si="23"/>
        <v>2451.7039999999997</v>
      </c>
      <c r="Q79" s="409">
        <f t="array" ref="Q79">SUM((Оплата!$C$5:$C$2985&lt;=$H$1)*(Оплата!$C$5:$C$2985&gt;$G$1)*(Оплата!$D$5:$D$2985="ТСЖ")*(Оплата!$A$5:$A$2985=E79)*(Оплата!$E$5:$E$2985))</f>
        <v>2747.66</v>
      </c>
      <c r="R79" s="410">
        <f t="array" ref="R79">SUM((Оплата!$C$5:$C$2985&lt;=$H$1)*(Оплата!$C$5:$C$2985&gt;$G$1)*(Оплата!$D$5:$D$2985="кап_затраты")*(Оплата!$A$5:$A$2985=E79)*(Оплата!$E$5:$E$2985))</f>
        <v>0</v>
      </c>
      <c r="S79" s="411">
        <f t="array" ref="S79">SUM((Оплата!$C$5:$C$2985&lt;=$H$1)*(Оплата!$C$5:$C$2985&gt;$G$1)*(Оплата!$D$5:$D$2985="э_энер")*(Оплата!$A$5:$A$2985=E79)*(Оплата!$E$5:$E$2985))</f>
        <v>0</v>
      </c>
      <c r="T79" s="412">
        <f t="shared" si="21"/>
        <v>2747.66</v>
      </c>
      <c r="U79" s="405">
        <f t="shared" si="16"/>
        <v>-3076.5720000000019</v>
      </c>
      <c r="V79" s="405">
        <f t="shared" si="17"/>
        <v>0</v>
      </c>
      <c r="W79" s="406">
        <f t="shared" si="18"/>
        <v>5528.2800000000007</v>
      </c>
      <c r="X79" s="404">
        <f t="shared" si="22"/>
        <v>2451.7079999999987</v>
      </c>
      <c r="Y79" s="413">
        <f t="shared" si="19"/>
        <v>76</v>
      </c>
      <c r="Z79" s="156">
        <f t="shared" si="14"/>
        <v>2.2240000000000002</v>
      </c>
      <c r="AA79" s="398"/>
      <c r="AB79" s="401"/>
      <c r="AD79" s="401"/>
      <c r="AE79" s="401"/>
      <c r="AF79" s="401"/>
    </row>
    <row r="80" spans="1:32" s="156" customFormat="1">
      <c r="A80" s="381"/>
      <c r="B80" s="381">
        <f t="array" ref="B80">SUM((Оплата!$C$5:$C$2992&lt;=$G$1)*(Оплата!$D$5:$D$2992="кап_затраты")*(Оплата!$A$5:$A$2992=E80)*(Оплата!$E$5:$E$2992))</f>
        <v>0</v>
      </c>
      <c r="C80" s="381">
        <f t="array" ref="C80">SUM((Оплата!$C$5:$C$2992&lt;=$G$1)*(Оплата!$D$5:$D$2992="э_энер")*(Оплата!$A$5:$A$2992=E80)*(Оплата!$E$5:$E$2992))</f>
        <v>0</v>
      </c>
      <c r="D80" s="156">
        <f t="array" ref="D80">SUM((Оплата!$C$5:$C$2992&lt;=$G$1)*(Оплата!$D$5:$D$2992="ТСЖ")*(Оплата!$A$5:$A$2992=E80)*(Оплата!$E$5:$E$2992))</f>
        <v>31884.54</v>
      </c>
      <c r="E80" s="402">
        <f>Жильцы!A78</f>
        <v>77</v>
      </c>
      <c r="F80" s="403" t="str">
        <f>Жильцы!B78&amp;" "&amp;Жильцы!C78&amp;"."&amp;Жильцы!D78&amp;"."</f>
        <v>Попов К.А.</v>
      </c>
      <c r="G80" s="404">
        <f t="shared" si="20"/>
        <v>3075.5739999999987</v>
      </c>
      <c r="H80" s="405">
        <f>Жильцы!J78+SUMIFS(р_и_с!C78:O78, р_и_с!$C$1:$O$1,"&lt;"&amp;$F$1)+SUMIFS(т_тех!C78:O78, т_тех!$C$1:$O$1,"&lt;"&amp;$F$1)+SUMIFS(пас_с!C78:O78,пас_с!$C$1:$O$1,"&lt;"&amp;$F$1)-D80</f>
        <v>-9827.0660000000025</v>
      </c>
      <c r="I80" s="406">
        <f>Жильцы!L78+SUMIFS(кап!C78:O78, кап!$C$1:$O$1,"&lt;"&amp;$F$1)-B80</f>
        <v>0</v>
      </c>
      <c r="J80" s="407">
        <f>Жильцы!K78+SUMIFS(э_э!C78:O78, э_э!$C$1:$O$1,"&lt;"&amp;$F$1)-C80</f>
        <v>12902.640000000001</v>
      </c>
      <c r="K80" s="388">
        <f>INDEX(р_и_с!$A$2:$O$129,E80,(3+$F$1))+INDEX(т_тех!$A$2:$O$129,E80,(3+$F$1))+INDEX(пас_с!$A$2:$O$129,E80,(3+$F$1))</f>
        <v>2088.7039999999997</v>
      </c>
      <c r="L80" s="488">
        <f>INDEX(р_и_с!$R$2:$AC$129,E80,$F$1)</f>
        <v>1935.1999999999998</v>
      </c>
      <c r="M80" s="491">
        <f t="shared" si="15"/>
        <v>153.49999999999977</v>
      </c>
      <c r="N80" s="408">
        <f>INDEX(кап!$A$2:$O$129,E80,(3+$F$1))</f>
        <v>0</v>
      </c>
      <c r="O80" s="390">
        <f>INDEX(э_э!$A$2:$O$129,E80,(3+$F$1))</f>
        <v>904.19999999999993</v>
      </c>
      <c r="P80" s="391">
        <f t="shared" si="23"/>
        <v>2992.9039999999995</v>
      </c>
      <c r="Q80" s="409">
        <f t="array" ref="Q80">SUM((Оплата!$C$5:$C$2985&lt;=$H$1)*(Оплата!$C$5:$C$2985&gt;$G$1)*(Оплата!$D$5:$D$2985="ТСЖ")*(Оплата!$A$5:$A$2985=E80)*(Оплата!$E$5:$E$2985))</f>
        <v>3075.57</v>
      </c>
      <c r="R80" s="410">
        <f t="array" ref="R80">SUM((Оплата!$C$5:$C$2985&lt;=$H$1)*(Оплата!$C$5:$C$2985&gt;$G$1)*(Оплата!$D$5:$D$2985="кап_затраты")*(Оплата!$A$5:$A$2985=E80)*(Оплата!$E$5:$E$2985))</f>
        <v>0</v>
      </c>
      <c r="S80" s="411">
        <f t="array" ref="S80">SUM((Оплата!$C$5:$C$2985&lt;=$H$1)*(Оплата!$C$5:$C$2985&gt;$G$1)*(Оплата!$D$5:$D$2985="э_энер")*(Оплата!$A$5:$A$2985=E80)*(Оплата!$E$5:$E$2985))</f>
        <v>0</v>
      </c>
      <c r="T80" s="412">
        <f t="shared" si="21"/>
        <v>3075.57</v>
      </c>
      <c r="U80" s="405">
        <f t="shared" si="16"/>
        <v>-10813.932000000003</v>
      </c>
      <c r="V80" s="405">
        <f t="shared" si="17"/>
        <v>0</v>
      </c>
      <c r="W80" s="406">
        <f t="shared" si="18"/>
        <v>13806.840000000002</v>
      </c>
      <c r="X80" s="404">
        <f t="shared" si="22"/>
        <v>2992.9079999999994</v>
      </c>
      <c r="Y80" s="413">
        <f t="shared" si="19"/>
        <v>77</v>
      </c>
      <c r="Z80" s="156">
        <f t="shared" si="14"/>
        <v>2.2240000000000002</v>
      </c>
      <c r="AA80" s="398"/>
      <c r="AB80" s="401"/>
      <c r="AD80" s="401"/>
      <c r="AE80" s="401"/>
      <c r="AF80" s="401"/>
    </row>
    <row r="81" spans="1:32" s="156" customFormat="1">
      <c r="A81" s="381"/>
      <c r="B81" s="381">
        <f t="array" ref="B81">SUM((Оплата!$C$5:$C$2992&lt;=$G$1)*(Оплата!$D$5:$D$2992="кап_затраты")*(Оплата!$A$5:$A$2992=E81)*(Оплата!$E$5:$E$2992))</f>
        <v>0</v>
      </c>
      <c r="C81" s="381">
        <f t="array" ref="C81">SUM((Оплата!$C$5:$C$2992&lt;=$G$1)*(Оплата!$D$5:$D$2992="э_энер")*(Оплата!$A$5:$A$2992=E81)*(Оплата!$E$5:$E$2992))</f>
        <v>0</v>
      </c>
      <c r="D81" s="156">
        <f t="array" ref="D81">SUM((Оплата!$C$5:$C$2992&lt;=$G$1)*(Оплата!$D$5:$D$2992="ТСЖ")*(Оплата!$A$5:$A$2992=E81)*(Оплата!$E$5:$E$2992))</f>
        <v>25848.97</v>
      </c>
      <c r="E81" s="402">
        <f>Жильцы!A79</f>
        <v>78</v>
      </c>
      <c r="F81" s="403" t="str">
        <f>Жильцы!B79&amp;" "&amp;Жильцы!C79&amp;"."&amp;Жильцы!D79&amp;"."</f>
        <v>Рогачев В.С.</v>
      </c>
      <c r="G81" s="404">
        <f t="shared" si="20"/>
        <v>2381.3080000000009</v>
      </c>
      <c r="H81" s="405">
        <f>Жильцы!J79+SUMIFS(р_и_с!C79:O79, р_и_с!$C$1:$O$1,"&lt;"&amp;$F$1)+SUMIFS(т_тех!C79:O79, т_тех!$C$1:$O$1,"&lt;"&amp;$F$1)+SUMIFS(пас_с!C79:O79,пас_с!$C$1:$O$1,"&lt;"&amp;$F$1)-D81</f>
        <v>-6898.0519999999997</v>
      </c>
      <c r="I81" s="406">
        <f>Жильцы!L79+SUMIFS(кап!C79:O79, кап!$C$1:$O$1,"&lt;"&amp;$F$1)-B81</f>
        <v>0</v>
      </c>
      <c r="J81" s="407">
        <f>Жильцы!K79+SUMIFS(э_э!C79:O79, э_э!$C$1:$O$1,"&lt;"&amp;$F$1)-C81</f>
        <v>9279.36</v>
      </c>
      <c r="K81" s="388">
        <f>INDEX(р_и_с!$A$2:$O$129,E81,(3+$F$1))+INDEX(т_тех!$A$2:$O$129,E81,(3+$F$1))+INDEX(пас_с!$A$2:$O$129,E81,(3+$F$1))</f>
        <v>1566.528</v>
      </c>
      <c r="L81" s="488">
        <f>INDEX(р_и_с!$R$2:$AC$129,E81,$F$1)</f>
        <v>1451.4</v>
      </c>
      <c r="M81" s="491">
        <f t="shared" si="15"/>
        <v>115.12999999999988</v>
      </c>
      <c r="N81" s="408">
        <f>INDEX(кап!$A$2:$O$129,E81,(3+$F$1))</f>
        <v>0</v>
      </c>
      <c r="O81" s="390">
        <f>INDEX(э_э!$A$2:$O$129,E81,(3+$F$1))</f>
        <v>729.3</v>
      </c>
      <c r="P81" s="391">
        <f t="shared" si="23"/>
        <v>2295.828</v>
      </c>
      <c r="Q81" s="409">
        <f t="array" ref="Q81">SUM((Оплата!$C$5:$C$2985&lt;=$H$1)*(Оплата!$C$5:$C$2985&gt;$G$1)*(Оплата!$D$5:$D$2985="ТСЖ")*(Оплата!$A$5:$A$2985=E81)*(Оплата!$E$5:$E$2985))</f>
        <v>2381.31</v>
      </c>
      <c r="R81" s="410">
        <f t="array" ref="R81">SUM((Оплата!$C$5:$C$2985&lt;=$H$1)*(Оплата!$C$5:$C$2985&gt;$G$1)*(Оплата!$D$5:$D$2985="кап_затраты")*(Оплата!$A$5:$A$2985=E81)*(Оплата!$E$5:$E$2985))</f>
        <v>0</v>
      </c>
      <c r="S81" s="411">
        <f t="array" ref="S81">SUM((Оплата!$C$5:$C$2985&lt;=$H$1)*(Оплата!$C$5:$C$2985&gt;$G$1)*(Оплата!$D$5:$D$2985="э_энер")*(Оплата!$A$5:$A$2985=E81)*(Оплата!$E$5:$E$2985))</f>
        <v>0</v>
      </c>
      <c r="T81" s="412">
        <f t="shared" si="21"/>
        <v>2381.31</v>
      </c>
      <c r="U81" s="405">
        <f t="shared" si="16"/>
        <v>-7712.8339999999989</v>
      </c>
      <c r="V81" s="405">
        <f t="shared" si="17"/>
        <v>0</v>
      </c>
      <c r="W81" s="406">
        <f t="shared" si="18"/>
        <v>10008.66</v>
      </c>
      <c r="X81" s="404">
        <f t="shared" si="22"/>
        <v>2295.8260000000009</v>
      </c>
      <c r="Y81" s="413">
        <f t="shared" si="19"/>
        <v>78</v>
      </c>
      <c r="Z81" s="156">
        <f t="shared" si="14"/>
        <v>2.2240000000000002</v>
      </c>
      <c r="AA81" s="398"/>
      <c r="AB81" s="401"/>
      <c r="AD81" s="401"/>
      <c r="AE81" s="401"/>
      <c r="AF81" s="401"/>
    </row>
    <row r="82" spans="1:32" s="156" customFormat="1">
      <c r="A82" s="381"/>
      <c r="B82" s="381">
        <f t="array" ref="B82">SUM((Оплата!$C$5:$C$2992&lt;=$G$1)*(Оплата!$D$5:$D$2992="кап_затраты")*(Оплата!$A$5:$A$2992=E82)*(Оплата!$E$5:$E$2992))</f>
        <v>0</v>
      </c>
      <c r="C82" s="381">
        <f t="array" ref="C82">SUM((Оплата!$C$5:$C$2992&lt;=$G$1)*(Оплата!$D$5:$D$2992="э_энер")*(Оплата!$A$5:$A$2992=E82)*(Оплата!$E$5:$E$2992))</f>
        <v>0</v>
      </c>
      <c r="D82" s="156">
        <f t="array" ref="D82">SUM((Оплата!$C$5:$C$2992&lt;=$G$1)*(Оплата!$D$5:$D$2992="ТСЖ")*(Оплата!$A$5:$A$2992=E82)*(Оплата!$E$5:$E$2992))</f>
        <v>18724.759999999998</v>
      </c>
      <c r="E82" s="402">
        <f>Жильцы!A80</f>
        <v>79</v>
      </c>
      <c r="F82" s="403" t="str">
        <f>Жильцы!B80&amp;" "&amp;Жильцы!C80&amp;"."&amp;Жильцы!D80&amp;"."</f>
        <v>Иванов В.И.</v>
      </c>
      <c r="G82" s="404">
        <f t="shared" si="20"/>
        <v>4799.4380000000019</v>
      </c>
      <c r="H82" s="405">
        <f>Жильцы!J80+SUMIFS(р_и_с!C80:O80, р_и_с!$C$1:$O$1,"&lt;"&amp;$F$1)+SUMIFS(т_тех!C80:O80, т_тех!$C$1:$O$1,"&lt;"&amp;$F$1)+SUMIFS(пас_с!C80:O80,пас_с!$C$1:$O$1,"&lt;"&amp;$F$1)-D82</f>
        <v>-590.90199999999822</v>
      </c>
      <c r="I82" s="406">
        <f>Жильцы!L80+SUMIFS(кап!C80:O80, кап!$C$1:$O$1,"&lt;"&amp;$F$1)-B82</f>
        <v>0</v>
      </c>
      <c r="J82" s="407">
        <f>Жильцы!K80+SUMIFS(э_э!C80:O80, э_э!$C$1:$O$1,"&lt;"&amp;$F$1)-C82</f>
        <v>5390.34</v>
      </c>
      <c r="K82" s="388">
        <f>INDEX(р_и_с!$A$2:$O$129,E82,(3+$F$1))+INDEX(т_тех!$A$2:$O$129,E82,(3+$F$1))+INDEX(пас_с!$A$2:$O$129,E82,(3+$F$1))</f>
        <v>1566.528</v>
      </c>
      <c r="L82" s="488">
        <f>INDEX(р_и_с!$R$2:$AC$129,E82,$F$1)</f>
        <v>1451.4</v>
      </c>
      <c r="M82" s="491">
        <f t="shared" si="15"/>
        <v>115.12999999999988</v>
      </c>
      <c r="N82" s="408">
        <f>INDEX(кап!$A$2:$O$129,E82,(3+$F$1))</f>
        <v>0</v>
      </c>
      <c r="O82" s="390">
        <f>INDEX(э_э!$A$2:$O$129,E82,(3+$F$1))</f>
        <v>442.2</v>
      </c>
      <c r="P82" s="391">
        <f t="shared" si="23"/>
        <v>2008.7280000000001</v>
      </c>
      <c r="Q82" s="409">
        <f t="array" ref="Q82">SUM((Оплата!$C$5:$C$2985&lt;=$H$1)*(Оплата!$C$5:$C$2985&gt;$G$1)*(Оплата!$D$5:$D$2985="ТСЖ")*(Оплата!$A$5:$A$2985=E82)*(Оплата!$E$5:$E$2985))</f>
        <v>4799.4399999999996</v>
      </c>
      <c r="R82" s="410">
        <f t="array" ref="R82">SUM((Оплата!$C$5:$C$2985&lt;=$H$1)*(Оплата!$C$5:$C$2985&gt;$G$1)*(Оплата!$D$5:$D$2985="кап_затраты")*(Оплата!$A$5:$A$2985=E82)*(Оплата!$E$5:$E$2985))</f>
        <v>0</v>
      </c>
      <c r="S82" s="411">
        <f t="array" ref="S82">SUM((Оплата!$C$5:$C$2985&lt;=$H$1)*(Оплата!$C$5:$C$2985&gt;$G$1)*(Оплата!$D$5:$D$2985="э_энер")*(Оплата!$A$5:$A$2985=E82)*(Оплата!$E$5:$E$2985))</f>
        <v>0</v>
      </c>
      <c r="T82" s="412">
        <f t="shared" si="21"/>
        <v>4799.4399999999996</v>
      </c>
      <c r="U82" s="405">
        <f t="shared" si="16"/>
        <v>-3823.8139999999976</v>
      </c>
      <c r="V82" s="405">
        <f t="shared" si="17"/>
        <v>0</v>
      </c>
      <c r="W82" s="406">
        <f t="shared" si="18"/>
        <v>5832.54</v>
      </c>
      <c r="X82" s="404">
        <f t="shared" si="22"/>
        <v>2008.7260000000024</v>
      </c>
      <c r="Y82" s="413">
        <f t="shared" si="19"/>
        <v>79</v>
      </c>
      <c r="Z82" s="156">
        <f t="shared" si="14"/>
        <v>2.2240000000000002</v>
      </c>
      <c r="AA82" s="398"/>
      <c r="AB82" s="401"/>
      <c r="AD82" s="401"/>
      <c r="AE82" s="401"/>
      <c r="AF82" s="401"/>
    </row>
    <row r="83" spans="1:32" s="156" customFormat="1">
      <c r="A83" s="381"/>
      <c r="B83" s="381">
        <f t="array" ref="B83">SUM((Оплата!$C$5:$C$2992&lt;=$G$1)*(Оплата!$D$5:$D$2992="кап_затраты")*(Оплата!$A$5:$A$2992=E83)*(Оплата!$E$5:$E$2992))</f>
        <v>0</v>
      </c>
      <c r="C83" s="381">
        <f t="array" ref="C83">SUM((Оплата!$C$5:$C$2992&lt;=$G$1)*(Оплата!$D$5:$D$2992="э_энер")*(Оплата!$A$5:$A$2992=E83)*(Оплата!$E$5:$E$2992))</f>
        <v>0</v>
      </c>
      <c r="D83" s="156">
        <f t="array" ref="D83">SUM((Оплата!$C$5:$C$2992&lt;=$G$1)*(Оплата!$D$5:$D$2992="ТСЖ")*(Оплата!$A$5:$A$2992=E83)*(Оплата!$E$5:$E$2992))</f>
        <v>26559.54</v>
      </c>
      <c r="E83" s="402">
        <f>Жильцы!A81</f>
        <v>80</v>
      </c>
      <c r="F83" s="403" t="str">
        <f>Жильцы!B81&amp;" "&amp;Жильцы!C81&amp;"."&amp;Жильцы!D81&amp;"."</f>
        <v>Аксенов В.В.</v>
      </c>
      <c r="G83" s="404">
        <f t="shared" si="20"/>
        <v>2437.4299999999948</v>
      </c>
      <c r="H83" s="405">
        <f>Жильцы!J81+SUMIFS(р_и_с!C81:O81, р_и_с!$C$1:$O$1,"&lt;"&amp;$F$1)+SUMIFS(т_тех!C81:O81, т_тех!$C$1:$O$1,"&lt;"&amp;$F$1)+SUMIFS(пас_с!C81:O81,пас_с!$C$1:$O$1,"&lt;"&amp;$F$1)-D83</f>
        <v>-7625.8900000000031</v>
      </c>
      <c r="I83" s="406">
        <f>Жильцы!L81+SUMIFS(кап!C81:O81, кап!$C$1:$O$1,"&lt;"&amp;$F$1)-B83</f>
        <v>0</v>
      </c>
      <c r="J83" s="407">
        <f>Жильцы!K81+SUMIFS(э_э!C81:O81, э_э!$C$1:$O$1,"&lt;"&amp;$F$1)-C83</f>
        <v>10063.319999999998</v>
      </c>
      <c r="K83" s="388">
        <f>INDEX(р_и_с!$A$2:$O$129,E83,(3+$F$1))+INDEX(т_тех!$A$2:$O$129,E83,(3+$F$1))+INDEX(пас_с!$A$2:$O$129,E83,(3+$F$1))</f>
        <v>1576.08</v>
      </c>
      <c r="L83" s="488">
        <f>INDEX(р_и_с!$R$2:$AC$129,E83,$F$1)</f>
        <v>1460.25</v>
      </c>
      <c r="M83" s="491">
        <f t="shared" si="15"/>
        <v>115.82999999999993</v>
      </c>
      <c r="N83" s="408">
        <f>INDEX(кап!$A$2:$O$129,E83,(3+$F$1))</f>
        <v>0</v>
      </c>
      <c r="O83" s="390">
        <f>INDEX(э_э!$A$2:$O$129,E83,(3+$F$1))</f>
        <v>877.8</v>
      </c>
      <c r="P83" s="391">
        <f t="shared" si="23"/>
        <v>2453.88</v>
      </c>
      <c r="Q83" s="409">
        <f t="array" ref="Q83">SUM((Оплата!$C$5:$C$2985&lt;=$H$1)*(Оплата!$C$5:$C$2985&gt;$G$1)*(Оплата!$D$5:$D$2985="ТСЖ")*(Оплата!$A$5:$A$2985=E83)*(Оплата!$E$5:$E$2985))</f>
        <v>2437.4299999999998</v>
      </c>
      <c r="R83" s="410">
        <f t="array" ref="R83">SUM((Оплата!$C$5:$C$2985&lt;=$H$1)*(Оплата!$C$5:$C$2985&gt;$G$1)*(Оплата!$D$5:$D$2985="кап_затраты")*(Оплата!$A$5:$A$2985=E83)*(Оплата!$E$5:$E$2985))</f>
        <v>0</v>
      </c>
      <c r="S83" s="411">
        <f t="array" ref="S83">SUM((Оплата!$C$5:$C$2985&lt;=$H$1)*(Оплата!$C$5:$C$2985&gt;$G$1)*(Оплата!$D$5:$D$2985="э_энер")*(Оплата!$A$5:$A$2985=E83)*(Оплата!$E$5:$E$2985))</f>
        <v>0</v>
      </c>
      <c r="T83" s="412">
        <f t="shared" si="21"/>
        <v>2437.4299999999998</v>
      </c>
      <c r="U83" s="405">
        <f t="shared" si="16"/>
        <v>-8487.2400000000034</v>
      </c>
      <c r="V83" s="405">
        <f t="shared" si="17"/>
        <v>0</v>
      </c>
      <c r="W83" s="406">
        <f t="shared" si="18"/>
        <v>10941.119999999997</v>
      </c>
      <c r="X83" s="404">
        <f t="shared" si="22"/>
        <v>2453.8799999999937</v>
      </c>
      <c r="Y83" s="413">
        <f t="shared" si="19"/>
        <v>80</v>
      </c>
      <c r="Z83" s="156">
        <f t="shared" si="14"/>
        <v>2.2240000000000002</v>
      </c>
      <c r="AA83" s="398"/>
      <c r="AB83" s="401"/>
      <c r="AD83" s="401"/>
      <c r="AE83" s="401"/>
      <c r="AF83" s="401"/>
    </row>
    <row r="84" spans="1:32" s="156" customFormat="1">
      <c r="A84" s="381"/>
      <c r="B84" s="381">
        <f t="array" ref="B84">SUM((Оплата!$C$5:$C$2992&lt;=$G$1)*(Оплата!$D$5:$D$2992="кап_затраты")*(Оплата!$A$5:$A$2992=E84)*(Оплата!$E$5:$E$2992))</f>
        <v>0</v>
      </c>
      <c r="C84" s="381">
        <f t="array" ref="C84">SUM((Оплата!$C$5:$C$2992&lt;=$G$1)*(Оплата!$D$5:$D$2992="э_энер")*(Оплата!$A$5:$A$2992=E84)*(Оплата!$E$5:$E$2992))</f>
        <v>0</v>
      </c>
      <c r="D84" s="156">
        <f t="array" ref="D84">SUM((Оплата!$C$5:$C$2992&lt;=$G$1)*(Оплата!$D$5:$D$2992="ТСЖ")*(Оплата!$A$5:$A$2992=E84)*(Оплата!$E$5:$E$2992))</f>
        <v>21162.850000000002</v>
      </c>
      <c r="E84" s="402">
        <f>Жильцы!A82</f>
        <v>81</v>
      </c>
      <c r="F84" s="403" t="str">
        <f>Жильцы!B82&amp;" "&amp;Жильцы!C82&amp;"."&amp;Жильцы!D82&amp;"."</f>
        <v>Белов И.А.</v>
      </c>
      <c r="G84" s="404">
        <f t="shared" si="20"/>
        <v>9732.6159999999982</v>
      </c>
      <c r="H84" s="405">
        <f>Жильцы!J82+SUMIFS(р_и_с!C82:O82, р_и_с!$C$1:$O$1,"&lt;"&amp;$F$1)+SUMIFS(т_тех!C82:O82, т_тех!$C$1:$O$1,"&lt;"&amp;$F$1)+SUMIFS(пас_с!C82:O82,пас_с!$C$1:$O$1,"&lt;"&amp;$F$1)-D84</f>
        <v>4833.3159999999989</v>
      </c>
      <c r="I84" s="406">
        <f>Жильцы!L82+SUMIFS(кап!C82:O82, кап!$C$1:$O$1,"&lt;"&amp;$F$1)-B84</f>
        <v>0</v>
      </c>
      <c r="J84" s="407">
        <f>Жильцы!K82+SUMIFS(э_э!C82:O82, э_э!$C$1:$O$1,"&lt;"&amp;$F$1)-C84</f>
        <v>4899.3</v>
      </c>
      <c r="K84" s="388">
        <f>INDEX(р_и_с!$A$2:$O$129,E84,(3+$F$1))+INDEX(т_тех!$A$2:$O$129,E84,(3+$F$1))+INDEX(пас_с!$A$2:$O$129,E84,(3+$F$1))</f>
        <v>1572.896</v>
      </c>
      <c r="L84" s="488">
        <f>INDEX(р_и_с!$R$2:$AC$129,E84,$F$1)</f>
        <v>1457.3</v>
      </c>
      <c r="M84" s="491">
        <f t="shared" si="15"/>
        <v>115.60000000000014</v>
      </c>
      <c r="N84" s="408">
        <f>INDEX(кап!$A$2:$O$129,E84,(3+$F$1))</f>
        <v>0</v>
      </c>
      <c r="O84" s="390">
        <f>INDEX(э_э!$A$2:$O$129,E84,(3+$F$1))</f>
        <v>376.2</v>
      </c>
      <c r="P84" s="391">
        <f t="shared" si="23"/>
        <v>1949.096</v>
      </c>
      <c r="Q84" s="409">
        <f t="array" ref="Q84">SUM((Оплата!$C$5:$C$2985&lt;=$H$1)*(Оплата!$C$5:$C$2985&gt;$G$1)*(Оплата!$D$5:$D$2985="ТСЖ")*(Оплата!$A$5:$A$2985=E84)*(Оплата!$E$5:$E$2985))</f>
        <v>2193.3000000000002</v>
      </c>
      <c r="R84" s="410">
        <f t="array" ref="R84">SUM((Оплата!$C$5:$C$2985&lt;=$H$1)*(Оплата!$C$5:$C$2985&gt;$G$1)*(Оплата!$D$5:$D$2985="кап_затраты")*(Оплата!$A$5:$A$2985=E84)*(Оплата!$E$5:$E$2985))</f>
        <v>0</v>
      </c>
      <c r="S84" s="411">
        <f t="array" ref="S84">SUM((Оплата!$C$5:$C$2985&lt;=$H$1)*(Оплата!$C$5:$C$2985&gt;$G$1)*(Оплата!$D$5:$D$2985="э_энер")*(Оплата!$A$5:$A$2985=E84)*(Оплата!$E$5:$E$2985))</f>
        <v>0</v>
      </c>
      <c r="T84" s="412">
        <f t="shared" si="21"/>
        <v>2193.3000000000002</v>
      </c>
      <c r="U84" s="405">
        <f t="shared" si="16"/>
        <v>4212.9119999999984</v>
      </c>
      <c r="V84" s="405">
        <f t="shared" si="17"/>
        <v>0</v>
      </c>
      <c r="W84" s="406">
        <f t="shared" si="18"/>
        <v>5275.5</v>
      </c>
      <c r="X84" s="404">
        <f t="shared" si="22"/>
        <v>9488.4119999999984</v>
      </c>
      <c r="Y84" s="413">
        <f t="shared" si="19"/>
        <v>81</v>
      </c>
      <c r="Z84" s="156">
        <f t="shared" si="14"/>
        <v>2.2240000000000002</v>
      </c>
      <c r="AA84" s="398"/>
      <c r="AB84" s="401"/>
      <c r="AD84" s="401"/>
      <c r="AE84" s="401"/>
      <c r="AF84" s="401"/>
    </row>
    <row r="85" spans="1:32" s="156" customFormat="1">
      <c r="A85" s="381"/>
      <c r="B85" s="381">
        <f t="array" ref="B85">SUM((Оплата!$C$5:$C$2992&lt;=$G$1)*(Оплата!$D$5:$D$2992="кап_затраты")*(Оплата!$A$5:$A$2992=E85)*(Оплата!$E$5:$E$2992))</f>
        <v>0</v>
      </c>
      <c r="C85" s="381">
        <f t="array" ref="C85">SUM((Оплата!$C$5:$C$2992&lt;=$G$1)*(Оплата!$D$5:$D$2992="э_энер")*(Оплата!$A$5:$A$2992=E85)*(Оплата!$E$5:$E$2992))</f>
        <v>0</v>
      </c>
      <c r="D85" s="156">
        <f t="array" ref="D85">SUM((Оплата!$C$5:$C$2992&lt;=$G$1)*(Оплата!$D$5:$D$2992="ТСЖ")*(Оплата!$A$5:$A$2992=E85)*(Оплата!$E$5:$E$2992))</f>
        <v>22177.800000000003</v>
      </c>
      <c r="E85" s="402">
        <f>Жильцы!A83</f>
        <v>82</v>
      </c>
      <c r="F85" s="403" t="str">
        <f>Жильцы!B83&amp;" "&amp;Жильцы!C83&amp;"."&amp;Жильцы!D83&amp;"."</f>
        <v>Астафьев А.П.</v>
      </c>
      <c r="G85" s="404">
        <f t="shared" si="20"/>
        <v>2147.5140000000019</v>
      </c>
      <c r="H85" s="405">
        <f>Жильцы!J83+SUMIFS(р_и_с!C83:O83, р_и_с!$C$1:$O$1,"&lt;"&amp;$F$1)+SUMIFS(т_тех!C83:O83, т_тех!$C$1:$O$1,"&lt;"&amp;$F$1)+SUMIFS(пас_с!C83:O83,пас_с!$C$1:$O$1,"&lt;"&amp;$F$1)-D85</f>
        <v>-5668.3859999999986</v>
      </c>
      <c r="I85" s="406">
        <f>Жильцы!L83+SUMIFS(кап!C83:O83, кап!$C$1:$O$1,"&lt;"&amp;$F$1)-B85</f>
        <v>0</v>
      </c>
      <c r="J85" s="407">
        <f>Жильцы!K83+SUMIFS(э_э!C83:O83, э_э!$C$1:$O$1,"&lt;"&amp;$F$1)-C85</f>
        <v>7815.9000000000005</v>
      </c>
      <c r="K85" s="388">
        <f>INDEX(р_и_с!$A$2:$O$129,E85,(3+$F$1))+INDEX(т_тех!$A$2:$O$129,E85,(3+$F$1))+INDEX(пас_с!$A$2:$O$129,E85,(3+$F$1))</f>
        <v>1563.3440000000001</v>
      </c>
      <c r="L85" s="488">
        <f>INDEX(р_и_с!$R$2:$AC$129,E85,$F$1)</f>
        <v>1448.45</v>
      </c>
      <c r="M85" s="491">
        <f t="shared" si="15"/>
        <v>114.88999999999987</v>
      </c>
      <c r="N85" s="408">
        <f>INDEX(кап!$A$2:$O$129,E85,(3+$F$1))</f>
        <v>0</v>
      </c>
      <c r="O85" s="390">
        <f>INDEX(э_э!$A$2:$O$129,E85,(3+$F$1))</f>
        <v>603.9</v>
      </c>
      <c r="P85" s="391">
        <f t="shared" si="23"/>
        <v>2167.2440000000001</v>
      </c>
      <c r="Q85" s="409">
        <f t="array" ref="Q85">SUM((Оплата!$C$5:$C$2985&lt;=$H$1)*(Оплата!$C$5:$C$2985&gt;$G$1)*(Оплата!$D$5:$D$2985="ТСЖ")*(Оплата!$A$5:$A$2985=E85)*(Оплата!$E$5:$E$2985))</f>
        <v>2147.5100000000002</v>
      </c>
      <c r="R85" s="410">
        <f t="array" ref="R85">SUM((Оплата!$C$5:$C$2985&lt;=$H$1)*(Оплата!$C$5:$C$2985&gt;$G$1)*(Оплата!$D$5:$D$2985="кап_затраты")*(Оплата!$A$5:$A$2985=E85)*(Оплата!$E$5:$E$2985))</f>
        <v>0</v>
      </c>
      <c r="S85" s="411">
        <f t="array" ref="S85">SUM((Оплата!$C$5:$C$2985&lt;=$H$1)*(Оплата!$C$5:$C$2985&gt;$G$1)*(Оплата!$D$5:$D$2985="э_энер")*(Оплата!$A$5:$A$2985=E85)*(Оплата!$E$5:$E$2985))</f>
        <v>0</v>
      </c>
      <c r="T85" s="412">
        <f t="shared" si="21"/>
        <v>2147.5100000000002</v>
      </c>
      <c r="U85" s="405">
        <f t="shared" si="16"/>
        <v>-6252.5519999999988</v>
      </c>
      <c r="V85" s="405">
        <f t="shared" si="17"/>
        <v>0</v>
      </c>
      <c r="W85" s="406">
        <f t="shared" si="18"/>
        <v>8419.8000000000011</v>
      </c>
      <c r="X85" s="404">
        <f t="shared" si="22"/>
        <v>2167.2480000000023</v>
      </c>
      <c r="Y85" s="413">
        <f t="shared" si="19"/>
        <v>82</v>
      </c>
      <c r="Z85" s="156">
        <f t="shared" si="14"/>
        <v>2.2240000000000002</v>
      </c>
      <c r="AA85" s="398"/>
      <c r="AB85" s="401"/>
      <c r="AD85" s="401"/>
      <c r="AE85" s="401"/>
      <c r="AF85" s="401"/>
    </row>
    <row r="86" spans="1:32" s="156" customFormat="1">
      <c r="A86" s="381"/>
      <c r="B86" s="381">
        <f t="array" ref="B86">SUM((Оплата!$C$5:$C$2992&lt;=$G$1)*(Оплата!$D$5:$D$2992="кап_затраты")*(Оплата!$A$5:$A$2992=E86)*(Оплата!$E$5:$E$2992))</f>
        <v>0</v>
      </c>
      <c r="C86" s="381">
        <f t="array" ref="C86">SUM((Оплата!$C$5:$C$2992&lt;=$G$1)*(Оплата!$D$5:$D$2992="э_энер")*(Оплата!$A$5:$A$2992=E86)*(Оплата!$E$5:$E$2992))</f>
        <v>0</v>
      </c>
      <c r="D86" s="156">
        <f t="array" ref="D86">SUM((Оплата!$C$5:$C$2992&lt;=$G$1)*(Оплата!$D$5:$D$2992="ТСЖ")*(Оплата!$A$5:$A$2992=E86)*(Оплата!$E$5:$E$2992))</f>
        <v>12158.54</v>
      </c>
      <c r="E86" s="402">
        <f>Жильцы!A84</f>
        <v>83</v>
      </c>
      <c r="F86" s="403" t="str">
        <f>Жильцы!B84&amp;" "&amp;Жильцы!C84&amp;"."&amp;Жильцы!D84&amp;"."</f>
        <v>Линник Л.В.</v>
      </c>
      <c r="G86" s="404">
        <f t="shared" si="20"/>
        <v>-9029.8580000000038</v>
      </c>
      <c r="H86" s="405">
        <f>Жильцы!J84+SUMIFS(р_и_с!C84:O84, р_и_с!$C$1:$O$1,"&lt;"&amp;$F$1)+SUMIFS(т_тех!C84:O84, т_тех!$C$1:$O$1,"&lt;"&amp;$F$1)+SUMIFS(пас_с!C84:O84,пас_с!$C$1:$O$1,"&lt;"&amp;$F$1)-D86</f>
        <v>-11082.158000000003</v>
      </c>
      <c r="I86" s="406">
        <f>Жильцы!L84+SUMIFS(кап!C84:O84, кап!$C$1:$O$1,"&lt;"&amp;$F$1)-B86</f>
        <v>0</v>
      </c>
      <c r="J86" s="407">
        <f>Жильцы!K84+SUMIFS(э_э!C84:O84, э_э!$C$1:$O$1,"&lt;"&amp;$F$1)-C86</f>
        <v>2052.3000000000002</v>
      </c>
      <c r="K86" s="388">
        <f>INDEX(р_и_с!$A$2:$O$129,E86,(3+$F$1))+INDEX(т_тех!$A$2:$O$129,E86,(3+$F$1))+INDEX(пас_с!$A$2:$O$129,E86,(3+$F$1))</f>
        <v>1569.712</v>
      </c>
      <c r="L86" s="488">
        <f>INDEX(р_и_с!$R$2:$AC$129,E86,$F$1)</f>
        <v>1454.35</v>
      </c>
      <c r="M86" s="491">
        <f t="shared" si="15"/>
        <v>115.36000000000013</v>
      </c>
      <c r="N86" s="408">
        <f>INDEX(кап!$A$2:$O$129,E86,(3+$F$1))</f>
        <v>0</v>
      </c>
      <c r="O86" s="390">
        <f>INDEX(э_э!$A$2:$O$129,E86,(3+$F$1))</f>
        <v>224.39999999999998</v>
      </c>
      <c r="P86" s="391">
        <f t="shared" si="23"/>
        <v>1794.1120000000001</v>
      </c>
      <c r="Q86" s="409">
        <f t="array" ref="Q86">SUM((Оплата!$C$5:$C$2985&lt;=$H$1)*(Оплата!$C$5:$C$2985&gt;$G$1)*(Оплата!$D$5:$D$2985="ТСЖ")*(Оплата!$A$5:$A$2985=E86)*(Оплата!$E$5:$E$2985))</f>
        <v>0</v>
      </c>
      <c r="R86" s="410">
        <f t="array" ref="R86">SUM((Оплата!$C$5:$C$2985&lt;=$H$1)*(Оплата!$C$5:$C$2985&gt;$G$1)*(Оплата!$D$5:$D$2985="кап_затраты")*(Оплата!$A$5:$A$2985=E86)*(Оплата!$E$5:$E$2985))</f>
        <v>0</v>
      </c>
      <c r="S86" s="411">
        <f t="array" ref="S86">SUM((Оплата!$C$5:$C$2985&lt;=$H$1)*(Оплата!$C$5:$C$2985&gt;$G$1)*(Оплата!$D$5:$D$2985="э_энер")*(Оплата!$A$5:$A$2985=E86)*(Оплата!$E$5:$E$2985))</f>
        <v>0</v>
      </c>
      <c r="T86" s="412">
        <f t="shared" si="21"/>
        <v>0</v>
      </c>
      <c r="U86" s="405">
        <f t="shared" si="16"/>
        <v>-9512.4460000000036</v>
      </c>
      <c r="V86" s="405">
        <f t="shared" si="17"/>
        <v>0</v>
      </c>
      <c r="W86" s="406">
        <f t="shared" si="18"/>
        <v>2276.7000000000003</v>
      </c>
      <c r="X86" s="404">
        <f t="shared" si="22"/>
        <v>-7235.7460000000028</v>
      </c>
      <c r="Y86" s="413">
        <f t="shared" si="19"/>
        <v>83</v>
      </c>
      <c r="Z86" s="156">
        <f t="shared" si="14"/>
        <v>2.2240000000000002</v>
      </c>
      <c r="AA86" s="398"/>
      <c r="AB86" s="401"/>
      <c r="AD86" s="401"/>
      <c r="AE86" s="401"/>
      <c r="AF86" s="401"/>
    </row>
    <row r="87" spans="1:32" s="156" customFormat="1">
      <c r="A87" s="381"/>
      <c r="B87" s="381">
        <f t="array" ref="B87">SUM((Оплата!$C$5:$C$2992&lt;=$G$1)*(Оплата!$D$5:$D$2992="кап_затраты")*(Оплата!$A$5:$A$2992=E87)*(Оплата!$E$5:$E$2992))</f>
        <v>0</v>
      </c>
      <c r="C87" s="381">
        <f t="array" ref="C87">SUM((Оплата!$C$5:$C$2992&lt;=$G$1)*(Оплата!$D$5:$D$2992="э_энер")*(Оплата!$A$5:$A$2992=E87)*(Оплата!$E$5:$E$2992))</f>
        <v>0</v>
      </c>
      <c r="D87" s="156">
        <f t="array" ref="D87">SUM((Оплата!$C$5:$C$2992&lt;=$G$1)*(Оплата!$D$5:$D$2992="ТСЖ")*(Оплата!$A$5:$A$2992=E87)*(Оплата!$E$5:$E$2992))</f>
        <v>33203.589999999997</v>
      </c>
      <c r="E87" s="402">
        <f>Жильцы!A85</f>
        <v>84</v>
      </c>
      <c r="F87" s="403" t="str">
        <f>Жильцы!B85&amp;" "&amp;Жильцы!C85&amp;"."&amp;Жильцы!D85&amp;"."</f>
        <v>Берегов В.Н.</v>
      </c>
      <c r="G87" s="404">
        <f t="shared" si="20"/>
        <v>2956.6239999999998</v>
      </c>
      <c r="H87" s="405">
        <f>Жильцы!J85+SUMIFS(р_и_с!C85:O85, р_и_с!$C$1:$O$1,"&lt;"&amp;$F$1)+SUMIFS(т_тех!C85:O85, т_тех!$C$1:$O$1,"&lt;"&amp;$F$1)+SUMIFS(пас_с!C85:O85,пас_с!$C$1:$O$1,"&lt;"&amp;$F$1)-D87</f>
        <v>-8576.8760000000002</v>
      </c>
      <c r="I87" s="406">
        <f>Жильцы!L85+SUMIFS(кап!C85:O85, кап!$C$1:$O$1,"&lt;"&amp;$F$1)-B87</f>
        <v>0</v>
      </c>
      <c r="J87" s="407">
        <f>Жильцы!K85+SUMIFS(э_э!C85:O85, э_э!$C$1:$O$1,"&lt;"&amp;$F$1)-C87</f>
        <v>11533.5</v>
      </c>
      <c r="K87" s="388">
        <f>INDEX(р_и_с!$A$2:$O$129,E87,(3+$F$1))+INDEX(т_тех!$A$2:$O$129,E87,(3+$F$1))+INDEX(пас_с!$A$2:$O$129,E87,(3+$F$1))</f>
        <v>2088.7039999999997</v>
      </c>
      <c r="L87" s="488">
        <f>INDEX(р_и_с!$R$2:$AC$129,E87,$F$1)</f>
        <v>1935.1999999999998</v>
      </c>
      <c r="M87" s="491">
        <f t="shared" si="15"/>
        <v>153.49999999999977</v>
      </c>
      <c r="N87" s="408">
        <f>INDEX(кап!$A$2:$O$129,E87,(3+$F$1))</f>
        <v>0</v>
      </c>
      <c r="O87" s="390">
        <f>INDEX(э_э!$A$2:$O$129,E87,(3+$F$1))</f>
        <v>966.9</v>
      </c>
      <c r="P87" s="391">
        <f t="shared" si="23"/>
        <v>3055.6039999999998</v>
      </c>
      <c r="Q87" s="409">
        <f t="array" ref="Q87">SUM((Оплата!$C$5:$C$2985&lt;=$H$1)*(Оплата!$C$5:$C$2985&gt;$G$1)*(Оплата!$D$5:$D$2985="ТСЖ")*(Оплата!$A$5:$A$2985=E87)*(Оплата!$E$5:$E$2985))</f>
        <v>2956.62</v>
      </c>
      <c r="R87" s="410">
        <f t="array" ref="R87">SUM((Оплата!$C$5:$C$2985&lt;=$H$1)*(Оплата!$C$5:$C$2985&gt;$G$1)*(Оплата!$D$5:$D$2985="кап_затраты")*(Оплата!$A$5:$A$2985=E87)*(Оплата!$E$5:$E$2985))</f>
        <v>0</v>
      </c>
      <c r="S87" s="411">
        <f t="array" ref="S87">SUM((Оплата!$C$5:$C$2985&lt;=$H$1)*(Оплата!$C$5:$C$2985&gt;$G$1)*(Оплата!$D$5:$D$2985="э_энер")*(Оплата!$A$5:$A$2985=E87)*(Оплата!$E$5:$E$2985))</f>
        <v>0</v>
      </c>
      <c r="T87" s="412">
        <f t="shared" si="21"/>
        <v>2956.62</v>
      </c>
      <c r="U87" s="405">
        <f t="shared" si="16"/>
        <v>-9444.7920000000013</v>
      </c>
      <c r="V87" s="405">
        <f t="shared" si="17"/>
        <v>0</v>
      </c>
      <c r="W87" s="406">
        <f t="shared" si="18"/>
        <v>12500.4</v>
      </c>
      <c r="X87" s="404">
        <f t="shared" si="22"/>
        <v>3055.6079999999984</v>
      </c>
      <c r="Y87" s="413">
        <f t="shared" si="19"/>
        <v>84</v>
      </c>
      <c r="Z87" s="156">
        <f t="shared" si="14"/>
        <v>2.2240000000000002</v>
      </c>
      <c r="AA87" s="398"/>
      <c r="AB87" s="401"/>
      <c r="AD87" s="401"/>
      <c r="AE87" s="401"/>
      <c r="AF87" s="401"/>
    </row>
    <row r="88" spans="1:32" s="156" customFormat="1">
      <c r="A88" s="381"/>
      <c r="B88" s="381">
        <f t="array" ref="B88">SUM((Оплата!$C$5:$C$2992&lt;=$G$1)*(Оплата!$D$5:$D$2992="кап_затраты")*(Оплата!$A$5:$A$2992=E88)*(Оплата!$E$5:$E$2992))</f>
        <v>0</v>
      </c>
      <c r="C88" s="381">
        <f t="array" ref="C88">SUM((Оплата!$C$5:$C$2992&lt;=$G$1)*(Оплата!$D$5:$D$2992="э_энер")*(Оплата!$A$5:$A$2992=E88)*(Оплата!$E$5:$E$2992))</f>
        <v>0</v>
      </c>
      <c r="D88" s="156">
        <f t="array" ref="D88">SUM((Оплата!$C$5:$C$2992&lt;=$G$1)*(Оплата!$D$5:$D$2992="ТСЖ")*(Оплата!$A$5:$A$2992=E88)*(Оплата!$E$5:$E$2992))</f>
        <v>37267.999999999993</v>
      </c>
      <c r="E88" s="402">
        <f>Жильцы!A86</f>
        <v>85</v>
      </c>
      <c r="F88" s="403" t="str">
        <f>Жильцы!B86&amp;" "&amp;Жильцы!C86&amp;"."&amp;Жильцы!D86&amp;"."</f>
        <v>Сараджан Г.А.</v>
      </c>
      <c r="G88" s="404">
        <f t="shared" si="20"/>
        <v>3263.6640000000043</v>
      </c>
      <c r="H88" s="405">
        <f>Жильцы!J86+SUMIFS(р_и_с!C86:O86, р_и_с!$C$1:$O$1,"&lt;"&amp;$F$1)+SUMIFS(т_тех!C86:O86, т_тех!$C$1:$O$1,"&lt;"&amp;$F$1)+SUMIFS(пас_с!C86:O86,пас_с!$C$1:$O$1,"&lt;"&amp;$F$1)-D88</f>
        <v>-11861.795999999995</v>
      </c>
      <c r="I88" s="406">
        <f>Жильцы!L86+SUMIFS(кап!C86:O86, кап!$C$1:$O$1,"&lt;"&amp;$F$1)-B88</f>
        <v>0</v>
      </c>
      <c r="J88" s="407">
        <f>Жильцы!K86+SUMIFS(э_э!C86:O86, э_э!$C$1:$O$1,"&lt;"&amp;$F$1)-C88</f>
        <v>15125.46</v>
      </c>
      <c r="K88" s="388">
        <f>INDEX(р_и_с!$A$2:$O$129,E88,(3+$F$1))+INDEX(т_тех!$A$2:$O$129,E88,(3+$F$1))+INDEX(пас_с!$A$2:$O$129,E88,(3+$F$1))</f>
        <v>2088.7039999999997</v>
      </c>
      <c r="L88" s="488">
        <f>INDEX(р_и_с!$R$2:$AC$129,E88,$F$1)</f>
        <v>1935.1999999999998</v>
      </c>
      <c r="M88" s="491">
        <f t="shared" si="15"/>
        <v>153.49999999999977</v>
      </c>
      <c r="N88" s="408">
        <f>INDEX(кап!$A$2:$O$129,E88,(3+$F$1))</f>
        <v>0</v>
      </c>
      <c r="O88" s="390">
        <f>INDEX(э_э!$A$2:$O$129,E88,(3+$F$1))</f>
        <v>1059.3</v>
      </c>
      <c r="P88" s="391">
        <f t="shared" si="23"/>
        <v>3148.0039999999999</v>
      </c>
      <c r="Q88" s="409">
        <f t="array" ref="Q88">SUM((Оплата!$C$5:$C$2985&lt;=$H$1)*(Оплата!$C$5:$C$2985&gt;$G$1)*(Оплата!$D$5:$D$2985="ТСЖ")*(Оплата!$A$5:$A$2985=E88)*(Оплата!$E$5:$E$2985))</f>
        <v>3263.66</v>
      </c>
      <c r="R88" s="410">
        <f t="array" ref="R88">SUM((Оплата!$C$5:$C$2985&lt;=$H$1)*(Оплата!$C$5:$C$2985&gt;$G$1)*(Оплата!$D$5:$D$2985="кап_затраты")*(Оплата!$A$5:$A$2985=E88)*(Оплата!$E$5:$E$2985))</f>
        <v>0</v>
      </c>
      <c r="S88" s="411">
        <f t="array" ref="S88">SUM((Оплата!$C$5:$C$2985&lt;=$H$1)*(Оплата!$C$5:$C$2985&gt;$G$1)*(Оплата!$D$5:$D$2985="э_энер")*(Оплата!$A$5:$A$2985=E88)*(Оплата!$E$5:$E$2985))</f>
        <v>0</v>
      </c>
      <c r="T88" s="412">
        <f t="shared" si="21"/>
        <v>3263.66</v>
      </c>
      <c r="U88" s="405">
        <f t="shared" si="16"/>
        <v>-13036.751999999995</v>
      </c>
      <c r="V88" s="405">
        <f t="shared" si="17"/>
        <v>0</v>
      </c>
      <c r="W88" s="406">
        <f t="shared" si="18"/>
        <v>16184.759999999998</v>
      </c>
      <c r="X88" s="404">
        <f t="shared" si="22"/>
        <v>3148.0080000000034</v>
      </c>
      <c r="Y88" s="413">
        <f t="shared" si="19"/>
        <v>85</v>
      </c>
      <c r="Z88" s="156">
        <f t="shared" si="14"/>
        <v>2.2240000000000002</v>
      </c>
      <c r="AA88" s="398"/>
      <c r="AB88" s="401"/>
      <c r="AD88" s="401"/>
      <c r="AE88" s="401"/>
      <c r="AF88" s="401"/>
    </row>
    <row r="89" spans="1:32" s="156" customFormat="1">
      <c r="A89" s="381"/>
      <c r="B89" s="381">
        <f t="array" ref="B89">SUM((Оплата!$C$5:$C$2992&lt;=$G$1)*(Оплата!$D$5:$D$2992="кап_затраты")*(Оплата!$A$5:$A$2992=E89)*(Оплата!$E$5:$E$2992))</f>
        <v>0</v>
      </c>
      <c r="C89" s="381">
        <f t="array" ref="C89">SUM((Оплата!$C$5:$C$2992&lt;=$G$1)*(Оплата!$D$5:$D$2992="э_энер")*(Оплата!$A$5:$A$2992=E89)*(Оплата!$E$5:$E$2992))</f>
        <v>0</v>
      </c>
      <c r="D89" s="156">
        <f t="array" ref="D89">SUM((Оплата!$C$5:$C$2992&lt;=$G$1)*(Оплата!$D$5:$D$2992="ТСЖ")*(Оплата!$A$5:$A$2992=E89)*(Оплата!$E$5:$E$2992))</f>
        <v>27336.159999999996</v>
      </c>
      <c r="E89" s="402">
        <f>Жильцы!A87</f>
        <v>86</v>
      </c>
      <c r="F89" s="403" t="str">
        <f>Жильцы!B87&amp;" "&amp;Жильцы!C87&amp;"."&amp;Жильцы!D87&amp;"."</f>
        <v>Соколов В.А.</v>
      </c>
      <c r="G89" s="404">
        <f t="shared" si="20"/>
        <v>-1053.0419999999958</v>
      </c>
      <c r="H89" s="405">
        <f>Жильцы!J87+SUMIFS(р_и_с!C87:O87, р_и_с!$C$1:$O$1,"&lt;"&amp;$F$1)+SUMIFS(т_тех!C87:O87, т_тех!$C$1:$O$1,"&lt;"&amp;$F$1)+SUMIFS(пас_с!C87:O87,пас_с!$C$1:$O$1,"&lt;"&amp;$F$1)-D89</f>
        <v>-8407.301999999996</v>
      </c>
      <c r="I89" s="406">
        <f>Жильцы!L87+SUMIFS(кап!C87:O87, кап!$C$1:$O$1,"&lt;"&amp;$F$1)-B89</f>
        <v>0</v>
      </c>
      <c r="J89" s="407">
        <f>Жильцы!K87+SUMIFS(э_э!C87:O87, э_э!$C$1:$O$1,"&lt;"&amp;$F$1)-C89</f>
        <v>7354.26</v>
      </c>
      <c r="K89" s="388">
        <f>INDEX(р_и_с!$A$2:$O$129,E89,(3+$F$1))+INDEX(т_тех!$A$2:$O$129,E89,(3+$F$1))+INDEX(пас_с!$A$2:$O$129,E89,(3+$F$1))</f>
        <v>1566.528</v>
      </c>
      <c r="L89" s="488">
        <f>INDEX(р_и_с!$R$2:$AC$129,E89,$F$1)</f>
        <v>1451.4</v>
      </c>
      <c r="M89" s="491">
        <f t="shared" si="15"/>
        <v>115.12999999999988</v>
      </c>
      <c r="N89" s="408">
        <f>INDEX(кап!$A$2:$O$129,E89,(3+$F$1))</f>
        <v>0</v>
      </c>
      <c r="O89" s="390">
        <f>INDEX(э_э!$A$2:$O$129,E89,(3+$F$1))</f>
        <v>376.2</v>
      </c>
      <c r="P89" s="391">
        <f t="shared" si="23"/>
        <v>1942.7280000000001</v>
      </c>
      <c r="Q89" s="409">
        <f t="array" ref="Q89">SUM((Оплата!$C$5:$C$2985&lt;=$H$1)*(Оплата!$C$5:$C$2985&gt;$G$1)*(Оплата!$D$5:$D$2985="ТСЖ")*(Оплата!$A$5:$A$2985=E89)*(Оплата!$E$5:$E$2985))</f>
        <v>0</v>
      </c>
      <c r="R89" s="410">
        <f t="array" ref="R89">SUM((Оплата!$C$5:$C$2985&lt;=$H$1)*(Оплата!$C$5:$C$2985&gt;$G$1)*(Оплата!$D$5:$D$2985="кап_затраты")*(Оплата!$A$5:$A$2985=E89)*(Оплата!$E$5:$E$2985))</f>
        <v>0</v>
      </c>
      <c r="S89" s="411">
        <f t="array" ref="S89">SUM((Оплата!$C$5:$C$2985&lt;=$H$1)*(Оплата!$C$5:$C$2985&gt;$G$1)*(Оплата!$D$5:$D$2985="э_энер")*(Оплата!$A$5:$A$2985=E89)*(Оплата!$E$5:$E$2985))</f>
        <v>0</v>
      </c>
      <c r="T89" s="412">
        <f t="shared" si="21"/>
        <v>0</v>
      </c>
      <c r="U89" s="405">
        <f t="shared" si="16"/>
        <v>-6840.7739999999958</v>
      </c>
      <c r="V89" s="405">
        <f t="shared" si="17"/>
        <v>0</v>
      </c>
      <c r="W89" s="406">
        <f t="shared" si="18"/>
        <v>7730.46</v>
      </c>
      <c r="X89" s="404">
        <f t="shared" si="22"/>
        <v>889.68600000000424</v>
      </c>
      <c r="Y89" s="413">
        <f t="shared" si="19"/>
        <v>86</v>
      </c>
      <c r="Z89" s="156">
        <f t="shared" si="14"/>
        <v>2.2240000000000002</v>
      </c>
      <c r="AA89" s="398"/>
      <c r="AB89" s="401"/>
      <c r="AD89" s="401"/>
      <c r="AE89" s="401"/>
      <c r="AF89" s="401"/>
    </row>
    <row r="90" spans="1:32" s="156" customFormat="1">
      <c r="A90" s="381"/>
      <c r="B90" s="381">
        <f t="array" ref="B90">SUM((Оплата!$C$5:$C$2992&lt;=$G$1)*(Оплата!$D$5:$D$2992="кап_затраты")*(Оплата!$A$5:$A$2992=E90)*(Оплата!$E$5:$E$2992))</f>
        <v>0</v>
      </c>
      <c r="C90" s="381">
        <f t="array" ref="C90">SUM((Оплата!$C$5:$C$2992&lt;=$G$1)*(Оплата!$D$5:$D$2992="э_энер")*(Оплата!$A$5:$A$2992=E90)*(Оплата!$E$5:$E$2992))</f>
        <v>0</v>
      </c>
      <c r="D90" s="156">
        <f t="array" ref="D90">SUM((Оплата!$C$5:$C$2992&lt;=$G$1)*(Оплата!$D$5:$D$2992="ТСЖ")*(Оплата!$A$5:$A$2992=E90)*(Оплата!$E$5:$E$2992))</f>
        <v>23845.929999999997</v>
      </c>
      <c r="E90" s="402">
        <f>Жильцы!A88</f>
        <v>87</v>
      </c>
      <c r="F90" s="403" t="str">
        <f>Жильцы!B88&amp;" "&amp;Жильцы!C88&amp;"."&amp;Жильцы!D88&amp;"."</f>
        <v>Кобызев Е.В.</v>
      </c>
      <c r="G90" s="404">
        <f t="shared" si="20"/>
        <v>69.198000000003049</v>
      </c>
      <c r="H90" s="405">
        <f>Жильцы!J88+SUMIFS(р_и_с!C88:O88, р_и_с!$C$1:$O$1,"&lt;"&amp;$F$1)+SUMIFS(т_тех!C88:O88, т_тех!$C$1:$O$1,"&lt;"&amp;$F$1)+SUMIFS(пас_с!C88:O88,пас_с!$C$1:$O$1,"&lt;"&amp;$F$1)-D90</f>
        <v>-7303.0019999999968</v>
      </c>
      <c r="I90" s="406">
        <f>Жильцы!L88+SUMIFS(кап!C88:O88, кап!$C$1:$O$1,"&lt;"&amp;$F$1)-B90</f>
        <v>0</v>
      </c>
      <c r="J90" s="407">
        <f>Жильцы!K88+SUMIFS(э_э!C88:O88, э_э!$C$1:$O$1,"&lt;"&amp;$F$1)-C90</f>
        <v>7372.2</v>
      </c>
      <c r="K90" s="388">
        <f>INDEX(р_и_с!$A$2:$O$129,E90,(3+$F$1))+INDEX(т_тех!$A$2:$O$129,E90,(3+$F$1))+INDEX(пас_с!$A$2:$O$129,E90,(3+$F$1))</f>
        <v>1566.528</v>
      </c>
      <c r="L90" s="488">
        <f>INDEX(р_и_с!$R$2:$AC$129,E90,$F$1)</f>
        <v>1451.4</v>
      </c>
      <c r="M90" s="491">
        <f t="shared" si="15"/>
        <v>115.12999999999988</v>
      </c>
      <c r="N90" s="408">
        <f>INDEX(кап!$A$2:$O$129,E90,(3+$F$1))</f>
        <v>0</v>
      </c>
      <c r="O90" s="390">
        <f>INDEX(э_э!$A$2:$O$129,E90,(3+$F$1))</f>
        <v>640.19999999999993</v>
      </c>
      <c r="P90" s="391">
        <f t="shared" si="23"/>
        <v>2206.7280000000001</v>
      </c>
      <c r="Q90" s="409">
        <f t="array" ref="Q90">SUM((Оплата!$C$5:$C$2985&lt;=$H$1)*(Оплата!$C$5:$C$2985&gt;$G$1)*(Оплата!$D$5:$D$2985="ТСЖ")*(Оплата!$A$5:$A$2985=E90)*(Оплата!$E$5:$E$2985))</f>
        <v>69.2</v>
      </c>
      <c r="R90" s="410">
        <f t="array" ref="R90">SUM((Оплата!$C$5:$C$2985&lt;=$H$1)*(Оплата!$C$5:$C$2985&gt;$G$1)*(Оплата!$D$5:$D$2985="кап_затраты")*(Оплата!$A$5:$A$2985=E90)*(Оплата!$E$5:$E$2985))</f>
        <v>0</v>
      </c>
      <c r="S90" s="411">
        <f t="array" ref="S90">SUM((Оплата!$C$5:$C$2985&lt;=$H$1)*(Оплата!$C$5:$C$2985&gt;$G$1)*(Оплата!$D$5:$D$2985="э_энер")*(Оплата!$A$5:$A$2985=E90)*(Оплата!$E$5:$E$2985))</f>
        <v>0</v>
      </c>
      <c r="T90" s="412">
        <f t="shared" si="21"/>
        <v>69.2</v>
      </c>
      <c r="U90" s="405">
        <f t="shared" si="16"/>
        <v>-5805.6739999999963</v>
      </c>
      <c r="V90" s="405">
        <f t="shared" si="17"/>
        <v>0</v>
      </c>
      <c r="W90" s="406">
        <f t="shared" si="18"/>
        <v>8012.4</v>
      </c>
      <c r="X90" s="404">
        <f t="shared" si="22"/>
        <v>2206.7260000000033</v>
      </c>
      <c r="Y90" s="413">
        <f t="shared" si="19"/>
        <v>87</v>
      </c>
      <c r="Z90" s="156">
        <f t="shared" si="14"/>
        <v>2.2240000000000002</v>
      </c>
      <c r="AA90" s="398"/>
      <c r="AB90" s="401"/>
      <c r="AD90" s="401"/>
      <c r="AE90" s="401"/>
      <c r="AF90" s="401"/>
    </row>
    <row r="91" spans="1:32" s="156" customFormat="1">
      <c r="A91" s="422"/>
      <c r="B91" s="422">
        <f t="array" ref="B91">SUM((Оплата!$C$5:$C$2992&lt;=$G$1)*(Оплата!$D$5:$D$2992="кап_затраты")*(Оплата!$A$5:$A$2992=E91)*(Оплата!$E$5:$E$2992))</f>
        <v>0</v>
      </c>
      <c r="C91" s="422">
        <f t="array" ref="C91">SUM((Оплата!$C$5:$C$2992&lt;=$G$1)*(Оплата!$D$5:$D$2992="э_энер")*(Оплата!$A$5:$A$2992=E91)*(Оплата!$E$5:$E$2992))</f>
        <v>0</v>
      </c>
      <c r="D91" s="156">
        <f t="array" ref="D91">SUM((Оплата!$C$5:$C$2992&lt;=$G$1)*(Оплата!$D$5:$D$2992="ТСЖ")*(Оплата!$A$5:$A$2992=E91)*(Оплата!$E$5:$E$2992))</f>
        <v>22677.74</v>
      </c>
      <c r="E91" s="402">
        <f>Жильцы!A89</f>
        <v>88</v>
      </c>
      <c r="F91" s="403" t="str">
        <f>Жильцы!B89&amp;" "&amp;Жильцы!C89&amp;"."&amp;Жильцы!D89&amp;"."</f>
        <v>Краева Ю.Н.</v>
      </c>
      <c r="G91" s="404">
        <f t="shared" si="20"/>
        <v>4873.9599999999955</v>
      </c>
      <c r="H91" s="405">
        <f>Жильцы!J89+SUMIFS(р_и_с!C89:O89, р_и_с!$C$1:$O$1,"&lt;"&amp;$F$1)+SUMIFS(т_тех!C89:O89, т_тех!$C$1:$O$1,"&lt;"&amp;$F$1)+SUMIFS(пас_с!C89:O89,пас_с!$C$1:$O$1,"&lt;"&amp;$F$1)-D91</f>
        <v>-5479.4200000000055</v>
      </c>
      <c r="I91" s="406">
        <f>Жильцы!L89+SUMIFS(кап!C89:O89, кап!$C$1:$O$1,"&lt;"&amp;$F$1)-B91</f>
        <v>0</v>
      </c>
      <c r="J91" s="407">
        <f>Жильцы!K89+SUMIFS(э_э!C143:O143, э_э!$C$1:$O$1,"&lt;"&amp;$F$1)+SUMIFS(э_э!C144:O144, э_э!$C$1:$O$1,"&lt;"&amp;$F$1)-C91</f>
        <v>10353.380000000001</v>
      </c>
      <c r="K91" s="388">
        <f>INDEX(р_и_с!$A$2:$O$129,E91,(3+$F$1))+INDEX(т_тех!$A$2:$O$129,E91,(3+$F$1))+INDEX(пас_с!$A$2:$O$129,E91,(3+$F$1))</f>
        <v>1576.08</v>
      </c>
      <c r="L91" s="488">
        <f>INDEX(р_и_с!$R$2:$AC$129,E91,$F$1)</f>
        <v>1460.25</v>
      </c>
      <c r="M91" s="491">
        <f t="shared" si="15"/>
        <v>115.82999999999993</v>
      </c>
      <c r="N91" s="408">
        <f>INDEX(кап!$A$2:$O$129,E91,(3+$F$1))</f>
        <v>0</v>
      </c>
      <c r="O91" s="390">
        <f>INDEX(э_э!A137:O144,7,(3+$F$1))+INDEX(э_э!A137:O144,8,(3+$F$1))</f>
        <v>235.2</v>
      </c>
      <c r="P91" s="391">
        <f t="shared" si="23"/>
        <v>1811.28</v>
      </c>
      <c r="Q91" s="409">
        <f t="array" ref="Q91">SUM((Оплата!$C$5:$C$2985&lt;=$H$1)*(Оплата!$C$5:$C$2985&gt;$G$1)*(Оплата!$D$5:$D$2985="ТСЖ")*(Оплата!$A$5:$A$2985=E91)*(Оплата!$E$5:$E$2985))</f>
        <v>0</v>
      </c>
      <c r="R91" s="410">
        <f t="array" ref="R91">SUM((Оплата!$C$5:$C$2985&lt;=$H$1)*(Оплата!$C$5:$C$2985&gt;$G$1)*(Оплата!$D$5:$D$2985="кап_затраты")*(Оплата!$A$5:$A$2985=E91)*(Оплата!$E$5:$E$2985))</f>
        <v>0</v>
      </c>
      <c r="S91" s="411">
        <f t="array" ref="S91">SUM((Оплата!$C$5:$C$2985&lt;=$H$1)*(Оплата!$C$5:$C$2985&gt;$G$1)*(Оплата!$D$5:$D$2985="э_энер")*(Оплата!$A$5:$A$2985=E91)*(Оплата!$E$5:$E$2985))</f>
        <v>0</v>
      </c>
      <c r="T91" s="412">
        <f t="shared" si="21"/>
        <v>0</v>
      </c>
      <c r="U91" s="405">
        <f t="shared" si="16"/>
        <v>-3903.3400000000056</v>
      </c>
      <c r="V91" s="405">
        <f t="shared" si="17"/>
        <v>0</v>
      </c>
      <c r="W91" s="406">
        <f t="shared" si="18"/>
        <v>10588.580000000002</v>
      </c>
      <c r="X91" s="404">
        <f t="shared" si="22"/>
        <v>6685.2399999999961</v>
      </c>
      <c r="Y91" s="413">
        <f t="shared" si="19"/>
        <v>88</v>
      </c>
      <c r="Z91" s="156">
        <f t="shared" si="14"/>
        <v>2.2240000000000002</v>
      </c>
      <c r="AA91" s="398"/>
      <c r="AB91" s="401"/>
      <c r="AD91" s="401"/>
      <c r="AE91" s="401"/>
      <c r="AF91" s="401"/>
    </row>
    <row r="92" spans="1:32" s="156" customFormat="1">
      <c r="A92" s="414"/>
      <c r="B92" s="414">
        <f t="array" ref="B92">SUM((Оплата!$C$5:$C$2992&lt;=$G$1)*(Оплата!$D$5:$D$2992="кап_затраты")*(Оплата!$A$5:$A$2992=E92)*(Оплата!$E$5:$E$2992))</f>
        <v>0</v>
      </c>
      <c r="C92" s="414">
        <f t="array" ref="C92">SUM((Оплата!$C$5:$C$2992&lt;=$G$1)*(Оплата!$D$5:$D$2992="э_энер")*(Оплата!$A$5:$A$2992=E92)*(Оплата!$E$5:$E$2992))</f>
        <v>0</v>
      </c>
      <c r="D92" s="156">
        <f t="array" ref="D92">SUM((Оплата!$C$5:$C$2992&lt;=$G$1)*(Оплата!$D$5:$D$2992="ТСЖ")*(Оплата!$A$5:$A$2992=E92)*(Оплата!$E$5:$E$2992))</f>
        <v>23425</v>
      </c>
      <c r="E92" s="402">
        <f>Жильцы!A90</f>
        <v>89</v>
      </c>
      <c r="F92" s="403" t="str">
        <f>Жильцы!B90&amp;" "&amp;Жильцы!C90&amp;"."&amp;Жильцы!D90&amp;"."</f>
        <v>Омельяненко В.Н.</v>
      </c>
      <c r="G92" s="404">
        <f t="shared" si="20"/>
        <v>15623.585999999999</v>
      </c>
      <c r="H92" s="405">
        <f>Жильцы!J90+SUMIFS(р_и_с!C90:O90, р_и_с!$C$1:$O$1,"&lt;"&amp;$F$1)+SUMIFS(т_тех!C90:O90, т_тех!$C$1:$O$1,"&lt;"&amp;$F$1)+SUMIFS(пас_с!C90:O90,пас_с!$C$1:$O$1,"&lt;"&amp;$F$1)-D92</f>
        <v>11173.356</v>
      </c>
      <c r="I92" s="406">
        <f>Жильцы!L90+SUMIFS(кап!C90:O90, кап!$C$1:$O$1,"&lt;"&amp;$F$1)-B92</f>
        <v>0</v>
      </c>
      <c r="J92" s="415">
        <f>Жильцы!K90+SUMIFS(э_э!C139:O139, э_э!$C$1:$O$1,"&lt;"&amp;$F$1)+SUMIFS(э_э!C140:O140, э_э!$C$1:$O$1,"&lt;"&amp;$F$1)-C92</f>
        <v>4450.2299999999996</v>
      </c>
      <c r="K92" s="388">
        <f>INDEX(р_и_с!$A$2:$O$129,E92,(3+$F$1))+INDEX(т_тех!$A$2:$O$129,E92,(3+$F$1))+INDEX(пас_с!$A$2:$O$129,E92,(3+$F$1))</f>
        <v>1572.896</v>
      </c>
      <c r="L92" s="488">
        <f>INDEX(р_и_с!$R$2:$AC$129,E92,$F$1)</f>
        <v>1457.3</v>
      </c>
      <c r="M92" s="491">
        <f t="shared" si="15"/>
        <v>115.60000000000014</v>
      </c>
      <c r="N92" s="408">
        <f>INDEX(кап!$A$2:$O$129,E92,(3+$F$1))</f>
        <v>0</v>
      </c>
      <c r="O92" s="390">
        <f>INDEX(э_э!A137:O142,3,(3+$F$1))+INDEX(э_э!A137:O142,4,(3+$F$1))</f>
        <v>365.4</v>
      </c>
      <c r="P92" s="391">
        <f t="shared" si="23"/>
        <v>1938.2959999999998</v>
      </c>
      <c r="Q92" s="409">
        <f t="array" ref="Q92">SUM((Оплата!$C$5:$C$2985&lt;=$H$1)*(Оплата!$C$5:$C$2985&gt;$G$1)*(Оплата!$D$5:$D$2985="ТСЖ")*(Оплата!$A$5:$A$2985=E92)*(Оплата!$E$5:$E$2985))</f>
        <v>11666.36</v>
      </c>
      <c r="R92" s="410">
        <f t="array" ref="R92">SUM((Оплата!$C$5:$C$2985&lt;=$H$1)*(Оплата!$C$5:$C$2985&gt;$G$1)*(Оплата!$D$5:$D$2985="кап_затраты")*(Оплата!$A$5:$A$2985=E92)*(Оплата!$E$5:$E$2985))</f>
        <v>0</v>
      </c>
      <c r="S92" s="411">
        <f t="array" ref="S92">SUM((Оплата!$C$5:$C$2985&lt;=$H$1)*(Оплата!$C$5:$C$2985&gt;$G$1)*(Оплата!$D$5:$D$2985="э_энер")*(Оплата!$A$5:$A$2985=E92)*(Оплата!$E$5:$E$2985))</f>
        <v>0</v>
      </c>
      <c r="T92" s="412">
        <f t="shared" si="21"/>
        <v>11666.36</v>
      </c>
      <c r="U92" s="405">
        <f t="shared" si="16"/>
        <v>1079.8919999999998</v>
      </c>
      <c r="V92" s="405">
        <f t="shared" si="17"/>
        <v>0</v>
      </c>
      <c r="W92" s="406">
        <f t="shared" si="18"/>
        <v>4815.6299999999992</v>
      </c>
      <c r="X92" s="404">
        <f t="shared" si="22"/>
        <v>5895.521999999999</v>
      </c>
      <c r="Y92" s="416">
        <f t="shared" si="19"/>
        <v>89</v>
      </c>
      <c r="Z92" s="417">
        <f>IF($F$1&gt;6,2.326,2.016)</f>
        <v>2.3260000000000001</v>
      </c>
      <c r="AA92" s="418">
        <f>IF($F$1&gt;6,0.846,0.736)</f>
        <v>0.84599999999999997</v>
      </c>
      <c r="AB92" s="418"/>
      <c r="AC92" s="418"/>
      <c r="AD92" s="401"/>
      <c r="AE92" s="401"/>
      <c r="AF92" s="401"/>
    </row>
    <row r="93" spans="1:32" s="156" customFormat="1">
      <c r="A93" s="381"/>
      <c r="B93" s="381">
        <f t="array" ref="B93">SUM((Оплата!$C$5:$C$2992&lt;=$G$1)*(Оплата!$D$5:$D$2992="кап_затраты")*(Оплата!$A$5:$A$2992=E93)*(Оплата!$E$5:$E$2992))</f>
        <v>0</v>
      </c>
      <c r="C93" s="381">
        <f t="array" ref="C93">SUM((Оплата!$C$5:$C$2992&lt;=$G$1)*(Оплата!$D$5:$D$2992="э_энер")*(Оплата!$A$5:$A$2992=E93)*(Оплата!$E$5:$E$2992))</f>
        <v>0</v>
      </c>
      <c r="D93" s="156">
        <f t="array" ref="D93">SUM((Оплата!$C$5:$C$2992&lt;=$G$1)*(Оплата!$D$5:$D$2992="ТСЖ")*(Оплата!$A$5:$A$2992=E93)*(Оплата!$E$5:$E$2992))</f>
        <v>27020.18</v>
      </c>
      <c r="E93" s="402">
        <f>Жильцы!A91</f>
        <v>90</v>
      </c>
      <c r="F93" s="403" t="str">
        <f>Жильцы!B91&amp;" "&amp;Жильцы!C91&amp;"."&amp;Жильцы!D91&amp;"."</f>
        <v>Галинский Г.Е.</v>
      </c>
      <c r="G93" s="404">
        <f t="shared" si="20"/>
        <v>2544.8559999999961</v>
      </c>
      <c r="H93" s="405">
        <f>Жильцы!J91+SUMIFS(р_и_с!C91:O91, р_и_с!$C$1:$O$1,"&lt;"&amp;$F$1)+SUMIFS(т_тех!C91:O91, т_тех!$C$1:$O$1,"&lt;"&amp;$F$1)+SUMIFS(пас_с!C91:O91,пас_с!$C$1:$O$1,"&lt;"&amp;$F$1)-D93</f>
        <v>-6576.2840000000033</v>
      </c>
      <c r="I93" s="406">
        <f>Жильцы!L91+SUMIFS(кап!C91:O91, кап!$C$1:$O$1,"&lt;"&amp;$F$1)-B93</f>
        <v>0</v>
      </c>
      <c r="J93" s="407">
        <f>Жильцы!K91+SUMIFS(э_э!C91:O91, э_э!$C$1:$O$1,"&lt;"&amp;$F$1)-C93</f>
        <v>9121.14</v>
      </c>
      <c r="K93" s="388">
        <f>INDEX(р_и_с!$A$2:$O$129,E93,(3+$F$1))+INDEX(т_тех!$A$2:$O$129,E93,(3+$F$1))+INDEX(пас_с!$A$2:$O$129,E93,(3+$F$1))</f>
        <v>1700.2559999999999</v>
      </c>
      <c r="L93" s="488">
        <f>INDEX(р_и_с!$R$2:$AC$129,E93,$F$1)</f>
        <v>1575.3</v>
      </c>
      <c r="M93" s="491">
        <f t="shared" si="15"/>
        <v>124.96000000000004</v>
      </c>
      <c r="N93" s="408">
        <f>INDEX(кап!$A$2:$O$129,E93,(3+$F$1))</f>
        <v>0</v>
      </c>
      <c r="O93" s="390">
        <f>INDEX(э_э!$A$2:$O$129,E93,(3+$F$1))</f>
        <v>815.09999999999991</v>
      </c>
      <c r="P93" s="391">
        <f t="shared" si="23"/>
        <v>2515.3559999999998</v>
      </c>
      <c r="Q93" s="409">
        <f t="array" ref="Q93">SUM((Оплата!$C$5:$C$2985&lt;=$H$1)*(Оплата!$C$5:$C$2985&gt;$G$1)*(Оплата!$D$5:$D$2985="ТСЖ")*(Оплата!$A$5:$A$2985=E93)*(Оплата!$E$5:$E$2985))</f>
        <v>2544.86</v>
      </c>
      <c r="R93" s="410">
        <f t="array" ref="R93">SUM((Оплата!$C$5:$C$2985&lt;=$H$1)*(Оплата!$C$5:$C$2985&gt;$G$1)*(Оплата!$D$5:$D$2985="кап_затраты")*(Оплата!$A$5:$A$2985=E93)*(Оплата!$E$5:$E$2985))</f>
        <v>0</v>
      </c>
      <c r="S93" s="411">
        <f t="array" ref="S93">SUM((Оплата!$C$5:$C$2985&lt;=$H$1)*(Оплата!$C$5:$C$2985&gt;$G$1)*(Оплата!$D$5:$D$2985="э_энер")*(Оплата!$A$5:$A$2985=E93)*(Оплата!$E$5:$E$2985))</f>
        <v>0</v>
      </c>
      <c r="T93" s="412">
        <f t="shared" si="21"/>
        <v>2544.86</v>
      </c>
      <c r="U93" s="405">
        <f t="shared" si="16"/>
        <v>-7420.8880000000045</v>
      </c>
      <c r="V93" s="405">
        <f t="shared" si="17"/>
        <v>0</v>
      </c>
      <c r="W93" s="406">
        <f t="shared" si="18"/>
        <v>9936.24</v>
      </c>
      <c r="X93" s="404">
        <f t="shared" si="22"/>
        <v>2515.3519999999953</v>
      </c>
      <c r="Y93" s="413">
        <f t="shared" si="19"/>
        <v>90</v>
      </c>
      <c r="Z93" s="156">
        <f t="shared" ref="Z93:Z109" si="24">IF($F$1&gt;6,2.224,1.936)</f>
        <v>2.2240000000000002</v>
      </c>
      <c r="AA93" s="398"/>
      <c r="AB93" s="401"/>
      <c r="AD93" s="401"/>
      <c r="AE93" s="401"/>
      <c r="AF93" s="401"/>
    </row>
    <row r="94" spans="1:32" s="156" customFormat="1">
      <c r="A94" s="381"/>
      <c r="B94" s="381">
        <f t="array" ref="B94">SUM((Оплата!$C$5:$C$2992&lt;=$G$1)*(Оплата!$D$5:$D$2992="кап_затраты")*(Оплата!$A$5:$A$2992=E94)*(Оплата!$E$5:$E$2992))</f>
        <v>0</v>
      </c>
      <c r="C94" s="381">
        <f t="array" ref="C94">SUM((Оплата!$C$5:$C$2992&lt;=$G$1)*(Оплата!$D$5:$D$2992="э_энер")*(Оплата!$A$5:$A$2992=E94)*(Оплата!$E$5:$E$2992))</f>
        <v>0</v>
      </c>
      <c r="D94" s="156">
        <f t="array" ref="D94">SUM((Оплата!$C$5:$C$2992&lt;=$G$1)*(Оплата!$D$5:$D$2992="ТСЖ")*(Оплата!$A$5:$A$2992=E94)*(Оплата!$E$5:$E$2992))</f>
        <v>23540.469999999998</v>
      </c>
      <c r="E94" s="402">
        <f>Жильцы!A92</f>
        <v>91</v>
      </c>
      <c r="F94" s="403" t="str">
        <f>Жильцы!B92&amp;" "&amp;Жильцы!C92&amp;"."&amp;Жильцы!D92&amp;"."</f>
        <v>Корнилов Г.Г.</v>
      </c>
      <c r="G94" s="404">
        <f t="shared" si="20"/>
        <v>1925.8080000000027</v>
      </c>
      <c r="H94" s="405">
        <f>Жильцы!J92+SUMIFS(р_и_с!C92:O92, р_и_с!$C$1:$O$1,"&lt;"&amp;$F$1)+SUMIFS(т_тех!C92:O92, т_тех!$C$1:$O$1,"&lt;"&amp;$F$1)+SUMIFS(пас_с!C92:O92,пас_с!$C$1:$O$1,"&lt;"&amp;$F$1)-D94</f>
        <v>-5227.5719999999965</v>
      </c>
      <c r="I94" s="406">
        <f>Жильцы!L92+SUMIFS(кап!C92:O92, кап!$C$1:$O$1,"&lt;"&amp;$F$1)-B94</f>
        <v>0</v>
      </c>
      <c r="J94" s="407">
        <f>Жильцы!K92+SUMIFS(э_э!C92:O92, э_э!$C$1:$O$1,"&lt;"&amp;$F$1)-C94</f>
        <v>7153.3799999999992</v>
      </c>
      <c r="K94" s="388">
        <f>INDEX(р_и_с!$A$2:$O$129,E94,(3+$F$1))+INDEX(т_тех!$A$2:$O$129,E94,(3+$F$1))+INDEX(пас_с!$A$2:$O$129,E94,(3+$F$1))</f>
        <v>1566.528</v>
      </c>
      <c r="L94" s="488">
        <f>INDEX(р_и_с!$R$2:$AC$129,E94,$F$1)</f>
        <v>1451.4</v>
      </c>
      <c r="M94" s="491">
        <f t="shared" si="15"/>
        <v>115.12999999999988</v>
      </c>
      <c r="N94" s="408">
        <f>INDEX(кап!$A$2:$O$129,E94,(3+$F$1))</f>
        <v>0</v>
      </c>
      <c r="O94" s="390">
        <f>INDEX(э_э!$A$2:$O$129,E94,(3+$F$1))</f>
        <v>613.79999999999995</v>
      </c>
      <c r="P94" s="391">
        <f t="shared" si="23"/>
        <v>2180.328</v>
      </c>
      <c r="Q94" s="409">
        <f t="array" ref="Q94">SUM((Оплата!$C$5:$C$2985&lt;=$H$1)*(Оплата!$C$5:$C$2985&gt;$G$1)*(Оплата!$D$5:$D$2985="ТСЖ")*(Оплата!$A$5:$A$2985=E94)*(Оплата!$E$5:$E$2985))</f>
        <v>1925.81</v>
      </c>
      <c r="R94" s="410">
        <f t="array" ref="R94">SUM((Оплата!$C$5:$C$2985&lt;=$H$1)*(Оплата!$C$5:$C$2985&gt;$G$1)*(Оплата!$D$5:$D$2985="кап_затраты")*(Оплата!$A$5:$A$2985=E94)*(Оплата!$E$5:$E$2985))</f>
        <v>0</v>
      </c>
      <c r="S94" s="411">
        <f t="array" ref="S94">SUM((Оплата!$C$5:$C$2985&lt;=$H$1)*(Оплата!$C$5:$C$2985&gt;$G$1)*(Оплата!$D$5:$D$2985="э_энер")*(Оплата!$A$5:$A$2985=E94)*(Оплата!$E$5:$E$2985))</f>
        <v>0</v>
      </c>
      <c r="T94" s="412">
        <f t="shared" si="21"/>
        <v>1925.81</v>
      </c>
      <c r="U94" s="405">
        <f t="shared" si="16"/>
        <v>-5586.8539999999957</v>
      </c>
      <c r="V94" s="405">
        <f t="shared" si="17"/>
        <v>0</v>
      </c>
      <c r="W94" s="406">
        <f t="shared" si="18"/>
        <v>7767.1799999999994</v>
      </c>
      <c r="X94" s="404">
        <f t="shared" si="22"/>
        <v>2180.3260000000037</v>
      </c>
      <c r="Y94" s="413">
        <f t="shared" si="19"/>
        <v>91</v>
      </c>
      <c r="Z94" s="156">
        <f t="shared" si="24"/>
        <v>2.2240000000000002</v>
      </c>
      <c r="AA94" s="398"/>
      <c r="AB94" s="401"/>
      <c r="AD94" s="401"/>
      <c r="AE94" s="401"/>
      <c r="AF94" s="401"/>
    </row>
    <row r="95" spans="1:32" s="156" customFormat="1">
      <c r="A95" s="381"/>
      <c r="B95" s="381">
        <f t="array" ref="B95">SUM((Оплата!$C$5:$C$2992&lt;=$G$1)*(Оплата!$D$5:$D$2992="кап_затраты")*(Оплата!$A$5:$A$2992=E95)*(Оплата!$E$5:$E$2992))</f>
        <v>0</v>
      </c>
      <c r="C95" s="381">
        <f t="array" ref="C95">SUM((Оплата!$C$5:$C$2992&lt;=$G$1)*(Оплата!$D$5:$D$2992="э_энер")*(Оплата!$A$5:$A$2992=E95)*(Оплата!$E$5:$E$2992))</f>
        <v>0</v>
      </c>
      <c r="D95" s="156">
        <f t="array" ref="D95">SUM((Оплата!$C$5:$C$2992&lt;=$G$1)*(Оплата!$D$5:$D$2992="ТСЖ")*(Оплата!$A$5:$A$2992=E95)*(Оплата!$E$5:$E$2992))</f>
        <v>39233.05999999999</v>
      </c>
      <c r="E95" s="402">
        <f>Жильцы!A93</f>
        <v>92</v>
      </c>
      <c r="F95" s="403" t="str">
        <f>Жильцы!B93&amp;" "&amp;Жильцы!C93&amp;"."&amp;Жильцы!D93&amp;"."</f>
        <v>Хан Л.Б.</v>
      </c>
      <c r="G95" s="404">
        <f t="shared" si="20"/>
        <v>3517.0640000000058</v>
      </c>
      <c r="H95" s="405">
        <f>Жильцы!J93+SUMIFS(р_и_с!C93:O93, р_и_с!$C$1:$O$1,"&lt;"&amp;$F$1)+SUMIFS(т_тех!C93:O93, т_тех!$C$1:$O$1,"&lt;"&amp;$F$1)+SUMIFS(пас_с!C93:O93,пас_с!$C$1:$O$1,"&lt;"&amp;$F$1)-D95</f>
        <v>-13492.095999999994</v>
      </c>
      <c r="I95" s="406">
        <f>Жильцы!L93+SUMIFS(кап!C93:O93, кап!$C$1:$O$1,"&lt;"&amp;$F$1)-B95</f>
        <v>0</v>
      </c>
      <c r="J95" s="407">
        <f>Жильцы!K93+SUMIFS(э_э!C93:O93, э_э!$C$1:$O$1,"&lt;"&amp;$F$1)-C95</f>
        <v>17009.16</v>
      </c>
      <c r="K95" s="388">
        <f>INDEX(р_и_с!$A$2:$O$129,E95,(3+$F$1))+INDEX(т_тех!$A$2:$O$129,E95,(3+$F$1))+INDEX(пас_с!$A$2:$O$129,E95,(3+$F$1))</f>
        <v>2088.7039999999997</v>
      </c>
      <c r="L95" s="488">
        <f>INDEX(р_и_с!$R$2:$AC$129,E95,$F$1)</f>
        <v>1935.1999999999998</v>
      </c>
      <c r="M95" s="491">
        <f t="shared" si="15"/>
        <v>153.49999999999977</v>
      </c>
      <c r="N95" s="408">
        <f>INDEX(кап!$A$2:$O$129,E95,(3+$F$1))</f>
        <v>0</v>
      </c>
      <c r="O95" s="390">
        <f>INDEX(э_э!$A$2:$O$129,E95,(3+$F$1))</f>
        <v>1428.8999999999999</v>
      </c>
      <c r="P95" s="391">
        <f t="shared" si="23"/>
        <v>3517.6039999999994</v>
      </c>
      <c r="Q95" s="409">
        <f t="array" ref="Q95">SUM((Оплата!$C$5:$C$2985&lt;=$H$1)*(Оплата!$C$5:$C$2985&gt;$G$1)*(Оплата!$D$5:$D$2985="ТСЖ")*(Оплата!$A$5:$A$2985=E95)*(Оплата!$E$5:$E$2985))</f>
        <v>3517.06</v>
      </c>
      <c r="R95" s="410">
        <f t="array" ref="R95">SUM((Оплата!$C$5:$C$2985&lt;=$H$1)*(Оплата!$C$5:$C$2985&gt;$G$1)*(Оплата!$D$5:$D$2985="кап_затраты")*(Оплата!$A$5:$A$2985=E95)*(Оплата!$E$5:$E$2985))</f>
        <v>0</v>
      </c>
      <c r="S95" s="411">
        <f t="array" ref="S95">SUM((Оплата!$C$5:$C$2985&lt;=$H$1)*(Оплата!$C$5:$C$2985&gt;$G$1)*(Оплата!$D$5:$D$2985="э_энер")*(Оплата!$A$5:$A$2985=E95)*(Оплата!$E$5:$E$2985))</f>
        <v>0</v>
      </c>
      <c r="T95" s="412">
        <f t="shared" si="21"/>
        <v>3517.06</v>
      </c>
      <c r="U95" s="405">
        <f t="shared" si="16"/>
        <v>-14920.451999999994</v>
      </c>
      <c r="V95" s="405">
        <f t="shared" si="17"/>
        <v>0</v>
      </c>
      <c r="W95" s="406">
        <f t="shared" si="18"/>
        <v>18438.060000000001</v>
      </c>
      <c r="X95" s="404">
        <f t="shared" si="22"/>
        <v>3517.6080000000075</v>
      </c>
      <c r="Y95" s="413">
        <f t="shared" si="19"/>
        <v>92</v>
      </c>
      <c r="Z95" s="156">
        <f t="shared" si="24"/>
        <v>2.2240000000000002</v>
      </c>
      <c r="AA95" s="398"/>
      <c r="AB95" s="401"/>
      <c r="AD95" s="401"/>
      <c r="AE95" s="401"/>
      <c r="AF95" s="401"/>
    </row>
    <row r="96" spans="1:32" s="156" customFormat="1">
      <c r="A96" s="381"/>
      <c r="B96" s="381">
        <f t="array" ref="B96">SUM((Оплата!$C$5:$C$2992&lt;=$G$1)*(Оплата!$D$5:$D$2992="кап_затраты")*(Оплата!$A$5:$A$2992=E96)*(Оплата!$E$5:$E$2992))</f>
        <v>0</v>
      </c>
      <c r="C96" s="381">
        <f t="array" ref="C96">SUM((Оплата!$C$5:$C$2992&lt;=$G$1)*(Оплата!$D$5:$D$2992="э_энер")*(Оплата!$A$5:$A$2992=E96)*(Оплата!$E$5:$E$2992))</f>
        <v>0</v>
      </c>
      <c r="D96" s="156">
        <f t="array" ref="D96">SUM((Оплата!$C$5:$C$2992&lt;=$G$1)*(Оплата!$D$5:$D$2992="ТСЖ")*(Оплата!$A$5:$A$2992=E96)*(Оплата!$E$5:$E$2992))</f>
        <v>29842.44</v>
      </c>
      <c r="E96" s="402">
        <f>Жильцы!A94</f>
        <v>93</v>
      </c>
      <c r="F96" s="403" t="str">
        <f>Жильцы!B94&amp;" "&amp;Жильцы!C94&amp;"."&amp;Жильцы!D94&amp;"."</f>
        <v>Дунаев И.И.</v>
      </c>
      <c r="G96" s="404">
        <f t="shared" si="20"/>
        <v>2976.5739999999987</v>
      </c>
      <c r="H96" s="405">
        <f>Жильцы!J94+SUMIFS(р_и_с!C94:O94, р_и_с!$C$1:$O$1,"&lt;"&amp;$F$1)+SUMIFS(т_тех!C94:O94, т_тех!$C$1:$O$1,"&lt;"&amp;$F$1)+SUMIFS(пас_с!C94:O94,пас_с!$C$1:$O$1,"&lt;"&amp;$F$1)-D96</f>
        <v>-7784.9660000000003</v>
      </c>
      <c r="I96" s="406">
        <f>Жильцы!L94+SUMIFS(кап!C94:O94, кап!$C$1:$O$1,"&lt;"&amp;$F$1)-B96</f>
        <v>0</v>
      </c>
      <c r="J96" s="407">
        <f>Жильцы!K94+SUMIFS(э_э!C94:O94, э_э!$C$1:$O$1,"&lt;"&amp;$F$1)-C96</f>
        <v>10761.539999999999</v>
      </c>
      <c r="K96" s="388">
        <f>INDEX(р_и_с!$A$2:$O$129,E96,(3+$F$1))+INDEX(т_тех!$A$2:$O$129,E96,(3+$F$1))+INDEX(пас_с!$A$2:$O$129,E96,(3+$F$1))</f>
        <v>2088.7039999999997</v>
      </c>
      <c r="L96" s="488">
        <f>INDEX(р_и_с!$R$2:$AC$129,E96,$F$1)</f>
        <v>1935.1999999999998</v>
      </c>
      <c r="M96" s="491">
        <f t="shared" si="15"/>
        <v>153.49999999999977</v>
      </c>
      <c r="N96" s="408">
        <f>INDEX(кап!$A$2:$O$129,E96,(3+$F$1))</f>
        <v>0</v>
      </c>
      <c r="O96" s="390">
        <f>INDEX(э_э!$A$2:$O$129,E96,(3+$F$1))</f>
        <v>947.09999999999991</v>
      </c>
      <c r="P96" s="391">
        <f t="shared" si="23"/>
        <v>3035.8039999999996</v>
      </c>
      <c r="Q96" s="409">
        <f t="array" ref="Q96">SUM((Оплата!$C$5:$C$2985&lt;=$H$1)*(Оплата!$C$5:$C$2985&gt;$G$1)*(Оплата!$D$5:$D$2985="ТСЖ")*(Оплата!$A$5:$A$2985=E96)*(Оплата!$E$5:$E$2985))</f>
        <v>2976.57</v>
      </c>
      <c r="R96" s="410">
        <f t="array" ref="R96">SUM((Оплата!$C$5:$C$2985&lt;=$H$1)*(Оплата!$C$5:$C$2985&gt;$G$1)*(Оплата!$D$5:$D$2985="кап_затраты")*(Оплата!$A$5:$A$2985=E96)*(Оплата!$E$5:$E$2985))</f>
        <v>0</v>
      </c>
      <c r="S96" s="411">
        <f t="array" ref="S96">SUM((Оплата!$C$5:$C$2985&lt;=$H$1)*(Оплата!$C$5:$C$2985&gt;$G$1)*(Оплата!$D$5:$D$2985="э_энер")*(Оплата!$A$5:$A$2985=E96)*(Оплата!$E$5:$E$2985))</f>
        <v>0</v>
      </c>
      <c r="T96" s="412">
        <f t="shared" si="21"/>
        <v>2976.57</v>
      </c>
      <c r="U96" s="405">
        <f t="shared" si="16"/>
        <v>-8672.8320000000003</v>
      </c>
      <c r="V96" s="405">
        <f t="shared" si="17"/>
        <v>0</v>
      </c>
      <c r="W96" s="406">
        <f t="shared" si="18"/>
        <v>11708.64</v>
      </c>
      <c r="X96" s="404">
        <f t="shared" si="22"/>
        <v>3035.8079999999991</v>
      </c>
      <c r="Y96" s="413">
        <f t="shared" si="19"/>
        <v>93</v>
      </c>
      <c r="Z96" s="156">
        <f t="shared" si="24"/>
        <v>2.2240000000000002</v>
      </c>
      <c r="AA96" s="398"/>
      <c r="AB96" s="401"/>
      <c r="AD96" s="401"/>
      <c r="AE96" s="401"/>
      <c r="AF96" s="401"/>
    </row>
    <row r="97" spans="1:32" s="156" customFormat="1">
      <c r="A97" s="381"/>
      <c r="B97" s="381">
        <f t="array" ref="B97">SUM((Оплата!$C$5:$C$2992&lt;=$G$1)*(Оплата!$D$5:$D$2992="кап_затраты")*(Оплата!$A$5:$A$2992=E97)*(Оплата!$E$5:$E$2992))</f>
        <v>0</v>
      </c>
      <c r="C97" s="381">
        <f t="array" ref="C97">SUM((Оплата!$C$5:$C$2992&lt;=$G$1)*(Оплата!$D$5:$D$2992="э_энер")*(Оплата!$A$5:$A$2992=E97)*(Оплата!$E$5:$E$2992))</f>
        <v>0</v>
      </c>
      <c r="D97" s="156">
        <f t="array" ref="D97">SUM((Оплата!$C$5:$C$2992&lt;=$G$1)*(Оплата!$D$5:$D$2992="ТСЖ")*(Оплата!$A$5:$A$2992=E97)*(Оплата!$E$5:$E$2992))</f>
        <v>24591.19</v>
      </c>
      <c r="E97" s="402">
        <f>Жильцы!A95</f>
        <v>94</v>
      </c>
      <c r="F97" s="403" t="str">
        <f>Жильцы!B95&amp;" "&amp;Жильцы!C95&amp;"."&amp;Жильцы!D95&amp;"."</f>
        <v>Мирошниченко В.Д.</v>
      </c>
      <c r="G97" s="404">
        <f t="shared" si="20"/>
        <v>1454.4480000000012</v>
      </c>
      <c r="H97" s="405">
        <f>Жильцы!J95+SUMIFS(р_и_с!C95:O95, р_и_с!$C$1:$O$1,"&lt;"&amp;$F$1)+SUMIFS(т_тех!C95:O95, т_тех!$C$1:$O$1,"&lt;"&amp;$F$1)+SUMIFS(пас_с!C95:O95,пас_с!$C$1:$O$1,"&lt;"&amp;$F$1)-D97</f>
        <v>-5894.6519999999982</v>
      </c>
      <c r="I97" s="406">
        <f>Жильцы!L95+SUMIFS(кап!C95:O95, кап!$C$1:$O$1,"&lt;"&amp;$F$1)-B97</f>
        <v>0</v>
      </c>
      <c r="J97" s="407">
        <f>Жильцы!K95+SUMIFS(э_э!C95:O95, э_э!$C$1:$O$1,"&lt;"&amp;$F$1)-C97</f>
        <v>7349.0999999999995</v>
      </c>
      <c r="K97" s="388">
        <f>INDEX(р_и_с!$A$2:$O$129,E97,(3+$F$1))+INDEX(т_тех!$A$2:$O$129,E97,(3+$F$1))+INDEX(пас_с!$A$2:$O$129,E97,(3+$F$1))</f>
        <v>1566.528</v>
      </c>
      <c r="L97" s="488">
        <f>INDEX(р_и_с!$R$2:$AC$129,E97,$F$1)</f>
        <v>1451.4</v>
      </c>
      <c r="M97" s="491">
        <f t="shared" si="15"/>
        <v>115.12999999999988</v>
      </c>
      <c r="N97" s="408">
        <f>INDEX(кап!$A$2:$O$129,E97,(3+$F$1))</f>
        <v>0</v>
      </c>
      <c r="O97" s="390">
        <f>INDEX(э_э!$A$2:$O$129,E97,(3+$F$1))</f>
        <v>1277.0999999999999</v>
      </c>
      <c r="P97" s="391">
        <f t="shared" si="23"/>
        <v>2843.6279999999997</v>
      </c>
      <c r="Q97" s="409">
        <f t="array" ref="Q97">SUM((Оплата!$C$5:$C$2985&lt;=$H$1)*(Оплата!$C$5:$C$2985&gt;$G$1)*(Оплата!$D$5:$D$2985="ТСЖ")*(Оплата!$A$5:$A$2985=E97)*(Оплата!$E$5:$E$2985))</f>
        <v>1454.45</v>
      </c>
      <c r="R97" s="410">
        <f t="array" ref="R97">SUM((Оплата!$C$5:$C$2985&lt;=$H$1)*(Оплата!$C$5:$C$2985&gt;$G$1)*(Оплата!$D$5:$D$2985="кап_затраты")*(Оплата!$A$5:$A$2985=E97)*(Оплата!$E$5:$E$2985))</f>
        <v>0</v>
      </c>
      <c r="S97" s="411">
        <f t="array" ref="S97">SUM((Оплата!$C$5:$C$2985&lt;=$H$1)*(Оплата!$C$5:$C$2985&gt;$G$1)*(Оплата!$D$5:$D$2985="э_энер")*(Оплата!$A$5:$A$2985=E97)*(Оплата!$E$5:$E$2985))</f>
        <v>0</v>
      </c>
      <c r="T97" s="412">
        <f t="shared" si="21"/>
        <v>1454.45</v>
      </c>
      <c r="U97" s="405">
        <f t="shared" si="16"/>
        <v>-5782.5739999999978</v>
      </c>
      <c r="V97" s="405">
        <f t="shared" si="17"/>
        <v>0</v>
      </c>
      <c r="W97" s="406">
        <f t="shared" si="18"/>
        <v>8626.1999999999989</v>
      </c>
      <c r="X97" s="404">
        <f t="shared" si="22"/>
        <v>2843.6260000000011</v>
      </c>
      <c r="Y97" s="413">
        <f t="shared" si="19"/>
        <v>94</v>
      </c>
      <c r="Z97" s="156">
        <f t="shared" si="24"/>
        <v>2.2240000000000002</v>
      </c>
      <c r="AA97" s="398"/>
      <c r="AB97" s="401"/>
      <c r="AD97" s="401"/>
      <c r="AE97" s="401"/>
      <c r="AF97" s="401"/>
    </row>
    <row r="98" spans="1:32" s="156" customFormat="1">
      <c r="A98" s="381"/>
      <c r="B98" s="381">
        <f t="array" ref="B98">SUM((Оплата!$C$5:$C$2992&lt;=$G$1)*(Оплата!$D$5:$D$2992="кап_затраты")*(Оплата!$A$5:$A$2992=E98)*(Оплата!$E$5:$E$2992))</f>
        <v>0</v>
      </c>
      <c r="C98" s="381">
        <f t="array" ref="C98">SUM((Оплата!$C$5:$C$2992&lt;=$G$1)*(Оплата!$D$5:$D$2992="э_энер")*(Оплата!$A$5:$A$2992=E98)*(Оплата!$E$5:$E$2992))</f>
        <v>0</v>
      </c>
      <c r="D98" s="156">
        <f t="array" ref="D98">SUM((Оплата!$C$5:$C$2992&lt;=$G$1)*(Оплата!$D$5:$D$2992="ТСЖ")*(Оплата!$A$5:$A$2992=E98)*(Оплата!$E$5:$E$2992))</f>
        <v>40045.15</v>
      </c>
      <c r="E98" s="402">
        <f>Жильцы!A96</f>
        <v>95</v>
      </c>
      <c r="F98" s="403" t="str">
        <f>Жильцы!B96&amp;" "&amp;Жильцы!C96&amp;"."&amp;Жильцы!D96&amp;"."</f>
        <v>Власов А.А.</v>
      </c>
      <c r="G98" s="404">
        <f t="shared" si="20"/>
        <v>3397.9079999999994</v>
      </c>
      <c r="H98" s="405">
        <f>Жильцы!J96+SUMIFS(р_и_с!C96:O96, р_и_с!$C$1:$O$1,"&lt;"&amp;$F$1)+SUMIFS(т_тех!C96:O96, т_тех!$C$1:$O$1,"&lt;"&amp;$F$1)+SUMIFS(пас_с!C96:O96,пас_с!$C$1:$O$1,"&lt;"&amp;$F$1)-D98</f>
        <v>-19268.712</v>
      </c>
      <c r="I98" s="406">
        <f>Жильцы!L96+SUMIFS(кап!C96:O96, кап!$C$1:$O$1,"&lt;"&amp;$F$1)-B98</f>
        <v>0</v>
      </c>
      <c r="J98" s="407">
        <f>Жильцы!K96+SUMIFS(э_э!C96:O96, э_э!$C$1:$O$1,"&lt;"&amp;$F$1)-C98</f>
        <v>22666.62</v>
      </c>
      <c r="K98" s="388">
        <f>INDEX(р_и_с!$A$2:$O$129,E98,(3+$F$1))+INDEX(т_тех!$A$2:$O$129,E98,(3+$F$1))+INDEX(пас_с!$A$2:$O$129,E98,(3+$F$1))</f>
        <v>1566.528</v>
      </c>
      <c r="L98" s="488">
        <f>INDEX(р_и_с!$R$2:$AC$129,E98,$F$1)</f>
        <v>1451.4</v>
      </c>
      <c r="M98" s="491">
        <f t="shared" si="15"/>
        <v>115.12999999999988</v>
      </c>
      <c r="N98" s="408">
        <f>INDEX(кап!$A$2:$O$129,E98,(3+$F$1))</f>
        <v>0</v>
      </c>
      <c r="O98" s="390">
        <f>INDEX(э_э!$A$2:$O$129,E98,(3+$F$1))</f>
        <v>2706</v>
      </c>
      <c r="P98" s="391">
        <f t="shared" si="23"/>
        <v>4272.5280000000002</v>
      </c>
      <c r="Q98" s="409">
        <f t="array" ref="Q98">SUM((Оплата!$C$5:$C$2985&lt;=$H$1)*(Оплата!$C$5:$C$2985&gt;$G$1)*(Оплата!$D$5:$D$2985="ТСЖ")*(Оплата!$A$5:$A$2985=E98)*(Оплата!$E$5:$E$2985))</f>
        <v>3397.91</v>
      </c>
      <c r="R98" s="410">
        <f t="array" ref="R98">SUM((Оплата!$C$5:$C$2985&lt;=$H$1)*(Оплата!$C$5:$C$2985&gt;$G$1)*(Оплата!$D$5:$D$2985="кап_затраты")*(Оплата!$A$5:$A$2985=E98)*(Оплата!$E$5:$E$2985))</f>
        <v>0</v>
      </c>
      <c r="S98" s="411">
        <f t="array" ref="S98">SUM((Оплата!$C$5:$C$2985&lt;=$H$1)*(Оплата!$C$5:$C$2985&gt;$G$1)*(Оплата!$D$5:$D$2985="э_энер")*(Оплата!$A$5:$A$2985=E98)*(Оплата!$E$5:$E$2985))</f>
        <v>0</v>
      </c>
      <c r="T98" s="412">
        <f t="shared" si="21"/>
        <v>3397.91</v>
      </c>
      <c r="U98" s="405">
        <f t="shared" si="16"/>
        <v>-21100.094000000001</v>
      </c>
      <c r="V98" s="405">
        <f t="shared" si="17"/>
        <v>0</v>
      </c>
      <c r="W98" s="406">
        <f t="shared" si="18"/>
        <v>25372.62</v>
      </c>
      <c r="X98" s="404">
        <f t="shared" si="22"/>
        <v>4272.525999999998</v>
      </c>
      <c r="Y98" s="413">
        <f t="shared" si="19"/>
        <v>95</v>
      </c>
      <c r="Z98" s="156">
        <f t="shared" si="24"/>
        <v>2.2240000000000002</v>
      </c>
      <c r="AA98" s="398"/>
      <c r="AB98" s="401"/>
      <c r="AD98" s="401"/>
      <c r="AE98" s="401"/>
      <c r="AF98" s="401"/>
    </row>
    <row r="99" spans="1:32" s="156" customFormat="1">
      <c r="A99" s="381"/>
      <c r="B99" s="381">
        <f t="array" ref="B99">SUM((Оплата!$C$5:$C$2992&lt;=$G$1)*(Оплата!$D$5:$D$2992="кап_затраты")*(Оплата!$A$5:$A$2992=E99)*(Оплата!$E$5:$E$2992))</f>
        <v>0</v>
      </c>
      <c r="C99" s="381">
        <f t="array" ref="C99">SUM((Оплата!$C$5:$C$2992&lt;=$G$1)*(Оплата!$D$5:$D$2992="э_энер")*(Оплата!$A$5:$A$2992=E99)*(Оплата!$E$5:$E$2992))</f>
        <v>0</v>
      </c>
      <c r="D99" s="156">
        <f t="array" ref="D99">SUM((Оплата!$C$5:$C$2992&lt;=$G$1)*(Оплата!$D$5:$D$2992="ТСЖ")*(Оплата!$A$5:$A$2992=E99)*(Оплата!$E$5:$E$2992))</f>
        <v>22210.14</v>
      </c>
      <c r="E99" s="402">
        <f>Жильцы!A97</f>
        <v>96</v>
      </c>
      <c r="F99" s="403" t="str">
        <f>Жильцы!B97&amp;" "&amp;Жильцы!C97&amp;"."&amp;Жильцы!D97&amp;"."</f>
        <v>Бряков В.К.</v>
      </c>
      <c r="G99" s="404">
        <f t="shared" si="20"/>
        <v>2146.2099999999982</v>
      </c>
      <c r="H99" s="405">
        <f>Жильцы!J97+SUMIFS(р_и_с!C97:O97, р_и_с!$C$1:$O$1,"&lt;"&amp;$F$1)+SUMIFS(т_тех!C97:O97, т_тех!$C$1:$O$1,"&lt;"&amp;$F$1)+SUMIFS(пас_с!C97:O97,пас_с!$C$1:$O$1,"&lt;"&amp;$F$1)-D99</f>
        <v>-5570.3300000000017</v>
      </c>
      <c r="I99" s="406">
        <f>Жильцы!L97+SUMIFS(кап!C97:O97, кап!$C$1:$O$1,"&lt;"&amp;$F$1)-B99</f>
        <v>0</v>
      </c>
      <c r="J99" s="407">
        <f>Жильцы!K97+SUMIFS(э_э!C97:O97, э_э!$C$1:$O$1,"&lt;"&amp;$F$1)-C99</f>
        <v>7716.54</v>
      </c>
      <c r="K99" s="388">
        <f>INDEX(р_и_с!$A$2:$O$129,E99,(3+$F$1))+INDEX(т_тех!$A$2:$O$129,E99,(3+$F$1))+INDEX(пас_с!$A$2:$O$129,E99,(3+$F$1))</f>
        <v>1576.08</v>
      </c>
      <c r="L99" s="488">
        <f>INDEX(р_и_с!$R$2:$AC$129,E99,$F$1)</f>
        <v>1460.25</v>
      </c>
      <c r="M99" s="491">
        <f t="shared" si="15"/>
        <v>115.82999999999993</v>
      </c>
      <c r="N99" s="408">
        <f>INDEX(кап!$A$2:$O$129,E99,(3+$F$1))</f>
        <v>0</v>
      </c>
      <c r="O99" s="390">
        <f>INDEX(э_э!$A$2:$O$129,E99,(3+$F$1))</f>
        <v>676.5</v>
      </c>
      <c r="P99" s="391">
        <f t="shared" si="23"/>
        <v>2252.58</v>
      </c>
      <c r="Q99" s="409">
        <f t="array" ref="Q99">SUM((Оплата!$C$5:$C$2985&lt;=$H$1)*(Оплата!$C$5:$C$2985&gt;$G$1)*(Оплата!$D$5:$D$2985="ТСЖ")*(Оплата!$A$5:$A$2985=E99)*(Оплата!$E$5:$E$2985))</f>
        <v>2146.21</v>
      </c>
      <c r="R99" s="410">
        <f t="array" ref="R99">SUM((Оплата!$C$5:$C$2985&lt;=$H$1)*(Оплата!$C$5:$C$2985&gt;$G$1)*(Оплата!$D$5:$D$2985="кап_затраты")*(Оплата!$A$5:$A$2985=E99)*(Оплата!$E$5:$E$2985))</f>
        <v>0</v>
      </c>
      <c r="S99" s="411">
        <f t="array" ref="S99">SUM((Оплата!$C$5:$C$2985&lt;=$H$1)*(Оплата!$C$5:$C$2985&gt;$G$1)*(Оплата!$D$5:$D$2985="э_энер")*(Оплата!$A$5:$A$2985=E99)*(Оплата!$E$5:$E$2985))</f>
        <v>0</v>
      </c>
      <c r="T99" s="412">
        <f t="shared" si="21"/>
        <v>2146.21</v>
      </c>
      <c r="U99" s="405">
        <f t="shared" si="16"/>
        <v>-6140.4600000000019</v>
      </c>
      <c r="V99" s="405">
        <f t="shared" si="17"/>
        <v>0</v>
      </c>
      <c r="W99" s="406">
        <f t="shared" si="18"/>
        <v>8393.0400000000009</v>
      </c>
      <c r="X99" s="404">
        <f t="shared" si="22"/>
        <v>2252.579999999999</v>
      </c>
      <c r="Y99" s="413">
        <f t="shared" si="19"/>
        <v>96</v>
      </c>
      <c r="Z99" s="156">
        <f t="shared" si="24"/>
        <v>2.2240000000000002</v>
      </c>
      <c r="AA99" s="398"/>
      <c r="AB99" s="401"/>
      <c r="AD99" s="401"/>
      <c r="AE99" s="401"/>
      <c r="AF99" s="401"/>
    </row>
    <row r="100" spans="1:32" s="156" customFormat="1">
      <c r="A100" s="381"/>
      <c r="B100" s="381">
        <f t="array" ref="B100">SUM((Оплата!$C$5:$C$2992&lt;=$G$1)*(Оплата!$D$5:$D$2992="кап_затраты")*(Оплата!$A$5:$A$2992=E100)*(Оплата!$E$5:$E$2992))</f>
        <v>0</v>
      </c>
      <c r="C100" s="381">
        <f t="array" ref="C100">SUM((Оплата!$C$5:$C$2992&lt;=$G$1)*(Оплата!$D$5:$D$2992="э_энер")*(Оплата!$A$5:$A$2992=E100)*(Оплата!$E$5:$E$2992))</f>
        <v>0</v>
      </c>
      <c r="D100" s="156">
        <f t="array" ref="D100">SUM((Оплата!$C$5:$C$2992&lt;=$G$1)*(Оплата!$D$5:$D$2992="ТСЖ")*(Оплата!$A$5:$A$2992=E100)*(Оплата!$E$5:$E$2992))</f>
        <v>21618.180000000004</v>
      </c>
      <c r="E100" s="402">
        <f>Жильцы!A98</f>
        <v>97</v>
      </c>
      <c r="F100" s="403" t="str">
        <f>Жильцы!B98&amp;" "&amp;Жильцы!C98&amp;"."&amp;Жильцы!D98&amp;"."</f>
        <v>Малютин А..Г.</v>
      </c>
      <c r="G100" s="404">
        <f t="shared" si="20"/>
        <v>2135.5859999999957</v>
      </c>
      <c r="H100" s="405">
        <f>Жильцы!J98+SUMIFS(р_и_с!C98:O98, р_и_с!$C$1:$O$1,"&lt;"&amp;$F$1)+SUMIFS(т_тех!C98:O98, т_тех!$C$1:$O$1,"&lt;"&amp;$F$1)+SUMIFS(пас_с!C98:O98,пас_с!$C$1:$O$1,"&lt;"&amp;$F$1)-D100</f>
        <v>-3070.9140000000043</v>
      </c>
      <c r="I100" s="406">
        <f>Жильцы!L98+SUMIFS(кап!C98:O98, кап!$C$1:$O$1,"&lt;"&amp;$F$1)-B100</f>
        <v>0</v>
      </c>
      <c r="J100" s="407">
        <f>Жильцы!K98+SUMIFS(э_э!C98:O98, э_э!$C$1:$O$1,"&lt;"&amp;$F$1)-C100</f>
        <v>5206.5</v>
      </c>
      <c r="K100" s="388">
        <f>INDEX(р_и_с!$A$2:$O$129,E100,(3+$F$1))+INDEX(т_тех!$A$2:$O$129,E100,(3+$F$1))+INDEX(пас_с!$A$2:$O$129,E100,(3+$F$1))</f>
        <v>1572.896</v>
      </c>
      <c r="L100" s="488">
        <f>INDEX(р_и_с!$R$2:$AC$129,E100,$F$1)</f>
        <v>1457.3</v>
      </c>
      <c r="M100" s="491">
        <f t="shared" si="15"/>
        <v>115.60000000000014</v>
      </c>
      <c r="N100" s="408">
        <f>INDEX(кап!$A$2:$O$129,E100,(3+$F$1))</f>
        <v>0</v>
      </c>
      <c r="O100" s="390">
        <f>INDEX(э_э!$A$2:$O$129,E100,(3+$F$1))</f>
        <v>495</v>
      </c>
      <c r="P100" s="391">
        <f t="shared" si="23"/>
        <v>2067.8959999999997</v>
      </c>
      <c r="Q100" s="409">
        <f t="array" ref="Q100">SUM((Оплата!$C$5:$C$2985&lt;=$H$1)*(Оплата!$C$5:$C$2985&gt;$G$1)*(Оплата!$D$5:$D$2985="ТСЖ")*(Оплата!$A$5:$A$2985=E100)*(Оплата!$E$5:$E$2985))</f>
        <v>2135.59</v>
      </c>
      <c r="R100" s="410">
        <f t="array" ref="R100">SUM((Оплата!$C$5:$C$2985&lt;=$H$1)*(Оплата!$C$5:$C$2985&gt;$G$1)*(Оплата!$D$5:$D$2985="кап_затраты")*(Оплата!$A$5:$A$2985=E100)*(Оплата!$E$5:$E$2985))</f>
        <v>0</v>
      </c>
      <c r="S100" s="411">
        <f t="array" ref="S100">SUM((Оплата!$C$5:$C$2985&lt;=$H$1)*(Оплата!$C$5:$C$2985&gt;$G$1)*(Оплата!$D$5:$D$2985="э_энер")*(Оплата!$A$5:$A$2985=E100)*(Оплата!$E$5:$E$2985))</f>
        <v>0</v>
      </c>
      <c r="T100" s="412">
        <f t="shared" si="21"/>
        <v>2135.59</v>
      </c>
      <c r="U100" s="405">
        <f t="shared" ref="U100:U131" si="25">H100+K100-Q100</f>
        <v>-3633.6080000000047</v>
      </c>
      <c r="V100" s="405">
        <f t="shared" ref="V100:V131" si="26">I100+N100-R100</f>
        <v>0</v>
      </c>
      <c r="W100" s="406">
        <f t="shared" ref="W100:W131" si="27">J100+O100-S100</f>
        <v>5701.5</v>
      </c>
      <c r="X100" s="404">
        <f t="shared" si="22"/>
        <v>2067.8919999999953</v>
      </c>
      <c r="Y100" s="413">
        <f t="shared" si="19"/>
        <v>97</v>
      </c>
      <c r="Z100" s="156">
        <f t="shared" si="24"/>
        <v>2.2240000000000002</v>
      </c>
      <c r="AA100" s="398"/>
      <c r="AB100" s="401"/>
      <c r="AD100" s="401"/>
      <c r="AE100" s="401"/>
      <c r="AF100" s="401"/>
    </row>
    <row r="101" spans="1:32" s="156" customFormat="1">
      <c r="A101" s="381"/>
      <c r="B101" s="381">
        <f t="array" ref="B101">SUM((Оплата!$C$5:$C$2992&lt;=$G$1)*(Оплата!$D$5:$D$2992="кап_затраты")*(Оплата!$A$5:$A$2992=E101)*(Оплата!$E$5:$E$2992))</f>
        <v>0</v>
      </c>
      <c r="C101" s="381">
        <f t="array" ref="C101">SUM((Оплата!$C$5:$C$2992&lt;=$G$1)*(Оплата!$D$5:$D$2992="э_энер")*(Оплата!$A$5:$A$2992=E101)*(Оплата!$E$5:$E$2992))</f>
        <v>0</v>
      </c>
      <c r="D101" s="156">
        <f t="array" ref="D101">SUM((Оплата!$C$5:$C$2992&lt;=$G$1)*(Оплата!$D$5:$D$2992="ТСЖ")*(Оплата!$A$5:$A$2992=E101)*(Оплата!$E$5:$E$2992))</f>
        <v>26215.15</v>
      </c>
      <c r="E101" s="402">
        <f>Жильцы!A99</f>
        <v>98</v>
      </c>
      <c r="F101" s="403" t="str">
        <f>Жильцы!B99&amp;" "&amp;Жильцы!C99&amp;"."&amp;Жильцы!D99&amp;"."</f>
        <v>Кошелева Г.Г.</v>
      </c>
      <c r="G101" s="404">
        <f t="shared" si="20"/>
        <v>1703.8919999999944</v>
      </c>
      <c r="H101" s="405">
        <f>Жильцы!J99+SUMIFS(р_и_с!C99:O99, р_и_с!$C$1:$O$1,"&lt;"&amp;$F$1)+SUMIFS(т_тех!C99:O99, т_тех!$C$1:$O$1,"&lt;"&amp;$F$1)+SUMIFS(пас_с!C99:O99,пас_с!$C$1:$O$1,"&lt;"&amp;$F$1)-D101</f>
        <v>-9559.9680000000044</v>
      </c>
      <c r="I101" s="406">
        <f>Жильцы!L99+SUMIFS(кап!C99:O99, кап!$C$1:$O$1,"&lt;"&amp;$F$1)-B101</f>
        <v>0</v>
      </c>
      <c r="J101" s="407">
        <f>Жильцы!K99+SUMIFS(э_э!C99:O99, э_э!$C$1:$O$1,"&lt;"&amp;$F$1)-C101</f>
        <v>11263.859999999999</v>
      </c>
      <c r="K101" s="388">
        <f>INDEX(р_и_с!$A$2:$O$129,E101,(3+$F$1))+INDEX(т_тех!$A$2:$O$129,E101,(3+$F$1))+INDEX(пас_с!$A$2:$O$129,E101,(3+$F$1))</f>
        <v>1569.712</v>
      </c>
      <c r="L101" s="488">
        <f>INDEX(р_и_с!$R$2:$AC$129,E101,$F$1)</f>
        <v>1454.35</v>
      </c>
      <c r="M101" s="491">
        <f t="shared" si="15"/>
        <v>115.36000000000013</v>
      </c>
      <c r="N101" s="408">
        <f>INDEX(кап!$A$2:$O$129,E101,(3+$F$1))</f>
        <v>0</v>
      </c>
      <c r="O101" s="390">
        <f>INDEX(э_э!$A$2:$O$129,E101,(3+$F$1))</f>
        <v>719.4</v>
      </c>
      <c r="P101" s="391">
        <f t="shared" si="23"/>
        <v>2289.1120000000001</v>
      </c>
      <c r="Q101" s="409">
        <f t="array" ref="Q101">SUM((Оплата!$C$5:$C$2985&lt;=$H$1)*(Оплата!$C$5:$C$2985&gt;$G$1)*(Оплата!$D$5:$D$2985="ТСЖ")*(Оплата!$A$5:$A$2985=E101)*(Оплата!$E$5:$E$2985))</f>
        <v>1703.89</v>
      </c>
      <c r="R101" s="410">
        <f t="array" ref="R101">SUM((Оплата!$C$5:$C$2985&lt;=$H$1)*(Оплата!$C$5:$C$2985&gt;$G$1)*(Оплата!$D$5:$D$2985="кап_затраты")*(Оплата!$A$5:$A$2985=E101)*(Оплата!$E$5:$E$2985))</f>
        <v>0</v>
      </c>
      <c r="S101" s="411">
        <f t="array" ref="S101">SUM((Оплата!$C$5:$C$2985&lt;=$H$1)*(Оплата!$C$5:$C$2985&gt;$G$1)*(Оплата!$D$5:$D$2985="э_энер")*(Оплата!$A$5:$A$2985=E101)*(Оплата!$E$5:$E$2985))</f>
        <v>0</v>
      </c>
      <c r="T101" s="412">
        <f t="shared" si="21"/>
        <v>1703.89</v>
      </c>
      <c r="U101" s="405">
        <f t="shared" si="25"/>
        <v>-9694.1460000000043</v>
      </c>
      <c r="V101" s="405">
        <f t="shared" si="26"/>
        <v>0</v>
      </c>
      <c r="W101" s="406">
        <f t="shared" si="27"/>
        <v>11983.259999999998</v>
      </c>
      <c r="X101" s="404">
        <f t="shared" si="22"/>
        <v>2289.1139999999941</v>
      </c>
      <c r="Y101" s="413">
        <f t="shared" si="19"/>
        <v>98</v>
      </c>
      <c r="Z101" s="156">
        <f t="shared" si="24"/>
        <v>2.2240000000000002</v>
      </c>
      <c r="AA101" s="398"/>
      <c r="AB101" s="401"/>
      <c r="AD101" s="401"/>
      <c r="AE101" s="401"/>
      <c r="AF101" s="401"/>
    </row>
    <row r="102" spans="1:32" s="156" customFormat="1">
      <c r="A102" s="381"/>
      <c r="B102" s="381">
        <f t="array" ref="B102">SUM((Оплата!$C$5:$C$2992&lt;=$G$1)*(Оплата!$D$5:$D$2992="кап_затраты")*(Оплата!$A$5:$A$2992=E102)*(Оплата!$E$5:$E$2992))</f>
        <v>0</v>
      </c>
      <c r="C102" s="381">
        <f t="array" ref="C102">SUM((Оплата!$C$5:$C$2992&lt;=$G$1)*(Оплата!$D$5:$D$2992="э_энер")*(Оплата!$A$5:$A$2992=E102)*(Оплата!$E$5:$E$2992))</f>
        <v>0</v>
      </c>
      <c r="D102" s="156">
        <f t="array" ref="D102">SUM((Оплата!$C$5:$C$2992&lt;=$G$1)*(Оплата!$D$5:$D$2992="ТСЖ")*(Оплата!$A$5:$A$2992=E102)*(Оплата!$E$5:$E$2992))</f>
        <v>20756.480000000003</v>
      </c>
      <c r="E102" s="402">
        <f>Жильцы!A100</f>
        <v>99</v>
      </c>
      <c r="F102" s="403" t="str">
        <f>Жильцы!B100&amp;" "&amp;Жильцы!C100&amp;"."&amp;Жильцы!D100&amp;"."</f>
        <v>Лавренова С.С.</v>
      </c>
      <c r="G102" s="404">
        <f t="shared" si="20"/>
        <v>4337.4379999999974</v>
      </c>
      <c r="H102" s="405">
        <f>Жильцы!J100+SUMIFS(р_и_с!C100:O100, р_и_с!$C$1:$O$1,"&lt;"&amp;$F$1)+SUMIFS(т_тех!C100:O100, т_тех!$C$1:$O$1,"&lt;"&amp;$F$1)+SUMIFS(пас_с!C100:O100,пас_с!$C$1:$O$1,"&lt;"&amp;$F$1)-D102</f>
        <v>-2651.242000000002</v>
      </c>
      <c r="I102" s="406">
        <f>Жильцы!L100+SUMIFS(кап!C100:O100, кап!$C$1:$O$1,"&lt;"&amp;$F$1)-B102</f>
        <v>0</v>
      </c>
      <c r="J102" s="407">
        <f>Жильцы!K100+SUMIFS(э_э!C100:O100, э_э!$C$1:$O$1,"&lt;"&amp;$F$1)-C102</f>
        <v>6988.6799999999994</v>
      </c>
      <c r="K102" s="388">
        <f>INDEX(р_и_с!$A$2:$O$129,E102,(3+$F$1))+INDEX(т_тех!$A$2:$O$129,E102,(3+$F$1))+INDEX(пас_с!$A$2:$O$129,E102,(3+$F$1))</f>
        <v>1566.528</v>
      </c>
      <c r="L102" s="488">
        <f>INDEX(р_и_с!$R$2:$AC$129,E102,$F$1)</f>
        <v>1451.4</v>
      </c>
      <c r="M102" s="491">
        <f t="shared" si="15"/>
        <v>115.12999999999988</v>
      </c>
      <c r="N102" s="408">
        <f>INDEX(кап!$A$2:$O$129,E102,(3+$F$1))</f>
        <v>0</v>
      </c>
      <c r="O102" s="390">
        <f>INDEX(э_э!$A$2:$O$129,E102,(3+$F$1))</f>
        <v>630.29999999999995</v>
      </c>
      <c r="P102" s="391">
        <f t="shared" si="23"/>
        <v>2196.828</v>
      </c>
      <c r="Q102" s="409">
        <f t="array" ref="Q102">SUM((Оплата!$C$5:$C$2985&lt;=$H$1)*(Оплата!$C$5:$C$2985&gt;$G$1)*(Оплата!$D$5:$D$2985="ТСЖ")*(Оплата!$A$5:$A$2985=E102)*(Оплата!$E$5:$E$2985))</f>
        <v>4337.4399999999996</v>
      </c>
      <c r="R102" s="410">
        <f t="array" ref="R102">SUM((Оплата!$C$5:$C$2985&lt;=$H$1)*(Оплата!$C$5:$C$2985&gt;$G$1)*(Оплата!$D$5:$D$2985="кап_затраты")*(Оплата!$A$5:$A$2985=E102)*(Оплата!$E$5:$E$2985))</f>
        <v>0</v>
      </c>
      <c r="S102" s="411">
        <f t="array" ref="S102">SUM((Оплата!$C$5:$C$2985&lt;=$H$1)*(Оплата!$C$5:$C$2985&gt;$G$1)*(Оплата!$D$5:$D$2985="э_энер")*(Оплата!$A$5:$A$2985=E102)*(Оплата!$E$5:$E$2985))</f>
        <v>0</v>
      </c>
      <c r="T102" s="412">
        <f t="shared" si="21"/>
        <v>4337.4399999999996</v>
      </c>
      <c r="U102" s="405">
        <f t="shared" si="25"/>
        <v>-5422.1540000000014</v>
      </c>
      <c r="V102" s="405">
        <f t="shared" si="26"/>
        <v>0</v>
      </c>
      <c r="W102" s="406">
        <f t="shared" si="27"/>
        <v>7618.98</v>
      </c>
      <c r="X102" s="404">
        <f t="shared" si="22"/>
        <v>2196.8259999999982</v>
      </c>
      <c r="Y102" s="413">
        <f t="shared" si="19"/>
        <v>99</v>
      </c>
      <c r="Z102" s="156">
        <f t="shared" si="24"/>
        <v>2.2240000000000002</v>
      </c>
      <c r="AA102" s="398"/>
      <c r="AB102" s="401"/>
      <c r="AD102" s="401"/>
      <c r="AE102" s="401"/>
      <c r="AF102" s="401"/>
    </row>
    <row r="103" spans="1:32" s="156" customFormat="1">
      <c r="A103" s="381"/>
      <c r="B103" s="381">
        <f t="array" ref="B103">SUM((Оплата!$C$5:$C$2992&lt;=$G$1)*(Оплата!$D$5:$D$2992="кап_затраты")*(Оплата!$A$5:$A$2992=E103)*(Оплата!$E$5:$E$2992))</f>
        <v>0</v>
      </c>
      <c r="C103" s="381">
        <f t="array" ref="C103">SUM((Оплата!$C$5:$C$2992&lt;=$G$1)*(Оплата!$D$5:$D$2992="э_энер")*(Оплата!$A$5:$A$2992=E103)*(Оплата!$E$5:$E$2992))</f>
        <v>0</v>
      </c>
      <c r="D103" s="156">
        <f t="array" ref="D103">SUM((Оплата!$C$5:$C$2992&lt;=$G$1)*(Оплата!$D$5:$D$2992="ТСЖ")*(Оплата!$A$5:$A$2992=E103)*(Оплата!$E$5:$E$2992))</f>
        <v>30031.08</v>
      </c>
      <c r="E103" s="402">
        <f>Жильцы!A101</f>
        <v>100</v>
      </c>
      <c r="F103" s="403" t="str">
        <f>Жильцы!B101&amp;" "&amp;Жильцы!C101&amp;"."&amp;Жильцы!D101&amp;"."</f>
        <v>Дольник Л.Г.</v>
      </c>
      <c r="G103" s="404">
        <f t="shared" si="20"/>
        <v>6102.3139999999948</v>
      </c>
      <c r="H103" s="405">
        <f>Жильцы!J101+SUMIFS(р_и_с!C101:O101, р_и_с!$C$1:$O$1,"&lt;"&amp;$F$1)+SUMIFS(т_тех!C101:O101, т_тех!$C$1:$O$1,"&lt;"&amp;$F$1)+SUMIFS(пас_с!C101:O101,пас_с!$C$1:$O$1,"&lt;"&amp;$F$1)-D103</f>
        <v>-5322.5260000000053</v>
      </c>
      <c r="I103" s="406">
        <f>Жильцы!L101+SUMIFS(кап!C101:O101, кап!$C$1:$O$1,"&lt;"&amp;$F$1)-B103</f>
        <v>0</v>
      </c>
      <c r="J103" s="407">
        <f>Жильцы!K101+SUMIFS(э_э!C101:O101, э_э!$C$1:$O$1,"&lt;"&amp;$F$1)-C103</f>
        <v>11424.84</v>
      </c>
      <c r="K103" s="388">
        <f>INDEX(р_и_с!$A$2:$O$129,E103,(3+$F$1))+INDEX(т_тех!$A$2:$O$129,E103,(3+$F$1))+INDEX(пас_с!$A$2:$O$129,E103,(3+$F$1))</f>
        <v>2088.7039999999997</v>
      </c>
      <c r="L103" s="488">
        <f>INDEX(р_и_с!$R$2:$AC$129,E103,$F$1)</f>
        <v>1935.1999999999998</v>
      </c>
      <c r="M103" s="491">
        <f t="shared" si="15"/>
        <v>153.49999999999977</v>
      </c>
      <c r="N103" s="408">
        <f>INDEX(кап!$A$2:$O$129,E103,(3+$F$1))</f>
        <v>0</v>
      </c>
      <c r="O103" s="390">
        <f>INDEX(э_э!$A$2:$O$129,E103,(3+$F$1))</f>
        <v>1006.5</v>
      </c>
      <c r="P103" s="391">
        <f t="shared" si="23"/>
        <v>3095.2039999999997</v>
      </c>
      <c r="Q103" s="409">
        <f t="array" ref="Q103">SUM((Оплата!$C$5:$C$2985&lt;=$H$1)*(Оплата!$C$5:$C$2985&gt;$G$1)*(Оплата!$D$5:$D$2985="ТСЖ")*(Оплата!$A$5:$A$2985=E103)*(Оплата!$E$5:$E$2985))</f>
        <v>6102.31</v>
      </c>
      <c r="R103" s="410">
        <f t="array" ref="R103">SUM((Оплата!$C$5:$C$2985&lt;=$H$1)*(Оплата!$C$5:$C$2985&gt;$G$1)*(Оплата!$D$5:$D$2985="кап_затраты")*(Оплата!$A$5:$A$2985=E103)*(Оплата!$E$5:$E$2985))</f>
        <v>0</v>
      </c>
      <c r="S103" s="411">
        <f t="array" ref="S103">SUM((Оплата!$C$5:$C$2985&lt;=$H$1)*(Оплата!$C$5:$C$2985&gt;$G$1)*(Оплата!$D$5:$D$2985="э_энер")*(Оплата!$A$5:$A$2985=E103)*(Оплата!$E$5:$E$2985))</f>
        <v>0</v>
      </c>
      <c r="T103" s="412">
        <f t="shared" si="21"/>
        <v>6102.31</v>
      </c>
      <c r="U103" s="405">
        <f t="shared" si="25"/>
        <v>-9336.1320000000051</v>
      </c>
      <c r="V103" s="405">
        <f t="shared" si="26"/>
        <v>0</v>
      </c>
      <c r="W103" s="406">
        <f t="shared" si="27"/>
        <v>12431.34</v>
      </c>
      <c r="X103" s="404">
        <f t="shared" si="22"/>
        <v>3095.2079999999951</v>
      </c>
      <c r="Y103" s="413">
        <f t="shared" si="19"/>
        <v>100</v>
      </c>
      <c r="Z103" s="156">
        <f t="shared" si="24"/>
        <v>2.2240000000000002</v>
      </c>
      <c r="AA103" s="398"/>
      <c r="AB103" s="401"/>
      <c r="AD103" s="401"/>
      <c r="AE103" s="401"/>
      <c r="AF103" s="401"/>
    </row>
    <row r="104" spans="1:32" s="156" customFormat="1">
      <c r="A104" s="381"/>
      <c r="B104" s="381">
        <f t="array" ref="B104">SUM((Оплата!$C$5:$C$2992&lt;=$G$1)*(Оплата!$D$5:$D$2992="кап_затраты")*(Оплата!$A$5:$A$2992=E104)*(Оплата!$E$5:$E$2992))</f>
        <v>0</v>
      </c>
      <c r="C104" s="381">
        <f t="array" ref="C104">SUM((Оплата!$C$5:$C$2992&lt;=$G$1)*(Оплата!$D$5:$D$2992="э_энер")*(Оплата!$A$5:$A$2992=E104)*(Оплата!$E$5:$E$2992))</f>
        <v>0</v>
      </c>
      <c r="D104" s="156">
        <f t="array" ref="D104">SUM((Оплата!$C$5:$C$2992&lt;=$G$1)*(Оплата!$D$5:$D$2992="ТСЖ")*(Оплата!$A$5:$A$2992=E104)*(Оплата!$E$5:$E$2992))</f>
        <v>42455.47</v>
      </c>
      <c r="E104" s="402">
        <f>Жильцы!A102</f>
        <v>101</v>
      </c>
      <c r="F104" s="403" t="str">
        <f>Жильцы!B102&amp;" "&amp;Жильцы!C102&amp;"."&amp;Жильцы!D102&amp;"."</f>
        <v>Борзых И.В.</v>
      </c>
      <c r="G104" s="404">
        <f t="shared" si="20"/>
        <v>7005.5039999999972</v>
      </c>
      <c r="H104" s="405">
        <f>Жильцы!J102+SUMIFS(р_и_с!C102:O102, р_и_с!$C$1:$O$1,"&lt;"&amp;$F$1)+SUMIFS(т_тех!C102:O102, т_тех!$C$1:$O$1,"&lt;"&amp;$F$1)+SUMIFS(пас_с!C102:O102,пас_с!$C$1:$O$1,"&lt;"&amp;$F$1)-D104</f>
        <v>-10392.516000000003</v>
      </c>
      <c r="I104" s="406">
        <f>Жильцы!L102+SUMIFS(кап!C102:O102, кап!$C$1:$O$1,"&lt;"&amp;$F$1)-B104</f>
        <v>0</v>
      </c>
      <c r="J104" s="407">
        <f>Жильцы!K102+SUMIFS(э_э!C102:O102, э_э!$C$1:$O$1,"&lt;"&amp;$F$1)-C104</f>
        <v>17398.02</v>
      </c>
      <c r="K104" s="388">
        <f>INDEX(р_и_с!$A$2:$O$129,E104,(3+$F$1))+INDEX(т_тех!$A$2:$O$129,E104,(3+$F$1))+INDEX(пас_с!$A$2:$O$129,E104,(3+$F$1))</f>
        <v>2088.7039999999997</v>
      </c>
      <c r="L104" s="488">
        <f>INDEX(р_и_с!$R$2:$AC$129,E104,$F$1)</f>
        <v>1935.1999999999998</v>
      </c>
      <c r="M104" s="491">
        <f t="shared" si="15"/>
        <v>153.49999999999977</v>
      </c>
      <c r="N104" s="408">
        <f>INDEX(кап!$A$2:$O$129,E104,(3+$F$1))</f>
        <v>0</v>
      </c>
      <c r="O104" s="390">
        <f>INDEX(э_э!$A$2:$O$129,E104,(3+$F$1))</f>
        <v>1692.8999999999999</v>
      </c>
      <c r="P104" s="391">
        <f t="shared" si="23"/>
        <v>3781.6039999999994</v>
      </c>
      <c r="Q104" s="409">
        <f t="array" ref="Q104">SUM((Оплата!$C$5:$C$2985&lt;=$H$1)*(Оплата!$C$5:$C$2985&gt;$G$1)*(Оплата!$D$5:$D$2985="ТСЖ")*(Оплата!$A$5:$A$2985=E104)*(Оплата!$E$5:$E$2985))</f>
        <v>7005.5</v>
      </c>
      <c r="R104" s="410">
        <f t="array" ref="R104">SUM((Оплата!$C$5:$C$2985&lt;=$H$1)*(Оплата!$C$5:$C$2985&gt;$G$1)*(Оплата!$D$5:$D$2985="кап_затраты")*(Оплата!$A$5:$A$2985=E104)*(Оплата!$E$5:$E$2985))</f>
        <v>0</v>
      </c>
      <c r="S104" s="411">
        <f t="array" ref="S104">SUM((Оплата!$C$5:$C$2985&lt;=$H$1)*(Оплата!$C$5:$C$2985&gt;$G$1)*(Оплата!$D$5:$D$2985="э_энер")*(Оплата!$A$5:$A$2985=E104)*(Оплата!$E$5:$E$2985))</f>
        <v>0</v>
      </c>
      <c r="T104" s="412">
        <f t="shared" si="21"/>
        <v>7005.5</v>
      </c>
      <c r="U104" s="405">
        <f t="shared" si="25"/>
        <v>-15309.312000000004</v>
      </c>
      <c r="V104" s="405">
        <f t="shared" si="26"/>
        <v>0</v>
      </c>
      <c r="W104" s="406">
        <f t="shared" si="27"/>
        <v>19090.920000000002</v>
      </c>
      <c r="X104" s="404">
        <f t="shared" si="22"/>
        <v>3781.6079999999984</v>
      </c>
      <c r="Y104" s="413">
        <f t="shared" si="19"/>
        <v>101</v>
      </c>
      <c r="Z104" s="156">
        <f t="shared" si="24"/>
        <v>2.2240000000000002</v>
      </c>
      <c r="AA104" s="398"/>
      <c r="AB104" s="401"/>
      <c r="AD104" s="401"/>
      <c r="AE104" s="401"/>
      <c r="AF104" s="401"/>
    </row>
    <row r="105" spans="1:32" s="156" customFormat="1">
      <c r="A105" s="381"/>
      <c r="B105" s="381">
        <f t="array" ref="B105">SUM((Оплата!$C$5:$C$2992&lt;=$G$1)*(Оплата!$D$5:$D$2992="кап_затраты")*(Оплата!$A$5:$A$2992=E105)*(Оплата!$E$5:$E$2992))</f>
        <v>0</v>
      </c>
      <c r="C105" s="381">
        <f t="array" ref="C105">SUM((Оплата!$C$5:$C$2992&lt;=$G$1)*(Оплата!$D$5:$D$2992="э_энер")*(Оплата!$A$5:$A$2992=E105)*(Оплата!$E$5:$E$2992))</f>
        <v>0</v>
      </c>
      <c r="D105" s="156">
        <f t="array" ref="D105">SUM((Оплата!$C$5:$C$2992&lt;=$G$1)*(Оплата!$D$5:$D$2992="ТСЖ")*(Оплата!$A$5:$A$2992=E105)*(Оплата!$E$5:$E$2992))</f>
        <v>24567.81</v>
      </c>
      <c r="E105" s="402">
        <f>Жильцы!A103</f>
        <v>102</v>
      </c>
      <c r="F105" s="403" t="str">
        <f>Жильцы!B103&amp;" "&amp;Жильцы!C103&amp;"."&amp;Жильцы!D103&amp;"."</f>
        <v>Поздеев Д.Г.</v>
      </c>
      <c r="G105" s="404">
        <f t="shared" si="20"/>
        <v>8461.4479999999967</v>
      </c>
      <c r="H105" s="405">
        <f>Жильцы!J103+SUMIFS(р_и_с!C103:O103, р_и_с!$C$1:$O$1,"&lt;"&amp;$F$1)+SUMIFS(т_тех!C103:O103, т_тех!$C$1:$O$1,"&lt;"&amp;$F$1)+SUMIFS(пас_с!C103:O103,пас_с!$C$1:$O$1,"&lt;"&amp;$F$1)-D105</f>
        <v>-5041.1320000000014</v>
      </c>
      <c r="I105" s="406">
        <f>Жильцы!L103+SUMIFS(кап!C103:O103, кап!$C$1:$O$1,"&lt;"&amp;$F$1)-B105</f>
        <v>0</v>
      </c>
      <c r="J105" s="407">
        <f>Жильцы!K103+SUMIFS(э_э!C103:O103, э_э!$C$1:$O$1,"&lt;"&amp;$F$1)-C105</f>
        <v>13502.579999999998</v>
      </c>
      <c r="K105" s="388">
        <f>INDEX(р_и_с!$A$2:$O$129,E105,(3+$F$1))+INDEX(т_тех!$A$2:$O$129,E105,(3+$F$1))+INDEX(пас_с!$A$2:$O$129,E105,(3+$F$1))</f>
        <v>1566.528</v>
      </c>
      <c r="L105" s="488">
        <f>INDEX(р_и_с!$R$2:$AC$129,E105,$F$1)</f>
        <v>1451.4</v>
      </c>
      <c r="M105" s="491">
        <f t="shared" si="15"/>
        <v>115.12999999999988</v>
      </c>
      <c r="N105" s="408">
        <f>INDEX(кап!$A$2:$O$129,E105,(3+$F$1))</f>
        <v>0</v>
      </c>
      <c r="O105" s="390">
        <f>INDEX(э_э!$A$2:$O$129,E105,(3+$F$1))</f>
        <v>1419</v>
      </c>
      <c r="P105" s="391">
        <f t="shared" si="23"/>
        <v>2985.5280000000002</v>
      </c>
      <c r="Q105" s="409">
        <f t="array" ref="Q105">SUM((Оплата!$C$5:$C$2985&lt;=$H$1)*(Оплата!$C$5:$C$2985&gt;$G$1)*(Оплата!$D$5:$D$2985="ТСЖ")*(Оплата!$A$5:$A$2985=E105)*(Оплата!$E$5:$E$2985))</f>
        <v>0</v>
      </c>
      <c r="R105" s="410">
        <f t="array" ref="R105">SUM((Оплата!$C$5:$C$2985&lt;=$H$1)*(Оплата!$C$5:$C$2985&gt;$G$1)*(Оплата!$D$5:$D$2985="кап_затраты")*(Оплата!$A$5:$A$2985=E105)*(Оплата!$E$5:$E$2985))</f>
        <v>0</v>
      </c>
      <c r="S105" s="411">
        <f t="array" ref="S105">SUM((Оплата!$C$5:$C$2985&lt;=$H$1)*(Оплата!$C$5:$C$2985&gt;$G$1)*(Оплата!$D$5:$D$2985="э_энер")*(Оплата!$A$5:$A$2985=E105)*(Оплата!$E$5:$E$2985))</f>
        <v>0</v>
      </c>
      <c r="T105" s="412">
        <f t="shared" si="21"/>
        <v>0</v>
      </c>
      <c r="U105" s="405">
        <f t="shared" si="25"/>
        <v>-3474.6040000000012</v>
      </c>
      <c r="V105" s="405">
        <f t="shared" si="26"/>
        <v>0</v>
      </c>
      <c r="W105" s="406">
        <f t="shared" si="27"/>
        <v>14921.579999999998</v>
      </c>
      <c r="X105" s="404">
        <f t="shared" si="22"/>
        <v>11446.975999999997</v>
      </c>
      <c r="Y105" s="413">
        <f t="shared" si="19"/>
        <v>102</v>
      </c>
      <c r="Z105" s="156">
        <f t="shared" si="24"/>
        <v>2.2240000000000002</v>
      </c>
      <c r="AA105" s="398"/>
      <c r="AB105" s="401"/>
      <c r="AD105" s="401"/>
      <c r="AE105" s="401"/>
      <c r="AF105" s="401"/>
    </row>
    <row r="106" spans="1:32" s="156" customFormat="1">
      <c r="A106" s="381"/>
      <c r="B106" s="381">
        <f t="array" ref="B106">SUM((Оплата!$C$5:$C$2992&lt;=$G$1)*(Оплата!$D$5:$D$2992="кап_затраты")*(Оплата!$A$5:$A$2992=E106)*(Оплата!$E$5:$E$2992))</f>
        <v>0</v>
      </c>
      <c r="C106" s="381">
        <f t="array" ref="C106">SUM((Оплата!$C$5:$C$2992&lt;=$G$1)*(Оплата!$D$5:$D$2992="э_энер")*(Оплата!$A$5:$A$2992=E106)*(Оплата!$E$5:$E$2992))</f>
        <v>0</v>
      </c>
      <c r="D106" s="156">
        <f t="array" ref="D106">SUM((Оплата!$C$5:$C$2992&lt;=$G$1)*(Оплата!$D$5:$D$2992="ТСЖ")*(Оплата!$A$5:$A$2992=E106)*(Оплата!$E$5:$E$2992))</f>
        <v>24680.470000000005</v>
      </c>
      <c r="E106" s="402">
        <f>Жильцы!A104</f>
        <v>103</v>
      </c>
      <c r="F106" s="403" t="str">
        <f>Жильцы!B104&amp;" "&amp;Жильцы!C104&amp;"."&amp;Жильцы!D104&amp;"."</f>
        <v>Булычева О.С.</v>
      </c>
      <c r="G106" s="404">
        <f t="shared" si="20"/>
        <v>2569.6279999999988</v>
      </c>
      <c r="H106" s="405">
        <f>Жильцы!J104+SUMIFS(р_и_с!C104:O104, р_и_с!$C$1:$O$1,"&lt;"&amp;$F$1)+SUMIFS(т_тех!C104:O104, т_тех!$C$1:$O$1,"&lt;"&amp;$F$1)+SUMIFS(пас_с!C104:O104,пас_с!$C$1:$O$1,"&lt;"&amp;$F$1)-D106</f>
        <v>-5808.8320000000022</v>
      </c>
      <c r="I106" s="406">
        <f>Жильцы!L104+SUMIFS(кап!C104:O104, кап!$C$1:$O$1,"&lt;"&amp;$F$1)-B106</f>
        <v>0</v>
      </c>
      <c r="J106" s="407">
        <f>Жильцы!K104+SUMIFS(э_э!C104:O104, э_э!$C$1:$O$1,"&lt;"&amp;$F$1)-C106</f>
        <v>8378.4600000000009</v>
      </c>
      <c r="K106" s="388">
        <f>INDEX(р_и_с!$A$2:$O$129,E106,(3+$F$1))+INDEX(т_тех!$A$2:$O$129,E106,(3+$F$1))+INDEX(пас_с!$A$2:$O$129,E106,(3+$F$1))</f>
        <v>1566.528</v>
      </c>
      <c r="L106" s="488">
        <f>INDEX(р_и_с!$R$2:$AC$129,E106,$F$1)</f>
        <v>1451.4</v>
      </c>
      <c r="M106" s="491">
        <f t="shared" si="15"/>
        <v>115.12999999999988</v>
      </c>
      <c r="N106" s="408">
        <f>INDEX(кап!$A$2:$O$129,E106,(3+$F$1))</f>
        <v>0</v>
      </c>
      <c r="O106" s="390">
        <f>INDEX(э_э!$A$2:$O$129,E106,(3+$F$1))</f>
        <v>910.8</v>
      </c>
      <c r="P106" s="391">
        <f t="shared" si="23"/>
        <v>2477.328</v>
      </c>
      <c r="Q106" s="409">
        <f t="array" ref="Q106">SUM((Оплата!$C$5:$C$2985&lt;=$H$1)*(Оплата!$C$5:$C$2985&gt;$G$1)*(Оплата!$D$5:$D$2985="ТСЖ")*(Оплата!$A$5:$A$2985=E106)*(Оплата!$E$5:$E$2985))</f>
        <v>2569.63</v>
      </c>
      <c r="R106" s="410">
        <f t="array" ref="R106">SUM((Оплата!$C$5:$C$2985&lt;=$H$1)*(Оплата!$C$5:$C$2985&gt;$G$1)*(Оплата!$D$5:$D$2985="кап_затраты")*(Оплата!$A$5:$A$2985=E106)*(Оплата!$E$5:$E$2985))</f>
        <v>0</v>
      </c>
      <c r="S106" s="411">
        <f t="array" ref="S106">SUM((Оплата!$C$5:$C$2985&lt;=$H$1)*(Оплата!$C$5:$C$2985&gt;$G$1)*(Оплата!$D$5:$D$2985="э_энер")*(Оплата!$A$5:$A$2985=E106)*(Оплата!$E$5:$E$2985))</f>
        <v>0</v>
      </c>
      <c r="T106" s="412">
        <f t="shared" si="21"/>
        <v>2569.63</v>
      </c>
      <c r="U106" s="405">
        <f t="shared" si="25"/>
        <v>-6811.934000000002</v>
      </c>
      <c r="V106" s="405">
        <f t="shared" si="26"/>
        <v>0</v>
      </c>
      <c r="W106" s="406">
        <f t="shared" si="27"/>
        <v>9289.26</v>
      </c>
      <c r="X106" s="404">
        <f t="shared" si="22"/>
        <v>2477.3259999999982</v>
      </c>
      <c r="Y106" s="413">
        <f t="shared" si="19"/>
        <v>103</v>
      </c>
      <c r="Z106" s="156">
        <f t="shared" si="24"/>
        <v>2.2240000000000002</v>
      </c>
      <c r="AA106" s="398"/>
      <c r="AB106" s="401"/>
      <c r="AD106" s="401"/>
      <c r="AE106" s="401"/>
      <c r="AF106" s="401"/>
    </row>
    <row r="107" spans="1:32" s="156" customFormat="1">
      <c r="A107" s="381"/>
      <c r="B107" s="381">
        <f t="array" ref="B107">SUM((Оплата!$C$5:$C$2992&lt;=$G$1)*(Оплата!$D$5:$D$2992="кап_затраты")*(Оплата!$A$5:$A$2992=E107)*(Оплата!$E$5:$E$2992))</f>
        <v>0</v>
      </c>
      <c r="C107" s="381">
        <f t="array" ref="C107">SUM((Оплата!$C$5:$C$2992&lt;=$G$1)*(Оплата!$D$5:$D$2992="э_энер")*(Оплата!$A$5:$A$2992=E107)*(Оплата!$E$5:$E$2992))</f>
        <v>0</v>
      </c>
      <c r="D107" s="156">
        <f t="array" ref="D107">SUM((Оплата!$C$5:$C$2992&lt;=$G$1)*(Оплата!$D$5:$D$2992="ТСЖ")*(Оплата!$A$5:$A$2992=E107)*(Оплата!$E$5:$E$2992))</f>
        <v>28484.76</v>
      </c>
      <c r="E107" s="402">
        <f>Жильцы!A105</f>
        <v>104</v>
      </c>
      <c r="F107" s="403" t="str">
        <f>Жильцы!B105&amp;" "&amp;Жильцы!C105&amp;"."&amp;Жильцы!D105&amp;"."</f>
        <v>Будаев В.Г.</v>
      </c>
      <c r="G107" s="404">
        <f t="shared" si="20"/>
        <v>2783.9599999999973</v>
      </c>
      <c r="H107" s="405">
        <f>Жильцы!J105+SUMIFS(р_и_с!C105:O105, р_и_с!$C$1:$O$1,"&lt;"&amp;$F$1)+SUMIFS(т_тех!C105:O105, т_тех!$C$1:$O$1,"&lt;"&amp;$F$1)+SUMIFS(пас_с!C105:O105,пас_с!$C$1:$O$1,"&lt;"&amp;$F$1)-D107</f>
        <v>-9598.7800000000025</v>
      </c>
      <c r="I107" s="406">
        <f>Жильцы!L105+SUMIFS(кап!C105:O105, кап!$C$1:$O$1,"&lt;"&amp;$F$1)-B107</f>
        <v>0</v>
      </c>
      <c r="J107" s="407">
        <f>Жильцы!K105+SUMIFS(э_э!C105:O105, э_э!$C$1:$O$1,"&lt;"&amp;$F$1)-C107</f>
        <v>12382.74</v>
      </c>
      <c r="K107" s="388">
        <f>INDEX(р_и_с!$A$2:$O$129,E107,(3+$F$1))+INDEX(т_тех!$A$2:$O$129,E107,(3+$F$1))+INDEX(пас_с!$A$2:$O$129,E107,(3+$F$1))</f>
        <v>1576.08</v>
      </c>
      <c r="L107" s="488">
        <f>INDEX(р_и_с!$R$2:$AC$129,E107,$F$1)</f>
        <v>1460.25</v>
      </c>
      <c r="M107" s="491">
        <f t="shared" si="15"/>
        <v>115.82999999999993</v>
      </c>
      <c r="N107" s="408">
        <f>INDEX(кап!$A$2:$O$129,E107,(3+$F$1))</f>
        <v>0</v>
      </c>
      <c r="O107" s="390">
        <f>INDEX(э_э!$A$2:$O$129,E107,(3+$F$1))</f>
        <v>1128.5999999999999</v>
      </c>
      <c r="P107" s="391">
        <f t="shared" si="23"/>
        <v>2704.68</v>
      </c>
      <c r="Q107" s="409">
        <f t="array" ref="Q107">SUM((Оплата!$C$5:$C$2985&lt;=$H$1)*(Оплата!$C$5:$C$2985&gt;$G$1)*(Оплата!$D$5:$D$2985="ТСЖ")*(Оплата!$A$5:$A$2985=E107)*(Оплата!$E$5:$E$2985))</f>
        <v>2783.96</v>
      </c>
      <c r="R107" s="410">
        <f t="array" ref="R107">SUM((Оплата!$C$5:$C$2985&lt;=$H$1)*(Оплата!$C$5:$C$2985&gt;$G$1)*(Оплата!$D$5:$D$2985="кап_затраты")*(Оплата!$A$5:$A$2985=E107)*(Оплата!$E$5:$E$2985))</f>
        <v>0</v>
      </c>
      <c r="S107" s="411">
        <f t="array" ref="S107">SUM((Оплата!$C$5:$C$2985&lt;=$H$1)*(Оплата!$C$5:$C$2985&gt;$G$1)*(Оплата!$D$5:$D$2985="э_энер")*(Оплата!$A$5:$A$2985=E107)*(Оплата!$E$5:$E$2985))</f>
        <v>0</v>
      </c>
      <c r="T107" s="412">
        <f t="shared" si="21"/>
        <v>2783.96</v>
      </c>
      <c r="U107" s="405">
        <f t="shared" si="25"/>
        <v>-10806.660000000003</v>
      </c>
      <c r="V107" s="405">
        <f t="shared" si="26"/>
        <v>0</v>
      </c>
      <c r="W107" s="406">
        <f t="shared" si="27"/>
        <v>13511.34</v>
      </c>
      <c r="X107" s="404">
        <f t="shared" si="22"/>
        <v>2704.6799999999967</v>
      </c>
      <c r="Y107" s="413">
        <f t="shared" si="19"/>
        <v>104</v>
      </c>
      <c r="Z107" s="156">
        <f t="shared" si="24"/>
        <v>2.2240000000000002</v>
      </c>
      <c r="AA107" s="398"/>
      <c r="AB107" s="401"/>
      <c r="AD107" s="401"/>
      <c r="AE107" s="401"/>
      <c r="AF107" s="401"/>
    </row>
    <row r="108" spans="1:32" s="156" customFormat="1">
      <c r="A108" s="381"/>
      <c r="B108" s="381">
        <f t="array" ref="B108">SUM((Оплата!$C$5:$C$2992&lt;=$G$1)*(Оплата!$D$5:$D$2992="кап_затраты")*(Оплата!$A$5:$A$2992=E108)*(Оплата!$E$5:$E$2992))</f>
        <v>0</v>
      </c>
      <c r="C108" s="381">
        <f t="array" ref="C108">SUM((Оплата!$C$5:$C$2992&lt;=$G$1)*(Оплата!$D$5:$D$2992="э_энер")*(Оплата!$A$5:$A$2992=E108)*(Оплата!$E$5:$E$2992))</f>
        <v>0</v>
      </c>
      <c r="D108" s="156">
        <f t="array" ref="D108">SUM((Оплата!$C$5:$C$2992&lt;=$G$1)*(Оплата!$D$5:$D$2992="ТСЖ")*(Оплата!$A$5:$A$2992=E108)*(Оплата!$E$5:$E$2992))</f>
        <v>20498</v>
      </c>
      <c r="E108" s="402">
        <f>Жильцы!A106</f>
        <v>105</v>
      </c>
      <c r="F108" s="403" t="str">
        <f>Жильцы!B106&amp;" "&amp;Жильцы!C106&amp;"."&amp;Жильцы!D106&amp;"."</f>
        <v>Захлевнова Е.В.</v>
      </c>
      <c r="G108" s="404">
        <f t="shared" si="20"/>
        <v>2100.8560000000016</v>
      </c>
      <c r="H108" s="405">
        <f>Жильцы!J106+SUMIFS(р_и_с!C106:O106, р_и_с!$C$1:$O$1,"&lt;"&amp;$F$1)+SUMIFS(т_тех!C106:O106, т_тех!$C$1:$O$1,"&lt;"&amp;$F$1)+SUMIFS(пас_с!C106:O106,пас_с!$C$1:$O$1,"&lt;"&amp;$F$1)-D108</f>
        <v>-3887.7439999999988</v>
      </c>
      <c r="I108" s="406">
        <f>Жильцы!L106+SUMIFS(кап!C106:O106, кап!$C$1:$O$1,"&lt;"&amp;$F$1)-B108</f>
        <v>0</v>
      </c>
      <c r="J108" s="407">
        <f>Жильцы!K106+SUMIFS(э_э!C106:O106, э_э!$C$1:$O$1,"&lt;"&amp;$F$1)-C108</f>
        <v>5988.6</v>
      </c>
      <c r="K108" s="388">
        <f>INDEX(р_и_с!$A$2:$O$129,E108,(3+$F$1))+INDEX(т_тех!$A$2:$O$129,E108,(3+$F$1))+INDEX(пас_с!$A$2:$O$129,E108,(3+$F$1))</f>
        <v>1572.896</v>
      </c>
      <c r="L108" s="488">
        <f>INDEX(р_и_с!$R$2:$AC$129,E108,$F$1)</f>
        <v>1457.3</v>
      </c>
      <c r="M108" s="491">
        <f t="shared" si="15"/>
        <v>115.60000000000014</v>
      </c>
      <c r="N108" s="408">
        <f>INDEX(кап!$A$2:$O$129,E108,(3+$F$1))</f>
        <v>0</v>
      </c>
      <c r="O108" s="390">
        <f>INDEX(э_э!$A$2:$O$129,E108,(3+$F$1))</f>
        <v>726</v>
      </c>
      <c r="P108" s="391">
        <f t="shared" si="23"/>
        <v>2298.8959999999997</v>
      </c>
      <c r="Q108" s="409">
        <f t="array" ref="Q108">SUM((Оплата!$C$5:$C$2985&lt;=$H$1)*(Оплата!$C$5:$C$2985&gt;$G$1)*(Оплата!$D$5:$D$2985="ТСЖ")*(Оплата!$A$5:$A$2985=E108)*(Оплата!$E$5:$E$2985))</f>
        <v>2100.86</v>
      </c>
      <c r="R108" s="410">
        <f t="array" ref="R108">SUM((Оплата!$C$5:$C$2985&lt;=$H$1)*(Оплата!$C$5:$C$2985&gt;$G$1)*(Оплата!$D$5:$D$2985="кап_затраты")*(Оплата!$A$5:$A$2985=E108)*(Оплата!$E$5:$E$2985))</f>
        <v>0</v>
      </c>
      <c r="S108" s="411">
        <f t="array" ref="S108">SUM((Оплата!$C$5:$C$2985&lt;=$H$1)*(Оплата!$C$5:$C$2985&gt;$G$1)*(Оплата!$D$5:$D$2985="э_энер")*(Оплата!$A$5:$A$2985=E108)*(Оплата!$E$5:$E$2985))</f>
        <v>0</v>
      </c>
      <c r="T108" s="412">
        <f t="shared" si="21"/>
        <v>2100.86</v>
      </c>
      <c r="U108" s="405">
        <f t="shared" si="25"/>
        <v>-4415.7079999999987</v>
      </c>
      <c r="V108" s="405">
        <f t="shared" si="26"/>
        <v>0</v>
      </c>
      <c r="W108" s="406">
        <f t="shared" si="27"/>
        <v>6714.6</v>
      </c>
      <c r="X108" s="404">
        <f t="shared" si="22"/>
        <v>2298.8920000000016</v>
      </c>
      <c r="Y108" s="413">
        <f t="shared" si="19"/>
        <v>105</v>
      </c>
      <c r="Z108" s="156">
        <f t="shared" si="24"/>
        <v>2.2240000000000002</v>
      </c>
      <c r="AA108" s="398"/>
      <c r="AB108" s="401"/>
      <c r="AD108" s="401"/>
      <c r="AE108" s="401"/>
      <c r="AF108" s="401"/>
    </row>
    <row r="109" spans="1:32" s="156" customFormat="1">
      <c r="A109" s="381"/>
      <c r="B109" s="381">
        <f t="array" ref="B109">SUM((Оплата!$C$5:$C$2992&lt;=$G$1)*(Оплата!$D$5:$D$2992="кап_затраты")*(Оплата!$A$5:$A$2992=E109)*(Оплата!$E$5:$E$2992))</f>
        <v>0</v>
      </c>
      <c r="C109" s="381">
        <f t="array" ref="C109">SUM((Оплата!$C$5:$C$2992&lt;=$G$1)*(Оплата!$D$5:$D$2992="э_энер")*(Оплата!$A$5:$A$2992=E109)*(Оплата!$E$5:$E$2992))</f>
        <v>0</v>
      </c>
      <c r="D109" s="156">
        <f t="array" ref="D109">SUM((Оплата!$C$5:$C$2992&lt;=$G$1)*(Оплата!$D$5:$D$2992="ТСЖ")*(Оплата!$A$5:$A$2992=E109)*(Оплата!$E$5:$E$2992))</f>
        <v>22084.22</v>
      </c>
      <c r="E109" s="402">
        <f>Жильцы!A107</f>
        <v>106</v>
      </c>
      <c r="F109" s="403" t="str">
        <f>Жильцы!B107&amp;" "&amp;Жильцы!C107&amp;"."&amp;Жильцы!D107&amp;"."</f>
        <v>Никитин М.М.</v>
      </c>
      <c r="G109" s="404">
        <f t="shared" si="20"/>
        <v>2322.4140000000034</v>
      </c>
      <c r="H109" s="405">
        <f>Жильцы!J107+SUMIFS(р_и_с!C107:O107, р_и_с!$C$1:$O$1,"&lt;"&amp;$F$1)+SUMIFS(т_тех!C107:O107, т_тех!$C$1:$O$1,"&lt;"&amp;$F$1)+SUMIFS(пас_с!C107:O107,пас_с!$C$1:$O$1,"&lt;"&amp;$F$1)-D109</f>
        <v>-3519.3059999999969</v>
      </c>
      <c r="I109" s="406">
        <f>Жильцы!L107+SUMIFS(кап!C107:O107, кап!$C$1:$O$1,"&lt;"&amp;$F$1)-B109</f>
        <v>0</v>
      </c>
      <c r="J109" s="407">
        <f>Жильцы!K107+SUMIFS(э_э!C107:O107, э_э!$C$1:$O$1,"&lt;"&amp;$F$1)-C109</f>
        <v>5841.72</v>
      </c>
      <c r="K109" s="388">
        <f>INDEX(р_и_с!$A$2:$O$129,E109,(3+$F$1))+INDEX(т_тех!$A$2:$O$129,E109,(3+$F$1))+INDEX(пас_с!$A$2:$O$129,E109,(3+$F$1))</f>
        <v>1563.3440000000001</v>
      </c>
      <c r="L109" s="488">
        <f>INDEX(р_и_с!$R$2:$AC$129,E109,$F$1)</f>
        <v>1448.45</v>
      </c>
      <c r="M109" s="491">
        <f t="shared" si="15"/>
        <v>114.88999999999987</v>
      </c>
      <c r="N109" s="408">
        <f>INDEX(кап!$A$2:$O$129,E109,(3+$F$1))</f>
        <v>0</v>
      </c>
      <c r="O109" s="390">
        <f>INDEX(э_э!$A$2:$O$129,E109,(3+$F$1))</f>
        <v>462</v>
      </c>
      <c r="P109" s="391">
        <f t="shared" si="23"/>
        <v>2025.3440000000001</v>
      </c>
      <c r="Q109" s="409">
        <f t="array" ref="Q109">SUM((Оплата!$C$5:$C$2985&lt;=$H$1)*(Оплата!$C$5:$C$2985&gt;$G$1)*(Оплата!$D$5:$D$2985="ТСЖ")*(Оплата!$A$5:$A$2985=E109)*(Оплата!$E$5:$E$2985))</f>
        <v>2322.41</v>
      </c>
      <c r="R109" s="410">
        <f t="array" ref="R109">SUM((Оплата!$C$5:$C$2985&lt;=$H$1)*(Оплата!$C$5:$C$2985&gt;$G$1)*(Оплата!$D$5:$D$2985="кап_затраты")*(Оплата!$A$5:$A$2985=E109)*(Оплата!$E$5:$E$2985))</f>
        <v>0</v>
      </c>
      <c r="S109" s="411">
        <f t="array" ref="S109">SUM((Оплата!$C$5:$C$2985&lt;=$H$1)*(Оплата!$C$5:$C$2985&gt;$G$1)*(Оплата!$D$5:$D$2985="э_энер")*(Оплата!$A$5:$A$2985=E109)*(Оплата!$E$5:$E$2985))</f>
        <v>0</v>
      </c>
      <c r="T109" s="412">
        <f t="shared" si="21"/>
        <v>2322.41</v>
      </c>
      <c r="U109" s="405">
        <f t="shared" si="25"/>
        <v>-4278.3719999999967</v>
      </c>
      <c r="V109" s="405">
        <f t="shared" si="26"/>
        <v>0</v>
      </c>
      <c r="W109" s="406">
        <f t="shared" si="27"/>
        <v>6303.72</v>
      </c>
      <c r="X109" s="404">
        <f t="shared" si="22"/>
        <v>2025.3480000000036</v>
      </c>
      <c r="Y109" s="413">
        <f t="shared" si="19"/>
        <v>106</v>
      </c>
      <c r="Z109" s="156">
        <f t="shared" si="24"/>
        <v>2.2240000000000002</v>
      </c>
      <c r="AA109" s="398"/>
      <c r="AB109" s="401"/>
      <c r="AD109" s="401"/>
      <c r="AE109" s="401"/>
      <c r="AF109" s="401"/>
    </row>
    <row r="110" spans="1:32" s="156" customFormat="1">
      <c r="A110" s="414"/>
      <c r="B110" s="414">
        <f t="array" ref="B110">SUM((Оплата!$C$5:$C$2992&lt;=$G$1)*(Оплата!$D$5:$D$2992="кап_затраты")*(Оплата!$A$5:$A$2992=E110)*(Оплата!$E$5:$E$2992))</f>
        <v>0</v>
      </c>
      <c r="C110" s="414">
        <f t="array" ref="C110">SUM((Оплата!$C$5:$C$2992&lt;=$G$1)*(Оплата!$D$5:$D$2992="э_энер")*(Оплата!$A$5:$A$2992=E110)*(Оплата!$E$5:$E$2992))</f>
        <v>0</v>
      </c>
      <c r="D110" s="156">
        <f t="array" ref="D110">SUM((Оплата!$C$5:$C$2992&lt;=$G$1)*(Оплата!$D$5:$D$2992="ТСЖ")*(Оплата!$A$5:$A$2992=E110)*(Оплата!$E$5:$E$2992))</f>
        <v>27346.019999999997</v>
      </c>
      <c r="E110" s="402">
        <f>Жильцы!A108</f>
        <v>107</v>
      </c>
      <c r="F110" s="403" t="str">
        <f>Жильцы!B108&amp;" "&amp;Жильцы!C108&amp;"."&amp;Жильцы!D108&amp;"."</f>
        <v>Тулина Е.Л.</v>
      </c>
      <c r="G110" s="404">
        <f t="shared" si="20"/>
        <v>3995.998000000005</v>
      </c>
      <c r="H110" s="405">
        <f>Жильцы!J108+SUMIFS(р_и_с!C108:O108, р_и_с!$C$1:$O$1,"&lt;"&amp;$F$1)+SUMIFS(т_тех!C108:O108, т_тех!$C$1:$O$1,"&lt;"&amp;$F$1)+SUMIFS(пас_с!C108:O108,пас_с!$C$1:$O$1,"&lt;"&amp;$F$1)-D110</f>
        <v>-2854.0619999999944</v>
      </c>
      <c r="I110" s="406">
        <f>Жильцы!L108+SUMIFS(кап!C108:O108, кап!$C$1:$O$1,"&lt;"&amp;$F$1)-B110</f>
        <v>0</v>
      </c>
      <c r="J110" s="415">
        <f>Жильцы!K108+SUMIFS(э_э!C141:O141, э_э!$C$1:$O$1,"&lt;"&amp;$F$1)+SUMIFS(э_э!C142:O142, э_э!$C$1:$O$1,"&lt;"&amp;$F$1)-C110</f>
        <v>6850.0599999999995</v>
      </c>
      <c r="K110" s="388">
        <f>INDEX(р_и_с!$A$2:$O$129,E110,(3+$F$1))+INDEX(т_тех!$A$2:$O$129,E110,(3+$F$1))+INDEX(пас_с!$A$2:$O$129,E110,(3+$F$1))</f>
        <v>1566.528</v>
      </c>
      <c r="L110" s="488">
        <f>INDEX(р_и_с!$R$2:$AC$129,E110,$F$1)</f>
        <v>1451.4</v>
      </c>
      <c r="M110" s="491">
        <f t="shared" si="15"/>
        <v>115.12999999999988</v>
      </c>
      <c r="N110" s="408">
        <f>INDEX(кап!$A$2:$O$129,E110,(3+$F$1))</f>
        <v>0</v>
      </c>
      <c r="O110" s="390">
        <f>INDEX(э_э!A137:O142,5,(3+$F$1))+INDEX(э_э!A137:O142,6,(3+$F$1))</f>
        <v>716.68000000000006</v>
      </c>
      <c r="P110" s="391">
        <f t="shared" si="23"/>
        <v>2283.2080000000001</v>
      </c>
      <c r="Q110" s="409">
        <f t="array" ref="Q110">SUM((Оплата!$C$5:$C$2985&lt;=$H$1)*(Оплата!$C$5:$C$2985&gt;$G$1)*(Оплата!$D$5:$D$2985="ТСЖ")*(Оплата!$A$5:$A$2985=E110)*(Оплата!$E$5:$E$2985))</f>
        <v>3996</v>
      </c>
      <c r="R110" s="410">
        <f t="array" ref="R110">SUM((Оплата!$C$5:$C$2985&lt;=$H$1)*(Оплата!$C$5:$C$2985&gt;$G$1)*(Оплата!$D$5:$D$2985="кап_затраты")*(Оплата!$A$5:$A$2985=E110)*(Оплата!$E$5:$E$2985))</f>
        <v>0</v>
      </c>
      <c r="S110" s="411">
        <f t="array" ref="S110">SUM((Оплата!$C$5:$C$2985&lt;=$H$1)*(Оплата!$C$5:$C$2985&gt;$G$1)*(Оплата!$D$5:$D$2985="э_энер")*(Оплата!$A$5:$A$2985=E110)*(Оплата!$E$5:$E$2985))</f>
        <v>0</v>
      </c>
      <c r="T110" s="412">
        <f t="shared" si="21"/>
        <v>3996</v>
      </c>
      <c r="U110" s="405">
        <f t="shared" si="25"/>
        <v>-5283.5339999999942</v>
      </c>
      <c r="V110" s="405">
        <f t="shared" si="26"/>
        <v>0</v>
      </c>
      <c r="W110" s="406">
        <f t="shared" si="27"/>
        <v>7566.74</v>
      </c>
      <c r="X110" s="404">
        <f t="shared" si="22"/>
        <v>2283.2060000000056</v>
      </c>
      <c r="Y110" s="413">
        <f t="shared" si="19"/>
        <v>107</v>
      </c>
      <c r="Z110" s="417">
        <f>IF($F$1&gt;6,2.326,2.016)</f>
        <v>2.3260000000000001</v>
      </c>
      <c r="AA110" s="418">
        <f>IF($F$1&gt;6,0.846,0.736)</f>
        <v>0.84599999999999997</v>
      </c>
      <c r="AB110" s="401"/>
      <c r="AD110" s="401"/>
      <c r="AE110" s="401"/>
      <c r="AF110" s="401"/>
    </row>
    <row r="111" spans="1:32" s="156" customFormat="1">
      <c r="A111" s="381"/>
      <c r="B111" s="381">
        <f t="array" ref="B111">SUM((Оплата!$C$5:$C$2992&lt;=$G$1)*(Оплата!$D$5:$D$2992="кап_затраты")*(Оплата!$A$5:$A$2992=E111)*(Оплата!$E$5:$E$2992))</f>
        <v>0</v>
      </c>
      <c r="C111" s="381">
        <f t="array" ref="C111">SUM((Оплата!$C$5:$C$2992&lt;=$G$1)*(Оплата!$D$5:$D$2992="э_энер")*(Оплата!$A$5:$A$2992=E111)*(Оплата!$E$5:$E$2992))</f>
        <v>0</v>
      </c>
      <c r="D111" s="156">
        <f t="array" ref="D111">SUM((Оплата!$C$5:$C$2992&lt;=$G$1)*(Оплата!$D$5:$D$2992="ТСЖ")*(Оплата!$A$5:$A$2992=E111)*(Оплата!$E$5:$E$2992))</f>
        <v>26462.48</v>
      </c>
      <c r="E111" s="402">
        <f>Жильцы!A109</f>
        <v>108</v>
      </c>
      <c r="F111" s="403" t="str">
        <f>Жильцы!B109&amp;" "&amp;Жильцы!C109&amp;"."&amp;Жильцы!D109&amp;"."</f>
        <v>Малашенок А.Л.</v>
      </c>
      <c r="G111" s="404">
        <f t="shared" si="20"/>
        <v>2764.6839999999975</v>
      </c>
      <c r="H111" s="405">
        <f>Жильцы!J109+SUMIFS(р_и_с!C109:O109, р_и_с!$C$1:$O$1,"&lt;"&amp;$F$1)+SUMIFS(т_тех!C109:O109, т_тех!$C$1:$O$1,"&lt;"&amp;$F$1)+SUMIFS(пас_с!C109:O109,пас_с!$C$1:$O$1,"&lt;"&amp;$F$1)-D111</f>
        <v>-4405.0160000000033</v>
      </c>
      <c r="I111" s="406">
        <f>Жильцы!L109+SUMIFS(кап!C109:O109, кап!$C$1:$O$1,"&lt;"&amp;$F$1)-B111</f>
        <v>0</v>
      </c>
      <c r="J111" s="407">
        <f>Жильцы!K109+SUMIFS(э_э!C109:O109, э_э!$C$1:$O$1,"&lt;"&amp;$F$1)-C111</f>
        <v>7169.7000000000007</v>
      </c>
      <c r="K111" s="388">
        <f>INDEX(р_и_с!$A$2:$O$129,E111,(3+$F$1))+INDEX(т_тех!$A$2:$O$129,E111,(3+$F$1))+INDEX(пас_с!$A$2:$O$129,E111,(3+$F$1))</f>
        <v>2088.7039999999997</v>
      </c>
      <c r="L111" s="488">
        <f>INDEX(р_и_с!$R$2:$AC$129,E111,$F$1)</f>
        <v>1935.1999999999998</v>
      </c>
      <c r="M111" s="491">
        <f t="shared" si="15"/>
        <v>153.49999999999977</v>
      </c>
      <c r="N111" s="408">
        <f>INDEX(кап!$A$2:$O$129,E111,(3+$F$1))</f>
        <v>0</v>
      </c>
      <c r="O111" s="390">
        <f>INDEX(э_э!$A$2:$O$129,E111,(3+$F$1))</f>
        <v>699.59999999999991</v>
      </c>
      <c r="P111" s="391">
        <f t="shared" si="23"/>
        <v>2788.3039999999996</v>
      </c>
      <c r="Q111" s="409">
        <f t="array" ref="Q111">SUM((Оплата!$C$5:$C$2985&lt;=$H$1)*(Оплата!$C$5:$C$2985&gt;$G$1)*(Оплата!$D$5:$D$2985="ТСЖ")*(Оплата!$A$5:$A$2985=E111)*(Оплата!$E$5:$E$2985))</f>
        <v>2764.68</v>
      </c>
      <c r="R111" s="410">
        <f t="array" ref="R111">SUM((Оплата!$C$5:$C$2985&lt;=$H$1)*(Оплата!$C$5:$C$2985&gt;$G$1)*(Оплата!$D$5:$D$2985="кап_затраты")*(Оплата!$A$5:$A$2985=E111)*(Оплата!$E$5:$E$2985))</f>
        <v>0</v>
      </c>
      <c r="S111" s="411">
        <f t="array" ref="S111">SUM((Оплата!$C$5:$C$2985&lt;=$H$1)*(Оплата!$C$5:$C$2985&gt;$G$1)*(Оплата!$D$5:$D$2985="э_энер")*(Оплата!$A$5:$A$2985=E111)*(Оплата!$E$5:$E$2985))</f>
        <v>0</v>
      </c>
      <c r="T111" s="412">
        <f t="shared" si="21"/>
        <v>2764.68</v>
      </c>
      <c r="U111" s="405">
        <f t="shared" si="25"/>
        <v>-5080.9920000000038</v>
      </c>
      <c r="V111" s="405">
        <f t="shared" si="26"/>
        <v>0</v>
      </c>
      <c r="W111" s="406">
        <f t="shared" si="27"/>
        <v>7869.3000000000011</v>
      </c>
      <c r="X111" s="404">
        <f t="shared" si="22"/>
        <v>2788.3079999999973</v>
      </c>
      <c r="Y111" s="413">
        <f t="shared" si="19"/>
        <v>108</v>
      </c>
      <c r="Z111" s="156">
        <f t="shared" ref="Z111:Z131" si="28">IF($F$1&gt;6,2.224,1.936)</f>
        <v>2.2240000000000002</v>
      </c>
      <c r="AA111" s="398"/>
      <c r="AB111" s="401"/>
      <c r="AD111" s="401"/>
      <c r="AE111" s="401"/>
      <c r="AF111" s="401"/>
    </row>
    <row r="112" spans="1:32" s="156" customFormat="1">
      <c r="A112" s="381"/>
      <c r="B112" s="381">
        <f t="array" ref="B112">SUM((Оплата!$C$5:$C$2992&lt;=$G$1)*(Оплата!$D$5:$D$2992="кап_затраты")*(Оплата!$A$5:$A$2992=E112)*(Оплата!$E$5:$E$2992))</f>
        <v>0</v>
      </c>
      <c r="C112" s="381">
        <f t="array" ref="C112">SUM((Оплата!$C$5:$C$2992&lt;=$G$1)*(Оплата!$D$5:$D$2992="э_энер")*(Оплата!$A$5:$A$2992=E112)*(Оплата!$E$5:$E$2992))</f>
        <v>0</v>
      </c>
      <c r="D112" s="156">
        <f t="array" ref="D112">SUM((Оплата!$C$5:$C$2992&lt;=$G$1)*(Оплата!$D$5:$D$2992="ТСЖ")*(Оплата!$A$5:$A$2992=E112)*(Оплата!$E$5:$E$2992))</f>
        <v>25073.78</v>
      </c>
      <c r="E112" s="402">
        <f>Жильцы!A110</f>
        <v>109</v>
      </c>
      <c r="F112" s="403" t="str">
        <f>Жильцы!B110&amp;" "&amp;Жильцы!C110&amp;"."&amp;Жильцы!D110&amp;"."</f>
        <v>Набоженко В.К.</v>
      </c>
      <c r="G112" s="404">
        <f t="shared" si="20"/>
        <v>2508.6939999999986</v>
      </c>
      <c r="H112" s="405">
        <f>Жильцы!J110+SUMIFS(р_и_с!C110:O110, р_и_с!$C$1:$O$1,"&lt;"&amp;$F$1)+SUMIFS(т_тех!C110:O110, т_тех!$C$1:$O$1,"&lt;"&amp;$F$1)+SUMIFS(пас_с!C110:O110,пас_с!$C$1:$O$1,"&lt;"&amp;$F$1)-D112</f>
        <v>-3017.4860000000008</v>
      </c>
      <c r="I112" s="406">
        <f>Жильцы!L110+SUMIFS(кап!C110:O110, кап!$C$1:$O$1,"&lt;"&amp;$F$1)-B112</f>
        <v>0</v>
      </c>
      <c r="J112" s="407">
        <f>Жильцы!K110+SUMIFS(э_э!C110:O110, э_э!$C$1:$O$1,"&lt;"&amp;$F$1)-C112</f>
        <v>5526.1799999999994</v>
      </c>
      <c r="K112" s="388">
        <f>INDEX(р_и_с!$A$2:$O$129,E112,(3+$F$1))+INDEX(т_тех!$A$2:$O$129,E112,(3+$F$1))+INDEX(пас_с!$A$2:$O$129,E112,(3+$F$1))</f>
        <v>2088.7039999999997</v>
      </c>
      <c r="L112" s="488">
        <f>INDEX(р_и_с!$R$2:$AC$129,E112,$F$1)</f>
        <v>1935.1999999999998</v>
      </c>
      <c r="M112" s="491">
        <f t="shared" si="15"/>
        <v>153.49999999999977</v>
      </c>
      <c r="N112" s="408">
        <f>INDEX(кап!$A$2:$O$129,E112,(3+$F$1))</f>
        <v>0</v>
      </c>
      <c r="O112" s="390">
        <f>INDEX(э_э!$A$2:$O$129,E112,(3+$F$1))</f>
        <v>468.59999999999997</v>
      </c>
      <c r="P112" s="391">
        <f t="shared" si="23"/>
        <v>2557.3039999999996</v>
      </c>
      <c r="Q112" s="409">
        <f t="array" ref="Q112">SUM((Оплата!$C$5:$C$2985&lt;=$H$1)*(Оплата!$C$5:$C$2985&gt;$G$1)*(Оплата!$D$5:$D$2985="ТСЖ")*(Оплата!$A$5:$A$2985=E112)*(Оплата!$E$5:$E$2985))</f>
        <v>2510</v>
      </c>
      <c r="R112" s="410">
        <f t="array" ref="R112">SUM((Оплата!$C$5:$C$2985&lt;=$H$1)*(Оплата!$C$5:$C$2985&gt;$G$1)*(Оплата!$D$5:$D$2985="кап_затраты")*(Оплата!$A$5:$A$2985=E112)*(Оплата!$E$5:$E$2985))</f>
        <v>0</v>
      </c>
      <c r="S112" s="411">
        <f t="array" ref="S112">SUM((Оплата!$C$5:$C$2985&lt;=$H$1)*(Оплата!$C$5:$C$2985&gt;$G$1)*(Оплата!$D$5:$D$2985="э_энер")*(Оплата!$A$5:$A$2985=E112)*(Оплата!$E$5:$E$2985))</f>
        <v>0</v>
      </c>
      <c r="T112" s="412">
        <f t="shared" si="21"/>
        <v>2510</v>
      </c>
      <c r="U112" s="405">
        <f t="shared" si="25"/>
        <v>-3438.7820000000011</v>
      </c>
      <c r="V112" s="405">
        <f t="shared" si="26"/>
        <v>0</v>
      </c>
      <c r="W112" s="406">
        <f t="shared" si="27"/>
        <v>5994.78</v>
      </c>
      <c r="X112" s="404">
        <f t="shared" si="22"/>
        <v>2555.9979999999987</v>
      </c>
      <c r="Y112" s="413">
        <f t="shared" si="19"/>
        <v>109</v>
      </c>
      <c r="Z112" s="156">
        <f t="shared" si="28"/>
        <v>2.2240000000000002</v>
      </c>
      <c r="AA112" s="398"/>
      <c r="AB112" s="401"/>
      <c r="AD112" s="401"/>
      <c r="AE112" s="401"/>
      <c r="AF112" s="401"/>
    </row>
    <row r="113" spans="1:32" s="156" customFormat="1">
      <c r="A113" s="381"/>
      <c r="B113" s="381">
        <f t="array" ref="B113">SUM((Оплата!$C$5:$C$2992&lt;=$G$1)*(Оплата!$D$5:$D$2992="кап_затраты")*(Оплата!$A$5:$A$2992=E113)*(Оплата!$E$5:$E$2992))</f>
        <v>0</v>
      </c>
      <c r="C113" s="381">
        <f t="array" ref="C113">SUM((Оплата!$C$5:$C$2992&lt;=$G$1)*(Оплата!$D$5:$D$2992="э_энер")*(Оплата!$A$5:$A$2992=E113)*(Оплата!$E$5:$E$2992))</f>
        <v>0</v>
      </c>
      <c r="D113" s="156">
        <f t="array" ref="D113">SUM((Оплата!$C$5:$C$2992&lt;=$G$1)*(Оплата!$D$5:$D$2992="ТСЖ")*(Оплата!$A$5:$A$2992=E113)*(Оплата!$E$5:$E$2992))</f>
        <v>17088.87</v>
      </c>
      <c r="E113" s="402">
        <f>Жильцы!A111</f>
        <v>110</v>
      </c>
      <c r="F113" s="403" t="str">
        <f>Жильцы!B111&amp;" "&amp;Жильцы!C111&amp;"."&amp;Жильцы!D111&amp;"."</f>
        <v>Нерода В.Г.</v>
      </c>
      <c r="G113" s="404">
        <f t="shared" si="20"/>
        <v>3858.9380000000046</v>
      </c>
      <c r="H113" s="405">
        <f>Жильцы!J111+SUMIFS(р_и_с!C111:O111, р_и_с!$C$1:$O$1,"&lt;"&amp;$F$1)+SUMIFS(т_тех!C111:O111, т_тех!$C$1:$O$1,"&lt;"&amp;$F$1)+SUMIFS(пас_с!C111:O111,пас_с!$C$1:$O$1,"&lt;"&amp;$F$1)-D113</f>
        <v>-545.9619999999959</v>
      </c>
      <c r="I113" s="406">
        <f>Жильцы!L111+SUMIFS(кап!C111:O111, кап!$C$1:$O$1,"&lt;"&amp;$F$1)-B113</f>
        <v>0</v>
      </c>
      <c r="J113" s="407">
        <f>Жильцы!K111+SUMIFS(э_э!C111:O111, э_э!$C$1:$O$1,"&lt;"&amp;$F$1)-C113</f>
        <v>4404.9000000000005</v>
      </c>
      <c r="K113" s="388">
        <f>INDEX(р_и_с!$A$2:$O$129,E113,(3+$F$1))+INDEX(т_тех!$A$2:$O$129,E113,(3+$F$1))+INDEX(пас_с!$A$2:$O$129,E113,(3+$F$1))</f>
        <v>1566.528</v>
      </c>
      <c r="L113" s="488">
        <f>INDEX(р_и_с!$R$2:$AC$129,E113,$F$1)</f>
        <v>1451.4</v>
      </c>
      <c r="M113" s="491">
        <f t="shared" si="15"/>
        <v>115.12999999999988</v>
      </c>
      <c r="N113" s="408">
        <f>INDEX(кап!$A$2:$O$129,E113,(3+$F$1))</f>
        <v>0</v>
      </c>
      <c r="O113" s="390">
        <f>INDEX(э_э!$A$2:$O$129,E113,(3+$F$1))</f>
        <v>402.59999999999997</v>
      </c>
      <c r="P113" s="391">
        <f t="shared" si="23"/>
        <v>1969.1279999999999</v>
      </c>
      <c r="Q113" s="409">
        <f t="array" ref="Q113">SUM((Оплата!$C$5:$C$2985&lt;=$H$1)*(Оплата!$C$5:$C$2985&gt;$G$1)*(Оплата!$D$5:$D$2985="ТСЖ")*(Оплата!$A$5:$A$2985=E113)*(Оплата!$E$5:$E$2985))</f>
        <v>1939.31</v>
      </c>
      <c r="R113" s="410">
        <f t="array" ref="R113">SUM((Оплата!$C$5:$C$2985&lt;=$H$1)*(Оплата!$C$5:$C$2985&gt;$G$1)*(Оплата!$D$5:$D$2985="кап_затраты")*(Оплата!$A$5:$A$2985=E113)*(Оплата!$E$5:$E$2985))</f>
        <v>0</v>
      </c>
      <c r="S113" s="411">
        <f t="array" ref="S113">SUM((Оплата!$C$5:$C$2985&lt;=$H$1)*(Оплата!$C$5:$C$2985&gt;$G$1)*(Оплата!$D$5:$D$2985="э_энер")*(Оплата!$A$5:$A$2985=E113)*(Оплата!$E$5:$E$2985))</f>
        <v>0</v>
      </c>
      <c r="T113" s="412">
        <f t="shared" si="21"/>
        <v>1939.31</v>
      </c>
      <c r="U113" s="405">
        <f t="shared" si="25"/>
        <v>-918.74399999999582</v>
      </c>
      <c r="V113" s="405">
        <f t="shared" si="26"/>
        <v>0</v>
      </c>
      <c r="W113" s="406">
        <f t="shared" si="27"/>
        <v>4807.5000000000009</v>
      </c>
      <c r="X113" s="404">
        <f t="shared" si="22"/>
        <v>3888.7560000000049</v>
      </c>
      <c r="Y113" s="413">
        <f t="shared" si="19"/>
        <v>110</v>
      </c>
      <c r="Z113" s="156">
        <f t="shared" si="28"/>
        <v>2.2240000000000002</v>
      </c>
      <c r="AA113" s="398"/>
      <c r="AB113" s="401"/>
      <c r="AD113" s="401"/>
      <c r="AE113" s="401"/>
      <c r="AF113" s="401"/>
    </row>
    <row r="114" spans="1:32" s="156" customFormat="1">
      <c r="A114" s="381"/>
      <c r="B114" s="381">
        <f t="array" ref="B114">SUM((Оплата!$C$5:$C$2992&lt;=$G$1)*(Оплата!$D$5:$D$2992="кап_затраты")*(Оплата!$A$5:$A$2992=E114)*(Оплата!$E$5:$E$2992))</f>
        <v>0</v>
      </c>
      <c r="C114" s="381">
        <f t="array" ref="C114">SUM((Оплата!$C$5:$C$2992&lt;=$G$1)*(Оплата!$D$5:$D$2992="э_энер")*(Оплата!$A$5:$A$2992=E114)*(Оплата!$E$5:$E$2992))</f>
        <v>0</v>
      </c>
      <c r="D114" s="156">
        <f t="array" ref="D114">SUM((Оплата!$C$5:$C$2992&lt;=$G$1)*(Оплата!$D$5:$D$2992="ТСЖ")*(Оплата!$A$5:$A$2992=E114)*(Оплата!$E$5:$E$2992))</f>
        <v>29426.950000000004</v>
      </c>
      <c r="E114" s="402">
        <f>Жильцы!A112</f>
        <v>111</v>
      </c>
      <c r="F114" s="403" t="str">
        <f>Жильцы!B112&amp;" "&amp;Жильцы!C112&amp;"."&amp;Жильцы!D112&amp;"."</f>
        <v>Мейта Т.В.</v>
      </c>
      <c r="G114" s="404">
        <f t="shared" si="20"/>
        <v>2473.9379999999965</v>
      </c>
      <c r="H114" s="405">
        <f>Жильцы!J112+SUMIFS(р_и_с!C112:O112, р_и_с!$C$1:$O$1,"&lt;"&amp;$F$1)+SUMIFS(т_тех!C112:O112, т_тех!$C$1:$O$1,"&lt;"&amp;$F$1)+SUMIFS(пас_с!C112:O112,пас_с!$C$1:$O$1,"&lt;"&amp;$F$1)-D114</f>
        <v>-10653.882000000001</v>
      </c>
      <c r="I114" s="406">
        <f>Жильцы!L112+SUMIFS(кап!C112:O112, кап!$C$1:$O$1,"&lt;"&amp;$F$1)-B114</f>
        <v>0</v>
      </c>
      <c r="J114" s="407">
        <f>Жильцы!K112+SUMIFS(э_э!C112:O112, э_э!$C$1:$O$1,"&lt;"&amp;$F$1)-C114</f>
        <v>13127.819999999998</v>
      </c>
      <c r="K114" s="388">
        <f>INDEX(р_и_с!$A$2:$O$129,E114,(3+$F$1))+INDEX(т_тех!$A$2:$O$129,E114,(3+$F$1))+INDEX(пас_с!$A$2:$O$129,E114,(3+$F$1))</f>
        <v>1566.528</v>
      </c>
      <c r="L114" s="488">
        <f>INDEX(р_и_с!$R$2:$AC$129,E114,$F$1)</f>
        <v>1451.4</v>
      </c>
      <c r="M114" s="491">
        <f t="shared" si="15"/>
        <v>115.12999999999988</v>
      </c>
      <c r="N114" s="408">
        <f>INDEX(кап!$A$2:$O$129,E114,(3+$F$1))</f>
        <v>0</v>
      </c>
      <c r="O114" s="390">
        <f>INDEX(э_э!$A$2:$O$129,E114,(3+$F$1))</f>
        <v>1270.5</v>
      </c>
      <c r="P114" s="391">
        <f t="shared" si="23"/>
        <v>2837.0280000000002</v>
      </c>
      <c r="Q114" s="409">
        <f t="array" ref="Q114">SUM((Оплата!$C$5:$C$2985&lt;=$H$1)*(Оплата!$C$5:$C$2985&gt;$G$1)*(Оплата!$D$5:$D$2985="ТСЖ")*(Оплата!$A$5:$A$2985=E114)*(Оплата!$E$5:$E$2985))</f>
        <v>2473.94</v>
      </c>
      <c r="R114" s="410">
        <f t="array" ref="R114">SUM((Оплата!$C$5:$C$2985&lt;=$H$1)*(Оплата!$C$5:$C$2985&gt;$G$1)*(Оплата!$D$5:$D$2985="кап_затраты")*(Оплата!$A$5:$A$2985=E114)*(Оплата!$E$5:$E$2985))</f>
        <v>0</v>
      </c>
      <c r="S114" s="411">
        <f t="array" ref="S114">SUM((Оплата!$C$5:$C$2985&lt;=$H$1)*(Оплата!$C$5:$C$2985&gt;$G$1)*(Оплата!$D$5:$D$2985="э_энер")*(Оплата!$A$5:$A$2985=E114)*(Оплата!$E$5:$E$2985))</f>
        <v>0</v>
      </c>
      <c r="T114" s="412">
        <f t="shared" si="21"/>
        <v>2473.94</v>
      </c>
      <c r="U114" s="405">
        <f t="shared" si="25"/>
        <v>-11561.294000000002</v>
      </c>
      <c r="V114" s="405">
        <f t="shared" si="26"/>
        <v>0</v>
      </c>
      <c r="W114" s="406">
        <f t="shared" si="27"/>
        <v>14398.319999999998</v>
      </c>
      <c r="X114" s="404">
        <f t="shared" si="22"/>
        <v>2837.0259999999962</v>
      </c>
      <c r="Y114" s="413">
        <f t="shared" si="19"/>
        <v>111</v>
      </c>
      <c r="Z114" s="156">
        <f t="shared" si="28"/>
        <v>2.2240000000000002</v>
      </c>
      <c r="AA114" s="398"/>
      <c r="AB114" s="401"/>
      <c r="AD114" s="401"/>
      <c r="AE114" s="401"/>
      <c r="AF114" s="401"/>
    </row>
    <row r="115" spans="1:32" s="156" customFormat="1">
      <c r="A115" s="381"/>
      <c r="B115" s="381">
        <f t="array" ref="B115">SUM((Оплата!$C$5:$C$2992&lt;=$G$1)*(Оплата!$D$5:$D$2992="кап_затраты")*(Оплата!$A$5:$A$2992=E115)*(Оплата!$E$5:$E$2992))</f>
        <v>0</v>
      </c>
      <c r="C115" s="381">
        <f t="array" ref="C115">SUM((Оплата!$C$5:$C$2992&lt;=$G$1)*(Оплата!$D$5:$D$2992="э_энер")*(Оплата!$A$5:$A$2992=E115)*(Оплата!$E$5:$E$2992))</f>
        <v>0</v>
      </c>
      <c r="D115" s="156">
        <f t="array" ref="D115">SUM((Оплата!$C$5:$C$2992&lt;=$G$1)*(Оплата!$D$5:$D$2992="ТСЖ")*(Оплата!$A$5:$A$2992=E115)*(Оплата!$E$5:$E$2992))</f>
        <v>20714.760000000002</v>
      </c>
      <c r="E115" s="402">
        <f>Жильцы!A113</f>
        <v>112</v>
      </c>
      <c r="F115" s="403" t="str">
        <f>Жильцы!B113&amp;" "&amp;Жильцы!C113&amp;"."&amp;Жильцы!D113&amp;"."</f>
        <v>Журавская В.И.</v>
      </c>
      <c r="G115" s="404">
        <f t="shared" si="20"/>
        <v>6294.9999999999964</v>
      </c>
      <c r="H115" s="405">
        <f>Жильцы!J113+SUMIFS(р_и_с!C113:O113, р_и_с!$C$1:$O$1,"&lt;"&amp;$F$1)+SUMIFS(т_тех!C113:O113, т_тех!$C$1:$O$1,"&lt;"&amp;$F$1)+SUMIFS(пас_с!C113:O113,пас_с!$C$1:$O$1,"&lt;"&amp;$F$1)-D115</f>
        <v>199.65999999999622</v>
      </c>
      <c r="I115" s="406">
        <f>Жильцы!L113+SUMIFS(кап!C113:O113, кап!$C$1:$O$1,"&lt;"&amp;$F$1)-B115</f>
        <v>0</v>
      </c>
      <c r="J115" s="407">
        <f>Жильцы!K113+SUMIFS(э_э!C113:O113, э_э!$C$1:$O$1,"&lt;"&amp;$F$1)-C115</f>
        <v>6095.34</v>
      </c>
      <c r="K115" s="388">
        <f>INDEX(р_и_с!$A$2:$O$129,E115,(3+$F$1))+INDEX(т_тех!$A$2:$O$129,E115,(3+$F$1))+INDEX(пас_с!$A$2:$O$129,E115,(3+$F$1))</f>
        <v>1576.08</v>
      </c>
      <c r="L115" s="488">
        <f>INDEX(р_и_с!$R$2:$AC$129,E115,$F$1)</f>
        <v>1460.25</v>
      </c>
      <c r="M115" s="491">
        <f t="shared" si="15"/>
        <v>115.82999999999993</v>
      </c>
      <c r="N115" s="408">
        <f>INDEX(кап!$A$2:$O$129,E115,(3+$F$1))</f>
        <v>0</v>
      </c>
      <c r="O115" s="390">
        <f>INDEX(э_э!$A$2:$O$129,E115,(3+$F$1))</f>
        <v>495</v>
      </c>
      <c r="P115" s="391">
        <f t="shared" si="23"/>
        <v>2071.08</v>
      </c>
      <c r="Q115" s="409">
        <f t="array" ref="Q115">SUM((Оплата!$C$5:$C$2985&lt;=$H$1)*(Оплата!$C$5:$C$2985&gt;$G$1)*(Оплата!$D$5:$D$2985="ТСЖ")*(Оплата!$A$5:$A$2985=E115)*(Оплата!$E$5:$E$2985))</f>
        <v>6295</v>
      </c>
      <c r="R115" s="410">
        <f t="array" ref="R115">SUM((Оплата!$C$5:$C$2985&lt;=$H$1)*(Оплата!$C$5:$C$2985&gt;$G$1)*(Оплата!$D$5:$D$2985="кап_затраты")*(Оплата!$A$5:$A$2985=E115)*(Оплата!$E$5:$E$2985))</f>
        <v>0</v>
      </c>
      <c r="S115" s="411">
        <f t="array" ref="S115">SUM((Оплата!$C$5:$C$2985&lt;=$H$1)*(Оплата!$C$5:$C$2985&gt;$G$1)*(Оплата!$D$5:$D$2985="э_энер")*(Оплата!$A$5:$A$2985=E115)*(Оплата!$E$5:$E$2985))</f>
        <v>0</v>
      </c>
      <c r="T115" s="412">
        <f t="shared" si="21"/>
        <v>6295</v>
      </c>
      <c r="U115" s="405">
        <f t="shared" si="25"/>
        <v>-4519.2600000000039</v>
      </c>
      <c r="V115" s="405">
        <f t="shared" si="26"/>
        <v>0</v>
      </c>
      <c r="W115" s="406">
        <f t="shared" si="27"/>
        <v>6590.34</v>
      </c>
      <c r="X115" s="404">
        <f t="shared" si="22"/>
        <v>2071.0799999999963</v>
      </c>
      <c r="Y115" s="413">
        <f t="shared" si="19"/>
        <v>112</v>
      </c>
      <c r="Z115" s="156">
        <f t="shared" si="28"/>
        <v>2.2240000000000002</v>
      </c>
      <c r="AA115" s="398"/>
      <c r="AB115" s="401"/>
      <c r="AD115" s="401"/>
      <c r="AE115" s="401"/>
      <c r="AF115" s="401"/>
    </row>
    <row r="116" spans="1:32" s="156" customFormat="1">
      <c r="A116" s="381"/>
      <c r="B116" s="381">
        <f t="array" ref="B116">SUM((Оплата!$C$5:$C$2992&lt;=$G$1)*(Оплата!$D$5:$D$2992="кап_затраты")*(Оплата!$A$5:$A$2992=E116)*(Оплата!$E$5:$E$2992))</f>
        <v>0</v>
      </c>
      <c r="C116" s="381">
        <f t="array" ref="C116">SUM((Оплата!$C$5:$C$2992&lt;=$G$1)*(Оплата!$D$5:$D$2992="э_энер")*(Оплата!$A$5:$A$2992=E116)*(Оплата!$E$5:$E$2992))</f>
        <v>0</v>
      </c>
      <c r="D116" s="156">
        <f t="array" ref="D116">SUM((Оплата!$C$5:$C$2992&lt;=$G$1)*(Оплата!$D$5:$D$2992="ТСЖ")*(Оплата!$A$5:$A$2992=E116)*(Оплата!$E$5:$E$2992))</f>
        <v>15139.760000000002</v>
      </c>
      <c r="E116" s="402">
        <f>Жильцы!A114</f>
        <v>113</v>
      </c>
      <c r="F116" s="403" t="str">
        <f>Жильцы!B114&amp;" "&amp;Жильцы!C114&amp;"."&amp;Жильцы!D114&amp;"."</f>
        <v>Зуев И.И.</v>
      </c>
      <c r="G116" s="404">
        <f t="shared" si="20"/>
        <v>1579.1859999999981</v>
      </c>
      <c r="H116" s="405">
        <f>Жильцы!J114+SUMIFS(р_и_с!C114:O114, р_и_с!$C$1:$O$1,"&lt;"&amp;$F$1)+SUMIFS(т_тех!C114:O114, т_тех!$C$1:$O$1,"&lt;"&amp;$F$1)+SUMIFS(пас_с!C114:O114,пас_с!$C$1:$O$1,"&lt;"&amp;$F$1)-D116</f>
        <v>1473.525999999998</v>
      </c>
      <c r="I116" s="406">
        <f>Жильцы!L114+SUMIFS(кап!C114:O114, кап!$C$1:$O$1,"&lt;"&amp;$F$1)-B116</f>
        <v>0</v>
      </c>
      <c r="J116" s="407">
        <f>Жильцы!K114+SUMIFS(э_э!C114:O114, э_э!$C$1:$O$1,"&lt;"&amp;$F$1)-C116</f>
        <v>105.66000000000001</v>
      </c>
      <c r="K116" s="388">
        <f>INDEX(р_и_с!$A$2:$O$129,E116,(3+$F$1))+INDEX(т_тех!$A$2:$O$129,E116,(3+$F$1))+INDEX(пас_с!$A$2:$O$129,E116,(3+$F$1))</f>
        <v>1572.896</v>
      </c>
      <c r="L116" s="488">
        <f>INDEX(р_и_с!$R$2:$AC$129,E116,$F$1)</f>
        <v>1457.3</v>
      </c>
      <c r="M116" s="491">
        <f t="shared" ref="M116:M130" si="29">ROUND(K116,2)-ROUND(L116,2)</f>
        <v>115.60000000000014</v>
      </c>
      <c r="N116" s="408">
        <f>INDEX(кап!$A$2:$O$129,E116,(3+$F$1))</f>
        <v>0</v>
      </c>
      <c r="O116" s="390">
        <f>INDEX(э_э!$A$2:$O$129,E116,(3+$F$1))</f>
        <v>3.3</v>
      </c>
      <c r="P116" s="391">
        <f t="shared" si="23"/>
        <v>1576.1959999999999</v>
      </c>
      <c r="Q116" s="409">
        <f t="array" ref="Q116">SUM((Оплата!$C$5:$C$2985&lt;=$H$1)*(Оплата!$C$5:$C$2985&gt;$G$1)*(Оплата!$D$5:$D$2985="ТСЖ")*(Оплата!$A$5:$A$2985=E116)*(Оплата!$E$5:$E$2985))</f>
        <v>1579.19</v>
      </c>
      <c r="R116" s="410">
        <f t="array" ref="R116">SUM((Оплата!$C$5:$C$2985&lt;=$H$1)*(Оплата!$C$5:$C$2985&gt;$G$1)*(Оплата!$D$5:$D$2985="кап_затраты")*(Оплата!$A$5:$A$2985=E116)*(Оплата!$E$5:$E$2985))</f>
        <v>0</v>
      </c>
      <c r="S116" s="411">
        <f t="array" ref="S116">SUM((Оплата!$C$5:$C$2985&lt;=$H$1)*(Оплата!$C$5:$C$2985&gt;$G$1)*(Оплата!$D$5:$D$2985="э_энер")*(Оплата!$A$5:$A$2985=E116)*(Оплата!$E$5:$E$2985))</f>
        <v>0</v>
      </c>
      <c r="T116" s="412">
        <f t="shared" si="21"/>
        <v>1579.19</v>
      </c>
      <c r="U116" s="405">
        <f t="shared" si="25"/>
        <v>1467.2319999999977</v>
      </c>
      <c r="V116" s="405">
        <f t="shared" si="26"/>
        <v>0</v>
      </c>
      <c r="W116" s="406">
        <f t="shared" si="27"/>
        <v>108.96000000000001</v>
      </c>
      <c r="X116" s="404">
        <f t="shared" si="22"/>
        <v>1576.1919999999977</v>
      </c>
      <c r="Y116" s="413">
        <f t="shared" si="19"/>
        <v>113</v>
      </c>
      <c r="Z116" s="156">
        <f t="shared" si="28"/>
        <v>2.2240000000000002</v>
      </c>
      <c r="AA116" s="398"/>
      <c r="AB116" s="401"/>
      <c r="AD116" s="401"/>
      <c r="AE116" s="401"/>
      <c r="AF116" s="401"/>
    </row>
    <row r="117" spans="1:32" s="156" customFormat="1">
      <c r="A117" s="381"/>
      <c r="B117" s="381">
        <f t="array" ref="B117">SUM((Оплата!$C$5:$C$2992&lt;=$G$1)*(Оплата!$D$5:$D$2992="кап_затраты")*(Оплата!$A$5:$A$2992=E117)*(Оплата!$E$5:$E$2992))</f>
        <v>0</v>
      </c>
      <c r="C117" s="381">
        <f t="array" ref="C117">SUM((Оплата!$C$5:$C$2992&lt;=$G$1)*(Оплата!$D$5:$D$2992="э_энер")*(Оплата!$A$5:$A$2992=E117)*(Оплата!$E$5:$E$2992))</f>
        <v>0</v>
      </c>
      <c r="D117" s="156">
        <f t="array" ref="D117">SUM((Оплата!$C$5:$C$2992&lt;=$G$1)*(Оплата!$D$5:$D$2992="ТСЖ")*(Оплата!$A$5:$A$2992=E117)*(Оплата!$E$5:$E$2992))</f>
        <v>31752.28</v>
      </c>
      <c r="E117" s="419">
        <f>Жильцы!A115</f>
        <v>114</v>
      </c>
      <c r="F117" s="403" t="str">
        <f>Жильцы!B115&amp;" "&amp;Жильцы!C115&amp;"."&amp;Жильцы!D115&amp;"."</f>
        <v>Коваленина С.С.</v>
      </c>
      <c r="G117" s="404">
        <f t="shared" si="20"/>
        <v>3272.4799999999977</v>
      </c>
      <c r="H117" s="405">
        <f>Жильцы!J115+SUMIFS(р_и_с!C115:O115, р_и_с!$C$1:$O$1,"&lt;"&amp;$F$1)+SUMIFS(т_тех!C115:O115, т_тех!$C$1:$O$1,"&lt;"&amp;$F$1)+SUMIFS(пас_с!C115:O115,пас_с!$C$1:$O$1,"&lt;"&amp;$F$1)-D117</f>
        <v>-12320.32</v>
      </c>
      <c r="I117" s="406">
        <f>Жильцы!L115+SUMIFS(кап!C115:O115, кап!$C$1:$O$1,"&lt;"&amp;$F$1)-B117</f>
        <v>0</v>
      </c>
      <c r="J117" s="407">
        <f>Жильцы!K115+SUMIFS(э_э!C115:O115, э_э!$C$1:$O$1,"&lt;"&amp;$F$1)-C117</f>
        <v>15592.799999999997</v>
      </c>
      <c r="K117" s="388">
        <f>INDEX(р_и_с!$A$2:$O$129,E117,(3+$F$1))+INDEX(т_тех!$A$2:$O$129,E117,(3+$F$1))+INDEX(пас_с!$A$2:$O$129,E117,(3+$F$1))</f>
        <v>1846.72</v>
      </c>
      <c r="L117" s="488">
        <f>INDEX(р_и_с!$R$2:$AC$129,E117,$F$1)</f>
        <v>1711</v>
      </c>
      <c r="M117" s="491">
        <f t="shared" si="29"/>
        <v>135.72000000000003</v>
      </c>
      <c r="N117" s="408">
        <f>INDEX(кап!$A$2:$O$129,E117,(3+$F$1))</f>
        <v>0</v>
      </c>
      <c r="O117" s="390">
        <f>INDEX(э_э!$A$2:$O$129,E117,(3+$F$1))</f>
        <v>1389.3</v>
      </c>
      <c r="P117" s="391">
        <f t="shared" si="23"/>
        <v>3236.02</v>
      </c>
      <c r="Q117" s="409">
        <f t="array" ref="Q117">SUM((Оплата!$C$5:$C$2985&lt;=$H$1)*(Оплата!$C$5:$C$2985&gt;$G$1)*(Оплата!$D$5:$D$2985="ТСЖ")*(Оплата!$A$5:$A$2985=E117)*(Оплата!$E$5:$E$2985))</f>
        <v>3272.48</v>
      </c>
      <c r="R117" s="410">
        <f t="array" ref="R117">SUM((Оплата!$C$5:$C$2985&lt;=$H$1)*(Оплата!$C$5:$C$2985&gt;$G$1)*(Оплата!$D$5:$D$2985="кап_затраты")*(Оплата!$A$5:$A$2985=E117)*(Оплата!$E$5:$E$2985))</f>
        <v>0</v>
      </c>
      <c r="S117" s="411">
        <f t="array" ref="S117">SUM((Оплата!$C$5:$C$2985&lt;=$H$1)*(Оплата!$C$5:$C$2985&gt;$G$1)*(Оплата!$D$5:$D$2985="э_энер")*(Оплата!$A$5:$A$2985=E117)*(Оплата!$E$5:$E$2985))</f>
        <v>0</v>
      </c>
      <c r="T117" s="412">
        <f t="shared" si="21"/>
        <v>3272.48</v>
      </c>
      <c r="U117" s="405">
        <f t="shared" si="25"/>
        <v>-13746.08</v>
      </c>
      <c r="V117" s="405">
        <f t="shared" si="26"/>
        <v>0</v>
      </c>
      <c r="W117" s="406">
        <f t="shared" si="27"/>
        <v>16982.099999999999</v>
      </c>
      <c r="X117" s="404">
        <f t="shared" si="22"/>
        <v>3236.0199999999986</v>
      </c>
      <c r="Y117" s="413">
        <f t="shared" si="19"/>
        <v>114</v>
      </c>
      <c r="Z117" s="156">
        <f t="shared" si="28"/>
        <v>2.2240000000000002</v>
      </c>
      <c r="AA117" s="398"/>
      <c r="AB117" s="401"/>
      <c r="AD117" s="401"/>
      <c r="AE117" s="401"/>
      <c r="AF117" s="401"/>
    </row>
    <row r="118" spans="1:32" s="156" customFormat="1">
      <c r="A118" s="381"/>
      <c r="B118" s="381">
        <f t="array" ref="B118">SUM((Оплата!$C$5:$C$2992&lt;=$G$1)*(Оплата!$D$5:$D$2992="кап_затраты")*(Оплата!$A$5:$A$2992=E118)*(Оплата!$E$5:$E$2992))</f>
        <v>0</v>
      </c>
      <c r="C118" s="381">
        <f t="array" ref="C118">SUM((Оплата!$C$5:$C$2992&lt;=$G$1)*(Оплата!$D$5:$D$2992="э_энер")*(Оплата!$A$5:$A$2992=E118)*(Оплата!$E$5:$E$2992))</f>
        <v>0</v>
      </c>
      <c r="D118" s="156">
        <f t="array" ref="D118">SUM((Оплата!$C$5:$C$2992&lt;=$G$1)*(Оплата!$D$5:$D$2992="ТСЖ")*(Оплата!$A$5:$A$2992=E118)*(Оплата!$E$5:$E$2992))</f>
        <v>21806.649999999998</v>
      </c>
      <c r="E118" s="402">
        <f>Жильцы!A116</f>
        <v>115</v>
      </c>
      <c r="F118" s="403" t="str">
        <f>Жильцы!B116&amp;" "&amp;Жильцы!C116&amp;"."&amp;Жильцы!D116&amp;"."</f>
        <v>Чистяков А.Б.</v>
      </c>
      <c r="G118" s="404">
        <f t="shared" si="20"/>
        <v>1965.7280000000046</v>
      </c>
      <c r="H118" s="405">
        <f>Жильцы!J116+SUMIFS(р_и_с!C116:O116, р_и_с!$C$1:$O$1,"&lt;"&amp;$F$1)+SUMIFS(т_тех!C116:O116, т_тех!$C$1:$O$1,"&lt;"&amp;$F$1)+SUMIFS(пас_с!C116:O116,пас_с!$C$1:$O$1,"&lt;"&amp;$F$1)-D118</f>
        <v>-3300.7119999999959</v>
      </c>
      <c r="I118" s="406">
        <f>Жильцы!L116+SUMIFS(кап!C116:O116, кап!$C$1:$O$1,"&lt;"&amp;$F$1)-B118</f>
        <v>0</v>
      </c>
      <c r="J118" s="407">
        <f>Жильцы!K116+SUMIFS(э_э!C116:O116, э_э!$C$1:$O$1,"&lt;"&amp;$F$1)-C118</f>
        <v>5266.4400000000005</v>
      </c>
      <c r="K118" s="388">
        <f>INDEX(р_и_с!$A$2:$O$129,E118,(3+$F$1))+INDEX(т_тех!$A$2:$O$129,E118,(3+$F$1))+INDEX(пас_с!$A$2:$O$129,E118,(3+$F$1))</f>
        <v>1566.528</v>
      </c>
      <c r="L118" s="488">
        <f>INDEX(р_и_с!$R$2:$AC$129,E118,$F$1)</f>
        <v>1451.4</v>
      </c>
      <c r="M118" s="491">
        <f t="shared" si="29"/>
        <v>115.12999999999988</v>
      </c>
      <c r="N118" s="408">
        <f>INDEX(кап!$A$2:$O$129,E118,(3+$F$1))</f>
        <v>0</v>
      </c>
      <c r="O118" s="390">
        <f>INDEX(э_э!$A$2:$O$129,E118,(3+$F$1))</f>
        <v>372.9</v>
      </c>
      <c r="P118" s="391">
        <f t="shared" si="23"/>
        <v>1939.4279999999999</v>
      </c>
      <c r="Q118" s="409">
        <f t="array" ref="Q118">SUM((Оплата!$C$5:$C$2985&lt;=$H$1)*(Оплата!$C$5:$C$2985&gt;$G$1)*(Оплата!$D$5:$D$2985="ТСЖ")*(Оплата!$A$5:$A$2985=E118)*(Оплата!$E$5:$E$2985))</f>
        <v>1965.73</v>
      </c>
      <c r="R118" s="410">
        <f t="array" ref="R118">SUM((Оплата!$C$5:$C$2985&lt;=$H$1)*(Оплата!$C$5:$C$2985&gt;$G$1)*(Оплата!$D$5:$D$2985="кап_затраты")*(Оплата!$A$5:$A$2985=E118)*(Оплата!$E$5:$E$2985))</f>
        <v>0</v>
      </c>
      <c r="S118" s="411">
        <f t="array" ref="S118">SUM((Оплата!$C$5:$C$2985&lt;=$H$1)*(Оплата!$C$5:$C$2985&gt;$G$1)*(Оплата!$D$5:$D$2985="э_энер")*(Оплата!$A$5:$A$2985=E118)*(Оплата!$E$5:$E$2985))</f>
        <v>0</v>
      </c>
      <c r="T118" s="412">
        <f t="shared" si="21"/>
        <v>1965.73</v>
      </c>
      <c r="U118" s="405">
        <f t="shared" si="25"/>
        <v>-3699.9139999999961</v>
      </c>
      <c r="V118" s="405">
        <f t="shared" si="26"/>
        <v>0</v>
      </c>
      <c r="W118" s="406">
        <f t="shared" si="27"/>
        <v>5639.34</v>
      </c>
      <c r="X118" s="404">
        <f t="shared" si="22"/>
        <v>1939.426000000004</v>
      </c>
      <c r="Y118" s="413">
        <f t="shared" si="19"/>
        <v>115</v>
      </c>
      <c r="Z118" s="156">
        <f t="shared" si="28"/>
        <v>2.2240000000000002</v>
      </c>
      <c r="AA118" s="398"/>
      <c r="AB118" s="401"/>
      <c r="AD118" s="401"/>
      <c r="AE118" s="401"/>
      <c r="AF118" s="401"/>
    </row>
    <row r="119" spans="1:32" s="156" customFormat="1">
      <c r="A119" s="381"/>
      <c r="B119" s="381">
        <f t="array" ref="B119">SUM((Оплата!$C$5:$C$2992&lt;=$G$1)*(Оплата!$D$5:$D$2992="кап_затраты")*(Оплата!$A$5:$A$2992=E119)*(Оплата!$E$5:$E$2992))</f>
        <v>0</v>
      </c>
      <c r="C119" s="381">
        <f t="array" ref="C119">SUM((Оплата!$C$5:$C$2992&lt;=$G$1)*(Оплата!$D$5:$D$2992="э_энер")*(Оплата!$A$5:$A$2992=E119)*(Оплата!$E$5:$E$2992))</f>
        <v>0</v>
      </c>
      <c r="D119" s="156">
        <f t="array" ref="D119">SUM((Оплата!$C$5:$C$2992&lt;=$G$1)*(Оплата!$D$5:$D$2992="ТСЖ")*(Оплата!$A$5:$A$2992=E119)*(Оплата!$E$5:$E$2992))</f>
        <v>27139.84</v>
      </c>
      <c r="E119" s="402">
        <f>Жильцы!A117</f>
        <v>116</v>
      </c>
      <c r="F119" s="403" t="str">
        <f>Жильцы!B117&amp;" "&amp;Жильцы!C117&amp;"."&amp;Жильцы!D117&amp;"."</f>
        <v>Поштовый В.А.</v>
      </c>
      <c r="G119" s="404">
        <f t="shared" si="20"/>
        <v>2403.6039999999975</v>
      </c>
      <c r="H119" s="405">
        <f>Жильцы!J117+SUMIFS(р_и_с!C117:O117, р_и_с!$C$1:$O$1,"&lt;"&amp;$F$1)+SUMIFS(т_тех!C117:O117, т_тех!$C$1:$O$1,"&lt;"&amp;$F$1)+SUMIFS(пас_с!C117:O117,пас_с!$C$1:$O$1,"&lt;"&amp;$F$1)-D119</f>
        <v>-2795.9960000000028</v>
      </c>
      <c r="I119" s="406">
        <f>Жильцы!L117+SUMIFS(кап!C117:O117, кап!$C$1:$O$1,"&lt;"&amp;$F$1)-B119</f>
        <v>0</v>
      </c>
      <c r="J119" s="407">
        <f>Жильцы!K117+SUMIFS(э_э!C117:O117, э_э!$C$1:$O$1,"&lt;"&amp;$F$1)-C119</f>
        <v>5199.6000000000004</v>
      </c>
      <c r="K119" s="388">
        <f>INDEX(р_и_с!$A$2:$O$129,E119,(3+$F$1))+INDEX(т_тех!$A$2:$O$129,E119,(3+$F$1))+INDEX(пас_с!$A$2:$O$129,E119,(3+$F$1))</f>
        <v>2088.7039999999997</v>
      </c>
      <c r="L119" s="488">
        <f>INDEX(р_и_с!$R$2:$AC$129,E119,$F$1)</f>
        <v>1935.1999999999998</v>
      </c>
      <c r="M119" s="491">
        <f t="shared" si="29"/>
        <v>153.49999999999977</v>
      </c>
      <c r="N119" s="408">
        <f>INDEX(кап!$A$2:$O$129,E119,(3+$F$1))</f>
        <v>0</v>
      </c>
      <c r="O119" s="390">
        <f>INDEX(э_э!$A$2:$O$129,E119,(3+$F$1))</f>
        <v>356.4</v>
      </c>
      <c r="P119" s="391">
        <f t="shared" si="23"/>
        <v>2445.1039999999998</v>
      </c>
      <c r="Q119" s="409">
        <f t="array" ref="Q119">SUM((Оплата!$C$5:$C$2985&lt;=$H$1)*(Оплата!$C$5:$C$2985&gt;$G$1)*(Оплата!$D$5:$D$2985="ТСЖ")*(Оплата!$A$5:$A$2985=E119)*(Оплата!$E$5:$E$2985))</f>
        <v>2403.6</v>
      </c>
      <c r="R119" s="410">
        <f t="array" ref="R119">SUM((Оплата!$C$5:$C$2985&lt;=$H$1)*(Оплата!$C$5:$C$2985&gt;$G$1)*(Оплата!$D$5:$D$2985="кап_затраты")*(Оплата!$A$5:$A$2985=E119)*(Оплата!$E$5:$E$2985))</f>
        <v>0</v>
      </c>
      <c r="S119" s="411">
        <f t="array" ref="S119">SUM((Оплата!$C$5:$C$2985&lt;=$H$1)*(Оплата!$C$5:$C$2985&gt;$G$1)*(Оплата!$D$5:$D$2985="э_энер")*(Оплата!$A$5:$A$2985=E119)*(Оплата!$E$5:$E$2985))</f>
        <v>0</v>
      </c>
      <c r="T119" s="412">
        <f t="shared" si="21"/>
        <v>2403.6</v>
      </c>
      <c r="U119" s="405">
        <f t="shared" si="25"/>
        <v>-3110.892000000003</v>
      </c>
      <c r="V119" s="405">
        <f t="shared" si="26"/>
        <v>0</v>
      </c>
      <c r="W119" s="406">
        <f t="shared" si="27"/>
        <v>5556</v>
      </c>
      <c r="X119" s="404">
        <f t="shared" si="22"/>
        <v>2445.107999999997</v>
      </c>
      <c r="Y119" s="413">
        <f t="shared" si="19"/>
        <v>116</v>
      </c>
      <c r="Z119" s="156">
        <f t="shared" si="28"/>
        <v>2.2240000000000002</v>
      </c>
      <c r="AA119" s="398"/>
      <c r="AB119" s="401"/>
      <c r="AD119" s="401"/>
      <c r="AE119" s="401"/>
      <c r="AF119" s="401"/>
    </row>
    <row r="120" spans="1:32" s="156" customFormat="1">
      <c r="A120" s="381"/>
      <c r="B120" s="381">
        <f t="array" ref="B120">SUM((Оплата!$C$5:$C$2992&lt;=$G$1)*(Оплата!$D$5:$D$2992="кап_затраты")*(Оплата!$A$5:$A$2992=E120)*(Оплата!$E$5:$E$2992))</f>
        <v>0</v>
      </c>
      <c r="C120" s="381">
        <f t="array" ref="C120">SUM((Оплата!$C$5:$C$2992&lt;=$G$1)*(Оплата!$D$5:$D$2992="э_энер")*(Оплата!$A$5:$A$2992=E120)*(Оплата!$E$5:$E$2992))</f>
        <v>0</v>
      </c>
      <c r="D120" s="156">
        <f t="array" ref="D120">SUM((Оплата!$C$5:$C$2992&lt;=$G$1)*(Оплата!$D$5:$D$2992="ТСЖ")*(Оплата!$A$5:$A$2992=E120)*(Оплата!$E$5:$E$2992))</f>
        <v>21463.74</v>
      </c>
      <c r="E120" s="402">
        <f>Жильцы!A118</f>
        <v>117</v>
      </c>
      <c r="F120" s="403" t="str">
        <f>Жильцы!B118&amp;" "&amp;Жильцы!C118&amp;"."&amp;Жильцы!D118&amp;"."</f>
        <v>Нагорная Э.И.</v>
      </c>
      <c r="G120" s="404">
        <f t="shared" si="20"/>
        <v>2092.1739999999963</v>
      </c>
      <c r="H120" s="405">
        <f>Жильцы!J118+SUMIFS(р_и_с!C118:O118, р_и_с!$C$1:$O$1,"&lt;"&amp;$F$1)+SUMIFS(т_тех!C118:O118, т_тех!$C$1:$O$1,"&lt;"&amp;$F$1)+SUMIFS(пас_с!C118:O118,пас_с!$C$1:$O$1,"&lt;"&amp;$F$1)-D120</f>
        <v>593.73399999999674</v>
      </c>
      <c r="I120" s="406">
        <f>Жильцы!L118+SUMIFS(кап!C118:O118, кап!$C$1:$O$1,"&lt;"&amp;$F$1)-B120</f>
        <v>0</v>
      </c>
      <c r="J120" s="407">
        <f>Жильцы!K118+SUMIFS(э_э!C118:O118, э_э!$C$1:$O$1,"&lt;"&amp;$F$1)-C120</f>
        <v>1498.4399999999998</v>
      </c>
      <c r="K120" s="388">
        <f>INDEX(р_и_с!$A$2:$O$129,E120,(3+$F$1))+INDEX(т_тех!$A$2:$O$129,E120,(3+$F$1))+INDEX(пас_с!$A$2:$O$129,E120,(3+$F$1))</f>
        <v>2088.7039999999997</v>
      </c>
      <c r="L120" s="488">
        <f>INDEX(р_и_с!$R$2:$AC$129,E120,$F$1)</f>
        <v>1935.1999999999998</v>
      </c>
      <c r="M120" s="491">
        <f t="shared" si="29"/>
        <v>153.49999999999977</v>
      </c>
      <c r="N120" s="408">
        <f>INDEX(кап!$A$2:$O$129,E120,(3+$F$1))</f>
        <v>0</v>
      </c>
      <c r="O120" s="390">
        <f>INDEX(э_э!$A$2:$O$129,E120,(3+$F$1))</f>
        <v>3.3</v>
      </c>
      <c r="P120" s="391">
        <f t="shared" si="23"/>
        <v>2092.0039999999999</v>
      </c>
      <c r="Q120" s="409">
        <f t="array" ref="Q120">SUM((Оплата!$C$5:$C$2985&lt;=$H$1)*(Оплата!$C$5:$C$2985&gt;$G$1)*(Оплата!$D$5:$D$2985="ТСЖ")*(Оплата!$A$5:$A$2985=E120)*(Оплата!$E$5:$E$2985))</f>
        <v>2092.17</v>
      </c>
      <c r="R120" s="410">
        <f t="array" ref="R120">SUM((Оплата!$C$5:$C$2985&lt;=$H$1)*(Оплата!$C$5:$C$2985&gt;$G$1)*(Оплата!$D$5:$D$2985="кап_затраты")*(Оплата!$A$5:$A$2985=E120)*(Оплата!$E$5:$E$2985))</f>
        <v>0</v>
      </c>
      <c r="S120" s="411">
        <f t="array" ref="S120">SUM((Оплата!$C$5:$C$2985&lt;=$H$1)*(Оплата!$C$5:$C$2985&gt;$G$1)*(Оплата!$D$5:$D$2985="э_энер")*(Оплата!$A$5:$A$2985=E120)*(Оплата!$E$5:$E$2985))</f>
        <v>0</v>
      </c>
      <c r="T120" s="412">
        <f t="shared" si="21"/>
        <v>2092.17</v>
      </c>
      <c r="U120" s="405">
        <f t="shared" si="25"/>
        <v>590.26799999999639</v>
      </c>
      <c r="V120" s="405">
        <f t="shared" si="26"/>
        <v>0</v>
      </c>
      <c r="W120" s="406">
        <f t="shared" si="27"/>
        <v>1501.7399999999998</v>
      </c>
      <c r="X120" s="404">
        <f t="shared" si="22"/>
        <v>2092.0079999999962</v>
      </c>
      <c r="Y120" s="413">
        <f t="shared" si="19"/>
        <v>117</v>
      </c>
      <c r="Z120" s="156">
        <f t="shared" si="28"/>
        <v>2.2240000000000002</v>
      </c>
      <c r="AA120" s="398"/>
      <c r="AB120" s="401"/>
      <c r="AD120" s="401"/>
      <c r="AE120" s="401"/>
      <c r="AF120" s="401"/>
    </row>
    <row r="121" spans="1:32" s="156" customFormat="1">
      <c r="A121" s="381"/>
      <c r="B121" s="381">
        <f t="array" ref="B121">SUM((Оплата!$C$5:$C$2992&lt;=$G$1)*(Оплата!$D$5:$D$2992="кап_затраты")*(Оплата!$A$5:$A$2992=E121)*(Оплата!$E$5:$E$2992))</f>
        <v>0</v>
      </c>
      <c r="C121" s="381">
        <f t="array" ref="C121">SUM((Оплата!$C$5:$C$2992&lt;=$G$1)*(Оплата!$D$5:$D$2992="э_энер")*(Оплата!$A$5:$A$2992=E121)*(Оплата!$E$5:$E$2992))</f>
        <v>0</v>
      </c>
      <c r="D121" s="156">
        <f t="array" ref="D121">SUM((Оплата!$C$5:$C$2992&lt;=$G$1)*(Оплата!$D$5:$D$2992="ТСЖ")*(Оплата!$A$5:$A$2992=E121)*(Оплата!$E$5:$E$2992))</f>
        <v>25356.560000000001</v>
      </c>
      <c r="E121" s="402">
        <f>Жильцы!A119</f>
        <v>118</v>
      </c>
      <c r="F121" s="403" t="str">
        <f>Жильцы!B119&amp;" "&amp;Жильцы!C119&amp;"."&amp;Жильцы!D119&amp;"."</f>
        <v>Соболев А.А.</v>
      </c>
      <c r="G121" s="404">
        <f t="shared" si="20"/>
        <v>2409.6999999999989</v>
      </c>
      <c r="H121" s="405">
        <f>Жильцы!J119+SUMIFS(р_и_с!C119:O119, р_и_с!$C$1:$O$1,"&lt;"&amp;$F$1)+SUMIFS(т_тех!C119:O119, т_тех!$C$1:$O$1,"&lt;"&amp;$F$1)+SUMIFS(пас_с!C119:O119,пас_с!$C$1:$O$1,"&lt;"&amp;$F$1)-D121</f>
        <v>-5840.5400000000009</v>
      </c>
      <c r="I121" s="406">
        <f>Жильцы!L119+SUMIFS(кап!C119:O119, кап!$C$1:$O$1,"&lt;"&amp;$F$1)-B121</f>
        <v>0</v>
      </c>
      <c r="J121" s="407">
        <f>Жильцы!K119+SUMIFS(э_э!C119:O119, э_э!$C$1:$O$1,"&lt;"&amp;$F$1)-C121</f>
        <v>8250.24</v>
      </c>
      <c r="K121" s="388">
        <f>INDEX(р_и_с!$A$2:$O$129,E121,(3+$F$1))+INDEX(т_тех!$A$2:$O$129,E121,(3+$F$1))+INDEX(пас_с!$A$2:$O$129,E121,(3+$F$1))</f>
        <v>1703.44</v>
      </c>
      <c r="L121" s="488">
        <f>INDEX(р_и_с!$R$2:$AC$129,E121,$F$1)</f>
        <v>1578.25</v>
      </c>
      <c r="M121" s="491">
        <f t="shared" si="29"/>
        <v>125.19000000000005</v>
      </c>
      <c r="N121" s="408">
        <f>INDEX(кап!$A$2:$O$129,E121,(3+$F$1))</f>
        <v>0</v>
      </c>
      <c r="O121" s="390">
        <f>INDEX(э_э!$A$2:$O$129,E121,(3+$F$1))</f>
        <v>676.5</v>
      </c>
      <c r="P121" s="391">
        <f t="shared" si="23"/>
        <v>2379.94</v>
      </c>
      <c r="Q121" s="409">
        <f t="array" ref="Q121">SUM((Оплата!$C$5:$C$2985&lt;=$H$1)*(Оплата!$C$5:$C$2985&gt;$G$1)*(Оплата!$D$5:$D$2985="ТСЖ")*(Оплата!$A$5:$A$2985=E121)*(Оплата!$E$5:$E$2985))</f>
        <v>2409.6999999999998</v>
      </c>
      <c r="R121" s="410">
        <f t="array" ref="R121">SUM((Оплата!$C$5:$C$2985&lt;=$H$1)*(Оплата!$C$5:$C$2985&gt;$G$1)*(Оплата!$D$5:$D$2985="кап_затраты")*(Оплата!$A$5:$A$2985=E121)*(Оплата!$E$5:$E$2985))</f>
        <v>0</v>
      </c>
      <c r="S121" s="411">
        <f t="array" ref="S121">SUM((Оплата!$C$5:$C$2985&lt;=$H$1)*(Оплата!$C$5:$C$2985&gt;$G$1)*(Оплата!$D$5:$D$2985="э_энер")*(Оплата!$A$5:$A$2985=E121)*(Оплата!$E$5:$E$2985))</f>
        <v>0</v>
      </c>
      <c r="T121" s="412">
        <f t="shared" si="21"/>
        <v>2409.6999999999998</v>
      </c>
      <c r="U121" s="405">
        <f t="shared" si="25"/>
        <v>-6546.8</v>
      </c>
      <c r="V121" s="405">
        <f t="shared" si="26"/>
        <v>0</v>
      </c>
      <c r="W121" s="406">
        <f t="shared" si="27"/>
        <v>8926.74</v>
      </c>
      <c r="X121" s="404">
        <f t="shared" si="22"/>
        <v>2379.9399999999996</v>
      </c>
      <c r="Y121" s="413">
        <f t="shared" si="19"/>
        <v>118</v>
      </c>
      <c r="Z121" s="156">
        <f t="shared" si="28"/>
        <v>2.2240000000000002</v>
      </c>
      <c r="AA121" s="398"/>
      <c r="AB121" s="401"/>
      <c r="AD121" s="401"/>
      <c r="AE121" s="401"/>
      <c r="AF121" s="401"/>
    </row>
    <row r="122" spans="1:32" s="156" customFormat="1">
      <c r="A122" s="381"/>
      <c r="B122" s="381">
        <f t="array" ref="B122">SUM((Оплата!$C$5:$C$2992&lt;=$G$1)*(Оплата!$D$5:$D$2992="кап_затраты")*(Оплата!$A$5:$A$2992=E122)*(Оплата!$E$5:$E$2992))</f>
        <v>0</v>
      </c>
      <c r="C122" s="381">
        <f t="array" ref="C122">SUM((Оплата!$C$5:$C$2992&lt;=$G$1)*(Оплата!$D$5:$D$2992="э_энер")*(Оплата!$A$5:$A$2992=E122)*(Оплата!$E$5:$E$2992))</f>
        <v>0</v>
      </c>
      <c r="D122" s="156">
        <f t="array" ref="D122">SUM((Оплата!$C$5:$C$2992&lt;=$G$1)*(Оплата!$D$5:$D$2992="ТСЖ")*(Оплата!$A$5:$A$2992=E122)*(Оплата!$E$5:$E$2992))</f>
        <v>20486.53</v>
      </c>
      <c r="E122" s="402">
        <f>Жильцы!A120</f>
        <v>119</v>
      </c>
      <c r="F122" s="403" t="str">
        <f>Жильцы!B120&amp;" "&amp;Жильцы!C120&amp;"."&amp;Жильцы!D120&amp;"."</f>
        <v>Зиновьева Ж.Г.</v>
      </c>
      <c r="G122" s="404">
        <f t="shared" si="20"/>
        <v>2236.0280000000007</v>
      </c>
      <c r="H122" s="405">
        <f>Жильцы!J120+SUMIFS(р_и_с!C120:O120, р_и_с!$C$1:$O$1,"&lt;"&amp;$F$1)+SUMIFS(т_тех!C120:O120, т_тех!$C$1:$O$1,"&lt;"&amp;$F$1)+SUMIFS(пас_с!C120:O120,пас_с!$C$1:$O$1,"&lt;"&amp;$F$1)-D122</f>
        <v>-1602.1719999999987</v>
      </c>
      <c r="I122" s="406">
        <f>Жильцы!L120+SUMIFS(кап!C120:O120, кап!$C$1:$O$1,"&lt;"&amp;$F$1)-B122</f>
        <v>0</v>
      </c>
      <c r="J122" s="407">
        <f>Жильцы!K120+SUMIFS(э_э!C120:O120, э_э!$C$1:$O$1,"&lt;"&amp;$F$1)-C122</f>
        <v>3838.1999999999994</v>
      </c>
      <c r="K122" s="388">
        <f>INDEX(р_и_с!$A$2:$O$129,E122,(3+$F$1))+INDEX(т_тех!$A$2:$O$129,E122,(3+$F$1))+INDEX(пас_с!$A$2:$O$129,E122,(3+$F$1))</f>
        <v>1566.528</v>
      </c>
      <c r="L122" s="488">
        <f>INDEX(р_и_с!$R$2:$AC$129,E122,$F$1)</f>
        <v>1451.4</v>
      </c>
      <c r="M122" s="491">
        <f t="shared" si="29"/>
        <v>115.12999999999988</v>
      </c>
      <c r="N122" s="408">
        <f>INDEX(кап!$A$2:$O$129,E122,(3+$F$1))</f>
        <v>0</v>
      </c>
      <c r="O122" s="390">
        <f>INDEX(э_э!$A$2:$O$129,E122,(3+$F$1))</f>
        <v>343.2</v>
      </c>
      <c r="P122" s="391">
        <f t="shared" si="23"/>
        <v>1909.7280000000001</v>
      </c>
      <c r="Q122" s="409">
        <f t="array" ref="Q122">SUM((Оплата!$C$5:$C$2985&lt;=$H$1)*(Оплата!$C$5:$C$2985&gt;$G$1)*(Оплата!$D$5:$D$2985="ТСЖ")*(Оплата!$A$5:$A$2985=E122)*(Оплата!$E$5:$E$2985))</f>
        <v>2236.0300000000002</v>
      </c>
      <c r="R122" s="410">
        <f t="array" ref="R122">SUM((Оплата!$C$5:$C$2985&lt;=$H$1)*(Оплата!$C$5:$C$2985&gt;$G$1)*(Оплата!$D$5:$D$2985="кап_затраты")*(Оплата!$A$5:$A$2985=E122)*(Оплата!$E$5:$E$2985))</f>
        <v>0</v>
      </c>
      <c r="S122" s="411">
        <f t="array" ref="S122">SUM((Оплата!$C$5:$C$2985&lt;=$H$1)*(Оплата!$C$5:$C$2985&gt;$G$1)*(Оплата!$D$5:$D$2985="э_энер")*(Оплата!$A$5:$A$2985=E122)*(Оплата!$E$5:$E$2985))</f>
        <v>0</v>
      </c>
      <c r="T122" s="412">
        <f t="shared" si="21"/>
        <v>2236.0300000000002</v>
      </c>
      <c r="U122" s="405">
        <f t="shared" si="25"/>
        <v>-2271.6739999999991</v>
      </c>
      <c r="V122" s="405">
        <f t="shared" si="26"/>
        <v>0</v>
      </c>
      <c r="W122" s="406">
        <f t="shared" si="27"/>
        <v>4181.3999999999996</v>
      </c>
      <c r="X122" s="404">
        <f t="shared" si="22"/>
        <v>1909.7260000000006</v>
      </c>
      <c r="Y122" s="413">
        <f t="shared" si="19"/>
        <v>119</v>
      </c>
      <c r="Z122" s="156">
        <f t="shared" si="28"/>
        <v>2.2240000000000002</v>
      </c>
      <c r="AA122" s="398"/>
      <c r="AB122" s="401"/>
      <c r="AD122" s="401"/>
      <c r="AE122" s="401"/>
      <c r="AF122" s="401"/>
    </row>
    <row r="123" spans="1:32" s="156" customFormat="1">
      <c r="A123" s="381"/>
      <c r="B123" s="381">
        <f t="array" ref="B123">SUM((Оплата!$C$5:$C$2992&lt;=$G$1)*(Оплата!$D$5:$D$2992="кап_затраты")*(Оплата!$A$5:$A$2992=E123)*(Оплата!$E$5:$E$2992))</f>
        <v>0</v>
      </c>
      <c r="C123" s="381">
        <f t="array" ref="C123">SUM((Оплата!$C$5:$C$2992&lt;=$G$1)*(Оплата!$D$5:$D$2992="э_энер")*(Оплата!$A$5:$A$2992=E123)*(Оплата!$E$5:$E$2992))</f>
        <v>0</v>
      </c>
      <c r="D123" s="156">
        <f t="array" ref="D123">SUM((Оплата!$C$5:$C$2992&lt;=$G$1)*(Оплата!$D$5:$D$2992="ТСЖ")*(Оплата!$A$5:$A$2992=E123)*(Оплата!$E$5:$E$2992))</f>
        <v>29482.11</v>
      </c>
      <c r="E123" s="402">
        <f>Жильцы!A121</f>
        <v>120</v>
      </c>
      <c r="F123" s="403" t="str">
        <f>Жильцы!B121&amp;" "&amp;Жильцы!C121&amp;"."&amp;Жильцы!D121&amp;"."</f>
        <v>Любецкий П.М.</v>
      </c>
      <c r="G123" s="404">
        <f t="shared" si="20"/>
        <v>279.59999999999673</v>
      </c>
      <c r="H123" s="405">
        <f>Жильцы!J121+SUMIFS(р_и_с!C121:O121, р_и_с!$C$1:$O$1,"&lt;"&amp;$F$1)+SUMIFS(т_тех!C121:O121, т_тех!$C$1:$O$1,"&lt;"&amp;$F$1)+SUMIFS(пас_с!C121:O121,пас_с!$C$1:$O$1,"&lt;"&amp;$F$1)-D123</f>
        <v>-10701.000000000004</v>
      </c>
      <c r="I123" s="406">
        <f>Жильцы!L121+SUMIFS(кап!C121:O121, кап!$C$1:$O$1,"&lt;"&amp;$F$1)-B123</f>
        <v>0</v>
      </c>
      <c r="J123" s="407">
        <f>Жильцы!K121+SUMIFS(э_э!C121:O121, э_э!$C$1:$O$1,"&lt;"&amp;$F$1)-C123</f>
        <v>10980.6</v>
      </c>
      <c r="K123" s="388">
        <f>INDEX(р_и_с!$A$2:$O$129,E123,(3+$F$1))+INDEX(т_тех!$A$2:$O$129,E123,(3+$F$1))+INDEX(пас_с!$A$2:$O$129,E123,(3+$F$1))</f>
        <v>1576.08</v>
      </c>
      <c r="L123" s="488">
        <f>INDEX(р_и_с!$R$2:$AC$129,E123,$F$1)</f>
        <v>1460.25</v>
      </c>
      <c r="M123" s="491">
        <f t="shared" si="29"/>
        <v>115.82999999999993</v>
      </c>
      <c r="N123" s="408">
        <f>INDEX(кап!$A$2:$O$129,E123,(3+$F$1))</f>
        <v>0</v>
      </c>
      <c r="O123" s="390">
        <f>INDEX(э_э!$A$2:$O$129,E123,(3+$F$1))</f>
        <v>1617</v>
      </c>
      <c r="P123" s="391">
        <f t="shared" si="23"/>
        <v>3193.08</v>
      </c>
      <c r="Q123" s="409">
        <f t="array" ref="Q123">SUM((Оплата!$C$5:$C$2985&lt;=$H$1)*(Оплата!$C$5:$C$2985&gt;$G$1)*(Оплата!$D$5:$D$2985="ТСЖ")*(Оплата!$A$5:$A$2985=E123)*(Оплата!$E$5:$E$2985))</f>
        <v>279.60000000000002</v>
      </c>
      <c r="R123" s="410">
        <f t="array" ref="R123">SUM((Оплата!$C$5:$C$2985&lt;=$H$1)*(Оплата!$C$5:$C$2985&gt;$G$1)*(Оплата!$D$5:$D$2985="кап_затраты")*(Оплата!$A$5:$A$2985=E123)*(Оплата!$E$5:$E$2985))</f>
        <v>0</v>
      </c>
      <c r="S123" s="411">
        <f t="array" ref="S123">SUM((Оплата!$C$5:$C$2985&lt;=$H$1)*(Оплата!$C$5:$C$2985&gt;$G$1)*(Оплата!$D$5:$D$2985="э_энер")*(Оплата!$A$5:$A$2985=E123)*(Оплата!$E$5:$E$2985))</f>
        <v>0</v>
      </c>
      <c r="T123" s="412">
        <f t="shared" si="21"/>
        <v>279.60000000000002</v>
      </c>
      <c r="U123" s="405">
        <f t="shared" si="25"/>
        <v>-9404.5200000000041</v>
      </c>
      <c r="V123" s="405">
        <f t="shared" si="26"/>
        <v>0</v>
      </c>
      <c r="W123" s="406">
        <f t="shared" si="27"/>
        <v>12597.6</v>
      </c>
      <c r="X123" s="404">
        <f t="shared" si="22"/>
        <v>3193.0799999999963</v>
      </c>
      <c r="Y123" s="413">
        <f t="shared" si="19"/>
        <v>120</v>
      </c>
      <c r="Z123" s="156">
        <f t="shared" si="28"/>
        <v>2.2240000000000002</v>
      </c>
      <c r="AA123" s="398"/>
      <c r="AB123" s="401"/>
      <c r="AD123" s="401"/>
      <c r="AE123" s="401"/>
      <c r="AF123" s="401"/>
    </row>
    <row r="124" spans="1:32" s="156" customFormat="1">
      <c r="A124" s="381"/>
      <c r="B124" s="381">
        <f t="array" ref="B124">SUM((Оплата!$C$5:$C$2992&lt;=$G$1)*(Оплата!$D$5:$D$2992="кап_затраты")*(Оплата!$A$5:$A$2992=E124)*(Оплата!$E$5:$E$2992))</f>
        <v>0</v>
      </c>
      <c r="C124" s="381">
        <f t="array" ref="C124">SUM((Оплата!$C$5:$C$2992&lt;=$G$1)*(Оплата!$D$5:$D$2992="э_энер")*(Оплата!$A$5:$A$2992=E124)*(Оплата!$E$5:$E$2992))</f>
        <v>0</v>
      </c>
      <c r="D124" s="156">
        <f t="array" ref="D124">SUM((Оплата!$C$5:$C$2992&lt;=$G$1)*(Оплата!$D$5:$D$2992="ТСЖ")*(Оплата!$A$5:$A$2992=E124)*(Оплата!$E$5:$E$2992))</f>
        <v>24018.110000000004</v>
      </c>
      <c r="E124" s="402">
        <f>Жильцы!A122</f>
        <v>121</v>
      </c>
      <c r="F124" s="403" t="str">
        <f>Жильцы!B122&amp;" "&amp;Жильцы!C122&amp;"."&amp;Жильцы!D122&amp;"."</f>
        <v>Рыженко Л.М.</v>
      </c>
      <c r="G124" s="404">
        <f t="shared" si="20"/>
        <v>1936.2559999999976</v>
      </c>
      <c r="H124" s="405">
        <f>Жильцы!J122+SUMIFS(р_и_с!C122:O122, р_и_с!$C$1:$O$1,"&lt;"&amp;$F$1)+SUMIFS(т_тех!C122:O122, т_тех!$C$1:$O$1,"&lt;"&amp;$F$1)+SUMIFS(пас_с!C122:O122,пас_с!$C$1:$O$1,"&lt;"&amp;$F$1)-D124</f>
        <v>-3596.8840000000018</v>
      </c>
      <c r="I124" s="406">
        <f>Жильцы!L122+SUMIFS(кап!C122:O122, кап!$C$1:$O$1,"&lt;"&amp;$F$1)-B124</f>
        <v>0</v>
      </c>
      <c r="J124" s="407">
        <f>Жильцы!K122+SUMIFS(э_э!C122:O122, э_э!$C$1:$O$1,"&lt;"&amp;$F$1)-C124</f>
        <v>5533.1399999999994</v>
      </c>
      <c r="K124" s="388">
        <f>INDEX(р_и_с!$A$2:$O$129,E124,(3+$F$1))+INDEX(т_тех!$A$2:$O$129,E124,(3+$F$1))+INDEX(пас_с!$A$2:$O$129,E124,(3+$F$1))</f>
        <v>1572.896</v>
      </c>
      <c r="L124" s="488">
        <f>INDEX(р_и_с!$R$2:$AC$129,E124,$F$1)</f>
        <v>1457.3</v>
      </c>
      <c r="M124" s="491">
        <f t="shared" si="29"/>
        <v>115.60000000000014</v>
      </c>
      <c r="N124" s="408">
        <f>INDEX(кап!$A$2:$O$129,E124,(3+$F$1))</f>
        <v>0</v>
      </c>
      <c r="O124" s="390">
        <f>INDEX(э_э!$A$2:$O$129,E124,(3+$F$1))</f>
        <v>511.5</v>
      </c>
      <c r="P124" s="391">
        <f t="shared" si="23"/>
        <v>2084.3959999999997</v>
      </c>
      <c r="Q124" s="409">
        <f t="array" ref="Q124">SUM((Оплата!$C$5:$C$2985&lt;=$H$1)*(Оплата!$C$5:$C$2985&gt;$G$1)*(Оплата!$D$5:$D$2985="ТСЖ")*(Оплата!$A$5:$A$2985=E124)*(Оплата!$E$5:$E$2985))</f>
        <v>1936.26</v>
      </c>
      <c r="R124" s="410">
        <f t="array" ref="R124">SUM((Оплата!$C$5:$C$2985&lt;=$H$1)*(Оплата!$C$5:$C$2985&gt;$G$1)*(Оплата!$D$5:$D$2985="кап_затраты")*(Оплата!$A$5:$A$2985=E124)*(Оплата!$E$5:$E$2985))</f>
        <v>0</v>
      </c>
      <c r="S124" s="411">
        <f t="array" ref="S124">SUM((Оплата!$C$5:$C$2985&lt;=$H$1)*(Оплата!$C$5:$C$2985&gt;$G$1)*(Оплата!$D$5:$D$2985="э_энер")*(Оплата!$A$5:$A$2985=E124)*(Оплата!$E$5:$E$2985))</f>
        <v>0</v>
      </c>
      <c r="T124" s="412">
        <f t="shared" si="21"/>
        <v>1936.26</v>
      </c>
      <c r="U124" s="405">
        <f t="shared" si="25"/>
        <v>-3960.2480000000019</v>
      </c>
      <c r="V124" s="405">
        <f t="shared" si="26"/>
        <v>0</v>
      </c>
      <c r="W124" s="406">
        <f t="shared" si="27"/>
        <v>6044.6399999999994</v>
      </c>
      <c r="X124" s="404">
        <f t="shared" si="22"/>
        <v>2084.3919999999976</v>
      </c>
      <c r="Y124" s="413">
        <f t="shared" si="19"/>
        <v>121</v>
      </c>
      <c r="Z124" s="156">
        <f t="shared" si="28"/>
        <v>2.2240000000000002</v>
      </c>
      <c r="AA124" s="398"/>
      <c r="AB124" s="401"/>
      <c r="AD124" s="401"/>
      <c r="AE124" s="401"/>
      <c r="AF124" s="401"/>
    </row>
    <row r="125" spans="1:32" s="156" customFormat="1">
      <c r="A125" s="381"/>
      <c r="B125" s="381">
        <f t="array" ref="B125">SUM((Оплата!$C$5:$C$2992&lt;=$G$1)*(Оплата!$D$5:$D$2992="кап_затраты")*(Оплата!$A$5:$A$2992=E125)*(Оплата!$E$5:$E$2992))</f>
        <v>0</v>
      </c>
      <c r="C125" s="381">
        <f t="array" ref="C125">SUM((Оплата!$C$5:$C$2992&lt;=$G$1)*(Оплата!$D$5:$D$2992="э_энер")*(Оплата!$A$5:$A$2992=E125)*(Оплата!$E$5:$E$2992))</f>
        <v>0</v>
      </c>
      <c r="D125" s="156">
        <f t="array" ref="D125">SUM((Оплата!$C$5:$C$2992&lt;=$G$1)*(Оплата!$D$5:$D$2992="ТСЖ")*(Оплата!$A$5:$A$2992=E125)*(Оплата!$E$5:$E$2992))</f>
        <v>22048.539999999997</v>
      </c>
      <c r="E125" s="402">
        <f>Жильцы!A123</f>
        <v>122</v>
      </c>
      <c r="F125" s="403" t="str">
        <f>Жильцы!B123&amp;" "&amp;Жильцы!C123&amp;"."&amp;Жильцы!D123&amp;"."</f>
        <v>Миронов С.И.</v>
      </c>
      <c r="G125" s="404">
        <f t="shared" si="20"/>
        <v>8843.7640000000083</v>
      </c>
      <c r="H125" s="405">
        <f>Жильцы!J123+SUMIFS(р_и_с!C123:O123, р_и_с!$C$1:$O$1,"&lt;"&amp;$F$1)+SUMIFS(т_тех!C123:O123, т_тех!$C$1:$O$1,"&lt;"&amp;$F$1)+SUMIFS(пас_с!C123:O123,пас_с!$C$1:$O$1,"&lt;"&amp;$F$1)-D125</f>
        <v>-5140.8559999999925</v>
      </c>
      <c r="I125" s="406">
        <f>Жильцы!L123+SUMIFS(кап!C123:O123, кап!$C$1:$O$1,"&lt;"&amp;$F$1)-B125</f>
        <v>0</v>
      </c>
      <c r="J125" s="407">
        <f>Жильцы!K123+SUMIFS(э_э!C123:O123, э_э!$C$1:$O$1,"&lt;"&amp;$F$1)-C125</f>
        <v>13984.62</v>
      </c>
      <c r="K125" s="388">
        <f>INDEX(р_и_с!$A$2:$O$129,E125,(3+$F$1))+INDEX(т_тех!$A$2:$O$129,E125,(3+$F$1))+INDEX(пас_с!$A$2:$O$129,E125,(3+$F$1))</f>
        <v>1563.3440000000001</v>
      </c>
      <c r="L125" s="488">
        <f>INDEX(р_и_с!$R$2:$AC$129,E125,$F$1)</f>
        <v>1448.45</v>
      </c>
      <c r="M125" s="491">
        <f t="shared" si="29"/>
        <v>114.88999999999987</v>
      </c>
      <c r="N125" s="408">
        <f>INDEX(кап!$A$2:$O$129,E125,(3+$F$1))</f>
        <v>0</v>
      </c>
      <c r="O125" s="390">
        <f>INDEX(э_э!$A$2:$O$129,E125,(3+$F$1))</f>
        <v>2715.8999999999996</v>
      </c>
      <c r="P125" s="391">
        <f t="shared" si="23"/>
        <v>4279.2439999999997</v>
      </c>
      <c r="Q125" s="409">
        <f t="array" ref="Q125">SUM((Оплата!$C$5:$C$2985&lt;=$H$1)*(Оплата!$C$5:$C$2985&gt;$G$1)*(Оплата!$D$5:$D$2985="ТСЖ")*(Оплата!$A$5:$A$2985=E125)*(Оплата!$E$5:$E$2985))</f>
        <v>4974.6900000000005</v>
      </c>
      <c r="R125" s="410">
        <f t="array" ref="R125">SUM((Оплата!$C$5:$C$2985&lt;=$H$1)*(Оплата!$C$5:$C$2985&gt;$G$1)*(Оплата!$D$5:$D$2985="кап_затраты")*(Оплата!$A$5:$A$2985=E125)*(Оплата!$E$5:$E$2985))</f>
        <v>0</v>
      </c>
      <c r="S125" s="411">
        <f t="array" ref="S125">SUM((Оплата!$C$5:$C$2985&lt;=$H$1)*(Оплата!$C$5:$C$2985&gt;$G$1)*(Оплата!$D$5:$D$2985="э_энер")*(Оплата!$A$5:$A$2985=E125)*(Оплата!$E$5:$E$2985))</f>
        <v>0</v>
      </c>
      <c r="T125" s="412">
        <f t="shared" si="21"/>
        <v>4974.6900000000005</v>
      </c>
      <c r="U125" s="405">
        <f t="shared" si="25"/>
        <v>-8552.2019999999939</v>
      </c>
      <c r="V125" s="405">
        <f t="shared" si="26"/>
        <v>0</v>
      </c>
      <c r="W125" s="406">
        <f t="shared" si="27"/>
        <v>16700.52</v>
      </c>
      <c r="X125" s="404">
        <f t="shared" si="22"/>
        <v>8148.3180000000066</v>
      </c>
      <c r="Y125" s="413">
        <f t="shared" si="19"/>
        <v>122</v>
      </c>
      <c r="Z125" s="156">
        <f t="shared" si="28"/>
        <v>2.2240000000000002</v>
      </c>
      <c r="AA125" s="398"/>
      <c r="AB125" s="401"/>
      <c r="AD125" s="401"/>
      <c r="AE125" s="401"/>
      <c r="AF125" s="401"/>
    </row>
    <row r="126" spans="1:32" s="156" customFormat="1">
      <c r="A126" s="381"/>
      <c r="B126" s="381">
        <f t="array" ref="B126">SUM((Оплата!$C$5:$C$2992&lt;=$G$1)*(Оплата!$D$5:$D$2992="кап_затраты")*(Оплата!$A$5:$A$2992=E126)*(Оплата!$E$5:$E$2992))</f>
        <v>0</v>
      </c>
      <c r="C126" s="381">
        <f t="array" ref="C126">SUM((Оплата!$C$5:$C$2992&lt;=$G$1)*(Оплата!$D$5:$D$2992="э_энер")*(Оплата!$A$5:$A$2992=E126)*(Оплата!$E$5:$E$2992))</f>
        <v>0</v>
      </c>
      <c r="D126" s="156">
        <f t="array" ref="D126">SUM((Оплата!$C$5:$C$2992&lt;=$G$1)*(Оплата!$D$5:$D$2992="ТСЖ")*(Оплата!$A$5:$A$2992=E126)*(Оплата!$E$5:$E$2992))</f>
        <v>30000</v>
      </c>
      <c r="E126" s="402">
        <f>Жильцы!A124</f>
        <v>123</v>
      </c>
      <c r="F126" s="403" t="str">
        <f>Жильцы!B124&amp;" "&amp;Жильцы!C124&amp;"."&amp;Жильцы!D124&amp;"."</f>
        <v>Фесуненко В.С.</v>
      </c>
      <c r="G126" s="404">
        <f t="shared" si="20"/>
        <v>7851.1180000000022</v>
      </c>
      <c r="H126" s="405">
        <f>Жильцы!J124+SUMIFS(р_и_с!C124:O124, р_и_с!$C$1:$O$1,"&lt;"&amp;$F$1)+SUMIFS(т_тех!C124:O124, т_тех!$C$1:$O$1,"&lt;"&amp;$F$1)+SUMIFS(пас_с!C124:O124,пас_с!$C$1:$O$1,"&lt;"&amp;$F$1)-D126</f>
        <v>-8176.2619999999988</v>
      </c>
      <c r="I126" s="406">
        <f>Жильцы!L124+SUMIFS(кап!C124:O124, кап!$C$1:$O$1,"&lt;"&amp;$F$1)-B126</f>
        <v>0</v>
      </c>
      <c r="J126" s="407">
        <f>Жильцы!K124+SUMIFS(э_э!C124:O124, э_э!$C$1:$O$1,"&lt;"&amp;$F$1)-C126</f>
        <v>16027.380000000001</v>
      </c>
      <c r="K126" s="388">
        <f>INDEX(р_и_с!$A$2:$O$129,E126,(3+$F$1))+INDEX(т_тех!$A$2:$O$129,E126,(3+$F$1))+INDEX(пас_с!$A$2:$O$129,E126,(3+$F$1))</f>
        <v>1566.528</v>
      </c>
      <c r="L126" s="488">
        <f>INDEX(р_и_с!$R$2:$AC$129,E126,$F$1)</f>
        <v>1451.4</v>
      </c>
      <c r="M126" s="491">
        <f t="shared" si="29"/>
        <v>115.12999999999988</v>
      </c>
      <c r="N126" s="408">
        <f>INDEX(кап!$A$2:$O$129,E126,(3+$F$1))</f>
        <v>0</v>
      </c>
      <c r="O126" s="390">
        <f>INDEX(э_э!$A$2:$O$129,E126,(3+$F$1))</f>
        <v>1584</v>
      </c>
      <c r="P126" s="391">
        <f t="shared" si="23"/>
        <v>3150.5280000000002</v>
      </c>
      <c r="Q126" s="409">
        <f t="array" ref="Q126">SUM((Оплата!$C$5:$C$2985&lt;=$H$1)*(Оплата!$C$5:$C$2985&gt;$G$1)*(Оплата!$D$5:$D$2985="ТСЖ")*(Оплата!$A$5:$A$2985=E126)*(Оплата!$E$5:$E$2985))</f>
        <v>0</v>
      </c>
      <c r="R126" s="410">
        <f t="array" ref="R126">SUM((Оплата!$C$5:$C$2985&lt;=$H$1)*(Оплата!$C$5:$C$2985&gt;$G$1)*(Оплата!$D$5:$D$2985="кап_затраты")*(Оплата!$A$5:$A$2985=E126)*(Оплата!$E$5:$E$2985))</f>
        <v>0</v>
      </c>
      <c r="S126" s="411">
        <f t="array" ref="S126">SUM((Оплата!$C$5:$C$2985&lt;=$H$1)*(Оплата!$C$5:$C$2985&gt;$G$1)*(Оплата!$D$5:$D$2985="э_энер")*(Оплата!$A$5:$A$2985=E126)*(Оплата!$E$5:$E$2985))</f>
        <v>0</v>
      </c>
      <c r="T126" s="412">
        <f t="shared" si="21"/>
        <v>0</v>
      </c>
      <c r="U126" s="405">
        <f t="shared" si="25"/>
        <v>-6609.7339999999986</v>
      </c>
      <c r="V126" s="405">
        <f t="shared" si="26"/>
        <v>0</v>
      </c>
      <c r="W126" s="406">
        <f t="shared" si="27"/>
        <v>17611.38</v>
      </c>
      <c r="X126" s="404">
        <f t="shared" si="22"/>
        <v>11001.646000000002</v>
      </c>
      <c r="Y126" s="413">
        <f t="shared" si="19"/>
        <v>123</v>
      </c>
      <c r="Z126" s="156">
        <f t="shared" si="28"/>
        <v>2.2240000000000002</v>
      </c>
      <c r="AA126" s="398"/>
      <c r="AB126" s="401"/>
      <c r="AD126" s="401"/>
      <c r="AE126" s="401"/>
      <c r="AF126" s="401"/>
    </row>
    <row r="127" spans="1:32" s="156" customFormat="1">
      <c r="A127" s="422"/>
      <c r="B127" s="422">
        <f t="array" ref="B127">SUM((Оплата!$C$5:$C$2992&lt;=$G$1)*(Оплата!$D$5:$D$2992="кап_затраты")*(Оплата!$A$5:$A$2992=E127)*(Оплата!$E$5:$E$2992))</f>
        <v>0</v>
      </c>
      <c r="C127" s="422">
        <f t="array" ref="C127">SUM((Оплата!$C$5:$C$2992&lt;=$G$1)*(Оплата!$D$5:$D$2992="э_энер")*(Оплата!$A$5:$A$2992=E127)*(Оплата!$E$5:$E$2992))</f>
        <v>0</v>
      </c>
      <c r="D127" s="156">
        <f t="array" ref="D127">SUM((Оплата!$C$5:$C$2992&lt;=$G$1)*(Оплата!$D$5:$D$2992="ТСЖ")*(Оплата!$A$5:$A$2992=E127)*(Оплата!$E$5:$E$2992))</f>
        <v>33374.839999999997</v>
      </c>
      <c r="E127" s="402">
        <f>Жильцы!A125</f>
        <v>124</v>
      </c>
      <c r="F127" s="403" t="str">
        <f>Жильцы!B125&amp;" "&amp;Жильцы!C125&amp;"."&amp;Жильцы!D125&amp;"."</f>
        <v>Казанцева Л.М.</v>
      </c>
      <c r="G127" s="404">
        <f t="shared" si="20"/>
        <v>6453.5839999999989</v>
      </c>
      <c r="H127" s="405">
        <f>Жильцы!J125+SUMIFS(р_и_с!C125:O125, р_и_с!$C$1:$O$1,"&lt;"&amp;$F$1)+SUMIFS(т_тех!C125:O125, т_тех!$C$1:$O$1,"&lt;"&amp;$F$1)+SUMIFS(пас_с!C125:O125,пас_с!$C$1:$O$1,"&lt;"&amp;$F$1)-D127</f>
        <v>-7745.8659999999982</v>
      </c>
      <c r="I127" s="406">
        <f>Жильцы!L125+SUMIFS(кап!C125:O125, кап!$C$1:$O$1,"&lt;"&amp;$F$1)-B127</f>
        <v>0</v>
      </c>
      <c r="J127" s="407">
        <f>Жильцы!K125+SUMIFS(э_э!C125:O125, э_э!$C$1:$O$1,"&lt;"&amp;$F$1)-C127</f>
        <v>14199.449999999997</v>
      </c>
      <c r="K127" s="388">
        <f>INDEX(р_и_с!$A$2:$O$129,E127,(3+$F$1))+INDEX(т_тех!$A$2:$O$129,E127,(3+$F$1))+INDEX(пас_с!$A$2:$O$129,E127,(3+$F$1))</f>
        <v>2088.7039999999997</v>
      </c>
      <c r="L127" s="488">
        <f>INDEX(р_и_с!$R$2:$AC$129,E127,$F$1)</f>
        <v>1935.1999999999998</v>
      </c>
      <c r="M127" s="491">
        <f t="shared" si="29"/>
        <v>153.49999999999977</v>
      </c>
      <c r="N127" s="408">
        <f>INDEX(кап!$A$2:$O$129,E127,(3+$F$1))</f>
        <v>0</v>
      </c>
      <c r="O127" s="390">
        <f>INDEX(э_э!$A$2:$O$129,E127,(3+$F$1))</f>
        <v>1910.4399999999998</v>
      </c>
      <c r="P127" s="391">
        <f t="shared" si="23"/>
        <v>3999.1439999999993</v>
      </c>
      <c r="Q127" s="409">
        <f t="array" ref="Q127">SUM((Оплата!$C$5:$C$2985&lt;=$H$1)*(Оплата!$C$5:$C$2985&gt;$G$1)*(Оплата!$D$5:$D$2985="ТСЖ")*(Оплата!$A$5:$A$2985=E127)*(Оплата!$E$5:$E$2985))</f>
        <v>0</v>
      </c>
      <c r="R127" s="410">
        <f t="array" ref="R127">SUM((Оплата!$C$5:$C$2985&lt;=$H$1)*(Оплата!$C$5:$C$2985&gt;$G$1)*(Оплата!$D$5:$D$2985="кап_затраты")*(Оплата!$A$5:$A$2985=E127)*(Оплата!$E$5:$E$2985))</f>
        <v>0</v>
      </c>
      <c r="S127" s="411">
        <f t="array" ref="S127">SUM((Оплата!$C$5:$C$2985&lt;=$H$1)*(Оплата!$C$5:$C$2985&gt;$G$1)*(Оплата!$D$5:$D$2985="э_энер")*(Оплата!$A$5:$A$2985=E127)*(Оплата!$E$5:$E$2985))</f>
        <v>0</v>
      </c>
      <c r="T127" s="412">
        <f t="shared" si="21"/>
        <v>0</v>
      </c>
      <c r="U127" s="405">
        <f t="shared" si="25"/>
        <v>-5657.1619999999984</v>
      </c>
      <c r="V127" s="405">
        <f t="shared" si="26"/>
        <v>0</v>
      </c>
      <c r="W127" s="406">
        <f t="shared" si="27"/>
        <v>16109.889999999998</v>
      </c>
      <c r="X127" s="404">
        <f t="shared" si="22"/>
        <v>10452.727999999999</v>
      </c>
      <c r="Y127" s="413">
        <f t="shared" si="19"/>
        <v>124</v>
      </c>
      <c r="Z127" s="156">
        <f t="shared" si="28"/>
        <v>2.2240000000000002</v>
      </c>
      <c r="AA127" s="398"/>
      <c r="AB127" s="401"/>
      <c r="AD127" s="401"/>
      <c r="AE127" s="401"/>
      <c r="AF127" s="401"/>
    </row>
    <row r="128" spans="1:32" s="156" customFormat="1">
      <c r="A128" s="381"/>
      <c r="B128" s="381">
        <f t="array" ref="B128">SUM((Оплата!$C$5:$C$2992&lt;=$G$1)*(Оплата!$D$5:$D$2992="кап_затраты")*(Оплата!$A$5:$A$2992=E128)*(Оплата!$E$5:$E$2992))</f>
        <v>0</v>
      </c>
      <c r="C128" s="381">
        <f t="array" ref="C128">SUM((Оплата!$C$5:$C$2992&lt;=$G$1)*(Оплата!$D$5:$D$2992="э_энер")*(Оплата!$A$5:$A$2992=E128)*(Оплата!$E$5:$E$2992))</f>
        <v>0</v>
      </c>
      <c r="D128" s="156">
        <f t="array" ref="D128">SUM((Оплата!$C$5:$C$2992&lt;=$G$1)*(Оплата!$D$5:$D$2992="ТСЖ")*(Оплата!$A$5:$A$2992=E128)*(Оплата!$E$5:$E$2992))</f>
        <v>29991.48</v>
      </c>
      <c r="E128" s="402">
        <f>Жильцы!A126</f>
        <v>125</v>
      </c>
      <c r="F128" s="403" t="str">
        <f>Жильцы!B126&amp;" "&amp;Жильцы!C126&amp;"."&amp;Жильцы!D126&amp;"."</f>
        <v>Бойко Т.М.</v>
      </c>
      <c r="G128" s="404">
        <f t="shared" si="20"/>
        <v>2989.7740000000013</v>
      </c>
      <c r="H128" s="405">
        <f>Жильцы!J126+SUMIFS(р_и_с!C126:O126, р_и_с!$C$1:$O$1,"&lt;"&amp;$F$1)+SUMIFS(т_тех!C126:O126, т_тех!$C$1:$O$1,"&lt;"&amp;$F$1)+SUMIFS(пас_с!C126:O126,пас_с!$C$1:$O$1,"&lt;"&amp;$F$1)-D128</f>
        <v>-7934.0060000000012</v>
      </c>
      <c r="I128" s="406">
        <f>Жильцы!L126+SUMIFS(кап!C126:O126, кап!$C$1:$O$1,"&lt;"&amp;$F$1)-B128</f>
        <v>0</v>
      </c>
      <c r="J128" s="407">
        <f>Жильцы!K126+SUMIFS(э_э!C126:O126, э_э!$C$1:$O$1,"&lt;"&amp;$F$1)-C128</f>
        <v>10923.780000000002</v>
      </c>
      <c r="K128" s="388">
        <f>INDEX(р_и_с!$A$2:$O$129,E128,(3+$F$1))+INDEX(т_тех!$A$2:$O$129,E128,(3+$F$1))+INDEX(пас_с!$A$2:$O$129,E128,(3+$F$1))</f>
        <v>2088.7039999999997</v>
      </c>
      <c r="L128" s="488">
        <f>INDEX(р_и_с!$R$2:$AC$129,E128,$F$1)</f>
        <v>1935.1999999999998</v>
      </c>
      <c r="M128" s="491">
        <f t="shared" si="29"/>
        <v>153.49999999999977</v>
      </c>
      <c r="N128" s="408">
        <f>INDEX(кап!$A$2:$O$129,E128,(3+$F$1))</f>
        <v>0</v>
      </c>
      <c r="O128" s="390">
        <f>INDEX(э_э!$A$2:$O$129,E128,(3+$F$1))</f>
        <v>1042.8</v>
      </c>
      <c r="P128" s="391">
        <f t="shared" si="23"/>
        <v>3131.5039999999999</v>
      </c>
      <c r="Q128" s="409">
        <f t="array" ref="Q128">SUM((Оплата!$C$5:$C$2985&lt;=$H$1)*(Оплата!$C$5:$C$2985&gt;$G$1)*(Оплата!$D$5:$D$2985="ТСЖ")*(Оплата!$A$5:$A$2985=E128)*(Оплата!$E$5:$E$2985))</f>
        <v>2989.77</v>
      </c>
      <c r="R128" s="410">
        <f t="array" ref="R128">SUM((Оплата!$C$5:$C$2985&lt;=$H$1)*(Оплата!$C$5:$C$2985&gt;$G$1)*(Оплата!$D$5:$D$2985="кап_затраты")*(Оплата!$A$5:$A$2985=E128)*(Оплата!$E$5:$E$2985))</f>
        <v>0</v>
      </c>
      <c r="S128" s="411">
        <f t="array" ref="S128">SUM((Оплата!$C$5:$C$2985&lt;=$H$1)*(Оплата!$C$5:$C$2985&gt;$G$1)*(Оплата!$D$5:$D$2985="э_энер")*(Оплата!$A$5:$A$2985=E128)*(Оплата!$E$5:$E$2985))</f>
        <v>0</v>
      </c>
      <c r="T128" s="412">
        <f t="shared" si="21"/>
        <v>2989.77</v>
      </c>
      <c r="U128" s="405">
        <f t="shared" si="25"/>
        <v>-8835.0720000000019</v>
      </c>
      <c r="V128" s="405">
        <f t="shared" si="26"/>
        <v>0</v>
      </c>
      <c r="W128" s="406">
        <f t="shared" si="27"/>
        <v>11966.580000000002</v>
      </c>
      <c r="X128" s="404">
        <f t="shared" si="22"/>
        <v>3131.5079999999998</v>
      </c>
      <c r="Y128" s="413">
        <f t="shared" si="19"/>
        <v>125</v>
      </c>
      <c r="Z128" s="156">
        <f t="shared" si="28"/>
        <v>2.2240000000000002</v>
      </c>
      <c r="AA128" s="398"/>
      <c r="AB128" s="401"/>
      <c r="AD128" s="401"/>
      <c r="AE128" s="401"/>
      <c r="AF128" s="401"/>
    </row>
    <row r="129" spans="1:32" s="156" customFormat="1">
      <c r="A129" s="381"/>
      <c r="B129" s="381">
        <f t="array" ref="B129">SUM((Оплата!$C$5:$C$2992&lt;=$G$1)*(Оплата!$D$5:$D$2992="кап_затраты")*(Оплата!$A$5:$A$2992=E129)*(Оплата!$E$5:$E$2992))</f>
        <v>0</v>
      </c>
      <c r="C129" s="381">
        <f t="array" ref="C129">SUM((Оплата!$C$5:$C$2992&lt;=$G$1)*(Оплата!$D$5:$D$2992="э_энер")*(Оплата!$A$5:$A$2992=E129)*(Оплата!$E$5:$E$2992))</f>
        <v>0</v>
      </c>
      <c r="D129" s="156">
        <f t="array" ref="D129">SUM((Оплата!$C$5:$C$2992&lt;=$G$1)*(Оплата!$D$5:$D$2992="ТСЖ")*(Оплата!$A$5:$A$2992=E129)*(Оплата!$E$5:$E$2992))</f>
        <v>29038.530000000002</v>
      </c>
      <c r="E129" s="402">
        <f>Жильцы!A127</f>
        <v>126</v>
      </c>
      <c r="F129" s="403" t="str">
        <f>Жильцы!B127&amp;" "&amp;Жильцы!C127&amp;"."&amp;Жильцы!D127&amp;"."</f>
        <v>Васильев С..А..</v>
      </c>
      <c r="G129" s="404">
        <f t="shared" si="20"/>
        <v>8876.1579999999994</v>
      </c>
      <c r="H129" s="405">
        <f>Жильцы!J127+SUMIFS(р_и_с!C127:O127, р_и_с!$C$1:$O$1,"&lt;"&amp;$F$1)+SUMIFS(т_тех!C127:O127, т_тех!$C$1:$O$1,"&lt;"&amp;$F$1)+SUMIFS(пас_с!C127:O127,пас_с!$C$1:$O$1,"&lt;"&amp;$F$1)-D129</f>
        <v>-6958.2020000000011</v>
      </c>
      <c r="I129" s="406">
        <f>Жильцы!L127+SUMIFS(кап!C127:O127, кап!$C$1:$O$1,"&lt;"&amp;$F$1)-B129</f>
        <v>0</v>
      </c>
      <c r="J129" s="407">
        <f>Жильцы!K127+SUMIFS(э_э!C127:O127, э_э!$C$1:$O$1,"&lt;"&amp;$F$1)-C129</f>
        <v>15834.36</v>
      </c>
      <c r="K129" s="388">
        <f>INDEX(р_и_с!$A$2:$O$129,E129,(3+$F$1))+INDEX(т_тех!$A$2:$O$129,E129,(3+$F$1))+INDEX(пас_с!$A$2:$O$129,E129,(3+$F$1))</f>
        <v>1566.528</v>
      </c>
      <c r="L129" s="488">
        <f>INDEX(р_и_с!$R$2:$AC$129,E129,$F$1)</f>
        <v>1451.4</v>
      </c>
      <c r="M129" s="491">
        <f t="shared" si="29"/>
        <v>115.12999999999988</v>
      </c>
      <c r="N129" s="408">
        <f>INDEX(кап!$A$2:$O$129,E129,(3+$F$1))</f>
        <v>0</v>
      </c>
      <c r="O129" s="390">
        <f>INDEX(э_э!$A$2:$O$129,E129,(3+$F$1))</f>
        <v>1722.6</v>
      </c>
      <c r="P129" s="391">
        <f t="shared" si="23"/>
        <v>3289.1279999999997</v>
      </c>
      <c r="Q129" s="409">
        <f t="array" ref="Q129">SUM((Оплата!$C$5:$C$2985&lt;=$H$1)*(Оплата!$C$5:$C$2985&gt;$G$1)*(Оплата!$D$5:$D$2985="ТСЖ")*(Оплата!$A$5:$A$2985=E129)*(Оплата!$E$5:$E$2985))</f>
        <v>0</v>
      </c>
      <c r="R129" s="410">
        <f t="array" ref="R129">SUM((Оплата!$C$5:$C$2985&lt;=$H$1)*(Оплата!$C$5:$C$2985&gt;$G$1)*(Оплата!$D$5:$D$2985="кап_затраты")*(Оплата!$A$5:$A$2985=E129)*(Оплата!$E$5:$E$2985))</f>
        <v>0</v>
      </c>
      <c r="S129" s="411">
        <f t="array" ref="S129">SUM((Оплата!$C$5:$C$2985&lt;=$H$1)*(Оплата!$C$5:$C$2985&gt;$G$1)*(Оплата!$D$5:$D$2985="э_энер")*(Оплата!$A$5:$A$2985=E129)*(Оплата!$E$5:$E$2985))</f>
        <v>0</v>
      </c>
      <c r="T129" s="412">
        <f t="shared" si="21"/>
        <v>0</v>
      </c>
      <c r="U129" s="405">
        <f t="shared" si="25"/>
        <v>-5391.6740000000009</v>
      </c>
      <c r="V129" s="405">
        <f t="shared" si="26"/>
        <v>0</v>
      </c>
      <c r="W129" s="406">
        <f t="shared" si="27"/>
        <v>17556.96</v>
      </c>
      <c r="X129" s="404">
        <f t="shared" si="22"/>
        <v>12165.285999999998</v>
      </c>
      <c r="Y129" s="413">
        <f t="shared" si="19"/>
        <v>126</v>
      </c>
      <c r="Z129" s="156">
        <f t="shared" si="28"/>
        <v>2.2240000000000002</v>
      </c>
      <c r="AA129" s="398"/>
      <c r="AB129" s="401"/>
      <c r="AD129" s="401"/>
      <c r="AE129" s="401"/>
      <c r="AF129" s="401"/>
    </row>
    <row r="130" spans="1:32" s="156" customFormat="1">
      <c r="A130" s="381"/>
      <c r="B130" s="381">
        <f t="array" ref="B130">SUM((Оплата!$C$5:$C$2992&lt;=$G$1)*(Оплата!$D$5:$D$2992="кап_затраты")*(Оплата!$A$5:$A$2992=E130)*(Оплата!$E$5:$E$2992))</f>
        <v>0</v>
      </c>
      <c r="C130" s="381">
        <f t="array" ref="C130">SUM((Оплата!$C$5:$C$2992&lt;=$G$1)*(Оплата!$D$5:$D$2992="э_энер")*(Оплата!$A$5:$A$2992=E130)*(Оплата!$E$5:$E$2992))</f>
        <v>0</v>
      </c>
      <c r="D130" s="156">
        <f t="array" ref="D130">SUM((Оплата!$C$5:$C$2992&lt;=$G$1)*(Оплата!$D$5:$D$2992="ТСЖ")*(Оплата!$A$5:$A$2992=E130)*(Оплата!$E$5:$E$2992))</f>
        <v>20202.740000000002</v>
      </c>
      <c r="E130" s="402">
        <f>Жильцы!A128</f>
        <v>127</v>
      </c>
      <c r="F130" s="403" t="str">
        <f>Жильцы!B128&amp;" "&amp;Жильцы!C128&amp;"."&amp;Жильцы!D128&amp;"."</f>
        <v>Астапов А.В.</v>
      </c>
      <c r="G130" s="404">
        <f>H130+J130+I130</f>
        <v>1982.2080000000014</v>
      </c>
      <c r="H130" s="405">
        <f>Жильцы!J128+SUMIFS(р_и_с!C128:O128, р_и_с!$C$1:$O$1,"&lt;"&amp;$F$1)+SUMIFS(т_тех!C128:O128, т_тех!$C$1:$O$1,"&lt;"&amp;$F$1)+SUMIFS(пас_с!C128:O128,пас_с!$C$1:$O$1,"&lt;"&amp;$F$1)-D130</f>
        <v>-3659.8319999999985</v>
      </c>
      <c r="I130" s="406">
        <f>Жильцы!L128+SUMIFS(кап!C128:O128, кап!$C$1:$O$1,"&lt;"&amp;$F$1)-B130</f>
        <v>0</v>
      </c>
      <c r="J130" s="407">
        <f>Жильцы!K128+SUMIFS(э_э!C128:O128, э_э!$C$1:$O$1,"&lt;"&amp;$F$1)-C130</f>
        <v>5642.04</v>
      </c>
      <c r="K130" s="388">
        <f>INDEX(р_и_с!$A$2:$O$129,E130,(3+$F$1))+INDEX(т_тех!$A$2:$O$129,E130,(3+$F$1))+INDEX(пас_с!$A$2:$O$129,E130,(3+$F$1))</f>
        <v>1566.528</v>
      </c>
      <c r="L130" s="488">
        <f>INDEX(р_и_с!$R$2:$AC$129,E130,$F$1)</f>
        <v>1451.4</v>
      </c>
      <c r="M130" s="491">
        <f t="shared" si="29"/>
        <v>115.12999999999988</v>
      </c>
      <c r="N130" s="408">
        <f>INDEX(кап!$A$2:$O$129,E130,(3+$F$1))</f>
        <v>0</v>
      </c>
      <c r="O130" s="390">
        <f>INDEX(э_э!$A$2:$O$129,E130,(3+$F$1))</f>
        <v>412.5</v>
      </c>
      <c r="P130" s="391">
        <f t="shared" si="23"/>
        <v>1979.028</v>
      </c>
      <c r="Q130" s="409">
        <f t="array" ref="Q130">SUM((Оплата!$C$5:$C$2985&lt;=$H$1)*(Оплата!$C$5:$C$2985&gt;$G$1)*(Оплата!$D$5:$D$2985="ТСЖ")*(Оплата!$A$5:$A$2985=E130)*(Оплата!$E$5:$E$2985))</f>
        <v>1982.21</v>
      </c>
      <c r="R130" s="410">
        <f t="array" ref="R130">SUM((Оплата!$C$5:$C$2985&lt;=$H$1)*(Оплата!$C$5:$C$2985&gt;$G$1)*(Оплата!$D$5:$D$2985="кап_затраты")*(Оплата!$A$5:$A$2985=E130)*(Оплата!$E$5:$E$2985))</f>
        <v>0</v>
      </c>
      <c r="S130" s="411">
        <f t="array" ref="S130">SUM((Оплата!$C$5:$C$2985&lt;=$H$1)*(Оплата!$C$5:$C$2985&gt;$G$1)*(Оплата!$D$5:$D$2985="э_энер")*(Оплата!$A$5:$A$2985=E130)*(Оплата!$E$5:$E$2985))</f>
        <v>0</v>
      </c>
      <c r="T130" s="412">
        <f t="shared" si="21"/>
        <v>1982.21</v>
      </c>
      <c r="U130" s="405">
        <f t="shared" si="25"/>
        <v>-4075.5139999999983</v>
      </c>
      <c r="V130" s="405">
        <f t="shared" si="26"/>
        <v>0</v>
      </c>
      <c r="W130" s="406">
        <f t="shared" si="27"/>
        <v>6054.54</v>
      </c>
      <c r="X130" s="404">
        <f t="shared" si="22"/>
        <v>1979.0260000000017</v>
      </c>
      <c r="Y130" s="413">
        <f t="shared" si="19"/>
        <v>127</v>
      </c>
      <c r="Z130" s="156">
        <f t="shared" si="28"/>
        <v>2.2240000000000002</v>
      </c>
      <c r="AA130" s="398"/>
      <c r="AB130" s="401"/>
      <c r="AD130" s="401"/>
      <c r="AE130" s="401"/>
      <c r="AF130" s="401"/>
    </row>
    <row r="131" spans="1:32" s="156" customFormat="1" ht="13.5" thickBot="1">
      <c r="A131" s="381"/>
      <c r="B131" s="381">
        <f t="array" ref="B131">SUM((Оплата!$C$5:$C$2992&lt;=$G$1)*(Оплата!$D$5:$D$2992="кап_затраты")*(Оплата!$A$5:$A$2992=E131)*(Оплата!$E$5:$E$2992))</f>
        <v>0</v>
      </c>
      <c r="C131" s="381">
        <f t="array" ref="C131">SUM((Оплата!$C$5:$C$2992&lt;=$G$1)*(Оплата!$D$5:$D$2992="э_энер")*(Оплата!$A$5:$A$2992=E131)*(Оплата!$E$5:$E$2992))</f>
        <v>0</v>
      </c>
      <c r="D131" s="156">
        <f t="array" ref="D131">SUM((Оплата!$C$5:$C$2992&lt;=$G$1)*(Оплата!$D$5:$D$2992="ТСЖ")*(Оплата!$A$5:$A$2992=E131)*(Оплата!$E$5:$E$2992))</f>
        <v>18868.019999999997</v>
      </c>
      <c r="E131" s="423">
        <f>Жильцы!A129</f>
        <v>128</v>
      </c>
      <c r="F131" s="424" t="str">
        <f>Жильцы!B129&amp;" "&amp;Жильцы!C129&amp;"."&amp;Жильцы!D129&amp;"."</f>
        <v>Эйсвальд Н.И.</v>
      </c>
      <c r="G131" s="425">
        <f t="shared" ref="G131" si="30">H131+J131+I131</f>
        <v>4119.130000000001</v>
      </c>
      <c r="H131" s="426">
        <f>Жильцы!J129+SUMIFS(р_и_с!C129:O129, р_и_с!$C$1:$O$1,"&lt;"&amp;$F$1)+SUMIFS(т_тех!C129:O129, т_тех!$C$1:$O$1,"&lt;"&amp;$F$1)+SUMIFS(пас_с!C129:O129,пас_с!$C$1:$O$1,"&lt;"&amp;$F$1)-D131</f>
        <v>-2224.0699999999997</v>
      </c>
      <c r="I131" s="427">
        <f>Жильцы!L129+SUMIFS(кап!C129:O129, кап!$C$1:$O$1,"&lt;"&amp;$F$1)-B131</f>
        <v>0</v>
      </c>
      <c r="J131" s="428">
        <f>Жильцы!K129+SUMIFS(э_э!C129:O129, э_э!$C$1:$O$1,"&lt;"&amp;$F$1)-C131</f>
        <v>6343.2000000000007</v>
      </c>
      <c r="K131" s="429">
        <f>INDEX(р_и_с!$A$2:$O$129,E131,(3+$F$1))+INDEX(т_тех!$A$2:$O$129,E131,(3+$F$1))+INDEX(пас_с!$A$2:$O$129,E131,(3+$F$1))</f>
        <v>1576.08</v>
      </c>
      <c r="L131" s="489">
        <f>INDEX(р_и_с!$R$2:$AC$129,E131,$F$1)</f>
        <v>1460.25</v>
      </c>
      <c r="M131" s="489">
        <f>ROUND(K131,2)-ROUND(L131,2)</f>
        <v>115.82999999999993</v>
      </c>
      <c r="N131" s="430">
        <f>INDEX(кап!$A$2:$O$129,E131,(3+$F$1))</f>
        <v>0</v>
      </c>
      <c r="O131" s="431">
        <f>INDEX(э_э!$A$2:$O$129,E131,(3+$F$1))</f>
        <v>412.5</v>
      </c>
      <c r="P131" s="432">
        <f t="shared" si="23"/>
        <v>1988.58</v>
      </c>
      <c r="Q131" s="433">
        <f t="array" ref="Q131">SUM((Оплата!$C$5:$C$2985&lt;=$H$1)*(Оплата!$C$5:$C$2985&gt;$G$1)*(Оплата!$D$5:$D$2985="ТСЖ")*(Оплата!$A$5:$A$2985=E131)*(Оплата!$E$5:$E$2985))</f>
        <v>4119.13</v>
      </c>
      <c r="R131" s="434">
        <f t="array" ref="R131">SUM((Оплата!$C$5:$C$2985&lt;=$H$1)*(Оплата!$C$5:$C$2985&gt;$G$1)*(Оплата!$D$5:$D$2985="кап_затраты")*(Оплата!$A$5:$A$2985=E131)*(Оплата!$E$5:$E$2985))</f>
        <v>0</v>
      </c>
      <c r="S131" s="435">
        <f t="array" ref="S131">SUM((Оплата!$C$5:$C$2985&lt;=$H$1)*(Оплата!$C$5:$C$2985&gt;$G$1)*(Оплата!$D$5:$D$2985="э_энер")*(Оплата!$A$5:$A$2985=E131)*(Оплата!$E$5:$E$2985))</f>
        <v>0</v>
      </c>
      <c r="T131" s="436">
        <f t="shared" si="21"/>
        <v>4119.13</v>
      </c>
      <c r="U131" s="426">
        <f t="shared" si="25"/>
        <v>-4767.12</v>
      </c>
      <c r="V131" s="426">
        <f t="shared" si="26"/>
        <v>0</v>
      </c>
      <c r="W131" s="427">
        <f t="shared" si="27"/>
        <v>6755.7000000000007</v>
      </c>
      <c r="X131" s="425">
        <f t="shared" si="22"/>
        <v>1988.5800000000008</v>
      </c>
      <c r="Y131" s="437">
        <f t="shared" si="19"/>
        <v>128</v>
      </c>
      <c r="Z131" s="156">
        <f t="shared" si="28"/>
        <v>2.2240000000000002</v>
      </c>
      <c r="AA131" s="398"/>
      <c r="AB131" s="401"/>
      <c r="AD131" s="401"/>
      <c r="AE131" s="401"/>
      <c r="AF131" s="401"/>
    </row>
    <row r="132" spans="1:32">
      <c r="AF132" s="401"/>
    </row>
    <row r="133" spans="1:32">
      <c r="F133" s="438" t="s">
        <v>540</v>
      </c>
      <c r="G133" s="439">
        <f>SUM(G4:G131)</f>
        <v>392415.65600000008</v>
      </c>
      <c r="H133" s="440">
        <f t="shared" ref="H133:X133" si="31">SUM(H4:H131)</f>
        <v>-602759.13400000008</v>
      </c>
      <c r="I133" s="440"/>
      <c r="J133" s="440">
        <f t="shared" si="31"/>
        <v>997189.26999999979</v>
      </c>
      <c r="K133" s="441">
        <f t="shared" si="31"/>
        <v>220281.8559999998</v>
      </c>
      <c r="L133" s="490">
        <f>SUM(L4:L131)</f>
        <v>204092.7999999999</v>
      </c>
      <c r="M133" s="490">
        <f>SUM(M4:M131)</f>
        <v>16189.029999999986</v>
      </c>
      <c r="N133" s="441"/>
      <c r="O133" s="441">
        <f t="shared" si="31"/>
        <v>94691.78</v>
      </c>
      <c r="P133" s="441">
        <f t="shared" si="31"/>
        <v>314973.63600000017</v>
      </c>
      <c r="Q133" s="442">
        <f t="shared" si="31"/>
        <v>282202.1700000001</v>
      </c>
      <c r="R133" s="442"/>
      <c r="S133" s="439">
        <f t="shared" si="31"/>
        <v>0</v>
      </c>
      <c r="T133" s="439"/>
      <c r="U133" s="440">
        <f t="shared" si="31"/>
        <v>-664679.44800000009</v>
      </c>
      <c r="V133" s="440"/>
      <c r="W133" s="440">
        <f>SUM(W4:W131)</f>
        <v>1091881.0499999998</v>
      </c>
      <c r="X133" s="439">
        <f t="shared" si="31"/>
        <v>425187.12200000026</v>
      </c>
      <c r="AF133" s="401"/>
    </row>
    <row r="135" spans="1:32">
      <c r="H135" s="440"/>
      <c r="I135" s="440"/>
      <c r="J135" s="440"/>
      <c r="X135" s="441"/>
    </row>
    <row r="136" spans="1:32">
      <c r="G136" s="441"/>
      <c r="H136" s="441"/>
      <c r="I136" s="441"/>
      <c r="J136" s="441"/>
      <c r="K136" s="441"/>
      <c r="L136" s="441"/>
      <c r="M136" s="441"/>
      <c r="N136" s="441"/>
      <c r="O136" s="441"/>
      <c r="P136" s="441"/>
      <c r="Q136" s="441"/>
      <c r="R136" s="441"/>
      <c r="S136" s="441"/>
      <c r="T136" s="441"/>
      <c r="U136" s="441"/>
      <c r="V136" s="441"/>
      <c r="W136" s="441"/>
      <c r="X136" s="441"/>
    </row>
  </sheetData>
  <sheetProtection password="B636" sheet="1" objects="1" scenarios="1" autoFilter="0"/>
  <autoFilter ref="A3:AF131"/>
  <mergeCells count="6">
    <mergeCell ref="Z2:Z3"/>
    <mergeCell ref="K1:O1"/>
    <mergeCell ref="H2:J2"/>
    <mergeCell ref="K2:P2"/>
    <mergeCell ref="Q2:T2"/>
    <mergeCell ref="U2:W2"/>
  </mergeCells>
  <conditionalFormatting sqref="O4:P131">
    <cfRule type="cellIs" dxfId="19" priority="1" stopIfTrue="1" operator="lessThan">
      <formula>0</formula>
    </cfRule>
  </conditionalFormatting>
  <dataValidations count="1">
    <dataValidation type="list" allowBlank="1" showInputMessage="1" showErrorMessage="1" sqref="K1:N1">
      <formula1>"ЯНВАРЬ,ФЕВРАЛЬ,МАРТ,АПРЕЛЬ,МАЙ,ИЮНЬ,ИЮЛЬ,АВГУСТ,СЕНТЯБРЬ,ОКТЯБРЬ,НОЯБРЬ,ДЕКАБРЬ"</formula1>
    </dataValidation>
  </dataValidations>
  <printOptions horizontalCentered="1"/>
  <pageMargins left="0.11811023622047245" right="0.11811023622047245" top="0.55118110236220474" bottom="0.51181102362204722" header="0.15748031496062992" footer="0.19685039370078741"/>
  <pageSetup paperSize="9" fitToHeight="6" orientation="landscape" r:id="rId1"/>
  <headerFooter alignWithMargins="0">
    <oddHeader>&amp;C&amp;"Times New Roman,полужирный"&amp;18Оборотная ведомость</oddHeader>
    <oddFooter>Страница &amp;P из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51"/>
  <dimension ref="A2:M22"/>
  <sheetViews>
    <sheetView workbookViewId="0">
      <selection activeCell="E8" sqref="E8"/>
    </sheetView>
  </sheetViews>
  <sheetFormatPr defaultColWidth="9" defaultRowHeight="12.75"/>
  <cols>
    <col min="1" max="1" width="9.125" style="65" customWidth="1"/>
    <col min="2" max="2" width="9" style="65" customWidth="1"/>
    <col min="3" max="3" width="11" style="65" customWidth="1"/>
    <col min="4" max="5" width="9.375" style="65" customWidth="1"/>
    <col min="6" max="16384" width="9" style="65"/>
  </cols>
  <sheetData>
    <row r="2" spans="1:5">
      <c r="A2" s="65" t="s">
        <v>141</v>
      </c>
      <c r="B2" s="65">
        <v>1</v>
      </c>
      <c r="C2" s="443">
        <v>44227</v>
      </c>
      <c r="D2" s="443">
        <f>C2+10</f>
        <v>44237</v>
      </c>
      <c r="E2" s="443">
        <v>44197</v>
      </c>
    </row>
    <row r="3" spans="1:5">
      <c r="A3" s="65" t="s">
        <v>142</v>
      </c>
      <c r="B3" s="65">
        <v>2</v>
      </c>
      <c r="C3" s="443">
        <v>44255</v>
      </c>
      <c r="D3" s="443">
        <f>C3+10</f>
        <v>44265</v>
      </c>
      <c r="E3" s="443">
        <f>C2</f>
        <v>44227</v>
      </c>
    </row>
    <row r="4" spans="1:5">
      <c r="A4" s="65" t="s">
        <v>143</v>
      </c>
      <c r="B4" s="65">
        <v>3</v>
      </c>
      <c r="C4" s="443">
        <v>44286</v>
      </c>
      <c r="D4" s="443">
        <f t="shared" ref="D4:D13" si="0">C4+10</f>
        <v>44296</v>
      </c>
      <c r="E4" s="443">
        <f>C3</f>
        <v>44255</v>
      </c>
    </row>
    <row r="5" spans="1:5">
      <c r="A5" s="65" t="s">
        <v>144</v>
      </c>
      <c r="B5" s="65">
        <v>4</v>
      </c>
      <c r="C5" s="443">
        <v>44316</v>
      </c>
      <c r="D5" s="443">
        <f t="shared" si="0"/>
        <v>44326</v>
      </c>
      <c r="E5" s="443">
        <f>C4</f>
        <v>44286</v>
      </c>
    </row>
    <row r="6" spans="1:5">
      <c r="A6" s="65" t="s">
        <v>145</v>
      </c>
      <c r="B6" s="65">
        <v>5</v>
      </c>
      <c r="C6" s="443">
        <v>44347</v>
      </c>
      <c r="D6" s="443">
        <f t="shared" si="0"/>
        <v>44357</v>
      </c>
      <c r="E6" s="443">
        <f t="shared" ref="E6:E12" si="1">C5</f>
        <v>44316</v>
      </c>
    </row>
    <row r="7" spans="1:5">
      <c r="A7" s="65" t="s">
        <v>146</v>
      </c>
      <c r="B7" s="65">
        <v>6</v>
      </c>
      <c r="C7" s="443">
        <v>44377</v>
      </c>
      <c r="D7" s="443">
        <f t="shared" si="0"/>
        <v>44387</v>
      </c>
      <c r="E7" s="443">
        <f>C6</f>
        <v>44347</v>
      </c>
    </row>
    <row r="8" spans="1:5">
      <c r="A8" s="65" t="s">
        <v>147</v>
      </c>
      <c r="B8" s="65">
        <v>7</v>
      </c>
      <c r="C8" s="443">
        <v>44408</v>
      </c>
      <c r="D8" s="443">
        <f t="shared" si="0"/>
        <v>44418</v>
      </c>
      <c r="E8" s="443">
        <f t="shared" si="1"/>
        <v>44377</v>
      </c>
    </row>
    <row r="9" spans="1:5">
      <c r="A9" s="65" t="s">
        <v>148</v>
      </c>
      <c r="B9" s="65">
        <v>8</v>
      </c>
      <c r="C9" s="443">
        <v>44439</v>
      </c>
      <c r="D9" s="443">
        <f t="shared" si="0"/>
        <v>44449</v>
      </c>
      <c r="E9" s="443">
        <f t="shared" si="1"/>
        <v>44408</v>
      </c>
    </row>
    <row r="10" spans="1:5">
      <c r="A10" s="65" t="s">
        <v>149</v>
      </c>
      <c r="B10" s="65">
        <v>9</v>
      </c>
      <c r="C10" s="443">
        <v>44469</v>
      </c>
      <c r="D10" s="443">
        <f t="shared" si="0"/>
        <v>44479</v>
      </c>
      <c r="E10" s="443">
        <f t="shared" si="1"/>
        <v>44439</v>
      </c>
    </row>
    <row r="11" spans="1:5">
      <c r="A11" s="65" t="s">
        <v>150</v>
      </c>
      <c r="B11" s="65">
        <v>10</v>
      </c>
      <c r="C11" s="443">
        <v>44500</v>
      </c>
      <c r="D11" s="443">
        <f t="shared" si="0"/>
        <v>44510</v>
      </c>
      <c r="E11" s="443">
        <f t="shared" si="1"/>
        <v>44469</v>
      </c>
    </row>
    <row r="12" spans="1:5">
      <c r="A12" s="65" t="s">
        <v>151</v>
      </c>
      <c r="B12" s="65">
        <v>11</v>
      </c>
      <c r="C12" s="443">
        <v>44530</v>
      </c>
      <c r="D12" s="443">
        <f t="shared" si="0"/>
        <v>44540</v>
      </c>
      <c r="E12" s="443">
        <f t="shared" si="1"/>
        <v>44500</v>
      </c>
    </row>
    <row r="13" spans="1:5">
      <c r="A13" s="65" t="s">
        <v>152</v>
      </c>
      <c r="B13" s="65">
        <v>12</v>
      </c>
      <c r="C13" s="443">
        <v>44561</v>
      </c>
      <c r="D13" s="443">
        <f t="shared" si="0"/>
        <v>44571</v>
      </c>
      <c r="E13" s="443">
        <f>C12</f>
        <v>44530</v>
      </c>
    </row>
    <row r="17" spans="2:13">
      <c r="B17" s="65" t="s">
        <v>141</v>
      </c>
      <c r="C17" s="65" t="s">
        <v>142</v>
      </c>
      <c r="D17" s="65" t="s">
        <v>143</v>
      </c>
      <c r="E17" s="65" t="s">
        <v>144</v>
      </c>
      <c r="F17" s="65" t="s">
        <v>145</v>
      </c>
      <c r="G17" s="65" t="s">
        <v>146</v>
      </c>
      <c r="H17" s="65" t="s">
        <v>147</v>
      </c>
      <c r="I17" s="65" t="s">
        <v>148</v>
      </c>
      <c r="J17" s="65" t="s">
        <v>149</v>
      </c>
      <c r="K17" s="65" t="s">
        <v>150</v>
      </c>
      <c r="L17" s="65" t="s">
        <v>151</v>
      </c>
      <c r="M17" s="65" t="s">
        <v>152</v>
      </c>
    </row>
    <row r="18" spans="2:13">
      <c r="B18" s="65">
        <v>17</v>
      </c>
      <c r="C18" s="65">
        <v>18</v>
      </c>
      <c r="D18" s="65">
        <v>19</v>
      </c>
      <c r="E18" s="65">
        <v>20</v>
      </c>
      <c r="F18" s="65">
        <v>21</v>
      </c>
      <c r="G18" s="65">
        <v>22</v>
      </c>
      <c r="H18" s="65">
        <v>23</v>
      </c>
      <c r="I18" s="65">
        <v>24</v>
      </c>
      <c r="J18" s="65">
        <v>25</v>
      </c>
      <c r="K18" s="65">
        <v>26</v>
      </c>
      <c r="L18" s="65">
        <v>27</v>
      </c>
      <c r="M18" s="65">
        <v>28</v>
      </c>
    </row>
    <row r="21" spans="2:13">
      <c r="B21" s="65" t="s">
        <v>141</v>
      </c>
      <c r="C21" s="65" t="s">
        <v>142</v>
      </c>
      <c r="D21" s="65" t="s">
        <v>143</v>
      </c>
      <c r="E21" s="65" t="s">
        <v>144</v>
      </c>
      <c r="F21" s="65" t="s">
        <v>145</v>
      </c>
      <c r="G21" s="65" t="s">
        <v>146</v>
      </c>
      <c r="H21" s="65" t="s">
        <v>147</v>
      </c>
      <c r="I21" s="65" t="s">
        <v>148</v>
      </c>
      <c r="J21" s="65" t="s">
        <v>149</v>
      </c>
      <c r="K21" s="65" t="s">
        <v>150</v>
      </c>
      <c r="L21" s="65" t="s">
        <v>151</v>
      </c>
      <c r="M21" s="65" t="s">
        <v>152</v>
      </c>
    </row>
    <row r="22" spans="2:13">
      <c r="B22" s="65">
        <v>16</v>
      </c>
      <c r="C22" s="65">
        <v>17</v>
      </c>
      <c r="D22" s="65">
        <v>18</v>
      </c>
      <c r="E22" s="65">
        <v>19</v>
      </c>
      <c r="F22" s="65">
        <v>20</v>
      </c>
      <c r="G22" s="65">
        <v>21</v>
      </c>
      <c r="H22" s="65">
        <v>22</v>
      </c>
      <c r="I22" s="65">
        <v>23</v>
      </c>
      <c r="J22" s="65">
        <v>24</v>
      </c>
      <c r="K22" s="65">
        <v>25</v>
      </c>
      <c r="L22" s="65">
        <v>26</v>
      </c>
      <c r="M22" s="65">
        <v>27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61"/>
  <dimension ref="A1:AC133"/>
  <sheetViews>
    <sheetView zoomScale="70" zoomScaleNormal="70" workbookViewId="0">
      <pane xSplit="2" ySplit="1" topLeftCell="C92" activePane="bottomRight" state="frozen"/>
      <selection activeCell="H138" sqref="H138"/>
      <selection pane="topRight" activeCell="H138" sqref="H138"/>
      <selection pane="bottomLeft" activeCell="H138" sqref="H138"/>
      <selection pane="bottomRight" activeCell="W133" sqref="W133"/>
    </sheetView>
  </sheetViews>
  <sheetFormatPr defaultColWidth="9" defaultRowHeight="12.75"/>
  <cols>
    <col min="1" max="1" width="15.375" style="65" customWidth="1"/>
    <col min="2" max="2" width="14.625" style="65" customWidth="1"/>
    <col min="3" max="16384" width="9" style="65"/>
  </cols>
  <sheetData>
    <row r="1" spans="1:29">
      <c r="A1" s="444" t="s">
        <v>126</v>
      </c>
      <c r="B1" s="445" t="s">
        <v>127</v>
      </c>
      <c r="C1" s="446">
        <v>0</v>
      </c>
      <c r="D1" s="447">
        <v>1</v>
      </c>
      <c r="E1" s="447">
        <v>2</v>
      </c>
      <c r="F1" s="447">
        <v>3</v>
      </c>
      <c r="G1" s="447">
        <v>4</v>
      </c>
      <c r="H1" s="447">
        <v>5</v>
      </c>
      <c r="I1" s="447">
        <v>6</v>
      </c>
      <c r="J1" s="447">
        <v>7</v>
      </c>
      <c r="K1" s="447">
        <v>8</v>
      </c>
      <c r="L1" s="447">
        <v>9</v>
      </c>
      <c r="M1" s="447">
        <v>10</v>
      </c>
      <c r="N1" s="447">
        <v>11</v>
      </c>
      <c r="O1" s="447">
        <v>12</v>
      </c>
      <c r="R1" s="487">
        <v>1</v>
      </c>
      <c r="S1" s="487">
        <v>2</v>
      </c>
      <c r="T1" s="487">
        <v>3</v>
      </c>
      <c r="U1" s="487">
        <v>4</v>
      </c>
      <c r="V1" s="487">
        <v>5</v>
      </c>
      <c r="W1" s="487">
        <v>6</v>
      </c>
      <c r="X1" s="487">
        <v>7</v>
      </c>
      <c r="Y1" s="487">
        <v>8</v>
      </c>
      <c r="Z1" s="487">
        <v>9</v>
      </c>
      <c r="AA1" s="487">
        <v>10</v>
      </c>
      <c r="AB1" s="487">
        <v>11</v>
      </c>
      <c r="AC1" s="487">
        <v>12</v>
      </c>
    </row>
    <row r="2" spans="1:29">
      <c r="A2" s="445">
        <v>1</v>
      </c>
      <c r="B2" s="448" t="s">
        <v>153</v>
      </c>
      <c r="D2" s="65">
        <f>Жильцы!$E$2*р_и_с!D$133</f>
        <v>1730.7839999999999</v>
      </c>
      <c r="E2" s="65">
        <f>Жильцы!E2*р_и_с!$E$133</f>
        <v>1730.7839999999999</v>
      </c>
      <c r="F2" s="65">
        <f>Жильцы!E2*р_и_с!$F$133</f>
        <v>1730.7839999999999</v>
      </c>
      <c r="G2" s="65">
        <f>Жильцы!E2*р_и_с!$G$133</f>
        <v>1730.7839999999999</v>
      </c>
      <c r="H2" s="65">
        <f>Жильцы!E2*р_и_с!$H$133</f>
        <v>1730.7839999999999</v>
      </c>
      <c r="I2" s="65">
        <f>Жильцы!E2*р_и_с!$I$133</f>
        <v>1897.664</v>
      </c>
      <c r="J2" s="65">
        <f>Жильцы!E2*р_и_с!$J$133</f>
        <v>1897.664</v>
      </c>
      <c r="K2" s="65">
        <f>Жильцы!E2*р_и_с!$K$133</f>
        <v>1897.664</v>
      </c>
      <c r="L2" s="65">
        <f>Жильцы!E2*р_и_с!$L$133</f>
        <v>1897.664</v>
      </c>
      <c r="M2" s="65">
        <f>Жильцы!E2*р_и_с!$M$133</f>
        <v>1897.664</v>
      </c>
      <c r="N2" s="65">
        <f>Жильцы!E2*р_и_с!$N$133</f>
        <v>1897.664</v>
      </c>
      <c r="O2" s="65">
        <f>Жильцы!E2*р_и_с!$O$133</f>
        <v>1897.664</v>
      </c>
      <c r="Q2" s="445">
        <v>1</v>
      </c>
      <c r="R2" s="65">
        <f>Жильцы!E2*р_и_с!R$133</f>
        <v>1591.32</v>
      </c>
      <c r="S2" s="65">
        <f>Жильцы!E2*р_и_с!S$133</f>
        <v>1591.32</v>
      </c>
      <c r="T2" s="65">
        <f>Жильцы!E2*р_и_с!T$133</f>
        <v>1591.32</v>
      </c>
      <c r="U2" s="65">
        <f>Жильцы!E2*р_и_с!U$133</f>
        <v>1591.32</v>
      </c>
      <c r="V2" s="65">
        <f>Жильцы!E2*р_и_с!V$133</f>
        <v>1591.32</v>
      </c>
      <c r="W2" s="65">
        <f>Жильцы!E2*р_и_с!W$133</f>
        <v>1758.2</v>
      </c>
      <c r="X2" s="65">
        <f>Жильцы!E2*р_и_с!X$133</f>
        <v>1758.2</v>
      </c>
      <c r="Y2" s="65">
        <f>Жильцы!E2*р_и_с!Y$133</f>
        <v>1758.2</v>
      </c>
      <c r="Z2" s="65">
        <f>Жильцы!E2*р_и_с!Z$133</f>
        <v>1758.2</v>
      </c>
      <c r="AA2" s="65">
        <f>Жильцы!E2*р_и_с!AA$133</f>
        <v>1758.2</v>
      </c>
      <c r="AB2" s="65">
        <f>Жильцы!E2*р_и_с!AB$133</f>
        <v>1758.2</v>
      </c>
      <c r="AC2" s="65">
        <f>Жильцы!E2*р_и_с!AC$133</f>
        <v>1758.2</v>
      </c>
    </row>
    <row r="3" spans="1:29">
      <c r="A3" s="445">
        <v>2</v>
      </c>
      <c r="B3" s="448" t="s">
        <v>156</v>
      </c>
      <c r="D3" s="65">
        <f>Жильцы!E3*р_и_с!$D$133</f>
        <v>1823.7119999999998</v>
      </c>
      <c r="E3" s="65">
        <f>Жильцы!E3*р_и_с!$E$133</f>
        <v>1823.7119999999998</v>
      </c>
      <c r="F3" s="65">
        <f>Жильцы!E3*р_и_с!$F$133</f>
        <v>1823.7119999999998</v>
      </c>
      <c r="G3" s="65">
        <f>Жильцы!E3*р_и_с!$G$133</f>
        <v>1823.7119999999998</v>
      </c>
      <c r="H3" s="65">
        <f>Жильцы!E3*р_и_с!$H$133</f>
        <v>1823.7119999999998</v>
      </c>
      <c r="I3" s="65">
        <f>Жильцы!E3*р_и_с!$I$133</f>
        <v>1999.5519999999999</v>
      </c>
      <c r="J3" s="65">
        <f>Жильцы!E3*р_и_с!$J$133</f>
        <v>1999.5519999999999</v>
      </c>
      <c r="K3" s="65">
        <f>Жильцы!E3*р_и_с!$K$133</f>
        <v>1999.5519999999999</v>
      </c>
      <c r="L3" s="65">
        <f>Жильцы!E3*р_и_с!$L$133</f>
        <v>1999.5519999999999</v>
      </c>
      <c r="M3" s="65">
        <f>Жильцы!E3*р_и_с!$M$133</f>
        <v>1999.5519999999999</v>
      </c>
      <c r="N3" s="65">
        <f>Жильцы!E3*р_и_с!$N$133</f>
        <v>1999.5519999999999</v>
      </c>
      <c r="O3" s="65">
        <f>Жильцы!E3*р_и_с!$O$133</f>
        <v>1999.5519999999999</v>
      </c>
      <c r="Q3" s="445">
        <v>2</v>
      </c>
      <c r="R3" s="65">
        <f>Жильцы!E3*р_и_с!R$133</f>
        <v>1676.76</v>
      </c>
      <c r="S3" s="65">
        <f>Жильцы!E3*р_и_с!S$133</f>
        <v>1676.76</v>
      </c>
      <c r="T3" s="65">
        <f>Жильцы!E3*р_и_с!T$133</f>
        <v>1676.76</v>
      </c>
      <c r="U3" s="65">
        <f>Жильцы!E3*р_и_с!U$133</f>
        <v>1676.76</v>
      </c>
      <c r="V3" s="65">
        <f>Жильцы!E3*р_и_с!V$133</f>
        <v>1676.76</v>
      </c>
      <c r="W3" s="65">
        <f>Жильцы!E3*р_и_с!W$133</f>
        <v>1852.6</v>
      </c>
      <c r="X3" s="65">
        <f>Жильцы!E3*р_и_с!X$133</f>
        <v>1852.6</v>
      </c>
      <c r="Y3" s="65">
        <f>Жильцы!E3*р_и_с!Y$133</f>
        <v>1852.6</v>
      </c>
      <c r="Z3" s="65">
        <f>Жильцы!E3*р_и_с!Z$133</f>
        <v>1852.6</v>
      </c>
      <c r="AA3" s="65">
        <f>Жильцы!E3*р_и_с!AA$133</f>
        <v>1852.6</v>
      </c>
      <c r="AB3" s="65">
        <f>Жильцы!E3*р_и_с!AB$133</f>
        <v>1852.6</v>
      </c>
      <c r="AC3" s="65">
        <f>Жильцы!E3*р_и_с!AC$133</f>
        <v>1852.6</v>
      </c>
    </row>
    <row r="4" spans="1:29">
      <c r="A4" s="445">
        <v>3</v>
      </c>
      <c r="B4" s="448" t="s">
        <v>158</v>
      </c>
      <c r="D4" s="65">
        <f>Жильцы!E4*р_и_с!$D$133</f>
        <v>1457.808</v>
      </c>
      <c r="E4" s="65">
        <f>Жильцы!E4*р_и_с!$E$133</f>
        <v>1457.808</v>
      </c>
      <c r="F4" s="65">
        <f>Жильцы!E4*р_и_с!$F$133</f>
        <v>1457.808</v>
      </c>
      <c r="G4" s="65">
        <f>Жильцы!E4*р_и_с!$G$133</f>
        <v>1457.808</v>
      </c>
      <c r="H4" s="65">
        <f>Жильцы!E4*р_и_с!$H$133</f>
        <v>1457.808</v>
      </c>
      <c r="I4" s="65">
        <f>Жильцы!E4*р_и_с!$I$133</f>
        <v>1598.3680000000002</v>
      </c>
      <c r="J4" s="65">
        <f>Жильцы!E4*р_и_с!$J$133</f>
        <v>1598.3680000000002</v>
      </c>
      <c r="K4" s="65">
        <f>Жильцы!E4*р_и_с!$K$133</f>
        <v>1598.3680000000002</v>
      </c>
      <c r="L4" s="65">
        <f>Жильцы!E4*р_и_с!$L$133</f>
        <v>1598.3680000000002</v>
      </c>
      <c r="M4" s="65">
        <f>Жильцы!E4*р_и_с!$M$133</f>
        <v>1598.3680000000002</v>
      </c>
      <c r="N4" s="65">
        <f>Жильцы!E4*р_и_с!$N$133</f>
        <v>1598.3680000000002</v>
      </c>
      <c r="O4" s="65">
        <f>Жильцы!E4*р_и_с!$O$133</f>
        <v>1598.3680000000002</v>
      </c>
      <c r="Q4" s="445">
        <v>3</v>
      </c>
      <c r="R4" s="65">
        <f>Жильцы!E4*р_и_с!R$133</f>
        <v>1340.3400000000001</v>
      </c>
      <c r="S4" s="65">
        <f>Жильцы!E4*р_и_с!S$133</f>
        <v>1340.3400000000001</v>
      </c>
      <c r="T4" s="65">
        <f>Жильцы!E4*р_и_с!T$133</f>
        <v>1340.3400000000001</v>
      </c>
      <c r="U4" s="65">
        <f>Жильцы!E4*р_и_с!U$133</f>
        <v>1340.3400000000001</v>
      </c>
      <c r="V4" s="65">
        <f>Жильцы!E4*р_и_с!V$133</f>
        <v>1340.3400000000001</v>
      </c>
      <c r="W4" s="65">
        <f>Жильцы!E4*р_и_с!W$133</f>
        <v>1480.9</v>
      </c>
      <c r="X4" s="65">
        <f>Жильцы!E4*р_и_с!X$133</f>
        <v>1480.9</v>
      </c>
      <c r="Y4" s="65">
        <f>Жильцы!E4*р_и_с!Y$133</f>
        <v>1480.9</v>
      </c>
      <c r="Z4" s="65">
        <f>Жильцы!E4*р_и_с!Z$133</f>
        <v>1480.9</v>
      </c>
      <c r="AA4" s="65">
        <f>Жильцы!E4*р_и_с!AA$133</f>
        <v>1480.9</v>
      </c>
      <c r="AB4" s="65">
        <f>Жильцы!E4*р_и_с!AB$133</f>
        <v>1480.9</v>
      </c>
      <c r="AC4" s="65">
        <f>Жильцы!E4*р_и_с!AC$133</f>
        <v>1480.9</v>
      </c>
    </row>
    <row r="5" spans="1:29">
      <c r="A5" s="445">
        <v>4</v>
      </c>
      <c r="B5" s="448" t="s">
        <v>160</v>
      </c>
      <c r="D5" s="65">
        <f>Жильцы!E5*р_и_с!$D$133</f>
        <v>1591.3919999999998</v>
      </c>
      <c r="E5" s="65">
        <f>Жильцы!E5*р_и_с!$E$133</f>
        <v>1591.3919999999998</v>
      </c>
      <c r="F5" s="65">
        <f>Жильцы!E5*р_и_с!$F$133</f>
        <v>1591.3919999999998</v>
      </c>
      <c r="G5" s="65">
        <f>Жильцы!E5*р_и_с!$G$133</f>
        <v>1591.3919999999998</v>
      </c>
      <c r="H5" s="65">
        <f>Жильцы!E5*р_и_с!$H$133</f>
        <v>1591.3919999999998</v>
      </c>
      <c r="I5" s="65">
        <f>Жильцы!E5*р_и_с!$I$133</f>
        <v>1744.8319999999999</v>
      </c>
      <c r="J5" s="65">
        <f>Жильцы!E5*р_и_с!$J$133</f>
        <v>1744.8319999999999</v>
      </c>
      <c r="K5" s="65">
        <f>Жильцы!E5*р_и_с!$K$133</f>
        <v>1744.8319999999999</v>
      </c>
      <c r="L5" s="65">
        <f>Жильцы!E5*р_и_с!$L$133</f>
        <v>1744.8319999999999</v>
      </c>
      <c r="M5" s="65">
        <f>Жильцы!E5*р_и_с!$M$133</f>
        <v>1744.8319999999999</v>
      </c>
      <c r="N5" s="65">
        <f>Жильцы!E5*р_и_с!$N$133</f>
        <v>1744.8319999999999</v>
      </c>
      <c r="O5" s="65">
        <f>Жильцы!E5*р_и_с!$O$133</f>
        <v>1744.8319999999999</v>
      </c>
      <c r="Q5" s="445">
        <v>4</v>
      </c>
      <c r="R5" s="65">
        <f>Жильцы!E5*р_и_с!R$133</f>
        <v>1463.1599999999999</v>
      </c>
      <c r="S5" s="65">
        <f>Жильцы!E5*р_и_с!S$133</f>
        <v>1463.1599999999999</v>
      </c>
      <c r="T5" s="65">
        <f>Жильцы!E5*р_и_с!T$133</f>
        <v>1463.1599999999999</v>
      </c>
      <c r="U5" s="65">
        <f>Жильцы!E5*р_и_с!U$133</f>
        <v>1463.1599999999999</v>
      </c>
      <c r="V5" s="65">
        <f>Жильцы!E5*р_и_с!V$133</f>
        <v>1463.1599999999999</v>
      </c>
      <c r="W5" s="65">
        <f>Жильцы!E5*р_и_с!W$133</f>
        <v>1616.6</v>
      </c>
      <c r="X5" s="65">
        <f>Жильцы!E5*р_и_с!X$133</f>
        <v>1616.6</v>
      </c>
      <c r="Y5" s="65">
        <f>Жильцы!E5*р_и_с!Y$133</f>
        <v>1616.6</v>
      </c>
      <c r="Z5" s="65">
        <f>Жильцы!E5*р_и_с!Z$133</f>
        <v>1616.6</v>
      </c>
      <c r="AA5" s="65">
        <f>Жильцы!E5*р_и_с!AA$133</f>
        <v>1616.6</v>
      </c>
      <c r="AB5" s="65">
        <f>Жильцы!E5*р_и_с!AB$133</f>
        <v>1616.6</v>
      </c>
      <c r="AC5" s="65">
        <f>Жильцы!E5*р_и_с!AC$133</f>
        <v>1616.6</v>
      </c>
    </row>
    <row r="6" spans="1:29">
      <c r="A6" s="445">
        <v>5</v>
      </c>
      <c r="B6" s="449" t="s">
        <v>541</v>
      </c>
      <c r="D6" s="65">
        <f>Жильцы!E6*р_и_с!$D$133</f>
        <v>4329.8639999999996</v>
      </c>
      <c r="E6" s="65">
        <f>Жильцы!E6*р_и_с!$E$133</f>
        <v>4329.8639999999996</v>
      </c>
      <c r="F6" s="65">
        <f>Жильцы!E6*р_и_с!$F$133</f>
        <v>4329.8639999999996</v>
      </c>
      <c r="G6" s="65">
        <f>Жильцы!E6*р_и_с!$G$133</f>
        <v>4329.8639999999996</v>
      </c>
      <c r="H6" s="65">
        <f>Жильцы!E6*р_и_с!$H$133</f>
        <v>4329.8639999999996</v>
      </c>
      <c r="I6" s="65">
        <f>Жильцы!E6*р_и_с!$I$133</f>
        <v>4747.3440000000001</v>
      </c>
      <c r="J6" s="65">
        <f>Жильцы!E6*р_и_с!$J$133</f>
        <v>4747.3440000000001</v>
      </c>
      <c r="K6" s="65">
        <f>Жильцы!E6*р_и_с!$K$133</f>
        <v>4747.3440000000001</v>
      </c>
      <c r="L6" s="65">
        <f>Жильцы!E6*р_и_с!$L$133</f>
        <v>4747.3440000000001</v>
      </c>
      <c r="M6" s="65">
        <f>Жильцы!E6*р_и_с!$M$133</f>
        <v>4747.3440000000001</v>
      </c>
      <c r="N6" s="65">
        <f>Жильцы!E6*р_и_с!$N$133</f>
        <v>4747.3440000000001</v>
      </c>
      <c r="O6" s="65">
        <f>Жильцы!E6*р_и_с!$O$133</f>
        <v>4747.3440000000001</v>
      </c>
      <c r="Q6" s="445">
        <v>5</v>
      </c>
      <c r="R6" s="65">
        <f>Жильцы!E6*р_и_с!R$133</f>
        <v>3980.97</v>
      </c>
      <c r="S6" s="65">
        <f>Жильцы!E6*р_и_с!S$133</f>
        <v>3980.97</v>
      </c>
      <c r="T6" s="65">
        <f>Жильцы!E6*р_и_с!T$133</f>
        <v>3980.97</v>
      </c>
      <c r="U6" s="65">
        <f>Жильцы!E6*р_и_с!U$133</f>
        <v>3980.97</v>
      </c>
      <c r="V6" s="65">
        <f>Жильцы!E6*р_и_с!V$133</f>
        <v>3980.97</v>
      </c>
      <c r="W6" s="65">
        <f>Жильцы!E6*р_и_с!W$133</f>
        <v>4398.45</v>
      </c>
      <c r="X6" s="65">
        <f>Жильцы!E6*р_и_с!X$133</f>
        <v>4398.45</v>
      </c>
      <c r="Y6" s="65">
        <f>Жильцы!E6*р_и_с!Y$133</f>
        <v>4398.45</v>
      </c>
      <c r="Z6" s="65">
        <f>Жильцы!E6*р_и_с!Z$133</f>
        <v>4398.45</v>
      </c>
      <c r="AA6" s="65">
        <f>Жильцы!E6*р_и_с!AA$133</f>
        <v>4398.45</v>
      </c>
      <c r="AB6" s="65">
        <f>Жильцы!E6*р_и_с!AB$133</f>
        <v>4398.45</v>
      </c>
      <c r="AC6" s="65">
        <f>Жильцы!E6*р_и_с!AC$133</f>
        <v>4398.45</v>
      </c>
    </row>
    <row r="7" spans="1:29">
      <c r="A7" s="445">
        <v>6</v>
      </c>
      <c r="B7" s="448" t="s">
        <v>165</v>
      </c>
      <c r="D7" s="65">
        <f>Жильцы!E7*р_и_с!$D$133</f>
        <v>0</v>
      </c>
      <c r="E7" s="65">
        <f>Жильцы!E7*р_и_с!$E$133</f>
        <v>0</v>
      </c>
      <c r="F7" s="65">
        <f>Жильцы!E7*р_и_с!$F$133</f>
        <v>0</v>
      </c>
      <c r="G7" s="65">
        <f>Жильцы!E7*р_и_с!$G$133</f>
        <v>0</v>
      </c>
      <c r="H7" s="65">
        <f>Жильцы!E7*р_и_с!$H$133</f>
        <v>0</v>
      </c>
      <c r="I7" s="65">
        <f>Жильцы!E7*р_и_с!$I$133</f>
        <v>0</v>
      </c>
      <c r="J7" s="65">
        <f>Жильцы!E7*р_и_с!$J$133</f>
        <v>0</v>
      </c>
      <c r="K7" s="65">
        <f>Жильцы!E7*р_и_с!$K$133</f>
        <v>0</v>
      </c>
      <c r="L7" s="65">
        <f>Жильцы!E7*р_и_с!$L$133</f>
        <v>0</v>
      </c>
      <c r="M7" s="65">
        <f>Жильцы!E7*р_и_с!$M$133</f>
        <v>0</v>
      </c>
      <c r="N7" s="65">
        <f>Жильцы!E7*р_и_с!$N$133</f>
        <v>0</v>
      </c>
      <c r="O7" s="65">
        <f>Жильцы!E7*р_и_с!$O$133</f>
        <v>0</v>
      </c>
      <c r="Q7" s="445">
        <v>6</v>
      </c>
      <c r="R7" s="65">
        <f>Жильцы!E7*р_и_с!R$133</f>
        <v>0</v>
      </c>
      <c r="S7" s="65">
        <f>Жильцы!E7*р_и_с!S$133</f>
        <v>0</v>
      </c>
      <c r="T7" s="65">
        <f>Жильцы!E7*р_и_с!T$133</f>
        <v>0</v>
      </c>
      <c r="U7" s="65">
        <f>Жильцы!E7*р_и_с!U$133</f>
        <v>0</v>
      </c>
      <c r="V7" s="65">
        <f>Жильцы!E7*р_и_с!V$133</f>
        <v>0</v>
      </c>
      <c r="W7" s="65">
        <f>Жильцы!E7*р_и_с!W$133</f>
        <v>0</v>
      </c>
      <c r="X7" s="65">
        <f>Жильцы!E7*р_и_с!X$133</f>
        <v>0</v>
      </c>
      <c r="Y7" s="65">
        <f>Жильцы!E7*р_и_с!Y$133</f>
        <v>0</v>
      </c>
      <c r="Z7" s="65">
        <f>Жильцы!E7*р_и_с!Z$133</f>
        <v>0</v>
      </c>
      <c r="AA7" s="65">
        <f>Жильцы!E7*р_и_с!AA$133</f>
        <v>0</v>
      </c>
      <c r="AB7" s="65">
        <f>Жильцы!E7*р_и_с!AB$133</f>
        <v>0</v>
      </c>
      <c r="AC7" s="65">
        <f>Жильцы!E7*р_и_с!AC$133</f>
        <v>0</v>
      </c>
    </row>
    <row r="8" spans="1:29">
      <c r="A8" s="445">
        <v>7</v>
      </c>
      <c r="B8" s="449" t="s">
        <v>166</v>
      </c>
      <c r="D8" s="65">
        <f>Жильцы!E8*р_и_с!$D$133</f>
        <v>1655.28</v>
      </c>
      <c r="E8" s="65">
        <f>Жильцы!E8*р_и_с!$E$133</f>
        <v>1655.28</v>
      </c>
      <c r="F8" s="65">
        <f>Жильцы!E8*р_и_с!$F$133</f>
        <v>1655.28</v>
      </c>
      <c r="G8" s="65">
        <f>Жильцы!E8*р_и_с!$G$133</f>
        <v>1655.28</v>
      </c>
      <c r="H8" s="65">
        <f>Жильцы!E8*р_и_с!$H$133</f>
        <v>1655.28</v>
      </c>
      <c r="I8" s="65">
        <f>Жильцы!E8*р_и_с!$I$133</f>
        <v>1814.8799999999999</v>
      </c>
      <c r="J8" s="65">
        <f>Жильцы!E8*р_и_с!$J$133</f>
        <v>1814.8799999999999</v>
      </c>
      <c r="K8" s="65">
        <f>Жильцы!E8*р_и_с!$K$133</f>
        <v>1814.8799999999999</v>
      </c>
      <c r="L8" s="65">
        <f>Жильцы!E8*р_и_с!$L$133</f>
        <v>1814.8799999999999</v>
      </c>
      <c r="M8" s="65">
        <f>Жильцы!E8*р_и_с!$M$133</f>
        <v>1814.8799999999999</v>
      </c>
      <c r="N8" s="65">
        <f>Жильцы!E8*р_и_с!$N$133</f>
        <v>1814.8799999999999</v>
      </c>
      <c r="O8" s="65">
        <f>Жильцы!E8*р_и_с!$O$133</f>
        <v>1814.8799999999999</v>
      </c>
      <c r="Q8" s="445">
        <v>7</v>
      </c>
      <c r="R8" s="65">
        <f>Жильцы!E8*р_и_с!R$133</f>
        <v>1521.8999999999999</v>
      </c>
      <c r="S8" s="65">
        <f>Жильцы!E8*р_и_с!S$133</f>
        <v>1521.8999999999999</v>
      </c>
      <c r="T8" s="65">
        <f>Жильцы!E8*р_и_с!T$133</f>
        <v>1521.8999999999999</v>
      </c>
      <c r="U8" s="65">
        <f>Жильцы!E8*р_и_с!U$133</f>
        <v>1521.8999999999999</v>
      </c>
      <c r="V8" s="65">
        <f>Жильцы!E8*р_и_с!V$133</f>
        <v>1521.8999999999999</v>
      </c>
      <c r="W8" s="65">
        <f>Жильцы!E8*р_и_с!W$133</f>
        <v>1681.5</v>
      </c>
      <c r="X8" s="65">
        <f>Жильцы!E8*р_и_с!X$133</f>
        <v>1681.5</v>
      </c>
      <c r="Y8" s="65">
        <f>Жильцы!E8*р_и_с!Y$133</f>
        <v>1681.5</v>
      </c>
      <c r="Z8" s="65">
        <f>Жильцы!E8*р_и_с!Z$133</f>
        <v>1681.5</v>
      </c>
      <c r="AA8" s="65">
        <f>Жильцы!E8*р_и_с!AA$133</f>
        <v>1681.5</v>
      </c>
      <c r="AB8" s="65">
        <f>Жильцы!E8*р_и_с!AB$133</f>
        <v>1681.5</v>
      </c>
      <c r="AC8" s="65">
        <f>Жильцы!E8*р_и_с!AC$133</f>
        <v>1681.5</v>
      </c>
    </row>
    <row r="9" spans="1:29">
      <c r="A9" s="445">
        <v>8</v>
      </c>
      <c r="B9" s="448" t="s">
        <v>168</v>
      </c>
      <c r="D9" s="65">
        <f>Жильцы!E9*р_и_с!$D$133</f>
        <v>1440.384</v>
      </c>
      <c r="E9" s="65">
        <f>Жильцы!E9*р_и_с!$E$133</f>
        <v>1440.384</v>
      </c>
      <c r="F9" s="65">
        <f>Жильцы!E9*р_и_с!$F$133</f>
        <v>1440.384</v>
      </c>
      <c r="G9" s="65">
        <f>Жильцы!E9*р_и_с!$G$133</f>
        <v>1440.384</v>
      </c>
      <c r="H9" s="65">
        <f>Жильцы!E9*р_и_с!$H$133</f>
        <v>1440.384</v>
      </c>
      <c r="I9" s="65">
        <f>Жильцы!E9*р_и_с!$I$133</f>
        <v>1579.2640000000001</v>
      </c>
      <c r="J9" s="65">
        <f>Жильцы!E9*р_и_с!$J$133</f>
        <v>1579.2640000000001</v>
      </c>
      <c r="K9" s="65">
        <f>Жильцы!E9*р_и_с!$K$133</f>
        <v>1579.2640000000001</v>
      </c>
      <c r="L9" s="65">
        <f>Жильцы!E9*р_и_с!$L$133</f>
        <v>1579.2640000000001</v>
      </c>
      <c r="M9" s="65">
        <f>Жильцы!E9*р_и_с!$M$133</f>
        <v>1579.2640000000001</v>
      </c>
      <c r="N9" s="65">
        <f>Жильцы!E9*р_и_с!$N$133</f>
        <v>1579.2640000000001</v>
      </c>
      <c r="O9" s="65">
        <f>Жильцы!E9*р_и_с!$O$133</f>
        <v>1579.2640000000001</v>
      </c>
      <c r="Q9" s="445">
        <v>8</v>
      </c>
      <c r="R9" s="65">
        <f>Жильцы!E9*р_и_с!R$133</f>
        <v>1324.32</v>
      </c>
      <c r="S9" s="65">
        <f>Жильцы!E9*р_и_с!S$133</f>
        <v>1324.32</v>
      </c>
      <c r="T9" s="65">
        <f>Жильцы!E9*р_и_с!T$133</f>
        <v>1324.32</v>
      </c>
      <c r="U9" s="65">
        <f>Жильцы!E9*р_и_с!U$133</f>
        <v>1324.32</v>
      </c>
      <c r="V9" s="65">
        <f>Жильцы!E9*р_и_с!V$133</f>
        <v>1324.32</v>
      </c>
      <c r="W9" s="65">
        <f>Жильцы!E9*р_и_с!W$133</f>
        <v>1463.2</v>
      </c>
      <c r="X9" s="65">
        <f>Жильцы!E9*р_и_с!X$133</f>
        <v>1463.2</v>
      </c>
      <c r="Y9" s="65">
        <f>Жильцы!E9*р_и_с!Y$133</f>
        <v>1463.2</v>
      </c>
      <c r="Z9" s="65">
        <f>Жильцы!E9*р_и_с!Z$133</f>
        <v>1463.2</v>
      </c>
      <c r="AA9" s="65">
        <f>Жильцы!E9*р_и_с!AA$133</f>
        <v>1463.2</v>
      </c>
      <c r="AB9" s="65">
        <f>Жильцы!E9*р_и_с!AB$133</f>
        <v>1463.2</v>
      </c>
      <c r="AC9" s="65">
        <f>Жильцы!E9*р_и_с!AC$133</f>
        <v>1463.2</v>
      </c>
    </row>
    <row r="10" spans="1:29">
      <c r="A10" s="445">
        <v>9</v>
      </c>
      <c r="B10" s="449" t="s">
        <v>169</v>
      </c>
      <c r="D10" s="65">
        <f>Жильцы!E10*р_и_с!$D$133</f>
        <v>1434.576</v>
      </c>
      <c r="E10" s="65">
        <f>Жильцы!E10*р_и_с!$E$133</f>
        <v>1434.576</v>
      </c>
      <c r="F10" s="65">
        <f>Жильцы!E10*р_и_с!$F$133</f>
        <v>1434.576</v>
      </c>
      <c r="G10" s="65">
        <f>Жильцы!E10*р_и_с!$G$133</f>
        <v>1434.576</v>
      </c>
      <c r="H10" s="65">
        <f>Жильцы!E10*р_и_с!$H$133</f>
        <v>1434.576</v>
      </c>
      <c r="I10" s="65">
        <f>Жильцы!E10*р_и_с!$I$133</f>
        <v>1572.896</v>
      </c>
      <c r="J10" s="65">
        <f>Жильцы!E10*р_и_с!$J$133</f>
        <v>1572.896</v>
      </c>
      <c r="K10" s="65">
        <f>Жильцы!E10*р_и_с!$K$133</f>
        <v>1572.896</v>
      </c>
      <c r="L10" s="65">
        <f>Жильцы!E10*р_и_с!$L$133</f>
        <v>1572.896</v>
      </c>
      <c r="M10" s="65">
        <f>Жильцы!E10*р_и_с!$M$133</f>
        <v>1572.896</v>
      </c>
      <c r="N10" s="65">
        <f>Жильцы!E10*р_и_с!$N$133</f>
        <v>1572.896</v>
      </c>
      <c r="O10" s="65">
        <f>Жильцы!E10*р_и_с!$O$133</f>
        <v>1572.896</v>
      </c>
      <c r="Q10" s="445">
        <v>9</v>
      </c>
      <c r="R10" s="65">
        <f>Жильцы!E10*р_и_с!R$133</f>
        <v>1318.98</v>
      </c>
      <c r="S10" s="65">
        <f>Жильцы!E10*р_и_с!S$133</f>
        <v>1318.98</v>
      </c>
      <c r="T10" s="65">
        <f>Жильцы!E10*р_и_с!T$133</f>
        <v>1318.98</v>
      </c>
      <c r="U10" s="65">
        <f>Жильцы!E10*р_и_с!U$133</f>
        <v>1318.98</v>
      </c>
      <c r="V10" s="65">
        <f>Жильцы!E10*р_и_с!V$133</f>
        <v>1318.98</v>
      </c>
      <c r="W10" s="65">
        <f>Жильцы!E10*р_и_с!W$133</f>
        <v>1457.3</v>
      </c>
      <c r="X10" s="65">
        <f>Жильцы!E10*р_и_с!X$133</f>
        <v>1457.3</v>
      </c>
      <c r="Y10" s="65">
        <f>Жильцы!E10*р_и_с!Y$133</f>
        <v>1457.3</v>
      </c>
      <c r="Z10" s="65">
        <f>Жильцы!E10*р_и_с!Z$133</f>
        <v>1457.3</v>
      </c>
      <c r="AA10" s="65">
        <f>Жильцы!E10*р_и_с!AA$133</f>
        <v>1457.3</v>
      </c>
      <c r="AB10" s="65">
        <f>Жильцы!E10*р_и_с!AB$133</f>
        <v>1457.3</v>
      </c>
      <c r="AC10" s="65">
        <f>Жильцы!E10*р_и_с!AC$133</f>
        <v>1457.3</v>
      </c>
    </row>
    <row r="11" spans="1:29">
      <c r="A11" s="445">
        <v>10</v>
      </c>
      <c r="B11" s="448" t="s">
        <v>171</v>
      </c>
      <c r="D11" s="65">
        <f>Жильцы!E11*р_и_с!$D$133</f>
        <v>1425.864</v>
      </c>
      <c r="E11" s="65">
        <f>Жильцы!E11*р_и_с!$E$133</f>
        <v>1425.864</v>
      </c>
      <c r="F11" s="65">
        <f>Жильцы!E11*р_и_с!$F$133</f>
        <v>1425.864</v>
      </c>
      <c r="G11" s="65">
        <f>Жильцы!E11*р_и_с!$G$133</f>
        <v>1425.864</v>
      </c>
      <c r="H11" s="65">
        <f>Жильцы!E11*р_и_с!$H$133</f>
        <v>1425.864</v>
      </c>
      <c r="I11" s="65">
        <f>Жильцы!E11*р_и_с!$I$133</f>
        <v>1563.3440000000001</v>
      </c>
      <c r="J11" s="65">
        <f>Жильцы!E11*р_и_с!$J$133</f>
        <v>1563.3440000000001</v>
      </c>
      <c r="K11" s="65">
        <f>Жильцы!E11*р_и_с!$K$133</f>
        <v>1563.3440000000001</v>
      </c>
      <c r="L11" s="65">
        <f>Жильцы!E11*р_и_с!$L$133</f>
        <v>1563.3440000000001</v>
      </c>
      <c r="M11" s="65">
        <f>Жильцы!E11*р_и_с!$M$133</f>
        <v>1563.3440000000001</v>
      </c>
      <c r="N11" s="65">
        <f>Жильцы!E11*р_и_с!$N$133</f>
        <v>1563.3440000000001</v>
      </c>
      <c r="O11" s="65">
        <f>Жильцы!E11*р_и_с!$O$133</f>
        <v>1563.3440000000001</v>
      </c>
      <c r="Q11" s="445">
        <v>10</v>
      </c>
      <c r="R11" s="65">
        <f>Жильцы!E11*р_и_с!R$133</f>
        <v>1310.97</v>
      </c>
      <c r="S11" s="65">
        <f>Жильцы!E11*р_и_с!S$133</f>
        <v>1310.97</v>
      </c>
      <c r="T11" s="65">
        <f>Жильцы!E11*р_и_с!T$133</f>
        <v>1310.97</v>
      </c>
      <c r="U11" s="65">
        <f>Жильцы!E11*р_и_с!U$133</f>
        <v>1310.97</v>
      </c>
      <c r="V11" s="65">
        <f>Жильцы!E11*р_и_с!V$133</f>
        <v>1310.97</v>
      </c>
      <c r="W11" s="65">
        <f>Жильцы!E11*р_и_с!W$133</f>
        <v>1448.45</v>
      </c>
      <c r="X11" s="65">
        <f>Жильцы!E11*р_и_с!X$133</f>
        <v>1448.45</v>
      </c>
      <c r="Y11" s="65">
        <f>Жильцы!E11*р_и_с!Y$133</f>
        <v>1448.45</v>
      </c>
      <c r="Z11" s="65">
        <f>Жильцы!E11*р_и_с!Z$133</f>
        <v>1448.45</v>
      </c>
      <c r="AA11" s="65">
        <f>Жильцы!E11*р_и_с!AA$133</f>
        <v>1448.45</v>
      </c>
      <c r="AB11" s="65">
        <f>Жильцы!E11*р_и_с!AB$133</f>
        <v>1448.45</v>
      </c>
      <c r="AC11" s="65">
        <f>Жильцы!E11*р_и_с!AC$133</f>
        <v>1448.45</v>
      </c>
    </row>
    <row r="12" spans="1:29">
      <c r="A12" s="445">
        <v>11</v>
      </c>
      <c r="B12" s="450" t="s">
        <v>172</v>
      </c>
      <c r="D12" s="65">
        <f>Жильцы!E12*р_и_с!$D$133</f>
        <v>1428.768</v>
      </c>
      <c r="E12" s="65">
        <f>Жильцы!E12*р_и_с!$E$133</f>
        <v>1428.768</v>
      </c>
      <c r="F12" s="65">
        <f>Жильцы!E12*р_и_с!$F$133</f>
        <v>1428.768</v>
      </c>
      <c r="G12" s="65">
        <f>Жильцы!E12*р_и_с!$G$133</f>
        <v>1428.768</v>
      </c>
      <c r="H12" s="65">
        <f>Жильцы!E12*р_и_с!$H$133</f>
        <v>1428.768</v>
      </c>
      <c r="I12" s="65">
        <f>Жильцы!E12*р_и_с!$I$133</f>
        <v>1566.528</v>
      </c>
      <c r="J12" s="65">
        <f>Жильцы!E12*р_и_с!$J$133</f>
        <v>1566.528</v>
      </c>
      <c r="K12" s="65">
        <f>Жильцы!E12*р_и_с!$K$133</f>
        <v>1566.528</v>
      </c>
      <c r="L12" s="65">
        <f>Жильцы!E12*р_и_с!$L$133</f>
        <v>1566.528</v>
      </c>
      <c r="M12" s="65">
        <f>Жильцы!E12*р_и_с!$M$133</f>
        <v>1566.528</v>
      </c>
      <c r="N12" s="65">
        <f>Жильцы!E12*р_и_с!$N$133</f>
        <v>1566.528</v>
      </c>
      <c r="O12" s="65">
        <f>Жильцы!E12*р_и_с!$O$133</f>
        <v>1566.528</v>
      </c>
      <c r="Q12" s="445">
        <v>11</v>
      </c>
      <c r="R12" s="65">
        <f>Жильцы!E12*р_и_с!R$133</f>
        <v>1313.64</v>
      </c>
      <c r="S12" s="65">
        <f>Жильцы!E12*р_и_с!S$133</f>
        <v>1313.64</v>
      </c>
      <c r="T12" s="65">
        <f>Жильцы!E12*р_и_с!T$133</f>
        <v>1313.64</v>
      </c>
      <c r="U12" s="65">
        <f>Жильцы!E12*р_и_с!U$133</f>
        <v>1313.64</v>
      </c>
      <c r="V12" s="65">
        <f>Жильцы!E12*р_и_с!V$133</f>
        <v>1313.64</v>
      </c>
      <c r="W12" s="65">
        <f>Жильцы!E12*р_и_с!W$133</f>
        <v>1451.4</v>
      </c>
      <c r="X12" s="65">
        <f>Жильцы!E12*р_и_с!X$133</f>
        <v>1451.4</v>
      </c>
      <c r="Y12" s="65">
        <f>Жильцы!E12*р_и_с!Y$133</f>
        <v>1451.4</v>
      </c>
      <c r="Z12" s="65">
        <f>Жильцы!E12*р_и_с!Z$133</f>
        <v>1451.4</v>
      </c>
      <c r="AA12" s="65">
        <f>Жильцы!E12*р_и_с!AA$133</f>
        <v>1451.4</v>
      </c>
      <c r="AB12" s="65">
        <f>Жильцы!E12*р_и_с!AB$133</f>
        <v>1451.4</v>
      </c>
      <c r="AC12" s="65">
        <f>Жильцы!E12*р_и_с!AC$133</f>
        <v>1451.4</v>
      </c>
    </row>
    <row r="13" spans="1:29">
      <c r="A13" s="445">
        <v>12</v>
      </c>
      <c r="B13" s="450" t="s">
        <v>176</v>
      </c>
      <c r="D13" s="65">
        <f>Жильцы!E13*р_и_с!$D$133</f>
        <v>1905.0239999999999</v>
      </c>
      <c r="E13" s="65">
        <f>Жильцы!E13*р_и_с!$E$133</f>
        <v>1905.0239999999999</v>
      </c>
      <c r="F13" s="65">
        <f>Жильцы!E13*р_и_с!$F$133</f>
        <v>1905.0239999999999</v>
      </c>
      <c r="G13" s="65">
        <f>Жильцы!E13*р_и_с!$G$133</f>
        <v>1905.0239999999999</v>
      </c>
      <c r="H13" s="65">
        <f>Жильцы!E13*р_и_с!$H$133</f>
        <v>1905.0239999999999</v>
      </c>
      <c r="I13" s="65">
        <f>Жильцы!E13*р_и_с!$I$133</f>
        <v>2088.7039999999997</v>
      </c>
      <c r="J13" s="65">
        <f>Жильцы!E13*р_и_с!$J$133</f>
        <v>2088.7039999999997</v>
      </c>
      <c r="K13" s="65">
        <f>Жильцы!E13*р_и_с!$K$133</f>
        <v>2088.7039999999997</v>
      </c>
      <c r="L13" s="65">
        <f>Жильцы!E13*р_и_с!$L$133</f>
        <v>2088.7039999999997</v>
      </c>
      <c r="M13" s="65">
        <f>Жильцы!E13*р_и_с!$M$133</f>
        <v>2088.7039999999997</v>
      </c>
      <c r="N13" s="65">
        <f>Жильцы!E13*р_и_с!$N$133</f>
        <v>2088.7039999999997</v>
      </c>
      <c r="O13" s="65">
        <f>Жильцы!E13*р_и_с!$O$133</f>
        <v>2088.7039999999997</v>
      </c>
      <c r="Q13" s="445">
        <v>12</v>
      </c>
      <c r="R13" s="65">
        <f>Жильцы!E13*р_и_с!R$133</f>
        <v>1751.5199999999998</v>
      </c>
      <c r="S13" s="65">
        <f>Жильцы!E13*р_и_с!S$133</f>
        <v>1751.5199999999998</v>
      </c>
      <c r="T13" s="65">
        <f>Жильцы!E13*р_и_с!T$133</f>
        <v>1751.5199999999998</v>
      </c>
      <c r="U13" s="65">
        <f>Жильцы!E13*р_и_с!U$133</f>
        <v>1751.5199999999998</v>
      </c>
      <c r="V13" s="65">
        <f>Жильцы!E13*р_и_с!V$133</f>
        <v>1751.5199999999998</v>
      </c>
      <c r="W13" s="65">
        <f>Жильцы!E13*р_и_с!W$133</f>
        <v>1935.1999999999998</v>
      </c>
      <c r="X13" s="65">
        <f>Жильцы!E13*р_и_с!X$133</f>
        <v>1935.1999999999998</v>
      </c>
      <c r="Y13" s="65">
        <f>Жильцы!E13*р_и_с!Y$133</f>
        <v>1935.1999999999998</v>
      </c>
      <c r="Z13" s="65">
        <f>Жильцы!E13*р_и_с!Z$133</f>
        <v>1935.1999999999998</v>
      </c>
      <c r="AA13" s="65">
        <f>Жильцы!E13*р_и_с!AA$133</f>
        <v>1935.1999999999998</v>
      </c>
      <c r="AB13" s="65">
        <f>Жильцы!E13*р_и_с!AB$133</f>
        <v>1935.1999999999998</v>
      </c>
      <c r="AC13" s="65">
        <f>Жильцы!E13*р_и_с!AC$133</f>
        <v>1935.1999999999998</v>
      </c>
    </row>
    <row r="14" spans="1:29">
      <c r="A14" s="445">
        <v>13</v>
      </c>
      <c r="B14" s="451" t="s">
        <v>179</v>
      </c>
      <c r="D14" s="65">
        <f>Жильцы!E14*р_и_с!$D$133</f>
        <v>1905.0239999999999</v>
      </c>
      <c r="E14" s="65">
        <f>Жильцы!E14*р_и_с!$E$133</f>
        <v>1905.0239999999999</v>
      </c>
      <c r="F14" s="65">
        <f>Жильцы!E14*р_и_с!$F$133</f>
        <v>1905.0239999999999</v>
      </c>
      <c r="G14" s="65">
        <f>Жильцы!E14*р_и_с!$G$133</f>
        <v>1905.0239999999999</v>
      </c>
      <c r="H14" s="65">
        <f>Жильцы!E14*р_и_с!$H$133</f>
        <v>1905.0239999999999</v>
      </c>
      <c r="I14" s="65">
        <f>Жильцы!E14*р_и_с!$I$133</f>
        <v>2088.7039999999997</v>
      </c>
      <c r="J14" s="65">
        <f>Жильцы!E14*р_и_с!$J$133</f>
        <v>2088.7039999999997</v>
      </c>
      <c r="K14" s="65">
        <f>Жильцы!E14*р_и_с!$K$133</f>
        <v>2088.7039999999997</v>
      </c>
      <c r="L14" s="65">
        <f>Жильцы!E14*р_и_с!$L$133</f>
        <v>2088.7039999999997</v>
      </c>
      <c r="M14" s="65">
        <f>Жильцы!E14*р_и_с!$M$133</f>
        <v>2088.7039999999997</v>
      </c>
      <c r="N14" s="65">
        <f>Жильцы!E14*р_и_с!$N$133</f>
        <v>2088.7039999999997</v>
      </c>
      <c r="O14" s="65">
        <f>Жильцы!E14*р_и_с!$O$133</f>
        <v>2088.7039999999997</v>
      </c>
      <c r="Q14" s="445">
        <v>13</v>
      </c>
      <c r="R14" s="65">
        <f>Жильцы!E14*р_и_с!R$133</f>
        <v>1751.5199999999998</v>
      </c>
      <c r="S14" s="65">
        <f>Жильцы!E14*р_и_с!S$133</f>
        <v>1751.5199999999998</v>
      </c>
      <c r="T14" s="65">
        <f>Жильцы!E14*р_и_с!T$133</f>
        <v>1751.5199999999998</v>
      </c>
      <c r="U14" s="65">
        <f>Жильцы!E14*р_и_с!U$133</f>
        <v>1751.5199999999998</v>
      </c>
      <c r="V14" s="65">
        <f>Жильцы!E14*р_и_с!V$133</f>
        <v>1751.5199999999998</v>
      </c>
      <c r="W14" s="65">
        <f>Жильцы!E14*р_и_с!W$133</f>
        <v>1935.1999999999998</v>
      </c>
      <c r="X14" s="65">
        <f>Жильцы!E14*р_и_с!X$133</f>
        <v>1935.1999999999998</v>
      </c>
      <c r="Y14" s="65">
        <f>Жильцы!E14*р_и_с!Y$133</f>
        <v>1935.1999999999998</v>
      </c>
      <c r="Z14" s="65">
        <f>Жильцы!E14*р_и_с!Z$133</f>
        <v>1935.1999999999998</v>
      </c>
      <c r="AA14" s="65">
        <f>Жильцы!E14*р_и_с!AA$133</f>
        <v>1935.1999999999998</v>
      </c>
      <c r="AB14" s="65">
        <f>Жильцы!E14*р_и_с!AB$133</f>
        <v>1935.1999999999998</v>
      </c>
      <c r="AC14" s="65">
        <f>Жильцы!E14*р_и_с!AC$133</f>
        <v>1935.1999999999998</v>
      </c>
    </row>
    <row r="15" spans="1:29">
      <c r="A15" s="445">
        <v>14</v>
      </c>
      <c r="B15" s="451" t="s">
        <v>181</v>
      </c>
      <c r="D15" s="65">
        <f>Жильцы!E15*р_и_с!$D$133</f>
        <v>1428.768</v>
      </c>
      <c r="E15" s="65">
        <f>Жильцы!E15*р_и_с!$E$133</f>
        <v>1428.768</v>
      </c>
      <c r="F15" s="65">
        <f>Жильцы!E15*р_и_с!$F$133</f>
        <v>1428.768</v>
      </c>
      <c r="G15" s="65">
        <f>Жильцы!E15*р_и_с!$G$133</f>
        <v>1428.768</v>
      </c>
      <c r="H15" s="65">
        <f>Жильцы!E15*р_и_с!$H$133</f>
        <v>1428.768</v>
      </c>
      <c r="I15" s="65">
        <f>Жильцы!E15*р_и_с!$I$133</f>
        <v>1566.528</v>
      </c>
      <c r="J15" s="65">
        <f>Жильцы!E15*р_и_с!$J$133</f>
        <v>1566.528</v>
      </c>
      <c r="K15" s="65">
        <f>Жильцы!E15*р_и_с!$K$133</f>
        <v>1566.528</v>
      </c>
      <c r="L15" s="65">
        <f>Жильцы!E15*р_и_с!$L$133</f>
        <v>1566.528</v>
      </c>
      <c r="M15" s="65">
        <f>Жильцы!E15*р_и_с!$M$133</f>
        <v>1566.528</v>
      </c>
      <c r="N15" s="65">
        <f>Жильцы!E15*р_и_с!$N$133</f>
        <v>1566.528</v>
      </c>
      <c r="O15" s="65">
        <f>Жильцы!E15*р_и_с!$O$133</f>
        <v>1566.528</v>
      </c>
      <c r="Q15" s="445">
        <v>14</v>
      </c>
      <c r="R15" s="65">
        <f>Жильцы!E15*р_и_с!R$133</f>
        <v>1313.64</v>
      </c>
      <c r="S15" s="65">
        <f>Жильцы!E15*р_и_с!S$133</f>
        <v>1313.64</v>
      </c>
      <c r="T15" s="65">
        <f>Жильцы!E15*р_и_с!T$133</f>
        <v>1313.64</v>
      </c>
      <c r="U15" s="65">
        <f>Жильцы!E15*р_и_с!U$133</f>
        <v>1313.64</v>
      </c>
      <c r="V15" s="65">
        <f>Жильцы!E15*р_и_с!V$133</f>
        <v>1313.64</v>
      </c>
      <c r="W15" s="65">
        <f>Жильцы!E15*р_и_с!W$133</f>
        <v>1451.4</v>
      </c>
      <c r="X15" s="65">
        <f>Жильцы!E15*р_и_с!X$133</f>
        <v>1451.4</v>
      </c>
      <c r="Y15" s="65">
        <f>Жильцы!E15*р_и_с!Y$133</f>
        <v>1451.4</v>
      </c>
      <c r="Z15" s="65">
        <f>Жильцы!E15*р_и_с!Z$133</f>
        <v>1451.4</v>
      </c>
      <c r="AA15" s="65">
        <f>Жильцы!E15*р_и_с!AA$133</f>
        <v>1451.4</v>
      </c>
      <c r="AB15" s="65">
        <f>Жильцы!E15*р_и_с!AB$133</f>
        <v>1451.4</v>
      </c>
      <c r="AC15" s="65">
        <f>Жильцы!E15*р_и_с!AC$133</f>
        <v>1451.4</v>
      </c>
    </row>
    <row r="16" spans="1:29">
      <c r="A16" s="445">
        <v>15</v>
      </c>
      <c r="B16" s="450" t="s">
        <v>182</v>
      </c>
      <c r="D16" s="65">
        <f>Жильцы!E16*р_и_с!$D$133</f>
        <v>1428.768</v>
      </c>
      <c r="E16" s="65">
        <f>Жильцы!E16*р_и_с!$E$133</f>
        <v>1428.768</v>
      </c>
      <c r="F16" s="65">
        <f>Жильцы!E16*р_и_с!$F$133</f>
        <v>1428.768</v>
      </c>
      <c r="G16" s="65">
        <f>Жильцы!E16*р_и_с!$G$133</f>
        <v>1428.768</v>
      </c>
      <c r="H16" s="65">
        <f>Жильцы!E16*р_и_с!$H$133</f>
        <v>1428.768</v>
      </c>
      <c r="I16" s="65">
        <f>Жильцы!E16*р_и_с!$I$133</f>
        <v>1566.528</v>
      </c>
      <c r="J16" s="65">
        <f>Жильцы!E16*р_и_с!$J$133</f>
        <v>1566.528</v>
      </c>
      <c r="K16" s="65">
        <f>Жильцы!E16*р_и_с!$K$133</f>
        <v>1566.528</v>
      </c>
      <c r="L16" s="65">
        <f>Жильцы!E16*р_и_с!$L$133</f>
        <v>1566.528</v>
      </c>
      <c r="M16" s="65">
        <f>Жильцы!E16*р_и_с!$M$133</f>
        <v>1566.528</v>
      </c>
      <c r="N16" s="65">
        <f>Жильцы!E16*р_и_с!$N$133</f>
        <v>1566.528</v>
      </c>
      <c r="O16" s="65">
        <f>Жильцы!E16*р_и_с!$O$133</f>
        <v>1566.528</v>
      </c>
      <c r="Q16" s="445">
        <v>15</v>
      </c>
      <c r="R16" s="65">
        <f>Жильцы!E16*р_и_с!R$133</f>
        <v>1313.64</v>
      </c>
      <c r="S16" s="65">
        <f>Жильцы!E16*р_и_с!S$133</f>
        <v>1313.64</v>
      </c>
      <c r="T16" s="65">
        <f>Жильцы!E16*р_и_с!T$133</f>
        <v>1313.64</v>
      </c>
      <c r="U16" s="65">
        <f>Жильцы!E16*р_и_с!U$133</f>
        <v>1313.64</v>
      </c>
      <c r="V16" s="65">
        <f>Жильцы!E16*р_и_с!V$133</f>
        <v>1313.64</v>
      </c>
      <c r="W16" s="65">
        <f>Жильцы!E16*р_и_с!W$133</f>
        <v>1451.4</v>
      </c>
      <c r="X16" s="65">
        <f>Жильцы!E16*р_и_с!X$133</f>
        <v>1451.4</v>
      </c>
      <c r="Y16" s="65">
        <f>Жильцы!E16*р_и_с!Y$133</f>
        <v>1451.4</v>
      </c>
      <c r="Z16" s="65">
        <f>Жильцы!E16*р_и_с!Z$133</f>
        <v>1451.4</v>
      </c>
      <c r="AA16" s="65">
        <f>Жильцы!E16*р_и_с!AA$133</f>
        <v>1451.4</v>
      </c>
      <c r="AB16" s="65">
        <f>Жильцы!E16*р_и_с!AB$133</f>
        <v>1451.4</v>
      </c>
      <c r="AC16" s="65">
        <f>Жильцы!E16*р_и_с!AC$133</f>
        <v>1451.4</v>
      </c>
    </row>
    <row r="17" spans="1:29">
      <c r="A17" s="445">
        <v>16</v>
      </c>
      <c r="B17" s="450" t="s">
        <v>184</v>
      </c>
      <c r="D17" s="65">
        <f>Жильцы!E17*р_и_с!$D$133</f>
        <v>1437.48</v>
      </c>
      <c r="E17" s="65">
        <f>Жильцы!E17*р_и_с!$E$133</f>
        <v>1437.48</v>
      </c>
      <c r="F17" s="65">
        <f>Жильцы!E17*р_и_с!$F$133</f>
        <v>1437.48</v>
      </c>
      <c r="G17" s="65">
        <f>Жильцы!E17*р_и_с!$G$133</f>
        <v>1437.48</v>
      </c>
      <c r="H17" s="65">
        <f>Жильцы!E17*р_и_с!$H$133</f>
        <v>1437.48</v>
      </c>
      <c r="I17" s="65">
        <f>Жильцы!E17*р_и_с!$I$133</f>
        <v>1576.08</v>
      </c>
      <c r="J17" s="65">
        <f>Жильцы!E17*р_и_с!$J$133</f>
        <v>1576.08</v>
      </c>
      <c r="K17" s="65">
        <f>Жильцы!E17*р_и_с!$K$133</f>
        <v>1576.08</v>
      </c>
      <c r="L17" s="65">
        <f>Жильцы!E17*р_и_с!$L$133</f>
        <v>1576.08</v>
      </c>
      <c r="M17" s="65">
        <f>Жильцы!E17*р_и_с!$M$133</f>
        <v>1576.08</v>
      </c>
      <c r="N17" s="65">
        <f>Жильцы!E17*р_и_с!$N$133</f>
        <v>1576.08</v>
      </c>
      <c r="O17" s="65">
        <f>Жильцы!E17*р_и_с!$O$133</f>
        <v>1576.08</v>
      </c>
      <c r="Q17" s="445">
        <v>16</v>
      </c>
      <c r="R17" s="65">
        <f>Жильцы!E17*р_и_с!R$133</f>
        <v>1321.6499999999999</v>
      </c>
      <c r="S17" s="65">
        <f>Жильцы!E17*р_и_с!S$133</f>
        <v>1321.6499999999999</v>
      </c>
      <c r="T17" s="65">
        <f>Жильцы!E17*р_и_с!T$133</f>
        <v>1321.6499999999999</v>
      </c>
      <c r="U17" s="65">
        <f>Жильцы!E17*р_и_с!U$133</f>
        <v>1321.6499999999999</v>
      </c>
      <c r="V17" s="65">
        <f>Жильцы!E17*р_и_с!V$133</f>
        <v>1321.6499999999999</v>
      </c>
      <c r="W17" s="65">
        <f>Жильцы!E17*р_и_с!W$133</f>
        <v>1460.25</v>
      </c>
      <c r="X17" s="65">
        <f>Жильцы!E17*р_и_с!X$133</f>
        <v>1460.25</v>
      </c>
      <c r="Y17" s="65">
        <f>Жильцы!E17*р_и_с!Y$133</f>
        <v>1460.25</v>
      </c>
      <c r="Z17" s="65">
        <f>Жильцы!E17*р_и_с!Z$133</f>
        <v>1460.25</v>
      </c>
      <c r="AA17" s="65">
        <f>Жильцы!E17*р_и_с!AA$133</f>
        <v>1460.25</v>
      </c>
      <c r="AB17" s="65">
        <f>Жильцы!E17*р_и_с!AB$133</f>
        <v>1460.25</v>
      </c>
      <c r="AC17" s="65">
        <f>Жильцы!E17*р_и_с!AC$133</f>
        <v>1460.25</v>
      </c>
    </row>
    <row r="18" spans="1:29">
      <c r="A18" s="445">
        <v>17</v>
      </c>
      <c r="B18" s="450" t="s">
        <v>186</v>
      </c>
      <c r="D18" s="65">
        <f>Жильцы!E18*р_и_с!$D$133</f>
        <v>1434.576</v>
      </c>
      <c r="E18" s="65">
        <f>Жильцы!E18*р_и_с!$E$133</f>
        <v>1434.576</v>
      </c>
      <c r="F18" s="65">
        <f>Жильцы!E18*р_и_с!$F$133</f>
        <v>1434.576</v>
      </c>
      <c r="G18" s="65">
        <f>Жильцы!E18*р_и_с!$G$133</f>
        <v>1434.576</v>
      </c>
      <c r="H18" s="65">
        <f>Жильцы!E18*р_и_с!$H$133</f>
        <v>1434.576</v>
      </c>
      <c r="I18" s="65">
        <f>Жильцы!E18*р_и_с!$I$133</f>
        <v>1572.896</v>
      </c>
      <c r="J18" s="65">
        <f>Жильцы!E18*р_и_с!$J$133</f>
        <v>1572.896</v>
      </c>
      <c r="K18" s="65">
        <f>Жильцы!E18*р_и_с!$K$133</f>
        <v>1572.896</v>
      </c>
      <c r="L18" s="65">
        <f>Жильцы!E18*р_и_с!$L$133</f>
        <v>1572.896</v>
      </c>
      <c r="M18" s="65">
        <f>Жильцы!E18*р_и_с!$M$133</f>
        <v>1572.896</v>
      </c>
      <c r="N18" s="65">
        <f>Жильцы!E18*р_и_с!$N$133</f>
        <v>1572.896</v>
      </c>
      <c r="O18" s="65">
        <f>Жильцы!E18*р_и_с!$O$133</f>
        <v>1572.896</v>
      </c>
      <c r="Q18" s="445">
        <v>17</v>
      </c>
      <c r="R18" s="65">
        <f>Жильцы!E18*р_и_с!R$133</f>
        <v>1318.98</v>
      </c>
      <c r="S18" s="65">
        <f>Жильцы!E18*р_и_с!S$133</f>
        <v>1318.98</v>
      </c>
      <c r="T18" s="65">
        <f>Жильцы!E18*р_и_с!T$133</f>
        <v>1318.98</v>
      </c>
      <c r="U18" s="65">
        <f>Жильцы!E18*р_и_с!U$133</f>
        <v>1318.98</v>
      </c>
      <c r="V18" s="65">
        <f>Жильцы!E18*р_и_с!V$133</f>
        <v>1318.98</v>
      </c>
      <c r="W18" s="65">
        <f>Жильцы!E18*р_и_с!W$133</f>
        <v>1457.3</v>
      </c>
      <c r="X18" s="65">
        <f>Жильцы!E18*р_и_с!X$133</f>
        <v>1457.3</v>
      </c>
      <c r="Y18" s="65">
        <f>Жильцы!E18*р_и_с!Y$133</f>
        <v>1457.3</v>
      </c>
      <c r="Z18" s="65">
        <f>Жильцы!E18*р_и_с!Z$133</f>
        <v>1457.3</v>
      </c>
      <c r="AA18" s="65">
        <f>Жильцы!E18*р_и_с!AA$133</f>
        <v>1457.3</v>
      </c>
      <c r="AB18" s="65">
        <f>Жильцы!E18*р_и_с!AB$133</f>
        <v>1457.3</v>
      </c>
      <c r="AC18" s="65">
        <f>Жильцы!E18*р_и_с!AC$133</f>
        <v>1457.3</v>
      </c>
    </row>
    <row r="19" spans="1:29">
      <c r="A19" s="445">
        <v>18</v>
      </c>
      <c r="B19" s="450" t="s">
        <v>187</v>
      </c>
      <c r="D19" s="65">
        <f>Жильцы!E19*р_и_с!$D$133</f>
        <v>1425.864</v>
      </c>
      <c r="E19" s="65">
        <f>Жильцы!E19*р_и_с!$E$133</f>
        <v>1425.864</v>
      </c>
      <c r="F19" s="65">
        <f>Жильцы!E19*р_и_с!$F$133</f>
        <v>1425.864</v>
      </c>
      <c r="G19" s="65">
        <f>Жильцы!E19*р_и_с!$G$133</f>
        <v>1425.864</v>
      </c>
      <c r="H19" s="65">
        <f>Жильцы!E19*р_и_с!$H$133</f>
        <v>1425.864</v>
      </c>
      <c r="I19" s="65">
        <f>Жильцы!E19*р_и_с!$I$133</f>
        <v>1563.3440000000001</v>
      </c>
      <c r="J19" s="65">
        <f>Жильцы!E19*р_и_с!$J$133</f>
        <v>1563.3440000000001</v>
      </c>
      <c r="K19" s="65">
        <f>Жильцы!E19*р_и_с!$K$133</f>
        <v>1563.3440000000001</v>
      </c>
      <c r="L19" s="65">
        <f>Жильцы!E19*р_и_с!$L$133</f>
        <v>1563.3440000000001</v>
      </c>
      <c r="M19" s="65">
        <f>Жильцы!E19*р_и_с!$M$133</f>
        <v>1563.3440000000001</v>
      </c>
      <c r="N19" s="65">
        <f>Жильцы!E19*р_и_с!$N$133</f>
        <v>1563.3440000000001</v>
      </c>
      <c r="O19" s="65">
        <f>Жильцы!E19*р_и_с!$O$133</f>
        <v>1563.3440000000001</v>
      </c>
      <c r="Q19" s="445">
        <v>18</v>
      </c>
      <c r="R19" s="65">
        <f>Жильцы!E19*р_и_с!R$133</f>
        <v>1310.97</v>
      </c>
      <c r="S19" s="65">
        <f>Жильцы!E19*р_и_с!S$133</f>
        <v>1310.97</v>
      </c>
      <c r="T19" s="65">
        <f>Жильцы!E19*р_и_с!T$133</f>
        <v>1310.97</v>
      </c>
      <c r="U19" s="65">
        <f>Жильцы!E19*р_и_с!U$133</f>
        <v>1310.97</v>
      </c>
      <c r="V19" s="65">
        <f>Жильцы!E19*р_и_с!V$133</f>
        <v>1310.97</v>
      </c>
      <c r="W19" s="65">
        <f>Жильцы!E19*р_и_с!W$133</f>
        <v>1448.45</v>
      </c>
      <c r="X19" s="65">
        <f>Жильцы!E19*р_и_с!X$133</f>
        <v>1448.45</v>
      </c>
      <c r="Y19" s="65">
        <f>Жильцы!E19*р_и_с!Y$133</f>
        <v>1448.45</v>
      </c>
      <c r="Z19" s="65">
        <f>Жильцы!E19*р_и_с!Z$133</f>
        <v>1448.45</v>
      </c>
      <c r="AA19" s="65">
        <f>Жильцы!E19*р_и_с!AA$133</f>
        <v>1448.45</v>
      </c>
      <c r="AB19" s="65">
        <f>Жильцы!E19*р_и_с!AB$133</f>
        <v>1448.45</v>
      </c>
      <c r="AC19" s="65">
        <f>Жильцы!E19*р_и_с!AC$133</f>
        <v>1448.45</v>
      </c>
    </row>
    <row r="20" spans="1:29">
      <c r="A20" s="445">
        <v>19</v>
      </c>
      <c r="B20" s="450" t="s">
        <v>189</v>
      </c>
      <c r="D20" s="65">
        <f>Жильцы!E20*р_и_с!$D$133</f>
        <v>1428.768</v>
      </c>
      <c r="E20" s="65">
        <f>Жильцы!E20*р_и_с!$E$133</f>
        <v>1428.768</v>
      </c>
      <c r="F20" s="65">
        <f>Жильцы!E20*р_и_с!$F$133</f>
        <v>1428.768</v>
      </c>
      <c r="G20" s="65">
        <f>Жильцы!E20*р_и_с!$G$133</f>
        <v>1428.768</v>
      </c>
      <c r="H20" s="65">
        <f>Жильцы!E20*р_и_с!$H$133</f>
        <v>1428.768</v>
      </c>
      <c r="I20" s="65">
        <f>Жильцы!E20*р_и_с!$I$133</f>
        <v>1566.528</v>
      </c>
      <c r="J20" s="65">
        <f>Жильцы!E20*р_и_с!$J$133</f>
        <v>1566.528</v>
      </c>
      <c r="K20" s="65">
        <f>Жильцы!E20*р_и_с!$K$133</f>
        <v>1566.528</v>
      </c>
      <c r="L20" s="65">
        <f>Жильцы!E20*р_и_с!$L$133</f>
        <v>1566.528</v>
      </c>
      <c r="M20" s="65">
        <f>Жильцы!E20*р_и_с!$M$133</f>
        <v>1566.528</v>
      </c>
      <c r="N20" s="65">
        <f>Жильцы!E20*р_и_с!$N$133</f>
        <v>1566.528</v>
      </c>
      <c r="O20" s="65">
        <f>Жильцы!E20*р_и_с!$O$133</f>
        <v>1566.528</v>
      </c>
      <c r="Q20" s="445">
        <v>19</v>
      </c>
      <c r="R20" s="65">
        <f>Жильцы!E20*р_и_с!R$133</f>
        <v>1313.64</v>
      </c>
      <c r="S20" s="65">
        <f>Жильцы!E20*р_и_с!S$133</f>
        <v>1313.64</v>
      </c>
      <c r="T20" s="65">
        <f>Жильцы!E20*р_и_с!T$133</f>
        <v>1313.64</v>
      </c>
      <c r="U20" s="65">
        <f>Жильцы!E20*р_и_с!U$133</f>
        <v>1313.64</v>
      </c>
      <c r="V20" s="65">
        <f>Жильцы!E20*р_и_с!V$133</f>
        <v>1313.64</v>
      </c>
      <c r="W20" s="65">
        <f>Жильцы!E20*р_и_с!W$133</f>
        <v>1451.4</v>
      </c>
      <c r="X20" s="65">
        <f>Жильцы!E20*р_и_с!X$133</f>
        <v>1451.4</v>
      </c>
      <c r="Y20" s="65">
        <f>Жильцы!E20*р_и_с!Y$133</f>
        <v>1451.4</v>
      </c>
      <c r="Z20" s="65">
        <f>Жильцы!E20*р_и_с!Z$133</f>
        <v>1451.4</v>
      </c>
      <c r="AA20" s="65">
        <f>Жильцы!E20*р_и_с!AA$133</f>
        <v>1451.4</v>
      </c>
      <c r="AB20" s="65">
        <f>Жильцы!E20*р_и_с!AB$133</f>
        <v>1451.4</v>
      </c>
      <c r="AC20" s="65">
        <f>Жильцы!E20*р_и_с!AC$133</f>
        <v>1451.4</v>
      </c>
    </row>
    <row r="21" spans="1:29">
      <c r="A21" s="445">
        <v>20</v>
      </c>
      <c r="B21" s="450" t="s">
        <v>190</v>
      </c>
      <c r="D21" s="65">
        <f>Жильцы!E21*р_и_с!$D$133</f>
        <v>1905.0239999999999</v>
      </c>
      <c r="E21" s="65">
        <f>Жильцы!E21*р_и_с!$E$133</f>
        <v>1905.0239999999999</v>
      </c>
      <c r="F21" s="65">
        <f>Жильцы!E21*р_и_с!$F$133</f>
        <v>1905.0239999999999</v>
      </c>
      <c r="G21" s="65">
        <f>Жильцы!E21*р_и_с!$G$133</f>
        <v>1905.0239999999999</v>
      </c>
      <c r="H21" s="65">
        <f>Жильцы!E21*р_и_с!$H$133</f>
        <v>1905.0239999999999</v>
      </c>
      <c r="I21" s="65">
        <f>Жильцы!E21*р_и_с!$I$133</f>
        <v>2088.7039999999997</v>
      </c>
      <c r="J21" s="65">
        <f>Жильцы!E21*р_и_с!$J$133</f>
        <v>2088.7039999999997</v>
      </c>
      <c r="K21" s="65">
        <f>Жильцы!E21*р_и_с!$K$133</f>
        <v>2088.7039999999997</v>
      </c>
      <c r="L21" s="65">
        <f>Жильцы!E21*р_и_с!$L$133</f>
        <v>2088.7039999999997</v>
      </c>
      <c r="M21" s="65">
        <f>Жильцы!E21*р_и_с!$M$133</f>
        <v>2088.7039999999997</v>
      </c>
      <c r="N21" s="65">
        <f>Жильцы!E21*р_и_с!$N$133</f>
        <v>2088.7039999999997</v>
      </c>
      <c r="O21" s="65">
        <f>Жильцы!E21*р_и_с!$O$133</f>
        <v>2088.7039999999997</v>
      </c>
      <c r="Q21" s="445">
        <v>20</v>
      </c>
      <c r="R21" s="65">
        <f>Жильцы!E21*р_и_с!R$133</f>
        <v>1751.5199999999998</v>
      </c>
      <c r="S21" s="65">
        <f>Жильцы!E21*р_и_с!S$133</f>
        <v>1751.5199999999998</v>
      </c>
      <c r="T21" s="65">
        <f>Жильцы!E21*р_и_с!T$133</f>
        <v>1751.5199999999998</v>
      </c>
      <c r="U21" s="65">
        <f>Жильцы!E21*р_и_с!U$133</f>
        <v>1751.5199999999998</v>
      </c>
      <c r="V21" s="65">
        <f>Жильцы!E21*р_и_с!V$133</f>
        <v>1751.5199999999998</v>
      </c>
      <c r="W21" s="65">
        <f>Жильцы!E21*р_и_с!W$133</f>
        <v>1935.1999999999998</v>
      </c>
      <c r="X21" s="65">
        <f>Жильцы!E21*р_и_с!X$133</f>
        <v>1935.1999999999998</v>
      </c>
      <c r="Y21" s="65">
        <f>Жильцы!E21*р_и_с!Y$133</f>
        <v>1935.1999999999998</v>
      </c>
      <c r="Z21" s="65">
        <f>Жильцы!E21*р_и_с!Z$133</f>
        <v>1935.1999999999998</v>
      </c>
      <c r="AA21" s="65">
        <f>Жильцы!E21*р_и_с!AA$133</f>
        <v>1935.1999999999998</v>
      </c>
      <c r="AB21" s="65">
        <f>Жильцы!E21*р_и_с!AB$133</f>
        <v>1935.1999999999998</v>
      </c>
      <c r="AC21" s="65">
        <f>Жильцы!E21*р_и_с!AC$133</f>
        <v>1935.1999999999998</v>
      </c>
    </row>
    <row r="22" spans="1:29">
      <c r="A22" s="445">
        <v>21</v>
      </c>
      <c r="B22" s="450" t="s">
        <v>193</v>
      </c>
      <c r="D22" s="65">
        <f>Жильцы!E22*р_и_с!$D$133</f>
        <v>1905.0239999999999</v>
      </c>
      <c r="E22" s="65">
        <f>Жильцы!E22*р_и_с!$E$133</f>
        <v>1905.0239999999999</v>
      </c>
      <c r="F22" s="65">
        <f>Жильцы!E22*р_и_с!$F$133</f>
        <v>1905.0239999999999</v>
      </c>
      <c r="G22" s="65">
        <f>Жильцы!E22*р_и_с!$G$133</f>
        <v>1905.0239999999999</v>
      </c>
      <c r="H22" s="65">
        <f>Жильцы!E22*р_и_с!$H$133</f>
        <v>1905.0239999999999</v>
      </c>
      <c r="I22" s="65">
        <f>Жильцы!E22*р_и_с!$I$133</f>
        <v>2088.7039999999997</v>
      </c>
      <c r="J22" s="65">
        <f>Жильцы!E22*р_и_с!$J$133</f>
        <v>2088.7039999999997</v>
      </c>
      <c r="K22" s="65">
        <f>Жильцы!E22*р_и_с!$K$133</f>
        <v>2088.7039999999997</v>
      </c>
      <c r="L22" s="65">
        <f>Жильцы!E22*р_и_с!$L$133</f>
        <v>2088.7039999999997</v>
      </c>
      <c r="M22" s="65">
        <f>Жильцы!E22*р_и_с!$M$133</f>
        <v>2088.7039999999997</v>
      </c>
      <c r="N22" s="65">
        <f>Жильцы!E22*р_и_с!$N$133</f>
        <v>2088.7039999999997</v>
      </c>
      <c r="O22" s="65">
        <f>Жильцы!E22*р_и_с!$O$133</f>
        <v>2088.7039999999997</v>
      </c>
      <c r="Q22" s="445">
        <v>21</v>
      </c>
      <c r="R22" s="65">
        <f>Жильцы!E22*р_и_с!R$133</f>
        <v>1751.5199999999998</v>
      </c>
      <c r="S22" s="65">
        <f>Жильцы!E22*р_и_с!S$133</f>
        <v>1751.5199999999998</v>
      </c>
      <c r="T22" s="65">
        <f>Жильцы!E22*р_и_с!T$133</f>
        <v>1751.5199999999998</v>
      </c>
      <c r="U22" s="65">
        <f>Жильцы!E22*р_и_с!U$133</f>
        <v>1751.5199999999998</v>
      </c>
      <c r="V22" s="65">
        <f>Жильцы!E22*р_и_с!V$133</f>
        <v>1751.5199999999998</v>
      </c>
      <c r="W22" s="65">
        <f>Жильцы!E22*р_и_с!W$133</f>
        <v>1935.1999999999998</v>
      </c>
      <c r="X22" s="65">
        <f>Жильцы!E22*р_и_с!X$133</f>
        <v>1935.1999999999998</v>
      </c>
      <c r="Y22" s="65">
        <f>Жильцы!E22*р_и_с!Y$133</f>
        <v>1935.1999999999998</v>
      </c>
      <c r="Z22" s="65">
        <f>Жильцы!E22*р_и_с!Z$133</f>
        <v>1935.1999999999998</v>
      </c>
      <c r="AA22" s="65">
        <f>Жильцы!E22*р_и_с!AA$133</f>
        <v>1935.1999999999998</v>
      </c>
      <c r="AB22" s="65">
        <f>Жильцы!E22*р_и_с!AB$133</f>
        <v>1935.1999999999998</v>
      </c>
      <c r="AC22" s="65">
        <f>Жильцы!E22*р_и_с!AC$133</f>
        <v>1935.1999999999998</v>
      </c>
    </row>
    <row r="23" spans="1:29">
      <c r="A23" s="445">
        <v>22</v>
      </c>
      <c r="B23" s="450" t="s">
        <v>194</v>
      </c>
      <c r="D23" s="65">
        <f>Жильцы!E23*р_и_с!$D$133</f>
        <v>1428.768</v>
      </c>
      <c r="E23" s="65">
        <f>Жильцы!E23*р_и_с!$E$133</f>
        <v>1428.768</v>
      </c>
      <c r="F23" s="65">
        <f>Жильцы!E23*р_и_с!$F$133</f>
        <v>1428.768</v>
      </c>
      <c r="G23" s="65">
        <f>Жильцы!E23*р_и_с!$G$133</f>
        <v>1428.768</v>
      </c>
      <c r="H23" s="65">
        <f>Жильцы!E23*р_и_с!$H$133</f>
        <v>1428.768</v>
      </c>
      <c r="I23" s="65">
        <f>Жильцы!E23*р_и_с!$I$133</f>
        <v>1566.528</v>
      </c>
      <c r="J23" s="65">
        <f>Жильцы!E23*р_и_с!$J$133</f>
        <v>1566.528</v>
      </c>
      <c r="K23" s="65">
        <f>Жильцы!E23*р_и_с!$K$133</f>
        <v>1566.528</v>
      </c>
      <c r="L23" s="65">
        <f>Жильцы!E23*р_и_с!$L$133</f>
        <v>1566.528</v>
      </c>
      <c r="M23" s="65">
        <f>Жильцы!E23*р_и_с!$M$133</f>
        <v>1566.528</v>
      </c>
      <c r="N23" s="65">
        <f>Жильцы!E23*р_и_с!$N$133</f>
        <v>1566.528</v>
      </c>
      <c r="O23" s="65">
        <f>Жильцы!E23*р_и_с!$O$133</f>
        <v>1566.528</v>
      </c>
      <c r="Q23" s="445">
        <v>22</v>
      </c>
      <c r="R23" s="65">
        <f>Жильцы!E23*р_и_с!R$133</f>
        <v>1313.64</v>
      </c>
      <c r="S23" s="65">
        <f>Жильцы!E23*р_и_с!S$133</f>
        <v>1313.64</v>
      </c>
      <c r="T23" s="65">
        <f>Жильцы!E23*р_и_с!T$133</f>
        <v>1313.64</v>
      </c>
      <c r="U23" s="65">
        <f>Жильцы!E23*р_и_с!U$133</f>
        <v>1313.64</v>
      </c>
      <c r="V23" s="65">
        <f>Жильцы!E23*р_и_с!V$133</f>
        <v>1313.64</v>
      </c>
      <c r="W23" s="65">
        <f>Жильцы!E23*р_и_с!W$133</f>
        <v>1451.4</v>
      </c>
      <c r="X23" s="65">
        <f>Жильцы!E23*р_и_с!X$133</f>
        <v>1451.4</v>
      </c>
      <c r="Y23" s="65">
        <f>Жильцы!E23*р_и_с!Y$133</f>
        <v>1451.4</v>
      </c>
      <c r="Z23" s="65">
        <f>Жильцы!E23*р_и_с!Z$133</f>
        <v>1451.4</v>
      </c>
      <c r="AA23" s="65">
        <f>Жильцы!E23*р_и_с!AA$133</f>
        <v>1451.4</v>
      </c>
      <c r="AB23" s="65">
        <f>Жильцы!E23*р_и_с!AB$133</f>
        <v>1451.4</v>
      </c>
      <c r="AC23" s="65">
        <f>Жильцы!E23*р_и_с!AC$133</f>
        <v>1451.4</v>
      </c>
    </row>
    <row r="24" spans="1:29">
      <c r="A24" s="445">
        <v>23</v>
      </c>
      <c r="B24" s="450" t="s">
        <v>196</v>
      </c>
      <c r="D24" s="65">
        <f>Жильцы!E24*р_и_с!$D$133</f>
        <v>1428.768</v>
      </c>
      <c r="E24" s="65">
        <f>Жильцы!E24*р_и_с!$E$133</f>
        <v>1428.768</v>
      </c>
      <c r="F24" s="65">
        <f>Жильцы!E24*р_и_с!$F$133</f>
        <v>1428.768</v>
      </c>
      <c r="G24" s="65">
        <f>Жильцы!E24*р_и_с!$G$133</f>
        <v>1428.768</v>
      </c>
      <c r="H24" s="65">
        <f>Жильцы!E24*р_и_с!$H$133</f>
        <v>1428.768</v>
      </c>
      <c r="I24" s="65">
        <f>Жильцы!E24*р_и_с!$I$133</f>
        <v>1566.528</v>
      </c>
      <c r="J24" s="65">
        <f>Жильцы!E24*р_и_с!$J$133</f>
        <v>1566.528</v>
      </c>
      <c r="K24" s="65">
        <f>Жильцы!E24*р_и_с!$K$133</f>
        <v>1566.528</v>
      </c>
      <c r="L24" s="65">
        <f>Жильцы!E24*р_и_с!$L$133</f>
        <v>1566.528</v>
      </c>
      <c r="M24" s="65">
        <f>Жильцы!E24*р_и_с!$M$133</f>
        <v>1566.528</v>
      </c>
      <c r="N24" s="65">
        <f>Жильцы!E24*р_и_с!$N$133</f>
        <v>1566.528</v>
      </c>
      <c r="O24" s="65">
        <f>Жильцы!E24*р_и_с!$O$133</f>
        <v>1566.528</v>
      </c>
      <c r="Q24" s="445">
        <v>23</v>
      </c>
      <c r="R24" s="65">
        <f>Жильцы!E24*р_и_с!R$133</f>
        <v>1313.64</v>
      </c>
      <c r="S24" s="65">
        <f>Жильцы!E24*р_и_с!S$133</f>
        <v>1313.64</v>
      </c>
      <c r="T24" s="65">
        <f>Жильцы!E24*р_и_с!T$133</f>
        <v>1313.64</v>
      </c>
      <c r="U24" s="65">
        <f>Жильцы!E24*р_и_с!U$133</f>
        <v>1313.64</v>
      </c>
      <c r="V24" s="65">
        <f>Жильцы!E24*р_и_с!V$133</f>
        <v>1313.64</v>
      </c>
      <c r="W24" s="65">
        <f>Жильцы!E24*р_и_с!W$133</f>
        <v>1451.4</v>
      </c>
      <c r="X24" s="65">
        <f>Жильцы!E24*р_и_с!X$133</f>
        <v>1451.4</v>
      </c>
      <c r="Y24" s="65">
        <f>Жильцы!E24*р_и_с!Y$133</f>
        <v>1451.4</v>
      </c>
      <c r="Z24" s="65">
        <f>Жильцы!E24*р_и_с!Z$133</f>
        <v>1451.4</v>
      </c>
      <c r="AA24" s="65">
        <f>Жильцы!E24*р_и_с!AA$133</f>
        <v>1451.4</v>
      </c>
      <c r="AB24" s="65">
        <f>Жильцы!E24*р_и_с!AB$133</f>
        <v>1451.4</v>
      </c>
      <c r="AC24" s="65">
        <f>Жильцы!E24*р_и_с!AC$133</f>
        <v>1451.4</v>
      </c>
    </row>
    <row r="25" spans="1:29">
      <c r="A25" s="445">
        <v>24</v>
      </c>
      <c r="B25" s="450" t="s">
        <v>198</v>
      </c>
      <c r="D25" s="65">
        <f>Жильцы!E25*р_и_с!$D$133</f>
        <v>1536.2159999999999</v>
      </c>
      <c r="E25" s="65">
        <f>Жильцы!E25*р_и_с!$E$133</f>
        <v>1536.2159999999999</v>
      </c>
      <c r="F25" s="65">
        <f>Жильцы!E25*р_и_с!$F$133</f>
        <v>1536.2159999999999</v>
      </c>
      <c r="G25" s="65">
        <f>Жильцы!E25*р_и_с!$G$133</f>
        <v>1536.2159999999999</v>
      </c>
      <c r="H25" s="65">
        <f>Жильцы!E25*р_и_с!$H$133</f>
        <v>1536.2159999999999</v>
      </c>
      <c r="I25" s="65">
        <f>Жильцы!E25*р_и_с!$I$133</f>
        <v>1684.336</v>
      </c>
      <c r="J25" s="65">
        <f>Жильцы!E25*р_и_с!$J$133</f>
        <v>1684.336</v>
      </c>
      <c r="K25" s="65">
        <f>Жильцы!E25*р_и_с!$K$133</f>
        <v>1684.336</v>
      </c>
      <c r="L25" s="65">
        <f>Жильцы!E25*р_и_с!$L$133</f>
        <v>1684.336</v>
      </c>
      <c r="M25" s="65">
        <f>Жильцы!E25*р_и_с!$M$133</f>
        <v>1684.336</v>
      </c>
      <c r="N25" s="65">
        <f>Жильцы!E25*р_и_с!$N$133</f>
        <v>1684.336</v>
      </c>
      <c r="O25" s="65">
        <f>Жильцы!E25*р_и_с!$O$133</f>
        <v>1684.336</v>
      </c>
      <c r="Q25" s="445">
        <v>24</v>
      </c>
      <c r="R25" s="65">
        <f>Жильцы!E25*р_и_с!R$133</f>
        <v>1412.4299999999998</v>
      </c>
      <c r="S25" s="65">
        <f>Жильцы!E25*р_и_с!S$133</f>
        <v>1412.4299999999998</v>
      </c>
      <c r="T25" s="65">
        <f>Жильцы!E25*р_и_с!T$133</f>
        <v>1412.4299999999998</v>
      </c>
      <c r="U25" s="65">
        <f>Жильцы!E25*р_и_с!U$133</f>
        <v>1412.4299999999998</v>
      </c>
      <c r="V25" s="65">
        <f>Жильцы!E25*р_и_с!V$133</f>
        <v>1412.4299999999998</v>
      </c>
      <c r="W25" s="65">
        <f>Жильцы!E25*р_и_с!W$133</f>
        <v>1560.55</v>
      </c>
      <c r="X25" s="65">
        <f>Жильцы!E25*р_и_с!X$133</f>
        <v>1560.55</v>
      </c>
      <c r="Y25" s="65">
        <f>Жильцы!E25*р_и_с!Y$133</f>
        <v>1560.55</v>
      </c>
      <c r="Z25" s="65">
        <f>Жильцы!E25*р_и_с!Z$133</f>
        <v>1560.55</v>
      </c>
      <c r="AA25" s="65">
        <f>Жильцы!E25*р_и_с!AA$133</f>
        <v>1560.55</v>
      </c>
      <c r="AB25" s="65">
        <f>Жильцы!E25*р_и_с!AB$133</f>
        <v>1560.55</v>
      </c>
      <c r="AC25" s="65">
        <f>Жильцы!E25*р_и_с!AC$133</f>
        <v>1560.55</v>
      </c>
    </row>
    <row r="26" spans="1:29">
      <c r="A26" s="445">
        <v>25</v>
      </c>
      <c r="B26" s="451" t="s">
        <v>199</v>
      </c>
      <c r="D26" s="65">
        <f>Жильцы!E26*р_и_с!$D$133</f>
        <v>1434.576</v>
      </c>
      <c r="E26" s="65">
        <f>Жильцы!E26*р_и_с!$E$133</f>
        <v>1434.576</v>
      </c>
      <c r="F26" s="65">
        <f>Жильцы!E26*р_и_с!$F$133</f>
        <v>1434.576</v>
      </c>
      <c r="G26" s="65">
        <f>Жильцы!E26*р_и_с!$G$133</f>
        <v>1434.576</v>
      </c>
      <c r="H26" s="65">
        <f>Жильцы!E26*р_и_с!$H$133</f>
        <v>1434.576</v>
      </c>
      <c r="I26" s="65">
        <f>Жильцы!E26*р_и_с!$I$133</f>
        <v>1572.896</v>
      </c>
      <c r="J26" s="65">
        <f>Жильцы!E26*р_и_с!$J$133</f>
        <v>1572.896</v>
      </c>
      <c r="K26" s="65">
        <f>Жильцы!E26*р_и_с!$K$133</f>
        <v>1572.896</v>
      </c>
      <c r="L26" s="65">
        <f>Жильцы!E26*р_и_с!$L$133</f>
        <v>1572.896</v>
      </c>
      <c r="M26" s="65">
        <f>Жильцы!E26*р_и_с!$M$133</f>
        <v>1572.896</v>
      </c>
      <c r="N26" s="65">
        <f>Жильцы!E26*р_и_с!$N$133</f>
        <v>1572.896</v>
      </c>
      <c r="O26" s="65">
        <f>Жильцы!E26*р_и_с!$O$133</f>
        <v>1572.896</v>
      </c>
      <c r="Q26" s="445">
        <v>25</v>
      </c>
      <c r="R26" s="65">
        <f>Жильцы!E26*р_и_с!R$133</f>
        <v>1318.98</v>
      </c>
      <c r="S26" s="65">
        <f>Жильцы!E26*р_и_с!S$133</f>
        <v>1318.98</v>
      </c>
      <c r="T26" s="65">
        <f>Жильцы!E26*р_и_с!T$133</f>
        <v>1318.98</v>
      </c>
      <c r="U26" s="65">
        <f>Жильцы!E26*р_и_с!U$133</f>
        <v>1318.98</v>
      </c>
      <c r="V26" s="65">
        <f>Жильцы!E26*р_и_с!V$133</f>
        <v>1318.98</v>
      </c>
      <c r="W26" s="65">
        <f>Жильцы!E26*р_и_с!W$133</f>
        <v>1457.3</v>
      </c>
      <c r="X26" s="65">
        <f>Жильцы!E26*р_и_с!X$133</f>
        <v>1457.3</v>
      </c>
      <c r="Y26" s="65">
        <f>Жильцы!E26*р_и_с!Y$133</f>
        <v>1457.3</v>
      </c>
      <c r="Z26" s="65">
        <f>Жильцы!E26*р_и_с!Z$133</f>
        <v>1457.3</v>
      </c>
      <c r="AA26" s="65">
        <f>Жильцы!E26*р_и_с!AA$133</f>
        <v>1457.3</v>
      </c>
      <c r="AB26" s="65">
        <f>Жильцы!E26*р_и_с!AB$133</f>
        <v>1457.3</v>
      </c>
      <c r="AC26" s="65">
        <f>Жильцы!E26*р_и_с!AC$133</f>
        <v>1457.3</v>
      </c>
    </row>
    <row r="27" spans="1:29">
      <c r="A27" s="445">
        <v>26</v>
      </c>
      <c r="B27" s="450" t="s">
        <v>200</v>
      </c>
      <c r="D27" s="65">
        <f>Жильцы!E27*р_и_с!$D$133</f>
        <v>1425.864</v>
      </c>
      <c r="E27" s="65">
        <f>Жильцы!E27*р_и_с!$E$133</f>
        <v>1425.864</v>
      </c>
      <c r="F27" s="65">
        <f>Жильцы!E27*р_и_с!$F$133</f>
        <v>1425.864</v>
      </c>
      <c r="G27" s="65">
        <f>Жильцы!E27*р_и_с!$G$133</f>
        <v>1425.864</v>
      </c>
      <c r="H27" s="65">
        <f>Жильцы!E27*р_и_с!$H$133</f>
        <v>1425.864</v>
      </c>
      <c r="I27" s="65">
        <f>Жильцы!E27*р_и_с!$I$133</f>
        <v>1563.3440000000001</v>
      </c>
      <c r="J27" s="65">
        <f>Жильцы!E27*р_и_с!$J$133</f>
        <v>1563.3440000000001</v>
      </c>
      <c r="K27" s="65">
        <f>Жильцы!E27*р_и_с!$K$133</f>
        <v>1563.3440000000001</v>
      </c>
      <c r="L27" s="65">
        <f>Жильцы!E27*р_и_с!$L$133</f>
        <v>1563.3440000000001</v>
      </c>
      <c r="M27" s="65">
        <f>Жильцы!E27*р_и_с!$M$133</f>
        <v>1563.3440000000001</v>
      </c>
      <c r="N27" s="65">
        <f>Жильцы!E27*р_и_с!$N$133</f>
        <v>1563.3440000000001</v>
      </c>
      <c r="O27" s="65">
        <f>Жильцы!E27*р_и_с!$O$133</f>
        <v>1563.3440000000001</v>
      </c>
      <c r="Q27" s="445">
        <v>26</v>
      </c>
      <c r="R27" s="65">
        <f>Жильцы!E27*р_и_с!R$133</f>
        <v>1310.97</v>
      </c>
      <c r="S27" s="65">
        <f>Жильцы!E27*р_и_с!S$133</f>
        <v>1310.97</v>
      </c>
      <c r="T27" s="65">
        <f>Жильцы!E27*р_и_с!T$133</f>
        <v>1310.97</v>
      </c>
      <c r="U27" s="65">
        <f>Жильцы!E27*р_и_с!U$133</f>
        <v>1310.97</v>
      </c>
      <c r="V27" s="65">
        <f>Жильцы!E27*р_и_с!V$133</f>
        <v>1310.97</v>
      </c>
      <c r="W27" s="65">
        <f>Жильцы!E27*р_и_с!W$133</f>
        <v>1448.45</v>
      </c>
      <c r="X27" s="65">
        <f>Жильцы!E27*р_и_с!X$133</f>
        <v>1448.45</v>
      </c>
      <c r="Y27" s="65">
        <f>Жильцы!E27*р_и_с!Y$133</f>
        <v>1448.45</v>
      </c>
      <c r="Z27" s="65">
        <f>Жильцы!E27*р_и_с!Z$133</f>
        <v>1448.45</v>
      </c>
      <c r="AA27" s="65">
        <f>Жильцы!E27*р_и_с!AA$133</f>
        <v>1448.45</v>
      </c>
      <c r="AB27" s="65">
        <f>Жильцы!E27*р_и_с!AB$133</f>
        <v>1448.45</v>
      </c>
      <c r="AC27" s="65">
        <f>Жильцы!E27*р_и_с!AC$133</f>
        <v>1448.45</v>
      </c>
    </row>
    <row r="28" spans="1:29">
      <c r="A28" s="445">
        <v>27</v>
      </c>
      <c r="B28" s="450" t="s">
        <v>204</v>
      </c>
      <c r="D28" s="65">
        <f>Жильцы!E28*р_и_с!$D$133</f>
        <v>1428.768</v>
      </c>
      <c r="E28" s="65">
        <f>Жильцы!E28*р_и_с!$E$133</f>
        <v>1428.768</v>
      </c>
      <c r="F28" s="65">
        <f>Жильцы!E28*р_и_с!$F$133</f>
        <v>1428.768</v>
      </c>
      <c r="G28" s="65">
        <f>Жильцы!E28*р_и_с!$G$133</f>
        <v>1428.768</v>
      </c>
      <c r="H28" s="65">
        <f>Жильцы!E28*р_и_с!$H$133</f>
        <v>1428.768</v>
      </c>
      <c r="I28" s="65">
        <f>Жильцы!E28*р_и_с!$I$133</f>
        <v>1566.528</v>
      </c>
      <c r="J28" s="65">
        <f>Жильцы!E28*р_и_с!$J$133</f>
        <v>1566.528</v>
      </c>
      <c r="K28" s="65">
        <f>Жильцы!E28*р_и_с!$K$133</f>
        <v>1566.528</v>
      </c>
      <c r="L28" s="65">
        <f>Жильцы!E28*р_и_с!$L$133</f>
        <v>1566.528</v>
      </c>
      <c r="M28" s="65">
        <f>Жильцы!E28*р_и_с!$M$133</f>
        <v>1566.528</v>
      </c>
      <c r="N28" s="65">
        <f>Жильцы!E28*р_и_с!$N$133</f>
        <v>1566.528</v>
      </c>
      <c r="O28" s="65">
        <f>Жильцы!E28*р_и_с!$O$133</f>
        <v>1566.528</v>
      </c>
      <c r="Q28" s="445">
        <v>27</v>
      </c>
      <c r="R28" s="65">
        <f>Жильцы!E28*р_и_с!R$133</f>
        <v>1313.64</v>
      </c>
      <c r="S28" s="65">
        <f>Жильцы!E28*р_и_с!S$133</f>
        <v>1313.64</v>
      </c>
      <c r="T28" s="65">
        <f>Жильцы!E28*р_и_с!T$133</f>
        <v>1313.64</v>
      </c>
      <c r="U28" s="65">
        <f>Жильцы!E28*р_и_с!U$133</f>
        <v>1313.64</v>
      </c>
      <c r="V28" s="65">
        <f>Жильцы!E28*р_и_с!V$133</f>
        <v>1313.64</v>
      </c>
      <c r="W28" s="65">
        <f>Жильцы!E28*р_и_с!W$133</f>
        <v>1451.4</v>
      </c>
      <c r="X28" s="65">
        <f>Жильцы!E28*р_и_с!X$133</f>
        <v>1451.4</v>
      </c>
      <c r="Y28" s="65">
        <f>Жильцы!E28*р_и_с!Y$133</f>
        <v>1451.4</v>
      </c>
      <c r="Z28" s="65">
        <f>Жильцы!E28*р_и_с!Z$133</f>
        <v>1451.4</v>
      </c>
      <c r="AA28" s="65">
        <f>Жильцы!E28*р_и_с!AA$133</f>
        <v>1451.4</v>
      </c>
      <c r="AB28" s="65">
        <f>Жильцы!E28*р_и_с!AB$133</f>
        <v>1451.4</v>
      </c>
      <c r="AC28" s="65">
        <f>Жильцы!E28*р_и_с!AC$133</f>
        <v>1451.4</v>
      </c>
    </row>
    <row r="29" spans="1:29">
      <c r="A29" s="445">
        <v>28</v>
      </c>
      <c r="B29" s="450" t="s">
        <v>206</v>
      </c>
      <c r="D29" s="65">
        <f>Жильцы!E29*р_и_с!$D$133</f>
        <v>1905.0239999999999</v>
      </c>
      <c r="E29" s="65">
        <f>Жильцы!E29*р_и_с!$E$133</f>
        <v>1905.0239999999999</v>
      </c>
      <c r="F29" s="65">
        <f>Жильцы!E29*р_и_с!$F$133</f>
        <v>1905.0239999999999</v>
      </c>
      <c r="G29" s="65">
        <f>Жильцы!E29*р_и_с!$G$133</f>
        <v>1905.0239999999999</v>
      </c>
      <c r="H29" s="65">
        <f>Жильцы!E29*р_и_с!$H$133</f>
        <v>1905.0239999999999</v>
      </c>
      <c r="I29" s="65">
        <f>Жильцы!E29*р_и_с!$I$133</f>
        <v>2088.7039999999997</v>
      </c>
      <c r="J29" s="65">
        <f>Жильцы!E29*р_и_с!$J$133</f>
        <v>2088.7039999999997</v>
      </c>
      <c r="K29" s="65">
        <f>Жильцы!E29*р_и_с!$K$133</f>
        <v>2088.7039999999997</v>
      </c>
      <c r="L29" s="65">
        <f>Жильцы!E29*р_и_с!$L$133</f>
        <v>2088.7039999999997</v>
      </c>
      <c r="M29" s="65">
        <f>Жильцы!E29*р_и_с!$M$133</f>
        <v>2088.7039999999997</v>
      </c>
      <c r="N29" s="65">
        <f>Жильцы!E29*р_и_с!$N$133</f>
        <v>2088.7039999999997</v>
      </c>
      <c r="O29" s="65">
        <f>Жильцы!E29*р_и_с!$O$133</f>
        <v>2088.7039999999997</v>
      </c>
      <c r="Q29" s="445">
        <v>28</v>
      </c>
      <c r="R29" s="65">
        <f>Жильцы!E29*р_и_с!R$133</f>
        <v>1751.5199999999998</v>
      </c>
      <c r="S29" s="65">
        <f>Жильцы!E29*р_и_с!S$133</f>
        <v>1751.5199999999998</v>
      </c>
      <c r="T29" s="65">
        <f>Жильцы!E29*р_и_с!T$133</f>
        <v>1751.5199999999998</v>
      </c>
      <c r="U29" s="65">
        <f>Жильцы!E29*р_и_с!U$133</f>
        <v>1751.5199999999998</v>
      </c>
      <c r="V29" s="65">
        <f>Жильцы!E29*р_и_с!V$133</f>
        <v>1751.5199999999998</v>
      </c>
      <c r="W29" s="65">
        <f>Жильцы!E29*р_и_с!W$133</f>
        <v>1935.1999999999998</v>
      </c>
      <c r="X29" s="65">
        <f>Жильцы!E29*р_и_с!X$133</f>
        <v>1935.1999999999998</v>
      </c>
      <c r="Y29" s="65">
        <f>Жильцы!E29*р_и_с!Y$133</f>
        <v>1935.1999999999998</v>
      </c>
      <c r="Z29" s="65">
        <f>Жильцы!E29*р_и_с!Z$133</f>
        <v>1935.1999999999998</v>
      </c>
      <c r="AA29" s="65">
        <f>Жильцы!E29*р_и_с!AA$133</f>
        <v>1935.1999999999998</v>
      </c>
      <c r="AB29" s="65">
        <f>Жильцы!E29*р_и_с!AB$133</f>
        <v>1935.1999999999998</v>
      </c>
      <c r="AC29" s="65">
        <f>Жильцы!E29*р_и_с!AC$133</f>
        <v>1935.1999999999998</v>
      </c>
    </row>
    <row r="30" spans="1:29">
      <c r="A30" s="445">
        <v>29</v>
      </c>
      <c r="B30" s="450" t="s">
        <v>208</v>
      </c>
      <c r="D30" s="65">
        <f>Жильцы!E30*р_и_с!$D$133</f>
        <v>1905.0239999999999</v>
      </c>
      <c r="E30" s="65">
        <f>Жильцы!E30*р_и_с!$E$133</f>
        <v>1905.0239999999999</v>
      </c>
      <c r="F30" s="65">
        <f>Жильцы!E30*р_и_с!$F$133</f>
        <v>1905.0239999999999</v>
      </c>
      <c r="G30" s="65">
        <f>Жильцы!E30*р_и_с!$G$133</f>
        <v>1905.0239999999999</v>
      </c>
      <c r="H30" s="65">
        <f>Жильцы!E30*р_и_с!$H$133</f>
        <v>1905.0239999999999</v>
      </c>
      <c r="I30" s="65">
        <f>Жильцы!E30*р_и_с!$I$133</f>
        <v>2088.7039999999997</v>
      </c>
      <c r="J30" s="65">
        <f>Жильцы!E30*р_и_с!$J$133</f>
        <v>2088.7039999999997</v>
      </c>
      <c r="K30" s="65">
        <f>Жильцы!E30*р_и_с!$K$133</f>
        <v>2088.7039999999997</v>
      </c>
      <c r="L30" s="65">
        <f>Жильцы!E30*р_и_с!$L$133</f>
        <v>2088.7039999999997</v>
      </c>
      <c r="M30" s="65">
        <f>Жильцы!E30*р_и_с!$M$133</f>
        <v>2088.7039999999997</v>
      </c>
      <c r="N30" s="65">
        <f>Жильцы!E30*р_и_с!$N$133</f>
        <v>2088.7039999999997</v>
      </c>
      <c r="O30" s="65">
        <f>Жильцы!E30*р_и_с!$O$133</f>
        <v>2088.7039999999997</v>
      </c>
      <c r="Q30" s="445">
        <v>29</v>
      </c>
      <c r="R30" s="65">
        <f>Жильцы!E30*р_и_с!R$133</f>
        <v>1751.5199999999998</v>
      </c>
      <c r="S30" s="65">
        <f>Жильцы!E30*р_и_с!S$133</f>
        <v>1751.5199999999998</v>
      </c>
      <c r="T30" s="65">
        <f>Жильцы!E30*р_и_с!T$133</f>
        <v>1751.5199999999998</v>
      </c>
      <c r="U30" s="65">
        <f>Жильцы!E30*р_и_с!U$133</f>
        <v>1751.5199999999998</v>
      </c>
      <c r="V30" s="65">
        <f>Жильцы!E30*р_и_с!V$133</f>
        <v>1751.5199999999998</v>
      </c>
      <c r="W30" s="65">
        <f>Жильцы!E30*р_и_с!W$133</f>
        <v>1935.1999999999998</v>
      </c>
      <c r="X30" s="65">
        <f>Жильцы!E30*р_и_с!X$133</f>
        <v>1935.1999999999998</v>
      </c>
      <c r="Y30" s="65">
        <f>Жильцы!E30*р_и_с!Y$133</f>
        <v>1935.1999999999998</v>
      </c>
      <c r="Z30" s="65">
        <f>Жильцы!E30*р_и_с!Z$133</f>
        <v>1935.1999999999998</v>
      </c>
      <c r="AA30" s="65">
        <f>Жильцы!E30*р_и_с!AA$133</f>
        <v>1935.1999999999998</v>
      </c>
      <c r="AB30" s="65">
        <f>Жильцы!E30*р_и_с!AB$133</f>
        <v>1935.1999999999998</v>
      </c>
      <c r="AC30" s="65">
        <f>Жильцы!E30*р_и_с!AC$133</f>
        <v>1935.1999999999998</v>
      </c>
    </row>
    <row r="31" spans="1:29">
      <c r="A31" s="445">
        <v>30</v>
      </c>
      <c r="B31" s="450" t="s">
        <v>209</v>
      </c>
      <c r="D31" s="65">
        <f>Жильцы!E31*р_и_с!$D$133</f>
        <v>1428.768</v>
      </c>
      <c r="E31" s="65">
        <f>Жильцы!E31*р_и_с!$E$133</f>
        <v>1428.768</v>
      </c>
      <c r="F31" s="65">
        <f>Жильцы!E31*р_и_с!$F$133</f>
        <v>1428.768</v>
      </c>
      <c r="G31" s="65">
        <f>Жильцы!E31*р_и_с!$G$133</f>
        <v>1428.768</v>
      </c>
      <c r="H31" s="65">
        <f>Жильцы!E31*р_и_с!$H$133</f>
        <v>1428.768</v>
      </c>
      <c r="I31" s="65">
        <f>Жильцы!E31*р_и_с!$I$133</f>
        <v>1566.528</v>
      </c>
      <c r="J31" s="65">
        <f>Жильцы!E31*р_и_с!$J$133</f>
        <v>1566.528</v>
      </c>
      <c r="K31" s="65">
        <f>Жильцы!E31*р_и_с!$K$133</f>
        <v>1566.528</v>
      </c>
      <c r="L31" s="65">
        <f>Жильцы!E31*р_и_с!$L$133</f>
        <v>1566.528</v>
      </c>
      <c r="M31" s="65">
        <f>Жильцы!E31*р_и_с!$M$133</f>
        <v>1566.528</v>
      </c>
      <c r="N31" s="65">
        <f>Жильцы!E31*р_и_с!$N$133</f>
        <v>1566.528</v>
      </c>
      <c r="O31" s="65">
        <f>Жильцы!E31*р_и_с!$O$133</f>
        <v>1566.528</v>
      </c>
      <c r="Q31" s="445">
        <v>30</v>
      </c>
      <c r="R31" s="65">
        <f>Жильцы!E31*р_и_с!R$133</f>
        <v>1313.64</v>
      </c>
      <c r="S31" s="65">
        <f>Жильцы!E31*р_и_с!S$133</f>
        <v>1313.64</v>
      </c>
      <c r="T31" s="65">
        <f>Жильцы!E31*р_и_с!T$133</f>
        <v>1313.64</v>
      </c>
      <c r="U31" s="65">
        <f>Жильцы!E31*р_и_с!U$133</f>
        <v>1313.64</v>
      </c>
      <c r="V31" s="65">
        <f>Жильцы!E31*р_и_с!V$133</f>
        <v>1313.64</v>
      </c>
      <c r="W31" s="65">
        <f>Жильцы!E31*р_и_с!W$133</f>
        <v>1451.4</v>
      </c>
      <c r="X31" s="65">
        <f>Жильцы!E31*р_и_с!X$133</f>
        <v>1451.4</v>
      </c>
      <c r="Y31" s="65">
        <f>Жильцы!E31*р_и_с!Y$133</f>
        <v>1451.4</v>
      </c>
      <c r="Z31" s="65">
        <f>Жильцы!E31*р_и_с!Z$133</f>
        <v>1451.4</v>
      </c>
      <c r="AA31" s="65">
        <f>Жильцы!E31*р_и_с!AA$133</f>
        <v>1451.4</v>
      </c>
      <c r="AB31" s="65">
        <f>Жильцы!E31*р_и_с!AB$133</f>
        <v>1451.4</v>
      </c>
      <c r="AC31" s="65">
        <f>Жильцы!E31*р_и_с!AC$133</f>
        <v>1451.4</v>
      </c>
    </row>
    <row r="32" spans="1:29">
      <c r="A32" s="445">
        <v>31</v>
      </c>
      <c r="B32" s="450" t="s">
        <v>210</v>
      </c>
      <c r="D32" s="65">
        <f>Жильцы!E32*р_и_с!$D$133</f>
        <v>1428.768</v>
      </c>
      <c r="E32" s="65">
        <f>Жильцы!E32*р_и_с!$E$133</f>
        <v>1428.768</v>
      </c>
      <c r="F32" s="65">
        <f>Жильцы!E32*р_и_с!$F$133</f>
        <v>1428.768</v>
      </c>
      <c r="G32" s="65">
        <f>Жильцы!E32*р_и_с!$G$133</f>
        <v>1428.768</v>
      </c>
      <c r="H32" s="65">
        <f>Жильцы!E32*р_и_с!$H$133</f>
        <v>1428.768</v>
      </c>
      <c r="I32" s="65">
        <f>Жильцы!E32*р_и_с!$I$133</f>
        <v>1566.528</v>
      </c>
      <c r="J32" s="65">
        <f>Жильцы!E32*р_и_с!$J$133</f>
        <v>1566.528</v>
      </c>
      <c r="K32" s="65">
        <f>Жильцы!E32*р_и_с!$K$133</f>
        <v>1566.528</v>
      </c>
      <c r="L32" s="65">
        <f>Жильцы!E32*р_и_с!$L$133</f>
        <v>1566.528</v>
      </c>
      <c r="M32" s="65">
        <f>Жильцы!E32*р_и_с!$M$133</f>
        <v>1566.528</v>
      </c>
      <c r="N32" s="65">
        <f>Жильцы!E32*р_и_с!$N$133</f>
        <v>1566.528</v>
      </c>
      <c r="O32" s="65">
        <f>Жильцы!E32*р_и_с!$O$133</f>
        <v>1566.528</v>
      </c>
      <c r="Q32" s="445">
        <v>31</v>
      </c>
      <c r="R32" s="65">
        <f>Жильцы!E32*р_и_с!R$133</f>
        <v>1313.64</v>
      </c>
      <c r="S32" s="65">
        <f>Жильцы!E32*р_и_с!S$133</f>
        <v>1313.64</v>
      </c>
      <c r="T32" s="65">
        <f>Жильцы!E32*р_и_с!T$133</f>
        <v>1313.64</v>
      </c>
      <c r="U32" s="65">
        <f>Жильцы!E32*р_и_с!U$133</f>
        <v>1313.64</v>
      </c>
      <c r="V32" s="65">
        <f>Жильцы!E32*р_и_с!V$133</f>
        <v>1313.64</v>
      </c>
      <c r="W32" s="65">
        <f>Жильцы!E32*р_и_с!W$133</f>
        <v>1451.4</v>
      </c>
      <c r="X32" s="65">
        <f>Жильцы!E32*р_и_с!X$133</f>
        <v>1451.4</v>
      </c>
      <c r="Y32" s="65">
        <f>Жильцы!E32*р_и_с!Y$133</f>
        <v>1451.4</v>
      </c>
      <c r="Z32" s="65">
        <f>Жильцы!E32*р_и_с!Z$133</f>
        <v>1451.4</v>
      </c>
      <c r="AA32" s="65">
        <f>Жильцы!E32*р_и_с!AA$133</f>
        <v>1451.4</v>
      </c>
      <c r="AB32" s="65">
        <f>Жильцы!E32*р_и_с!AB$133</f>
        <v>1451.4</v>
      </c>
      <c r="AC32" s="65">
        <f>Жильцы!E32*р_и_с!AC$133</f>
        <v>1451.4</v>
      </c>
    </row>
    <row r="33" spans="1:29">
      <c r="A33" s="445">
        <v>32</v>
      </c>
      <c r="B33" s="451" t="s">
        <v>542</v>
      </c>
      <c r="D33" s="65">
        <f>Жильцы!E33*р_и_с!$D$133</f>
        <v>1437.48</v>
      </c>
      <c r="E33" s="65">
        <f>Жильцы!E33*р_и_с!$E$133</f>
        <v>1437.48</v>
      </c>
      <c r="F33" s="65">
        <f>Жильцы!E33*р_и_с!$F$133</f>
        <v>1437.48</v>
      </c>
      <c r="G33" s="65">
        <f>Жильцы!E33*р_и_с!$G$133</f>
        <v>1437.48</v>
      </c>
      <c r="H33" s="65">
        <f>Жильцы!E33*р_и_с!$H$133</f>
        <v>1437.48</v>
      </c>
      <c r="I33" s="65">
        <f>Жильцы!E33*р_и_с!$I$133</f>
        <v>1576.08</v>
      </c>
      <c r="J33" s="65">
        <f>Жильцы!E33*р_и_с!$J$133</f>
        <v>1576.08</v>
      </c>
      <c r="K33" s="65">
        <f>Жильцы!E33*р_и_с!$K$133</f>
        <v>1576.08</v>
      </c>
      <c r="L33" s="65">
        <f>Жильцы!E33*р_и_с!$L$133</f>
        <v>1576.08</v>
      </c>
      <c r="M33" s="65">
        <f>Жильцы!E33*р_и_с!$M$133</f>
        <v>1576.08</v>
      </c>
      <c r="N33" s="65">
        <f>Жильцы!E33*р_и_с!$N$133</f>
        <v>1576.08</v>
      </c>
      <c r="O33" s="65">
        <f>Жильцы!E33*р_и_с!$O$133</f>
        <v>1576.08</v>
      </c>
      <c r="Q33" s="445">
        <v>32</v>
      </c>
      <c r="R33" s="65">
        <f>Жильцы!E33*р_и_с!R$133</f>
        <v>1321.6499999999999</v>
      </c>
      <c r="S33" s="65">
        <f>Жильцы!E33*р_и_с!S$133</f>
        <v>1321.6499999999999</v>
      </c>
      <c r="T33" s="65">
        <f>Жильцы!E33*р_и_с!T$133</f>
        <v>1321.6499999999999</v>
      </c>
      <c r="U33" s="65">
        <f>Жильцы!E33*р_и_с!U$133</f>
        <v>1321.6499999999999</v>
      </c>
      <c r="V33" s="65">
        <f>Жильцы!E33*р_и_с!V$133</f>
        <v>1321.6499999999999</v>
      </c>
      <c r="W33" s="65">
        <f>Жильцы!E33*р_и_с!W$133</f>
        <v>1460.25</v>
      </c>
      <c r="X33" s="65">
        <f>Жильцы!E33*р_и_с!X$133</f>
        <v>1460.25</v>
      </c>
      <c r="Y33" s="65">
        <f>Жильцы!E33*р_и_с!Y$133</f>
        <v>1460.25</v>
      </c>
      <c r="Z33" s="65">
        <f>Жильцы!E33*р_и_с!Z$133</f>
        <v>1460.25</v>
      </c>
      <c r="AA33" s="65">
        <f>Жильцы!E33*р_и_с!AA$133</f>
        <v>1460.25</v>
      </c>
      <c r="AB33" s="65">
        <f>Жильцы!E33*р_и_с!AB$133</f>
        <v>1460.25</v>
      </c>
      <c r="AC33" s="65">
        <f>Жильцы!E33*р_и_с!AC$133</f>
        <v>1460.25</v>
      </c>
    </row>
    <row r="34" spans="1:29">
      <c r="A34" s="445">
        <v>33</v>
      </c>
      <c r="B34" s="450" t="s">
        <v>213</v>
      </c>
      <c r="D34" s="65">
        <f>Жильцы!E34*р_и_с!$D$133</f>
        <v>1434.576</v>
      </c>
      <c r="E34" s="65">
        <f>Жильцы!E34*р_и_с!$E$133</f>
        <v>1434.576</v>
      </c>
      <c r="F34" s="65">
        <f>Жильцы!E34*р_и_с!$F$133</f>
        <v>1434.576</v>
      </c>
      <c r="G34" s="65">
        <f>Жильцы!E34*р_и_с!$G$133</f>
        <v>1434.576</v>
      </c>
      <c r="H34" s="65">
        <f>Жильцы!E34*р_и_с!$H$133</f>
        <v>1434.576</v>
      </c>
      <c r="I34" s="65">
        <f>Жильцы!E34*р_и_с!$I$133</f>
        <v>1572.896</v>
      </c>
      <c r="J34" s="65">
        <f>Жильцы!E34*р_и_с!$J$133</f>
        <v>1572.896</v>
      </c>
      <c r="K34" s="65">
        <f>Жильцы!E34*р_и_с!$K$133</f>
        <v>1572.896</v>
      </c>
      <c r="L34" s="65">
        <f>Жильцы!E34*р_и_с!$L$133</f>
        <v>1572.896</v>
      </c>
      <c r="M34" s="65">
        <f>Жильцы!E34*р_и_с!$M$133</f>
        <v>1572.896</v>
      </c>
      <c r="N34" s="65">
        <f>Жильцы!E34*р_и_с!$N$133</f>
        <v>1572.896</v>
      </c>
      <c r="O34" s="65">
        <f>Жильцы!E34*р_и_с!$O$133</f>
        <v>1572.896</v>
      </c>
      <c r="Q34" s="445">
        <v>33</v>
      </c>
      <c r="R34" s="65">
        <f>Жильцы!E34*р_и_с!R$133</f>
        <v>1318.98</v>
      </c>
      <c r="S34" s="65">
        <f>Жильцы!E34*р_и_с!S$133</f>
        <v>1318.98</v>
      </c>
      <c r="T34" s="65">
        <f>Жильцы!E34*р_и_с!T$133</f>
        <v>1318.98</v>
      </c>
      <c r="U34" s="65">
        <f>Жильцы!E34*р_и_с!U$133</f>
        <v>1318.98</v>
      </c>
      <c r="V34" s="65">
        <f>Жильцы!E34*р_и_с!V$133</f>
        <v>1318.98</v>
      </c>
      <c r="W34" s="65">
        <f>Жильцы!E34*р_и_с!W$133</f>
        <v>1457.3</v>
      </c>
      <c r="X34" s="65">
        <f>Жильцы!E34*р_и_с!X$133</f>
        <v>1457.3</v>
      </c>
      <c r="Y34" s="65">
        <f>Жильцы!E34*р_и_с!Y$133</f>
        <v>1457.3</v>
      </c>
      <c r="Z34" s="65">
        <f>Жильцы!E34*р_и_с!Z$133</f>
        <v>1457.3</v>
      </c>
      <c r="AA34" s="65">
        <f>Жильцы!E34*р_и_с!AA$133</f>
        <v>1457.3</v>
      </c>
      <c r="AB34" s="65">
        <f>Жильцы!E34*р_и_с!AB$133</f>
        <v>1457.3</v>
      </c>
      <c r="AC34" s="65">
        <f>Жильцы!E34*р_и_с!AC$133</f>
        <v>1457.3</v>
      </c>
    </row>
    <row r="35" spans="1:29">
      <c r="A35" s="445">
        <v>34</v>
      </c>
      <c r="B35" s="450" t="s">
        <v>543</v>
      </c>
      <c r="D35" s="65">
        <f>Жильцы!E35*р_и_с!$D$133</f>
        <v>1425.864</v>
      </c>
      <c r="E35" s="65">
        <f>Жильцы!E35*р_и_с!$E$133</f>
        <v>1425.864</v>
      </c>
      <c r="F35" s="65">
        <f>Жильцы!E35*р_и_с!$F$133</f>
        <v>1425.864</v>
      </c>
      <c r="G35" s="65">
        <f>Жильцы!E35*р_и_с!$G$133</f>
        <v>1425.864</v>
      </c>
      <c r="H35" s="65">
        <f>Жильцы!E35*р_и_с!$H$133</f>
        <v>1425.864</v>
      </c>
      <c r="I35" s="65">
        <f>Жильцы!E35*р_и_с!$I$133</f>
        <v>1563.3440000000001</v>
      </c>
      <c r="J35" s="65">
        <f>Жильцы!E35*р_и_с!$J$133</f>
        <v>1563.3440000000001</v>
      </c>
      <c r="K35" s="65">
        <f>Жильцы!E35*р_и_с!$K$133</f>
        <v>1563.3440000000001</v>
      </c>
      <c r="L35" s="65">
        <f>Жильцы!E35*р_и_с!$L$133</f>
        <v>1563.3440000000001</v>
      </c>
      <c r="M35" s="65">
        <f>Жильцы!E35*р_и_с!$M$133</f>
        <v>1563.3440000000001</v>
      </c>
      <c r="N35" s="65">
        <f>Жильцы!E35*р_и_с!$N$133</f>
        <v>1563.3440000000001</v>
      </c>
      <c r="O35" s="65">
        <f>Жильцы!E35*р_и_с!$O$133</f>
        <v>1563.3440000000001</v>
      </c>
      <c r="Q35" s="445">
        <v>34</v>
      </c>
      <c r="R35" s="65">
        <f>Жильцы!E35*р_и_с!R$133</f>
        <v>1310.97</v>
      </c>
      <c r="S35" s="65">
        <f>Жильцы!E35*р_и_с!S$133</f>
        <v>1310.97</v>
      </c>
      <c r="T35" s="65">
        <f>Жильцы!E35*р_и_с!T$133</f>
        <v>1310.97</v>
      </c>
      <c r="U35" s="65">
        <f>Жильцы!E35*р_и_с!U$133</f>
        <v>1310.97</v>
      </c>
      <c r="V35" s="65">
        <f>Жильцы!E35*р_и_с!V$133</f>
        <v>1310.97</v>
      </c>
      <c r="W35" s="65">
        <f>Жильцы!E35*р_и_с!W$133</f>
        <v>1448.45</v>
      </c>
      <c r="X35" s="65">
        <f>Жильцы!E35*р_и_с!X$133</f>
        <v>1448.45</v>
      </c>
      <c r="Y35" s="65">
        <f>Жильцы!E35*р_и_с!Y$133</f>
        <v>1448.45</v>
      </c>
      <c r="Z35" s="65">
        <f>Жильцы!E35*р_и_с!Z$133</f>
        <v>1448.45</v>
      </c>
      <c r="AA35" s="65">
        <f>Жильцы!E35*р_и_с!AA$133</f>
        <v>1448.45</v>
      </c>
      <c r="AB35" s="65">
        <f>Жильцы!E35*р_и_с!AB$133</f>
        <v>1448.45</v>
      </c>
      <c r="AC35" s="65">
        <f>Жильцы!E35*р_и_с!AC$133</f>
        <v>1448.45</v>
      </c>
    </row>
    <row r="36" spans="1:29">
      <c r="A36" s="445">
        <v>35</v>
      </c>
      <c r="B36" s="450" t="s">
        <v>216</v>
      </c>
      <c r="D36" s="65">
        <f>Жильцы!E36*р_и_с!$D$133</f>
        <v>1428.768</v>
      </c>
      <c r="E36" s="65">
        <f>Жильцы!E36*р_и_с!$E$133</f>
        <v>1428.768</v>
      </c>
      <c r="F36" s="65">
        <f>Жильцы!E36*р_и_с!$F$133</f>
        <v>1428.768</v>
      </c>
      <c r="G36" s="65">
        <f>Жильцы!E36*р_и_с!$G$133</f>
        <v>1428.768</v>
      </c>
      <c r="H36" s="65">
        <f>Жильцы!E36*р_и_с!$H$133</f>
        <v>1428.768</v>
      </c>
      <c r="I36" s="65">
        <f>Жильцы!E36*р_и_с!$I$133</f>
        <v>1566.528</v>
      </c>
      <c r="J36" s="65">
        <f>Жильцы!E36*р_и_с!$J$133</f>
        <v>1566.528</v>
      </c>
      <c r="K36" s="65">
        <f>Жильцы!E36*р_и_с!$K$133</f>
        <v>1566.528</v>
      </c>
      <c r="L36" s="65">
        <f>Жильцы!E36*р_и_с!$L$133</f>
        <v>1566.528</v>
      </c>
      <c r="M36" s="65">
        <f>Жильцы!E36*р_и_с!$M$133</f>
        <v>1566.528</v>
      </c>
      <c r="N36" s="65">
        <f>Жильцы!E36*р_и_с!$N$133</f>
        <v>1566.528</v>
      </c>
      <c r="O36" s="65">
        <f>Жильцы!E36*р_и_с!$O$133</f>
        <v>1566.528</v>
      </c>
      <c r="Q36" s="445">
        <v>35</v>
      </c>
      <c r="R36" s="65">
        <f>Жильцы!E36*р_и_с!R$133</f>
        <v>1313.64</v>
      </c>
      <c r="S36" s="65">
        <f>Жильцы!E36*р_и_с!S$133</f>
        <v>1313.64</v>
      </c>
      <c r="T36" s="65">
        <f>Жильцы!E36*р_и_с!T$133</f>
        <v>1313.64</v>
      </c>
      <c r="U36" s="65">
        <f>Жильцы!E36*р_и_с!U$133</f>
        <v>1313.64</v>
      </c>
      <c r="V36" s="65">
        <f>Жильцы!E36*р_и_с!V$133</f>
        <v>1313.64</v>
      </c>
      <c r="W36" s="65">
        <f>Жильцы!E36*р_и_с!W$133</f>
        <v>1451.4</v>
      </c>
      <c r="X36" s="65">
        <f>Жильцы!E36*р_и_с!X$133</f>
        <v>1451.4</v>
      </c>
      <c r="Y36" s="65">
        <f>Жильцы!E36*р_и_с!Y$133</f>
        <v>1451.4</v>
      </c>
      <c r="Z36" s="65">
        <f>Жильцы!E36*р_и_с!Z$133</f>
        <v>1451.4</v>
      </c>
      <c r="AA36" s="65">
        <f>Жильцы!E36*р_и_с!AA$133</f>
        <v>1451.4</v>
      </c>
      <c r="AB36" s="65">
        <f>Жильцы!E36*р_и_с!AB$133</f>
        <v>1451.4</v>
      </c>
      <c r="AC36" s="65">
        <f>Жильцы!E36*р_и_с!AC$133</f>
        <v>1451.4</v>
      </c>
    </row>
    <row r="37" spans="1:29">
      <c r="A37" s="445">
        <v>36</v>
      </c>
      <c r="B37" s="450" t="s">
        <v>217</v>
      </c>
      <c r="D37" s="65">
        <f>Жильцы!E37*р_и_с!$D$133</f>
        <v>1905.0239999999999</v>
      </c>
      <c r="E37" s="65">
        <f>Жильцы!E37*р_и_с!$E$133</f>
        <v>1905.0239999999999</v>
      </c>
      <c r="F37" s="65">
        <f>Жильцы!E37*р_и_с!$F$133</f>
        <v>1905.0239999999999</v>
      </c>
      <c r="G37" s="65">
        <f>Жильцы!E37*р_и_с!$G$133</f>
        <v>1905.0239999999999</v>
      </c>
      <c r="H37" s="65">
        <f>Жильцы!E37*р_и_с!$H$133</f>
        <v>1905.0239999999999</v>
      </c>
      <c r="I37" s="65">
        <f>Жильцы!E37*р_и_с!$I$133</f>
        <v>2088.7039999999997</v>
      </c>
      <c r="J37" s="65">
        <f>Жильцы!E37*р_и_с!$J$133</f>
        <v>2088.7039999999997</v>
      </c>
      <c r="K37" s="65">
        <f>Жильцы!E37*р_и_с!$K$133</f>
        <v>2088.7039999999997</v>
      </c>
      <c r="L37" s="65">
        <f>Жильцы!E37*р_и_с!$L$133</f>
        <v>2088.7039999999997</v>
      </c>
      <c r="M37" s="65">
        <f>Жильцы!E37*р_и_с!$M$133</f>
        <v>2088.7039999999997</v>
      </c>
      <c r="N37" s="65">
        <f>Жильцы!E37*р_и_с!$N$133</f>
        <v>2088.7039999999997</v>
      </c>
      <c r="O37" s="65">
        <f>Жильцы!E37*р_и_с!$O$133</f>
        <v>2088.7039999999997</v>
      </c>
      <c r="Q37" s="445">
        <v>36</v>
      </c>
      <c r="R37" s="65">
        <f>Жильцы!E37*р_и_с!R$133</f>
        <v>1751.5199999999998</v>
      </c>
      <c r="S37" s="65">
        <f>Жильцы!E37*р_и_с!S$133</f>
        <v>1751.5199999999998</v>
      </c>
      <c r="T37" s="65">
        <f>Жильцы!E37*р_и_с!T$133</f>
        <v>1751.5199999999998</v>
      </c>
      <c r="U37" s="65">
        <f>Жильцы!E37*р_и_с!U$133</f>
        <v>1751.5199999999998</v>
      </c>
      <c r="V37" s="65">
        <f>Жильцы!E37*р_и_с!V$133</f>
        <v>1751.5199999999998</v>
      </c>
      <c r="W37" s="65">
        <f>Жильцы!E37*р_и_с!W$133</f>
        <v>1935.1999999999998</v>
      </c>
      <c r="X37" s="65">
        <f>Жильцы!E37*р_и_с!X$133</f>
        <v>1935.1999999999998</v>
      </c>
      <c r="Y37" s="65">
        <f>Жильцы!E37*р_и_с!Y$133</f>
        <v>1935.1999999999998</v>
      </c>
      <c r="Z37" s="65">
        <f>Жильцы!E37*р_и_с!Z$133</f>
        <v>1935.1999999999998</v>
      </c>
      <c r="AA37" s="65">
        <f>Жильцы!E37*р_и_с!AA$133</f>
        <v>1935.1999999999998</v>
      </c>
      <c r="AB37" s="65">
        <f>Жильцы!E37*р_и_с!AB$133</f>
        <v>1935.1999999999998</v>
      </c>
      <c r="AC37" s="65">
        <f>Жильцы!E37*р_и_с!AC$133</f>
        <v>1935.1999999999998</v>
      </c>
    </row>
    <row r="38" spans="1:29">
      <c r="A38" s="445">
        <v>37</v>
      </c>
      <c r="B38" s="450" t="s">
        <v>218</v>
      </c>
      <c r="D38" s="65">
        <f>Жильцы!E38*р_и_с!$D$133</f>
        <v>1905.0239999999999</v>
      </c>
      <c r="E38" s="65">
        <f>Жильцы!E38*р_и_с!$E$133</f>
        <v>1905.0239999999999</v>
      </c>
      <c r="F38" s="65">
        <f>Жильцы!E38*р_и_с!$F$133</f>
        <v>1905.0239999999999</v>
      </c>
      <c r="G38" s="65">
        <f>Жильцы!E38*р_и_с!$G$133</f>
        <v>1905.0239999999999</v>
      </c>
      <c r="H38" s="65">
        <f>Жильцы!E38*р_и_с!$H$133</f>
        <v>1905.0239999999999</v>
      </c>
      <c r="I38" s="65">
        <f>Жильцы!E38*р_и_с!$I$133</f>
        <v>2088.7039999999997</v>
      </c>
      <c r="J38" s="65">
        <f>Жильцы!E38*р_и_с!$J$133</f>
        <v>2088.7039999999997</v>
      </c>
      <c r="K38" s="65">
        <f>Жильцы!E38*р_и_с!$K$133</f>
        <v>2088.7039999999997</v>
      </c>
      <c r="L38" s="65">
        <f>Жильцы!E38*р_и_с!$L$133</f>
        <v>2088.7039999999997</v>
      </c>
      <c r="M38" s="65">
        <f>Жильцы!E38*р_и_с!$M$133</f>
        <v>2088.7039999999997</v>
      </c>
      <c r="N38" s="65">
        <f>Жильцы!E38*р_и_с!$N$133</f>
        <v>2088.7039999999997</v>
      </c>
      <c r="O38" s="65">
        <f>Жильцы!E38*р_и_с!$O$133</f>
        <v>2088.7039999999997</v>
      </c>
      <c r="Q38" s="445">
        <v>37</v>
      </c>
      <c r="R38" s="65">
        <f>Жильцы!E38*р_и_с!R$133</f>
        <v>1751.5199999999998</v>
      </c>
      <c r="S38" s="65">
        <f>Жильцы!E38*р_и_с!S$133</f>
        <v>1751.5199999999998</v>
      </c>
      <c r="T38" s="65">
        <f>Жильцы!E38*р_и_с!T$133</f>
        <v>1751.5199999999998</v>
      </c>
      <c r="U38" s="65">
        <f>Жильцы!E38*р_и_с!U$133</f>
        <v>1751.5199999999998</v>
      </c>
      <c r="V38" s="65">
        <f>Жильцы!E38*р_и_с!V$133</f>
        <v>1751.5199999999998</v>
      </c>
      <c r="W38" s="65">
        <f>Жильцы!E38*р_и_с!W$133</f>
        <v>1935.1999999999998</v>
      </c>
      <c r="X38" s="65">
        <f>Жильцы!E38*р_и_с!X$133</f>
        <v>1935.1999999999998</v>
      </c>
      <c r="Y38" s="65">
        <f>Жильцы!E38*р_и_с!Y$133</f>
        <v>1935.1999999999998</v>
      </c>
      <c r="Z38" s="65">
        <f>Жильцы!E38*р_и_с!Z$133</f>
        <v>1935.1999999999998</v>
      </c>
      <c r="AA38" s="65">
        <f>Жильцы!E38*р_и_с!AA$133</f>
        <v>1935.1999999999998</v>
      </c>
      <c r="AB38" s="65">
        <f>Жильцы!E38*р_и_с!AB$133</f>
        <v>1935.1999999999998</v>
      </c>
      <c r="AC38" s="65">
        <f>Жильцы!E38*р_и_с!AC$133</f>
        <v>1935.1999999999998</v>
      </c>
    </row>
    <row r="39" spans="1:29">
      <c r="A39" s="445">
        <v>38</v>
      </c>
      <c r="B39" s="450" t="s">
        <v>219</v>
      </c>
      <c r="D39" s="65">
        <f>Жильцы!E39*р_и_с!$D$133</f>
        <v>1428.768</v>
      </c>
      <c r="E39" s="65">
        <f>Жильцы!E39*р_и_с!$E$133</f>
        <v>1428.768</v>
      </c>
      <c r="F39" s="65">
        <f>Жильцы!E39*р_и_с!$F$133</f>
        <v>1428.768</v>
      </c>
      <c r="G39" s="65">
        <f>Жильцы!E39*р_и_с!$G$133</f>
        <v>1428.768</v>
      </c>
      <c r="H39" s="65">
        <f>Жильцы!E39*р_и_с!$H$133</f>
        <v>1428.768</v>
      </c>
      <c r="I39" s="65">
        <f>Жильцы!E39*р_и_с!$I$133</f>
        <v>1566.528</v>
      </c>
      <c r="J39" s="65">
        <f>Жильцы!E39*р_и_с!$J$133</f>
        <v>1566.528</v>
      </c>
      <c r="K39" s="65">
        <f>Жильцы!E39*р_и_с!$K$133</f>
        <v>1566.528</v>
      </c>
      <c r="L39" s="65">
        <f>Жильцы!E39*р_и_с!$L$133</f>
        <v>1566.528</v>
      </c>
      <c r="M39" s="65">
        <f>Жильцы!E39*р_и_с!$M$133</f>
        <v>1566.528</v>
      </c>
      <c r="N39" s="65">
        <f>Жильцы!E39*р_и_с!$N$133</f>
        <v>1566.528</v>
      </c>
      <c r="O39" s="65">
        <f>Жильцы!E39*р_и_с!$O$133</f>
        <v>1566.528</v>
      </c>
      <c r="Q39" s="445">
        <v>38</v>
      </c>
      <c r="R39" s="65">
        <f>Жильцы!E39*р_и_с!R$133</f>
        <v>1313.64</v>
      </c>
      <c r="S39" s="65">
        <f>Жильцы!E39*р_и_с!S$133</f>
        <v>1313.64</v>
      </c>
      <c r="T39" s="65">
        <f>Жильцы!E39*р_и_с!T$133</f>
        <v>1313.64</v>
      </c>
      <c r="U39" s="65">
        <f>Жильцы!E39*р_и_с!U$133</f>
        <v>1313.64</v>
      </c>
      <c r="V39" s="65">
        <f>Жильцы!E39*р_и_с!V$133</f>
        <v>1313.64</v>
      </c>
      <c r="W39" s="65">
        <f>Жильцы!E39*р_и_с!W$133</f>
        <v>1451.4</v>
      </c>
      <c r="X39" s="65">
        <f>Жильцы!E39*р_и_с!X$133</f>
        <v>1451.4</v>
      </c>
      <c r="Y39" s="65">
        <f>Жильцы!E39*р_и_с!Y$133</f>
        <v>1451.4</v>
      </c>
      <c r="Z39" s="65">
        <f>Жильцы!E39*р_и_с!Z$133</f>
        <v>1451.4</v>
      </c>
      <c r="AA39" s="65">
        <f>Жильцы!E39*р_и_с!AA$133</f>
        <v>1451.4</v>
      </c>
      <c r="AB39" s="65">
        <f>Жильцы!E39*р_и_с!AB$133</f>
        <v>1451.4</v>
      </c>
      <c r="AC39" s="65">
        <f>Жильцы!E39*р_и_с!AC$133</f>
        <v>1451.4</v>
      </c>
    </row>
    <row r="40" spans="1:29">
      <c r="A40" s="445">
        <v>39</v>
      </c>
      <c r="B40" s="450" t="s">
        <v>220</v>
      </c>
      <c r="D40" s="65">
        <f>Жильцы!E40*р_и_с!$D$133</f>
        <v>1428.768</v>
      </c>
      <c r="E40" s="65">
        <f>Жильцы!E40*р_и_с!$E$133</f>
        <v>1428.768</v>
      </c>
      <c r="F40" s="65">
        <f>Жильцы!E40*р_и_с!$F$133</f>
        <v>1428.768</v>
      </c>
      <c r="G40" s="65">
        <f>Жильцы!E40*р_и_с!$G$133</f>
        <v>1428.768</v>
      </c>
      <c r="H40" s="65">
        <f>Жильцы!E40*р_и_с!$H$133</f>
        <v>1428.768</v>
      </c>
      <c r="I40" s="65">
        <f>Жильцы!E40*р_и_с!$I$133</f>
        <v>1566.528</v>
      </c>
      <c r="J40" s="65">
        <f>Жильцы!E40*р_и_с!$J$133</f>
        <v>1566.528</v>
      </c>
      <c r="K40" s="65">
        <f>Жильцы!E40*р_и_с!$K$133</f>
        <v>1566.528</v>
      </c>
      <c r="L40" s="65">
        <f>Жильцы!E40*р_и_с!$L$133</f>
        <v>1566.528</v>
      </c>
      <c r="M40" s="65">
        <f>Жильцы!E40*р_и_с!$M$133</f>
        <v>1566.528</v>
      </c>
      <c r="N40" s="65">
        <f>Жильцы!E40*р_и_с!$N$133</f>
        <v>1566.528</v>
      </c>
      <c r="O40" s="65">
        <f>Жильцы!E40*р_и_с!$O$133</f>
        <v>1566.528</v>
      </c>
      <c r="Q40" s="445">
        <v>39</v>
      </c>
      <c r="R40" s="65">
        <f>Жильцы!E40*р_и_с!R$133</f>
        <v>1313.64</v>
      </c>
      <c r="S40" s="65">
        <f>Жильцы!E40*р_и_с!S$133</f>
        <v>1313.64</v>
      </c>
      <c r="T40" s="65">
        <f>Жильцы!E40*р_и_с!T$133</f>
        <v>1313.64</v>
      </c>
      <c r="U40" s="65">
        <f>Жильцы!E40*р_и_с!U$133</f>
        <v>1313.64</v>
      </c>
      <c r="V40" s="65">
        <f>Жильцы!E40*р_и_с!V$133</f>
        <v>1313.64</v>
      </c>
      <c r="W40" s="65">
        <f>Жильцы!E40*р_и_с!W$133</f>
        <v>1451.4</v>
      </c>
      <c r="X40" s="65">
        <f>Жильцы!E40*р_и_с!X$133</f>
        <v>1451.4</v>
      </c>
      <c r="Y40" s="65">
        <f>Жильцы!E40*р_и_с!Y$133</f>
        <v>1451.4</v>
      </c>
      <c r="Z40" s="65">
        <f>Жильцы!E40*р_и_с!Z$133</f>
        <v>1451.4</v>
      </c>
      <c r="AA40" s="65">
        <f>Жильцы!E40*р_и_с!AA$133</f>
        <v>1451.4</v>
      </c>
      <c r="AB40" s="65">
        <f>Жильцы!E40*р_и_с!AB$133</f>
        <v>1451.4</v>
      </c>
      <c r="AC40" s="65">
        <f>Жильцы!E40*р_и_с!AC$133</f>
        <v>1451.4</v>
      </c>
    </row>
    <row r="41" spans="1:29">
      <c r="A41" s="445">
        <v>40</v>
      </c>
      <c r="B41" s="450" t="s">
        <v>221</v>
      </c>
      <c r="D41" s="65">
        <f>Жильцы!E41*р_и_с!$D$133</f>
        <v>1437.48</v>
      </c>
      <c r="E41" s="65">
        <f>Жильцы!E41*р_и_с!$E$133</f>
        <v>1437.48</v>
      </c>
      <c r="F41" s="65">
        <f>Жильцы!E41*р_и_с!$F$133</f>
        <v>1437.48</v>
      </c>
      <c r="G41" s="65">
        <f>Жильцы!E41*р_и_с!$G$133</f>
        <v>1437.48</v>
      </c>
      <c r="H41" s="65">
        <f>Жильцы!E41*р_и_с!$H$133</f>
        <v>1437.48</v>
      </c>
      <c r="I41" s="65">
        <f>Жильцы!E41*р_и_с!$I$133</f>
        <v>1576.08</v>
      </c>
      <c r="J41" s="65">
        <f>Жильцы!E41*р_и_с!$J$133</f>
        <v>1576.08</v>
      </c>
      <c r="K41" s="65">
        <f>Жильцы!E41*р_и_с!$K$133</f>
        <v>1576.08</v>
      </c>
      <c r="L41" s="65">
        <f>Жильцы!E41*р_и_с!$L$133</f>
        <v>1576.08</v>
      </c>
      <c r="M41" s="65">
        <f>Жильцы!E41*р_и_с!$M$133</f>
        <v>1576.08</v>
      </c>
      <c r="N41" s="65">
        <f>Жильцы!E41*р_и_с!$N$133</f>
        <v>1576.08</v>
      </c>
      <c r="O41" s="65">
        <f>Жильцы!E41*р_и_с!$O$133</f>
        <v>1576.08</v>
      </c>
      <c r="Q41" s="445">
        <v>40</v>
      </c>
      <c r="R41" s="65">
        <f>Жильцы!E41*р_и_с!R$133</f>
        <v>1321.6499999999999</v>
      </c>
      <c r="S41" s="65">
        <f>Жильцы!E41*р_и_с!S$133</f>
        <v>1321.6499999999999</v>
      </c>
      <c r="T41" s="65">
        <f>Жильцы!E41*р_и_с!T$133</f>
        <v>1321.6499999999999</v>
      </c>
      <c r="U41" s="65">
        <f>Жильцы!E41*р_и_с!U$133</f>
        <v>1321.6499999999999</v>
      </c>
      <c r="V41" s="65">
        <f>Жильцы!E41*р_и_с!V$133</f>
        <v>1321.6499999999999</v>
      </c>
      <c r="W41" s="65">
        <f>Жильцы!E41*р_и_с!W$133</f>
        <v>1460.25</v>
      </c>
      <c r="X41" s="65">
        <f>Жильцы!E41*р_и_с!X$133</f>
        <v>1460.25</v>
      </c>
      <c r="Y41" s="65">
        <f>Жильцы!E41*р_и_с!Y$133</f>
        <v>1460.25</v>
      </c>
      <c r="Z41" s="65">
        <f>Жильцы!E41*р_и_с!Z$133</f>
        <v>1460.25</v>
      </c>
      <c r="AA41" s="65">
        <f>Жильцы!E41*р_и_с!AA$133</f>
        <v>1460.25</v>
      </c>
      <c r="AB41" s="65">
        <f>Жильцы!E41*р_и_с!AB$133</f>
        <v>1460.25</v>
      </c>
      <c r="AC41" s="65">
        <f>Жильцы!E41*р_и_с!AC$133</f>
        <v>1460.25</v>
      </c>
    </row>
    <row r="42" spans="1:29">
      <c r="A42" s="445">
        <v>41</v>
      </c>
      <c r="B42" s="450" t="s">
        <v>222</v>
      </c>
      <c r="D42" s="65">
        <f>Жильцы!E42*р_и_с!$D$133</f>
        <v>1434.576</v>
      </c>
      <c r="E42" s="65">
        <f>Жильцы!E42*р_и_с!$E$133</f>
        <v>1434.576</v>
      </c>
      <c r="F42" s="65">
        <f>Жильцы!E42*р_и_с!$F$133</f>
        <v>1434.576</v>
      </c>
      <c r="G42" s="65">
        <f>Жильцы!E42*р_и_с!$G$133</f>
        <v>1434.576</v>
      </c>
      <c r="H42" s="65">
        <f>Жильцы!E42*р_и_с!$H$133</f>
        <v>1434.576</v>
      </c>
      <c r="I42" s="65">
        <f>Жильцы!E42*р_и_с!$I$133</f>
        <v>1572.896</v>
      </c>
      <c r="J42" s="65">
        <f>Жильцы!E42*р_и_с!$J$133</f>
        <v>1572.896</v>
      </c>
      <c r="K42" s="65">
        <f>Жильцы!E42*р_и_с!$K$133</f>
        <v>1572.896</v>
      </c>
      <c r="L42" s="65">
        <f>Жильцы!E42*р_и_с!$L$133</f>
        <v>1572.896</v>
      </c>
      <c r="M42" s="65">
        <f>Жильцы!E42*р_и_с!$M$133</f>
        <v>1572.896</v>
      </c>
      <c r="N42" s="65">
        <f>Жильцы!E42*р_и_с!$N$133</f>
        <v>1572.896</v>
      </c>
      <c r="O42" s="65">
        <f>Жильцы!E42*р_и_с!$O$133</f>
        <v>1572.896</v>
      </c>
      <c r="Q42" s="445">
        <v>41</v>
      </c>
      <c r="R42" s="65">
        <f>Жильцы!E42*р_и_с!R$133</f>
        <v>1318.98</v>
      </c>
      <c r="S42" s="65">
        <f>Жильцы!E42*р_и_с!S$133</f>
        <v>1318.98</v>
      </c>
      <c r="T42" s="65">
        <f>Жильцы!E42*р_и_с!T$133</f>
        <v>1318.98</v>
      </c>
      <c r="U42" s="65">
        <f>Жильцы!E42*р_и_с!U$133</f>
        <v>1318.98</v>
      </c>
      <c r="V42" s="65">
        <f>Жильцы!E42*р_и_с!V$133</f>
        <v>1318.98</v>
      </c>
      <c r="W42" s="65">
        <f>Жильцы!E42*р_и_с!W$133</f>
        <v>1457.3</v>
      </c>
      <c r="X42" s="65">
        <f>Жильцы!E42*р_и_с!X$133</f>
        <v>1457.3</v>
      </c>
      <c r="Y42" s="65">
        <f>Жильцы!E42*р_и_с!Y$133</f>
        <v>1457.3</v>
      </c>
      <c r="Z42" s="65">
        <f>Жильцы!E42*р_и_с!Z$133</f>
        <v>1457.3</v>
      </c>
      <c r="AA42" s="65">
        <f>Жильцы!E42*р_и_с!AA$133</f>
        <v>1457.3</v>
      </c>
      <c r="AB42" s="65">
        <f>Жильцы!E42*р_и_с!AB$133</f>
        <v>1457.3</v>
      </c>
      <c r="AC42" s="65">
        <f>Жильцы!E42*р_и_с!AC$133</f>
        <v>1457.3</v>
      </c>
    </row>
    <row r="43" spans="1:29">
      <c r="A43" s="445">
        <v>42</v>
      </c>
      <c r="B43" s="450" t="s">
        <v>223</v>
      </c>
      <c r="D43" s="65">
        <f>Жильцы!E43*р_и_с!$D$133</f>
        <v>1425.864</v>
      </c>
      <c r="E43" s="65">
        <f>Жильцы!E43*р_и_с!$E$133</f>
        <v>1425.864</v>
      </c>
      <c r="F43" s="65">
        <f>Жильцы!E43*р_и_с!$F$133</f>
        <v>1425.864</v>
      </c>
      <c r="G43" s="65">
        <f>Жильцы!E43*р_и_с!$G$133</f>
        <v>1425.864</v>
      </c>
      <c r="H43" s="65">
        <f>Жильцы!E43*р_и_с!$H$133</f>
        <v>1425.864</v>
      </c>
      <c r="I43" s="65">
        <f>Жильцы!E43*р_и_с!$I$133</f>
        <v>1563.3440000000001</v>
      </c>
      <c r="J43" s="65">
        <f>Жильцы!E43*р_и_с!$J$133</f>
        <v>1563.3440000000001</v>
      </c>
      <c r="K43" s="65">
        <f>Жильцы!E43*р_и_с!$K$133</f>
        <v>1563.3440000000001</v>
      </c>
      <c r="L43" s="65">
        <f>Жильцы!E43*р_и_с!$L$133</f>
        <v>1563.3440000000001</v>
      </c>
      <c r="M43" s="65">
        <f>Жильцы!E43*р_и_с!$M$133</f>
        <v>1563.3440000000001</v>
      </c>
      <c r="N43" s="65">
        <f>Жильцы!E43*р_и_с!$N$133</f>
        <v>1563.3440000000001</v>
      </c>
      <c r="O43" s="65">
        <f>Жильцы!E43*р_и_с!$O$133</f>
        <v>1563.3440000000001</v>
      </c>
      <c r="Q43" s="445">
        <v>42</v>
      </c>
      <c r="R43" s="65">
        <f>Жильцы!E43*р_и_с!R$133</f>
        <v>1310.97</v>
      </c>
      <c r="S43" s="65">
        <f>Жильцы!E43*р_и_с!S$133</f>
        <v>1310.97</v>
      </c>
      <c r="T43" s="65">
        <f>Жильцы!E43*р_и_с!T$133</f>
        <v>1310.97</v>
      </c>
      <c r="U43" s="65">
        <f>Жильцы!E43*р_и_с!U$133</f>
        <v>1310.97</v>
      </c>
      <c r="V43" s="65">
        <f>Жильцы!E43*р_и_с!V$133</f>
        <v>1310.97</v>
      </c>
      <c r="W43" s="65">
        <f>Жильцы!E43*р_и_с!W$133</f>
        <v>1448.45</v>
      </c>
      <c r="X43" s="65">
        <f>Жильцы!E43*р_и_с!X$133</f>
        <v>1448.45</v>
      </c>
      <c r="Y43" s="65">
        <f>Жильцы!E43*р_и_с!Y$133</f>
        <v>1448.45</v>
      </c>
      <c r="Z43" s="65">
        <f>Жильцы!E43*р_и_с!Z$133</f>
        <v>1448.45</v>
      </c>
      <c r="AA43" s="65">
        <f>Жильцы!E43*р_и_с!AA$133</f>
        <v>1448.45</v>
      </c>
      <c r="AB43" s="65">
        <f>Жильцы!E43*р_и_с!AB$133</f>
        <v>1448.45</v>
      </c>
      <c r="AC43" s="65">
        <f>Жильцы!E43*р_и_с!AC$133</f>
        <v>1448.45</v>
      </c>
    </row>
    <row r="44" spans="1:29">
      <c r="A44" s="445">
        <v>43</v>
      </c>
      <c r="B44" s="450" t="s">
        <v>224</v>
      </c>
      <c r="D44" s="65">
        <f>Жильцы!E44*р_и_с!$D$133</f>
        <v>1428.768</v>
      </c>
      <c r="E44" s="65">
        <f>Жильцы!E44*р_и_с!$E$133</f>
        <v>1428.768</v>
      </c>
      <c r="F44" s="65">
        <f>Жильцы!E44*р_и_с!$F$133</f>
        <v>1428.768</v>
      </c>
      <c r="G44" s="65">
        <f>Жильцы!E44*р_и_с!$G$133</f>
        <v>1428.768</v>
      </c>
      <c r="H44" s="65">
        <f>Жильцы!E44*р_и_с!$H$133</f>
        <v>1428.768</v>
      </c>
      <c r="I44" s="65">
        <f>Жильцы!E44*р_и_с!$I$133</f>
        <v>1566.528</v>
      </c>
      <c r="J44" s="65">
        <f>Жильцы!E44*р_и_с!$J$133</f>
        <v>1566.528</v>
      </c>
      <c r="K44" s="65">
        <f>Жильцы!E44*р_и_с!$K$133</f>
        <v>1566.528</v>
      </c>
      <c r="L44" s="65">
        <f>Жильцы!E44*р_и_с!$L$133</f>
        <v>1566.528</v>
      </c>
      <c r="M44" s="65">
        <f>Жильцы!E44*р_и_с!$M$133</f>
        <v>1566.528</v>
      </c>
      <c r="N44" s="65">
        <f>Жильцы!E44*р_и_с!$N$133</f>
        <v>1566.528</v>
      </c>
      <c r="O44" s="65">
        <f>Жильцы!E44*р_и_с!$O$133</f>
        <v>1566.528</v>
      </c>
      <c r="Q44" s="445">
        <v>43</v>
      </c>
      <c r="R44" s="65">
        <f>Жильцы!E44*р_и_с!R$133</f>
        <v>1313.64</v>
      </c>
      <c r="S44" s="65">
        <f>Жильцы!E44*р_и_с!S$133</f>
        <v>1313.64</v>
      </c>
      <c r="T44" s="65">
        <f>Жильцы!E44*р_и_с!T$133</f>
        <v>1313.64</v>
      </c>
      <c r="U44" s="65">
        <f>Жильцы!E44*р_и_с!U$133</f>
        <v>1313.64</v>
      </c>
      <c r="V44" s="65">
        <f>Жильцы!E44*р_и_с!V$133</f>
        <v>1313.64</v>
      </c>
      <c r="W44" s="65">
        <f>Жильцы!E44*р_и_с!W$133</f>
        <v>1451.4</v>
      </c>
      <c r="X44" s="65">
        <f>Жильцы!E44*р_и_с!X$133</f>
        <v>1451.4</v>
      </c>
      <c r="Y44" s="65">
        <f>Жильцы!E44*р_и_с!Y$133</f>
        <v>1451.4</v>
      </c>
      <c r="Z44" s="65">
        <f>Жильцы!E44*р_и_с!Z$133</f>
        <v>1451.4</v>
      </c>
      <c r="AA44" s="65">
        <f>Жильцы!E44*р_и_с!AA$133</f>
        <v>1451.4</v>
      </c>
      <c r="AB44" s="65">
        <f>Жильцы!E44*р_и_с!AB$133</f>
        <v>1451.4</v>
      </c>
      <c r="AC44" s="65">
        <f>Жильцы!E44*р_и_с!AC$133</f>
        <v>1451.4</v>
      </c>
    </row>
    <row r="45" spans="1:29">
      <c r="A45" s="445">
        <v>44</v>
      </c>
      <c r="B45" s="450" t="s">
        <v>226</v>
      </c>
      <c r="D45" s="65">
        <f>Жильцы!E45*р_и_с!$D$133</f>
        <v>1905.0239999999999</v>
      </c>
      <c r="E45" s="65">
        <f>Жильцы!E45*р_и_с!$E$133</f>
        <v>1905.0239999999999</v>
      </c>
      <c r="F45" s="65">
        <f>Жильцы!E45*р_и_с!$F$133</f>
        <v>1905.0239999999999</v>
      </c>
      <c r="G45" s="65">
        <f>Жильцы!E45*р_и_с!$G$133</f>
        <v>1905.0239999999999</v>
      </c>
      <c r="H45" s="65">
        <f>Жильцы!E45*р_и_с!$H$133</f>
        <v>1905.0239999999999</v>
      </c>
      <c r="I45" s="65">
        <f>Жильцы!E45*р_и_с!$I$133</f>
        <v>2088.7039999999997</v>
      </c>
      <c r="J45" s="65">
        <f>Жильцы!E45*р_и_с!$J$133</f>
        <v>2088.7039999999997</v>
      </c>
      <c r="K45" s="65">
        <f>Жильцы!E45*р_и_с!$K$133</f>
        <v>2088.7039999999997</v>
      </c>
      <c r="L45" s="65">
        <f>Жильцы!E45*р_и_с!$L$133</f>
        <v>2088.7039999999997</v>
      </c>
      <c r="M45" s="65">
        <f>Жильцы!E45*р_и_с!$M$133</f>
        <v>2088.7039999999997</v>
      </c>
      <c r="N45" s="65">
        <f>Жильцы!E45*р_и_с!$N$133</f>
        <v>2088.7039999999997</v>
      </c>
      <c r="O45" s="65">
        <f>Жильцы!E45*р_и_с!$O$133</f>
        <v>2088.7039999999997</v>
      </c>
      <c r="Q45" s="445">
        <v>44</v>
      </c>
      <c r="R45" s="65">
        <f>Жильцы!E45*р_и_с!R$133</f>
        <v>1751.5199999999998</v>
      </c>
      <c r="S45" s="65">
        <f>Жильцы!E45*р_и_с!S$133</f>
        <v>1751.5199999999998</v>
      </c>
      <c r="T45" s="65">
        <f>Жильцы!E45*р_и_с!T$133</f>
        <v>1751.5199999999998</v>
      </c>
      <c r="U45" s="65">
        <f>Жильцы!E45*р_и_с!U$133</f>
        <v>1751.5199999999998</v>
      </c>
      <c r="V45" s="65">
        <f>Жильцы!E45*р_и_с!V$133</f>
        <v>1751.5199999999998</v>
      </c>
      <c r="W45" s="65">
        <f>Жильцы!E45*р_и_с!W$133</f>
        <v>1935.1999999999998</v>
      </c>
      <c r="X45" s="65">
        <f>Жильцы!E45*р_и_с!X$133</f>
        <v>1935.1999999999998</v>
      </c>
      <c r="Y45" s="65">
        <f>Жильцы!E45*р_и_с!Y$133</f>
        <v>1935.1999999999998</v>
      </c>
      <c r="Z45" s="65">
        <f>Жильцы!E45*р_и_с!Z$133</f>
        <v>1935.1999999999998</v>
      </c>
      <c r="AA45" s="65">
        <f>Жильцы!E45*р_и_с!AA$133</f>
        <v>1935.1999999999998</v>
      </c>
      <c r="AB45" s="65">
        <f>Жильцы!E45*р_и_с!AB$133</f>
        <v>1935.1999999999998</v>
      </c>
      <c r="AC45" s="65">
        <f>Жильцы!E45*р_и_с!AC$133</f>
        <v>1935.1999999999998</v>
      </c>
    </row>
    <row r="46" spans="1:29">
      <c r="A46" s="445">
        <v>45</v>
      </c>
      <c r="B46" s="450" t="s">
        <v>228</v>
      </c>
      <c r="D46" s="65">
        <f>Жильцы!E46*р_и_с!$D$133</f>
        <v>1905.0239999999999</v>
      </c>
      <c r="E46" s="65">
        <f>Жильцы!E46*р_и_с!$E$133</f>
        <v>1905.0239999999999</v>
      </c>
      <c r="F46" s="65">
        <f>Жильцы!E46*р_и_с!$F$133</f>
        <v>1905.0239999999999</v>
      </c>
      <c r="G46" s="65">
        <f>Жильцы!E46*р_и_с!$G$133</f>
        <v>1905.0239999999999</v>
      </c>
      <c r="H46" s="65">
        <f>Жильцы!E46*р_и_с!$H$133</f>
        <v>1905.0239999999999</v>
      </c>
      <c r="I46" s="65">
        <f>Жильцы!E46*р_и_с!$I$133</f>
        <v>2088.7039999999997</v>
      </c>
      <c r="J46" s="65">
        <f>Жильцы!E46*р_и_с!$J$133</f>
        <v>2088.7039999999997</v>
      </c>
      <c r="K46" s="65">
        <f>Жильцы!E46*р_и_с!$K$133</f>
        <v>2088.7039999999997</v>
      </c>
      <c r="L46" s="65">
        <f>Жильцы!E46*р_и_с!$L$133</f>
        <v>2088.7039999999997</v>
      </c>
      <c r="M46" s="65">
        <f>Жильцы!E46*р_и_с!$M$133</f>
        <v>2088.7039999999997</v>
      </c>
      <c r="N46" s="65">
        <f>Жильцы!E46*р_и_с!$N$133</f>
        <v>2088.7039999999997</v>
      </c>
      <c r="O46" s="65">
        <f>Жильцы!E46*р_и_с!$O$133</f>
        <v>2088.7039999999997</v>
      </c>
      <c r="Q46" s="445">
        <v>45</v>
      </c>
      <c r="R46" s="65">
        <f>Жильцы!E46*р_и_с!R$133</f>
        <v>1751.5199999999998</v>
      </c>
      <c r="S46" s="65">
        <f>Жильцы!E46*р_и_с!S$133</f>
        <v>1751.5199999999998</v>
      </c>
      <c r="T46" s="65">
        <f>Жильцы!E46*р_и_с!T$133</f>
        <v>1751.5199999999998</v>
      </c>
      <c r="U46" s="65">
        <f>Жильцы!E46*р_и_с!U$133</f>
        <v>1751.5199999999998</v>
      </c>
      <c r="V46" s="65">
        <f>Жильцы!E46*р_и_с!V$133</f>
        <v>1751.5199999999998</v>
      </c>
      <c r="W46" s="65">
        <f>Жильцы!E46*р_и_с!W$133</f>
        <v>1935.1999999999998</v>
      </c>
      <c r="X46" s="65">
        <f>Жильцы!E46*р_и_с!X$133</f>
        <v>1935.1999999999998</v>
      </c>
      <c r="Y46" s="65">
        <f>Жильцы!E46*р_и_с!Y$133</f>
        <v>1935.1999999999998</v>
      </c>
      <c r="Z46" s="65">
        <f>Жильцы!E46*р_и_с!Z$133</f>
        <v>1935.1999999999998</v>
      </c>
      <c r="AA46" s="65">
        <f>Жильцы!E46*р_и_с!AA$133</f>
        <v>1935.1999999999998</v>
      </c>
      <c r="AB46" s="65">
        <f>Жильцы!E46*р_и_с!AB$133</f>
        <v>1935.1999999999998</v>
      </c>
      <c r="AC46" s="65">
        <f>Жильцы!E46*р_и_с!AC$133</f>
        <v>1935.1999999999998</v>
      </c>
    </row>
    <row r="47" spans="1:29">
      <c r="A47" s="445">
        <v>46</v>
      </c>
      <c r="B47" s="450" t="s">
        <v>229</v>
      </c>
      <c r="D47" s="65">
        <f>Жильцы!E47*р_и_с!$D$133</f>
        <v>1428.768</v>
      </c>
      <c r="E47" s="65">
        <f>Жильцы!E47*р_и_с!$E$133</f>
        <v>1428.768</v>
      </c>
      <c r="F47" s="65">
        <f>Жильцы!E47*р_и_с!$F$133</f>
        <v>1428.768</v>
      </c>
      <c r="G47" s="65">
        <f>Жильцы!E47*р_и_с!$G$133</f>
        <v>1428.768</v>
      </c>
      <c r="H47" s="65">
        <f>Жильцы!E47*р_и_с!$H$133</f>
        <v>1428.768</v>
      </c>
      <c r="I47" s="65">
        <f>Жильцы!E47*р_и_с!$I$133</f>
        <v>1566.528</v>
      </c>
      <c r="J47" s="65">
        <f>Жильцы!E47*р_и_с!$J$133</f>
        <v>1566.528</v>
      </c>
      <c r="K47" s="65">
        <f>Жильцы!E47*р_и_с!$K$133</f>
        <v>1566.528</v>
      </c>
      <c r="L47" s="65">
        <f>Жильцы!E47*р_и_с!$L$133</f>
        <v>1566.528</v>
      </c>
      <c r="M47" s="65">
        <f>Жильцы!E47*р_и_с!$M$133</f>
        <v>1566.528</v>
      </c>
      <c r="N47" s="65">
        <f>Жильцы!E47*р_и_с!$N$133</f>
        <v>1566.528</v>
      </c>
      <c r="O47" s="65">
        <f>Жильцы!E47*р_и_с!$O$133</f>
        <v>1566.528</v>
      </c>
      <c r="Q47" s="445">
        <v>46</v>
      </c>
      <c r="R47" s="65">
        <f>Жильцы!E47*р_и_с!R$133</f>
        <v>1313.64</v>
      </c>
      <c r="S47" s="65">
        <f>Жильцы!E47*р_и_с!S$133</f>
        <v>1313.64</v>
      </c>
      <c r="T47" s="65">
        <f>Жильцы!E47*р_и_с!T$133</f>
        <v>1313.64</v>
      </c>
      <c r="U47" s="65">
        <f>Жильцы!E47*р_и_с!U$133</f>
        <v>1313.64</v>
      </c>
      <c r="V47" s="65">
        <f>Жильцы!E47*р_и_с!V$133</f>
        <v>1313.64</v>
      </c>
      <c r="W47" s="65">
        <f>Жильцы!E47*р_и_с!W$133</f>
        <v>1451.4</v>
      </c>
      <c r="X47" s="65">
        <f>Жильцы!E47*р_и_с!X$133</f>
        <v>1451.4</v>
      </c>
      <c r="Y47" s="65">
        <f>Жильцы!E47*р_и_с!Y$133</f>
        <v>1451.4</v>
      </c>
      <c r="Z47" s="65">
        <f>Жильцы!E47*р_и_с!Z$133</f>
        <v>1451.4</v>
      </c>
      <c r="AA47" s="65">
        <f>Жильцы!E47*р_и_с!AA$133</f>
        <v>1451.4</v>
      </c>
      <c r="AB47" s="65">
        <f>Жильцы!E47*р_и_с!AB$133</f>
        <v>1451.4</v>
      </c>
      <c r="AC47" s="65">
        <f>Жильцы!E47*р_и_с!AC$133</f>
        <v>1451.4</v>
      </c>
    </row>
    <row r="48" spans="1:29">
      <c r="A48" s="445">
        <v>47</v>
      </c>
      <c r="B48" s="450" t="s">
        <v>231</v>
      </c>
      <c r="D48" s="65">
        <f>Жильцы!E48*р_и_с!$D$133</f>
        <v>1428.768</v>
      </c>
      <c r="E48" s="65">
        <f>Жильцы!E48*р_и_с!$E$133</f>
        <v>1428.768</v>
      </c>
      <c r="F48" s="65">
        <f>Жильцы!E48*р_и_с!$F$133</f>
        <v>1428.768</v>
      </c>
      <c r="G48" s="65">
        <f>Жильцы!E48*р_и_с!$G$133</f>
        <v>1428.768</v>
      </c>
      <c r="H48" s="65">
        <f>Жильцы!E48*р_и_с!$H$133</f>
        <v>1428.768</v>
      </c>
      <c r="I48" s="65">
        <f>Жильцы!E48*р_и_с!$I$133</f>
        <v>1566.528</v>
      </c>
      <c r="J48" s="65">
        <f>Жильцы!E48*р_и_с!$J$133</f>
        <v>1566.528</v>
      </c>
      <c r="K48" s="65">
        <f>Жильцы!E48*р_и_с!$K$133</f>
        <v>1566.528</v>
      </c>
      <c r="L48" s="65">
        <f>Жильцы!E48*р_и_с!$L$133</f>
        <v>1566.528</v>
      </c>
      <c r="M48" s="65">
        <f>Жильцы!E48*р_и_с!$M$133</f>
        <v>1566.528</v>
      </c>
      <c r="N48" s="65">
        <f>Жильцы!E48*р_и_с!$N$133</f>
        <v>1566.528</v>
      </c>
      <c r="O48" s="65">
        <f>Жильцы!E48*р_и_с!$O$133</f>
        <v>1566.528</v>
      </c>
      <c r="Q48" s="445">
        <v>47</v>
      </c>
      <c r="R48" s="65">
        <f>Жильцы!E48*р_и_с!R$133</f>
        <v>1313.64</v>
      </c>
      <c r="S48" s="65">
        <f>Жильцы!E48*р_и_с!S$133</f>
        <v>1313.64</v>
      </c>
      <c r="T48" s="65">
        <f>Жильцы!E48*р_и_с!T$133</f>
        <v>1313.64</v>
      </c>
      <c r="U48" s="65">
        <f>Жильцы!E48*р_и_с!U$133</f>
        <v>1313.64</v>
      </c>
      <c r="V48" s="65">
        <f>Жильцы!E48*р_и_с!V$133</f>
        <v>1313.64</v>
      </c>
      <c r="W48" s="65">
        <f>Жильцы!E48*р_и_с!W$133</f>
        <v>1451.4</v>
      </c>
      <c r="X48" s="65">
        <f>Жильцы!E48*р_и_с!X$133</f>
        <v>1451.4</v>
      </c>
      <c r="Y48" s="65">
        <f>Жильцы!E48*р_и_с!Y$133</f>
        <v>1451.4</v>
      </c>
      <c r="Z48" s="65">
        <f>Жильцы!E48*р_и_с!Z$133</f>
        <v>1451.4</v>
      </c>
      <c r="AA48" s="65">
        <f>Жильцы!E48*р_и_с!AA$133</f>
        <v>1451.4</v>
      </c>
      <c r="AB48" s="65">
        <f>Жильцы!E48*р_и_с!AB$133</f>
        <v>1451.4</v>
      </c>
      <c r="AC48" s="65">
        <f>Жильцы!E48*р_и_с!AC$133</f>
        <v>1451.4</v>
      </c>
    </row>
    <row r="49" spans="1:29">
      <c r="A49" s="445">
        <v>48</v>
      </c>
      <c r="B49" s="450" t="s">
        <v>232</v>
      </c>
      <c r="D49" s="65">
        <f>Жильцы!E49*р_и_с!$D$133</f>
        <v>1437.48</v>
      </c>
      <c r="E49" s="65">
        <f>Жильцы!E49*р_и_с!$E$133</f>
        <v>1437.48</v>
      </c>
      <c r="F49" s="65">
        <f>Жильцы!E49*р_и_с!$F$133</f>
        <v>1437.48</v>
      </c>
      <c r="G49" s="65">
        <f>Жильцы!E49*р_и_с!$G$133</f>
        <v>1437.48</v>
      </c>
      <c r="H49" s="65">
        <f>Жильцы!E49*р_и_с!$H$133</f>
        <v>1437.48</v>
      </c>
      <c r="I49" s="65">
        <f>Жильцы!E49*р_и_с!$I$133</f>
        <v>1576.08</v>
      </c>
      <c r="J49" s="65">
        <f>Жильцы!E49*р_и_с!$J$133</f>
        <v>1576.08</v>
      </c>
      <c r="K49" s="65">
        <f>Жильцы!E49*р_и_с!$K$133</f>
        <v>1576.08</v>
      </c>
      <c r="L49" s="65">
        <f>Жильцы!E49*р_и_с!$L$133</f>
        <v>1576.08</v>
      </c>
      <c r="M49" s="65">
        <f>Жильцы!E49*р_и_с!$M$133</f>
        <v>1576.08</v>
      </c>
      <c r="N49" s="65">
        <f>Жильцы!E49*р_и_с!$N$133</f>
        <v>1576.08</v>
      </c>
      <c r="O49" s="65">
        <f>Жильцы!E49*р_и_с!$O$133</f>
        <v>1576.08</v>
      </c>
      <c r="Q49" s="445">
        <v>48</v>
      </c>
      <c r="R49" s="65">
        <f>Жильцы!E49*р_и_с!R$133</f>
        <v>1321.6499999999999</v>
      </c>
      <c r="S49" s="65">
        <f>Жильцы!E49*р_и_с!S$133</f>
        <v>1321.6499999999999</v>
      </c>
      <c r="T49" s="65">
        <f>Жильцы!E49*р_и_с!T$133</f>
        <v>1321.6499999999999</v>
      </c>
      <c r="U49" s="65">
        <f>Жильцы!E49*р_и_с!U$133</f>
        <v>1321.6499999999999</v>
      </c>
      <c r="V49" s="65">
        <f>Жильцы!E49*р_и_с!V$133</f>
        <v>1321.6499999999999</v>
      </c>
      <c r="W49" s="65">
        <f>Жильцы!E49*р_и_с!W$133</f>
        <v>1460.25</v>
      </c>
      <c r="X49" s="65">
        <f>Жильцы!E49*р_и_с!X$133</f>
        <v>1460.25</v>
      </c>
      <c r="Y49" s="65">
        <f>Жильцы!E49*р_и_с!Y$133</f>
        <v>1460.25</v>
      </c>
      <c r="Z49" s="65">
        <f>Жильцы!E49*р_и_с!Z$133</f>
        <v>1460.25</v>
      </c>
      <c r="AA49" s="65">
        <f>Жильцы!E49*р_и_с!AA$133</f>
        <v>1460.25</v>
      </c>
      <c r="AB49" s="65">
        <f>Жильцы!E49*р_и_с!AB$133</f>
        <v>1460.25</v>
      </c>
      <c r="AC49" s="65">
        <f>Жильцы!E49*р_и_с!AC$133</f>
        <v>1460.25</v>
      </c>
    </row>
    <row r="50" spans="1:29">
      <c r="A50" s="445">
        <v>49</v>
      </c>
      <c r="B50" s="450" t="s">
        <v>233</v>
      </c>
      <c r="D50" s="65">
        <f>Жильцы!E50*р_и_с!$D$133</f>
        <v>1434.576</v>
      </c>
      <c r="E50" s="65">
        <f>Жильцы!E50*р_и_с!$E$133</f>
        <v>1434.576</v>
      </c>
      <c r="F50" s="65">
        <f>Жильцы!E50*р_и_с!$F$133</f>
        <v>1434.576</v>
      </c>
      <c r="G50" s="65">
        <f>Жильцы!E50*р_и_с!$G$133</f>
        <v>1434.576</v>
      </c>
      <c r="H50" s="65">
        <f>Жильцы!E50*р_и_с!$H$133</f>
        <v>1434.576</v>
      </c>
      <c r="I50" s="65">
        <f>Жильцы!E50*р_и_с!$I$133</f>
        <v>1572.896</v>
      </c>
      <c r="J50" s="65">
        <f>Жильцы!E50*р_и_с!$J$133</f>
        <v>1572.896</v>
      </c>
      <c r="K50" s="65">
        <f>Жильцы!E50*р_и_с!$K$133</f>
        <v>1572.896</v>
      </c>
      <c r="L50" s="65">
        <f>Жильцы!E50*р_и_с!$L$133</f>
        <v>1572.896</v>
      </c>
      <c r="M50" s="65">
        <f>Жильцы!E50*р_и_с!$M$133</f>
        <v>1572.896</v>
      </c>
      <c r="N50" s="65">
        <f>Жильцы!E50*р_и_с!$N$133</f>
        <v>1572.896</v>
      </c>
      <c r="O50" s="65">
        <f>Жильцы!E50*р_и_с!$O$133</f>
        <v>1572.896</v>
      </c>
      <c r="Q50" s="445">
        <v>49</v>
      </c>
      <c r="R50" s="65">
        <f>Жильцы!E50*р_и_с!R$133</f>
        <v>1318.98</v>
      </c>
      <c r="S50" s="65">
        <f>Жильцы!E50*р_и_с!S$133</f>
        <v>1318.98</v>
      </c>
      <c r="T50" s="65">
        <f>Жильцы!E50*р_и_с!T$133</f>
        <v>1318.98</v>
      </c>
      <c r="U50" s="65">
        <f>Жильцы!E50*р_и_с!U$133</f>
        <v>1318.98</v>
      </c>
      <c r="V50" s="65">
        <f>Жильцы!E50*р_и_с!V$133</f>
        <v>1318.98</v>
      </c>
      <c r="W50" s="65">
        <f>Жильцы!E50*р_и_с!W$133</f>
        <v>1457.3</v>
      </c>
      <c r="X50" s="65">
        <f>Жильцы!E50*р_и_с!X$133</f>
        <v>1457.3</v>
      </c>
      <c r="Y50" s="65">
        <f>Жильцы!E50*р_и_с!Y$133</f>
        <v>1457.3</v>
      </c>
      <c r="Z50" s="65">
        <f>Жильцы!E50*р_и_с!Z$133</f>
        <v>1457.3</v>
      </c>
      <c r="AA50" s="65">
        <f>Жильцы!E50*р_и_с!AA$133</f>
        <v>1457.3</v>
      </c>
      <c r="AB50" s="65">
        <f>Жильцы!E50*р_и_с!AB$133</f>
        <v>1457.3</v>
      </c>
      <c r="AC50" s="65">
        <f>Жильцы!E50*р_и_с!AC$133</f>
        <v>1457.3</v>
      </c>
    </row>
    <row r="51" spans="1:29">
      <c r="A51" s="445">
        <v>50</v>
      </c>
      <c r="B51" s="450" t="s">
        <v>234</v>
      </c>
      <c r="D51" s="65">
        <f>Жильцы!E51*р_и_с!$D$133</f>
        <v>1425.864</v>
      </c>
      <c r="E51" s="65">
        <f>Жильцы!E51*р_и_с!$E$133</f>
        <v>1425.864</v>
      </c>
      <c r="F51" s="65">
        <f>Жильцы!E51*р_и_с!$F$133</f>
        <v>1425.864</v>
      </c>
      <c r="G51" s="65">
        <f>Жильцы!E51*р_и_с!$G$133</f>
        <v>1425.864</v>
      </c>
      <c r="H51" s="65">
        <f>Жильцы!E51*р_и_с!$H$133</f>
        <v>1425.864</v>
      </c>
      <c r="I51" s="65">
        <f>Жильцы!E51*р_и_с!$I$133</f>
        <v>1563.3440000000001</v>
      </c>
      <c r="J51" s="65">
        <f>Жильцы!E51*р_и_с!$J$133</f>
        <v>1563.3440000000001</v>
      </c>
      <c r="K51" s="65">
        <f>Жильцы!E51*р_и_с!$K$133</f>
        <v>1563.3440000000001</v>
      </c>
      <c r="L51" s="65">
        <f>Жильцы!E51*р_и_с!$L$133</f>
        <v>1563.3440000000001</v>
      </c>
      <c r="M51" s="65">
        <f>Жильцы!E51*р_и_с!$M$133</f>
        <v>1563.3440000000001</v>
      </c>
      <c r="N51" s="65">
        <f>Жильцы!E51*р_и_с!$N$133</f>
        <v>1563.3440000000001</v>
      </c>
      <c r="O51" s="65">
        <f>Жильцы!E51*р_и_с!$O$133</f>
        <v>1563.3440000000001</v>
      </c>
      <c r="Q51" s="445">
        <v>50</v>
      </c>
      <c r="R51" s="65">
        <f>Жильцы!E51*р_и_с!R$133</f>
        <v>1310.97</v>
      </c>
      <c r="S51" s="65">
        <f>Жильцы!E51*р_и_с!S$133</f>
        <v>1310.97</v>
      </c>
      <c r="T51" s="65">
        <f>Жильцы!E51*р_и_с!T$133</f>
        <v>1310.97</v>
      </c>
      <c r="U51" s="65">
        <f>Жильцы!E51*р_и_с!U$133</f>
        <v>1310.97</v>
      </c>
      <c r="V51" s="65">
        <f>Жильцы!E51*р_и_с!V$133</f>
        <v>1310.97</v>
      </c>
      <c r="W51" s="65">
        <f>Жильцы!E51*р_и_с!W$133</f>
        <v>1448.45</v>
      </c>
      <c r="X51" s="65">
        <f>Жильцы!E51*р_и_с!X$133</f>
        <v>1448.45</v>
      </c>
      <c r="Y51" s="65">
        <f>Жильцы!E51*р_и_с!Y$133</f>
        <v>1448.45</v>
      </c>
      <c r="Z51" s="65">
        <f>Жильцы!E51*р_и_с!Z$133</f>
        <v>1448.45</v>
      </c>
      <c r="AA51" s="65">
        <f>Жильцы!E51*р_и_с!AA$133</f>
        <v>1448.45</v>
      </c>
      <c r="AB51" s="65">
        <f>Жильцы!E51*р_и_с!AB$133</f>
        <v>1448.45</v>
      </c>
      <c r="AC51" s="65">
        <f>Жильцы!E51*р_и_с!AC$133</f>
        <v>1448.45</v>
      </c>
    </row>
    <row r="52" spans="1:29">
      <c r="A52" s="445">
        <v>51</v>
      </c>
      <c r="B52" s="450" t="s">
        <v>235</v>
      </c>
      <c r="D52" s="65">
        <f>Жильцы!E52*р_и_с!$D$133</f>
        <v>1428.768</v>
      </c>
      <c r="E52" s="65">
        <f>Жильцы!E52*р_и_с!$E$133</f>
        <v>1428.768</v>
      </c>
      <c r="F52" s="65">
        <f>Жильцы!E52*р_и_с!$F$133</f>
        <v>1428.768</v>
      </c>
      <c r="G52" s="65">
        <f>Жильцы!E52*р_и_с!$G$133</f>
        <v>1428.768</v>
      </c>
      <c r="H52" s="65">
        <f>Жильцы!E52*р_и_с!$H$133</f>
        <v>1428.768</v>
      </c>
      <c r="I52" s="65">
        <f>Жильцы!E52*р_и_с!$I$133</f>
        <v>1566.528</v>
      </c>
      <c r="J52" s="65">
        <f>Жильцы!E52*р_и_с!$J$133</f>
        <v>1566.528</v>
      </c>
      <c r="K52" s="65">
        <f>Жильцы!E52*р_и_с!$K$133</f>
        <v>1566.528</v>
      </c>
      <c r="L52" s="65">
        <f>Жильцы!E52*р_и_с!$L$133</f>
        <v>1566.528</v>
      </c>
      <c r="M52" s="65">
        <f>Жильцы!E52*р_и_с!$M$133</f>
        <v>1566.528</v>
      </c>
      <c r="N52" s="65">
        <f>Жильцы!E52*р_и_с!$N$133</f>
        <v>1566.528</v>
      </c>
      <c r="O52" s="65">
        <f>Жильцы!E52*р_и_с!$O$133</f>
        <v>1566.528</v>
      </c>
      <c r="Q52" s="445">
        <v>51</v>
      </c>
      <c r="R52" s="65">
        <f>Жильцы!E52*р_и_с!R$133</f>
        <v>1313.64</v>
      </c>
      <c r="S52" s="65">
        <f>Жильцы!E52*р_и_с!S$133</f>
        <v>1313.64</v>
      </c>
      <c r="T52" s="65">
        <f>Жильцы!E52*р_и_с!T$133</f>
        <v>1313.64</v>
      </c>
      <c r="U52" s="65">
        <f>Жильцы!E52*р_и_с!U$133</f>
        <v>1313.64</v>
      </c>
      <c r="V52" s="65">
        <f>Жильцы!E52*р_и_с!V$133</f>
        <v>1313.64</v>
      </c>
      <c r="W52" s="65">
        <f>Жильцы!E52*р_и_с!W$133</f>
        <v>1451.4</v>
      </c>
      <c r="X52" s="65">
        <f>Жильцы!E52*р_и_с!X$133</f>
        <v>1451.4</v>
      </c>
      <c r="Y52" s="65">
        <f>Жильцы!E52*р_и_с!Y$133</f>
        <v>1451.4</v>
      </c>
      <c r="Z52" s="65">
        <f>Жильцы!E52*р_и_с!Z$133</f>
        <v>1451.4</v>
      </c>
      <c r="AA52" s="65">
        <f>Жильцы!E52*р_и_с!AA$133</f>
        <v>1451.4</v>
      </c>
      <c r="AB52" s="65">
        <f>Жильцы!E52*р_и_с!AB$133</f>
        <v>1451.4</v>
      </c>
      <c r="AC52" s="65">
        <f>Жильцы!E52*р_и_с!AC$133</f>
        <v>1451.4</v>
      </c>
    </row>
    <row r="53" spans="1:29">
      <c r="A53" s="445">
        <v>52</v>
      </c>
      <c r="B53" s="450" t="s">
        <v>237</v>
      </c>
      <c r="D53" s="65">
        <f>Жильцы!E53*р_и_с!$D$133</f>
        <v>1905.0239999999999</v>
      </c>
      <c r="E53" s="65">
        <f>Жильцы!E53*р_и_с!$E$133</f>
        <v>1905.0239999999999</v>
      </c>
      <c r="F53" s="65">
        <f>Жильцы!E53*р_и_с!$F$133</f>
        <v>1905.0239999999999</v>
      </c>
      <c r="G53" s="65">
        <f>Жильцы!E53*р_и_с!$G$133</f>
        <v>1905.0239999999999</v>
      </c>
      <c r="H53" s="65">
        <f>Жильцы!E53*р_и_с!$H$133</f>
        <v>1905.0239999999999</v>
      </c>
      <c r="I53" s="65">
        <f>Жильцы!E53*р_и_с!$I$133</f>
        <v>2088.7039999999997</v>
      </c>
      <c r="J53" s="65">
        <f>Жильцы!E53*р_и_с!$J$133</f>
        <v>2088.7039999999997</v>
      </c>
      <c r="K53" s="65">
        <f>Жильцы!E53*р_и_с!$K$133</f>
        <v>2088.7039999999997</v>
      </c>
      <c r="L53" s="65">
        <f>Жильцы!E53*р_и_с!$L$133</f>
        <v>2088.7039999999997</v>
      </c>
      <c r="M53" s="65">
        <f>Жильцы!E53*р_и_с!$M$133</f>
        <v>2088.7039999999997</v>
      </c>
      <c r="N53" s="65">
        <f>Жильцы!E53*р_и_с!$N$133</f>
        <v>2088.7039999999997</v>
      </c>
      <c r="O53" s="65">
        <f>Жильцы!E53*р_и_с!$O$133</f>
        <v>2088.7039999999997</v>
      </c>
      <c r="Q53" s="445">
        <v>52</v>
      </c>
      <c r="R53" s="65">
        <f>Жильцы!E53*р_и_с!R$133</f>
        <v>1751.5199999999998</v>
      </c>
      <c r="S53" s="65">
        <f>Жильцы!E53*р_и_с!S$133</f>
        <v>1751.5199999999998</v>
      </c>
      <c r="T53" s="65">
        <f>Жильцы!E53*р_и_с!T$133</f>
        <v>1751.5199999999998</v>
      </c>
      <c r="U53" s="65">
        <f>Жильцы!E53*р_и_с!U$133</f>
        <v>1751.5199999999998</v>
      </c>
      <c r="V53" s="65">
        <f>Жильцы!E53*р_и_с!V$133</f>
        <v>1751.5199999999998</v>
      </c>
      <c r="W53" s="65">
        <f>Жильцы!E53*р_и_с!W$133</f>
        <v>1935.1999999999998</v>
      </c>
      <c r="X53" s="65">
        <f>Жильцы!E53*р_и_с!X$133</f>
        <v>1935.1999999999998</v>
      </c>
      <c r="Y53" s="65">
        <f>Жильцы!E53*р_и_с!Y$133</f>
        <v>1935.1999999999998</v>
      </c>
      <c r="Z53" s="65">
        <f>Жильцы!E53*р_и_с!Z$133</f>
        <v>1935.1999999999998</v>
      </c>
      <c r="AA53" s="65">
        <f>Жильцы!E53*р_и_с!AA$133</f>
        <v>1935.1999999999998</v>
      </c>
      <c r="AB53" s="65">
        <f>Жильцы!E53*р_и_с!AB$133</f>
        <v>1935.1999999999998</v>
      </c>
      <c r="AC53" s="65">
        <f>Жильцы!E53*р_и_с!AC$133</f>
        <v>1935.1999999999998</v>
      </c>
    </row>
    <row r="54" spans="1:29">
      <c r="A54" s="445">
        <v>53</v>
      </c>
      <c r="B54" s="450" t="s">
        <v>238</v>
      </c>
      <c r="D54" s="65">
        <f>Жильцы!E54*р_и_с!$D$133</f>
        <v>1905.0239999999999</v>
      </c>
      <c r="E54" s="65">
        <f>Жильцы!E54*р_и_с!$E$133</f>
        <v>1905.0239999999999</v>
      </c>
      <c r="F54" s="65">
        <f>Жильцы!E54*р_и_с!$F$133</f>
        <v>1905.0239999999999</v>
      </c>
      <c r="G54" s="65">
        <f>Жильцы!E54*р_и_с!$G$133</f>
        <v>1905.0239999999999</v>
      </c>
      <c r="H54" s="65">
        <f>Жильцы!E54*р_и_с!$H$133</f>
        <v>1905.0239999999999</v>
      </c>
      <c r="I54" s="65">
        <f>Жильцы!E54*р_и_с!$I$133</f>
        <v>2088.7039999999997</v>
      </c>
      <c r="J54" s="65">
        <f>Жильцы!E54*р_и_с!$J$133</f>
        <v>2088.7039999999997</v>
      </c>
      <c r="K54" s="65">
        <f>Жильцы!E54*р_и_с!$K$133</f>
        <v>2088.7039999999997</v>
      </c>
      <c r="L54" s="65">
        <f>Жильцы!E54*р_и_с!$L$133</f>
        <v>2088.7039999999997</v>
      </c>
      <c r="M54" s="65">
        <f>Жильцы!E54*р_и_с!$M$133</f>
        <v>2088.7039999999997</v>
      </c>
      <c r="N54" s="65">
        <f>Жильцы!E54*р_и_с!$N$133</f>
        <v>2088.7039999999997</v>
      </c>
      <c r="O54" s="65">
        <f>Жильцы!E54*р_и_с!$O$133</f>
        <v>2088.7039999999997</v>
      </c>
      <c r="Q54" s="445">
        <v>53</v>
      </c>
      <c r="R54" s="65">
        <f>Жильцы!E54*р_и_с!R$133</f>
        <v>1751.5199999999998</v>
      </c>
      <c r="S54" s="65">
        <f>Жильцы!E54*р_и_с!S$133</f>
        <v>1751.5199999999998</v>
      </c>
      <c r="T54" s="65">
        <f>Жильцы!E54*р_и_с!T$133</f>
        <v>1751.5199999999998</v>
      </c>
      <c r="U54" s="65">
        <f>Жильцы!E54*р_и_с!U$133</f>
        <v>1751.5199999999998</v>
      </c>
      <c r="V54" s="65">
        <f>Жильцы!E54*р_и_с!V$133</f>
        <v>1751.5199999999998</v>
      </c>
      <c r="W54" s="65">
        <f>Жильцы!E54*р_и_с!W$133</f>
        <v>1935.1999999999998</v>
      </c>
      <c r="X54" s="65">
        <f>Жильцы!E54*р_и_с!X$133</f>
        <v>1935.1999999999998</v>
      </c>
      <c r="Y54" s="65">
        <f>Жильцы!E54*р_и_с!Y$133</f>
        <v>1935.1999999999998</v>
      </c>
      <c r="Z54" s="65">
        <f>Жильцы!E54*р_и_с!Z$133</f>
        <v>1935.1999999999998</v>
      </c>
      <c r="AA54" s="65">
        <f>Жильцы!E54*р_и_с!AA$133</f>
        <v>1935.1999999999998</v>
      </c>
      <c r="AB54" s="65">
        <f>Жильцы!E54*р_и_с!AB$133</f>
        <v>1935.1999999999998</v>
      </c>
      <c r="AC54" s="65">
        <f>Жильцы!E54*р_и_с!AC$133</f>
        <v>1935.1999999999998</v>
      </c>
    </row>
    <row r="55" spans="1:29">
      <c r="A55" s="445">
        <v>54</v>
      </c>
      <c r="B55" s="450" t="s">
        <v>239</v>
      </c>
      <c r="D55" s="65">
        <f>Жильцы!E55*р_и_с!$D$133</f>
        <v>1428.768</v>
      </c>
      <c r="E55" s="65">
        <f>Жильцы!E55*р_и_с!$E$133</f>
        <v>1428.768</v>
      </c>
      <c r="F55" s="65">
        <f>Жильцы!E55*р_и_с!$F$133</f>
        <v>1428.768</v>
      </c>
      <c r="G55" s="65">
        <f>Жильцы!E55*р_и_с!$G$133</f>
        <v>1428.768</v>
      </c>
      <c r="H55" s="65">
        <f>Жильцы!E55*р_и_с!$H$133</f>
        <v>1428.768</v>
      </c>
      <c r="I55" s="65">
        <f>Жильцы!E55*р_и_с!$I$133</f>
        <v>1566.528</v>
      </c>
      <c r="J55" s="65">
        <f>Жильцы!E55*р_и_с!$J$133</f>
        <v>1566.528</v>
      </c>
      <c r="K55" s="65">
        <f>Жильцы!E55*р_и_с!$K$133</f>
        <v>1566.528</v>
      </c>
      <c r="L55" s="65">
        <f>Жильцы!E55*р_и_с!$L$133</f>
        <v>1566.528</v>
      </c>
      <c r="M55" s="65">
        <f>Жильцы!E55*р_и_с!$M$133</f>
        <v>1566.528</v>
      </c>
      <c r="N55" s="65">
        <f>Жильцы!E55*р_и_с!$N$133</f>
        <v>1566.528</v>
      </c>
      <c r="O55" s="65">
        <f>Жильцы!E55*р_и_с!$O$133</f>
        <v>1566.528</v>
      </c>
      <c r="Q55" s="445">
        <v>54</v>
      </c>
      <c r="R55" s="65">
        <f>Жильцы!E55*р_и_с!R$133</f>
        <v>1313.64</v>
      </c>
      <c r="S55" s="65">
        <f>Жильцы!E55*р_и_с!S$133</f>
        <v>1313.64</v>
      </c>
      <c r="T55" s="65">
        <f>Жильцы!E55*р_и_с!T$133</f>
        <v>1313.64</v>
      </c>
      <c r="U55" s="65">
        <f>Жильцы!E55*р_и_с!U$133</f>
        <v>1313.64</v>
      </c>
      <c r="V55" s="65">
        <f>Жильцы!E55*р_и_с!V$133</f>
        <v>1313.64</v>
      </c>
      <c r="W55" s="65">
        <f>Жильцы!E55*р_и_с!W$133</f>
        <v>1451.4</v>
      </c>
      <c r="X55" s="65">
        <f>Жильцы!E55*р_и_с!X$133</f>
        <v>1451.4</v>
      </c>
      <c r="Y55" s="65">
        <f>Жильцы!E55*р_и_с!Y$133</f>
        <v>1451.4</v>
      </c>
      <c r="Z55" s="65">
        <f>Жильцы!E55*р_и_с!Z$133</f>
        <v>1451.4</v>
      </c>
      <c r="AA55" s="65">
        <f>Жильцы!E55*р_и_с!AA$133</f>
        <v>1451.4</v>
      </c>
      <c r="AB55" s="65">
        <f>Жильцы!E55*р_и_с!AB$133</f>
        <v>1451.4</v>
      </c>
      <c r="AC55" s="65">
        <f>Жильцы!E55*р_и_с!AC$133</f>
        <v>1451.4</v>
      </c>
    </row>
    <row r="56" spans="1:29">
      <c r="A56" s="445">
        <v>55</v>
      </c>
      <c r="B56" s="451" t="s">
        <v>240</v>
      </c>
      <c r="D56" s="65">
        <f>Жильцы!E56*р_и_с!$D$133</f>
        <v>1428.768</v>
      </c>
      <c r="E56" s="65">
        <f>Жильцы!E56*р_и_с!$E$133</f>
        <v>1428.768</v>
      </c>
      <c r="F56" s="65">
        <f>Жильцы!E56*р_и_с!$F$133</f>
        <v>1428.768</v>
      </c>
      <c r="G56" s="65">
        <f>Жильцы!E56*р_и_с!$G$133</f>
        <v>1428.768</v>
      </c>
      <c r="H56" s="65">
        <f>Жильцы!E56*р_и_с!$H$133</f>
        <v>1428.768</v>
      </c>
      <c r="I56" s="65">
        <f>Жильцы!E56*р_и_с!$I$133</f>
        <v>1566.528</v>
      </c>
      <c r="J56" s="65">
        <f>Жильцы!E56*р_и_с!$J$133</f>
        <v>1566.528</v>
      </c>
      <c r="K56" s="65">
        <f>Жильцы!E56*р_и_с!$K$133</f>
        <v>1566.528</v>
      </c>
      <c r="L56" s="65">
        <f>Жильцы!E56*р_и_с!$L$133</f>
        <v>1566.528</v>
      </c>
      <c r="M56" s="65">
        <f>Жильцы!E56*р_и_с!$M$133</f>
        <v>1566.528</v>
      </c>
      <c r="N56" s="65">
        <f>Жильцы!E56*р_и_с!$N$133</f>
        <v>1566.528</v>
      </c>
      <c r="O56" s="65">
        <f>Жильцы!E56*р_и_с!$O$133</f>
        <v>1566.528</v>
      </c>
      <c r="Q56" s="445">
        <v>55</v>
      </c>
      <c r="R56" s="65">
        <f>Жильцы!E56*р_и_с!R$133</f>
        <v>1313.64</v>
      </c>
      <c r="S56" s="65">
        <f>Жильцы!E56*р_и_с!S$133</f>
        <v>1313.64</v>
      </c>
      <c r="T56" s="65">
        <f>Жильцы!E56*р_и_с!T$133</f>
        <v>1313.64</v>
      </c>
      <c r="U56" s="65">
        <f>Жильцы!E56*р_и_с!U$133</f>
        <v>1313.64</v>
      </c>
      <c r="V56" s="65">
        <f>Жильцы!E56*р_и_с!V$133</f>
        <v>1313.64</v>
      </c>
      <c r="W56" s="65">
        <f>Жильцы!E56*р_и_с!W$133</f>
        <v>1451.4</v>
      </c>
      <c r="X56" s="65">
        <f>Жильцы!E56*р_и_с!X$133</f>
        <v>1451.4</v>
      </c>
      <c r="Y56" s="65">
        <f>Жильцы!E56*р_и_с!Y$133</f>
        <v>1451.4</v>
      </c>
      <c r="Z56" s="65">
        <f>Жильцы!E56*р_и_с!Z$133</f>
        <v>1451.4</v>
      </c>
      <c r="AA56" s="65">
        <f>Жильцы!E56*р_и_с!AA$133</f>
        <v>1451.4</v>
      </c>
      <c r="AB56" s="65">
        <f>Жильцы!E56*р_и_с!AB$133</f>
        <v>1451.4</v>
      </c>
      <c r="AC56" s="65">
        <f>Жильцы!E56*р_и_с!AC$133</f>
        <v>1451.4</v>
      </c>
    </row>
    <row r="57" spans="1:29">
      <c r="A57" s="445">
        <v>56</v>
      </c>
      <c r="B57" s="450" t="s">
        <v>242</v>
      </c>
      <c r="D57" s="65">
        <f>Жильцы!E57*р_и_с!$D$133</f>
        <v>1437.48</v>
      </c>
      <c r="E57" s="65">
        <f>Жильцы!E57*р_и_с!$E$133</f>
        <v>1437.48</v>
      </c>
      <c r="F57" s="65">
        <f>Жильцы!E57*р_и_с!$F$133</f>
        <v>1437.48</v>
      </c>
      <c r="G57" s="65">
        <f>Жильцы!E57*р_и_с!$G$133</f>
        <v>1437.48</v>
      </c>
      <c r="H57" s="65">
        <f>Жильцы!E57*р_и_с!$H$133</f>
        <v>1437.48</v>
      </c>
      <c r="I57" s="65">
        <f>Жильцы!E57*р_и_с!$I$133</f>
        <v>1576.08</v>
      </c>
      <c r="J57" s="65">
        <f>Жильцы!E57*р_и_с!$J$133</f>
        <v>1576.08</v>
      </c>
      <c r="K57" s="65">
        <f>Жильцы!E57*р_и_с!$K$133</f>
        <v>1576.08</v>
      </c>
      <c r="L57" s="65">
        <f>Жильцы!E57*р_и_с!$L$133</f>
        <v>1576.08</v>
      </c>
      <c r="M57" s="65">
        <f>Жильцы!E57*р_и_с!$M$133</f>
        <v>1576.08</v>
      </c>
      <c r="N57" s="65">
        <f>Жильцы!E57*р_и_с!$N$133</f>
        <v>1576.08</v>
      </c>
      <c r="O57" s="65">
        <f>Жильцы!E57*р_и_с!$O$133</f>
        <v>1576.08</v>
      </c>
      <c r="Q57" s="445">
        <v>56</v>
      </c>
      <c r="R57" s="65">
        <f>Жильцы!E57*р_и_с!R$133</f>
        <v>1321.6499999999999</v>
      </c>
      <c r="S57" s="65">
        <f>Жильцы!E57*р_и_с!S$133</f>
        <v>1321.6499999999999</v>
      </c>
      <c r="T57" s="65">
        <f>Жильцы!E57*р_и_с!T$133</f>
        <v>1321.6499999999999</v>
      </c>
      <c r="U57" s="65">
        <f>Жильцы!E57*р_и_с!U$133</f>
        <v>1321.6499999999999</v>
      </c>
      <c r="V57" s="65">
        <f>Жильцы!E57*р_и_с!V$133</f>
        <v>1321.6499999999999</v>
      </c>
      <c r="W57" s="65">
        <f>Жильцы!E57*р_и_с!W$133</f>
        <v>1460.25</v>
      </c>
      <c r="X57" s="65">
        <f>Жильцы!E57*р_и_с!X$133</f>
        <v>1460.25</v>
      </c>
      <c r="Y57" s="65">
        <f>Жильцы!E57*р_и_с!Y$133</f>
        <v>1460.25</v>
      </c>
      <c r="Z57" s="65">
        <f>Жильцы!E57*р_и_с!Z$133</f>
        <v>1460.25</v>
      </c>
      <c r="AA57" s="65">
        <f>Жильцы!E57*р_и_с!AA$133</f>
        <v>1460.25</v>
      </c>
      <c r="AB57" s="65">
        <f>Жильцы!E57*р_и_с!AB$133</f>
        <v>1460.25</v>
      </c>
      <c r="AC57" s="65">
        <f>Жильцы!E57*р_и_с!AC$133</f>
        <v>1460.25</v>
      </c>
    </row>
    <row r="58" spans="1:29">
      <c r="A58" s="445">
        <v>57</v>
      </c>
      <c r="B58" s="450" t="s">
        <v>544</v>
      </c>
      <c r="D58" s="65">
        <f>Жильцы!E58*р_и_с!$D$133</f>
        <v>1434.576</v>
      </c>
      <c r="E58" s="65">
        <f>Жильцы!E58*р_и_с!$E$133</f>
        <v>1434.576</v>
      </c>
      <c r="F58" s="65">
        <f>Жильцы!E58*р_и_с!$F$133</f>
        <v>1434.576</v>
      </c>
      <c r="G58" s="65">
        <f>Жильцы!E58*р_и_с!$G$133</f>
        <v>1434.576</v>
      </c>
      <c r="H58" s="65">
        <f>Жильцы!E58*р_и_с!$H$133</f>
        <v>1434.576</v>
      </c>
      <c r="I58" s="65">
        <f>Жильцы!E58*р_и_с!$I$133</f>
        <v>1572.896</v>
      </c>
      <c r="J58" s="65">
        <f>Жильцы!E58*р_и_с!$J$133</f>
        <v>1572.896</v>
      </c>
      <c r="K58" s="65">
        <f>Жильцы!E58*р_и_с!$K$133</f>
        <v>1572.896</v>
      </c>
      <c r="L58" s="65">
        <f>Жильцы!E58*р_и_с!$L$133</f>
        <v>1572.896</v>
      </c>
      <c r="M58" s="65">
        <f>Жильцы!E58*р_и_с!$M$133</f>
        <v>1572.896</v>
      </c>
      <c r="N58" s="65">
        <f>Жильцы!E58*р_и_с!$N$133</f>
        <v>1572.896</v>
      </c>
      <c r="O58" s="65">
        <f>Жильцы!E58*р_и_с!$O$133</f>
        <v>1572.896</v>
      </c>
      <c r="Q58" s="445">
        <v>57</v>
      </c>
      <c r="R58" s="65">
        <f>Жильцы!E58*р_и_с!R$133</f>
        <v>1318.98</v>
      </c>
      <c r="S58" s="65">
        <f>Жильцы!E58*р_и_с!S$133</f>
        <v>1318.98</v>
      </c>
      <c r="T58" s="65">
        <f>Жильцы!E58*р_и_с!T$133</f>
        <v>1318.98</v>
      </c>
      <c r="U58" s="65">
        <f>Жильцы!E58*р_и_с!U$133</f>
        <v>1318.98</v>
      </c>
      <c r="V58" s="65">
        <f>Жильцы!E58*р_и_с!V$133</f>
        <v>1318.98</v>
      </c>
      <c r="W58" s="65">
        <f>Жильцы!E58*р_и_с!W$133</f>
        <v>1457.3</v>
      </c>
      <c r="X58" s="65">
        <f>Жильцы!E58*р_и_с!X$133</f>
        <v>1457.3</v>
      </c>
      <c r="Y58" s="65">
        <f>Жильцы!E58*р_и_с!Y$133</f>
        <v>1457.3</v>
      </c>
      <c r="Z58" s="65">
        <f>Жильцы!E58*р_и_с!Z$133</f>
        <v>1457.3</v>
      </c>
      <c r="AA58" s="65">
        <f>Жильцы!E58*р_и_с!AA$133</f>
        <v>1457.3</v>
      </c>
      <c r="AB58" s="65">
        <f>Жильцы!E58*р_и_с!AB$133</f>
        <v>1457.3</v>
      </c>
      <c r="AC58" s="65">
        <f>Жильцы!E58*р_и_с!AC$133</f>
        <v>1457.3</v>
      </c>
    </row>
    <row r="59" spans="1:29">
      <c r="A59" s="445">
        <v>58</v>
      </c>
      <c r="B59" s="450" t="s">
        <v>545</v>
      </c>
      <c r="D59" s="65">
        <f>Жильцы!E59*р_и_с!$D$133</f>
        <v>1425.864</v>
      </c>
      <c r="E59" s="65">
        <f>Жильцы!E59*р_и_с!$E$133</f>
        <v>1425.864</v>
      </c>
      <c r="F59" s="65">
        <f>Жильцы!E59*р_и_с!$F$133</f>
        <v>1425.864</v>
      </c>
      <c r="G59" s="65">
        <f>Жильцы!E59*р_и_с!$G$133</f>
        <v>1425.864</v>
      </c>
      <c r="H59" s="65">
        <f>Жильцы!E59*р_и_с!$H$133</f>
        <v>1425.864</v>
      </c>
      <c r="I59" s="65">
        <f>Жильцы!E59*р_и_с!$I$133</f>
        <v>1563.3440000000001</v>
      </c>
      <c r="J59" s="65">
        <f>Жильцы!E59*р_и_с!$J$133</f>
        <v>1563.3440000000001</v>
      </c>
      <c r="K59" s="65">
        <f>Жильцы!E59*р_и_с!$K$133</f>
        <v>1563.3440000000001</v>
      </c>
      <c r="L59" s="65">
        <f>Жильцы!E59*р_и_с!$L$133</f>
        <v>1563.3440000000001</v>
      </c>
      <c r="M59" s="65">
        <f>Жильцы!E59*р_и_с!$M$133</f>
        <v>1563.3440000000001</v>
      </c>
      <c r="N59" s="65">
        <f>Жильцы!E59*р_и_с!$N$133</f>
        <v>1563.3440000000001</v>
      </c>
      <c r="O59" s="65">
        <f>Жильцы!E59*р_и_с!$O$133</f>
        <v>1563.3440000000001</v>
      </c>
      <c r="Q59" s="445">
        <v>58</v>
      </c>
      <c r="R59" s="65">
        <f>Жильцы!E59*р_и_с!R$133</f>
        <v>1310.97</v>
      </c>
      <c r="S59" s="65">
        <f>Жильцы!E59*р_и_с!S$133</f>
        <v>1310.97</v>
      </c>
      <c r="T59" s="65">
        <f>Жильцы!E59*р_и_с!T$133</f>
        <v>1310.97</v>
      </c>
      <c r="U59" s="65">
        <f>Жильцы!E59*р_и_с!U$133</f>
        <v>1310.97</v>
      </c>
      <c r="V59" s="65">
        <f>Жильцы!E59*р_и_с!V$133</f>
        <v>1310.97</v>
      </c>
      <c r="W59" s="65">
        <f>Жильцы!E59*р_и_с!W$133</f>
        <v>1448.45</v>
      </c>
      <c r="X59" s="65">
        <f>Жильцы!E59*р_и_с!X$133</f>
        <v>1448.45</v>
      </c>
      <c r="Y59" s="65">
        <f>Жильцы!E59*р_и_с!Y$133</f>
        <v>1448.45</v>
      </c>
      <c r="Z59" s="65">
        <f>Жильцы!E59*р_и_с!Z$133</f>
        <v>1448.45</v>
      </c>
      <c r="AA59" s="65">
        <f>Жильцы!E59*р_и_с!AA$133</f>
        <v>1448.45</v>
      </c>
      <c r="AB59" s="65">
        <f>Жильцы!E59*р_и_с!AB$133</f>
        <v>1448.45</v>
      </c>
      <c r="AC59" s="65">
        <f>Жильцы!E59*р_и_с!AC$133</f>
        <v>1448.45</v>
      </c>
    </row>
    <row r="60" spans="1:29">
      <c r="A60" s="445">
        <v>59</v>
      </c>
      <c r="B60" s="450" t="s">
        <v>546</v>
      </c>
      <c r="D60" s="65">
        <f>Жильцы!E60*р_и_с!$D$133</f>
        <v>1428.768</v>
      </c>
      <c r="E60" s="65">
        <f>Жильцы!E60*р_и_с!$E$133</f>
        <v>1428.768</v>
      </c>
      <c r="F60" s="65">
        <f>Жильцы!E60*р_и_с!$F$133</f>
        <v>1428.768</v>
      </c>
      <c r="G60" s="65">
        <f>Жильцы!E60*р_и_с!$G$133</f>
        <v>1428.768</v>
      </c>
      <c r="H60" s="65">
        <f>Жильцы!E60*р_и_с!$H$133</f>
        <v>1428.768</v>
      </c>
      <c r="I60" s="65">
        <f>Жильцы!E60*р_и_с!$I$133</f>
        <v>1566.528</v>
      </c>
      <c r="J60" s="65">
        <f>Жильцы!E60*р_и_с!$J$133</f>
        <v>1566.528</v>
      </c>
      <c r="K60" s="65">
        <f>Жильцы!E60*р_и_с!$K$133</f>
        <v>1566.528</v>
      </c>
      <c r="L60" s="65">
        <f>Жильцы!E60*р_и_с!$L$133</f>
        <v>1566.528</v>
      </c>
      <c r="M60" s="65">
        <f>Жильцы!E60*р_и_с!$M$133</f>
        <v>1566.528</v>
      </c>
      <c r="N60" s="65">
        <f>Жильцы!E60*р_и_с!$N$133</f>
        <v>1566.528</v>
      </c>
      <c r="O60" s="65">
        <f>Жильцы!E60*р_и_с!$O$133</f>
        <v>1566.528</v>
      </c>
      <c r="Q60" s="445">
        <v>59</v>
      </c>
      <c r="R60" s="65">
        <f>Жильцы!E60*р_и_с!R$133</f>
        <v>1313.64</v>
      </c>
      <c r="S60" s="65">
        <f>Жильцы!E60*р_и_с!S$133</f>
        <v>1313.64</v>
      </c>
      <c r="T60" s="65">
        <f>Жильцы!E60*р_и_с!T$133</f>
        <v>1313.64</v>
      </c>
      <c r="U60" s="65">
        <f>Жильцы!E60*р_и_с!U$133</f>
        <v>1313.64</v>
      </c>
      <c r="V60" s="65">
        <f>Жильцы!E60*р_и_с!V$133</f>
        <v>1313.64</v>
      </c>
      <c r="W60" s="65">
        <f>Жильцы!E60*р_и_с!W$133</f>
        <v>1451.4</v>
      </c>
      <c r="X60" s="65">
        <f>Жильцы!E60*р_и_с!X$133</f>
        <v>1451.4</v>
      </c>
      <c r="Y60" s="65">
        <f>Жильцы!E60*р_и_с!Y$133</f>
        <v>1451.4</v>
      </c>
      <c r="Z60" s="65">
        <f>Жильцы!E60*р_и_с!Z$133</f>
        <v>1451.4</v>
      </c>
      <c r="AA60" s="65">
        <f>Жильцы!E60*р_и_с!AA$133</f>
        <v>1451.4</v>
      </c>
      <c r="AB60" s="65">
        <f>Жильцы!E60*р_и_с!AB$133</f>
        <v>1451.4</v>
      </c>
      <c r="AC60" s="65">
        <f>Жильцы!E60*р_и_с!AC$133</f>
        <v>1451.4</v>
      </c>
    </row>
    <row r="61" spans="1:29">
      <c r="A61" s="445">
        <v>60</v>
      </c>
      <c r="B61" s="451" t="s">
        <v>246</v>
      </c>
      <c r="D61" s="65">
        <f>Жильцы!E61*р_и_с!$D$133</f>
        <v>1902.12</v>
      </c>
      <c r="E61" s="65">
        <f>Жильцы!E61*р_и_с!$E$133</f>
        <v>1902.12</v>
      </c>
      <c r="F61" s="65">
        <f>Жильцы!E61*р_и_с!$F$133</f>
        <v>1902.12</v>
      </c>
      <c r="G61" s="65">
        <f>Жильцы!E61*р_и_с!$G$133</f>
        <v>1902.12</v>
      </c>
      <c r="H61" s="65">
        <f>Жильцы!E61*р_и_с!$H$133</f>
        <v>1902.12</v>
      </c>
      <c r="I61" s="65">
        <f>Жильцы!E61*р_и_с!$I$133</f>
        <v>2085.52</v>
      </c>
      <c r="J61" s="65">
        <f>Жильцы!E61*р_и_с!$J$133</f>
        <v>2085.52</v>
      </c>
      <c r="K61" s="65">
        <f>Жильцы!E61*р_и_с!$K$133</f>
        <v>2085.52</v>
      </c>
      <c r="L61" s="65">
        <f>Жильцы!E61*р_и_с!$L$133</f>
        <v>2085.52</v>
      </c>
      <c r="M61" s="65">
        <f>Жильцы!E61*р_и_с!$M$133</f>
        <v>2085.52</v>
      </c>
      <c r="N61" s="65">
        <f>Жильцы!E61*р_и_с!$N$133</f>
        <v>2085.52</v>
      </c>
      <c r="O61" s="65">
        <f>Жильцы!E61*р_и_с!$O$133</f>
        <v>2085.52</v>
      </c>
      <c r="Q61" s="445">
        <v>60</v>
      </c>
      <c r="R61" s="65">
        <f>Жильцы!E61*р_и_с!R$133</f>
        <v>1748.85</v>
      </c>
      <c r="S61" s="65">
        <f>Жильцы!E61*р_и_с!S$133</f>
        <v>1748.85</v>
      </c>
      <c r="T61" s="65">
        <f>Жильцы!E61*р_и_с!T$133</f>
        <v>1748.85</v>
      </c>
      <c r="U61" s="65">
        <f>Жильцы!E61*р_и_с!U$133</f>
        <v>1748.85</v>
      </c>
      <c r="V61" s="65">
        <f>Жильцы!E61*р_и_с!V$133</f>
        <v>1748.85</v>
      </c>
      <c r="W61" s="65">
        <f>Жильцы!E61*р_и_с!W$133</f>
        <v>1932.25</v>
      </c>
      <c r="X61" s="65">
        <f>Жильцы!E61*р_и_с!X$133</f>
        <v>1932.25</v>
      </c>
      <c r="Y61" s="65">
        <f>Жильцы!E61*р_и_с!Y$133</f>
        <v>1932.25</v>
      </c>
      <c r="Z61" s="65">
        <f>Жильцы!E61*р_и_с!Z$133</f>
        <v>1932.25</v>
      </c>
      <c r="AA61" s="65">
        <f>Жильцы!E61*р_и_с!AA$133</f>
        <v>1932.25</v>
      </c>
      <c r="AB61" s="65">
        <f>Жильцы!E61*р_и_с!AB$133</f>
        <v>1932.25</v>
      </c>
      <c r="AC61" s="65">
        <f>Жильцы!E61*р_и_с!AC$133</f>
        <v>1932.25</v>
      </c>
    </row>
    <row r="62" spans="1:29">
      <c r="A62" s="445">
        <v>61</v>
      </c>
      <c r="B62" s="450" t="s">
        <v>247</v>
      </c>
      <c r="D62" s="65">
        <f>Жильцы!E62*р_и_с!$D$133</f>
        <v>1905.0239999999999</v>
      </c>
      <c r="E62" s="65">
        <f>Жильцы!E62*р_и_с!$E$133</f>
        <v>1905.0239999999999</v>
      </c>
      <c r="F62" s="65">
        <f>Жильцы!E62*р_и_с!$F$133</f>
        <v>1905.0239999999999</v>
      </c>
      <c r="G62" s="65">
        <f>Жильцы!E62*р_и_с!$G$133</f>
        <v>1905.0239999999999</v>
      </c>
      <c r="H62" s="65">
        <f>Жильцы!E62*р_и_с!$H$133</f>
        <v>1905.0239999999999</v>
      </c>
      <c r="I62" s="65">
        <f>Жильцы!E62*р_и_с!$I$133</f>
        <v>2088.7039999999997</v>
      </c>
      <c r="J62" s="65">
        <f>Жильцы!E62*р_и_с!$J$133</f>
        <v>2088.7039999999997</v>
      </c>
      <c r="K62" s="65">
        <f>Жильцы!E62*р_и_с!$K$133</f>
        <v>2088.7039999999997</v>
      </c>
      <c r="L62" s="65">
        <f>Жильцы!E62*р_и_с!$L$133</f>
        <v>2088.7039999999997</v>
      </c>
      <c r="M62" s="65">
        <f>Жильцы!E62*р_и_с!$M$133</f>
        <v>2088.7039999999997</v>
      </c>
      <c r="N62" s="65">
        <f>Жильцы!E62*р_и_с!$N$133</f>
        <v>2088.7039999999997</v>
      </c>
      <c r="O62" s="65">
        <f>Жильцы!E62*р_и_с!$O$133</f>
        <v>2088.7039999999997</v>
      </c>
      <c r="Q62" s="445">
        <v>61</v>
      </c>
      <c r="R62" s="65">
        <f>Жильцы!E62*р_и_с!R$133</f>
        <v>1751.5199999999998</v>
      </c>
      <c r="S62" s="65">
        <f>Жильцы!E62*р_и_с!S$133</f>
        <v>1751.5199999999998</v>
      </c>
      <c r="T62" s="65">
        <f>Жильцы!E62*р_и_с!T$133</f>
        <v>1751.5199999999998</v>
      </c>
      <c r="U62" s="65">
        <f>Жильцы!E62*р_и_с!U$133</f>
        <v>1751.5199999999998</v>
      </c>
      <c r="V62" s="65">
        <f>Жильцы!E62*р_и_с!V$133</f>
        <v>1751.5199999999998</v>
      </c>
      <c r="W62" s="65">
        <f>Жильцы!E62*р_и_с!W$133</f>
        <v>1935.1999999999998</v>
      </c>
      <c r="X62" s="65">
        <f>Жильцы!E62*р_и_с!X$133</f>
        <v>1935.1999999999998</v>
      </c>
      <c r="Y62" s="65">
        <f>Жильцы!E62*р_и_с!Y$133</f>
        <v>1935.1999999999998</v>
      </c>
      <c r="Z62" s="65">
        <f>Жильцы!E62*р_и_с!Z$133</f>
        <v>1935.1999999999998</v>
      </c>
      <c r="AA62" s="65">
        <f>Жильцы!E62*р_и_с!AA$133</f>
        <v>1935.1999999999998</v>
      </c>
      <c r="AB62" s="65">
        <f>Жильцы!E62*р_и_с!AB$133</f>
        <v>1935.1999999999998</v>
      </c>
      <c r="AC62" s="65">
        <f>Жильцы!E62*р_и_с!AC$133</f>
        <v>1935.1999999999998</v>
      </c>
    </row>
    <row r="63" spans="1:29">
      <c r="A63" s="445">
        <v>62</v>
      </c>
      <c r="B63" s="450" t="s">
        <v>248</v>
      </c>
      <c r="D63" s="65">
        <f>Жильцы!E63*р_и_с!$D$133</f>
        <v>1428.768</v>
      </c>
      <c r="E63" s="65">
        <f>Жильцы!E63*р_и_с!$E$133</f>
        <v>1428.768</v>
      </c>
      <c r="F63" s="65">
        <f>Жильцы!E63*р_и_с!$F$133</f>
        <v>1428.768</v>
      </c>
      <c r="G63" s="65">
        <f>Жильцы!E63*р_и_с!$G$133</f>
        <v>1428.768</v>
      </c>
      <c r="H63" s="65">
        <f>Жильцы!E63*р_и_с!$H$133</f>
        <v>1428.768</v>
      </c>
      <c r="I63" s="65">
        <f>Жильцы!E63*р_и_с!$I$133</f>
        <v>1566.528</v>
      </c>
      <c r="J63" s="65">
        <f>Жильцы!E63*р_и_с!$J$133</f>
        <v>1566.528</v>
      </c>
      <c r="K63" s="65">
        <f>Жильцы!E63*р_и_с!$K$133</f>
        <v>1566.528</v>
      </c>
      <c r="L63" s="65">
        <f>Жильцы!E63*р_и_с!$L$133</f>
        <v>1566.528</v>
      </c>
      <c r="M63" s="65">
        <f>Жильцы!E63*р_и_с!$M$133</f>
        <v>1566.528</v>
      </c>
      <c r="N63" s="65">
        <f>Жильцы!E63*р_и_с!$N$133</f>
        <v>1566.528</v>
      </c>
      <c r="O63" s="65">
        <f>Жильцы!E63*р_и_с!$O$133</f>
        <v>1566.528</v>
      </c>
      <c r="Q63" s="445">
        <v>62</v>
      </c>
      <c r="R63" s="65">
        <f>Жильцы!E63*р_и_с!R$133</f>
        <v>1313.64</v>
      </c>
      <c r="S63" s="65">
        <f>Жильцы!E63*р_и_с!S$133</f>
        <v>1313.64</v>
      </c>
      <c r="T63" s="65">
        <f>Жильцы!E63*р_и_с!T$133</f>
        <v>1313.64</v>
      </c>
      <c r="U63" s="65">
        <f>Жильцы!E63*р_и_с!U$133</f>
        <v>1313.64</v>
      </c>
      <c r="V63" s="65">
        <f>Жильцы!E63*р_и_с!V$133</f>
        <v>1313.64</v>
      </c>
      <c r="W63" s="65">
        <f>Жильцы!E63*р_и_с!W$133</f>
        <v>1451.4</v>
      </c>
      <c r="X63" s="65">
        <f>Жильцы!E63*р_и_с!X$133</f>
        <v>1451.4</v>
      </c>
      <c r="Y63" s="65">
        <f>Жильцы!E63*р_и_с!Y$133</f>
        <v>1451.4</v>
      </c>
      <c r="Z63" s="65">
        <f>Жильцы!E63*р_и_с!Z$133</f>
        <v>1451.4</v>
      </c>
      <c r="AA63" s="65">
        <f>Жильцы!E63*р_и_с!AA$133</f>
        <v>1451.4</v>
      </c>
      <c r="AB63" s="65">
        <f>Жильцы!E63*р_и_с!AB$133</f>
        <v>1451.4</v>
      </c>
      <c r="AC63" s="65">
        <f>Жильцы!E63*р_и_с!AC$133</f>
        <v>1451.4</v>
      </c>
    </row>
    <row r="64" spans="1:29">
      <c r="A64" s="445">
        <v>63</v>
      </c>
      <c r="B64" s="450" t="s">
        <v>249</v>
      </c>
      <c r="D64" s="65">
        <f>Жильцы!E64*р_и_с!$D$133</f>
        <v>1428.768</v>
      </c>
      <c r="E64" s="65">
        <f>Жильцы!E64*р_и_с!$E$133</f>
        <v>1428.768</v>
      </c>
      <c r="F64" s="65">
        <f>Жильцы!E64*р_и_с!$F$133</f>
        <v>1428.768</v>
      </c>
      <c r="G64" s="65">
        <f>Жильцы!E64*р_и_с!$G$133</f>
        <v>1428.768</v>
      </c>
      <c r="H64" s="65">
        <f>Жильцы!E64*р_и_с!$H$133</f>
        <v>1428.768</v>
      </c>
      <c r="I64" s="65">
        <f>Жильцы!E64*р_и_с!$I$133</f>
        <v>1566.528</v>
      </c>
      <c r="J64" s="65">
        <f>Жильцы!E64*р_и_с!$J$133</f>
        <v>1566.528</v>
      </c>
      <c r="K64" s="65">
        <f>Жильцы!E64*р_и_с!$K$133</f>
        <v>1566.528</v>
      </c>
      <c r="L64" s="65">
        <f>Жильцы!E64*р_и_с!$L$133</f>
        <v>1566.528</v>
      </c>
      <c r="M64" s="65">
        <f>Жильцы!E64*р_и_с!$M$133</f>
        <v>1566.528</v>
      </c>
      <c r="N64" s="65">
        <f>Жильцы!E64*р_и_с!$N$133</f>
        <v>1566.528</v>
      </c>
      <c r="O64" s="65">
        <f>Жильцы!E64*р_и_с!$O$133</f>
        <v>1566.528</v>
      </c>
      <c r="Q64" s="445">
        <v>63</v>
      </c>
      <c r="R64" s="65">
        <f>Жильцы!E64*р_и_с!R$133</f>
        <v>1313.64</v>
      </c>
      <c r="S64" s="65">
        <f>Жильцы!E64*р_и_с!S$133</f>
        <v>1313.64</v>
      </c>
      <c r="T64" s="65">
        <f>Жильцы!E64*р_и_с!T$133</f>
        <v>1313.64</v>
      </c>
      <c r="U64" s="65">
        <f>Жильцы!E64*р_и_с!U$133</f>
        <v>1313.64</v>
      </c>
      <c r="V64" s="65">
        <f>Жильцы!E64*р_и_с!V$133</f>
        <v>1313.64</v>
      </c>
      <c r="W64" s="65">
        <f>Жильцы!E64*р_и_с!W$133</f>
        <v>1451.4</v>
      </c>
      <c r="X64" s="65">
        <f>Жильцы!E64*р_и_с!X$133</f>
        <v>1451.4</v>
      </c>
      <c r="Y64" s="65">
        <f>Жильцы!E64*р_и_с!Y$133</f>
        <v>1451.4</v>
      </c>
      <c r="Z64" s="65">
        <f>Жильцы!E64*р_и_с!Z$133</f>
        <v>1451.4</v>
      </c>
      <c r="AA64" s="65">
        <f>Жильцы!E64*р_и_с!AA$133</f>
        <v>1451.4</v>
      </c>
      <c r="AB64" s="65">
        <f>Жильцы!E64*р_и_с!AB$133</f>
        <v>1451.4</v>
      </c>
      <c r="AC64" s="65">
        <f>Жильцы!E64*р_и_с!AC$133</f>
        <v>1451.4</v>
      </c>
    </row>
    <row r="65" spans="1:29">
      <c r="A65" s="445">
        <v>64</v>
      </c>
      <c r="B65" s="450" t="s">
        <v>250</v>
      </c>
      <c r="D65" s="65">
        <f>Жильцы!E65*р_и_с!$D$133</f>
        <v>1437.48</v>
      </c>
      <c r="E65" s="65">
        <f>Жильцы!E65*р_и_с!$E$133</f>
        <v>1437.48</v>
      </c>
      <c r="F65" s="65">
        <f>Жильцы!E65*р_и_с!$F$133</f>
        <v>1437.48</v>
      </c>
      <c r="G65" s="65">
        <f>Жильцы!E65*р_и_с!$G$133</f>
        <v>1437.48</v>
      </c>
      <c r="H65" s="65">
        <f>Жильцы!E65*р_и_с!$H$133</f>
        <v>1437.48</v>
      </c>
      <c r="I65" s="65">
        <f>Жильцы!E65*р_и_с!$I$133</f>
        <v>1576.08</v>
      </c>
      <c r="J65" s="65">
        <f>Жильцы!E65*р_и_с!$J$133</f>
        <v>1576.08</v>
      </c>
      <c r="K65" s="65">
        <f>Жильцы!E65*р_и_с!$K$133</f>
        <v>1576.08</v>
      </c>
      <c r="L65" s="65">
        <f>Жильцы!E65*р_и_с!$L$133</f>
        <v>1576.08</v>
      </c>
      <c r="M65" s="65">
        <f>Жильцы!E65*р_и_с!$M$133</f>
        <v>1576.08</v>
      </c>
      <c r="N65" s="65">
        <f>Жильцы!E65*р_и_с!$N$133</f>
        <v>1576.08</v>
      </c>
      <c r="O65" s="65">
        <f>Жильцы!E65*р_и_с!$O$133</f>
        <v>1576.08</v>
      </c>
      <c r="Q65" s="445">
        <v>64</v>
      </c>
      <c r="R65" s="65">
        <f>Жильцы!E65*р_и_с!R$133</f>
        <v>1321.6499999999999</v>
      </c>
      <c r="S65" s="65">
        <f>Жильцы!E65*р_и_с!S$133</f>
        <v>1321.6499999999999</v>
      </c>
      <c r="T65" s="65">
        <f>Жильцы!E65*р_и_с!T$133</f>
        <v>1321.6499999999999</v>
      </c>
      <c r="U65" s="65">
        <f>Жильцы!E65*р_и_с!U$133</f>
        <v>1321.6499999999999</v>
      </c>
      <c r="V65" s="65">
        <f>Жильцы!E65*р_и_с!V$133</f>
        <v>1321.6499999999999</v>
      </c>
      <c r="W65" s="65">
        <f>Жильцы!E65*р_и_с!W$133</f>
        <v>1460.25</v>
      </c>
      <c r="X65" s="65">
        <f>Жильцы!E65*р_и_с!X$133</f>
        <v>1460.25</v>
      </c>
      <c r="Y65" s="65">
        <f>Жильцы!E65*р_и_с!Y$133</f>
        <v>1460.25</v>
      </c>
      <c r="Z65" s="65">
        <f>Жильцы!E65*р_и_с!Z$133</f>
        <v>1460.25</v>
      </c>
      <c r="AA65" s="65">
        <f>Жильцы!E65*р_и_с!AA$133</f>
        <v>1460.25</v>
      </c>
      <c r="AB65" s="65">
        <f>Жильцы!E65*р_и_с!AB$133</f>
        <v>1460.25</v>
      </c>
      <c r="AC65" s="65">
        <f>Жильцы!E65*р_и_с!AC$133</f>
        <v>1460.25</v>
      </c>
    </row>
    <row r="66" spans="1:29">
      <c r="A66" s="445">
        <v>65</v>
      </c>
      <c r="B66" s="450" t="s">
        <v>251</v>
      </c>
      <c r="D66" s="65">
        <f>Жильцы!E66*р_и_с!$D$133</f>
        <v>1434.576</v>
      </c>
      <c r="E66" s="65">
        <f>Жильцы!E66*р_и_с!$E$133</f>
        <v>1434.576</v>
      </c>
      <c r="F66" s="65">
        <f>Жильцы!E66*р_и_с!$F$133</f>
        <v>1434.576</v>
      </c>
      <c r="G66" s="65">
        <f>Жильцы!E66*р_и_с!$G$133</f>
        <v>1434.576</v>
      </c>
      <c r="H66" s="65">
        <f>Жильцы!E66*р_и_с!$H$133</f>
        <v>1434.576</v>
      </c>
      <c r="I66" s="65">
        <f>Жильцы!E66*р_и_с!$I$133</f>
        <v>1572.896</v>
      </c>
      <c r="J66" s="65">
        <f>Жильцы!E66*р_и_с!$J$133</f>
        <v>1572.896</v>
      </c>
      <c r="K66" s="65">
        <f>Жильцы!E66*р_и_с!$K$133</f>
        <v>1572.896</v>
      </c>
      <c r="L66" s="65">
        <f>Жильцы!E66*р_и_с!$L$133</f>
        <v>1572.896</v>
      </c>
      <c r="M66" s="65">
        <f>Жильцы!E66*р_и_с!$M$133</f>
        <v>1572.896</v>
      </c>
      <c r="N66" s="65">
        <f>Жильцы!E66*р_и_с!$N$133</f>
        <v>1572.896</v>
      </c>
      <c r="O66" s="65">
        <f>Жильцы!E66*р_и_с!$O$133</f>
        <v>1572.896</v>
      </c>
      <c r="Q66" s="445">
        <v>65</v>
      </c>
      <c r="R66" s="65">
        <f>Жильцы!E66*р_и_с!R$133</f>
        <v>1318.98</v>
      </c>
      <c r="S66" s="65">
        <f>Жильцы!E66*р_и_с!S$133</f>
        <v>1318.98</v>
      </c>
      <c r="T66" s="65">
        <f>Жильцы!E66*р_и_с!T$133</f>
        <v>1318.98</v>
      </c>
      <c r="U66" s="65">
        <f>Жильцы!E66*р_и_с!U$133</f>
        <v>1318.98</v>
      </c>
      <c r="V66" s="65">
        <f>Жильцы!E66*р_и_с!V$133</f>
        <v>1318.98</v>
      </c>
      <c r="W66" s="65">
        <f>Жильцы!E66*р_и_с!W$133</f>
        <v>1457.3</v>
      </c>
      <c r="X66" s="65">
        <f>Жильцы!E66*р_и_с!X$133</f>
        <v>1457.3</v>
      </c>
      <c r="Y66" s="65">
        <f>Жильцы!E66*р_и_с!Y$133</f>
        <v>1457.3</v>
      </c>
      <c r="Z66" s="65">
        <f>Жильцы!E66*р_и_с!Z$133</f>
        <v>1457.3</v>
      </c>
      <c r="AA66" s="65">
        <f>Жильцы!E66*р_и_с!AA$133</f>
        <v>1457.3</v>
      </c>
      <c r="AB66" s="65">
        <f>Жильцы!E66*р_и_с!AB$133</f>
        <v>1457.3</v>
      </c>
      <c r="AC66" s="65">
        <f>Жильцы!E66*р_и_с!AC$133</f>
        <v>1457.3</v>
      </c>
    </row>
    <row r="67" spans="1:29">
      <c r="A67" s="445">
        <v>66</v>
      </c>
      <c r="B67" s="450" t="s">
        <v>252</v>
      </c>
      <c r="D67" s="65">
        <f>Жильцы!E67*р_и_с!$D$133</f>
        <v>1774.3440000000001</v>
      </c>
      <c r="E67" s="65">
        <f>Жильцы!E67*р_и_с!$E$133</f>
        <v>1774.3440000000001</v>
      </c>
      <c r="F67" s="65">
        <f>Жильцы!E67*р_и_с!$F$133</f>
        <v>1774.3440000000001</v>
      </c>
      <c r="G67" s="65">
        <f>Жильцы!E67*р_и_с!$G$133</f>
        <v>1774.3440000000001</v>
      </c>
      <c r="H67" s="65">
        <f>Жильцы!E67*р_и_с!$H$133</f>
        <v>1774.3440000000001</v>
      </c>
      <c r="I67" s="65">
        <f>Жильцы!E67*р_и_с!$I$133</f>
        <v>1945.424</v>
      </c>
      <c r="J67" s="65">
        <f>Жильцы!E67*р_и_с!$J$133</f>
        <v>1945.424</v>
      </c>
      <c r="K67" s="65">
        <f>Жильцы!E67*р_и_с!$K$133</f>
        <v>1945.424</v>
      </c>
      <c r="L67" s="65">
        <f>Жильцы!E67*р_и_с!$L$133</f>
        <v>1945.424</v>
      </c>
      <c r="M67" s="65">
        <f>Жильцы!E67*р_и_с!$M$133</f>
        <v>1945.424</v>
      </c>
      <c r="N67" s="65">
        <f>Жильцы!E67*р_и_с!$N$133</f>
        <v>1945.424</v>
      </c>
      <c r="O67" s="65">
        <f>Жильцы!E67*р_и_с!$O$133</f>
        <v>1945.424</v>
      </c>
      <c r="Q67" s="445">
        <v>66</v>
      </c>
      <c r="R67" s="65">
        <f>Жильцы!E67*р_и_с!R$133</f>
        <v>1631.37</v>
      </c>
      <c r="S67" s="65">
        <f>Жильцы!E67*р_и_с!S$133</f>
        <v>1631.37</v>
      </c>
      <c r="T67" s="65">
        <f>Жильцы!E67*р_и_с!T$133</f>
        <v>1631.37</v>
      </c>
      <c r="U67" s="65">
        <f>Жильцы!E67*р_и_с!U$133</f>
        <v>1631.37</v>
      </c>
      <c r="V67" s="65">
        <f>Жильцы!E67*р_и_с!V$133</f>
        <v>1631.37</v>
      </c>
      <c r="W67" s="65">
        <f>Жильцы!E67*р_и_с!W$133</f>
        <v>1802.45</v>
      </c>
      <c r="X67" s="65">
        <f>Жильцы!E67*р_и_с!X$133</f>
        <v>1802.45</v>
      </c>
      <c r="Y67" s="65">
        <f>Жильцы!E67*р_и_с!Y$133</f>
        <v>1802.45</v>
      </c>
      <c r="Z67" s="65">
        <f>Жильцы!E67*р_и_с!Z$133</f>
        <v>1802.45</v>
      </c>
      <c r="AA67" s="65">
        <f>Жильцы!E67*р_и_с!AA$133</f>
        <v>1802.45</v>
      </c>
      <c r="AB67" s="65">
        <f>Жильцы!E67*р_и_с!AB$133</f>
        <v>1802.45</v>
      </c>
      <c r="AC67" s="65">
        <f>Жильцы!E67*р_и_с!AC$133</f>
        <v>1802.45</v>
      </c>
    </row>
    <row r="68" spans="1:29">
      <c r="A68" s="445">
        <v>67</v>
      </c>
      <c r="B68" s="450" t="s">
        <v>253</v>
      </c>
      <c r="D68" s="65">
        <f>Жильцы!E68*р_и_с!$D$133</f>
        <v>1428.768</v>
      </c>
      <c r="E68" s="65">
        <f>Жильцы!E68*р_и_с!$E$133</f>
        <v>1428.768</v>
      </c>
      <c r="F68" s="65">
        <f>Жильцы!E68*р_и_с!$F$133</f>
        <v>1428.768</v>
      </c>
      <c r="G68" s="65">
        <f>Жильцы!E68*р_и_с!$G$133</f>
        <v>1428.768</v>
      </c>
      <c r="H68" s="65">
        <f>Жильцы!E68*р_и_с!$H$133</f>
        <v>1428.768</v>
      </c>
      <c r="I68" s="65">
        <f>Жильцы!E68*р_и_с!$I$133</f>
        <v>1566.528</v>
      </c>
      <c r="J68" s="65">
        <f>Жильцы!E68*р_и_с!$J$133</f>
        <v>1566.528</v>
      </c>
      <c r="K68" s="65">
        <f>Жильцы!E68*р_и_с!$K$133</f>
        <v>1566.528</v>
      </c>
      <c r="L68" s="65">
        <f>Жильцы!E68*р_и_с!$L$133</f>
        <v>1566.528</v>
      </c>
      <c r="M68" s="65">
        <f>Жильцы!E68*р_и_с!$M$133</f>
        <v>1566.528</v>
      </c>
      <c r="N68" s="65">
        <f>Жильцы!E68*р_и_с!$N$133</f>
        <v>1566.528</v>
      </c>
      <c r="O68" s="65">
        <f>Жильцы!E68*р_и_с!$O$133</f>
        <v>1566.528</v>
      </c>
      <c r="Q68" s="445">
        <v>67</v>
      </c>
      <c r="R68" s="65">
        <f>Жильцы!E68*р_и_с!R$133</f>
        <v>1313.64</v>
      </c>
      <c r="S68" s="65">
        <f>Жильцы!E68*р_и_с!S$133</f>
        <v>1313.64</v>
      </c>
      <c r="T68" s="65">
        <f>Жильцы!E68*р_и_с!T$133</f>
        <v>1313.64</v>
      </c>
      <c r="U68" s="65">
        <f>Жильцы!E68*р_и_с!U$133</f>
        <v>1313.64</v>
      </c>
      <c r="V68" s="65">
        <f>Жильцы!E68*р_и_с!V$133</f>
        <v>1313.64</v>
      </c>
      <c r="W68" s="65">
        <f>Жильцы!E68*р_и_с!W$133</f>
        <v>1451.4</v>
      </c>
      <c r="X68" s="65">
        <f>Жильцы!E68*р_и_с!X$133</f>
        <v>1451.4</v>
      </c>
      <c r="Y68" s="65">
        <f>Жильцы!E68*р_и_с!Y$133</f>
        <v>1451.4</v>
      </c>
      <c r="Z68" s="65">
        <f>Жильцы!E68*р_и_с!Z$133</f>
        <v>1451.4</v>
      </c>
      <c r="AA68" s="65">
        <f>Жильцы!E68*р_и_с!AA$133</f>
        <v>1451.4</v>
      </c>
      <c r="AB68" s="65">
        <f>Жильцы!E68*р_и_с!AB$133</f>
        <v>1451.4</v>
      </c>
      <c r="AC68" s="65">
        <f>Жильцы!E68*р_и_с!AC$133</f>
        <v>1451.4</v>
      </c>
    </row>
    <row r="69" spans="1:29">
      <c r="A69" s="445">
        <v>68</v>
      </c>
      <c r="B69" s="450" t="s">
        <v>254</v>
      </c>
      <c r="D69" s="65">
        <f>Жильцы!E69*р_и_с!$D$133</f>
        <v>1905.0239999999999</v>
      </c>
      <c r="E69" s="65">
        <f>Жильцы!E69*р_и_с!$E$133</f>
        <v>1905.0239999999999</v>
      </c>
      <c r="F69" s="65">
        <f>Жильцы!E69*р_и_с!$F$133</f>
        <v>1905.0239999999999</v>
      </c>
      <c r="G69" s="65">
        <f>Жильцы!E69*р_и_с!$G$133</f>
        <v>1905.0239999999999</v>
      </c>
      <c r="H69" s="65">
        <f>Жильцы!E69*р_и_с!$H$133</f>
        <v>1905.0239999999999</v>
      </c>
      <c r="I69" s="65">
        <f>Жильцы!E69*р_и_с!$I$133</f>
        <v>2088.7039999999997</v>
      </c>
      <c r="J69" s="65">
        <f>Жильцы!E69*р_и_с!$J$133</f>
        <v>2088.7039999999997</v>
      </c>
      <c r="K69" s="65">
        <f>Жильцы!E69*р_и_с!$K$133</f>
        <v>2088.7039999999997</v>
      </c>
      <c r="L69" s="65">
        <f>Жильцы!E69*р_и_с!$L$133</f>
        <v>2088.7039999999997</v>
      </c>
      <c r="M69" s="65">
        <f>Жильцы!E69*р_и_с!$M$133</f>
        <v>2088.7039999999997</v>
      </c>
      <c r="N69" s="65">
        <f>Жильцы!E69*р_и_с!$N$133</f>
        <v>2088.7039999999997</v>
      </c>
      <c r="O69" s="65">
        <f>Жильцы!E69*р_и_с!$O$133</f>
        <v>2088.7039999999997</v>
      </c>
      <c r="Q69" s="445">
        <v>68</v>
      </c>
      <c r="R69" s="65">
        <f>Жильцы!E69*р_и_с!R$133</f>
        <v>1751.5199999999998</v>
      </c>
      <c r="S69" s="65">
        <f>Жильцы!E69*р_и_с!S$133</f>
        <v>1751.5199999999998</v>
      </c>
      <c r="T69" s="65">
        <f>Жильцы!E69*р_и_с!T$133</f>
        <v>1751.5199999999998</v>
      </c>
      <c r="U69" s="65">
        <f>Жильцы!E69*р_и_с!U$133</f>
        <v>1751.5199999999998</v>
      </c>
      <c r="V69" s="65">
        <f>Жильцы!E69*р_и_с!V$133</f>
        <v>1751.5199999999998</v>
      </c>
      <c r="W69" s="65">
        <f>Жильцы!E69*р_и_с!W$133</f>
        <v>1935.1999999999998</v>
      </c>
      <c r="X69" s="65">
        <f>Жильцы!E69*р_и_с!X$133</f>
        <v>1935.1999999999998</v>
      </c>
      <c r="Y69" s="65">
        <f>Жильцы!E69*р_и_с!Y$133</f>
        <v>1935.1999999999998</v>
      </c>
      <c r="Z69" s="65">
        <f>Жильцы!E69*р_и_с!Z$133</f>
        <v>1935.1999999999998</v>
      </c>
      <c r="AA69" s="65">
        <f>Жильцы!E69*р_и_с!AA$133</f>
        <v>1935.1999999999998</v>
      </c>
      <c r="AB69" s="65">
        <f>Жильцы!E69*р_и_с!AB$133</f>
        <v>1935.1999999999998</v>
      </c>
      <c r="AC69" s="65">
        <f>Жильцы!E69*р_и_с!AC$133</f>
        <v>1935.1999999999998</v>
      </c>
    </row>
    <row r="70" spans="1:29">
      <c r="A70" s="445">
        <v>69</v>
      </c>
      <c r="B70" s="450" t="s">
        <v>255</v>
      </c>
      <c r="D70" s="65">
        <f>Жильцы!E70*р_и_с!$D$133</f>
        <v>1905.0239999999999</v>
      </c>
      <c r="E70" s="65">
        <f>Жильцы!E70*р_и_с!$E$133</f>
        <v>1905.0239999999999</v>
      </c>
      <c r="F70" s="65">
        <f>Жильцы!E70*р_и_с!$F$133</f>
        <v>1905.0239999999999</v>
      </c>
      <c r="G70" s="65">
        <f>Жильцы!E70*р_и_с!$G$133</f>
        <v>1905.0239999999999</v>
      </c>
      <c r="H70" s="65">
        <f>Жильцы!E70*р_и_с!$H$133</f>
        <v>1905.0239999999999</v>
      </c>
      <c r="I70" s="65">
        <f>Жильцы!E70*р_и_с!$I$133</f>
        <v>2088.7039999999997</v>
      </c>
      <c r="J70" s="65">
        <f>Жильцы!E70*р_и_с!$J$133</f>
        <v>2088.7039999999997</v>
      </c>
      <c r="K70" s="65">
        <f>Жильцы!E70*р_и_с!$K$133</f>
        <v>2088.7039999999997</v>
      </c>
      <c r="L70" s="65">
        <f>Жильцы!E70*р_и_с!$L$133</f>
        <v>2088.7039999999997</v>
      </c>
      <c r="M70" s="65">
        <f>Жильцы!E70*р_и_с!$M$133</f>
        <v>2088.7039999999997</v>
      </c>
      <c r="N70" s="65">
        <f>Жильцы!E70*р_и_с!$N$133</f>
        <v>2088.7039999999997</v>
      </c>
      <c r="O70" s="65">
        <f>Жильцы!E70*р_и_с!$O$133</f>
        <v>2088.7039999999997</v>
      </c>
      <c r="Q70" s="445">
        <v>69</v>
      </c>
      <c r="R70" s="65">
        <f>Жильцы!E70*р_и_с!R$133</f>
        <v>1751.5199999999998</v>
      </c>
      <c r="S70" s="65">
        <f>Жильцы!E70*р_и_с!S$133</f>
        <v>1751.5199999999998</v>
      </c>
      <c r="T70" s="65">
        <f>Жильцы!E70*р_и_с!T$133</f>
        <v>1751.5199999999998</v>
      </c>
      <c r="U70" s="65">
        <f>Жильцы!E70*р_и_с!U$133</f>
        <v>1751.5199999999998</v>
      </c>
      <c r="V70" s="65">
        <f>Жильцы!E70*р_и_с!V$133</f>
        <v>1751.5199999999998</v>
      </c>
      <c r="W70" s="65">
        <f>Жильцы!E70*р_и_с!W$133</f>
        <v>1935.1999999999998</v>
      </c>
      <c r="X70" s="65">
        <f>Жильцы!E70*р_и_с!X$133</f>
        <v>1935.1999999999998</v>
      </c>
      <c r="Y70" s="65">
        <f>Жильцы!E70*р_и_с!Y$133</f>
        <v>1935.1999999999998</v>
      </c>
      <c r="Z70" s="65">
        <f>Жильцы!E70*р_и_с!Z$133</f>
        <v>1935.1999999999998</v>
      </c>
      <c r="AA70" s="65">
        <f>Жильцы!E70*р_и_с!AA$133</f>
        <v>1935.1999999999998</v>
      </c>
      <c r="AB70" s="65">
        <f>Жильцы!E70*р_и_с!AB$133</f>
        <v>1935.1999999999998</v>
      </c>
      <c r="AC70" s="65">
        <f>Жильцы!E70*р_и_с!AC$133</f>
        <v>1935.1999999999998</v>
      </c>
    </row>
    <row r="71" spans="1:29">
      <c r="A71" s="445">
        <v>70</v>
      </c>
      <c r="B71" s="451" t="s">
        <v>256</v>
      </c>
      <c r="D71" s="65">
        <f>Жильцы!E71*р_и_с!$D$133</f>
        <v>1434.576</v>
      </c>
      <c r="E71" s="65">
        <f>Жильцы!E71*р_и_с!$E$133</f>
        <v>1434.576</v>
      </c>
      <c r="F71" s="65">
        <f>Жильцы!E71*р_и_с!$F$133</f>
        <v>1434.576</v>
      </c>
      <c r="G71" s="65">
        <f>Жильцы!E71*р_и_с!$G$133</f>
        <v>1434.576</v>
      </c>
      <c r="H71" s="65">
        <f>Жильцы!E71*р_и_с!$H$133</f>
        <v>1434.576</v>
      </c>
      <c r="I71" s="65">
        <f>Жильцы!E71*р_и_с!$I$133</f>
        <v>1572.896</v>
      </c>
      <c r="J71" s="65">
        <f>Жильцы!E71*р_и_с!$J$133</f>
        <v>1572.896</v>
      </c>
      <c r="K71" s="65">
        <f>Жильцы!E71*р_и_с!$K$133</f>
        <v>1572.896</v>
      </c>
      <c r="L71" s="65">
        <f>Жильцы!E71*р_и_с!$L$133</f>
        <v>1572.896</v>
      </c>
      <c r="M71" s="65">
        <f>Жильцы!E71*р_и_с!$M$133</f>
        <v>1572.896</v>
      </c>
      <c r="N71" s="65">
        <f>Жильцы!E71*р_и_с!$N$133</f>
        <v>1572.896</v>
      </c>
      <c r="O71" s="65">
        <f>Жильцы!E71*р_и_с!$O$133</f>
        <v>1572.896</v>
      </c>
      <c r="Q71" s="445">
        <v>70</v>
      </c>
      <c r="R71" s="65">
        <f>Жильцы!E71*р_и_с!R$133</f>
        <v>1318.98</v>
      </c>
      <c r="S71" s="65">
        <f>Жильцы!E71*р_и_с!S$133</f>
        <v>1318.98</v>
      </c>
      <c r="T71" s="65">
        <f>Жильцы!E71*р_и_с!T$133</f>
        <v>1318.98</v>
      </c>
      <c r="U71" s="65">
        <f>Жильцы!E71*р_и_с!U$133</f>
        <v>1318.98</v>
      </c>
      <c r="V71" s="65">
        <f>Жильцы!E71*р_и_с!V$133</f>
        <v>1318.98</v>
      </c>
      <c r="W71" s="65">
        <f>Жильцы!E71*р_и_с!W$133</f>
        <v>1457.3</v>
      </c>
      <c r="X71" s="65">
        <f>Жильцы!E71*р_и_с!X$133</f>
        <v>1457.3</v>
      </c>
      <c r="Y71" s="65">
        <f>Жильцы!E71*р_и_с!Y$133</f>
        <v>1457.3</v>
      </c>
      <c r="Z71" s="65">
        <f>Жильцы!E71*р_и_с!Z$133</f>
        <v>1457.3</v>
      </c>
      <c r="AA71" s="65">
        <f>Жильцы!E71*р_и_с!AA$133</f>
        <v>1457.3</v>
      </c>
      <c r="AB71" s="65">
        <f>Жильцы!E71*р_и_с!AB$133</f>
        <v>1457.3</v>
      </c>
      <c r="AC71" s="65">
        <f>Жильцы!E71*р_и_с!AC$133</f>
        <v>1457.3</v>
      </c>
    </row>
    <row r="72" spans="1:29">
      <c r="A72" s="445">
        <v>71</v>
      </c>
      <c r="B72" s="450" t="s">
        <v>257</v>
      </c>
      <c r="D72" s="65">
        <f>Жильцы!E72*р_и_с!$D$133</f>
        <v>1428.768</v>
      </c>
      <c r="E72" s="65">
        <f>Жильцы!E72*р_и_с!$E$133</f>
        <v>1428.768</v>
      </c>
      <c r="F72" s="65">
        <f>Жильцы!E72*р_и_с!$F$133</f>
        <v>1428.768</v>
      </c>
      <c r="G72" s="65">
        <f>Жильцы!E72*р_и_с!$G$133</f>
        <v>1428.768</v>
      </c>
      <c r="H72" s="65">
        <f>Жильцы!E72*р_и_с!$H$133</f>
        <v>1428.768</v>
      </c>
      <c r="I72" s="65">
        <f>Жильцы!E72*р_и_с!$I$133</f>
        <v>1566.528</v>
      </c>
      <c r="J72" s="65">
        <f>Жильцы!E72*р_и_с!$J$133</f>
        <v>1566.528</v>
      </c>
      <c r="K72" s="65">
        <f>Жильцы!E72*р_и_с!$K$133</f>
        <v>1566.528</v>
      </c>
      <c r="L72" s="65">
        <f>Жильцы!E72*р_и_с!$L$133</f>
        <v>1566.528</v>
      </c>
      <c r="M72" s="65">
        <f>Жильцы!E72*р_и_с!$M$133</f>
        <v>1566.528</v>
      </c>
      <c r="N72" s="65">
        <f>Жильцы!E72*р_и_с!$N$133</f>
        <v>1566.528</v>
      </c>
      <c r="O72" s="65">
        <f>Жильцы!E72*р_и_с!$O$133</f>
        <v>1566.528</v>
      </c>
      <c r="Q72" s="445">
        <v>71</v>
      </c>
      <c r="R72" s="65">
        <f>Жильцы!E72*р_и_с!R$133</f>
        <v>1313.64</v>
      </c>
      <c r="S72" s="65">
        <f>Жильцы!E72*р_и_с!S$133</f>
        <v>1313.64</v>
      </c>
      <c r="T72" s="65">
        <f>Жильцы!E72*р_и_с!T$133</f>
        <v>1313.64</v>
      </c>
      <c r="U72" s="65">
        <f>Жильцы!E72*р_и_с!U$133</f>
        <v>1313.64</v>
      </c>
      <c r="V72" s="65">
        <f>Жильцы!E72*р_и_с!V$133</f>
        <v>1313.64</v>
      </c>
      <c r="W72" s="65">
        <f>Жильцы!E72*р_и_с!W$133</f>
        <v>1451.4</v>
      </c>
      <c r="X72" s="65">
        <f>Жильцы!E72*р_и_с!X$133</f>
        <v>1451.4</v>
      </c>
      <c r="Y72" s="65">
        <f>Жильцы!E72*р_и_с!Y$133</f>
        <v>1451.4</v>
      </c>
      <c r="Z72" s="65">
        <f>Жильцы!E72*р_и_с!Z$133</f>
        <v>1451.4</v>
      </c>
      <c r="AA72" s="65">
        <f>Жильцы!E72*р_и_с!AA$133</f>
        <v>1451.4</v>
      </c>
      <c r="AB72" s="65">
        <f>Жильцы!E72*р_и_с!AB$133</f>
        <v>1451.4</v>
      </c>
      <c r="AC72" s="65">
        <f>Жильцы!E72*р_и_с!AC$133</f>
        <v>1451.4</v>
      </c>
    </row>
    <row r="73" spans="1:29">
      <c r="A73" s="445">
        <v>72</v>
      </c>
      <c r="B73" s="450" t="s">
        <v>258</v>
      </c>
      <c r="D73" s="65">
        <f>Жильцы!E73*р_и_с!$D$133</f>
        <v>1437.48</v>
      </c>
      <c r="E73" s="65">
        <f>Жильцы!E73*р_и_с!$E$133</f>
        <v>1437.48</v>
      </c>
      <c r="F73" s="65">
        <f>Жильцы!E73*р_и_с!$F$133</f>
        <v>1437.48</v>
      </c>
      <c r="G73" s="65">
        <f>Жильцы!E73*р_и_с!$G$133</f>
        <v>1437.48</v>
      </c>
      <c r="H73" s="65">
        <f>Жильцы!E73*р_и_с!$H$133</f>
        <v>1437.48</v>
      </c>
      <c r="I73" s="65">
        <f>Жильцы!E73*р_и_с!$I$133</f>
        <v>1576.08</v>
      </c>
      <c r="J73" s="65">
        <f>Жильцы!E73*р_и_с!$J$133</f>
        <v>1576.08</v>
      </c>
      <c r="K73" s="65">
        <f>Жильцы!E73*р_и_с!$K$133</f>
        <v>1576.08</v>
      </c>
      <c r="L73" s="65">
        <f>Жильцы!E73*р_и_с!$L$133</f>
        <v>1576.08</v>
      </c>
      <c r="M73" s="65">
        <f>Жильцы!E73*р_и_с!$M$133</f>
        <v>1576.08</v>
      </c>
      <c r="N73" s="65">
        <f>Жильцы!E73*р_и_с!$N$133</f>
        <v>1576.08</v>
      </c>
      <c r="O73" s="65">
        <f>Жильцы!E73*р_и_с!$O$133</f>
        <v>1576.08</v>
      </c>
      <c r="Q73" s="445">
        <v>72</v>
      </c>
      <c r="R73" s="65">
        <f>Жильцы!E73*р_и_с!R$133</f>
        <v>1321.6499999999999</v>
      </c>
      <c r="S73" s="65">
        <f>Жильцы!E73*р_и_с!S$133</f>
        <v>1321.6499999999999</v>
      </c>
      <c r="T73" s="65">
        <f>Жильцы!E73*р_и_с!T$133</f>
        <v>1321.6499999999999</v>
      </c>
      <c r="U73" s="65">
        <f>Жильцы!E73*р_и_с!U$133</f>
        <v>1321.6499999999999</v>
      </c>
      <c r="V73" s="65">
        <f>Жильцы!E73*р_и_с!V$133</f>
        <v>1321.6499999999999</v>
      </c>
      <c r="W73" s="65">
        <f>Жильцы!E73*р_и_с!W$133</f>
        <v>1460.25</v>
      </c>
      <c r="X73" s="65">
        <f>Жильцы!E73*р_и_с!X$133</f>
        <v>1460.25</v>
      </c>
      <c r="Y73" s="65">
        <f>Жильцы!E73*р_и_с!Y$133</f>
        <v>1460.25</v>
      </c>
      <c r="Z73" s="65">
        <f>Жильцы!E73*р_и_с!Z$133</f>
        <v>1460.25</v>
      </c>
      <c r="AA73" s="65">
        <f>Жильцы!E73*р_и_с!AA$133</f>
        <v>1460.25</v>
      </c>
      <c r="AB73" s="65">
        <f>Жильцы!E73*р_и_с!AB$133</f>
        <v>1460.25</v>
      </c>
      <c r="AC73" s="65">
        <f>Жильцы!E73*р_и_с!AC$133</f>
        <v>1460.25</v>
      </c>
    </row>
    <row r="74" spans="1:29">
      <c r="A74" s="445">
        <v>73</v>
      </c>
      <c r="B74" s="450" t="s">
        <v>259</v>
      </c>
      <c r="D74" s="65">
        <f>Жильцы!E74*р_и_с!$D$133</f>
        <v>1434.576</v>
      </c>
      <c r="E74" s="65">
        <f>Жильцы!E74*р_и_с!$E$133</f>
        <v>1434.576</v>
      </c>
      <c r="F74" s="65">
        <f>Жильцы!E74*р_и_с!$F$133</f>
        <v>1434.576</v>
      </c>
      <c r="G74" s="65">
        <f>Жильцы!E74*р_и_с!$G$133</f>
        <v>1434.576</v>
      </c>
      <c r="H74" s="65">
        <f>Жильцы!E74*р_и_с!$H$133</f>
        <v>1434.576</v>
      </c>
      <c r="I74" s="65">
        <f>Жильцы!E74*р_и_с!$I$133</f>
        <v>1572.896</v>
      </c>
      <c r="J74" s="65">
        <f>Жильцы!E74*р_и_с!$J$133</f>
        <v>1572.896</v>
      </c>
      <c r="K74" s="65">
        <f>Жильцы!E74*р_и_с!$K$133</f>
        <v>1572.896</v>
      </c>
      <c r="L74" s="65">
        <f>Жильцы!E74*р_и_с!$L$133</f>
        <v>1572.896</v>
      </c>
      <c r="M74" s="65">
        <f>Жильцы!E74*р_и_с!$M$133</f>
        <v>1572.896</v>
      </c>
      <c r="N74" s="65">
        <f>Жильцы!E74*р_и_с!$N$133</f>
        <v>1572.896</v>
      </c>
      <c r="O74" s="65">
        <f>Жильцы!E74*р_и_с!$O$133</f>
        <v>1572.896</v>
      </c>
      <c r="Q74" s="445">
        <v>73</v>
      </c>
      <c r="R74" s="65">
        <f>Жильцы!E74*р_и_с!R$133</f>
        <v>1318.98</v>
      </c>
      <c r="S74" s="65">
        <f>Жильцы!E74*р_и_с!S$133</f>
        <v>1318.98</v>
      </c>
      <c r="T74" s="65">
        <f>Жильцы!E74*р_и_с!T$133</f>
        <v>1318.98</v>
      </c>
      <c r="U74" s="65">
        <f>Жильцы!E74*р_и_с!U$133</f>
        <v>1318.98</v>
      </c>
      <c r="V74" s="65">
        <f>Жильцы!E74*р_и_с!V$133</f>
        <v>1318.98</v>
      </c>
      <c r="W74" s="65">
        <f>Жильцы!E74*р_и_с!W$133</f>
        <v>1457.3</v>
      </c>
      <c r="X74" s="65">
        <f>Жильцы!E74*р_и_с!X$133</f>
        <v>1457.3</v>
      </c>
      <c r="Y74" s="65">
        <f>Жильцы!E74*р_и_с!Y$133</f>
        <v>1457.3</v>
      </c>
      <c r="Z74" s="65">
        <f>Жильцы!E74*р_и_с!Z$133</f>
        <v>1457.3</v>
      </c>
      <c r="AA74" s="65">
        <f>Жильцы!E74*р_и_с!AA$133</f>
        <v>1457.3</v>
      </c>
      <c r="AB74" s="65">
        <f>Жильцы!E74*р_и_с!AB$133</f>
        <v>1457.3</v>
      </c>
      <c r="AC74" s="65">
        <f>Жильцы!E74*р_и_с!AC$133</f>
        <v>1457.3</v>
      </c>
    </row>
    <row r="75" spans="1:29">
      <c r="A75" s="445">
        <v>74</v>
      </c>
      <c r="B75" s="450" t="s">
        <v>260</v>
      </c>
      <c r="D75" s="65">
        <f>Жильцы!E75*р_и_с!$D$133</f>
        <v>1425.864</v>
      </c>
      <c r="E75" s="65">
        <f>Жильцы!E75*р_и_с!$E$133</f>
        <v>1425.864</v>
      </c>
      <c r="F75" s="65">
        <f>Жильцы!E75*р_и_с!$F$133</f>
        <v>1425.864</v>
      </c>
      <c r="G75" s="65">
        <f>Жильцы!E75*р_и_с!$G$133</f>
        <v>1425.864</v>
      </c>
      <c r="H75" s="65">
        <f>Жильцы!E75*р_и_с!$H$133</f>
        <v>1425.864</v>
      </c>
      <c r="I75" s="65">
        <f>Жильцы!E75*р_и_с!$I$133</f>
        <v>1563.3440000000001</v>
      </c>
      <c r="J75" s="65">
        <f>Жильцы!E75*р_и_с!$J$133</f>
        <v>1563.3440000000001</v>
      </c>
      <c r="K75" s="65">
        <f>Жильцы!E75*р_и_с!$K$133</f>
        <v>1563.3440000000001</v>
      </c>
      <c r="L75" s="65">
        <f>Жильцы!E75*р_и_с!$L$133</f>
        <v>1563.3440000000001</v>
      </c>
      <c r="M75" s="65">
        <f>Жильцы!E75*р_и_с!$M$133</f>
        <v>1563.3440000000001</v>
      </c>
      <c r="N75" s="65">
        <f>Жильцы!E75*р_и_с!$N$133</f>
        <v>1563.3440000000001</v>
      </c>
      <c r="O75" s="65">
        <f>Жильцы!E75*р_и_с!$O$133</f>
        <v>1563.3440000000001</v>
      </c>
      <c r="Q75" s="445">
        <v>74</v>
      </c>
      <c r="R75" s="65">
        <f>Жильцы!E75*р_и_с!R$133</f>
        <v>1310.97</v>
      </c>
      <c r="S75" s="65">
        <f>Жильцы!E75*р_и_с!S$133</f>
        <v>1310.97</v>
      </c>
      <c r="T75" s="65">
        <f>Жильцы!E75*р_и_с!T$133</f>
        <v>1310.97</v>
      </c>
      <c r="U75" s="65">
        <f>Жильцы!E75*р_и_с!U$133</f>
        <v>1310.97</v>
      </c>
      <c r="V75" s="65">
        <f>Жильцы!E75*р_и_с!V$133</f>
        <v>1310.97</v>
      </c>
      <c r="W75" s="65">
        <f>Жильцы!E75*р_и_с!W$133</f>
        <v>1448.45</v>
      </c>
      <c r="X75" s="65">
        <f>Жильцы!E75*р_и_с!X$133</f>
        <v>1448.45</v>
      </c>
      <c r="Y75" s="65">
        <f>Жильцы!E75*р_и_с!Y$133</f>
        <v>1448.45</v>
      </c>
      <c r="Z75" s="65">
        <f>Жильцы!E75*р_и_с!Z$133</f>
        <v>1448.45</v>
      </c>
      <c r="AA75" s="65">
        <f>Жильцы!E75*р_и_с!AA$133</f>
        <v>1448.45</v>
      </c>
      <c r="AB75" s="65">
        <f>Жильцы!E75*р_и_с!AB$133</f>
        <v>1448.45</v>
      </c>
      <c r="AC75" s="65">
        <f>Жильцы!E75*р_и_с!AC$133</f>
        <v>1448.45</v>
      </c>
    </row>
    <row r="76" spans="1:29">
      <c r="A76" s="445">
        <v>75</v>
      </c>
      <c r="B76" s="450" t="s">
        <v>261</v>
      </c>
      <c r="D76" s="65">
        <f>Жильцы!E76*р_и_с!$D$133</f>
        <v>1428.768</v>
      </c>
      <c r="E76" s="65">
        <f>Жильцы!E76*р_и_с!$E$133</f>
        <v>1428.768</v>
      </c>
      <c r="F76" s="65">
        <f>Жильцы!E76*р_и_с!$F$133</f>
        <v>1428.768</v>
      </c>
      <c r="G76" s="65">
        <f>Жильцы!E76*р_и_с!$G$133</f>
        <v>1428.768</v>
      </c>
      <c r="H76" s="65">
        <f>Жильцы!E76*р_и_с!$H$133</f>
        <v>1428.768</v>
      </c>
      <c r="I76" s="65">
        <f>Жильцы!E76*р_и_с!$I$133</f>
        <v>1566.528</v>
      </c>
      <c r="J76" s="65">
        <f>Жильцы!E76*р_и_с!$J$133</f>
        <v>1566.528</v>
      </c>
      <c r="K76" s="65">
        <f>Жильцы!E76*р_и_с!$K$133</f>
        <v>1566.528</v>
      </c>
      <c r="L76" s="65">
        <f>Жильцы!E76*р_и_с!$L$133</f>
        <v>1566.528</v>
      </c>
      <c r="M76" s="65">
        <f>Жильцы!E76*р_и_с!$M$133</f>
        <v>1566.528</v>
      </c>
      <c r="N76" s="65">
        <f>Жильцы!E76*р_и_с!$N$133</f>
        <v>1566.528</v>
      </c>
      <c r="O76" s="65">
        <f>Жильцы!E76*р_и_с!$O$133</f>
        <v>1566.528</v>
      </c>
      <c r="Q76" s="445">
        <v>75</v>
      </c>
      <c r="R76" s="65">
        <f>Жильцы!E76*р_и_с!R$133</f>
        <v>1313.64</v>
      </c>
      <c r="S76" s="65">
        <f>Жильцы!E76*р_и_с!S$133</f>
        <v>1313.64</v>
      </c>
      <c r="T76" s="65">
        <f>Жильцы!E76*р_и_с!T$133</f>
        <v>1313.64</v>
      </c>
      <c r="U76" s="65">
        <f>Жильцы!E76*р_и_с!U$133</f>
        <v>1313.64</v>
      </c>
      <c r="V76" s="65">
        <f>Жильцы!E76*р_и_с!V$133</f>
        <v>1313.64</v>
      </c>
      <c r="W76" s="65">
        <f>Жильцы!E76*р_и_с!W$133</f>
        <v>1451.4</v>
      </c>
      <c r="X76" s="65">
        <f>Жильцы!E76*р_и_с!X$133</f>
        <v>1451.4</v>
      </c>
      <c r="Y76" s="65">
        <f>Жильцы!E76*р_и_с!Y$133</f>
        <v>1451.4</v>
      </c>
      <c r="Z76" s="65">
        <f>Жильцы!E76*р_и_с!Z$133</f>
        <v>1451.4</v>
      </c>
      <c r="AA76" s="65">
        <f>Жильцы!E76*р_и_с!AA$133</f>
        <v>1451.4</v>
      </c>
      <c r="AB76" s="65">
        <f>Жильцы!E76*р_и_с!AB$133</f>
        <v>1451.4</v>
      </c>
      <c r="AC76" s="65">
        <f>Жильцы!E76*р_и_с!AC$133</f>
        <v>1451.4</v>
      </c>
    </row>
    <row r="77" spans="1:29">
      <c r="A77" s="445">
        <v>76</v>
      </c>
      <c r="B77" s="450" t="s">
        <v>262</v>
      </c>
      <c r="D77" s="65">
        <f>Жильцы!E77*р_и_с!$D$133</f>
        <v>1905.0239999999999</v>
      </c>
      <c r="E77" s="65">
        <f>Жильцы!E77*р_и_с!$E$133</f>
        <v>1905.0239999999999</v>
      </c>
      <c r="F77" s="65">
        <f>Жильцы!E77*р_и_с!$F$133</f>
        <v>1905.0239999999999</v>
      </c>
      <c r="G77" s="65">
        <f>Жильцы!E77*р_и_с!$G$133</f>
        <v>1905.0239999999999</v>
      </c>
      <c r="H77" s="65">
        <f>Жильцы!E77*р_и_с!$H$133</f>
        <v>1905.0239999999999</v>
      </c>
      <c r="I77" s="65">
        <f>Жильцы!E77*р_и_с!$I$133</f>
        <v>2088.7039999999997</v>
      </c>
      <c r="J77" s="65">
        <f>Жильцы!E77*р_и_с!$J$133</f>
        <v>2088.7039999999997</v>
      </c>
      <c r="K77" s="65">
        <f>Жильцы!E77*р_и_с!$K$133</f>
        <v>2088.7039999999997</v>
      </c>
      <c r="L77" s="65">
        <f>Жильцы!E77*р_и_с!$L$133</f>
        <v>2088.7039999999997</v>
      </c>
      <c r="M77" s="65">
        <f>Жильцы!E77*р_и_с!$M$133</f>
        <v>2088.7039999999997</v>
      </c>
      <c r="N77" s="65">
        <f>Жильцы!E77*р_и_с!$N$133</f>
        <v>2088.7039999999997</v>
      </c>
      <c r="O77" s="65">
        <f>Жильцы!E77*р_и_с!$O$133</f>
        <v>2088.7039999999997</v>
      </c>
      <c r="Q77" s="445">
        <v>76</v>
      </c>
      <c r="R77" s="65">
        <f>Жильцы!E77*р_и_с!R$133</f>
        <v>1751.5199999999998</v>
      </c>
      <c r="S77" s="65">
        <f>Жильцы!E77*р_и_с!S$133</f>
        <v>1751.5199999999998</v>
      </c>
      <c r="T77" s="65">
        <f>Жильцы!E77*р_и_с!T$133</f>
        <v>1751.5199999999998</v>
      </c>
      <c r="U77" s="65">
        <f>Жильцы!E77*р_и_с!U$133</f>
        <v>1751.5199999999998</v>
      </c>
      <c r="V77" s="65">
        <f>Жильцы!E77*р_и_с!V$133</f>
        <v>1751.5199999999998</v>
      </c>
      <c r="W77" s="65">
        <f>Жильцы!E77*р_и_с!W$133</f>
        <v>1935.1999999999998</v>
      </c>
      <c r="X77" s="65">
        <f>Жильцы!E77*р_и_с!X$133</f>
        <v>1935.1999999999998</v>
      </c>
      <c r="Y77" s="65">
        <f>Жильцы!E77*р_и_с!Y$133</f>
        <v>1935.1999999999998</v>
      </c>
      <c r="Z77" s="65">
        <f>Жильцы!E77*р_и_с!Z$133</f>
        <v>1935.1999999999998</v>
      </c>
      <c r="AA77" s="65">
        <f>Жильцы!E77*р_и_с!AA$133</f>
        <v>1935.1999999999998</v>
      </c>
      <c r="AB77" s="65">
        <f>Жильцы!E77*р_и_с!AB$133</f>
        <v>1935.1999999999998</v>
      </c>
      <c r="AC77" s="65">
        <f>Жильцы!E77*р_и_с!AC$133</f>
        <v>1935.1999999999998</v>
      </c>
    </row>
    <row r="78" spans="1:29">
      <c r="A78" s="445">
        <v>77</v>
      </c>
      <c r="B78" s="450" t="s">
        <v>263</v>
      </c>
      <c r="D78" s="65">
        <f>Жильцы!E78*р_и_с!$D$133</f>
        <v>1905.0239999999999</v>
      </c>
      <c r="E78" s="65">
        <f>Жильцы!E78*р_и_с!$E$133</f>
        <v>1905.0239999999999</v>
      </c>
      <c r="F78" s="65">
        <f>Жильцы!E78*р_и_с!$F$133</f>
        <v>1905.0239999999999</v>
      </c>
      <c r="G78" s="65">
        <f>Жильцы!E78*р_и_с!$G$133</f>
        <v>1905.0239999999999</v>
      </c>
      <c r="H78" s="65">
        <f>Жильцы!E78*р_и_с!$H$133</f>
        <v>1905.0239999999999</v>
      </c>
      <c r="I78" s="65">
        <f>Жильцы!E78*р_и_с!$I$133</f>
        <v>2088.7039999999997</v>
      </c>
      <c r="J78" s="65">
        <f>Жильцы!E78*р_и_с!$J$133</f>
        <v>2088.7039999999997</v>
      </c>
      <c r="K78" s="65">
        <f>Жильцы!E78*р_и_с!$K$133</f>
        <v>2088.7039999999997</v>
      </c>
      <c r="L78" s="65">
        <f>Жильцы!E78*р_и_с!$L$133</f>
        <v>2088.7039999999997</v>
      </c>
      <c r="M78" s="65">
        <f>Жильцы!E78*р_и_с!$M$133</f>
        <v>2088.7039999999997</v>
      </c>
      <c r="N78" s="65">
        <f>Жильцы!E78*р_и_с!$N$133</f>
        <v>2088.7039999999997</v>
      </c>
      <c r="O78" s="65">
        <f>Жильцы!E78*р_и_с!$O$133</f>
        <v>2088.7039999999997</v>
      </c>
      <c r="Q78" s="445">
        <v>77</v>
      </c>
      <c r="R78" s="65">
        <f>Жильцы!E78*р_и_с!R$133</f>
        <v>1751.5199999999998</v>
      </c>
      <c r="S78" s="65">
        <f>Жильцы!E78*р_и_с!S$133</f>
        <v>1751.5199999999998</v>
      </c>
      <c r="T78" s="65">
        <f>Жильцы!E78*р_и_с!T$133</f>
        <v>1751.5199999999998</v>
      </c>
      <c r="U78" s="65">
        <f>Жильцы!E78*р_и_с!U$133</f>
        <v>1751.5199999999998</v>
      </c>
      <c r="V78" s="65">
        <f>Жильцы!E78*р_и_с!V$133</f>
        <v>1751.5199999999998</v>
      </c>
      <c r="W78" s="65">
        <f>Жильцы!E78*р_и_с!W$133</f>
        <v>1935.1999999999998</v>
      </c>
      <c r="X78" s="65">
        <f>Жильцы!E78*р_и_с!X$133</f>
        <v>1935.1999999999998</v>
      </c>
      <c r="Y78" s="65">
        <f>Жильцы!E78*р_и_с!Y$133</f>
        <v>1935.1999999999998</v>
      </c>
      <c r="Z78" s="65">
        <f>Жильцы!E78*р_и_с!Z$133</f>
        <v>1935.1999999999998</v>
      </c>
      <c r="AA78" s="65">
        <f>Жильцы!E78*р_и_с!AA$133</f>
        <v>1935.1999999999998</v>
      </c>
      <c r="AB78" s="65">
        <f>Жильцы!E78*р_и_с!AB$133</f>
        <v>1935.1999999999998</v>
      </c>
      <c r="AC78" s="65">
        <f>Жильцы!E78*р_и_с!AC$133</f>
        <v>1935.1999999999998</v>
      </c>
    </row>
    <row r="79" spans="1:29">
      <c r="A79" s="445">
        <v>78</v>
      </c>
      <c r="B79" s="450" t="s">
        <v>264</v>
      </c>
      <c r="D79" s="65">
        <f>Жильцы!E79*р_и_с!$D$133</f>
        <v>1428.768</v>
      </c>
      <c r="E79" s="65">
        <f>Жильцы!E79*р_и_с!$E$133</f>
        <v>1428.768</v>
      </c>
      <c r="F79" s="65">
        <f>Жильцы!E79*р_и_с!$F$133</f>
        <v>1428.768</v>
      </c>
      <c r="G79" s="65">
        <f>Жильцы!E79*р_и_с!$G$133</f>
        <v>1428.768</v>
      </c>
      <c r="H79" s="65">
        <f>Жильцы!E79*р_и_с!$H$133</f>
        <v>1428.768</v>
      </c>
      <c r="I79" s="65">
        <f>Жильцы!E79*р_и_с!$I$133</f>
        <v>1566.528</v>
      </c>
      <c r="J79" s="65">
        <f>Жильцы!E79*р_и_с!$J$133</f>
        <v>1566.528</v>
      </c>
      <c r="K79" s="65">
        <f>Жильцы!E79*р_и_с!$K$133</f>
        <v>1566.528</v>
      </c>
      <c r="L79" s="65">
        <f>Жильцы!E79*р_и_с!$L$133</f>
        <v>1566.528</v>
      </c>
      <c r="M79" s="65">
        <f>Жильцы!E79*р_и_с!$M$133</f>
        <v>1566.528</v>
      </c>
      <c r="N79" s="65">
        <f>Жильцы!E79*р_и_с!$N$133</f>
        <v>1566.528</v>
      </c>
      <c r="O79" s="65">
        <f>Жильцы!E79*р_и_с!$O$133</f>
        <v>1566.528</v>
      </c>
      <c r="Q79" s="445">
        <v>78</v>
      </c>
      <c r="R79" s="65">
        <f>Жильцы!E79*р_и_с!R$133</f>
        <v>1313.64</v>
      </c>
      <c r="S79" s="65">
        <f>Жильцы!E79*р_и_с!S$133</f>
        <v>1313.64</v>
      </c>
      <c r="T79" s="65">
        <f>Жильцы!E79*р_и_с!T$133</f>
        <v>1313.64</v>
      </c>
      <c r="U79" s="65">
        <f>Жильцы!E79*р_и_с!U$133</f>
        <v>1313.64</v>
      </c>
      <c r="V79" s="65">
        <f>Жильцы!E79*р_и_с!V$133</f>
        <v>1313.64</v>
      </c>
      <c r="W79" s="65">
        <f>Жильцы!E79*р_и_с!W$133</f>
        <v>1451.4</v>
      </c>
      <c r="X79" s="65">
        <f>Жильцы!E79*р_и_с!X$133</f>
        <v>1451.4</v>
      </c>
      <c r="Y79" s="65">
        <f>Жильцы!E79*р_и_с!Y$133</f>
        <v>1451.4</v>
      </c>
      <c r="Z79" s="65">
        <f>Жильцы!E79*р_и_с!Z$133</f>
        <v>1451.4</v>
      </c>
      <c r="AA79" s="65">
        <f>Жильцы!E79*р_и_с!AA$133</f>
        <v>1451.4</v>
      </c>
      <c r="AB79" s="65">
        <f>Жильцы!E79*р_и_с!AB$133</f>
        <v>1451.4</v>
      </c>
      <c r="AC79" s="65">
        <f>Жильцы!E79*р_и_с!AC$133</f>
        <v>1451.4</v>
      </c>
    </row>
    <row r="80" spans="1:29">
      <c r="A80" s="445">
        <v>79</v>
      </c>
      <c r="B80" s="450" t="s">
        <v>265</v>
      </c>
      <c r="D80" s="65">
        <f>Жильцы!E80*р_и_с!$D$133</f>
        <v>1428.768</v>
      </c>
      <c r="E80" s="65">
        <f>Жильцы!E80*р_и_с!$E$133</f>
        <v>1428.768</v>
      </c>
      <c r="F80" s="65">
        <f>Жильцы!E80*р_и_с!$F$133</f>
        <v>1428.768</v>
      </c>
      <c r="G80" s="65">
        <f>Жильцы!E80*р_и_с!$G$133</f>
        <v>1428.768</v>
      </c>
      <c r="H80" s="65">
        <f>Жильцы!E80*р_и_с!$H$133</f>
        <v>1428.768</v>
      </c>
      <c r="I80" s="65">
        <f>Жильцы!E80*р_и_с!$I$133</f>
        <v>1566.528</v>
      </c>
      <c r="J80" s="65">
        <f>Жильцы!E80*р_и_с!$J$133</f>
        <v>1566.528</v>
      </c>
      <c r="K80" s="65">
        <f>Жильцы!E80*р_и_с!$K$133</f>
        <v>1566.528</v>
      </c>
      <c r="L80" s="65">
        <f>Жильцы!E80*р_и_с!$L$133</f>
        <v>1566.528</v>
      </c>
      <c r="M80" s="65">
        <f>Жильцы!E80*р_и_с!$M$133</f>
        <v>1566.528</v>
      </c>
      <c r="N80" s="65">
        <f>Жильцы!E80*р_и_с!$N$133</f>
        <v>1566.528</v>
      </c>
      <c r="O80" s="65">
        <f>Жильцы!E80*р_и_с!$O$133</f>
        <v>1566.528</v>
      </c>
      <c r="Q80" s="445">
        <v>79</v>
      </c>
      <c r="R80" s="65">
        <f>Жильцы!E80*р_и_с!R$133</f>
        <v>1313.64</v>
      </c>
      <c r="S80" s="65">
        <f>Жильцы!E80*р_и_с!S$133</f>
        <v>1313.64</v>
      </c>
      <c r="T80" s="65">
        <f>Жильцы!E80*р_и_с!T$133</f>
        <v>1313.64</v>
      </c>
      <c r="U80" s="65">
        <f>Жильцы!E80*р_и_с!U$133</f>
        <v>1313.64</v>
      </c>
      <c r="V80" s="65">
        <f>Жильцы!E80*р_и_с!V$133</f>
        <v>1313.64</v>
      </c>
      <c r="W80" s="65">
        <f>Жильцы!E80*р_и_с!W$133</f>
        <v>1451.4</v>
      </c>
      <c r="X80" s="65">
        <f>Жильцы!E80*р_и_с!X$133</f>
        <v>1451.4</v>
      </c>
      <c r="Y80" s="65">
        <f>Жильцы!E80*р_и_с!Y$133</f>
        <v>1451.4</v>
      </c>
      <c r="Z80" s="65">
        <f>Жильцы!E80*р_и_с!Z$133</f>
        <v>1451.4</v>
      </c>
      <c r="AA80" s="65">
        <f>Жильцы!E80*р_и_с!AA$133</f>
        <v>1451.4</v>
      </c>
      <c r="AB80" s="65">
        <f>Жильцы!E80*р_и_с!AB$133</f>
        <v>1451.4</v>
      </c>
      <c r="AC80" s="65">
        <f>Жильцы!E80*р_и_с!AC$133</f>
        <v>1451.4</v>
      </c>
    </row>
    <row r="81" spans="1:29">
      <c r="A81" s="445">
        <v>80</v>
      </c>
      <c r="B81" s="450" t="s">
        <v>266</v>
      </c>
      <c r="D81" s="65">
        <f>Жильцы!E81*р_и_с!$D$133</f>
        <v>1437.48</v>
      </c>
      <c r="E81" s="65">
        <f>Жильцы!E81*р_и_с!$E$133</f>
        <v>1437.48</v>
      </c>
      <c r="F81" s="65">
        <f>Жильцы!E81*р_и_с!$F$133</f>
        <v>1437.48</v>
      </c>
      <c r="G81" s="65">
        <f>Жильцы!E81*р_и_с!$G$133</f>
        <v>1437.48</v>
      </c>
      <c r="H81" s="65">
        <f>Жильцы!E81*р_и_с!$H$133</f>
        <v>1437.48</v>
      </c>
      <c r="I81" s="65">
        <f>Жильцы!E81*р_и_с!$I$133</f>
        <v>1576.08</v>
      </c>
      <c r="J81" s="65">
        <f>Жильцы!E81*р_и_с!$J$133</f>
        <v>1576.08</v>
      </c>
      <c r="K81" s="65">
        <f>Жильцы!E81*р_и_с!$K$133</f>
        <v>1576.08</v>
      </c>
      <c r="L81" s="65">
        <f>Жильцы!E81*р_и_с!$L$133</f>
        <v>1576.08</v>
      </c>
      <c r="M81" s="65">
        <f>Жильцы!E81*р_и_с!$M$133</f>
        <v>1576.08</v>
      </c>
      <c r="N81" s="65">
        <f>Жильцы!E81*р_и_с!$N$133</f>
        <v>1576.08</v>
      </c>
      <c r="O81" s="65">
        <f>Жильцы!E81*р_и_с!$O$133</f>
        <v>1576.08</v>
      </c>
      <c r="Q81" s="445">
        <v>80</v>
      </c>
      <c r="R81" s="65">
        <f>Жильцы!E81*р_и_с!R$133</f>
        <v>1321.6499999999999</v>
      </c>
      <c r="S81" s="65">
        <f>Жильцы!E81*р_и_с!S$133</f>
        <v>1321.6499999999999</v>
      </c>
      <c r="T81" s="65">
        <f>Жильцы!E81*р_и_с!T$133</f>
        <v>1321.6499999999999</v>
      </c>
      <c r="U81" s="65">
        <f>Жильцы!E81*р_и_с!U$133</f>
        <v>1321.6499999999999</v>
      </c>
      <c r="V81" s="65">
        <f>Жильцы!E81*р_и_с!V$133</f>
        <v>1321.6499999999999</v>
      </c>
      <c r="W81" s="65">
        <f>Жильцы!E81*р_и_с!W$133</f>
        <v>1460.25</v>
      </c>
      <c r="X81" s="65">
        <f>Жильцы!E81*р_и_с!X$133</f>
        <v>1460.25</v>
      </c>
      <c r="Y81" s="65">
        <f>Жильцы!E81*р_и_с!Y$133</f>
        <v>1460.25</v>
      </c>
      <c r="Z81" s="65">
        <f>Жильцы!E81*р_и_с!Z$133</f>
        <v>1460.25</v>
      </c>
      <c r="AA81" s="65">
        <f>Жильцы!E81*р_и_с!AA$133</f>
        <v>1460.25</v>
      </c>
      <c r="AB81" s="65">
        <f>Жильцы!E81*р_и_с!AB$133</f>
        <v>1460.25</v>
      </c>
      <c r="AC81" s="65">
        <f>Жильцы!E81*р_и_с!AC$133</f>
        <v>1460.25</v>
      </c>
    </row>
    <row r="82" spans="1:29">
      <c r="A82" s="445">
        <v>81</v>
      </c>
      <c r="B82" s="450" t="s">
        <v>547</v>
      </c>
      <c r="D82" s="65">
        <f>Жильцы!E82*р_и_с!$D$133</f>
        <v>1434.576</v>
      </c>
      <c r="E82" s="65">
        <f>Жильцы!E82*р_и_с!$E$133</f>
        <v>1434.576</v>
      </c>
      <c r="F82" s="65">
        <f>Жильцы!E82*р_и_с!$F$133</f>
        <v>1434.576</v>
      </c>
      <c r="G82" s="65">
        <f>Жильцы!E82*р_и_с!$G$133</f>
        <v>1434.576</v>
      </c>
      <c r="H82" s="65">
        <f>Жильцы!E82*р_и_с!$H$133</f>
        <v>1434.576</v>
      </c>
      <c r="I82" s="65">
        <f>Жильцы!E82*р_и_с!$I$133</f>
        <v>1572.896</v>
      </c>
      <c r="J82" s="65">
        <f>Жильцы!E82*р_и_с!$J$133</f>
        <v>1572.896</v>
      </c>
      <c r="K82" s="65">
        <f>Жильцы!E82*р_и_с!$K$133</f>
        <v>1572.896</v>
      </c>
      <c r="L82" s="65">
        <f>Жильцы!E82*р_и_с!$L$133</f>
        <v>1572.896</v>
      </c>
      <c r="M82" s="65">
        <f>Жильцы!E82*р_и_с!$M$133</f>
        <v>1572.896</v>
      </c>
      <c r="N82" s="65">
        <f>Жильцы!E82*р_и_с!$N$133</f>
        <v>1572.896</v>
      </c>
      <c r="O82" s="65">
        <f>Жильцы!E82*р_и_с!$O$133</f>
        <v>1572.896</v>
      </c>
      <c r="Q82" s="445">
        <v>81</v>
      </c>
      <c r="R82" s="65">
        <f>Жильцы!E82*р_и_с!R$133</f>
        <v>1318.98</v>
      </c>
      <c r="S82" s="65">
        <f>Жильцы!E82*р_и_с!S$133</f>
        <v>1318.98</v>
      </c>
      <c r="T82" s="65">
        <f>Жильцы!E82*р_и_с!T$133</f>
        <v>1318.98</v>
      </c>
      <c r="U82" s="65">
        <f>Жильцы!E82*р_и_с!U$133</f>
        <v>1318.98</v>
      </c>
      <c r="V82" s="65">
        <f>Жильцы!E82*р_и_с!V$133</f>
        <v>1318.98</v>
      </c>
      <c r="W82" s="65">
        <f>Жильцы!E82*р_и_с!W$133</f>
        <v>1457.3</v>
      </c>
      <c r="X82" s="65">
        <f>Жильцы!E82*р_и_с!X$133</f>
        <v>1457.3</v>
      </c>
      <c r="Y82" s="65">
        <f>Жильцы!E82*р_и_с!Y$133</f>
        <v>1457.3</v>
      </c>
      <c r="Z82" s="65">
        <f>Жильцы!E82*р_и_с!Z$133</f>
        <v>1457.3</v>
      </c>
      <c r="AA82" s="65">
        <f>Жильцы!E82*р_и_с!AA$133</f>
        <v>1457.3</v>
      </c>
      <c r="AB82" s="65">
        <f>Жильцы!E82*р_и_с!AB$133</f>
        <v>1457.3</v>
      </c>
      <c r="AC82" s="65">
        <f>Жильцы!E82*р_и_с!AC$133</f>
        <v>1457.3</v>
      </c>
    </row>
    <row r="83" spans="1:29">
      <c r="A83" s="445">
        <v>82</v>
      </c>
      <c r="B83" s="450" t="s">
        <v>268</v>
      </c>
      <c r="D83" s="65">
        <f>Жильцы!E83*р_и_с!$D$133</f>
        <v>1425.864</v>
      </c>
      <c r="E83" s="65">
        <f>Жильцы!E83*р_и_с!$E$133</f>
        <v>1425.864</v>
      </c>
      <c r="F83" s="65">
        <f>Жильцы!E83*р_и_с!$F$133</f>
        <v>1425.864</v>
      </c>
      <c r="G83" s="65">
        <f>Жильцы!E83*р_и_с!$G$133</f>
        <v>1425.864</v>
      </c>
      <c r="H83" s="65">
        <f>Жильцы!E83*р_и_с!$H$133</f>
        <v>1425.864</v>
      </c>
      <c r="I83" s="65">
        <f>Жильцы!E83*р_и_с!$I$133</f>
        <v>1563.3440000000001</v>
      </c>
      <c r="J83" s="65">
        <f>Жильцы!E83*р_и_с!$J$133</f>
        <v>1563.3440000000001</v>
      </c>
      <c r="K83" s="65">
        <f>Жильцы!E83*р_и_с!$K$133</f>
        <v>1563.3440000000001</v>
      </c>
      <c r="L83" s="65">
        <f>Жильцы!E83*р_и_с!$L$133</f>
        <v>1563.3440000000001</v>
      </c>
      <c r="M83" s="65">
        <f>Жильцы!E83*р_и_с!$M$133</f>
        <v>1563.3440000000001</v>
      </c>
      <c r="N83" s="65">
        <f>Жильцы!E83*р_и_с!$N$133</f>
        <v>1563.3440000000001</v>
      </c>
      <c r="O83" s="65">
        <f>Жильцы!E83*р_и_с!$O$133</f>
        <v>1563.3440000000001</v>
      </c>
      <c r="Q83" s="445">
        <v>82</v>
      </c>
      <c r="R83" s="65">
        <f>Жильцы!E83*р_и_с!R$133</f>
        <v>1310.97</v>
      </c>
      <c r="S83" s="65">
        <f>Жильцы!E83*р_и_с!S$133</f>
        <v>1310.97</v>
      </c>
      <c r="T83" s="65">
        <f>Жильцы!E83*р_и_с!T$133</f>
        <v>1310.97</v>
      </c>
      <c r="U83" s="65">
        <f>Жильцы!E83*р_и_с!U$133</f>
        <v>1310.97</v>
      </c>
      <c r="V83" s="65">
        <f>Жильцы!E83*р_и_с!V$133</f>
        <v>1310.97</v>
      </c>
      <c r="W83" s="65">
        <f>Жильцы!E83*р_и_с!W$133</f>
        <v>1448.45</v>
      </c>
      <c r="X83" s="65">
        <f>Жильцы!E83*р_и_с!X$133</f>
        <v>1448.45</v>
      </c>
      <c r="Y83" s="65">
        <f>Жильцы!E83*р_и_с!Y$133</f>
        <v>1448.45</v>
      </c>
      <c r="Z83" s="65">
        <f>Жильцы!E83*р_и_с!Z$133</f>
        <v>1448.45</v>
      </c>
      <c r="AA83" s="65">
        <f>Жильцы!E83*р_и_с!AA$133</f>
        <v>1448.45</v>
      </c>
      <c r="AB83" s="65">
        <f>Жильцы!E83*р_и_с!AB$133</f>
        <v>1448.45</v>
      </c>
      <c r="AC83" s="65">
        <f>Жильцы!E83*р_и_с!AC$133</f>
        <v>1448.45</v>
      </c>
    </row>
    <row r="84" spans="1:29">
      <c r="A84" s="445">
        <v>83</v>
      </c>
      <c r="B84" s="450" t="s">
        <v>269</v>
      </c>
      <c r="D84" s="65">
        <f>Жильцы!E84*р_и_с!$D$133</f>
        <v>1431.6719999999998</v>
      </c>
      <c r="E84" s="65">
        <f>Жильцы!E84*р_и_с!$E$133</f>
        <v>1431.6719999999998</v>
      </c>
      <c r="F84" s="65">
        <f>Жильцы!E84*р_и_с!$F$133</f>
        <v>1431.6719999999998</v>
      </c>
      <c r="G84" s="65">
        <f>Жильцы!E84*р_и_с!$G$133</f>
        <v>1431.6719999999998</v>
      </c>
      <c r="H84" s="65">
        <f>Жильцы!E84*р_и_с!$H$133</f>
        <v>1431.6719999999998</v>
      </c>
      <c r="I84" s="65">
        <f>Жильцы!E84*р_и_с!$I$133</f>
        <v>1569.712</v>
      </c>
      <c r="J84" s="65">
        <f>Жильцы!E84*р_и_с!$J$133</f>
        <v>1569.712</v>
      </c>
      <c r="K84" s="65">
        <f>Жильцы!E84*р_и_с!$K$133</f>
        <v>1569.712</v>
      </c>
      <c r="L84" s="65">
        <f>Жильцы!E84*р_и_с!$L$133</f>
        <v>1569.712</v>
      </c>
      <c r="M84" s="65">
        <f>Жильцы!E84*р_и_с!$M$133</f>
        <v>1569.712</v>
      </c>
      <c r="N84" s="65">
        <f>Жильцы!E84*р_и_с!$N$133</f>
        <v>1569.712</v>
      </c>
      <c r="O84" s="65">
        <f>Жильцы!E84*р_и_с!$O$133</f>
        <v>1569.712</v>
      </c>
      <c r="Q84" s="445">
        <v>83</v>
      </c>
      <c r="R84" s="65">
        <f>Жильцы!E84*р_и_с!R$133</f>
        <v>1316.31</v>
      </c>
      <c r="S84" s="65">
        <f>Жильцы!E84*р_и_с!S$133</f>
        <v>1316.31</v>
      </c>
      <c r="T84" s="65">
        <f>Жильцы!E84*р_и_с!T$133</f>
        <v>1316.31</v>
      </c>
      <c r="U84" s="65">
        <f>Жильцы!E84*р_и_с!U$133</f>
        <v>1316.31</v>
      </c>
      <c r="V84" s="65">
        <f>Жильцы!E84*р_и_с!V$133</f>
        <v>1316.31</v>
      </c>
      <c r="W84" s="65">
        <f>Жильцы!E84*р_и_с!W$133</f>
        <v>1454.35</v>
      </c>
      <c r="X84" s="65">
        <f>Жильцы!E84*р_и_с!X$133</f>
        <v>1454.35</v>
      </c>
      <c r="Y84" s="65">
        <f>Жильцы!E84*р_и_с!Y$133</f>
        <v>1454.35</v>
      </c>
      <c r="Z84" s="65">
        <f>Жильцы!E84*р_и_с!Z$133</f>
        <v>1454.35</v>
      </c>
      <c r="AA84" s="65">
        <f>Жильцы!E84*р_и_с!AA$133</f>
        <v>1454.35</v>
      </c>
      <c r="AB84" s="65">
        <f>Жильцы!E84*р_и_с!AB$133</f>
        <v>1454.35</v>
      </c>
      <c r="AC84" s="65">
        <f>Жильцы!E84*р_и_с!AC$133</f>
        <v>1454.35</v>
      </c>
    </row>
    <row r="85" spans="1:29">
      <c r="A85" s="445">
        <v>84</v>
      </c>
      <c r="B85" s="450" t="s">
        <v>270</v>
      </c>
      <c r="D85" s="65">
        <f>Жильцы!E85*р_и_с!$D$133</f>
        <v>1905.0239999999999</v>
      </c>
      <c r="E85" s="65">
        <f>Жильцы!E85*р_и_с!$E$133</f>
        <v>1905.0239999999999</v>
      </c>
      <c r="F85" s="65">
        <f>Жильцы!E85*р_и_с!$F$133</f>
        <v>1905.0239999999999</v>
      </c>
      <c r="G85" s="65">
        <f>Жильцы!E85*р_и_с!$G$133</f>
        <v>1905.0239999999999</v>
      </c>
      <c r="H85" s="65">
        <f>Жильцы!E85*р_и_с!$H$133</f>
        <v>1905.0239999999999</v>
      </c>
      <c r="I85" s="65">
        <f>Жильцы!E85*р_и_с!$I$133</f>
        <v>2088.7039999999997</v>
      </c>
      <c r="J85" s="65">
        <f>Жильцы!E85*р_и_с!$J$133</f>
        <v>2088.7039999999997</v>
      </c>
      <c r="K85" s="65">
        <f>Жильцы!E85*р_и_с!$K$133</f>
        <v>2088.7039999999997</v>
      </c>
      <c r="L85" s="65">
        <f>Жильцы!E85*р_и_с!$L$133</f>
        <v>2088.7039999999997</v>
      </c>
      <c r="M85" s="65">
        <f>Жильцы!E85*р_и_с!$M$133</f>
        <v>2088.7039999999997</v>
      </c>
      <c r="N85" s="65">
        <f>Жильцы!E85*р_и_с!$N$133</f>
        <v>2088.7039999999997</v>
      </c>
      <c r="O85" s="65">
        <f>Жильцы!E85*р_и_с!$O$133</f>
        <v>2088.7039999999997</v>
      </c>
      <c r="Q85" s="445">
        <v>84</v>
      </c>
      <c r="R85" s="65">
        <f>Жильцы!E85*р_и_с!R$133</f>
        <v>1751.5199999999998</v>
      </c>
      <c r="S85" s="65">
        <f>Жильцы!E85*р_и_с!S$133</f>
        <v>1751.5199999999998</v>
      </c>
      <c r="T85" s="65">
        <f>Жильцы!E85*р_и_с!T$133</f>
        <v>1751.5199999999998</v>
      </c>
      <c r="U85" s="65">
        <f>Жильцы!E85*р_и_с!U$133</f>
        <v>1751.5199999999998</v>
      </c>
      <c r="V85" s="65">
        <f>Жильцы!E85*р_и_с!V$133</f>
        <v>1751.5199999999998</v>
      </c>
      <c r="W85" s="65">
        <f>Жильцы!E85*р_и_с!W$133</f>
        <v>1935.1999999999998</v>
      </c>
      <c r="X85" s="65">
        <f>Жильцы!E85*р_и_с!X$133</f>
        <v>1935.1999999999998</v>
      </c>
      <c r="Y85" s="65">
        <f>Жильцы!E85*р_и_с!Y$133</f>
        <v>1935.1999999999998</v>
      </c>
      <c r="Z85" s="65">
        <f>Жильцы!E85*р_и_с!Z$133</f>
        <v>1935.1999999999998</v>
      </c>
      <c r="AA85" s="65">
        <f>Жильцы!E85*р_и_с!AA$133</f>
        <v>1935.1999999999998</v>
      </c>
      <c r="AB85" s="65">
        <f>Жильцы!E85*р_и_с!AB$133</f>
        <v>1935.1999999999998</v>
      </c>
      <c r="AC85" s="65">
        <f>Жильцы!E85*р_и_с!AC$133</f>
        <v>1935.1999999999998</v>
      </c>
    </row>
    <row r="86" spans="1:29">
      <c r="A86" s="445">
        <v>85</v>
      </c>
      <c r="B86" s="450" t="s">
        <v>271</v>
      </c>
      <c r="D86" s="65">
        <f>Жильцы!E86*р_и_с!$D$133</f>
        <v>1905.0239999999999</v>
      </c>
      <c r="E86" s="65">
        <f>Жильцы!E86*р_и_с!$E$133</f>
        <v>1905.0239999999999</v>
      </c>
      <c r="F86" s="65">
        <f>Жильцы!E86*р_и_с!$F$133</f>
        <v>1905.0239999999999</v>
      </c>
      <c r="G86" s="65">
        <f>Жильцы!E86*р_и_с!$G$133</f>
        <v>1905.0239999999999</v>
      </c>
      <c r="H86" s="65">
        <f>Жильцы!E86*р_и_с!$H$133</f>
        <v>1905.0239999999999</v>
      </c>
      <c r="I86" s="65">
        <f>Жильцы!E86*р_и_с!$I$133</f>
        <v>2088.7039999999997</v>
      </c>
      <c r="J86" s="65">
        <f>Жильцы!E86*р_и_с!$J$133</f>
        <v>2088.7039999999997</v>
      </c>
      <c r="K86" s="65">
        <f>Жильцы!E86*р_и_с!$K$133</f>
        <v>2088.7039999999997</v>
      </c>
      <c r="L86" s="65">
        <f>Жильцы!E86*р_и_с!$L$133</f>
        <v>2088.7039999999997</v>
      </c>
      <c r="M86" s="65">
        <f>Жильцы!E86*р_и_с!$M$133</f>
        <v>2088.7039999999997</v>
      </c>
      <c r="N86" s="65">
        <f>Жильцы!E86*р_и_с!$N$133</f>
        <v>2088.7039999999997</v>
      </c>
      <c r="O86" s="65">
        <f>Жильцы!E86*р_и_с!$O$133</f>
        <v>2088.7039999999997</v>
      </c>
      <c r="Q86" s="445">
        <v>85</v>
      </c>
      <c r="R86" s="65">
        <f>Жильцы!E86*р_и_с!R$133</f>
        <v>1751.5199999999998</v>
      </c>
      <c r="S86" s="65">
        <f>Жильцы!E86*р_и_с!S$133</f>
        <v>1751.5199999999998</v>
      </c>
      <c r="T86" s="65">
        <f>Жильцы!E86*р_и_с!T$133</f>
        <v>1751.5199999999998</v>
      </c>
      <c r="U86" s="65">
        <f>Жильцы!E86*р_и_с!U$133</f>
        <v>1751.5199999999998</v>
      </c>
      <c r="V86" s="65">
        <f>Жильцы!E86*р_и_с!V$133</f>
        <v>1751.5199999999998</v>
      </c>
      <c r="W86" s="65">
        <f>Жильцы!E86*р_и_с!W$133</f>
        <v>1935.1999999999998</v>
      </c>
      <c r="X86" s="65">
        <f>Жильцы!E86*р_и_с!X$133</f>
        <v>1935.1999999999998</v>
      </c>
      <c r="Y86" s="65">
        <f>Жильцы!E86*р_и_с!Y$133</f>
        <v>1935.1999999999998</v>
      </c>
      <c r="Z86" s="65">
        <f>Жильцы!E86*р_и_с!Z$133</f>
        <v>1935.1999999999998</v>
      </c>
      <c r="AA86" s="65">
        <f>Жильцы!E86*р_и_с!AA$133</f>
        <v>1935.1999999999998</v>
      </c>
      <c r="AB86" s="65">
        <f>Жильцы!E86*р_и_с!AB$133</f>
        <v>1935.1999999999998</v>
      </c>
      <c r="AC86" s="65">
        <f>Жильцы!E86*р_и_с!AC$133</f>
        <v>1935.1999999999998</v>
      </c>
    </row>
    <row r="87" spans="1:29">
      <c r="A87" s="445">
        <v>86</v>
      </c>
      <c r="B87" s="451" t="s">
        <v>272</v>
      </c>
      <c r="D87" s="65">
        <f>Жильцы!E87*р_и_с!$D$133</f>
        <v>1428.768</v>
      </c>
      <c r="E87" s="65">
        <f>Жильцы!E87*р_и_с!$E$133</f>
        <v>1428.768</v>
      </c>
      <c r="F87" s="65">
        <f>Жильцы!E87*р_и_с!$F$133</f>
        <v>1428.768</v>
      </c>
      <c r="G87" s="65">
        <f>Жильцы!E87*р_и_с!$G$133</f>
        <v>1428.768</v>
      </c>
      <c r="H87" s="65">
        <f>Жильцы!E87*р_и_с!$H$133</f>
        <v>1428.768</v>
      </c>
      <c r="I87" s="65">
        <f>Жильцы!E87*р_и_с!$I$133</f>
        <v>1566.528</v>
      </c>
      <c r="J87" s="65">
        <f>Жильцы!E87*р_и_с!$J$133</f>
        <v>1566.528</v>
      </c>
      <c r="K87" s="65">
        <f>Жильцы!E87*р_и_с!$K$133</f>
        <v>1566.528</v>
      </c>
      <c r="L87" s="65">
        <f>Жильцы!E87*р_и_с!$L$133</f>
        <v>1566.528</v>
      </c>
      <c r="M87" s="65">
        <f>Жильцы!E87*р_и_с!$M$133</f>
        <v>1566.528</v>
      </c>
      <c r="N87" s="65">
        <f>Жильцы!E87*р_и_с!$N$133</f>
        <v>1566.528</v>
      </c>
      <c r="O87" s="65">
        <f>Жильцы!E87*р_и_с!$O$133</f>
        <v>1566.528</v>
      </c>
      <c r="Q87" s="445">
        <v>86</v>
      </c>
      <c r="R87" s="65">
        <f>Жильцы!E87*р_и_с!R$133</f>
        <v>1313.64</v>
      </c>
      <c r="S87" s="65">
        <f>Жильцы!E87*р_и_с!S$133</f>
        <v>1313.64</v>
      </c>
      <c r="T87" s="65">
        <f>Жильцы!E87*р_и_с!T$133</f>
        <v>1313.64</v>
      </c>
      <c r="U87" s="65">
        <f>Жильцы!E87*р_и_с!U$133</f>
        <v>1313.64</v>
      </c>
      <c r="V87" s="65">
        <f>Жильцы!E87*р_и_с!V$133</f>
        <v>1313.64</v>
      </c>
      <c r="W87" s="65">
        <f>Жильцы!E87*р_и_с!W$133</f>
        <v>1451.4</v>
      </c>
      <c r="X87" s="65">
        <f>Жильцы!E87*р_и_с!X$133</f>
        <v>1451.4</v>
      </c>
      <c r="Y87" s="65">
        <f>Жильцы!E87*р_и_с!Y$133</f>
        <v>1451.4</v>
      </c>
      <c r="Z87" s="65">
        <f>Жильцы!E87*р_и_с!Z$133</f>
        <v>1451.4</v>
      </c>
      <c r="AA87" s="65">
        <f>Жильцы!E87*р_и_с!AA$133</f>
        <v>1451.4</v>
      </c>
      <c r="AB87" s="65">
        <f>Жильцы!E87*р_и_с!AB$133</f>
        <v>1451.4</v>
      </c>
      <c r="AC87" s="65">
        <f>Жильцы!E87*р_и_с!AC$133</f>
        <v>1451.4</v>
      </c>
    </row>
    <row r="88" spans="1:29">
      <c r="A88" s="445">
        <v>87</v>
      </c>
      <c r="B88" s="450" t="s">
        <v>273</v>
      </c>
      <c r="D88" s="65">
        <f>Жильцы!E88*р_и_с!$D$133</f>
        <v>1428.768</v>
      </c>
      <c r="E88" s="65">
        <f>Жильцы!E88*р_и_с!$E$133</f>
        <v>1428.768</v>
      </c>
      <c r="F88" s="65">
        <f>Жильцы!E88*р_и_с!$F$133</f>
        <v>1428.768</v>
      </c>
      <c r="G88" s="65">
        <f>Жильцы!E88*р_и_с!$G$133</f>
        <v>1428.768</v>
      </c>
      <c r="H88" s="65">
        <f>Жильцы!E88*р_и_с!$H$133</f>
        <v>1428.768</v>
      </c>
      <c r="I88" s="65">
        <f>Жильцы!E88*р_и_с!$I$133</f>
        <v>1566.528</v>
      </c>
      <c r="J88" s="65">
        <f>Жильцы!E88*р_и_с!$J$133</f>
        <v>1566.528</v>
      </c>
      <c r="K88" s="65">
        <f>Жильцы!E88*р_и_с!$K$133</f>
        <v>1566.528</v>
      </c>
      <c r="L88" s="65">
        <f>Жильцы!E88*р_и_с!$L$133</f>
        <v>1566.528</v>
      </c>
      <c r="M88" s="65">
        <f>Жильцы!E88*р_и_с!$M$133</f>
        <v>1566.528</v>
      </c>
      <c r="N88" s="65">
        <f>Жильцы!E88*р_и_с!$N$133</f>
        <v>1566.528</v>
      </c>
      <c r="O88" s="65">
        <f>Жильцы!E88*р_и_с!$O$133</f>
        <v>1566.528</v>
      </c>
      <c r="Q88" s="445">
        <v>87</v>
      </c>
      <c r="R88" s="65">
        <f>Жильцы!E88*р_и_с!R$133</f>
        <v>1313.64</v>
      </c>
      <c r="S88" s="65">
        <f>Жильцы!E88*р_и_с!S$133</f>
        <v>1313.64</v>
      </c>
      <c r="T88" s="65">
        <f>Жильцы!E88*р_и_с!T$133</f>
        <v>1313.64</v>
      </c>
      <c r="U88" s="65">
        <f>Жильцы!E88*р_и_с!U$133</f>
        <v>1313.64</v>
      </c>
      <c r="V88" s="65">
        <f>Жильцы!E88*р_и_с!V$133</f>
        <v>1313.64</v>
      </c>
      <c r="W88" s="65">
        <f>Жильцы!E88*р_и_с!W$133</f>
        <v>1451.4</v>
      </c>
      <c r="X88" s="65">
        <f>Жильцы!E88*р_и_с!X$133</f>
        <v>1451.4</v>
      </c>
      <c r="Y88" s="65">
        <f>Жильцы!E88*р_и_с!Y$133</f>
        <v>1451.4</v>
      </c>
      <c r="Z88" s="65">
        <f>Жильцы!E88*р_и_с!Z$133</f>
        <v>1451.4</v>
      </c>
      <c r="AA88" s="65">
        <f>Жильцы!E88*р_и_с!AA$133</f>
        <v>1451.4</v>
      </c>
      <c r="AB88" s="65">
        <f>Жильцы!E88*р_и_с!AB$133</f>
        <v>1451.4</v>
      </c>
      <c r="AC88" s="65">
        <f>Жильцы!E88*р_и_с!AC$133</f>
        <v>1451.4</v>
      </c>
    </row>
    <row r="89" spans="1:29">
      <c r="A89" s="445">
        <v>88</v>
      </c>
      <c r="B89" s="450" t="s">
        <v>548</v>
      </c>
      <c r="D89" s="65">
        <f>Жильцы!E89*р_и_с!$D$133</f>
        <v>1437.48</v>
      </c>
      <c r="E89" s="65">
        <f>Жильцы!E89*р_и_с!$E$133</f>
        <v>1437.48</v>
      </c>
      <c r="F89" s="65">
        <f>Жильцы!E89*р_и_с!$F$133</f>
        <v>1437.48</v>
      </c>
      <c r="G89" s="65">
        <f>Жильцы!E89*р_и_с!$G$133</f>
        <v>1437.48</v>
      </c>
      <c r="H89" s="65">
        <f>Жильцы!E89*р_и_с!$H$133</f>
        <v>1437.48</v>
      </c>
      <c r="I89" s="65">
        <f>Жильцы!E89*р_и_с!$I$133</f>
        <v>1576.08</v>
      </c>
      <c r="J89" s="65">
        <f>Жильцы!E89*р_и_с!$J$133</f>
        <v>1576.08</v>
      </c>
      <c r="K89" s="65">
        <f>Жильцы!E89*р_и_с!$K$133</f>
        <v>1576.08</v>
      </c>
      <c r="L89" s="65">
        <f>Жильцы!E89*р_и_с!$L$133</f>
        <v>1576.08</v>
      </c>
      <c r="M89" s="65">
        <f>Жильцы!E89*р_и_с!$M$133</f>
        <v>1576.08</v>
      </c>
      <c r="N89" s="65">
        <f>Жильцы!E89*р_и_с!$N$133</f>
        <v>1576.08</v>
      </c>
      <c r="O89" s="65">
        <f>Жильцы!E89*р_и_с!$O$133</f>
        <v>1576.08</v>
      </c>
      <c r="Q89" s="445">
        <v>88</v>
      </c>
      <c r="R89" s="65">
        <f>Жильцы!E89*р_и_с!R$133</f>
        <v>1321.6499999999999</v>
      </c>
      <c r="S89" s="65">
        <f>Жильцы!E89*р_и_с!S$133</f>
        <v>1321.6499999999999</v>
      </c>
      <c r="T89" s="65">
        <f>Жильцы!E89*р_и_с!T$133</f>
        <v>1321.6499999999999</v>
      </c>
      <c r="U89" s="65">
        <f>Жильцы!E89*р_и_с!U$133</f>
        <v>1321.6499999999999</v>
      </c>
      <c r="V89" s="65">
        <f>Жильцы!E89*р_и_с!V$133</f>
        <v>1321.6499999999999</v>
      </c>
      <c r="W89" s="65">
        <f>Жильцы!E89*р_и_с!W$133</f>
        <v>1460.25</v>
      </c>
      <c r="X89" s="65">
        <f>Жильцы!E89*р_и_с!X$133</f>
        <v>1460.25</v>
      </c>
      <c r="Y89" s="65">
        <f>Жильцы!E89*р_и_с!Y$133</f>
        <v>1460.25</v>
      </c>
      <c r="Z89" s="65">
        <f>Жильцы!E89*р_и_с!Z$133</f>
        <v>1460.25</v>
      </c>
      <c r="AA89" s="65">
        <f>Жильцы!E89*р_и_с!AA$133</f>
        <v>1460.25</v>
      </c>
      <c r="AB89" s="65">
        <f>Жильцы!E89*р_и_с!AB$133</f>
        <v>1460.25</v>
      </c>
      <c r="AC89" s="65">
        <f>Жильцы!E89*р_и_с!AC$133</f>
        <v>1460.25</v>
      </c>
    </row>
    <row r="90" spans="1:29">
      <c r="A90" s="445">
        <v>89</v>
      </c>
      <c r="B90" s="450" t="s">
        <v>275</v>
      </c>
      <c r="D90" s="65">
        <f>Жильцы!E90*р_и_с!$D$133</f>
        <v>1434.576</v>
      </c>
      <c r="E90" s="65">
        <f>Жильцы!E90*р_и_с!$E$133</f>
        <v>1434.576</v>
      </c>
      <c r="F90" s="65">
        <f>Жильцы!E90*р_и_с!$F$133</f>
        <v>1434.576</v>
      </c>
      <c r="G90" s="65">
        <f>Жильцы!E90*р_и_с!$G$133</f>
        <v>1434.576</v>
      </c>
      <c r="H90" s="65">
        <f>Жильцы!E90*р_и_с!$H$133</f>
        <v>1434.576</v>
      </c>
      <c r="I90" s="65">
        <f>Жильцы!E90*р_и_с!$I$133</f>
        <v>1572.896</v>
      </c>
      <c r="J90" s="65">
        <f>Жильцы!E90*р_и_с!$J$133</f>
        <v>1572.896</v>
      </c>
      <c r="K90" s="65">
        <f>Жильцы!E90*р_и_с!$K$133</f>
        <v>1572.896</v>
      </c>
      <c r="L90" s="65">
        <f>Жильцы!E90*р_и_с!$L$133</f>
        <v>1572.896</v>
      </c>
      <c r="M90" s="65">
        <f>Жильцы!E90*р_и_с!$M$133</f>
        <v>1572.896</v>
      </c>
      <c r="N90" s="65">
        <f>Жильцы!E90*р_и_с!$N$133</f>
        <v>1572.896</v>
      </c>
      <c r="O90" s="65">
        <f>Жильцы!E90*р_и_с!$O$133</f>
        <v>1572.896</v>
      </c>
      <c r="Q90" s="445">
        <v>89</v>
      </c>
      <c r="R90" s="65">
        <f>Жильцы!E90*р_и_с!R$133</f>
        <v>1318.98</v>
      </c>
      <c r="S90" s="65">
        <f>Жильцы!E90*р_и_с!S$133</f>
        <v>1318.98</v>
      </c>
      <c r="T90" s="65">
        <f>Жильцы!E90*р_и_с!T$133</f>
        <v>1318.98</v>
      </c>
      <c r="U90" s="65">
        <f>Жильцы!E90*р_и_с!U$133</f>
        <v>1318.98</v>
      </c>
      <c r="V90" s="65">
        <f>Жильцы!E90*р_и_с!V$133</f>
        <v>1318.98</v>
      </c>
      <c r="W90" s="65">
        <f>Жильцы!E90*р_и_с!W$133</f>
        <v>1457.3</v>
      </c>
      <c r="X90" s="65">
        <f>Жильцы!E90*р_и_с!X$133</f>
        <v>1457.3</v>
      </c>
      <c r="Y90" s="65">
        <f>Жильцы!E90*р_и_с!Y$133</f>
        <v>1457.3</v>
      </c>
      <c r="Z90" s="65">
        <f>Жильцы!E90*р_и_с!Z$133</f>
        <v>1457.3</v>
      </c>
      <c r="AA90" s="65">
        <f>Жильцы!E90*р_и_с!AA$133</f>
        <v>1457.3</v>
      </c>
      <c r="AB90" s="65">
        <f>Жильцы!E90*р_и_с!AB$133</f>
        <v>1457.3</v>
      </c>
      <c r="AC90" s="65">
        <f>Жильцы!E90*р_и_с!AC$133</f>
        <v>1457.3</v>
      </c>
    </row>
    <row r="91" spans="1:29">
      <c r="A91" s="445">
        <v>90</v>
      </c>
      <c r="B91" s="450" t="s">
        <v>549</v>
      </c>
      <c r="D91" s="65">
        <f>Жильцы!E91*р_и_с!$D$133</f>
        <v>1550.7359999999999</v>
      </c>
      <c r="E91" s="65">
        <f>Жильцы!E91*р_и_с!$E$133</f>
        <v>1550.7359999999999</v>
      </c>
      <c r="F91" s="65">
        <f>Жильцы!E91*р_и_с!$F$133</f>
        <v>1550.7359999999999</v>
      </c>
      <c r="G91" s="65">
        <f>Жильцы!E91*р_и_с!$G$133</f>
        <v>1550.7359999999999</v>
      </c>
      <c r="H91" s="65">
        <f>Жильцы!E91*р_и_с!$H$133</f>
        <v>1550.7359999999999</v>
      </c>
      <c r="I91" s="65">
        <f>Жильцы!E91*р_и_с!$I$133</f>
        <v>1700.2559999999999</v>
      </c>
      <c r="J91" s="65">
        <f>Жильцы!E91*р_и_с!$J$133</f>
        <v>1700.2559999999999</v>
      </c>
      <c r="K91" s="65">
        <f>Жильцы!E91*р_и_с!$K$133</f>
        <v>1700.2559999999999</v>
      </c>
      <c r="L91" s="65">
        <f>Жильцы!E91*р_и_с!$L$133</f>
        <v>1700.2559999999999</v>
      </c>
      <c r="M91" s="65">
        <f>Жильцы!E91*р_и_с!$M$133</f>
        <v>1700.2559999999999</v>
      </c>
      <c r="N91" s="65">
        <f>Жильцы!E91*р_и_с!$N$133</f>
        <v>1700.2559999999999</v>
      </c>
      <c r="O91" s="65">
        <f>Жильцы!E91*р_и_с!$O$133</f>
        <v>1700.2559999999999</v>
      </c>
      <c r="Q91" s="445">
        <v>90</v>
      </c>
      <c r="R91" s="65">
        <f>Жильцы!E91*р_и_с!R$133</f>
        <v>1425.78</v>
      </c>
      <c r="S91" s="65">
        <f>Жильцы!E91*р_и_с!S$133</f>
        <v>1425.78</v>
      </c>
      <c r="T91" s="65">
        <f>Жильцы!E91*р_и_с!T$133</f>
        <v>1425.78</v>
      </c>
      <c r="U91" s="65">
        <f>Жильцы!E91*р_и_с!U$133</f>
        <v>1425.78</v>
      </c>
      <c r="V91" s="65">
        <f>Жильцы!E91*р_и_с!V$133</f>
        <v>1425.78</v>
      </c>
      <c r="W91" s="65">
        <f>Жильцы!E91*р_и_с!W$133</f>
        <v>1575.3</v>
      </c>
      <c r="X91" s="65">
        <f>Жильцы!E91*р_и_с!X$133</f>
        <v>1575.3</v>
      </c>
      <c r="Y91" s="65">
        <f>Жильцы!E91*р_и_с!Y$133</f>
        <v>1575.3</v>
      </c>
      <c r="Z91" s="65">
        <f>Жильцы!E91*р_и_с!Z$133</f>
        <v>1575.3</v>
      </c>
      <c r="AA91" s="65">
        <f>Жильцы!E91*р_и_с!AA$133</f>
        <v>1575.3</v>
      </c>
      <c r="AB91" s="65">
        <f>Жильцы!E91*р_и_с!AB$133</f>
        <v>1575.3</v>
      </c>
      <c r="AC91" s="65">
        <f>Жильцы!E91*р_и_с!AC$133</f>
        <v>1575.3</v>
      </c>
    </row>
    <row r="92" spans="1:29">
      <c r="A92" s="445">
        <v>91</v>
      </c>
      <c r="B92" s="450" t="s">
        <v>277</v>
      </c>
      <c r="D92" s="65">
        <f>Жильцы!E92*р_и_с!$D$133</f>
        <v>1428.768</v>
      </c>
      <c r="E92" s="65">
        <f>Жильцы!E92*р_и_с!$E$133</f>
        <v>1428.768</v>
      </c>
      <c r="F92" s="65">
        <f>Жильцы!E92*р_и_с!$F$133</f>
        <v>1428.768</v>
      </c>
      <c r="G92" s="65">
        <f>Жильцы!E92*р_и_с!$G$133</f>
        <v>1428.768</v>
      </c>
      <c r="H92" s="65">
        <f>Жильцы!E92*р_и_с!$H$133</f>
        <v>1428.768</v>
      </c>
      <c r="I92" s="65">
        <f>Жильцы!E92*р_и_с!$I$133</f>
        <v>1566.528</v>
      </c>
      <c r="J92" s="65">
        <f>Жильцы!E92*р_и_с!$J$133</f>
        <v>1566.528</v>
      </c>
      <c r="K92" s="65">
        <f>Жильцы!E92*р_и_с!$K$133</f>
        <v>1566.528</v>
      </c>
      <c r="L92" s="65">
        <f>Жильцы!E92*р_и_с!$L$133</f>
        <v>1566.528</v>
      </c>
      <c r="M92" s="65">
        <f>Жильцы!E92*р_и_с!$M$133</f>
        <v>1566.528</v>
      </c>
      <c r="N92" s="65">
        <f>Жильцы!E92*р_и_с!$N$133</f>
        <v>1566.528</v>
      </c>
      <c r="O92" s="65">
        <f>Жильцы!E92*р_и_с!$O$133</f>
        <v>1566.528</v>
      </c>
      <c r="Q92" s="445">
        <v>91</v>
      </c>
      <c r="R92" s="65">
        <f>Жильцы!E92*р_и_с!R$133</f>
        <v>1313.64</v>
      </c>
      <c r="S92" s="65">
        <f>Жильцы!E92*р_и_с!S$133</f>
        <v>1313.64</v>
      </c>
      <c r="T92" s="65">
        <f>Жильцы!E92*р_и_с!T$133</f>
        <v>1313.64</v>
      </c>
      <c r="U92" s="65">
        <f>Жильцы!E92*р_и_с!U$133</f>
        <v>1313.64</v>
      </c>
      <c r="V92" s="65">
        <f>Жильцы!E92*р_и_с!V$133</f>
        <v>1313.64</v>
      </c>
      <c r="W92" s="65">
        <f>Жильцы!E92*р_и_с!W$133</f>
        <v>1451.4</v>
      </c>
      <c r="X92" s="65">
        <f>Жильцы!E92*р_и_с!X$133</f>
        <v>1451.4</v>
      </c>
      <c r="Y92" s="65">
        <f>Жильцы!E92*р_и_с!Y$133</f>
        <v>1451.4</v>
      </c>
      <c r="Z92" s="65">
        <f>Жильцы!E92*р_и_с!Z$133</f>
        <v>1451.4</v>
      </c>
      <c r="AA92" s="65">
        <f>Жильцы!E92*р_и_с!AA$133</f>
        <v>1451.4</v>
      </c>
      <c r="AB92" s="65">
        <f>Жильцы!E92*р_и_с!AB$133</f>
        <v>1451.4</v>
      </c>
      <c r="AC92" s="65">
        <f>Жильцы!E92*р_и_с!AC$133</f>
        <v>1451.4</v>
      </c>
    </row>
    <row r="93" spans="1:29">
      <c r="A93" s="445">
        <v>92</v>
      </c>
      <c r="B93" s="451" t="s">
        <v>278</v>
      </c>
      <c r="D93" s="65">
        <f>Жильцы!E93*р_и_с!$D$133</f>
        <v>1905.0239999999999</v>
      </c>
      <c r="E93" s="65">
        <f>Жильцы!E93*р_и_с!$E$133</f>
        <v>1905.0239999999999</v>
      </c>
      <c r="F93" s="65">
        <f>Жильцы!E93*р_и_с!$F$133</f>
        <v>1905.0239999999999</v>
      </c>
      <c r="G93" s="65">
        <f>Жильцы!E93*р_и_с!$G$133</f>
        <v>1905.0239999999999</v>
      </c>
      <c r="H93" s="65">
        <f>Жильцы!E93*р_и_с!$H$133</f>
        <v>1905.0239999999999</v>
      </c>
      <c r="I93" s="65">
        <f>Жильцы!E93*р_и_с!$I$133</f>
        <v>2088.7039999999997</v>
      </c>
      <c r="J93" s="65">
        <f>Жильцы!E93*р_и_с!$J$133</f>
        <v>2088.7039999999997</v>
      </c>
      <c r="K93" s="65">
        <f>Жильцы!E93*р_и_с!$K$133</f>
        <v>2088.7039999999997</v>
      </c>
      <c r="L93" s="65">
        <f>Жильцы!E93*р_и_с!$L$133</f>
        <v>2088.7039999999997</v>
      </c>
      <c r="M93" s="65">
        <f>Жильцы!E93*р_и_с!$M$133</f>
        <v>2088.7039999999997</v>
      </c>
      <c r="N93" s="65">
        <f>Жильцы!E93*р_и_с!$N$133</f>
        <v>2088.7039999999997</v>
      </c>
      <c r="O93" s="65">
        <f>Жильцы!E93*р_и_с!$O$133</f>
        <v>2088.7039999999997</v>
      </c>
      <c r="Q93" s="445">
        <v>92</v>
      </c>
      <c r="R93" s="65">
        <f>Жильцы!E93*р_и_с!R$133</f>
        <v>1751.5199999999998</v>
      </c>
      <c r="S93" s="65">
        <f>Жильцы!E93*р_и_с!S$133</f>
        <v>1751.5199999999998</v>
      </c>
      <c r="T93" s="65">
        <f>Жильцы!E93*р_и_с!T$133</f>
        <v>1751.5199999999998</v>
      </c>
      <c r="U93" s="65">
        <f>Жильцы!E93*р_и_с!U$133</f>
        <v>1751.5199999999998</v>
      </c>
      <c r="V93" s="65">
        <f>Жильцы!E93*р_и_с!V$133</f>
        <v>1751.5199999999998</v>
      </c>
      <c r="W93" s="65">
        <f>Жильцы!E93*р_и_с!W$133</f>
        <v>1935.1999999999998</v>
      </c>
      <c r="X93" s="65">
        <f>Жильцы!E93*р_и_с!X$133</f>
        <v>1935.1999999999998</v>
      </c>
      <c r="Y93" s="65">
        <f>Жильцы!E93*р_и_с!Y$133</f>
        <v>1935.1999999999998</v>
      </c>
      <c r="Z93" s="65">
        <f>Жильцы!E93*р_и_с!Z$133</f>
        <v>1935.1999999999998</v>
      </c>
      <c r="AA93" s="65">
        <f>Жильцы!E93*р_и_с!AA$133</f>
        <v>1935.1999999999998</v>
      </c>
      <c r="AB93" s="65">
        <f>Жильцы!E93*р_и_с!AB$133</f>
        <v>1935.1999999999998</v>
      </c>
      <c r="AC93" s="65">
        <f>Жильцы!E93*р_и_с!AC$133</f>
        <v>1935.1999999999998</v>
      </c>
    </row>
    <row r="94" spans="1:29">
      <c r="A94" s="445">
        <v>93</v>
      </c>
      <c r="B94" s="450" t="s">
        <v>279</v>
      </c>
      <c r="D94" s="65">
        <f>Жильцы!E94*р_и_с!$D$133</f>
        <v>1905.0239999999999</v>
      </c>
      <c r="E94" s="65">
        <f>Жильцы!E94*р_и_с!$E$133</f>
        <v>1905.0239999999999</v>
      </c>
      <c r="F94" s="65">
        <f>Жильцы!E94*р_и_с!$F$133</f>
        <v>1905.0239999999999</v>
      </c>
      <c r="G94" s="65">
        <f>Жильцы!E94*р_и_с!$G$133</f>
        <v>1905.0239999999999</v>
      </c>
      <c r="H94" s="65">
        <f>Жильцы!E94*р_и_с!$H$133</f>
        <v>1905.0239999999999</v>
      </c>
      <c r="I94" s="65">
        <f>Жильцы!E94*р_и_с!$I$133</f>
        <v>2088.7039999999997</v>
      </c>
      <c r="J94" s="65">
        <f>Жильцы!E94*р_и_с!$J$133</f>
        <v>2088.7039999999997</v>
      </c>
      <c r="K94" s="65">
        <f>Жильцы!E94*р_и_с!$K$133</f>
        <v>2088.7039999999997</v>
      </c>
      <c r="L94" s="65">
        <f>Жильцы!E94*р_и_с!$L$133</f>
        <v>2088.7039999999997</v>
      </c>
      <c r="M94" s="65">
        <f>Жильцы!E94*р_и_с!$M$133</f>
        <v>2088.7039999999997</v>
      </c>
      <c r="N94" s="65">
        <f>Жильцы!E94*р_и_с!$N$133</f>
        <v>2088.7039999999997</v>
      </c>
      <c r="O94" s="65">
        <f>Жильцы!E94*р_и_с!$O$133</f>
        <v>2088.7039999999997</v>
      </c>
      <c r="Q94" s="445">
        <v>93</v>
      </c>
      <c r="R94" s="65">
        <f>Жильцы!E94*р_и_с!R$133</f>
        <v>1751.5199999999998</v>
      </c>
      <c r="S94" s="65">
        <f>Жильцы!E94*р_и_с!S$133</f>
        <v>1751.5199999999998</v>
      </c>
      <c r="T94" s="65">
        <f>Жильцы!E94*р_и_с!T$133</f>
        <v>1751.5199999999998</v>
      </c>
      <c r="U94" s="65">
        <f>Жильцы!E94*р_и_с!U$133</f>
        <v>1751.5199999999998</v>
      </c>
      <c r="V94" s="65">
        <f>Жильцы!E94*р_и_с!V$133</f>
        <v>1751.5199999999998</v>
      </c>
      <c r="W94" s="65">
        <f>Жильцы!E94*р_и_с!W$133</f>
        <v>1935.1999999999998</v>
      </c>
      <c r="X94" s="65">
        <f>Жильцы!E94*р_и_с!X$133</f>
        <v>1935.1999999999998</v>
      </c>
      <c r="Y94" s="65">
        <f>Жильцы!E94*р_и_с!Y$133</f>
        <v>1935.1999999999998</v>
      </c>
      <c r="Z94" s="65">
        <f>Жильцы!E94*р_и_с!Z$133</f>
        <v>1935.1999999999998</v>
      </c>
      <c r="AA94" s="65">
        <f>Жильцы!E94*р_и_с!AA$133</f>
        <v>1935.1999999999998</v>
      </c>
      <c r="AB94" s="65">
        <f>Жильцы!E94*р_и_с!AB$133</f>
        <v>1935.1999999999998</v>
      </c>
      <c r="AC94" s="65">
        <f>Жильцы!E94*р_и_с!AC$133</f>
        <v>1935.1999999999998</v>
      </c>
    </row>
    <row r="95" spans="1:29">
      <c r="A95" s="445">
        <v>94</v>
      </c>
      <c r="B95" s="450" t="s">
        <v>281</v>
      </c>
      <c r="D95" s="65">
        <f>Жильцы!E95*р_и_с!$D$133</f>
        <v>1428.768</v>
      </c>
      <c r="E95" s="65">
        <f>Жильцы!E95*р_и_с!$E$133</f>
        <v>1428.768</v>
      </c>
      <c r="F95" s="65">
        <f>Жильцы!E95*р_и_с!$F$133</f>
        <v>1428.768</v>
      </c>
      <c r="G95" s="65">
        <f>Жильцы!E95*р_и_с!$G$133</f>
        <v>1428.768</v>
      </c>
      <c r="H95" s="65">
        <f>Жильцы!E95*р_и_с!$H$133</f>
        <v>1428.768</v>
      </c>
      <c r="I95" s="65">
        <f>Жильцы!E95*р_и_с!$I$133</f>
        <v>1566.528</v>
      </c>
      <c r="J95" s="65">
        <f>Жильцы!E95*р_и_с!$J$133</f>
        <v>1566.528</v>
      </c>
      <c r="K95" s="65">
        <f>Жильцы!E95*р_и_с!$K$133</f>
        <v>1566.528</v>
      </c>
      <c r="L95" s="65">
        <f>Жильцы!E95*р_и_с!$L$133</f>
        <v>1566.528</v>
      </c>
      <c r="M95" s="65">
        <f>Жильцы!E95*р_и_с!$M$133</f>
        <v>1566.528</v>
      </c>
      <c r="N95" s="65">
        <f>Жильцы!E95*р_и_с!$N$133</f>
        <v>1566.528</v>
      </c>
      <c r="O95" s="65">
        <f>Жильцы!E95*р_и_с!$O$133</f>
        <v>1566.528</v>
      </c>
      <c r="Q95" s="445">
        <v>94</v>
      </c>
      <c r="R95" s="65">
        <f>Жильцы!E95*р_и_с!R$133</f>
        <v>1313.64</v>
      </c>
      <c r="S95" s="65">
        <f>Жильцы!E95*р_и_с!S$133</f>
        <v>1313.64</v>
      </c>
      <c r="T95" s="65">
        <f>Жильцы!E95*р_и_с!T$133</f>
        <v>1313.64</v>
      </c>
      <c r="U95" s="65">
        <f>Жильцы!E95*р_и_с!U$133</f>
        <v>1313.64</v>
      </c>
      <c r="V95" s="65">
        <f>Жильцы!E95*р_и_с!V$133</f>
        <v>1313.64</v>
      </c>
      <c r="W95" s="65">
        <f>Жильцы!E95*р_и_с!W$133</f>
        <v>1451.4</v>
      </c>
      <c r="X95" s="65">
        <f>Жильцы!E95*р_и_с!X$133</f>
        <v>1451.4</v>
      </c>
      <c r="Y95" s="65">
        <f>Жильцы!E95*р_и_с!Y$133</f>
        <v>1451.4</v>
      </c>
      <c r="Z95" s="65">
        <f>Жильцы!E95*р_и_с!Z$133</f>
        <v>1451.4</v>
      </c>
      <c r="AA95" s="65">
        <f>Жильцы!E95*р_и_с!AA$133</f>
        <v>1451.4</v>
      </c>
      <c r="AB95" s="65">
        <f>Жильцы!E95*р_и_с!AB$133</f>
        <v>1451.4</v>
      </c>
      <c r="AC95" s="65">
        <f>Жильцы!E95*р_и_с!AC$133</f>
        <v>1451.4</v>
      </c>
    </row>
    <row r="96" spans="1:29">
      <c r="A96" s="445">
        <v>95</v>
      </c>
      <c r="B96" s="450" t="s">
        <v>550</v>
      </c>
      <c r="D96" s="65">
        <f>Жильцы!E96*р_и_с!$D$133</f>
        <v>1428.768</v>
      </c>
      <c r="E96" s="65">
        <f>Жильцы!E96*р_и_с!$E$133</f>
        <v>1428.768</v>
      </c>
      <c r="F96" s="65">
        <f>Жильцы!E96*р_и_с!$F$133</f>
        <v>1428.768</v>
      </c>
      <c r="G96" s="65">
        <f>Жильцы!E96*р_и_с!$G$133</f>
        <v>1428.768</v>
      </c>
      <c r="H96" s="65">
        <f>Жильцы!E96*р_и_с!$H$133</f>
        <v>1428.768</v>
      </c>
      <c r="I96" s="65">
        <f>Жильцы!E96*р_и_с!$I$133</f>
        <v>1566.528</v>
      </c>
      <c r="J96" s="65">
        <f>Жильцы!E96*р_и_с!$J$133</f>
        <v>1566.528</v>
      </c>
      <c r="K96" s="65">
        <f>Жильцы!E96*р_и_с!$K$133</f>
        <v>1566.528</v>
      </c>
      <c r="L96" s="65">
        <f>Жильцы!E96*р_и_с!$L$133</f>
        <v>1566.528</v>
      </c>
      <c r="M96" s="65">
        <f>Жильцы!E96*р_и_с!$M$133</f>
        <v>1566.528</v>
      </c>
      <c r="N96" s="65">
        <f>Жильцы!E96*р_и_с!$N$133</f>
        <v>1566.528</v>
      </c>
      <c r="O96" s="65">
        <f>Жильцы!E96*р_и_с!$O$133</f>
        <v>1566.528</v>
      </c>
      <c r="Q96" s="445">
        <v>95</v>
      </c>
      <c r="R96" s="65">
        <f>Жильцы!E96*р_и_с!R$133</f>
        <v>1313.64</v>
      </c>
      <c r="S96" s="65">
        <f>Жильцы!E96*р_и_с!S$133</f>
        <v>1313.64</v>
      </c>
      <c r="T96" s="65">
        <f>Жильцы!E96*р_и_с!T$133</f>
        <v>1313.64</v>
      </c>
      <c r="U96" s="65">
        <f>Жильцы!E96*р_и_с!U$133</f>
        <v>1313.64</v>
      </c>
      <c r="V96" s="65">
        <f>Жильцы!E96*р_и_с!V$133</f>
        <v>1313.64</v>
      </c>
      <c r="W96" s="65">
        <f>Жильцы!E96*р_и_с!W$133</f>
        <v>1451.4</v>
      </c>
      <c r="X96" s="65">
        <f>Жильцы!E96*р_и_с!X$133</f>
        <v>1451.4</v>
      </c>
      <c r="Y96" s="65">
        <f>Жильцы!E96*р_и_с!Y$133</f>
        <v>1451.4</v>
      </c>
      <c r="Z96" s="65">
        <f>Жильцы!E96*р_и_с!Z$133</f>
        <v>1451.4</v>
      </c>
      <c r="AA96" s="65">
        <f>Жильцы!E96*р_и_с!AA$133</f>
        <v>1451.4</v>
      </c>
      <c r="AB96" s="65">
        <f>Жильцы!E96*р_и_с!AB$133</f>
        <v>1451.4</v>
      </c>
      <c r="AC96" s="65">
        <f>Жильцы!E96*р_и_с!AC$133</f>
        <v>1451.4</v>
      </c>
    </row>
    <row r="97" spans="1:29">
      <c r="A97" s="445">
        <v>96</v>
      </c>
      <c r="B97" s="450" t="s">
        <v>282</v>
      </c>
      <c r="D97" s="65">
        <f>Жильцы!E97*р_и_с!$D$133</f>
        <v>1437.48</v>
      </c>
      <c r="E97" s="65">
        <f>Жильцы!E97*р_и_с!$E$133</f>
        <v>1437.48</v>
      </c>
      <c r="F97" s="65">
        <f>Жильцы!E97*р_и_с!$F$133</f>
        <v>1437.48</v>
      </c>
      <c r="G97" s="65">
        <f>Жильцы!E97*р_и_с!$G$133</f>
        <v>1437.48</v>
      </c>
      <c r="H97" s="65">
        <f>Жильцы!E97*р_и_с!$H$133</f>
        <v>1437.48</v>
      </c>
      <c r="I97" s="65">
        <f>Жильцы!E97*р_и_с!$I$133</f>
        <v>1576.08</v>
      </c>
      <c r="J97" s="65">
        <f>Жильцы!E97*р_и_с!$J$133</f>
        <v>1576.08</v>
      </c>
      <c r="K97" s="65">
        <f>Жильцы!E97*р_и_с!$K$133</f>
        <v>1576.08</v>
      </c>
      <c r="L97" s="65">
        <f>Жильцы!E97*р_и_с!$L$133</f>
        <v>1576.08</v>
      </c>
      <c r="M97" s="65">
        <f>Жильцы!E97*р_и_с!$M$133</f>
        <v>1576.08</v>
      </c>
      <c r="N97" s="65">
        <f>Жильцы!E97*р_и_с!$N$133</f>
        <v>1576.08</v>
      </c>
      <c r="O97" s="65">
        <f>Жильцы!E97*р_и_с!$O$133</f>
        <v>1576.08</v>
      </c>
      <c r="Q97" s="445">
        <v>96</v>
      </c>
      <c r="R97" s="65">
        <f>Жильцы!E97*р_и_с!R$133</f>
        <v>1321.6499999999999</v>
      </c>
      <c r="S97" s="65">
        <f>Жильцы!E97*р_и_с!S$133</f>
        <v>1321.6499999999999</v>
      </c>
      <c r="T97" s="65">
        <f>Жильцы!E97*р_и_с!T$133</f>
        <v>1321.6499999999999</v>
      </c>
      <c r="U97" s="65">
        <f>Жильцы!E97*р_и_с!U$133</f>
        <v>1321.6499999999999</v>
      </c>
      <c r="V97" s="65">
        <f>Жильцы!E97*р_и_с!V$133</f>
        <v>1321.6499999999999</v>
      </c>
      <c r="W97" s="65">
        <f>Жильцы!E97*р_и_с!W$133</f>
        <v>1460.25</v>
      </c>
      <c r="X97" s="65">
        <f>Жильцы!E97*р_и_с!X$133</f>
        <v>1460.25</v>
      </c>
      <c r="Y97" s="65">
        <f>Жильцы!E97*р_и_с!Y$133</f>
        <v>1460.25</v>
      </c>
      <c r="Z97" s="65">
        <f>Жильцы!E97*р_и_с!Z$133</f>
        <v>1460.25</v>
      </c>
      <c r="AA97" s="65">
        <f>Жильцы!E97*р_и_с!AA$133</f>
        <v>1460.25</v>
      </c>
      <c r="AB97" s="65">
        <f>Жильцы!E97*р_и_с!AB$133</f>
        <v>1460.25</v>
      </c>
      <c r="AC97" s="65">
        <f>Жильцы!E97*р_и_с!AC$133</f>
        <v>1460.25</v>
      </c>
    </row>
    <row r="98" spans="1:29">
      <c r="A98" s="445">
        <v>97</v>
      </c>
      <c r="B98" s="450" t="s">
        <v>283</v>
      </c>
      <c r="D98" s="65">
        <f>Жильцы!E98*р_и_с!$D$133</f>
        <v>1434.576</v>
      </c>
      <c r="E98" s="65">
        <f>Жильцы!E98*р_и_с!$E$133</f>
        <v>1434.576</v>
      </c>
      <c r="F98" s="65">
        <f>Жильцы!E98*р_и_с!$F$133</f>
        <v>1434.576</v>
      </c>
      <c r="G98" s="65">
        <f>Жильцы!E98*р_и_с!$G$133</f>
        <v>1434.576</v>
      </c>
      <c r="H98" s="65">
        <f>Жильцы!E98*р_и_с!$H$133</f>
        <v>1434.576</v>
      </c>
      <c r="I98" s="65">
        <f>Жильцы!E98*р_и_с!$I$133</f>
        <v>1572.896</v>
      </c>
      <c r="J98" s="65">
        <f>Жильцы!E98*р_и_с!$J$133</f>
        <v>1572.896</v>
      </c>
      <c r="K98" s="65">
        <f>Жильцы!E98*р_и_с!$K$133</f>
        <v>1572.896</v>
      </c>
      <c r="L98" s="65">
        <f>Жильцы!E98*р_и_с!$L$133</f>
        <v>1572.896</v>
      </c>
      <c r="M98" s="65">
        <f>Жильцы!E98*р_и_с!$M$133</f>
        <v>1572.896</v>
      </c>
      <c r="N98" s="65">
        <f>Жильцы!E98*р_и_с!$N$133</f>
        <v>1572.896</v>
      </c>
      <c r="O98" s="65">
        <f>Жильцы!E98*р_и_с!$O$133</f>
        <v>1572.896</v>
      </c>
      <c r="Q98" s="445">
        <v>97</v>
      </c>
      <c r="R98" s="65">
        <f>Жильцы!E98*р_и_с!R$133</f>
        <v>1318.98</v>
      </c>
      <c r="S98" s="65">
        <f>Жильцы!E98*р_и_с!S$133</f>
        <v>1318.98</v>
      </c>
      <c r="T98" s="65">
        <f>Жильцы!E98*р_и_с!T$133</f>
        <v>1318.98</v>
      </c>
      <c r="U98" s="65">
        <f>Жильцы!E98*р_и_с!U$133</f>
        <v>1318.98</v>
      </c>
      <c r="V98" s="65">
        <f>Жильцы!E98*р_и_с!V$133</f>
        <v>1318.98</v>
      </c>
      <c r="W98" s="65">
        <f>Жильцы!E98*р_и_с!W$133</f>
        <v>1457.3</v>
      </c>
      <c r="X98" s="65">
        <f>Жильцы!E98*р_и_с!X$133</f>
        <v>1457.3</v>
      </c>
      <c r="Y98" s="65">
        <f>Жильцы!E98*р_и_с!Y$133</f>
        <v>1457.3</v>
      </c>
      <c r="Z98" s="65">
        <f>Жильцы!E98*р_и_с!Z$133</f>
        <v>1457.3</v>
      </c>
      <c r="AA98" s="65">
        <f>Жильцы!E98*р_и_с!AA$133</f>
        <v>1457.3</v>
      </c>
      <c r="AB98" s="65">
        <f>Жильцы!E98*р_и_с!AB$133</f>
        <v>1457.3</v>
      </c>
      <c r="AC98" s="65">
        <f>Жильцы!E98*р_и_с!AC$133</f>
        <v>1457.3</v>
      </c>
    </row>
    <row r="99" spans="1:29">
      <c r="A99" s="445">
        <v>98</v>
      </c>
      <c r="B99" s="450" t="s">
        <v>285</v>
      </c>
      <c r="D99" s="65">
        <f>Жильцы!E99*р_и_с!$D$133</f>
        <v>1431.6719999999998</v>
      </c>
      <c r="E99" s="65">
        <f>Жильцы!E99*р_и_с!$E$133</f>
        <v>1431.6719999999998</v>
      </c>
      <c r="F99" s="65">
        <f>Жильцы!E99*р_и_с!$F$133</f>
        <v>1431.6719999999998</v>
      </c>
      <c r="G99" s="65">
        <f>Жильцы!E99*р_и_с!$G$133</f>
        <v>1431.6719999999998</v>
      </c>
      <c r="H99" s="65">
        <f>Жильцы!E99*р_и_с!$H$133</f>
        <v>1431.6719999999998</v>
      </c>
      <c r="I99" s="65">
        <f>Жильцы!E99*р_и_с!$I$133</f>
        <v>1569.712</v>
      </c>
      <c r="J99" s="65">
        <f>Жильцы!E99*р_и_с!$J$133</f>
        <v>1569.712</v>
      </c>
      <c r="K99" s="65">
        <f>Жильцы!E99*р_и_с!$K$133</f>
        <v>1569.712</v>
      </c>
      <c r="L99" s="65">
        <f>Жильцы!E99*р_и_с!$L$133</f>
        <v>1569.712</v>
      </c>
      <c r="M99" s="65">
        <f>Жильцы!E99*р_и_с!$M$133</f>
        <v>1569.712</v>
      </c>
      <c r="N99" s="65">
        <f>Жильцы!E99*р_и_с!$N$133</f>
        <v>1569.712</v>
      </c>
      <c r="O99" s="65">
        <f>Жильцы!E99*р_и_с!$O$133</f>
        <v>1569.712</v>
      </c>
      <c r="Q99" s="445">
        <v>98</v>
      </c>
      <c r="R99" s="65">
        <f>Жильцы!E99*р_и_с!R$133</f>
        <v>1316.31</v>
      </c>
      <c r="S99" s="65">
        <f>Жильцы!E99*р_и_с!S$133</f>
        <v>1316.31</v>
      </c>
      <c r="T99" s="65">
        <f>Жильцы!E99*р_и_с!T$133</f>
        <v>1316.31</v>
      </c>
      <c r="U99" s="65">
        <f>Жильцы!E99*р_и_с!U$133</f>
        <v>1316.31</v>
      </c>
      <c r="V99" s="65">
        <f>Жильцы!E99*р_и_с!V$133</f>
        <v>1316.31</v>
      </c>
      <c r="W99" s="65">
        <f>Жильцы!E99*р_и_с!W$133</f>
        <v>1454.35</v>
      </c>
      <c r="X99" s="65">
        <f>Жильцы!E99*р_и_с!X$133</f>
        <v>1454.35</v>
      </c>
      <c r="Y99" s="65">
        <f>Жильцы!E99*р_и_с!Y$133</f>
        <v>1454.35</v>
      </c>
      <c r="Z99" s="65">
        <f>Жильцы!E99*р_и_с!Z$133</f>
        <v>1454.35</v>
      </c>
      <c r="AA99" s="65">
        <f>Жильцы!E99*р_и_с!AA$133</f>
        <v>1454.35</v>
      </c>
      <c r="AB99" s="65">
        <f>Жильцы!E99*р_и_с!AB$133</f>
        <v>1454.35</v>
      </c>
      <c r="AC99" s="65">
        <f>Жильцы!E99*р_и_с!AC$133</f>
        <v>1454.35</v>
      </c>
    </row>
    <row r="100" spans="1:29">
      <c r="A100" s="445">
        <v>99</v>
      </c>
      <c r="B100" s="450" t="s">
        <v>286</v>
      </c>
      <c r="D100" s="65">
        <f>Жильцы!E100*р_и_с!$D$133</f>
        <v>1428.768</v>
      </c>
      <c r="E100" s="65">
        <f>Жильцы!E100*р_и_с!$E$133</f>
        <v>1428.768</v>
      </c>
      <c r="F100" s="65">
        <f>Жильцы!E100*р_и_с!$F$133</f>
        <v>1428.768</v>
      </c>
      <c r="G100" s="65">
        <f>Жильцы!E100*р_и_с!$G$133</f>
        <v>1428.768</v>
      </c>
      <c r="H100" s="65">
        <f>Жильцы!E100*р_и_с!$H$133</f>
        <v>1428.768</v>
      </c>
      <c r="I100" s="65">
        <f>Жильцы!E100*р_и_с!$I$133</f>
        <v>1566.528</v>
      </c>
      <c r="J100" s="65">
        <f>Жильцы!E100*р_и_с!$J$133</f>
        <v>1566.528</v>
      </c>
      <c r="K100" s="65">
        <f>Жильцы!E100*р_и_с!$K$133</f>
        <v>1566.528</v>
      </c>
      <c r="L100" s="65">
        <f>Жильцы!E100*р_и_с!$L$133</f>
        <v>1566.528</v>
      </c>
      <c r="M100" s="65">
        <f>Жильцы!E100*р_и_с!$M$133</f>
        <v>1566.528</v>
      </c>
      <c r="N100" s="65">
        <f>Жильцы!E100*р_и_с!$N$133</f>
        <v>1566.528</v>
      </c>
      <c r="O100" s="65">
        <f>Жильцы!E100*р_и_с!$O$133</f>
        <v>1566.528</v>
      </c>
      <c r="Q100" s="445">
        <v>99</v>
      </c>
      <c r="R100" s="65">
        <f>Жильцы!E100*р_и_с!R$133</f>
        <v>1313.64</v>
      </c>
      <c r="S100" s="65">
        <f>Жильцы!E100*р_и_с!S$133</f>
        <v>1313.64</v>
      </c>
      <c r="T100" s="65">
        <f>Жильцы!E100*р_и_с!T$133</f>
        <v>1313.64</v>
      </c>
      <c r="U100" s="65">
        <f>Жильцы!E100*р_и_с!U$133</f>
        <v>1313.64</v>
      </c>
      <c r="V100" s="65">
        <f>Жильцы!E100*р_и_с!V$133</f>
        <v>1313.64</v>
      </c>
      <c r="W100" s="65">
        <f>Жильцы!E100*р_и_с!W$133</f>
        <v>1451.4</v>
      </c>
      <c r="X100" s="65">
        <f>Жильцы!E100*р_и_с!X$133</f>
        <v>1451.4</v>
      </c>
      <c r="Y100" s="65">
        <f>Жильцы!E100*р_и_с!Y$133</f>
        <v>1451.4</v>
      </c>
      <c r="Z100" s="65">
        <f>Жильцы!E100*р_и_с!Z$133</f>
        <v>1451.4</v>
      </c>
      <c r="AA100" s="65">
        <f>Жильцы!E100*р_и_с!AA$133</f>
        <v>1451.4</v>
      </c>
      <c r="AB100" s="65">
        <f>Жильцы!E100*р_и_с!AB$133</f>
        <v>1451.4</v>
      </c>
      <c r="AC100" s="65">
        <f>Жильцы!E100*р_и_с!AC$133</f>
        <v>1451.4</v>
      </c>
    </row>
    <row r="101" spans="1:29">
      <c r="A101" s="445">
        <v>100</v>
      </c>
      <c r="B101" s="450" t="s">
        <v>287</v>
      </c>
      <c r="D101" s="65">
        <f>Жильцы!E101*р_и_с!$D$133</f>
        <v>1905.0239999999999</v>
      </c>
      <c r="E101" s="65">
        <f>Жильцы!E101*р_и_с!$E$133</f>
        <v>1905.0239999999999</v>
      </c>
      <c r="F101" s="65">
        <f>Жильцы!E101*р_и_с!$F$133</f>
        <v>1905.0239999999999</v>
      </c>
      <c r="G101" s="65">
        <f>Жильцы!E101*р_и_с!$G$133</f>
        <v>1905.0239999999999</v>
      </c>
      <c r="H101" s="65">
        <f>Жильцы!E101*р_и_с!$H$133</f>
        <v>1905.0239999999999</v>
      </c>
      <c r="I101" s="65">
        <f>Жильцы!E101*р_и_с!$I$133</f>
        <v>2088.7039999999997</v>
      </c>
      <c r="J101" s="65">
        <f>Жильцы!E101*р_и_с!$J$133</f>
        <v>2088.7039999999997</v>
      </c>
      <c r="K101" s="65">
        <f>Жильцы!E101*р_и_с!$K$133</f>
        <v>2088.7039999999997</v>
      </c>
      <c r="L101" s="65">
        <f>Жильцы!E101*р_и_с!$L$133</f>
        <v>2088.7039999999997</v>
      </c>
      <c r="M101" s="65">
        <f>Жильцы!E101*р_и_с!$M$133</f>
        <v>2088.7039999999997</v>
      </c>
      <c r="N101" s="65">
        <f>Жильцы!E101*р_и_с!$N$133</f>
        <v>2088.7039999999997</v>
      </c>
      <c r="O101" s="65">
        <f>Жильцы!E101*р_и_с!$O$133</f>
        <v>2088.7039999999997</v>
      </c>
      <c r="Q101" s="445">
        <v>100</v>
      </c>
      <c r="R101" s="65">
        <f>Жильцы!E101*р_и_с!R$133</f>
        <v>1751.5199999999998</v>
      </c>
      <c r="S101" s="65">
        <f>Жильцы!E101*р_и_с!S$133</f>
        <v>1751.5199999999998</v>
      </c>
      <c r="T101" s="65">
        <f>Жильцы!E101*р_и_с!T$133</f>
        <v>1751.5199999999998</v>
      </c>
      <c r="U101" s="65">
        <f>Жильцы!E101*р_и_с!U$133</f>
        <v>1751.5199999999998</v>
      </c>
      <c r="V101" s="65">
        <f>Жильцы!E101*р_и_с!V$133</f>
        <v>1751.5199999999998</v>
      </c>
      <c r="W101" s="65">
        <f>Жильцы!E101*р_и_с!W$133</f>
        <v>1935.1999999999998</v>
      </c>
      <c r="X101" s="65">
        <f>Жильцы!E101*р_и_с!X$133</f>
        <v>1935.1999999999998</v>
      </c>
      <c r="Y101" s="65">
        <f>Жильцы!E101*р_и_с!Y$133</f>
        <v>1935.1999999999998</v>
      </c>
      <c r="Z101" s="65">
        <f>Жильцы!E101*р_и_с!Z$133</f>
        <v>1935.1999999999998</v>
      </c>
      <c r="AA101" s="65">
        <f>Жильцы!E101*р_и_с!AA$133</f>
        <v>1935.1999999999998</v>
      </c>
      <c r="AB101" s="65">
        <f>Жильцы!E101*р_и_с!AB$133</f>
        <v>1935.1999999999998</v>
      </c>
      <c r="AC101" s="65">
        <f>Жильцы!E101*р_и_с!AC$133</f>
        <v>1935.1999999999998</v>
      </c>
    </row>
    <row r="102" spans="1:29">
      <c r="A102" s="445">
        <v>101</v>
      </c>
      <c r="B102" s="450" t="s">
        <v>288</v>
      </c>
      <c r="D102" s="65">
        <f>Жильцы!E102*р_и_с!$D$133</f>
        <v>1905.0239999999999</v>
      </c>
      <c r="E102" s="65">
        <f>Жильцы!E102*р_и_с!$E$133</f>
        <v>1905.0239999999999</v>
      </c>
      <c r="F102" s="65">
        <f>Жильцы!E102*р_и_с!$F$133</f>
        <v>1905.0239999999999</v>
      </c>
      <c r="G102" s="65">
        <f>Жильцы!E102*р_и_с!$G$133</f>
        <v>1905.0239999999999</v>
      </c>
      <c r="H102" s="65">
        <f>Жильцы!E102*р_и_с!$H$133</f>
        <v>1905.0239999999999</v>
      </c>
      <c r="I102" s="65">
        <f>Жильцы!E102*р_и_с!$I$133</f>
        <v>2088.7039999999997</v>
      </c>
      <c r="J102" s="65">
        <f>Жильцы!E102*р_и_с!$J$133</f>
        <v>2088.7039999999997</v>
      </c>
      <c r="K102" s="65">
        <f>Жильцы!E102*р_и_с!$K$133</f>
        <v>2088.7039999999997</v>
      </c>
      <c r="L102" s="65">
        <f>Жильцы!E102*р_и_с!$L$133</f>
        <v>2088.7039999999997</v>
      </c>
      <c r="M102" s="65">
        <f>Жильцы!E102*р_и_с!$M$133</f>
        <v>2088.7039999999997</v>
      </c>
      <c r="N102" s="65">
        <f>Жильцы!E102*р_и_с!$N$133</f>
        <v>2088.7039999999997</v>
      </c>
      <c r="O102" s="65">
        <f>Жильцы!E102*р_и_с!$O$133</f>
        <v>2088.7039999999997</v>
      </c>
      <c r="Q102" s="445">
        <v>101</v>
      </c>
      <c r="R102" s="65">
        <f>Жильцы!E102*р_и_с!R$133</f>
        <v>1751.5199999999998</v>
      </c>
      <c r="S102" s="65">
        <f>Жильцы!E102*р_и_с!S$133</f>
        <v>1751.5199999999998</v>
      </c>
      <c r="T102" s="65">
        <f>Жильцы!E102*р_и_с!T$133</f>
        <v>1751.5199999999998</v>
      </c>
      <c r="U102" s="65">
        <f>Жильцы!E102*р_и_с!U$133</f>
        <v>1751.5199999999998</v>
      </c>
      <c r="V102" s="65">
        <f>Жильцы!E102*р_и_с!V$133</f>
        <v>1751.5199999999998</v>
      </c>
      <c r="W102" s="65">
        <f>Жильцы!E102*р_и_с!W$133</f>
        <v>1935.1999999999998</v>
      </c>
      <c r="X102" s="65">
        <f>Жильцы!E102*р_и_с!X$133</f>
        <v>1935.1999999999998</v>
      </c>
      <c r="Y102" s="65">
        <f>Жильцы!E102*р_и_с!Y$133</f>
        <v>1935.1999999999998</v>
      </c>
      <c r="Z102" s="65">
        <f>Жильцы!E102*р_и_с!Z$133</f>
        <v>1935.1999999999998</v>
      </c>
      <c r="AA102" s="65">
        <f>Жильцы!E102*р_и_с!AA$133</f>
        <v>1935.1999999999998</v>
      </c>
      <c r="AB102" s="65">
        <f>Жильцы!E102*р_и_с!AB$133</f>
        <v>1935.1999999999998</v>
      </c>
      <c r="AC102" s="65">
        <f>Жильцы!E102*р_и_с!AC$133</f>
        <v>1935.1999999999998</v>
      </c>
    </row>
    <row r="103" spans="1:29">
      <c r="A103" s="445">
        <v>102</v>
      </c>
      <c r="B103" s="450" t="s">
        <v>289</v>
      </c>
      <c r="D103" s="65">
        <f>Жильцы!E103*р_и_с!$D$133</f>
        <v>1428.768</v>
      </c>
      <c r="E103" s="65">
        <f>Жильцы!E103*р_и_с!$E$133</f>
        <v>1428.768</v>
      </c>
      <c r="F103" s="65">
        <f>Жильцы!E103*р_и_с!$F$133</f>
        <v>1428.768</v>
      </c>
      <c r="G103" s="65">
        <f>Жильцы!E103*р_и_с!$G$133</f>
        <v>1428.768</v>
      </c>
      <c r="H103" s="65">
        <f>Жильцы!E103*р_и_с!$H$133</f>
        <v>1428.768</v>
      </c>
      <c r="I103" s="65">
        <f>Жильцы!E103*р_и_с!$I$133</f>
        <v>1566.528</v>
      </c>
      <c r="J103" s="65">
        <f>Жильцы!E103*р_и_с!$J$133</f>
        <v>1566.528</v>
      </c>
      <c r="K103" s="65">
        <f>Жильцы!E103*р_и_с!$K$133</f>
        <v>1566.528</v>
      </c>
      <c r="L103" s="65">
        <f>Жильцы!E103*р_и_с!$L$133</f>
        <v>1566.528</v>
      </c>
      <c r="M103" s="65">
        <f>Жильцы!E103*р_и_с!$M$133</f>
        <v>1566.528</v>
      </c>
      <c r="N103" s="65">
        <f>Жильцы!E103*р_и_с!$N$133</f>
        <v>1566.528</v>
      </c>
      <c r="O103" s="65">
        <f>Жильцы!E103*р_и_с!$O$133</f>
        <v>1566.528</v>
      </c>
      <c r="Q103" s="445">
        <v>102</v>
      </c>
      <c r="R103" s="65">
        <f>Жильцы!E103*р_и_с!R$133</f>
        <v>1313.64</v>
      </c>
      <c r="S103" s="65">
        <f>Жильцы!E103*р_и_с!S$133</f>
        <v>1313.64</v>
      </c>
      <c r="T103" s="65">
        <f>Жильцы!E103*р_и_с!T$133</f>
        <v>1313.64</v>
      </c>
      <c r="U103" s="65">
        <f>Жильцы!E103*р_и_с!U$133</f>
        <v>1313.64</v>
      </c>
      <c r="V103" s="65">
        <f>Жильцы!E103*р_и_с!V$133</f>
        <v>1313.64</v>
      </c>
      <c r="W103" s="65">
        <f>Жильцы!E103*р_и_с!W$133</f>
        <v>1451.4</v>
      </c>
      <c r="X103" s="65">
        <f>Жильцы!E103*р_и_с!X$133</f>
        <v>1451.4</v>
      </c>
      <c r="Y103" s="65">
        <f>Жильцы!E103*р_и_с!Y$133</f>
        <v>1451.4</v>
      </c>
      <c r="Z103" s="65">
        <f>Жильцы!E103*р_и_с!Z$133</f>
        <v>1451.4</v>
      </c>
      <c r="AA103" s="65">
        <f>Жильцы!E103*р_и_с!AA$133</f>
        <v>1451.4</v>
      </c>
      <c r="AB103" s="65">
        <f>Жильцы!E103*р_и_с!AB$133</f>
        <v>1451.4</v>
      </c>
      <c r="AC103" s="65">
        <f>Жильцы!E103*р_и_с!AC$133</f>
        <v>1451.4</v>
      </c>
    </row>
    <row r="104" spans="1:29">
      <c r="A104" s="445">
        <v>103</v>
      </c>
      <c r="B104" s="450" t="s">
        <v>290</v>
      </c>
      <c r="D104" s="65">
        <f>Жильцы!E104*р_и_с!$D$133</f>
        <v>1428.768</v>
      </c>
      <c r="E104" s="65">
        <f>Жильцы!E104*р_и_с!$E$133</f>
        <v>1428.768</v>
      </c>
      <c r="F104" s="65">
        <f>Жильцы!E104*р_и_с!$F$133</f>
        <v>1428.768</v>
      </c>
      <c r="G104" s="65">
        <f>Жильцы!E104*р_и_с!$G$133</f>
        <v>1428.768</v>
      </c>
      <c r="H104" s="65">
        <f>Жильцы!E104*р_и_с!$H$133</f>
        <v>1428.768</v>
      </c>
      <c r="I104" s="65">
        <f>Жильцы!E104*р_и_с!$I$133</f>
        <v>1566.528</v>
      </c>
      <c r="J104" s="65">
        <f>Жильцы!E104*р_и_с!$J$133</f>
        <v>1566.528</v>
      </c>
      <c r="K104" s="65">
        <f>Жильцы!E104*р_и_с!$K$133</f>
        <v>1566.528</v>
      </c>
      <c r="L104" s="65">
        <f>Жильцы!E104*р_и_с!$L$133</f>
        <v>1566.528</v>
      </c>
      <c r="M104" s="65">
        <f>Жильцы!E104*р_и_с!$M$133</f>
        <v>1566.528</v>
      </c>
      <c r="N104" s="65">
        <f>Жильцы!E104*р_и_с!$N$133</f>
        <v>1566.528</v>
      </c>
      <c r="O104" s="65">
        <f>Жильцы!E104*р_и_с!$O$133</f>
        <v>1566.528</v>
      </c>
      <c r="Q104" s="445">
        <v>103</v>
      </c>
      <c r="R104" s="65">
        <f>Жильцы!E104*р_и_с!R$133</f>
        <v>1313.64</v>
      </c>
      <c r="S104" s="65">
        <f>Жильцы!E104*р_и_с!S$133</f>
        <v>1313.64</v>
      </c>
      <c r="T104" s="65">
        <f>Жильцы!E104*р_и_с!T$133</f>
        <v>1313.64</v>
      </c>
      <c r="U104" s="65">
        <f>Жильцы!E104*р_и_с!U$133</f>
        <v>1313.64</v>
      </c>
      <c r="V104" s="65">
        <f>Жильцы!E104*р_и_с!V$133</f>
        <v>1313.64</v>
      </c>
      <c r="W104" s="65">
        <f>Жильцы!E104*р_и_с!W$133</f>
        <v>1451.4</v>
      </c>
      <c r="X104" s="65">
        <f>Жильцы!E104*р_и_с!X$133</f>
        <v>1451.4</v>
      </c>
      <c r="Y104" s="65">
        <f>Жильцы!E104*р_и_с!Y$133</f>
        <v>1451.4</v>
      </c>
      <c r="Z104" s="65">
        <f>Жильцы!E104*р_и_с!Z$133</f>
        <v>1451.4</v>
      </c>
      <c r="AA104" s="65">
        <f>Жильцы!E104*р_и_с!AA$133</f>
        <v>1451.4</v>
      </c>
      <c r="AB104" s="65">
        <f>Жильцы!E104*р_и_с!AB$133</f>
        <v>1451.4</v>
      </c>
      <c r="AC104" s="65">
        <f>Жильцы!E104*р_и_с!AC$133</f>
        <v>1451.4</v>
      </c>
    </row>
    <row r="105" spans="1:29">
      <c r="A105" s="445">
        <v>104</v>
      </c>
      <c r="B105" s="450" t="s">
        <v>291</v>
      </c>
      <c r="D105" s="65">
        <f>Жильцы!E105*р_и_с!$D$133</f>
        <v>1437.48</v>
      </c>
      <c r="E105" s="65">
        <f>Жильцы!E105*р_и_с!$E$133</f>
        <v>1437.48</v>
      </c>
      <c r="F105" s="65">
        <f>Жильцы!E105*р_и_с!$F$133</f>
        <v>1437.48</v>
      </c>
      <c r="G105" s="65">
        <f>Жильцы!E105*р_и_с!$G$133</f>
        <v>1437.48</v>
      </c>
      <c r="H105" s="65">
        <f>Жильцы!E105*р_и_с!$H$133</f>
        <v>1437.48</v>
      </c>
      <c r="I105" s="65">
        <f>Жильцы!E105*р_и_с!$I$133</f>
        <v>1576.08</v>
      </c>
      <c r="J105" s="65">
        <f>Жильцы!E105*р_и_с!$J$133</f>
        <v>1576.08</v>
      </c>
      <c r="K105" s="65">
        <f>Жильцы!E105*р_и_с!$K$133</f>
        <v>1576.08</v>
      </c>
      <c r="L105" s="65">
        <f>Жильцы!E105*р_и_с!$L$133</f>
        <v>1576.08</v>
      </c>
      <c r="M105" s="65">
        <f>Жильцы!E105*р_и_с!$M$133</f>
        <v>1576.08</v>
      </c>
      <c r="N105" s="65">
        <f>Жильцы!E105*р_и_с!$N$133</f>
        <v>1576.08</v>
      </c>
      <c r="O105" s="65">
        <f>Жильцы!E105*р_и_с!$O$133</f>
        <v>1576.08</v>
      </c>
      <c r="Q105" s="445">
        <v>104</v>
      </c>
      <c r="R105" s="65">
        <f>Жильцы!E105*р_и_с!R$133</f>
        <v>1321.6499999999999</v>
      </c>
      <c r="S105" s="65">
        <f>Жильцы!E105*р_и_с!S$133</f>
        <v>1321.6499999999999</v>
      </c>
      <c r="T105" s="65">
        <f>Жильцы!E105*р_и_с!T$133</f>
        <v>1321.6499999999999</v>
      </c>
      <c r="U105" s="65">
        <f>Жильцы!E105*р_и_с!U$133</f>
        <v>1321.6499999999999</v>
      </c>
      <c r="V105" s="65">
        <f>Жильцы!E105*р_и_с!V$133</f>
        <v>1321.6499999999999</v>
      </c>
      <c r="W105" s="65">
        <f>Жильцы!E105*р_и_с!W$133</f>
        <v>1460.25</v>
      </c>
      <c r="X105" s="65">
        <f>Жильцы!E105*р_и_с!X$133</f>
        <v>1460.25</v>
      </c>
      <c r="Y105" s="65">
        <f>Жильцы!E105*р_и_с!Y$133</f>
        <v>1460.25</v>
      </c>
      <c r="Z105" s="65">
        <f>Жильцы!E105*р_и_с!Z$133</f>
        <v>1460.25</v>
      </c>
      <c r="AA105" s="65">
        <f>Жильцы!E105*р_и_с!AA$133</f>
        <v>1460.25</v>
      </c>
      <c r="AB105" s="65">
        <f>Жильцы!E105*р_и_с!AB$133</f>
        <v>1460.25</v>
      </c>
      <c r="AC105" s="65">
        <f>Жильцы!E105*р_и_с!AC$133</f>
        <v>1460.25</v>
      </c>
    </row>
    <row r="106" spans="1:29">
      <c r="A106" s="445">
        <v>105</v>
      </c>
      <c r="B106" s="450" t="s">
        <v>551</v>
      </c>
      <c r="D106" s="65">
        <f>Жильцы!E106*р_и_с!$D$133</f>
        <v>1434.576</v>
      </c>
      <c r="E106" s="65">
        <f>Жильцы!E106*р_и_с!$E$133</f>
        <v>1434.576</v>
      </c>
      <c r="F106" s="65">
        <f>Жильцы!E106*р_и_с!$F$133</f>
        <v>1434.576</v>
      </c>
      <c r="G106" s="65">
        <f>Жильцы!E106*р_и_с!$G$133</f>
        <v>1434.576</v>
      </c>
      <c r="H106" s="65">
        <f>Жильцы!E106*р_и_с!$H$133</f>
        <v>1434.576</v>
      </c>
      <c r="I106" s="65">
        <f>Жильцы!E106*р_и_с!$I$133</f>
        <v>1572.896</v>
      </c>
      <c r="J106" s="65">
        <f>Жильцы!E106*р_и_с!$J$133</f>
        <v>1572.896</v>
      </c>
      <c r="K106" s="65">
        <f>Жильцы!E106*р_и_с!$K$133</f>
        <v>1572.896</v>
      </c>
      <c r="L106" s="65">
        <f>Жильцы!E106*р_и_с!$L$133</f>
        <v>1572.896</v>
      </c>
      <c r="M106" s="65">
        <f>Жильцы!E106*р_и_с!$M$133</f>
        <v>1572.896</v>
      </c>
      <c r="N106" s="65">
        <f>Жильцы!E106*р_и_с!$N$133</f>
        <v>1572.896</v>
      </c>
      <c r="O106" s="65">
        <f>Жильцы!E106*р_и_с!$O$133</f>
        <v>1572.896</v>
      </c>
      <c r="Q106" s="445">
        <v>105</v>
      </c>
      <c r="R106" s="65">
        <f>Жильцы!E106*р_и_с!R$133</f>
        <v>1318.98</v>
      </c>
      <c r="S106" s="65">
        <f>Жильцы!E106*р_и_с!S$133</f>
        <v>1318.98</v>
      </c>
      <c r="T106" s="65">
        <f>Жильцы!E106*р_и_с!T$133</f>
        <v>1318.98</v>
      </c>
      <c r="U106" s="65">
        <f>Жильцы!E106*р_и_с!U$133</f>
        <v>1318.98</v>
      </c>
      <c r="V106" s="65">
        <f>Жильцы!E106*р_и_с!V$133</f>
        <v>1318.98</v>
      </c>
      <c r="W106" s="65">
        <f>Жильцы!E106*р_и_с!W$133</f>
        <v>1457.3</v>
      </c>
      <c r="X106" s="65">
        <f>Жильцы!E106*р_и_с!X$133</f>
        <v>1457.3</v>
      </c>
      <c r="Y106" s="65">
        <f>Жильцы!E106*р_и_с!Y$133</f>
        <v>1457.3</v>
      </c>
      <c r="Z106" s="65">
        <f>Жильцы!E106*р_и_с!Z$133</f>
        <v>1457.3</v>
      </c>
      <c r="AA106" s="65">
        <f>Жильцы!E106*р_и_с!AA$133</f>
        <v>1457.3</v>
      </c>
      <c r="AB106" s="65">
        <f>Жильцы!E106*р_и_с!AB$133</f>
        <v>1457.3</v>
      </c>
      <c r="AC106" s="65">
        <f>Жильцы!E106*р_и_с!AC$133</f>
        <v>1457.3</v>
      </c>
    </row>
    <row r="107" spans="1:29">
      <c r="A107" s="445">
        <v>106</v>
      </c>
      <c r="B107" s="450" t="s">
        <v>293</v>
      </c>
      <c r="D107" s="65">
        <f>Жильцы!E107*р_и_с!$D$133</f>
        <v>1425.864</v>
      </c>
      <c r="E107" s="65">
        <f>Жильцы!E107*р_и_с!$E$133</f>
        <v>1425.864</v>
      </c>
      <c r="F107" s="65">
        <f>Жильцы!E107*р_и_с!$F$133</f>
        <v>1425.864</v>
      </c>
      <c r="G107" s="65">
        <f>Жильцы!E107*р_и_с!$G$133</f>
        <v>1425.864</v>
      </c>
      <c r="H107" s="65">
        <f>Жильцы!E107*р_и_с!$H$133</f>
        <v>1425.864</v>
      </c>
      <c r="I107" s="65">
        <f>Жильцы!E107*р_и_с!$I$133</f>
        <v>1563.3440000000001</v>
      </c>
      <c r="J107" s="65">
        <f>Жильцы!E107*р_и_с!$J$133</f>
        <v>1563.3440000000001</v>
      </c>
      <c r="K107" s="65">
        <f>Жильцы!E107*р_и_с!$K$133</f>
        <v>1563.3440000000001</v>
      </c>
      <c r="L107" s="65">
        <f>Жильцы!E107*р_и_с!$L$133</f>
        <v>1563.3440000000001</v>
      </c>
      <c r="M107" s="65">
        <f>Жильцы!E107*р_и_с!$M$133</f>
        <v>1563.3440000000001</v>
      </c>
      <c r="N107" s="65">
        <f>Жильцы!E107*р_и_с!$N$133</f>
        <v>1563.3440000000001</v>
      </c>
      <c r="O107" s="65">
        <f>Жильцы!E107*р_и_с!$O$133</f>
        <v>1563.3440000000001</v>
      </c>
      <c r="Q107" s="445">
        <v>106</v>
      </c>
      <c r="R107" s="65">
        <f>Жильцы!E107*р_и_с!R$133</f>
        <v>1310.97</v>
      </c>
      <c r="S107" s="65">
        <f>Жильцы!E107*р_и_с!S$133</f>
        <v>1310.97</v>
      </c>
      <c r="T107" s="65">
        <f>Жильцы!E107*р_и_с!T$133</f>
        <v>1310.97</v>
      </c>
      <c r="U107" s="65">
        <f>Жильцы!E107*р_и_с!U$133</f>
        <v>1310.97</v>
      </c>
      <c r="V107" s="65">
        <f>Жильцы!E107*р_и_с!V$133</f>
        <v>1310.97</v>
      </c>
      <c r="W107" s="65">
        <f>Жильцы!E107*р_и_с!W$133</f>
        <v>1448.45</v>
      </c>
      <c r="X107" s="65">
        <f>Жильцы!E107*р_и_с!X$133</f>
        <v>1448.45</v>
      </c>
      <c r="Y107" s="65">
        <f>Жильцы!E107*р_и_с!Y$133</f>
        <v>1448.45</v>
      </c>
      <c r="Z107" s="65">
        <f>Жильцы!E107*р_и_с!Z$133</f>
        <v>1448.45</v>
      </c>
      <c r="AA107" s="65">
        <f>Жильцы!E107*р_и_с!AA$133</f>
        <v>1448.45</v>
      </c>
      <c r="AB107" s="65">
        <f>Жильцы!E107*р_и_с!AB$133</f>
        <v>1448.45</v>
      </c>
      <c r="AC107" s="65">
        <f>Жильцы!E107*р_и_с!AC$133</f>
        <v>1448.45</v>
      </c>
    </row>
    <row r="108" spans="1:29">
      <c r="A108" s="445">
        <v>107</v>
      </c>
      <c r="B108" s="450" t="s">
        <v>294</v>
      </c>
      <c r="D108" s="65">
        <f>Жильцы!E108*р_и_с!$D$133</f>
        <v>1428.768</v>
      </c>
      <c r="E108" s="65">
        <f>Жильцы!E108*р_и_с!$E$133</f>
        <v>1428.768</v>
      </c>
      <c r="F108" s="65">
        <f>Жильцы!E108*р_и_с!$F$133</f>
        <v>1428.768</v>
      </c>
      <c r="G108" s="65">
        <f>Жильцы!E108*р_и_с!$G$133</f>
        <v>1428.768</v>
      </c>
      <c r="H108" s="65">
        <f>Жильцы!E108*р_и_с!$H$133</f>
        <v>1428.768</v>
      </c>
      <c r="I108" s="65">
        <f>Жильцы!E108*р_и_с!$I$133</f>
        <v>1566.528</v>
      </c>
      <c r="J108" s="65">
        <f>Жильцы!E108*р_и_с!$J$133</f>
        <v>1566.528</v>
      </c>
      <c r="K108" s="65">
        <f>Жильцы!E108*р_и_с!$K$133</f>
        <v>1566.528</v>
      </c>
      <c r="L108" s="65">
        <f>Жильцы!E108*р_и_с!$L$133</f>
        <v>1566.528</v>
      </c>
      <c r="M108" s="65">
        <f>Жильцы!E108*р_и_с!$M$133</f>
        <v>1566.528</v>
      </c>
      <c r="N108" s="65">
        <f>Жильцы!E108*р_и_с!$N$133</f>
        <v>1566.528</v>
      </c>
      <c r="O108" s="65">
        <f>Жильцы!E108*р_и_с!$O$133</f>
        <v>1566.528</v>
      </c>
      <c r="Q108" s="445">
        <v>107</v>
      </c>
      <c r="R108" s="65">
        <f>Жильцы!E108*р_и_с!R$133</f>
        <v>1313.64</v>
      </c>
      <c r="S108" s="65">
        <f>Жильцы!E108*р_и_с!S$133</f>
        <v>1313.64</v>
      </c>
      <c r="T108" s="65">
        <f>Жильцы!E108*р_и_с!T$133</f>
        <v>1313.64</v>
      </c>
      <c r="U108" s="65">
        <f>Жильцы!E108*р_и_с!U$133</f>
        <v>1313.64</v>
      </c>
      <c r="V108" s="65">
        <f>Жильцы!E108*р_и_с!V$133</f>
        <v>1313.64</v>
      </c>
      <c r="W108" s="65">
        <f>Жильцы!E108*р_и_с!W$133</f>
        <v>1451.4</v>
      </c>
      <c r="X108" s="65">
        <f>Жильцы!E108*р_и_с!X$133</f>
        <v>1451.4</v>
      </c>
      <c r="Y108" s="65">
        <f>Жильцы!E108*р_и_с!Y$133</f>
        <v>1451.4</v>
      </c>
      <c r="Z108" s="65">
        <f>Жильцы!E108*р_и_с!Z$133</f>
        <v>1451.4</v>
      </c>
      <c r="AA108" s="65">
        <f>Жильцы!E108*р_и_с!AA$133</f>
        <v>1451.4</v>
      </c>
      <c r="AB108" s="65">
        <f>Жильцы!E108*р_и_с!AB$133</f>
        <v>1451.4</v>
      </c>
      <c r="AC108" s="65">
        <f>Жильцы!E108*р_и_с!AC$133</f>
        <v>1451.4</v>
      </c>
    </row>
    <row r="109" spans="1:29">
      <c r="A109" s="445">
        <v>108</v>
      </c>
      <c r="B109" s="450" t="s">
        <v>295</v>
      </c>
      <c r="D109" s="65">
        <f>Жильцы!E109*р_и_с!$D$133</f>
        <v>1905.0239999999999</v>
      </c>
      <c r="E109" s="65">
        <f>Жильцы!E109*р_и_с!$E$133</f>
        <v>1905.0239999999999</v>
      </c>
      <c r="F109" s="65">
        <f>Жильцы!E109*р_и_с!$F$133</f>
        <v>1905.0239999999999</v>
      </c>
      <c r="G109" s="65">
        <f>Жильцы!E109*р_и_с!$G$133</f>
        <v>1905.0239999999999</v>
      </c>
      <c r="H109" s="65">
        <f>Жильцы!E109*р_и_с!$H$133</f>
        <v>1905.0239999999999</v>
      </c>
      <c r="I109" s="65">
        <f>Жильцы!E109*р_и_с!$I$133</f>
        <v>2088.7039999999997</v>
      </c>
      <c r="J109" s="65">
        <f>Жильцы!E109*р_и_с!$J$133</f>
        <v>2088.7039999999997</v>
      </c>
      <c r="K109" s="65">
        <f>Жильцы!E109*р_и_с!$K$133</f>
        <v>2088.7039999999997</v>
      </c>
      <c r="L109" s="65">
        <f>Жильцы!E109*р_и_с!$L$133</f>
        <v>2088.7039999999997</v>
      </c>
      <c r="M109" s="65">
        <f>Жильцы!E109*р_и_с!$M$133</f>
        <v>2088.7039999999997</v>
      </c>
      <c r="N109" s="65">
        <f>Жильцы!E109*р_и_с!$N$133</f>
        <v>2088.7039999999997</v>
      </c>
      <c r="O109" s="65">
        <f>Жильцы!E109*р_и_с!$O$133</f>
        <v>2088.7039999999997</v>
      </c>
      <c r="Q109" s="445">
        <v>108</v>
      </c>
      <c r="R109" s="65">
        <f>Жильцы!E109*р_и_с!R$133</f>
        <v>1751.5199999999998</v>
      </c>
      <c r="S109" s="65">
        <f>Жильцы!E109*р_и_с!S$133</f>
        <v>1751.5199999999998</v>
      </c>
      <c r="T109" s="65">
        <f>Жильцы!E109*р_и_с!T$133</f>
        <v>1751.5199999999998</v>
      </c>
      <c r="U109" s="65">
        <f>Жильцы!E109*р_и_с!U$133</f>
        <v>1751.5199999999998</v>
      </c>
      <c r="V109" s="65">
        <f>Жильцы!E109*р_и_с!V$133</f>
        <v>1751.5199999999998</v>
      </c>
      <c r="W109" s="65">
        <f>Жильцы!E109*р_и_с!W$133</f>
        <v>1935.1999999999998</v>
      </c>
      <c r="X109" s="65">
        <f>Жильцы!E109*р_и_с!X$133</f>
        <v>1935.1999999999998</v>
      </c>
      <c r="Y109" s="65">
        <f>Жильцы!E109*р_и_с!Y$133</f>
        <v>1935.1999999999998</v>
      </c>
      <c r="Z109" s="65">
        <f>Жильцы!E109*р_и_с!Z$133</f>
        <v>1935.1999999999998</v>
      </c>
      <c r="AA109" s="65">
        <f>Жильцы!E109*р_и_с!AA$133</f>
        <v>1935.1999999999998</v>
      </c>
      <c r="AB109" s="65">
        <f>Жильцы!E109*р_и_с!AB$133</f>
        <v>1935.1999999999998</v>
      </c>
      <c r="AC109" s="65">
        <f>Жильцы!E109*р_и_с!AC$133</f>
        <v>1935.1999999999998</v>
      </c>
    </row>
    <row r="110" spans="1:29">
      <c r="A110" s="445">
        <v>109</v>
      </c>
      <c r="B110" s="450" t="s">
        <v>297</v>
      </c>
      <c r="D110" s="65">
        <f>Жильцы!E110*р_и_с!$D$133</f>
        <v>1905.0239999999999</v>
      </c>
      <c r="E110" s="65">
        <f>Жильцы!E110*р_и_с!$E$133</f>
        <v>1905.0239999999999</v>
      </c>
      <c r="F110" s="65">
        <f>Жильцы!E110*р_и_с!$F$133</f>
        <v>1905.0239999999999</v>
      </c>
      <c r="G110" s="65">
        <f>Жильцы!E110*р_и_с!$G$133</f>
        <v>1905.0239999999999</v>
      </c>
      <c r="H110" s="65">
        <f>Жильцы!E110*р_и_с!$H$133</f>
        <v>1905.0239999999999</v>
      </c>
      <c r="I110" s="65">
        <f>Жильцы!E110*р_и_с!$I$133</f>
        <v>2088.7039999999997</v>
      </c>
      <c r="J110" s="65">
        <f>Жильцы!E110*р_и_с!$J$133</f>
        <v>2088.7039999999997</v>
      </c>
      <c r="K110" s="65">
        <f>Жильцы!E110*р_и_с!$K$133</f>
        <v>2088.7039999999997</v>
      </c>
      <c r="L110" s="65">
        <f>Жильцы!E110*р_и_с!$L$133</f>
        <v>2088.7039999999997</v>
      </c>
      <c r="M110" s="65">
        <f>Жильцы!E110*р_и_с!$M$133</f>
        <v>2088.7039999999997</v>
      </c>
      <c r="N110" s="65">
        <f>Жильцы!E110*р_и_с!$N$133</f>
        <v>2088.7039999999997</v>
      </c>
      <c r="O110" s="65">
        <f>Жильцы!E110*р_и_с!$O$133</f>
        <v>2088.7039999999997</v>
      </c>
      <c r="Q110" s="445">
        <v>109</v>
      </c>
      <c r="R110" s="65">
        <f>Жильцы!E110*р_и_с!R$133</f>
        <v>1751.5199999999998</v>
      </c>
      <c r="S110" s="65">
        <f>Жильцы!E110*р_и_с!S$133</f>
        <v>1751.5199999999998</v>
      </c>
      <c r="T110" s="65">
        <f>Жильцы!E110*р_и_с!T$133</f>
        <v>1751.5199999999998</v>
      </c>
      <c r="U110" s="65">
        <f>Жильцы!E110*р_и_с!U$133</f>
        <v>1751.5199999999998</v>
      </c>
      <c r="V110" s="65">
        <f>Жильцы!E110*р_и_с!V$133</f>
        <v>1751.5199999999998</v>
      </c>
      <c r="W110" s="65">
        <f>Жильцы!E110*р_и_с!W$133</f>
        <v>1935.1999999999998</v>
      </c>
      <c r="X110" s="65">
        <f>Жильцы!E110*р_и_с!X$133</f>
        <v>1935.1999999999998</v>
      </c>
      <c r="Y110" s="65">
        <f>Жильцы!E110*р_и_с!Y$133</f>
        <v>1935.1999999999998</v>
      </c>
      <c r="Z110" s="65">
        <f>Жильцы!E110*р_и_с!Z$133</f>
        <v>1935.1999999999998</v>
      </c>
      <c r="AA110" s="65">
        <f>Жильцы!E110*р_и_с!AA$133</f>
        <v>1935.1999999999998</v>
      </c>
      <c r="AB110" s="65">
        <f>Жильцы!E110*р_и_с!AB$133</f>
        <v>1935.1999999999998</v>
      </c>
      <c r="AC110" s="65">
        <f>Жильцы!E110*р_и_с!AC$133</f>
        <v>1935.1999999999998</v>
      </c>
    </row>
    <row r="111" spans="1:29">
      <c r="A111" s="445">
        <v>110</v>
      </c>
      <c r="B111" s="450" t="s">
        <v>298</v>
      </c>
      <c r="D111" s="65">
        <f>Жильцы!E111*р_и_с!$D$133</f>
        <v>1428.768</v>
      </c>
      <c r="E111" s="65">
        <f>Жильцы!E111*р_и_с!$E$133</f>
        <v>1428.768</v>
      </c>
      <c r="F111" s="65">
        <f>Жильцы!E111*р_и_с!$F$133</f>
        <v>1428.768</v>
      </c>
      <c r="G111" s="65">
        <f>Жильцы!E111*р_и_с!$G$133</f>
        <v>1428.768</v>
      </c>
      <c r="H111" s="65">
        <f>Жильцы!E111*р_и_с!$H$133</f>
        <v>1428.768</v>
      </c>
      <c r="I111" s="65">
        <f>Жильцы!E111*р_и_с!$I$133</f>
        <v>1566.528</v>
      </c>
      <c r="J111" s="65">
        <f>Жильцы!E111*р_и_с!$J$133</f>
        <v>1566.528</v>
      </c>
      <c r="K111" s="65">
        <f>Жильцы!E111*р_и_с!$K$133</f>
        <v>1566.528</v>
      </c>
      <c r="L111" s="65">
        <f>Жильцы!E111*р_и_с!$L$133</f>
        <v>1566.528</v>
      </c>
      <c r="M111" s="65">
        <f>Жильцы!E111*р_и_с!$M$133</f>
        <v>1566.528</v>
      </c>
      <c r="N111" s="65">
        <f>Жильцы!E111*р_и_с!$N$133</f>
        <v>1566.528</v>
      </c>
      <c r="O111" s="65">
        <f>Жильцы!E111*р_и_с!$O$133</f>
        <v>1566.528</v>
      </c>
      <c r="Q111" s="445">
        <v>110</v>
      </c>
      <c r="R111" s="65">
        <f>Жильцы!E111*р_и_с!R$133</f>
        <v>1313.64</v>
      </c>
      <c r="S111" s="65">
        <f>Жильцы!E111*р_и_с!S$133</f>
        <v>1313.64</v>
      </c>
      <c r="T111" s="65">
        <f>Жильцы!E111*р_и_с!T$133</f>
        <v>1313.64</v>
      </c>
      <c r="U111" s="65">
        <f>Жильцы!E111*р_и_с!U$133</f>
        <v>1313.64</v>
      </c>
      <c r="V111" s="65">
        <f>Жильцы!E111*р_и_с!V$133</f>
        <v>1313.64</v>
      </c>
      <c r="W111" s="65">
        <f>Жильцы!E111*р_и_с!W$133</f>
        <v>1451.4</v>
      </c>
      <c r="X111" s="65">
        <f>Жильцы!E111*р_и_с!X$133</f>
        <v>1451.4</v>
      </c>
      <c r="Y111" s="65">
        <f>Жильцы!E111*р_и_с!Y$133</f>
        <v>1451.4</v>
      </c>
      <c r="Z111" s="65">
        <f>Жильцы!E111*р_и_с!Z$133</f>
        <v>1451.4</v>
      </c>
      <c r="AA111" s="65">
        <f>Жильцы!E111*р_и_с!AA$133</f>
        <v>1451.4</v>
      </c>
      <c r="AB111" s="65">
        <f>Жильцы!E111*р_и_с!AB$133</f>
        <v>1451.4</v>
      </c>
      <c r="AC111" s="65">
        <f>Жильцы!E111*р_и_с!AC$133</f>
        <v>1451.4</v>
      </c>
    </row>
    <row r="112" spans="1:29">
      <c r="A112" s="445">
        <v>111</v>
      </c>
      <c r="B112" s="450" t="s">
        <v>240</v>
      </c>
      <c r="D112" s="65">
        <f>Жильцы!E112*р_и_с!$D$133</f>
        <v>1428.768</v>
      </c>
      <c r="E112" s="65">
        <f>Жильцы!E112*р_и_с!$E$133</f>
        <v>1428.768</v>
      </c>
      <c r="F112" s="65">
        <f>Жильцы!E112*р_и_с!$F$133</f>
        <v>1428.768</v>
      </c>
      <c r="G112" s="65">
        <f>Жильцы!E112*р_и_с!$G$133</f>
        <v>1428.768</v>
      </c>
      <c r="H112" s="65">
        <f>Жильцы!E112*р_и_с!$H$133</f>
        <v>1428.768</v>
      </c>
      <c r="I112" s="65">
        <f>Жильцы!E112*р_и_с!$I$133</f>
        <v>1566.528</v>
      </c>
      <c r="J112" s="65">
        <f>Жильцы!E112*р_и_с!$J$133</f>
        <v>1566.528</v>
      </c>
      <c r="K112" s="65">
        <f>Жильцы!E112*р_и_с!$K$133</f>
        <v>1566.528</v>
      </c>
      <c r="L112" s="65">
        <f>Жильцы!E112*р_и_с!$L$133</f>
        <v>1566.528</v>
      </c>
      <c r="M112" s="65">
        <f>Жильцы!E112*р_и_с!$M$133</f>
        <v>1566.528</v>
      </c>
      <c r="N112" s="65">
        <f>Жильцы!E112*р_и_с!$N$133</f>
        <v>1566.528</v>
      </c>
      <c r="O112" s="65">
        <f>Жильцы!E112*р_и_с!$O$133</f>
        <v>1566.528</v>
      </c>
      <c r="Q112" s="445">
        <v>111</v>
      </c>
      <c r="R112" s="65">
        <f>Жильцы!E112*р_и_с!R$133</f>
        <v>1313.64</v>
      </c>
      <c r="S112" s="65">
        <f>Жильцы!E112*р_и_с!S$133</f>
        <v>1313.64</v>
      </c>
      <c r="T112" s="65">
        <f>Жильцы!E112*р_и_с!T$133</f>
        <v>1313.64</v>
      </c>
      <c r="U112" s="65">
        <f>Жильцы!E112*р_и_с!U$133</f>
        <v>1313.64</v>
      </c>
      <c r="V112" s="65">
        <f>Жильцы!E112*р_и_с!V$133</f>
        <v>1313.64</v>
      </c>
      <c r="W112" s="65">
        <f>Жильцы!E112*р_и_с!W$133</f>
        <v>1451.4</v>
      </c>
      <c r="X112" s="65">
        <f>Жильцы!E112*р_и_с!X$133</f>
        <v>1451.4</v>
      </c>
      <c r="Y112" s="65">
        <f>Жильцы!E112*р_и_с!Y$133</f>
        <v>1451.4</v>
      </c>
      <c r="Z112" s="65">
        <f>Жильцы!E112*р_и_с!Z$133</f>
        <v>1451.4</v>
      </c>
      <c r="AA112" s="65">
        <f>Жильцы!E112*р_и_с!AA$133</f>
        <v>1451.4</v>
      </c>
      <c r="AB112" s="65">
        <f>Жильцы!E112*р_и_с!AB$133</f>
        <v>1451.4</v>
      </c>
      <c r="AC112" s="65">
        <f>Жильцы!E112*р_и_с!AC$133</f>
        <v>1451.4</v>
      </c>
    </row>
    <row r="113" spans="1:29">
      <c r="A113" s="445">
        <v>112</v>
      </c>
      <c r="B113" s="450" t="s">
        <v>299</v>
      </c>
      <c r="D113" s="65">
        <f>Жильцы!E113*р_и_с!$D$133</f>
        <v>1437.48</v>
      </c>
      <c r="E113" s="65">
        <f>Жильцы!E113*р_и_с!$E$133</f>
        <v>1437.48</v>
      </c>
      <c r="F113" s="65">
        <f>Жильцы!E113*р_и_с!$F$133</f>
        <v>1437.48</v>
      </c>
      <c r="G113" s="65">
        <f>Жильцы!E113*р_и_с!$G$133</f>
        <v>1437.48</v>
      </c>
      <c r="H113" s="65">
        <f>Жильцы!E113*р_и_с!$H$133</f>
        <v>1437.48</v>
      </c>
      <c r="I113" s="65">
        <f>Жильцы!E113*р_и_с!$I$133</f>
        <v>1576.08</v>
      </c>
      <c r="J113" s="65">
        <f>Жильцы!E113*р_и_с!$J$133</f>
        <v>1576.08</v>
      </c>
      <c r="K113" s="65">
        <f>Жильцы!E113*р_и_с!$K$133</f>
        <v>1576.08</v>
      </c>
      <c r="L113" s="65">
        <f>Жильцы!E113*р_и_с!$L$133</f>
        <v>1576.08</v>
      </c>
      <c r="M113" s="65">
        <f>Жильцы!E113*р_и_с!$M$133</f>
        <v>1576.08</v>
      </c>
      <c r="N113" s="65">
        <f>Жильцы!E113*р_и_с!$N$133</f>
        <v>1576.08</v>
      </c>
      <c r="O113" s="65">
        <f>Жильцы!E113*р_и_с!$O$133</f>
        <v>1576.08</v>
      </c>
      <c r="Q113" s="445">
        <v>112</v>
      </c>
      <c r="R113" s="65">
        <f>Жильцы!E113*р_и_с!R$133</f>
        <v>1321.6499999999999</v>
      </c>
      <c r="S113" s="65">
        <f>Жильцы!E113*р_и_с!S$133</f>
        <v>1321.6499999999999</v>
      </c>
      <c r="T113" s="65">
        <f>Жильцы!E113*р_и_с!T$133</f>
        <v>1321.6499999999999</v>
      </c>
      <c r="U113" s="65">
        <f>Жильцы!E113*р_и_с!U$133</f>
        <v>1321.6499999999999</v>
      </c>
      <c r="V113" s="65">
        <f>Жильцы!E113*р_и_с!V$133</f>
        <v>1321.6499999999999</v>
      </c>
      <c r="W113" s="65">
        <f>Жильцы!E113*р_и_с!W$133</f>
        <v>1460.25</v>
      </c>
      <c r="X113" s="65">
        <f>Жильцы!E113*р_и_с!X$133</f>
        <v>1460.25</v>
      </c>
      <c r="Y113" s="65">
        <f>Жильцы!E113*р_и_с!Y$133</f>
        <v>1460.25</v>
      </c>
      <c r="Z113" s="65">
        <f>Жильцы!E113*р_и_с!Z$133</f>
        <v>1460.25</v>
      </c>
      <c r="AA113" s="65">
        <f>Жильцы!E113*р_и_с!AA$133</f>
        <v>1460.25</v>
      </c>
      <c r="AB113" s="65">
        <f>Жильцы!E113*р_и_с!AB$133</f>
        <v>1460.25</v>
      </c>
      <c r="AC113" s="65">
        <f>Жильцы!E113*р_и_с!AC$133</f>
        <v>1460.25</v>
      </c>
    </row>
    <row r="114" spans="1:29">
      <c r="A114" s="445">
        <v>113</v>
      </c>
      <c r="B114" s="450" t="s">
        <v>300</v>
      </c>
      <c r="D114" s="65">
        <f>Жильцы!E114*р_и_с!$D$133</f>
        <v>1434.576</v>
      </c>
      <c r="E114" s="65">
        <f>Жильцы!E114*р_и_с!$E$133</f>
        <v>1434.576</v>
      </c>
      <c r="F114" s="65">
        <f>Жильцы!E114*р_и_с!$F$133</f>
        <v>1434.576</v>
      </c>
      <c r="G114" s="65">
        <f>Жильцы!E114*р_и_с!$G$133</f>
        <v>1434.576</v>
      </c>
      <c r="H114" s="65">
        <f>Жильцы!E114*р_и_с!$H$133</f>
        <v>1434.576</v>
      </c>
      <c r="I114" s="65">
        <f>Жильцы!E114*р_и_с!$I$133</f>
        <v>1572.896</v>
      </c>
      <c r="J114" s="65">
        <f>Жильцы!E114*р_и_с!$J$133</f>
        <v>1572.896</v>
      </c>
      <c r="K114" s="65">
        <f>Жильцы!E114*р_и_с!$K$133</f>
        <v>1572.896</v>
      </c>
      <c r="L114" s="65">
        <f>Жильцы!E114*р_и_с!$L$133</f>
        <v>1572.896</v>
      </c>
      <c r="M114" s="65">
        <f>Жильцы!E114*р_и_с!$M$133</f>
        <v>1572.896</v>
      </c>
      <c r="N114" s="65">
        <f>Жильцы!E114*р_и_с!$N$133</f>
        <v>1572.896</v>
      </c>
      <c r="O114" s="65">
        <f>Жильцы!E114*р_и_с!$O$133</f>
        <v>1572.896</v>
      </c>
      <c r="Q114" s="445">
        <v>113</v>
      </c>
      <c r="R114" s="65">
        <f>Жильцы!E114*р_и_с!R$133</f>
        <v>1318.98</v>
      </c>
      <c r="S114" s="65">
        <f>Жильцы!E114*р_и_с!S$133</f>
        <v>1318.98</v>
      </c>
      <c r="T114" s="65">
        <f>Жильцы!E114*р_и_с!T$133</f>
        <v>1318.98</v>
      </c>
      <c r="U114" s="65">
        <f>Жильцы!E114*р_и_с!U$133</f>
        <v>1318.98</v>
      </c>
      <c r="V114" s="65">
        <f>Жильцы!E114*р_и_с!V$133</f>
        <v>1318.98</v>
      </c>
      <c r="W114" s="65">
        <f>Жильцы!E114*р_и_с!W$133</f>
        <v>1457.3</v>
      </c>
      <c r="X114" s="65">
        <f>Жильцы!E114*р_и_с!X$133</f>
        <v>1457.3</v>
      </c>
      <c r="Y114" s="65">
        <f>Жильцы!E114*р_и_с!Y$133</f>
        <v>1457.3</v>
      </c>
      <c r="Z114" s="65">
        <f>Жильцы!E114*р_и_с!Z$133</f>
        <v>1457.3</v>
      </c>
      <c r="AA114" s="65">
        <f>Жильцы!E114*р_и_с!AA$133</f>
        <v>1457.3</v>
      </c>
      <c r="AB114" s="65">
        <f>Жильцы!E114*р_и_с!AB$133</f>
        <v>1457.3</v>
      </c>
      <c r="AC114" s="65">
        <f>Жильцы!E114*р_и_с!AC$133</f>
        <v>1457.3</v>
      </c>
    </row>
    <row r="115" spans="1:29">
      <c r="A115" s="445">
        <v>114</v>
      </c>
      <c r="B115" s="450" t="s">
        <v>242</v>
      </c>
      <c r="D115" s="65">
        <f>Жильцы!E115*р_и_с!$D$133</f>
        <v>1684.32</v>
      </c>
      <c r="E115" s="65">
        <f>Жильцы!E115*р_и_с!$E$133</f>
        <v>1684.32</v>
      </c>
      <c r="F115" s="65">
        <f>Жильцы!E115*р_и_с!$F$133</f>
        <v>1684.32</v>
      </c>
      <c r="G115" s="65">
        <f>Жильцы!E115*р_и_с!$G$133</f>
        <v>1684.32</v>
      </c>
      <c r="H115" s="65">
        <f>Жильцы!E115*р_и_с!$H$133</f>
        <v>1684.32</v>
      </c>
      <c r="I115" s="65">
        <f>Жильцы!E115*р_и_с!$I$133</f>
        <v>1846.72</v>
      </c>
      <c r="J115" s="65">
        <f>Жильцы!E115*р_и_с!$J$133</f>
        <v>1846.72</v>
      </c>
      <c r="K115" s="65">
        <f>Жильцы!E115*р_и_с!$K$133</f>
        <v>1846.72</v>
      </c>
      <c r="L115" s="65">
        <f>Жильцы!E115*р_и_с!$L$133</f>
        <v>1846.72</v>
      </c>
      <c r="M115" s="65">
        <f>Жильцы!E115*р_и_с!$M$133</f>
        <v>1846.72</v>
      </c>
      <c r="N115" s="65">
        <f>Жильцы!E115*р_и_с!$N$133</f>
        <v>1846.72</v>
      </c>
      <c r="O115" s="65">
        <f>Жильцы!E115*р_и_с!$O$133</f>
        <v>1846.72</v>
      </c>
      <c r="Q115" s="445">
        <v>114</v>
      </c>
      <c r="R115" s="65">
        <f>Жильцы!E115*р_и_с!R$133</f>
        <v>1548.6</v>
      </c>
      <c r="S115" s="65">
        <f>Жильцы!E115*р_и_с!S$133</f>
        <v>1548.6</v>
      </c>
      <c r="T115" s="65">
        <f>Жильцы!E115*р_и_с!T$133</f>
        <v>1548.6</v>
      </c>
      <c r="U115" s="65">
        <f>Жильцы!E115*р_и_с!U$133</f>
        <v>1548.6</v>
      </c>
      <c r="V115" s="65">
        <f>Жильцы!E115*р_и_с!V$133</f>
        <v>1548.6</v>
      </c>
      <c r="W115" s="65">
        <f>Жильцы!E115*р_и_с!W$133</f>
        <v>1711</v>
      </c>
      <c r="X115" s="65">
        <f>Жильцы!E115*р_и_с!X$133</f>
        <v>1711</v>
      </c>
      <c r="Y115" s="65">
        <f>Жильцы!E115*р_и_с!Y$133</f>
        <v>1711</v>
      </c>
      <c r="Z115" s="65">
        <f>Жильцы!E115*р_и_с!Z$133</f>
        <v>1711</v>
      </c>
      <c r="AA115" s="65">
        <f>Жильцы!E115*р_и_с!AA$133</f>
        <v>1711</v>
      </c>
      <c r="AB115" s="65">
        <f>Жильцы!E115*р_и_с!AB$133</f>
        <v>1711</v>
      </c>
      <c r="AC115" s="65">
        <f>Жильцы!E115*р_и_с!AC$133</f>
        <v>1711</v>
      </c>
    </row>
    <row r="116" spans="1:29">
      <c r="A116" s="445">
        <v>115</v>
      </c>
      <c r="B116" s="450" t="s">
        <v>301</v>
      </c>
      <c r="D116" s="65">
        <f>Жильцы!E116*р_и_с!$D$133</f>
        <v>1428.768</v>
      </c>
      <c r="E116" s="65">
        <f>Жильцы!E116*р_и_с!$E$133</f>
        <v>1428.768</v>
      </c>
      <c r="F116" s="65">
        <f>Жильцы!E116*р_и_с!$F$133</f>
        <v>1428.768</v>
      </c>
      <c r="G116" s="65">
        <f>Жильцы!E116*р_и_с!$G$133</f>
        <v>1428.768</v>
      </c>
      <c r="H116" s="65">
        <f>Жильцы!E116*р_и_с!$H$133</f>
        <v>1428.768</v>
      </c>
      <c r="I116" s="65">
        <f>Жильцы!E116*р_и_с!$I$133</f>
        <v>1566.528</v>
      </c>
      <c r="J116" s="65">
        <f>Жильцы!E116*р_и_с!$J$133</f>
        <v>1566.528</v>
      </c>
      <c r="K116" s="65">
        <f>Жильцы!E116*р_и_с!$K$133</f>
        <v>1566.528</v>
      </c>
      <c r="L116" s="65">
        <f>Жильцы!E116*р_и_с!$L$133</f>
        <v>1566.528</v>
      </c>
      <c r="M116" s="65">
        <f>Жильцы!E116*р_и_с!$M$133</f>
        <v>1566.528</v>
      </c>
      <c r="N116" s="65">
        <f>Жильцы!E116*р_и_с!$N$133</f>
        <v>1566.528</v>
      </c>
      <c r="O116" s="65">
        <f>Жильцы!E116*р_и_с!$O$133</f>
        <v>1566.528</v>
      </c>
      <c r="Q116" s="445">
        <v>115</v>
      </c>
      <c r="R116" s="65">
        <f>Жильцы!E116*р_и_с!R$133</f>
        <v>1313.64</v>
      </c>
      <c r="S116" s="65">
        <f>Жильцы!E116*р_и_с!S$133</f>
        <v>1313.64</v>
      </c>
      <c r="T116" s="65">
        <f>Жильцы!E116*р_и_с!T$133</f>
        <v>1313.64</v>
      </c>
      <c r="U116" s="65">
        <f>Жильцы!E116*р_и_с!U$133</f>
        <v>1313.64</v>
      </c>
      <c r="V116" s="65">
        <f>Жильцы!E116*р_и_с!V$133</f>
        <v>1313.64</v>
      </c>
      <c r="W116" s="65">
        <f>Жильцы!E116*р_и_с!W$133</f>
        <v>1451.4</v>
      </c>
      <c r="X116" s="65">
        <f>Жильцы!E116*р_и_с!X$133</f>
        <v>1451.4</v>
      </c>
      <c r="Y116" s="65">
        <f>Жильцы!E116*р_и_с!Y$133</f>
        <v>1451.4</v>
      </c>
      <c r="Z116" s="65">
        <f>Жильцы!E116*р_и_с!Z$133</f>
        <v>1451.4</v>
      </c>
      <c r="AA116" s="65">
        <f>Жильцы!E116*р_и_с!AA$133</f>
        <v>1451.4</v>
      </c>
      <c r="AB116" s="65">
        <f>Жильцы!E116*р_и_с!AB$133</f>
        <v>1451.4</v>
      </c>
      <c r="AC116" s="65">
        <f>Жильцы!E116*р_и_с!AC$133</f>
        <v>1451.4</v>
      </c>
    </row>
    <row r="117" spans="1:29">
      <c r="A117" s="445">
        <v>116</v>
      </c>
      <c r="B117" s="450" t="s">
        <v>302</v>
      </c>
      <c r="D117" s="65">
        <f>Жильцы!E117*р_и_с!$D$133</f>
        <v>1905.0239999999999</v>
      </c>
      <c r="E117" s="65">
        <f>Жильцы!E117*р_и_с!$E$133</f>
        <v>1905.0239999999999</v>
      </c>
      <c r="F117" s="65">
        <f>Жильцы!E117*р_и_с!$F$133</f>
        <v>1905.0239999999999</v>
      </c>
      <c r="G117" s="65">
        <f>Жильцы!E117*р_и_с!$G$133</f>
        <v>1905.0239999999999</v>
      </c>
      <c r="H117" s="65">
        <f>Жильцы!E117*р_и_с!$H$133</f>
        <v>1905.0239999999999</v>
      </c>
      <c r="I117" s="65">
        <f>Жильцы!E117*р_и_с!$I$133</f>
        <v>2088.7039999999997</v>
      </c>
      <c r="J117" s="65">
        <f>Жильцы!E117*р_и_с!$J$133</f>
        <v>2088.7039999999997</v>
      </c>
      <c r="K117" s="65">
        <f>Жильцы!E117*р_и_с!$K$133</f>
        <v>2088.7039999999997</v>
      </c>
      <c r="L117" s="65">
        <f>Жильцы!E117*р_и_с!$L$133</f>
        <v>2088.7039999999997</v>
      </c>
      <c r="M117" s="65">
        <f>Жильцы!E117*р_и_с!$M$133</f>
        <v>2088.7039999999997</v>
      </c>
      <c r="N117" s="65">
        <f>Жильцы!E117*р_и_с!$N$133</f>
        <v>2088.7039999999997</v>
      </c>
      <c r="O117" s="65">
        <f>Жильцы!E117*р_и_с!$O$133</f>
        <v>2088.7039999999997</v>
      </c>
      <c r="Q117" s="445">
        <v>116</v>
      </c>
      <c r="R117" s="65">
        <f>Жильцы!E117*р_и_с!R$133</f>
        <v>1751.5199999999998</v>
      </c>
      <c r="S117" s="65">
        <f>Жильцы!E117*р_и_с!S$133</f>
        <v>1751.5199999999998</v>
      </c>
      <c r="T117" s="65">
        <f>Жильцы!E117*р_и_с!T$133</f>
        <v>1751.5199999999998</v>
      </c>
      <c r="U117" s="65">
        <f>Жильцы!E117*р_и_с!U$133</f>
        <v>1751.5199999999998</v>
      </c>
      <c r="V117" s="65">
        <f>Жильцы!E117*р_и_с!V$133</f>
        <v>1751.5199999999998</v>
      </c>
      <c r="W117" s="65">
        <f>Жильцы!E117*р_и_с!W$133</f>
        <v>1935.1999999999998</v>
      </c>
      <c r="X117" s="65">
        <f>Жильцы!E117*р_и_с!X$133</f>
        <v>1935.1999999999998</v>
      </c>
      <c r="Y117" s="65">
        <f>Жильцы!E117*р_и_с!Y$133</f>
        <v>1935.1999999999998</v>
      </c>
      <c r="Z117" s="65">
        <f>Жильцы!E117*р_и_с!Z$133</f>
        <v>1935.1999999999998</v>
      </c>
      <c r="AA117" s="65">
        <f>Жильцы!E117*р_и_с!AA$133</f>
        <v>1935.1999999999998</v>
      </c>
      <c r="AB117" s="65">
        <f>Жильцы!E117*р_и_с!AB$133</f>
        <v>1935.1999999999998</v>
      </c>
      <c r="AC117" s="65">
        <f>Жильцы!E117*р_и_с!AC$133</f>
        <v>1935.1999999999998</v>
      </c>
    </row>
    <row r="118" spans="1:29">
      <c r="A118" s="445">
        <v>117</v>
      </c>
      <c r="B118" s="450" t="s">
        <v>303</v>
      </c>
      <c r="D118" s="65">
        <f>Жильцы!E118*р_и_с!$D$133</f>
        <v>1905.0239999999999</v>
      </c>
      <c r="E118" s="65">
        <f>Жильцы!E118*р_и_с!$E$133</f>
        <v>1905.0239999999999</v>
      </c>
      <c r="F118" s="65">
        <f>Жильцы!E118*р_и_с!$F$133</f>
        <v>1905.0239999999999</v>
      </c>
      <c r="G118" s="65">
        <f>Жильцы!E118*р_и_с!$G$133</f>
        <v>1905.0239999999999</v>
      </c>
      <c r="H118" s="65">
        <f>Жильцы!E118*р_и_с!$H$133</f>
        <v>1905.0239999999999</v>
      </c>
      <c r="I118" s="65">
        <f>Жильцы!E118*р_и_с!$I$133</f>
        <v>2088.7039999999997</v>
      </c>
      <c r="J118" s="65">
        <f>Жильцы!E118*р_и_с!$J$133</f>
        <v>2088.7039999999997</v>
      </c>
      <c r="K118" s="65">
        <f>Жильцы!E118*р_и_с!$K$133</f>
        <v>2088.7039999999997</v>
      </c>
      <c r="L118" s="65">
        <f>Жильцы!E118*р_и_с!$L$133</f>
        <v>2088.7039999999997</v>
      </c>
      <c r="M118" s="65">
        <f>Жильцы!E118*р_и_с!$M$133</f>
        <v>2088.7039999999997</v>
      </c>
      <c r="N118" s="65">
        <f>Жильцы!E118*р_и_с!$N$133</f>
        <v>2088.7039999999997</v>
      </c>
      <c r="O118" s="65">
        <f>Жильцы!E118*р_и_с!$O$133</f>
        <v>2088.7039999999997</v>
      </c>
      <c r="Q118" s="445">
        <v>117</v>
      </c>
      <c r="R118" s="65">
        <f>Жильцы!E118*р_и_с!R$133</f>
        <v>1751.5199999999998</v>
      </c>
      <c r="S118" s="65">
        <f>Жильцы!E118*р_и_с!S$133</f>
        <v>1751.5199999999998</v>
      </c>
      <c r="T118" s="65">
        <f>Жильцы!E118*р_и_с!T$133</f>
        <v>1751.5199999999998</v>
      </c>
      <c r="U118" s="65">
        <f>Жильцы!E118*р_и_с!U$133</f>
        <v>1751.5199999999998</v>
      </c>
      <c r="V118" s="65">
        <f>Жильцы!E118*р_и_с!V$133</f>
        <v>1751.5199999999998</v>
      </c>
      <c r="W118" s="65">
        <f>Жильцы!E118*р_и_с!W$133</f>
        <v>1935.1999999999998</v>
      </c>
      <c r="X118" s="65">
        <f>Жильцы!E118*р_и_с!X$133</f>
        <v>1935.1999999999998</v>
      </c>
      <c r="Y118" s="65">
        <f>Жильцы!E118*р_и_с!Y$133</f>
        <v>1935.1999999999998</v>
      </c>
      <c r="Z118" s="65">
        <f>Жильцы!E118*р_и_с!Z$133</f>
        <v>1935.1999999999998</v>
      </c>
      <c r="AA118" s="65">
        <f>Жильцы!E118*р_и_с!AA$133</f>
        <v>1935.1999999999998</v>
      </c>
      <c r="AB118" s="65">
        <f>Жильцы!E118*р_и_с!AB$133</f>
        <v>1935.1999999999998</v>
      </c>
      <c r="AC118" s="65">
        <f>Жильцы!E118*р_и_с!AC$133</f>
        <v>1935.1999999999998</v>
      </c>
    </row>
    <row r="119" spans="1:29">
      <c r="A119" s="445">
        <v>118</v>
      </c>
      <c r="B119" s="451" t="s">
        <v>304</v>
      </c>
      <c r="D119" s="65">
        <f>Жильцы!E119*р_и_с!$D$133</f>
        <v>1553.6399999999999</v>
      </c>
      <c r="E119" s="65">
        <f>Жильцы!E119*р_и_с!$E$133</f>
        <v>1553.6399999999999</v>
      </c>
      <c r="F119" s="65">
        <f>Жильцы!E119*р_и_с!$F$133</f>
        <v>1553.6399999999999</v>
      </c>
      <c r="G119" s="65">
        <f>Жильцы!E119*р_и_с!$G$133</f>
        <v>1553.6399999999999</v>
      </c>
      <c r="H119" s="65">
        <f>Жильцы!E119*р_и_с!$H$133</f>
        <v>1553.6399999999999</v>
      </c>
      <c r="I119" s="65">
        <f>Жильцы!E119*р_и_с!$I$133</f>
        <v>1703.44</v>
      </c>
      <c r="J119" s="65">
        <f>Жильцы!E119*р_и_с!$J$133</f>
        <v>1703.44</v>
      </c>
      <c r="K119" s="65">
        <f>Жильцы!E119*р_и_с!$K$133</f>
        <v>1703.44</v>
      </c>
      <c r="L119" s="65">
        <f>Жильцы!E119*р_и_с!$L$133</f>
        <v>1703.44</v>
      </c>
      <c r="M119" s="65">
        <f>Жильцы!E119*р_и_с!$M$133</f>
        <v>1703.44</v>
      </c>
      <c r="N119" s="65">
        <f>Жильцы!E119*р_и_с!$N$133</f>
        <v>1703.44</v>
      </c>
      <c r="O119" s="65">
        <f>Жильцы!E119*р_и_с!$O$133</f>
        <v>1703.44</v>
      </c>
      <c r="Q119" s="445">
        <v>118</v>
      </c>
      <c r="R119" s="65">
        <f>Жильцы!E119*р_и_с!R$133</f>
        <v>1428.45</v>
      </c>
      <c r="S119" s="65">
        <f>Жильцы!E119*р_и_с!S$133</f>
        <v>1428.45</v>
      </c>
      <c r="T119" s="65">
        <f>Жильцы!E119*р_и_с!T$133</f>
        <v>1428.45</v>
      </c>
      <c r="U119" s="65">
        <f>Жильцы!E119*р_и_с!U$133</f>
        <v>1428.45</v>
      </c>
      <c r="V119" s="65">
        <f>Жильцы!E119*р_и_с!V$133</f>
        <v>1428.45</v>
      </c>
      <c r="W119" s="65">
        <f>Жильцы!E119*р_и_с!W$133</f>
        <v>1578.25</v>
      </c>
      <c r="X119" s="65">
        <f>Жильцы!E119*р_и_с!X$133</f>
        <v>1578.25</v>
      </c>
      <c r="Y119" s="65">
        <f>Жильцы!E119*р_и_с!Y$133</f>
        <v>1578.25</v>
      </c>
      <c r="Z119" s="65">
        <f>Жильцы!E119*р_и_с!Z$133</f>
        <v>1578.25</v>
      </c>
      <c r="AA119" s="65">
        <f>Жильцы!E119*р_и_с!AA$133</f>
        <v>1578.25</v>
      </c>
      <c r="AB119" s="65">
        <f>Жильцы!E119*р_и_с!AB$133</f>
        <v>1578.25</v>
      </c>
      <c r="AC119" s="65">
        <f>Жильцы!E119*р_и_с!AC$133</f>
        <v>1578.25</v>
      </c>
    </row>
    <row r="120" spans="1:29">
      <c r="A120" s="445">
        <v>119</v>
      </c>
      <c r="B120" s="450" t="s">
        <v>305</v>
      </c>
      <c r="D120" s="65">
        <f>Жильцы!E120*р_и_с!$D$133</f>
        <v>1428.768</v>
      </c>
      <c r="E120" s="65">
        <f>Жильцы!E120*р_и_с!$E$133</f>
        <v>1428.768</v>
      </c>
      <c r="F120" s="65">
        <f>Жильцы!E120*р_и_с!$F$133</f>
        <v>1428.768</v>
      </c>
      <c r="G120" s="65">
        <f>Жильцы!E120*р_и_с!$G$133</f>
        <v>1428.768</v>
      </c>
      <c r="H120" s="65">
        <f>Жильцы!E120*р_и_с!$H$133</f>
        <v>1428.768</v>
      </c>
      <c r="I120" s="65">
        <f>Жильцы!E120*р_и_с!$I$133</f>
        <v>1566.528</v>
      </c>
      <c r="J120" s="65">
        <f>Жильцы!E120*р_и_с!$J$133</f>
        <v>1566.528</v>
      </c>
      <c r="K120" s="65">
        <f>Жильцы!E120*р_и_с!$K$133</f>
        <v>1566.528</v>
      </c>
      <c r="L120" s="65">
        <f>Жильцы!E120*р_и_с!$L$133</f>
        <v>1566.528</v>
      </c>
      <c r="M120" s="65">
        <f>Жильцы!E120*р_и_с!$M$133</f>
        <v>1566.528</v>
      </c>
      <c r="N120" s="65">
        <f>Жильцы!E120*р_и_с!$N$133</f>
        <v>1566.528</v>
      </c>
      <c r="O120" s="65">
        <f>Жильцы!E120*р_и_с!$O$133</f>
        <v>1566.528</v>
      </c>
      <c r="Q120" s="445">
        <v>119</v>
      </c>
      <c r="R120" s="65">
        <f>Жильцы!E120*р_и_с!R$133</f>
        <v>1313.64</v>
      </c>
      <c r="S120" s="65">
        <f>Жильцы!E120*р_и_с!S$133</f>
        <v>1313.64</v>
      </c>
      <c r="T120" s="65">
        <f>Жильцы!E120*р_и_с!T$133</f>
        <v>1313.64</v>
      </c>
      <c r="U120" s="65">
        <f>Жильцы!E120*р_и_с!U$133</f>
        <v>1313.64</v>
      </c>
      <c r="V120" s="65">
        <f>Жильцы!E120*р_и_с!V$133</f>
        <v>1313.64</v>
      </c>
      <c r="W120" s="65">
        <f>Жильцы!E120*р_и_с!W$133</f>
        <v>1451.4</v>
      </c>
      <c r="X120" s="65">
        <f>Жильцы!E120*р_и_с!X$133</f>
        <v>1451.4</v>
      </c>
      <c r="Y120" s="65">
        <f>Жильцы!E120*р_и_с!Y$133</f>
        <v>1451.4</v>
      </c>
      <c r="Z120" s="65">
        <f>Жильцы!E120*р_и_с!Z$133</f>
        <v>1451.4</v>
      </c>
      <c r="AA120" s="65">
        <f>Жильцы!E120*р_и_с!AA$133</f>
        <v>1451.4</v>
      </c>
      <c r="AB120" s="65">
        <f>Жильцы!E120*р_и_с!AB$133</f>
        <v>1451.4</v>
      </c>
      <c r="AC120" s="65">
        <f>Жильцы!E120*р_и_с!AC$133</f>
        <v>1451.4</v>
      </c>
    </row>
    <row r="121" spans="1:29">
      <c r="A121" s="445">
        <v>120</v>
      </c>
      <c r="B121" s="450" t="s">
        <v>307</v>
      </c>
      <c r="D121" s="65">
        <f>Жильцы!E121*р_и_с!$D$133</f>
        <v>1437.48</v>
      </c>
      <c r="E121" s="65">
        <f>Жильцы!E121*р_и_с!$E$133</f>
        <v>1437.48</v>
      </c>
      <c r="F121" s="65">
        <f>Жильцы!E121*р_и_с!$F$133</f>
        <v>1437.48</v>
      </c>
      <c r="G121" s="65">
        <f>Жильцы!E121*р_и_с!$G$133</f>
        <v>1437.48</v>
      </c>
      <c r="H121" s="65">
        <f>Жильцы!E121*р_и_с!$H$133</f>
        <v>1437.48</v>
      </c>
      <c r="I121" s="65">
        <f>Жильцы!E121*р_и_с!$I$133</f>
        <v>1576.08</v>
      </c>
      <c r="J121" s="65">
        <f>Жильцы!E121*р_и_с!$J$133</f>
        <v>1576.08</v>
      </c>
      <c r="K121" s="65">
        <f>Жильцы!E121*р_и_с!$K$133</f>
        <v>1576.08</v>
      </c>
      <c r="L121" s="65">
        <f>Жильцы!E121*р_и_с!$L$133</f>
        <v>1576.08</v>
      </c>
      <c r="M121" s="65">
        <f>Жильцы!E121*р_и_с!$M$133</f>
        <v>1576.08</v>
      </c>
      <c r="N121" s="65">
        <f>Жильцы!E121*р_и_с!$N$133</f>
        <v>1576.08</v>
      </c>
      <c r="O121" s="65">
        <f>Жильцы!E121*р_и_с!$O$133</f>
        <v>1576.08</v>
      </c>
      <c r="Q121" s="445">
        <v>120</v>
      </c>
      <c r="R121" s="65">
        <f>Жильцы!E121*р_и_с!R$133</f>
        <v>1321.6499999999999</v>
      </c>
      <c r="S121" s="65">
        <f>Жильцы!E121*р_и_с!S$133</f>
        <v>1321.6499999999999</v>
      </c>
      <c r="T121" s="65">
        <f>Жильцы!E121*р_и_с!T$133</f>
        <v>1321.6499999999999</v>
      </c>
      <c r="U121" s="65">
        <f>Жильцы!E121*р_и_с!U$133</f>
        <v>1321.6499999999999</v>
      </c>
      <c r="V121" s="65">
        <f>Жильцы!E121*р_и_с!V$133</f>
        <v>1321.6499999999999</v>
      </c>
      <c r="W121" s="65">
        <f>Жильцы!E121*р_и_с!W$133</f>
        <v>1460.25</v>
      </c>
      <c r="X121" s="65">
        <f>Жильцы!E121*р_и_с!X$133</f>
        <v>1460.25</v>
      </c>
      <c r="Y121" s="65">
        <f>Жильцы!E121*р_и_с!Y$133</f>
        <v>1460.25</v>
      </c>
      <c r="Z121" s="65">
        <f>Жильцы!E121*р_и_с!Z$133</f>
        <v>1460.25</v>
      </c>
      <c r="AA121" s="65">
        <f>Жильцы!E121*р_и_с!AA$133</f>
        <v>1460.25</v>
      </c>
      <c r="AB121" s="65">
        <f>Жильцы!E121*р_и_с!AB$133</f>
        <v>1460.25</v>
      </c>
      <c r="AC121" s="65">
        <f>Жильцы!E121*р_и_с!AC$133</f>
        <v>1460.25</v>
      </c>
    </row>
    <row r="122" spans="1:29">
      <c r="A122" s="445">
        <v>121</v>
      </c>
      <c r="B122" s="450" t="s">
        <v>308</v>
      </c>
      <c r="D122" s="65">
        <f>Жильцы!E122*р_и_с!$D$133</f>
        <v>1434.576</v>
      </c>
      <c r="E122" s="65">
        <f>Жильцы!E122*р_и_с!$E$133</f>
        <v>1434.576</v>
      </c>
      <c r="F122" s="65">
        <f>Жильцы!E122*р_и_с!$F$133</f>
        <v>1434.576</v>
      </c>
      <c r="G122" s="65">
        <f>Жильцы!E122*р_и_с!$G$133</f>
        <v>1434.576</v>
      </c>
      <c r="H122" s="65">
        <f>Жильцы!E122*р_и_с!$H$133</f>
        <v>1434.576</v>
      </c>
      <c r="I122" s="65">
        <f>Жильцы!E122*р_и_с!$I$133</f>
        <v>1572.896</v>
      </c>
      <c r="J122" s="65">
        <f>Жильцы!E122*р_и_с!$J$133</f>
        <v>1572.896</v>
      </c>
      <c r="K122" s="65">
        <f>Жильцы!E122*р_и_с!$K$133</f>
        <v>1572.896</v>
      </c>
      <c r="L122" s="65">
        <f>Жильцы!E122*р_и_с!$L$133</f>
        <v>1572.896</v>
      </c>
      <c r="M122" s="65">
        <f>Жильцы!E122*р_и_с!$M$133</f>
        <v>1572.896</v>
      </c>
      <c r="N122" s="65">
        <f>Жильцы!E122*р_и_с!$N$133</f>
        <v>1572.896</v>
      </c>
      <c r="O122" s="65">
        <f>Жильцы!E122*р_и_с!$O$133</f>
        <v>1572.896</v>
      </c>
      <c r="Q122" s="445">
        <v>121</v>
      </c>
      <c r="R122" s="65">
        <f>Жильцы!E122*р_и_с!R$133</f>
        <v>1318.98</v>
      </c>
      <c r="S122" s="65">
        <f>Жильцы!E122*р_и_с!S$133</f>
        <v>1318.98</v>
      </c>
      <c r="T122" s="65">
        <f>Жильцы!E122*р_и_с!T$133</f>
        <v>1318.98</v>
      </c>
      <c r="U122" s="65">
        <f>Жильцы!E122*р_и_с!U$133</f>
        <v>1318.98</v>
      </c>
      <c r="V122" s="65">
        <f>Жильцы!E122*р_и_с!V$133</f>
        <v>1318.98</v>
      </c>
      <c r="W122" s="65">
        <f>Жильцы!E122*р_и_с!W$133</f>
        <v>1457.3</v>
      </c>
      <c r="X122" s="65">
        <f>Жильцы!E122*р_и_с!X$133</f>
        <v>1457.3</v>
      </c>
      <c r="Y122" s="65">
        <f>Жильцы!E122*р_и_с!Y$133</f>
        <v>1457.3</v>
      </c>
      <c r="Z122" s="65">
        <f>Жильцы!E122*р_и_с!Z$133</f>
        <v>1457.3</v>
      </c>
      <c r="AA122" s="65">
        <f>Жильцы!E122*р_и_с!AA$133</f>
        <v>1457.3</v>
      </c>
      <c r="AB122" s="65">
        <f>Жильцы!E122*р_и_с!AB$133</f>
        <v>1457.3</v>
      </c>
      <c r="AC122" s="65">
        <f>Жильцы!E122*р_и_с!AC$133</f>
        <v>1457.3</v>
      </c>
    </row>
    <row r="123" spans="1:29">
      <c r="A123" s="445">
        <v>122</v>
      </c>
      <c r="B123" s="450" t="s">
        <v>552</v>
      </c>
      <c r="D123" s="65">
        <f>Жильцы!E123*р_и_с!$D$133</f>
        <v>1425.864</v>
      </c>
      <c r="E123" s="65">
        <f>Жильцы!E123*р_и_с!$E$133</f>
        <v>1425.864</v>
      </c>
      <c r="F123" s="65">
        <f>Жильцы!E123*р_и_с!$F$133</f>
        <v>1425.864</v>
      </c>
      <c r="G123" s="65">
        <f>Жильцы!E123*р_и_с!$G$133</f>
        <v>1425.864</v>
      </c>
      <c r="H123" s="65">
        <f>Жильцы!E123*р_и_с!$H$133</f>
        <v>1425.864</v>
      </c>
      <c r="I123" s="65">
        <f>Жильцы!E123*р_и_с!$I$133</f>
        <v>1563.3440000000001</v>
      </c>
      <c r="J123" s="65">
        <f>Жильцы!E123*р_и_с!$J$133</f>
        <v>1563.3440000000001</v>
      </c>
      <c r="K123" s="65">
        <f>Жильцы!E123*р_и_с!$K$133</f>
        <v>1563.3440000000001</v>
      </c>
      <c r="L123" s="65">
        <f>Жильцы!E123*р_и_с!$L$133</f>
        <v>1563.3440000000001</v>
      </c>
      <c r="M123" s="65">
        <f>Жильцы!E123*р_и_с!$M$133</f>
        <v>1563.3440000000001</v>
      </c>
      <c r="N123" s="65">
        <f>Жильцы!E123*р_и_с!$N$133</f>
        <v>1563.3440000000001</v>
      </c>
      <c r="O123" s="65">
        <f>Жильцы!E123*р_и_с!$O$133</f>
        <v>1563.3440000000001</v>
      </c>
      <c r="Q123" s="445">
        <v>122</v>
      </c>
      <c r="R123" s="65">
        <f>Жильцы!E123*р_и_с!R$133</f>
        <v>1310.97</v>
      </c>
      <c r="S123" s="65">
        <f>Жильцы!E123*р_и_с!S$133</f>
        <v>1310.97</v>
      </c>
      <c r="T123" s="65">
        <f>Жильцы!E123*р_и_с!T$133</f>
        <v>1310.97</v>
      </c>
      <c r="U123" s="65">
        <f>Жильцы!E123*р_и_с!U$133</f>
        <v>1310.97</v>
      </c>
      <c r="V123" s="65">
        <f>Жильцы!E123*р_и_с!V$133</f>
        <v>1310.97</v>
      </c>
      <c r="W123" s="65">
        <f>Жильцы!E123*р_и_с!W$133</f>
        <v>1448.45</v>
      </c>
      <c r="X123" s="65">
        <f>Жильцы!E123*р_и_с!X$133</f>
        <v>1448.45</v>
      </c>
      <c r="Y123" s="65">
        <f>Жильцы!E123*р_и_с!Y$133</f>
        <v>1448.45</v>
      </c>
      <c r="Z123" s="65">
        <f>Жильцы!E123*р_и_с!Z$133</f>
        <v>1448.45</v>
      </c>
      <c r="AA123" s="65">
        <f>Жильцы!E123*р_и_с!AA$133</f>
        <v>1448.45</v>
      </c>
      <c r="AB123" s="65">
        <f>Жильцы!E123*р_и_с!AB$133</f>
        <v>1448.45</v>
      </c>
      <c r="AC123" s="65">
        <f>Жильцы!E123*р_и_с!AC$133</f>
        <v>1448.45</v>
      </c>
    </row>
    <row r="124" spans="1:29">
      <c r="A124" s="445">
        <v>123</v>
      </c>
      <c r="B124" s="450" t="s">
        <v>310</v>
      </c>
      <c r="D124" s="65">
        <f>Жильцы!E124*р_и_с!$D$133</f>
        <v>1428.768</v>
      </c>
      <c r="E124" s="65">
        <f>Жильцы!E124*р_и_с!$E$133</f>
        <v>1428.768</v>
      </c>
      <c r="F124" s="65">
        <f>Жильцы!E124*р_и_с!$F$133</f>
        <v>1428.768</v>
      </c>
      <c r="G124" s="65">
        <f>Жильцы!E124*р_и_с!$G$133</f>
        <v>1428.768</v>
      </c>
      <c r="H124" s="65">
        <f>Жильцы!E124*р_и_с!$H$133</f>
        <v>1428.768</v>
      </c>
      <c r="I124" s="65">
        <f>Жильцы!E124*р_и_с!$I$133</f>
        <v>1566.528</v>
      </c>
      <c r="J124" s="65">
        <f>Жильцы!E124*р_и_с!$J$133</f>
        <v>1566.528</v>
      </c>
      <c r="K124" s="65">
        <f>Жильцы!E124*р_и_с!$K$133</f>
        <v>1566.528</v>
      </c>
      <c r="L124" s="65">
        <f>Жильцы!E124*р_и_с!$L$133</f>
        <v>1566.528</v>
      </c>
      <c r="M124" s="65">
        <f>Жильцы!E124*р_и_с!$M$133</f>
        <v>1566.528</v>
      </c>
      <c r="N124" s="65">
        <f>Жильцы!E124*р_и_с!$N$133</f>
        <v>1566.528</v>
      </c>
      <c r="O124" s="65">
        <f>Жильцы!E124*р_и_с!$O$133</f>
        <v>1566.528</v>
      </c>
      <c r="Q124" s="445">
        <v>123</v>
      </c>
      <c r="R124" s="65">
        <f>Жильцы!E124*р_и_с!R$133</f>
        <v>1313.64</v>
      </c>
      <c r="S124" s="65">
        <f>Жильцы!E124*р_и_с!S$133</f>
        <v>1313.64</v>
      </c>
      <c r="T124" s="65">
        <f>Жильцы!E124*р_и_с!T$133</f>
        <v>1313.64</v>
      </c>
      <c r="U124" s="65">
        <f>Жильцы!E124*р_и_с!U$133</f>
        <v>1313.64</v>
      </c>
      <c r="V124" s="65">
        <f>Жильцы!E124*р_и_с!V$133</f>
        <v>1313.64</v>
      </c>
      <c r="W124" s="65">
        <f>Жильцы!E124*р_и_с!W$133</f>
        <v>1451.4</v>
      </c>
      <c r="X124" s="65">
        <f>Жильцы!E124*р_и_с!X$133</f>
        <v>1451.4</v>
      </c>
      <c r="Y124" s="65">
        <f>Жильцы!E124*р_и_с!Y$133</f>
        <v>1451.4</v>
      </c>
      <c r="Z124" s="65">
        <f>Жильцы!E124*р_и_с!Z$133</f>
        <v>1451.4</v>
      </c>
      <c r="AA124" s="65">
        <f>Жильцы!E124*р_и_с!AA$133</f>
        <v>1451.4</v>
      </c>
      <c r="AB124" s="65">
        <f>Жильцы!E124*р_и_с!AB$133</f>
        <v>1451.4</v>
      </c>
      <c r="AC124" s="65">
        <f>Жильцы!E124*р_и_с!AC$133</f>
        <v>1451.4</v>
      </c>
    </row>
    <row r="125" spans="1:29">
      <c r="A125" s="445">
        <v>124</v>
      </c>
      <c r="B125" s="450" t="s">
        <v>311</v>
      </c>
      <c r="D125" s="65">
        <f>Жильцы!E125*р_и_с!$D$133</f>
        <v>1905.0239999999999</v>
      </c>
      <c r="E125" s="65">
        <f>Жильцы!E125*р_и_с!$E$133</f>
        <v>1905.0239999999999</v>
      </c>
      <c r="F125" s="65">
        <f>Жильцы!E125*р_и_с!$F$133</f>
        <v>1905.0239999999999</v>
      </c>
      <c r="G125" s="65">
        <f>Жильцы!E125*р_и_с!$G$133</f>
        <v>1905.0239999999999</v>
      </c>
      <c r="H125" s="65">
        <f>Жильцы!E125*р_и_с!$H$133</f>
        <v>1905.0239999999999</v>
      </c>
      <c r="I125" s="65">
        <f>Жильцы!E125*р_и_с!$I$133</f>
        <v>2088.7039999999997</v>
      </c>
      <c r="J125" s="65">
        <f>Жильцы!E125*р_и_с!$J$133</f>
        <v>2088.7039999999997</v>
      </c>
      <c r="K125" s="65">
        <f>Жильцы!E125*р_и_с!$K$133</f>
        <v>2088.7039999999997</v>
      </c>
      <c r="L125" s="65">
        <f>Жильцы!E125*р_и_с!$L$133</f>
        <v>2088.7039999999997</v>
      </c>
      <c r="M125" s="65">
        <f>Жильцы!E125*р_и_с!$M$133</f>
        <v>2088.7039999999997</v>
      </c>
      <c r="N125" s="65">
        <f>Жильцы!E125*р_и_с!$N$133</f>
        <v>2088.7039999999997</v>
      </c>
      <c r="O125" s="65">
        <f>Жильцы!E125*р_и_с!$O$133</f>
        <v>2088.7039999999997</v>
      </c>
      <c r="Q125" s="445">
        <v>124</v>
      </c>
      <c r="R125" s="65">
        <f>Жильцы!E125*р_и_с!R$133</f>
        <v>1751.5199999999998</v>
      </c>
      <c r="S125" s="65">
        <f>Жильцы!E125*р_и_с!S$133</f>
        <v>1751.5199999999998</v>
      </c>
      <c r="T125" s="65">
        <f>Жильцы!E125*р_и_с!T$133</f>
        <v>1751.5199999999998</v>
      </c>
      <c r="U125" s="65">
        <f>Жильцы!E125*р_и_с!U$133</f>
        <v>1751.5199999999998</v>
      </c>
      <c r="V125" s="65">
        <f>Жильцы!E125*р_и_с!V$133</f>
        <v>1751.5199999999998</v>
      </c>
      <c r="W125" s="65">
        <f>Жильцы!E125*р_и_с!W$133</f>
        <v>1935.1999999999998</v>
      </c>
      <c r="X125" s="65">
        <f>Жильцы!E125*р_и_с!X$133</f>
        <v>1935.1999999999998</v>
      </c>
      <c r="Y125" s="65">
        <f>Жильцы!E125*р_и_с!Y$133</f>
        <v>1935.1999999999998</v>
      </c>
      <c r="Z125" s="65">
        <f>Жильцы!E125*р_и_с!Z$133</f>
        <v>1935.1999999999998</v>
      </c>
      <c r="AA125" s="65">
        <f>Жильцы!E125*р_и_с!AA$133</f>
        <v>1935.1999999999998</v>
      </c>
      <c r="AB125" s="65">
        <f>Жильцы!E125*р_и_с!AB$133</f>
        <v>1935.1999999999998</v>
      </c>
      <c r="AC125" s="65">
        <f>Жильцы!E125*р_и_с!AC$133</f>
        <v>1935.1999999999998</v>
      </c>
    </row>
    <row r="126" spans="1:29">
      <c r="A126" s="445">
        <v>125</v>
      </c>
      <c r="B126" s="450" t="s">
        <v>312</v>
      </c>
      <c r="D126" s="65">
        <f>Жильцы!E126*р_и_с!$D$133</f>
        <v>1905.0239999999999</v>
      </c>
      <c r="E126" s="65">
        <f>Жильцы!E126*р_и_с!$E$133</f>
        <v>1905.0239999999999</v>
      </c>
      <c r="F126" s="65">
        <f>Жильцы!E126*р_и_с!$F$133</f>
        <v>1905.0239999999999</v>
      </c>
      <c r="G126" s="65">
        <f>Жильцы!E126*р_и_с!$G$133</f>
        <v>1905.0239999999999</v>
      </c>
      <c r="H126" s="65">
        <f>Жильцы!E126*р_и_с!$H$133</f>
        <v>1905.0239999999999</v>
      </c>
      <c r="I126" s="65">
        <f>Жильцы!E126*р_и_с!$I$133</f>
        <v>2088.7039999999997</v>
      </c>
      <c r="J126" s="65">
        <f>Жильцы!E126*р_и_с!$J$133</f>
        <v>2088.7039999999997</v>
      </c>
      <c r="K126" s="65">
        <f>Жильцы!E126*р_и_с!$K$133</f>
        <v>2088.7039999999997</v>
      </c>
      <c r="L126" s="65">
        <f>Жильцы!E126*р_и_с!$L$133</f>
        <v>2088.7039999999997</v>
      </c>
      <c r="M126" s="65">
        <f>Жильцы!E126*р_и_с!$M$133</f>
        <v>2088.7039999999997</v>
      </c>
      <c r="N126" s="65">
        <f>Жильцы!E126*р_и_с!$N$133</f>
        <v>2088.7039999999997</v>
      </c>
      <c r="O126" s="65">
        <f>Жильцы!E126*р_и_с!$O$133</f>
        <v>2088.7039999999997</v>
      </c>
      <c r="Q126" s="445">
        <v>125</v>
      </c>
      <c r="R126" s="65">
        <f>Жильцы!E126*р_и_с!R$133</f>
        <v>1751.5199999999998</v>
      </c>
      <c r="S126" s="65">
        <f>Жильцы!E126*р_и_с!S$133</f>
        <v>1751.5199999999998</v>
      </c>
      <c r="T126" s="65">
        <f>Жильцы!E126*р_и_с!T$133</f>
        <v>1751.5199999999998</v>
      </c>
      <c r="U126" s="65">
        <f>Жильцы!E126*р_и_с!U$133</f>
        <v>1751.5199999999998</v>
      </c>
      <c r="V126" s="65">
        <f>Жильцы!E126*р_и_с!V$133</f>
        <v>1751.5199999999998</v>
      </c>
      <c r="W126" s="65">
        <f>Жильцы!E126*р_и_с!W$133</f>
        <v>1935.1999999999998</v>
      </c>
      <c r="X126" s="65">
        <f>Жильцы!E126*р_и_с!X$133</f>
        <v>1935.1999999999998</v>
      </c>
      <c r="Y126" s="65">
        <f>Жильцы!E126*р_и_с!Y$133</f>
        <v>1935.1999999999998</v>
      </c>
      <c r="Z126" s="65">
        <f>Жильцы!E126*р_и_с!Z$133</f>
        <v>1935.1999999999998</v>
      </c>
      <c r="AA126" s="65">
        <f>Жильцы!E126*р_и_с!AA$133</f>
        <v>1935.1999999999998</v>
      </c>
      <c r="AB126" s="65">
        <f>Жильцы!E126*р_и_с!AB$133</f>
        <v>1935.1999999999998</v>
      </c>
      <c r="AC126" s="65">
        <f>Жильцы!E126*р_и_с!AC$133</f>
        <v>1935.1999999999998</v>
      </c>
    </row>
    <row r="127" spans="1:29">
      <c r="A127" s="445">
        <v>126</v>
      </c>
      <c r="B127" s="451" t="s">
        <v>313</v>
      </c>
      <c r="D127" s="65">
        <f>Жильцы!E127*р_и_с!$D$133</f>
        <v>1428.768</v>
      </c>
      <c r="E127" s="65">
        <f>Жильцы!E127*р_и_с!$E$133</f>
        <v>1428.768</v>
      </c>
      <c r="F127" s="65">
        <f>Жильцы!E127*р_и_с!$F$133</f>
        <v>1428.768</v>
      </c>
      <c r="G127" s="65">
        <f>Жильцы!E127*р_и_с!$G$133</f>
        <v>1428.768</v>
      </c>
      <c r="H127" s="65">
        <f>Жильцы!E127*р_и_с!$H$133</f>
        <v>1428.768</v>
      </c>
      <c r="I127" s="65">
        <f>Жильцы!E127*р_и_с!$I$133</f>
        <v>1566.528</v>
      </c>
      <c r="J127" s="65">
        <f>Жильцы!E127*р_и_с!$J$133</f>
        <v>1566.528</v>
      </c>
      <c r="K127" s="65">
        <f>Жильцы!E127*р_и_с!$K$133</f>
        <v>1566.528</v>
      </c>
      <c r="L127" s="65">
        <f>Жильцы!E127*р_и_с!$L$133</f>
        <v>1566.528</v>
      </c>
      <c r="M127" s="65">
        <f>Жильцы!E127*р_и_с!$M$133</f>
        <v>1566.528</v>
      </c>
      <c r="N127" s="65">
        <f>Жильцы!E127*р_и_с!$N$133</f>
        <v>1566.528</v>
      </c>
      <c r="O127" s="65">
        <f>Жильцы!E127*р_и_с!$O$133</f>
        <v>1566.528</v>
      </c>
      <c r="Q127" s="445">
        <v>126</v>
      </c>
      <c r="R127" s="65">
        <f>Жильцы!E127*р_и_с!R$133</f>
        <v>1313.64</v>
      </c>
      <c r="S127" s="65">
        <f>Жильцы!E127*р_и_с!S$133</f>
        <v>1313.64</v>
      </c>
      <c r="T127" s="65">
        <f>Жильцы!E127*р_и_с!T$133</f>
        <v>1313.64</v>
      </c>
      <c r="U127" s="65">
        <f>Жильцы!E127*р_и_с!U$133</f>
        <v>1313.64</v>
      </c>
      <c r="V127" s="65">
        <f>Жильцы!E127*р_и_с!V$133</f>
        <v>1313.64</v>
      </c>
      <c r="W127" s="65">
        <f>Жильцы!E127*р_и_с!W$133</f>
        <v>1451.4</v>
      </c>
      <c r="X127" s="65">
        <f>Жильцы!E127*р_и_с!X$133</f>
        <v>1451.4</v>
      </c>
      <c r="Y127" s="65">
        <f>Жильцы!E127*р_и_с!Y$133</f>
        <v>1451.4</v>
      </c>
      <c r="Z127" s="65">
        <f>Жильцы!E127*р_и_с!Z$133</f>
        <v>1451.4</v>
      </c>
      <c r="AA127" s="65">
        <f>Жильцы!E127*р_и_с!AA$133</f>
        <v>1451.4</v>
      </c>
      <c r="AB127" s="65">
        <f>Жильцы!E127*р_и_с!AB$133</f>
        <v>1451.4</v>
      </c>
      <c r="AC127" s="65">
        <f>Жильцы!E127*р_и_с!AC$133</f>
        <v>1451.4</v>
      </c>
    </row>
    <row r="128" spans="1:29">
      <c r="A128" s="445">
        <v>127</v>
      </c>
      <c r="B128" s="450" t="s">
        <v>315</v>
      </c>
      <c r="D128" s="65">
        <f>Жильцы!E128*р_и_с!$D$133</f>
        <v>1428.768</v>
      </c>
      <c r="E128" s="65">
        <f>Жильцы!E128*р_и_с!$E$133</f>
        <v>1428.768</v>
      </c>
      <c r="F128" s="65">
        <f>Жильцы!E128*р_и_с!$F$133</f>
        <v>1428.768</v>
      </c>
      <c r="G128" s="65">
        <f>Жильцы!E128*р_и_с!$G$133</f>
        <v>1428.768</v>
      </c>
      <c r="H128" s="65">
        <f>Жильцы!E128*р_и_с!$H$133</f>
        <v>1428.768</v>
      </c>
      <c r="I128" s="65">
        <f>Жильцы!E128*р_и_с!$I$133</f>
        <v>1566.528</v>
      </c>
      <c r="J128" s="65">
        <f>Жильцы!E128*р_и_с!$J$133</f>
        <v>1566.528</v>
      </c>
      <c r="K128" s="65">
        <f>Жильцы!E128*р_и_с!$K$133</f>
        <v>1566.528</v>
      </c>
      <c r="L128" s="65">
        <f>Жильцы!E128*р_и_с!$L$133</f>
        <v>1566.528</v>
      </c>
      <c r="M128" s="65">
        <f>Жильцы!E128*р_и_с!$M$133</f>
        <v>1566.528</v>
      </c>
      <c r="N128" s="65">
        <f>Жильцы!E128*р_и_с!$N$133</f>
        <v>1566.528</v>
      </c>
      <c r="O128" s="65">
        <f>Жильцы!E128*р_и_с!$O$133</f>
        <v>1566.528</v>
      </c>
      <c r="Q128" s="445">
        <v>127</v>
      </c>
      <c r="R128" s="65">
        <f>Жильцы!E128*р_и_с!R$133</f>
        <v>1313.64</v>
      </c>
      <c r="S128" s="65">
        <f>Жильцы!E128*р_и_с!S$133</f>
        <v>1313.64</v>
      </c>
      <c r="T128" s="65">
        <f>Жильцы!E128*р_и_с!T$133</f>
        <v>1313.64</v>
      </c>
      <c r="U128" s="65">
        <f>Жильцы!E128*р_и_с!U$133</f>
        <v>1313.64</v>
      </c>
      <c r="V128" s="65">
        <f>Жильцы!E128*р_и_с!V$133</f>
        <v>1313.64</v>
      </c>
      <c r="W128" s="65">
        <f>Жильцы!E128*р_и_с!W$133</f>
        <v>1451.4</v>
      </c>
      <c r="X128" s="65">
        <f>Жильцы!E128*р_и_с!X$133</f>
        <v>1451.4</v>
      </c>
      <c r="Y128" s="65">
        <f>Жильцы!E128*р_и_с!Y$133</f>
        <v>1451.4</v>
      </c>
      <c r="Z128" s="65">
        <f>Жильцы!E128*р_и_с!Z$133</f>
        <v>1451.4</v>
      </c>
      <c r="AA128" s="65">
        <f>Жильцы!E128*р_и_с!AA$133</f>
        <v>1451.4</v>
      </c>
      <c r="AB128" s="65">
        <f>Жильцы!E128*р_и_с!AB$133</f>
        <v>1451.4</v>
      </c>
      <c r="AC128" s="65">
        <f>Жильцы!E128*р_и_с!AC$133</f>
        <v>1451.4</v>
      </c>
    </row>
    <row r="129" spans="1:29">
      <c r="A129" s="445">
        <v>128</v>
      </c>
      <c r="B129" s="450" t="s">
        <v>316</v>
      </c>
      <c r="D129" s="65">
        <f>Жильцы!E129*р_и_с!$D$133</f>
        <v>1437.48</v>
      </c>
      <c r="E129" s="65">
        <f>Жильцы!E129*р_и_с!$E$133</f>
        <v>1437.48</v>
      </c>
      <c r="F129" s="65">
        <f>Жильцы!E129*р_и_с!$F$133</f>
        <v>1437.48</v>
      </c>
      <c r="G129" s="65">
        <f>Жильцы!E129*р_и_с!$G$133</f>
        <v>1437.48</v>
      </c>
      <c r="H129" s="65">
        <f>Жильцы!E129*р_и_с!$H$133</f>
        <v>1437.48</v>
      </c>
      <c r="I129" s="65">
        <f>Жильцы!E129*р_и_с!$I$133</f>
        <v>1576.08</v>
      </c>
      <c r="J129" s="65">
        <f>Жильцы!E129*р_и_с!$J$133</f>
        <v>1576.08</v>
      </c>
      <c r="K129" s="65">
        <f>Жильцы!E129*р_и_с!$K$133</f>
        <v>1576.08</v>
      </c>
      <c r="L129" s="65">
        <f>Жильцы!E129*р_и_с!$L$133</f>
        <v>1576.08</v>
      </c>
      <c r="M129" s="65">
        <f>Жильцы!E129*р_и_с!$M$133</f>
        <v>1576.08</v>
      </c>
      <c r="N129" s="65">
        <f>Жильцы!E129*р_и_с!$N$133</f>
        <v>1576.08</v>
      </c>
      <c r="O129" s="65">
        <f>Жильцы!E129*р_и_с!$O$133</f>
        <v>1576.08</v>
      </c>
      <c r="Q129" s="445">
        <v>128</v>
      </c>
      <c r="R129" s="65">
        <f>Жильцы!E129*р_и_с!R$133</f>
        <v>1321.6499999999999</v>
      </c>
      <c r="S129" s="65">
        <f>Жильцы!E129*р_и_с!S$133</f>
        <v>1321.6499999999999</v>
      </c>
      <c r="T129" s="65">
        <f>Жильцы!E129*р_и_с!T$133</f>
        <v>1321.6499999999999</v>
      </c>
      <c r="U129" s="65">
        <f>Жильцы!E129*р_и_с!U$133</f>
        <v>1321.6499999999999</v>
      </c>
      <c r="V129" s="65">
        <f>Жильцы!E129*р_и_с!V$133</f>
        <v>1321.6499999999999</v>
      </c>
      <c r="W129" s="65">
        <f>Жильцы!E129*р_и_с!W$133</f>
        <v>1460.25</v>
      </c>
      <c r="X129" s="65">
        <f>Жильцы!E129*р_и_с!X$133</f>
        <v>1460.25</v>
      </c>
      <c r="Y129" s="65">
        <f>Жильцы!E129*р_и_с!Y$133</f>
        <v>1460.25</v>
      </c>
      <c r="Z129" s="65">
        <f>Жильцы!E129*р_и_с!Z$133</f>
        <v>1460.25</v>
      </c>
      <c r="AA129" s="65">
        <f>Жильцы!E129*р_и_с!AA$133</f>
        <v>1460.25</v>
      </c>
      <c r="AB129" s="65">
        <f>Жильцы!E129*р_и_с!AB$133</f>
        <v>1460.25</v>
      </c>
      <c r="AC129" s="65">
        <f>Жильцы!E129*р_и_с!AC$133</f>
        <v>1460.25</v>
      </c>
    </row>
    <row r="133" spans="1:29">
      <c r="B133" s="452" t="s">
        <v>553</v>
      </c>
      <c r="C133" s="452">
        <f t="shared" ref="C133:H133" si="0">26.7+(0.152+0.149+1.316+0.723)</f>
        <v>29.04</v>
      </c>
      <c r="D133" s="452">
        <f t="shared" si="0"/>
        <v>29.04</v>
      </c>
      <c r="E133" s="452">
        <f>26.7+(0.152+0.149+1.316+0.723)</f>
        <v>29.04</v>
      </c>
      <c r="F133" s="452">
        <f t="shared" si="0"/>
        <v>29.04</v>
      </c>
      <c r="G133" s="452">
        <f t="shared" si="0"/>
        <v>29.04</v>
      </c>
      <c r="H133" s="452">
        <f t="shared" si="0"/>
        <v>29.04</v>
      </c>
      <c r="I133" s="452">
        <f t="shared" ref="I133:O133" si="1">29.5+(0.152+0.149+1.316+0.723)</f>
        <v>31.84</v>
      </c>
      <c r="J133" s="452">
        <f t="shared" si="1"/>
        <v>31.84</v>
      </c>
      <c r="K133" s="452">
        <f t="shared" si="1"/>
        <v>31.84</v>
      </c>
      <c r="L133" s="452">
        <f t="shared" si="1"/>
        <v>31.84</v>
      </c>
      <c r="M133" s="452">
        <f t="shared" si="1"/>
        <v>31.84</v>
      </c>
      <c r="N133" s="452">
        <f t="shared" si="1"/>
        <v>31.84</v>
      </c>
      <c r="O133" s="452">
        <f t="shared" si="1"/>
        <v>31.84</v>
      </c>
      <c r="R133" s="452">
        <f>26.7</f>
        <v>26.7</v>
      </c>
      <c r="S133" s="452">
        <f t="shared" ref="S133:V133" si="2">26.7</f>
        <v>26.7</v>
      </c>
      <c r="T133" s="452">
        <f t="shared" si="2"/>
        <v>26.7</v>
      </c>
      <c r="U133" s="452">
        <f t="shared" si="2"/>
        <v>26.7</v>
      </c>
      <c r="V133" s="452">
        <f t="shared" si="2"/>
        <v>26.7</v>
      </c>
      <c r="W133" s="452">
        <v>29.5</v>
      </c>
      <c r="X133" s="452">
        <v>29.5</v>
      </c>
      <c r="Y133" s="452">
        <v>29.5</v>
      </c>
      <c r="Z133" s="452">
        <v>29.5</v>
      </c>
      <c r="AA133" s="452">
        <v>29.5</v>
      </c>
      <c r="AB133" s="452">
        <v>29.5</v>
      </c>
      <c r="AC133" s="452">
        <v>29.5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71"/>
  <dimension ref="A1:O134"/>
  <sheetViews>
    <sheetView workbookViewId="0">
      <pane xSplit="3" ySplit="1" topLeftCell="D98" activePane="bottomRight" state="frozen"/>
      <selection activeCell="H138" sqref="H138"/>
      <selection pane="topRight" activeCell="H138" sqref="H138"/>
      <selection pane="bottomLeft" activeCell="H138" sqref="H138"/>
      <selection pane="bottomRight" activeCell="H138" sqref="H138"/>
    </sheetView>
  </sheetViews>
  <sheetFormatPr defaultColWidth="9" defaultRowHeight="12.75"/>
  <cols>
    <col min="1" max="1" width="15.375" style="65" customWidth="1"/>
    <col min="2" max="2" width="14.625" style="65" customWidth="1"/>
    <col min="3" max="16384" width="9" style="65"/>
  </cols>
  <sheetData>
    <row r="1" spans="1:15">
      <c r="A1" s="444" t="s">
        <v>126</v>
      </c>
      <c r="B1" s="445" t="s">
        <v>127</v>
      </c>
      <c r="C1" s="446">
        <v>0</v>
      </c>
      <c r="D1" s="447">
        <v>1</v>
      </c>
      <c r="E1" s="447">
        <v>2</v>
      </c>
      <c r="F1" s="447">
        <v>3</v>
      </c>
      <c r="G1" s="447">
        <v>4</v>
      </c>
      <c r="H1" s="447">
        <v>5</v>
      </c>
      <c r="I1" s="447">
        <v>6</v>
      </c>
      <c r="J1" s="447">
        <v>7</v>
      </c>
      <c r="K1" s="447">
        <v>8</v>
      </c>
      <c r="L1" s="447">
        <v>9</v>
      </c>
      <c r="M1" s="447">
        <v>10</v>
      </c>
      <c r="N1" s="447">
        <v>11</v>
      </c>
      <c r="O1" s="447">
        <v>12</v>
      </c>
    </row>
    <row r="2" spans="1:15">
      <c r="A2" s="445">
        <v>1</v>
      </c>
      <c r="B2" s="448" t="s">
        <v>153</v>
      </c>
      <c r="D2" s="65">
        <f>Жильцы!$E$2*т_тех!D$133</f>
        <v>0</v>
      </c>
      <c r="E2" s="65">
        <f>Жильцы!E2*т_тех!$E$133</f>
        <v>0</v>
      </c>
      <c r="F2" s="65">
        <f>Жильцы!E2*т_тех!$F$133</f>
        <v>0</v>
      </c>
      <c r="G2" s="65">
        <f>Жильцы!E2*т_тех!$G$133</f>
        <v>0</v>
      </c>
      <c r="H2" s="65">
        <f>Жильцы!E2*т_тех!$H$133</f>
        <v>0</v>
      </c>
      <c r="I2" s="65">
        <f>Жильцы!E2*т_тех!$I$133</f>
        <v>0</v>
      </c>
      <c r="J2" s="65">
        <f>Жильцы!E2*т_тех!$J$133</f>
        <v>0</v>
      </c>
      <c r="K2" s="65">
        <f>Жильцы!E2*т_тех!$K$133</f>
        <v>0</v>
      </c>
      <c r="L2" s="65">
        <f>Жильцы!E2*т_тех!$L$133</f>
        <v>0</v>
      </c>
      <c r="M2" s="65">
        <f>Жильцы!E2*т_тех!$M$133</f>
        <v>0</v>
      </c>
      <c r="N2" s="65">
        <f>Жильцы!E2*т_тех!$N$133</f>
        <v>0</v>
      </c>
      <c r="O2" s="65">
        <f>Жильцы!E2*т_тех!$O$133</f>
        <v>0</v>
      </c>
    </row>
    <row r="3" spans="1:15">
      <c r="A3" s="445">
        <v>2</v>
      </c>
      <c r="B3" s="448" t="s">
        <v>156</v>
      </c>
      <c r="D3" s="65">
        <f>Жильцы!E3*т_тех!$D$133</f>
        <v>0</v>
      </c>
      <c r="E3" s="65">
        <f>Жильцы!E3*т_тех!$E$133</f>
        <v>0</v>
      </c>
      <c r="F3" s="65">
        <f>Жильцы!E3*т_тех!$F$133</f>
        <v>0</v>
      </c>
      <c r="G3" s="65">
        <f>Жильцы!E3*т_тех!$G$133</f>
        <v>0</v>
      </c>
      <c r="H3" s="65">
        <f>Жильцы!E3*т_тех!$H$133</f>
        <v>0</v>
      </c>
      <c r="I3" s="65">
        <f>Жильцы!E3*т_тех!$I$133</f>
        <v>0</v>
      </c>
      <c r="J3" s="65">
        <f>Жильцы!E3*т_тех!$J$133</f>
        <v>0</v>
      </c>
      <c r="K3" s="65">
        <f>Жильцы!E3*т_тех!$K$133</f>
        <v>0</v>
      </c>
      <c r="L3" s="65">
        <f>Жильцы!E3*т_тех!$L$133</f>
        <v>0</v>
      </c>
      <c r="M3" s="65">
        <f>Жильцы!E3*т_тех!$M$133</f>
        <v>0</v>
      </c>
      <c r="N3" s="65">
        <f>Жильцы!E3*т_тех!$N$133</f>
        <v>0</v>
      </c>
      <c r="O3" s="65">
        <f>Жильцы!E3*т_тех!$O$133</f>
        <v>0</v>
      </c>
    </row>
    <row r="4" spans="1:15">
      <c r="A4" s="445">
        <v>3</v>
      </c>
      <c r="B4" s="448" t="s">
        <v>158</v>
      </c>
      <c r="D4" s="65">
        <f>Жильцы!E4*т_тех!$D$133</f>
        <v>0</v>
      </c>
      <c r="E4" s="65">
        <f>Жильцы!E4*т_тех!$E$133</f>
        <v>0</v>
      </c>
      <c r="F4" s="65">
        <f>Жильцы!E4*т_тех!$F$133</f>
        <v>0</v>
      </c>
      <c r="G4" s="65">
        <f>Жильцы!E4*т_тех!$G$133</f>
        <v>0</v>
      </c>
      <c r="H4" s="65">
        <f>Жильцы!E4*т_тех!$H$133</f>
        <v>0</v>
      </c>
      <c r="I4" s="65">
        <f>Жильцы!E4*т_тех!$I$133</f>
        <v>0</v>
      </c>
      <c r="J4" s="65">
        <f>Жильцы!E4*т_тех!$J$133</f>
        <v>0</v>
      </c>
      <c r="K4" s="65">
        <f>Жильцы!E4*т_тех!$K$133</f>
        <v>0</v>
      </c>
      <c r="L4" s="65">
        <f>Жильцы!E4*т_тех!$L$133</f>
        <v>0</v>
      </c>
      <c r="M4" s="65">
        <f>Жильцы!E4*т_тех!$M$133</f>
        <v>0</v>
      </c>
      <c r="N4" s="65">
        <f>Жильцы!E4*т_тех!$N$133</f>
        <v>0</v>
      </c>
      <c r="O4" s="65">
        <f>Жильцы!E4*т_тех!$O$133</f>
        <v>0</v>
      </c>
    </row>
    <row r="5" spans="1:15">
      <c r="A5" s="445">
        <v>4</v>
      </c>
      <c r="B5" s="448" t="s">
        <v>160</v>
      </c>
      <c r="D5" s="65">
        <f>Жильцы!E5*т_тех!$D$133</f>
        <v>0</v>
      </c>
      <c r="E5" s="65">
        <f>Жильцы!E5*т_тех!$E$133</f>
        <v>0</v>
      </c>
      <c r="F5" s="65">
        <f>Жильцы!E5*т_тех!$F$133</f>
        <v>0</v>
      </c>
      <c r="G5" s="65">
        <f>Жильцы!E5*т_тех!$G$133</f>
        <v>0</v>
      </c>
      <c r="H5" s="65">
        <f>Жильцы!E5*т_тех!$H$133</f>
        <v>0</v>
      </c>
      <c r="I5" s="65">
        <f>Жильцы!E5*т_тех!$I$133</f>
        <v>0</v>
      </c>
      <c r="J5" s="65">
        <f>Жильцы!E5*т_тех!$J$133</f>
        <v>0</v>
      </c>
      <c r="K5" s="65">
        <f>Жильцы!E5*т_тех!$K$133</f>
        <v>0</v>
      </c>
      <c r="L5" s="65">
        <f>Жильцы!E5*т_тех!$L$133</f>
        <v>0</v>
      </c>
      <c r="M5" s="65">
        <f>Жильцы!E5*т_тех!$M$133</f>
        <v>0</v>
      </c>
      <c r="N5" s="65">
        <f>Жильцы!E5*т_тех!$N$133</f>
        <v>0</v>
      </c>
      <c r="O5" s="65">
        <f>Жильцы!E5*т_тех!$O$133</f>
        <v>0</v>
      </c>
    </row>
    <row r="6" spans="1:15">
      <c r="A6" s="445">
        <v>5</v>
      </c>
      <c r="B6" s="449" t="s">
        <v>541</v>
      </c>
      <c r="D6" s="65">
        <f>Жильцы!E6*т_тех!$D$133</f>
        <v>0</v>
      </c>
      <c r="E6" s="65">
        <f>Жильцы!E6*т_тех!$E$133</f>
        <v>0</v>
      </c>
      <c r="F6" s="65">
        <f>Жильцы!E6*т_тех!$F$133</f>
        <v>0</v>
      </c>
      <c r="G6" s="65">
        <f>Жильцы!E6*т_тех!$G$133</f>
        <v>0</v>
      </c>
      <c r="H6" s="65">
        <f>Жильцы!E6*т_тех!$H$133</f>
        <v>0</v>
      </c>
      <c r="I6" s="65">
        <f>Жильцы!E6*т_тех!$I$133</f>
        <v>0</v>
      </c>
      <c r="J6" s="65">
        <f>Жильцы!E6*т_тех!$J$133</f>
        <v>0</v>
      </c>
      <c r="K6" s="65">
        <f>Жильцы!E6*т_тех!$K$133</f>
        <v>0</v>
      </c>
      <c r="L6" s="65">
        <f>Жильцы!E6*т_тех!$L$133</f>
        <v>0</v>
      </c>
      <c r="M6" s="65">
        <f>Жильцы!E6*т_тех!$M$133</f>
        <v>0</v>
      </c>
      <c r="N6" s="65">
        <f>Жильцы!E6*т_тех!$N$133</f>
        <v>0</v>
      </c>
      <c r="O6" s="65">
        <f>Жильцы!E6*т_тех!$O$133</f>
        <v>0</v>
      </c>
    </row>
    <row r="7" spans="1:15">
      <c r="A7" s="445">
        <v>6</v>
      </c>
      <c r="B7" s="448" t="s">
        <v>165</v>
      </c>
      <c r="D7" s="65">
        <f>Жильцы!E7*т_тех!$D$133</f>
        <v>0</v>
      </c>
      <c r="E7" s="65">
        <f>Жильцы!E7*т_тех!$E$133</f>
        <v>0</v>
      </c>
      <c r="F7" s="65">
        <f>Жильцы!E7*т_тех!$F$133</f>
        <v>0</v>
      </c>
      <c r="G7" s="65">
        <f>Жильцы!E7*т_тех!$G$133</f>
        <v>0</v>
      </c>
      <c r="H7" s="65">
        <f>Жильцы!E7*т_тех!$H$133</f>
        <v>0</v>
      </c>
      <c r="I7" s="65">
        <f>Жильцы!E7*т_тех!$I$133</f>
        <v>0</v>
      </c>
      <c r="J7" s="65">
        <f>Жильцы!E7*т_тех!$J$133</f>
        <v>0</v>
      </c>
      <c r="K7" s="65">
        <f>Жильцы!E7*т_тех!$K$133</f>
        <v>0</v>
      </c>
      <c r="L7" s="65">
        <f>Жильцы!E7*т_тех!$L$133</f>
        <v>0</v>
      </c>
      <c r="M7" s="65">
        <f>Жильцы!E7*т_тех!$M$133</f>
        <v>0</v>
      </c>
      <c r="N7" s="65">
        <f>Жильцы!E7*т_тех!$N$133</f>
        <v>0</v>
      </c>
      <c r="O7" s="65">
        <f>Жильцы!E7*т_тех!$O$133</f>
        <v>0</v>
      </c>
    </row>
    <row r="8" spans="1:15">
      <c r="A8" s="445">
        <v>7</v>
      </c>
      <c r="B8" s="449" t="s">
        <v>166</v>
      </c>
      <c r="D8" s="65">
        <f>Жильцы!E8*т_тех!$D$133</f>
        <v>0</v>
      </c>
      <c r="E8" s="65">
        <f>Жильцы!E8*т_тех!$E$133</f>
        <v>0</v>
      </c>
      <c r="F8" s="65">
        <f>Жильцы!E8*т_тех!$F$133</f>
        <v>0</v>
      </c>
      <c r="G8" s="65">
        <f>Жильцы!E8*т_тех!$G$133</f>
        <v>0</v>
      </c>
      <c r="H8" s="65">
        <f>Жильцы!E8*т_тех!$H$133</f>
        <v>0</v>
      </c>
      <c r="I8" s="65">
        <f>Жильцы!E8*т_тех!$I$133</f>
        <v>0</v>
      </c>
      <c r="J8" s="65">
        <f>Жильцы!E8*т_тех!$J$133</f>
        <v>0</v>
      </c>
      <c r="K8" s="65">
        <f>Жильцы!E8*т_тех!$K$133</f>
        <v>0</v>
      </c>
      <c r="L8" s="65">
        <f>Жильцы!E8*т_тех!$L$133</f>
        <v>0</v>
      </c>
      <c r="M8" s="65">
        <f>Жильцы!E8*т_тех!$M$133</f>
        <v>0</v>
      </c>
      <c r="N8" s="65">
        <f>Жильцы!E8*т_тех!$N$133</f>
        <v>0</v>
      </c>
      <c r="O8" s="65">
        <f>Жильцы!E8*т_тех!$O$133</f>
        <v>0</v>
      </c>
    </row>
    <row r="9" spans="1:15">
      <c r="A9" s="445">
        <v>8</v>
      </c>
      <c r="B9" s="448" t="s">
        <v>168</v>
      </c>
      <c r="D9" s="65">
        <f>Жильцы!E9*т_тех!$D$133</f>
        <v>0</v>
      </c>
      <c r="E9" s="65">
        <f>Жильцы!E9*т_тех!$E$133</f>
        <v>0</v>
      </c>
      <c r="F9" s="65">
        <f>Жильцы!E9*т_тех!$F$133</f>
        <v>0</v>
      </c>
      <c r="G9" s="65">
        <f>Жильцы!E9*т_тех!$G$133</f>
        <v>0</v>
      </c>
      <c r="H9" s="65">
        <f>Жильцы!E9*т_тех!$H$133</f>
        <v>0</v>
      </c>
      <c r="I9" s="65">
        <f>Жильцы!E9*т_тех!$I$133</f>
        <v>0</v>
      </c>
      <c r="J9" s="65">
        <f>Жильцы!E9*т_тех!$J$133</f>
        <v>0</v>
      </c>
      <c r="K9" s="65">
        <f>Жильцы!E9*т_тех!$K$133</f>
        <v>0</v>
      </c>
      <c r="L9" s="65">
        <f>Жильцы!E9*т_тех!$L$133</f>
        <v>0</v>
      </c>
      <c r="M9" s="65">
        <f>Жильцы!E9*т_тех!$M$133</f>
        <v>0</v>
      </c>
      <c r="N9" s="65">
        <f>Жильцы!E9*т_тех!$N$133</f>
        <v>0</v>
      </c>
      <c r="O9" s="65">
        <f>Жильцы!E9*т_тех!$O$133</f>
        <v>0</v>
      </c>
    </row>
    <row r="10" spans="1:15">
      <c r="A10" s="445">
        <v>9</v>
      </c>
      <c r="B10" s="449" t="s">
        <v>169</v>
      </c>
      <c r="D10" s="65">
        <f>Жильцы!E10*т_тех!$D$133</f>
        <v>0</v>
      </c>
      <c r="E10" s="65">
        <f>Жильцы!E10*т_тех!$E$133</f>
        <v>0</v>
      </c>
      <c r="F10" s="65">
        <f>Жильцы!E10*т_тех!$F$133</f>
        <v>0</v>
      </c>
      <c r="G10" s="65">
        <f>Жильцы!E10*т_тех!$G$133</f>
        <v>0</v>
      </c>
      <c r="H10" s="65">
        <f>Жильцы!E10*т_тех!$H$133</f>
        <v>0</v>
      </c>
      <c r="I10" s="65">
        <f>Жильцы!E10*т_тех!$I$133</f>
        <v>0</v>
      </c>
      <c r="J10" s="65">
        <f>Жильцы!E10*т_тех!$J$133</f>
        <v>0</v>
      </c>
      <c r="K10" s="65">
        <f>Жильцы!E10*т_тех!$K$133</f>
        <v>0</v>
      </c>
      <c r="L10" s="65">
        <f>Жильцы!E10*т_тех!$L$133</f>
        <v>0</v>
      </c>
      <c r="M10" s="65">
        <f>Жильцы!E10*т_тех!$M$133</f>
        <v>0</v>
      </c>
      <c r="N10" s="65">
        <f>Жильцы!E10*т_тех!$N$133</f>
        <v>0</v>
      </c>
      <c r="O10" s="65">
        <f>Жильцы!E10*т_тех!$O$133</f>
        <v>0</v>
      </c>
    </row>
    <row r="11" spans="1:15">
      <c r="A11" s="445">
        <v>10</v>
      </c>
      <c r="B11" s="448" t="s">
        <v>171</v>
      </c>
      <c r="D11" s="65">
        <f>Жильцы!E11*т_тех!$D$133</f>
        <v>0</v>
      </c>
      <c r="E11" s="65">
        <f>Жильцы!E11*т_тех!$E$133</f>
        <v>0</v>
      </c>
      <c r="F11" s="65">
        <f>Жильцы!E11*т_тех!$F$133</f>
        <v>0</v>
      </c>
      <c r="G11" s="65">
        <f>Жильцы!E11*т_тех!$G$133</f>
        <v>0</v>
      </c>
      <c r="H11" s="65">
        <f>Жильцы!E11*т_тех!$H$133</f>
        <v>0</v>
      </c>
      <c r="I11" s="65">
        <f>Жильцы!E11*т_тех!$I$133</f>
        <v>0</v>
      </c>
      <c r="J11" s="65">
        <f>Жильцы!E11*т_тех!$J$133</f>
        <v>0</v>
      </c>
      <c r="K11" s="65">
        <f>Жильцы!E11*т_тех!$K$133</f>
        <v>0</v>
      </c>
      <c r="L11" s="65">
        <f>Жильцы!E11*т_тех!$L$133</f>
        <v>0</v>
      </c>
      <c r="M11" s="65">
        <f>Жильцы!E11*т_тех!$M$133</f>
        <v>0</v>
      </c>
      <c r="N11" s="65">
        <f>Жильцы!E11*т_тех!$N$133</f>
        <v>0</v>
      </c>
      <c r="O11" s="65">
        <f>Жильцы!E11*т_тех!$O$133</f>
        <v>0</v>
      </c>
    </row>
    <row r="12" spans="1:15">
      <c r="A12" s="445">
        <v>11</v>
      </c>
      <c r="B12" s="450" t="s">
        <v>172</v>
      </c>
      <c r="D12" s="65">
        <f>Жильцы!E12*т_тех!$D$133</f>
        <v>0</v>
      </c>
      <c r="E12" s="65">
        <f>Жильцы!E12*т_тех!$E$133</f>
        <v>0</v>
      </c>
      <c r="F12" s="65">
        <f>Жильцы!E12*т_тех!$F$133</f>
        <v>0</v>
      </c>
      <c r="G12" s="65">
        <f>Жильцы!E12*т_тех!$G$133</f>
        <v>0</v>
      </c>
      <c r="H12" s="65">
        <f>Жильцы!E12*т_тех!$H$133</f>
        <v>0</v>
      </c>
      <c r="I12" s="65">
        <f>Жильцы!E12*т_тех!$I$133</f>
        <v>0</v>
      </c>
      <c r="J12" s="65">
        <f>Жильцы!E12*т_тех!$J$133</f>
        <v>0</v>
      </c>
      <c r="K12" s="65">
        <f>Жильцы!E12*т_тех!$K$133</f>
        <v>0</v>
      </c>
      <c r="L12" s="65">
        <f>Жильцы!E12*т_тех!$L$133</f>
        <v>0</v>
      </c>
      <c r="M12" s="65">
        <f>Жильцы!E12*т_тех!$M$133</f>
        <v>0</v>
      </c>
      <c r="N12" s="65">
        <f>Жильцы!E12*т_тех!$N$133</f>
        <v>0</v>
      </c>
      <c r="O12" s="65">
        <f>Жильцы!E12*т_тех!$O$133</f>
        <v>0</v>
      </c>
    </row>
    <row r="13" spans="1:15">
      <c r="A13" s="445">
        <v>12</v>
      </c>
      <c r="B13" s="450" t="s">
        <v>176</v>
      </c>
      <c r="D13" s="65">
        <f>Жильцы!E13*т_тех!$D$133</f>
        <v>0</v>
      </c>
      <c r="E13" s="65">
        <f>Жильцы!E13*т_тех!$E$133</f>
        <v>0</v>
      </c>
      <c r="F13" s="65">
        <f>Жильцы!E13*т_тех!$F$133</f>
        <v>0</v>
      </c>
      <c r="G13" s="65">
        <f>Жильцы!E13*т_тех!$G$133</f>
        <v>0</v>
      </c>
      <c r="H13" s="65">
        <f>Жильцы!E13*т_тех!$H$133</f>
        <v>0</v>
      </c>
      <c r="I13" s="65">
        <f>Жильцы!E13*т_тех!$I$133</f>
        <v>0</v>
      </c>
      <c r="J13" s="65">
        <f>Жильцы!E13*т_тех!$J$133</f>
        <v>0</v>
      </c>
      <c r="K13" s="65">
        <f>Жильцы!E13*т_тех!$K$133</f>
        <v>0</v>
      </c>
      <c r="L13" s="65">
        <f>Жильцы!E13*т_тех!$L$133</f>
        <v>0</v>
      </c>
      <c r="M13" s="65">
        <f>Жильцы!E13*т_тех!$M$133</f>
        <v>0</v>
      </c>
      <c r="N13" s="65">
        <f>Жильцы!E13*т_тех!$N$133</f>
        <v>0</v>
      </c>
      <c r="O13" s="65">
        <f>Жильцы!E13*т_тех!$O$133</f>
        <v>0</v>
      </c>
    </row>
    <row r="14" spans="1:15">
      <c r="A14" s="445">
        <v>13</v>
      </c>
      <c r="B14" s="451" t="s">
        <v>179</v>
      </c>
      <c r="D14" s="65">
        <f>Жильцы!E14*т_тех!$D$133</f>
        <v>0</v>
      </c>
      <c r="E14" s="65">
        <f>Жильцы!E14*т_тех!$E$133</f>
        <v>0</v>
      </c>
      <c r="F14" s="65">
        <f>Жильцы!E14*т_тех!$F$133</f>
        <v>0</v>
      </c>
      <c r="G14" s="65">
        <f>Жильцы!E14*т_тех!$G$133</f>
        <v>0</v>
      </c>
      <c r="H14" s="65">
        <f>Жильцы!E14*т_тех!$H$133</f>
        <v>0</v>
      </c>
      <c r="I14" s="65">
        <f>Жильцы!E14*т_тех!$I$133</f>
        <v>0</v>
      </c>
      <c r="J14" s="65">
        <f>Жильцы!E14*т_тех!$J$133</f>
        <v>0</v>
      </c>
      <c r="K14" s="65">
        <f>Жильцы!E14*т_тех!$K$133</f>
        <v>0</v>
      </c>
      <c r="L14" s="65">
        <f>Жильцы!E14*т_тех!$L$133</f>
        <v>0</v>
      </c>
      <c r="M14" s="65">
        <f>Жильцы!E14*т_тех!$M$133</f>
        <v>0</v>
      </c>
      <c r="N14" s="65">
        <f>Жильцы!E14*т_тех!$N$133</f>
        <v>0</v>
      </c>
      <c r="O14" s="65">
        <f>Жильцы!E14*т_тех!$O$133</f>
        <v>0</v>
      </c>
    </row>
    <row r="15" spans="1:15">
      <c r="A15" s="445">
        <v>14</v>
      </c>
      <c r="B15" s="451" t="s">
        <v>181</v>
      </c>
      <c r="D15" s="65">
        <f>Жильцы!E15*т_тех!$D$133</f>
        <v>0</v>
      </c>
      <c r="E15" s="65">
        <f>Жильцы!E15*т_тех!$E$133</f>
        <v>0</v>
      </c>
      <c r="F15" s="65">
        <f>Жильцы!E15*т_тех!$F$133</f>
        <v>0</v>
      </c>
      <c r="G15" s="65">
        <f>Жильцы!E15*т_тех!$G$133</f>
        <v>0</v>
      </c>
      <c r="H15" s="65">
        <f>Жильцы!E15*т_тех!$H$133</f>
        <v>0</v>
      </c>
      <c r="I15" s="65">
        <f>Жильцы!E15*т_тех!$I$133</f>
        <v>0</v>
      </c>
      <c r="J15" s="65">
        <f>Жильцы!E15*т_тех!$J$133</f>
        <v>0</v>
      </c>
      <c r="K15" s="65">
        <f>Жильцы!E15*т_тех!$K$133</f>
        <v>0</v>
      </c>
      <c r="L15" s="65">
        <f>Жильцы!E15*т_тех!$L$133</f>
        <v>0</v>
      </c>
      <c r="M15" s="65">
        <f>Жильцы!E15*т_тех!$M$133</f>
        <v>0</v>
      </c>
      <c r="N15" s="65">
        <f>Жильцы!E15*т_тех!$N$133</f>
        <v>0</v>
      </c>
      <c r="O15" s="65">
        <f>Жильцы!E15*т_тех!$O$133</f>
        <v>0</v>
      </c>
    </row>
    <row r="16" spans="1:15">
      <c r="A16" s="445">
        <v>15</v>
      </c>
      <c r="B16" s="450" t="s">
        <v>182</v>
      </c>
      <c r="D16" s="65">
        <f>Жильцы!E16*т_тех!$D$133</f>
        <v>0</v>
      </c>
      <c r="E16" s="65">
        <f>Жильцы!E16*т_тех!$E$133</f>
        <v>0</v>
      </c>
      <c r="F16" s="65">
        <f>Жильцы!E16*т_тех!$F$133</f>
        <v>0</v>
      </c>
      <c r="G16" s="65">
        <f>Жильцы!E16*т_тех!$G$133</f>
        <v>0</v>
      </c>
      <c r="H16" s="65">
        <f>Жильцы!E16*т_тех!$H$133</f>
        <v>0</v>
      </c>
      <c r="I16" s="65">
        <f>Жильцы!E16*т_тех!$I$133</f>
        <v>0</v>
      </c>
      <c r="J16" s="65">
        <f>Жильцы!E16*т_тех!$J$133</f>
        <v>0</v>
      </c>
      <c r="K16" s="65">
        <f>Жильцы!E16*т_тех!$K$133</f>
        <v>0</v>
      </c>
      <c r="L16" s="65">
        <f>Жильцы!E16*т_тех!$L$133</f>
        <v>0</v>
      </c>
      <c r="M16" s="65">
        <f>Жильцы!E16*т_тех!$M$133</f>
        <v>0</v>
      </c>
      <c r="N16" s="65">
        <f>Жильцы!E16*т_тех!$N$133</f>
        <v>0</v>
      </c>
      <c r="O16" s="65">
        <f>Жильцы!E16*т_тех!$O$133</f>
        <v>0</v>
      </c>
    </row>
    <row r="17" spans="1:15">
      <c r="A17" s="445">
        <v>16</v>
      </c>
      <c r="B17" s="450" t="s">
        <v>184</v>
      </c>
      <c r="D17" s="65">
        <f>Жильцы!E17*т_тех!$D$133</f>
        <v>0</v>
      </c>
      <c r="E17" s="65">
        <f>Жильцы!E17*т_тех!$E$133</f>
        <v>0</v>
      </c>
      <c r="F17" s="65">
        <f>Жильцы!E17*т_тех!$F$133</f>
        <v>0</v>
      </c>
      <c r="G17" s="65">
        <f>Жильцы!E17*т_тех!$G$133</f>
        <v>0</v>
      </c>
      <c r="H17" s="65">
        <f>Жильцы!E17*т_тех!$H$133</f>
        <v>0</v>
      </c>
      <c r="I17" s="65">
        <f>Жильцы!E17*т_тех!$I$133</f>
        <v>0</v>
      </c>
      <c r="J17" s="65">
        <f>Жильцы!E17*т_тех!$J$133</f>
        <v>0</v>
      </c>
      <c r="K17" s="65">
        <f>Жильцы!E17*т_тех!$K$133</f>
        <v>0</v>
      </c>
      <c r="L17" s="65">
        <f>Жильцы!E17*т_тех!$L$133</f>
        <v>0</v>
      </c>
      <c r="M17" s="65">
        <f>Жильцы!E17*т_тех!$M$133</f>
        <v>0</v>
      </c>
      <c r="N17" s="65">
        <f>Жильцы!E17*т_тех!$N$133</f>
        <v>0</v>
      </c>
      <c r="O17" s="65">
        <f>Жильцы!E17*т_тех!$O$133</f>
        <v>0</v>
      </c>
    </row>
    <row r="18" spans="1:15">
      <c r="A18" s="445">
        <v>17</v>
      </c>
      <c r="B18" s="450" t="s">
        <v>186</v>
      </c>
      <c r="D18" s="65">
        <f>Жильцы!E18*т_тех!$D$133</f>
        <v>0</v>
      </c>
      <c r="E18" s="65">
        <f>Жильцы!E18*т_тех!$E$133</f>
        <v>0</v>
      </c>
      <c r="F18" s="65">
        <f>Жильцы!E18*т_тех!$F$133</f>
        <v>0</v>
      </c>
      <c r="G18" s="65">
        <f>Жильцы!E18*т_тех!$G$133</f>
        <v>0</v>
      </c>
      <c r="H18" s="65">
        <f>Жильцы!E18*т_тех!$H$133</f>
        <v>0</v>
      </c>
      <c r="I18" s="65">
        <f>Жильцы!E18*т_тех!$I$133</f>
        <v>0</v>
      </c>
      <c r="J18" s="65">
        <f>Жильцы!E18*т_тех!$J$133</f>
        <v>0</v>
      </c>
      <c r="K18" s="65">
        <f>Жильцы!E18*т_тех!$K$133</f>
        <v>0</v>
      </c>
      <c r="L18" s="65">
        <f>Жильцы!E18*т_тех!$L$133</f>
        <v>0</v>
      </c>
      <c r="M18" s="65">
        <f>Жильцы!E18*т_тех!$M$133</f>
        <v>0</v>
      </c>
      <c r="N18" s="65">
        <f>Жильцы!E18*т_тех!$N$133</f>
        <v>0</v>
      </c>
      <c r="O18" s="65">
        <f>Жильцы!E18*т_тех!$O$133</f>
        <v>0</v>
      </c>
    </row>
    <row r="19" spans="1:15">
      <c r="A19" s="445">
        <v>18</v>
      </c>
      <c r="B19" s="450" t="s">
        <v>187</v>
      </c>
      <c r="D19" s="65">
        <f>Жильцы!E19*т_тех!$D$133</f>
        <v>0</v>
      </c>
      <c r="E19" s="65">
        <f>Жильцы!E19*т_тех!$E$133</f>
        <v>0</v>
      </c>
      <c r="F19" s="65">
        <f>Жильцы!E19*т_тех!$F$133</f>
        <v>0</v>
      </c>
      <c r="G19" s="65">
        <f>Жильцы!E19*т_тех!$G$133</f>
        <v>0</v>
      </c>
      <c r="H19" s="65">
        <f>Жильцы!E19*т_тех!$H$133</f>
        <v>0</v>
      </c>
      <c r="I19" s="65">
        <f>Жильцы!E19*т_тех!$I$133</f>
        <v>0</v>
      </c>
      <c r="J19" s="65">
        <f>Жильцы!E19*т_тех!$J$133</f>
        <v>0</v>
      </c>
      <c r="K19" s="65">
        <f>Жильцы!E19*т_тех!$K$133</f>
        <v>0</v>
      </c>
      <c r="L19" s="65">
        <f>Жильцы!E19*т_тех!$L$133</f>
        <v>0</v>
      </c>
      <c r="M19" s="65">
        <f>Жильцы!E19*т_тех!$M$133</f>
        <v>0</v>
      </c>
      <c r="N19" s="65">
        <f>Жильцы!E19*т_тех!$N$133</f>
        <v>0</v>
      </c>
      <c r="O19" s="65">
        <f>Жильцы!E19*т_тех!$O$133</f>
        <v>0</v>
      </c>
    </row>
    <row r="20" spans="1:15">
      <c r="A20" s="445">
        <v>19</v>
      </c>
      <c r="B20" s="450" t="s">
        <v>189</v>
      </c>
      <c r="D20" s="65">
        <f>Жильцы!E20*т_тех!$D$133</f>
        <v>0</v>
      </c>
      <c r="E20" s="65">
        <f>Жильцы!E20*т_тех!$E$133</f>
        <v>0</v>
      </c>
      <c r="F20" s="65">
        <f>Жильцы!E20*т_тех!$F$133</f>
        <v>0</v>
      </c>
      <c r="G20" s="65">
        <f>Жильцы!E20*т_тех!$G$133</f>
        <v>0</v>
      </c>
      <c r="H20" s="65">
        <f>Жильцы!E20*т_тех!$H$133</f>
        <v>0</v>
      </c>
      <c r="I20" s="65">
        <f>Жильцы!E20*т_тех!$I$133</f>
        <v>0</v>
      </c>
      <c r="J20" s="65">
        <f>Жильцы!E20*т_тех!$J$133</f>
        <v>0</v>
      </c>
      <c r="K20" s="65">
        <f>Жильцы!E20*т_тех!$K$133</f>
        <v>0</v>
      </c>
      <c r="L20" s="65">
        <f>Жильцы!E20*т_тех!$L$133</f>
        <v>0</v>
      </c>
      <c r="M20" s="65">
        <f>Жильцы!E20*т_тех!$M$133</f>
        <v>0</v>
      </c>
      <c r="N20" s="65">
        <f>Жильцы!E20*т_тех!$N$133</f>
        <v>0</v>
      </c>
      <c r="O20" s="65">
        <f>Жильцы!E20*т_тех!$O$133</f>
        <v>0</v>
      </c>
    </row>
    <row r="21" spans="1:15">
      <c r="A21" s="445">
        <v>20</v>
      </c>
      <c r="B21" s="450" t="s">
        <v>190</v>
      </c>
      <c r="D21" s="65">
        <f>Жильцы!E21*т_тех!$D$133</f>
        <v>0</v>
      </c>
      <c r="E21" s="65">
        <f>Жильцы!E21*т_тех!$E$133</f>
        <v>0</v>
      </c>
      <c r="F21" s="65">
        <f>Жильцы!E21*т_тех!$F$133</f>
        <v>0</v>
      </c>
      <c r="G21" s="65">
        <f>Жильцы!E21*т_тех!$G$133</f>
        <v>0</v>
      </c>
      <c r="H21" s="65">
        <f>Жильцы!E21*т_тех!$H$133</f>
        <v>0</v>
      </c>
      <c r="I21" s="65">
        <f>Жильцы!E21*т_тех!$I$133</f>
        <v>0</v>
      </c>
      <c r="J21" s="65">
        <f>Жильцы!E21*т_тех!$J$133</f>
        <v>0</v>
      </c>
      <c r="K21" s="65">
        <f>Жильцы!E21*т_тех!$K$133</f>
        <v>0</v>
      </c>
      <c r="L21" s="65">
        <f>Жильцы!E21*т_тех!$L$133</f>
        <v>0</v>
      </c>
      <c r="M21" s="65">
        <f>Жильцы!E21*т_тех!$M$133</f>
        <v>0</v>
      </c>
      <c r="N21" s="65">
        <f>Жильцы!E21*т_тех!$N$133</f>
        <v>0</v>
      </c>
      <c r="O21" s="65">
        <f>Жильцы!E21*т_тех!$O$133</f>
        <v>0</v>
      </c>
    </row>
    <row r="22" spans="1:15">
      <c r="A22" s="445">
        <v>21</v>
      </c>
      <c r="B22" s="450" t="s">
        <v>193</v>
      </c>
      <c r="D22" s="65">
        <f>Жильцы!E22*т_тех!$D$133</f>
        <v>0</v>
      </c>
      <c r="E22" s="65">
        <f>Жильцы!E22*т_тех!$E$133</f>
        <v>0</v>
      </c>
      <c r="F22" s="65">
        <f>Жильцы!E22*т_тех!$F$133</f>
        <v>0</v>
      </c>
      <c r="G22" s="65">
        <f>Жильцы!E22*т_тех!$G$133</f>
        <v>0</v>
      </c>
      <c r="H22" s="65">
        <f>Жильцы!E22*т_тех!$H$133</f>
        <v>0</v>
      </c>
      <c r="I22" s="65">
        <f>Жильцы!E22*т_тех!$I$133</f>
        <v>0</v>
      </c>
      <c r="J22" s="65">
        <f>Жильцы!E22*т_тех!$J$133</f>
        <v>0</v>
      </c>
      <c r="K22" s="65">
        <f>Жильцы!E22*т_тех!$K$133</f>
        <v>0</v>
      </c>
      <c r="L22" s="65">
        <f>Жильцы!E22*т_тех!$L$133</f>
        <v>0</v>
      </c>
      <c r="M22" s="65">
        <f>Жильцы!E22*т_тех!$M$133</f>
        <v>0</v>
      </c>
      <c r="N22" s="65">
        <f>Жильцы!E22*т_тех!$N$133</f>
        <v>0</v>
      </c>
      <c r="O22" s="65">
        <f>Жильцы!E22*т_тех!$O$133</f>
        <v>0</v>
      </c>
    </row>
    <row r="23" spans="1:15">
      <c r="A23" s="445">
        <v>22</v>
      </c>
      <c r="B23" s="450" t="s">
        <v>194</v>
      </c>
      <c r="D23" s="65">
        <f>Жильцы!E23*т_тех!$D$133</f>
        <v>0</v>
      </c>
      <c r="E23" s="65">
        <f>Жильцы!E23*т_тех!$E$133</f>
        <v>0</v>
      </c>
      <c r="F23" s="65">
        <f>Жильцы!E23*т_тех!$F$133</f>
        <v>0</v>
      </c>
      <c r="G23" s="65">
        <f>Жильцы!E23*т_тех!$G$133</f>
        <v>0</v>
      </c>
      <c r="H23" s="65">
        <f>Жильцы!E23*т_тех!$H$133</f>
        <v>0</v>
      </c>
      <c r="I23" s="65">
        <f>Жильцы!E23*т_тех!$I$133</f>
        <v>0</v>
      </c>
      <c r="J23" s="65">
        <f>Жильцы!E23*т_тех!$J$133</f>
        <v>0</v>
      </c>
      <c r="K23" s="65">
        <f>Жильцы!E23*т_тех!$K$133</f>
        <v>0</v>
      </c>
      <c r="L23" s="65">
        <f>Жильцы!E23*т_тех!$L$133</f>
        <v>0</v>
      </c>
      <c r="M23" s="65">
        <f>Жильцы!E23*т_тех!$M$133</f>
        <v>0</v>
      </c>
      <c r="N23" s="65">
        <f>Жильцы!E23*т_тех!$N$133</f>
        <v>0</v>
      </c>
      <c r="O23" s="65">
        <f>Жильцы!E23*т_тех!$O$133</f>
        <v>0</v>
      </c>
    </row>
    <row r="24" spans="1:15">
      <c r="A24" s="445">
        <v>23</v>
      </c>
      <c r="B24" s="450" t="s">
        <v>196</v>
      </c>
      <c r="D24" s="65">
        <f>Жильцы!E24*т_тех!$D$133</f>
        <v>0</v>
      </c>
      <c r="E24" s="65">
        <f>Жильцы!E24*т_тех!$E$133</f>
        <v>0</v>
      </c>
      <c r="F24" s="65">
        <f>Жильцы!E24*т_тех!$F$133</f>
        <v>0</v>
      </c>
      <c r="G24" s="65">
        <f>Жильцы!E24*т_тех!$G$133</f>
        <v>0</v>
      </c>
      <c r="H24" s="65">
        <f>Жильцы!E24*т_тех!$H$133</f>
        <v>0</v>
      </c>
      <c r="I24" s="65">
        <f>Жильцы!E24*т_тех!$I$133</f>
        <v>0</v>
      </c>
      <c r="J24" s="65">
        <f>Жильцы!E24*т_тех!$J$133</f>
        <v>0</v>
      </c>
      <c r="K24" s="65">
        <f>Жильцы!E24*т_тех!$K$133</f>
        <v>0</v>
      </c>
      <c r="L24" s="65">
        <f>Жильцы!E24*т_тех!$L$133</f>
        <v>0</v>
      </c>
      <c r="M24" s="65">
        <f>Жильцы!E24*т_тех!$M$133</f>
        <v>0</v>
      </c>
      <c r="N24" s="65">
        <f>Жильцы!E24*т_тех!$N$133</f>
        <v>0</v>
      </c>
      <c r="O24" s="65">
        <f>Жильцы!E24*т_тех!$O$133</f>
        <v>0</v>
      </c>
    </row>
    <row r="25" spans="1:15">
      <c r="A25" s="445">
        <v>24</v>
      </c>
      <c r="B25" s="450" t="s">
        <v>198</v>
      </c>
      <c r="D25" s="65">
        <f>Жильцы!E25*т_тех!$D$133</f>
        <v>0</v>
      </c>
      <c r="E25" s="65">
        <f>Жильцы!E25*т_тех!$E$133</f>
        <v>0</v>
      </c>
      <c r="F25" s="65">
        <f>Жильцы!E25*т_тех!$F$133</f>
        <v>0</v>
      </c>
      <c r="G25" s="65">
        <f>Жильцы!E25*т_тех!$G$133</f>
        <v>0</v>
      </c>
      <c r="H25" s="65">
        <f>Жильцы!E25*т_тех!$H$133</f>
        <v>0</v>
      </c>
      <c r="I25" s="65">
        <f>Жильцы!E25*т_тех!$I$133</f>
        <v>0</v>
      </c>
      <c r="J25" s="65">
        <f>Жильцы!E25*т_тех!$J$133</f>
        <v>0</v>
      </c>
      <c r="K25" s="65">
        <f>Жильцы!E25*т_тех!$K$133</f>
        <v>0</v>
      </c>
      <c r="L25" s="65">
        <f>Жильцы!E25*т_тех!$L$133</f>
        <v>0</v>
      </c>
      <c r="M25" s="65">
        <f>Жильцы!E25*т_тех!$M$133</f>
        <v>0</v>
      </c>
      <c r="N25" s="65">
        <f>Жильцы!E25*т_тех!$N$133</f>
        <v>0</v>
      </c>
      <c r="O25" s="65">
        <f>Жильцы!E25*т_тех!$O$133</f>
        <v>0</v>
      </c>
    </row>
    <row r="26" spans="1:15">
      <c r="A26" s="445">
        <v>25</v>
      </c>
      <c r="B26" s="451" t="s">
        <v>199</v>
      </c>
      <c r="D26" s="65">
        <f>Жильцы!E26*т_тех!$D$133</f>
        <v>0</v>
      </c>
      <c r="E26" s="65">
        <f>Жильцы!E26*т_тех!$E$133</f>
        <v>0</v>
      </c>
      <c r="F26" s="65">
        <f>Жильцы!E26*т_тех!$F$133</f>
        <v>0</v>
      </c>
      <c r="G26" s="65">
        <f>Жильцы!E26*т_тех!$G$133</f>
        <v>0</v>
      </c>
      <c r="H26" s="65">
        <f>Жильцы!E26*т_тех!$H$133</f>
        <v>0</v>
      </c>
      <c r="I26" s="65">
        <f>Жильцы!E26*т_тех!$I$133</f>
        <v>0</v>
      </c>
      <c r="J26" s="65">
        <f>Жильцы!E26*т_тех!$J$133</f>
        <v>0</v>
      </c>
      <c r="K26" s="65">
        <f>Жильцы!E26*т_тех!$K$133</f>
        <v>0</v>
      </c>
      <c r="L26" s="65">
        <f>Жильцы!E26*т_тех!$L$133</f>
        <v>0</v>
      </c>
      <c r="M26" s="65">
        <f>Жильцы!E26*т_тех!$M$133</f>
        <v>0</v>
      </c>
      <c r="N26" s="65">
        <f>Жильцы!E26*т_тех!$N$133</f>
        <v>0</v>
      </c>
      <c r="O26" s="65">
        <f>Жильцы!E26*т_тех!$O$133</f>
        <v>0</v>
      </c>
    </row>
    <row r="27" spans="1:15">
      <c r="A27" s="445">
        <v>26</v>
      </c>
      <c r="B27" s="450" t="s">
        <v>200</v>
      </c>
      <c r="D27" s="65">
        <f>Жильцы!E27*т_тех!$D$133</f>
        <v>0</v>
      </c>
      <c r="E27" s="65">
        <f>Жильцы!E27*т_тех!$E$133</f>
        <v>0</v>
      </c>
      <c r="F27" s="65">
        <f>Жильцы!E27*т_тех!$F$133</f>
        <v>0</v>
      </c>
      <c r="G27" s="65">
        <f>Жильцы!E27*т_тех!$G$133</f>
        <v>0</v>
      </c>
      <c r="H27" s="65">
        <f>Жильцы!E27*т_тех!$H$133</f>
        <v>0</v>
      </c>
      <c r="I27" s="65">
        <f>Жильцы!E27*т_тех!$I$133</f>
        <v>0</v>
      </c>
      <c r="J27" s="65">
        <f>Жильцы!E27*т_тех!$J$133</f>
        <v>0</v>
      </c>
      <c r="K27" s="65">
        <f>Жильцы!E27*т_тех!$K$133</f>
        <v>0</v>
      </c>
      <c r="L27" s="65">
        <f>Жильцы!E27*т_тех!$L$133</f>
        <v>0</v>
      </c>
      <c r="M27" s="65">
        <f>Жильцы!E27*т_тех!$M$133</f>
        <v>0</v>
      </c>
      <c r="N27" s="65">
        <f>Жильцы!E27*т_тех!$N$133</f>
        <v>0</v>
      </c>
      <c r="O27" s="65">
        <f>Жильцы!E27*т_тех!$O$133</f>
        <v>0</v>
      </c>
    </row>
    <row r="28" spans="1:15">
      <c r="A28" s="445">
        <v>27</v>
      </c>
      <c r="B28" s="450" t="s">
        <v>204</v>
      </c>
      <c r="D28" s="65">
        <f>Жильцы!E28*т_тех!$D$133</f>
        <v>0</v>
      </c>
      <c r="E28" s="65">
        <f>Жильцы!E28*т_тех!$E$133</f>
        <v>0</v>
      </c>
      <c r="F28" s="65">
        <f>Жильцы!E28*т_тех!$F$133</f>
        <v>0</v>
      </c>
      <c r="G28" s="65">
        <f>Жильцы!E28*т_тех!$G$133</f>
        <v>0</v>
      </c>
      <c r="H28" s="65">
        <f>Жильцы!E28*т_тех!$H$133</f>
        <v>0</v>
      </c>
      <c r="I28" s="65">
        <f>Жильцы!E28*т_тех!$I$133</f>
        <v>0</v>
      </c>
      <c r="J28" s="65">
        <f>Жильцы!E28*т_тех!$J$133</f>
        <v>0</v>
      </c>
      <c r="K28" s="65">
        <f>Жильцы!E28*т_тех!$K$133</f>
        <v>0</v>
      </c>
      <c r="L28" s="65">
        <f>Жильцы!E28*т_тех!$L$133</f>
        <v>0</v>
      </c>
      <c r="M28" s="65">
        <f>Жильцы!E28*т_тех!$M$133</f>
        <v>0</v>
      </c>
      <c r="N28" s="65">
        <f>Жильцы!E28*т_тех!$N$133</f>
        <v>0</v>
      </c>
      <c r="O28" s="65">
        <f>Жильцы!E28*т_тех!$O$133</f>
        <v>0</v>
      </c>
    </row>
    <row r="29" spans="1:15">
      <c r="A29" s="445">
        <v>28</v>
      </c>
      <c r="B29" s="450" t="s">
        <v>206</v>
      </c>
      <c r="D29" s="65">
        <f>Жильцы!E29*т_тех!$D$133</f>
        <v>0</v>
      </c>
      <c r="E29" s="65">
        <f>Жильцы!E29*т_тех!$E$133</f>
        <v>0</v>
      </c>
      <c r="F29" s="65">
        <f>Жильцы!E29*т_тех!$F$133</f>
        <v>0</v>
      </c>
      <c r="G29" s="65">
        <f>Жильцы!E29*т_тех!$G$133</f>
        <v>0</v>
      </c>
      <c r="H29" s="65">
        <f>Жильцы!E29*т_тех!$H$133</f>
        <v>0</v>
      </c>
      <c r="I29" s="65">
        <f>Жильцы!E29*т_тех!$I$133</f>
        <v>0</v>
      </c>
      <c r="J29" s="65">
        <f>Жильцы!E29*т_тех!$J$133</f>
        <v>0</v>
      </c>
      <c r="K29" s="65">
        <f>Жильцы!E29*т_тех!$K$133</f>
        <v>0</v>
      </c>
      <c r="L29" s="65">
        <f>Жильцы!E29*т_тех!$L$133</f>
        <v>0</v>
      </c>
      <c r="M29" s="65">
        <f>Жильцы!E29*т_тех!$M$133</f>
        <v>0</v>
      </c>
      <c r="N29" s="65">
        <f>Жильцы!E29*т_тех!$N$133</f>
        <v>0</v>
      </c>
      <c r="O29" s="65">
        <f>Жильцы!E29*т_тех!$O$133</f>
        <v>0</v>
      </c>
    </row>
    <row r="30" spans="1:15">
      <c r="A30" s="445">
        <v>29</v>
      </c>
      <c r="B30" s="450" t="s">
        <v>208</v>
      </c>
      <c r="D30" s="65">
        <f>Жильцы!E30*т_тех!$D$133</f>
        <v>0</v>
      </c>
      <c r="E30" s="65">
        <f>Жильцы!E30*т_тех!$E$133</f>
        <v>0</v>
      </c>
      <c r="F30" s="65">
        <f>Жильцы!E30*т_тех!$F$133</f>
        <v>0</v>
      </c>
      <c r="G30" s="65">
        <f>Жильцы!E30*т_тех!$G$133</f>
        <v>0</v>
      </c>
      <c r="H30" s="65">
        <f>Жильцы!E30*т_тех!$H$133</f>
        <v>0</v>
      </c>
      <c r="I30" s="65">
        <f>Жильцы!E30*т_тех!$I$133</f>
        <v>0</v>
      </c>
      <c r="J30" s="65">
        <f>Жильцы!E30*т_тех!$J$133</f>
        <v>0</v>
      </c>
      <c r="K30" s="65">
        <f>Жильцы!E30*т_тех!$K$133</f>
        <v>0</v>
      </c>
      <c r="L30" s="65">
        <f>Жильцы!E30*т_тех!$L$133</f>
        <v>0</v>
      </c>
      <c r="M30" s="65">
        <f>Жильцы!E30*т_тех!$M$133</f>
        <v>0</v>
      </c>
      <c r="N30" s="65">
        <f>Жильцы!E30*т_тех!$N$133</f>
        <v>0</v>
      </c>
      <c r="O30" s="65">
        <f>Жильцы!E30*т_тех!$O$133</f>
        <v>0</v>
      </c>
    </row>
    <row r="31" spans="1:15">
      <c r="A31" s="445">
        <v>30</v>
      </c>
      <c r="B31" s="450" t="s">
        <v>209</v>
      </c>
      <c r="D31" s="65">
        <f>Жильцы!E31*т_тех!$D$133</f>
        <v>0</v>
      </c>
      <c r="E31" s="65">
        <f>Жильцы!E31*т_тех!$E$133</f>
        <v>0</v>
      </c>
      <c r="F31" s="65">
        <f>Жильцы!E31*т_тех!$F$133</f>
        <v>0</v>
      </c>
      <c r="G31" s="65">
        <f>Жильцы!E31*т_тех!$G$133</f>
        <v>0</v>
      </c>
      <c r="H31" s="65">
        <f>Жильцы!E31*т_тех!$H$133</f>
        <v>0</v>
      </c>
      <c r="I31" s="65">
        <f>Жильцы!E31*т_тех!$I$133</f>
        <v>0</v>
      </c>
      <c r="J31" s="65">
        <f>Жильцы!E31*т_тех!$J$133</f>
        <v>0</v>
      </c>
      <c r="K31" s="65">
        <f>Жильцы!E31*т_тех!$K$133</f>
        <v>0</v>
      </c>
      <c r="L31" s="65">
        <f>Жильцы!E31*т_тех!$L$133</f>
        <v>0</v>
      </c>
      <c r="M31" s="65">
        <f>Жильцы!E31*т_тех!$M$133</f>
        <v>0</v>
      </c>
      <c r="N31" s="65">
        <f>Жильцы!E31*т_тех!$N$133</f>
        <v>0</v>
      </c>
      <c r="O31" s="65">
        <f>Жильцы!E31*т_тех!$O$133</f>
        <v>0</v>
      </c>
    </row>
    <row r="32" spans="1:15">
      <c r="A32" s="445">
        <v>31</v>
      </c>
      <c r="B32" s="450" t="s">
        <v>210</v>
      </c>
      <c r="D32" s="65">
        <f>Жильцы!E32*т_тех!$D$133</f>
        <v>0</v>
      </c>
      <c r="E32" s="65">
        <f>Жильцы!E32*т_тех!$E$133</f>
        <v>0</v>
      </c>
      <c r="F32" s="65">
        <f>Жильцы!E32*т_тех!$F$133</f>
        <v>0</v>
      </c>
      <c r="G32" s="65">
        <f>Жильцы!E32*т_тех!$G$133</f>
        <v>0</v>
      </c>
      <c r="H32" s="65">
        <f>Жильцы!E32*т_тех!$H$133</f>
        <v>0</v>
      </c>
      <c r="I32" s="65">
        <f>Жильцы!E32*т_тех!$I$133</f>
        <v>0</v>
      </c>
      <c r="J32" s="65">
        <f>Жильцы!E32*т_тех!$J$133</f>
        <v>0</v>
      </c>
      <c r="K32" s="65">
        <f>Жильцы!E32*т_тех!$K$133</f>
        <v>0</v>
      </c>
      <c r="L32" s="65">
        <f>Жильцы!E32*т_тех!$L$133</f>
        <v>0</v>
      </c>
      <c r="M32" s="65">
        <f>Жильцы!E32*т_тех!$M$133</f>
        <v>0</v>
      </c>
      <c r="N32" s="65">
        <f>Жильцы!E32*т_тех!$N$133</f>
        <v>0</v>
      </c>
      <c r="O32" s="65">
        <f>Жильцы!E32*т_тех!$O$133</f>
        <v>0</v>
      </c>
    </row>
    <row r="33" spans="1:15">
      <c r="A33" s="445">
        <v>32</v>
      </c>
      <c r="B33" s="451" t="s">
        <v>542</v>
      </c>
      <c r="D33" s="65">
        <f>Жильцы!E33*т_тех!$D$133</f>
        <v>0</v>
      </c>
      <c r="E33" s="65">
        <f>Жильцы!E33*т_тех!$E$133</f>
        <v>0</v>
      </c>
      <c r="F33" s="65">
        <f>Жильцы!E33*т_тех!$F$133</f>
        <v>0</v>
      </c>
      <c r="G33" s="65">
        <f>Жильцы!E33*т_тех!$G$133</f>
        <v>0</v>
      </c>
      <c r="H33" s="65">
        <f>Жильцы!E33*т_тех!$H$133</f>
        <v>0</v>
      </c>
      <c r="I33" s="65">
        <f>Жильцы!E33*т_тех!$I$133</f>
        <v>0</v>
      </c>
      <c r="J33" s="65">
        <f>Жильцы!E33*т_тех!$J$133</f>
        <v>0</v>
      </c>
      <c r="K33" s="65">
        <f>Жильцы!E33*т_тех!$K$133</f>
        <v>0</v>
      </c>
      <c r="L33" s="65">
        <f>Жильцы!E33*т_тех!$L$133</f>
        <v>0</v>
      </c>
      <c r="M33" s="65">
        <f>Жильцы!E33*т_тех!$M$133</f>
        <v>0</v>
      </c>
      <c r="N33" s="65">
        <f>Жильцы!E33*т_тех!$N$133</f>
        <v>0</v>
      </c>
      <c r="O33" s="65">
        <f>Жильцы!E33*т_тех!$O$133</f>
        <v>0</v>
      </c>
    </row>
    <row r="34" spans="1:15">
      <c r="A34" s="445">
        <v>33</v>
      </c>
      <c r="B34" s="450" t="s">
        <v>213</v>
      </c>
      <c r="D34" s="65">
        <f>Жильцы!E34*т_тех!$D$133</f>
        <v>0</v>
      </c>
      <c r="E34" s="65">
        <f>Жильцы!E34*т_тех!$E$133</f>
        <v>0</v>
      </c>
      <c r="F34" s="65">
        <f>Жильцы!E34*т_тех!$F$133</f>
        <v>0</v>
      </c>
      <c r="G34" s="65">
        <f>Жильцы!E34*т_тех!$G$133</f>
        <v>0</v>
      </c>
      <c r="H34" s="65">
        <f>Жильцы!E34*т_тех!$H$133</f>
        <v>0</v>
      </c>
      <c r="I34" s="65">
        <f>Жильцы!E34*т_тех!$I$133</f>
        <v>0</v>
      </c>
      <c r="J34" s="65">
        <f>Жильцы!E34*т_тех!$J$133</f>
        <v>0</v>
      </c>
      <c r="K34" s="65">
        <f>Жильцы!E34*т_тех!$K$133</f>
        <v>0</v>
      </c>
      <c r="L34" s="65">
        <f>Жильцы!E34*т_тех!$L$133</f>
        <v>0</v>
      </c>
      <c r="M34" s="65">
        <f>Жильцы!E34*т_тех!$M$133</f>
        <v>0</v>
      </c>
      <c r="N34" s="65">
        <f>Жильцы!E34*т_тех!$N$133</f>
        <v>0</v>
      </c>
      <c r="O34" s="65">
        <f>Жильцы!E34*т_тех!$O$133</f>
        <v>0</v>
      </c>
    </row>
    <row r="35" spans="1:15">
      <c r="A35" s="445">
        <v>34</v>
      </c>
      <c r="B35" s="450" t="s">
        <v>543</v>
      </c>
      <c r="D35" s="65">
        <f>Жильцы!E35*т_тех!$D$133</f>
        <v>0</v>
      </c>
      <c r="E35" s="65">
        <f>Жильцы!E35*т_тех!$E$133</f>
        <v>0</v>
      </c>
      <c r="F35" s="65">
        <f>Жильцы!E35*т_тех!$F$133</f>
        <v>0</v>
      </c>
      <c r="G35" s="65">
        <f>Жильцы!E35*т_тех!$G$133</f>
        <v>0</v>
      </c>
      <c r="H35" s="65">
        <f>Жильцы!E35*т_тех!$H$133</f>
        <v>0</v>
      </c>
      <c r="I35" s="65">
        <f>Жильцы!E35*т_тех!$I$133</f>
        <v>0</v>
      </c>
      <c r="J35" s="65">
        <f>Жильцы!E35*т_тех!$J$133</f>
        <v>0</v>
      </c>
      <c r="K35" s="65">
        <f>Жильцы!E35*т_тех!$K$133</f>
        <v>0</v>
      </c>
      <c r="L35" s="65">
        <f>Жильцы!E35*т_тех!$L$133</f>
        <v>0</v>
      </c>
      <c r="M35" s="65">
        <f>Жильцы!E35*т_тех!$M$133</f>
        <v>0</v>
      </c>
      <c r="N35" s="65">
        <f>Жильцы!E35*т_тех!$N$133</f>
        <v>0</v>
      </c>
      <c r="O35" s="65">
        <f>Жильцы!E35*т_тех!$O$133</f>
        <v>0</v>
      </c>
    </row>
    <row r="36" spans="1:15">
      <c r="A36" s="445">
        <v>35</v>
      </c>
      <c r="B36" s="450" t="s">
        <v>216</v>
      </c>
      <c r="D36" s="65">
        <f>Жильцы!E36*т_тех!$D$133</f>
        <v>0</v>
      </c>
      <c r="E36" s="65">
        <f>Жильцы!E36*т_тех!$E$133</f>
        <v>0</v>
      </c>
      <c r="F36" s="65">
        <f>Жильцы!E36*т_тех!$F$133</f>
        <v>0</v>
      </c>
      <c r="G36" s="65">
        <f>Жильцы!E36*т_тех!$G$133</f>
        <v>0</v>
      </c>
      <c r="H36" s="65">
        <f>Жильцы!E36*т_тех!$H$133</f>
        <v>0</v>
      </c>
      <c r="I36" s="65">
        <f>Жильцы!E36*т_тех!$I$133</f>
        <v>0</v>
      </c>
      <c r="J36" s="65">
        <f>Жильцы!E36*т_тех!$J$133</f>
        <v>0</v>
      </c>
      <c r="K36" s="65">
        <f>Жильцы!E36*т_тех!$K$133</f>
        <v>0</v>
      </c>
      <c r="L36" s="65">
        <f>Жильцы!E36*т_тех!$L$133</f>
        <v>0</v>
      </c>
      <c r="M36" s="65">
        <f>Жильцы!E36*т_тех!$M$133</f>
        <v>0</v>
      </c>
      <c r="N36" s="65">
        <f>Жильцы!E36*т_тех!$N$133</f>
        <v>0</v>
      </c>
      <c r="O36" s="65">
        <f>Жильцы!E36*т_тех!$O$133</f>
        <v>0</v>
      </c>
    </row>
    <row r="37" spans="1:15">
      <c r="A37" s="445">
        <v>36</v>
      </c>
      <c r="B37" s="450" t="s">
        <v>217</v>
      </c>
      <c r="D37" s="65">
        <f>Жильцы!E37*т_тех!$D$133</f>
        <v>0</v>
      </c>
      <c r="E37" s="65">
        <f>Жильцы!E37*т_тех!$E$133</f>
        <v>0</v>
      </c>
      <c r="F37" s="65">
        <f>Жильцы!E37*т_тех!$F$133</f>
        <v>0</v>
      </c>
      <c r="G37" s="65">
        <f>Жильцы!E37*т_тех!$G$133</f>
        <v>0</v>
      </c>
      <c r="H37" s="65">
        <f>Жильцы!E37*т_тех!$H$133</f>
        <v>0</v>
      </c>
      <c r="I37" s="65">
        <f>Жильцы!E37*т_тех!$I$133</f>
        <v>0</v>
      </c>
      <c r="J37" s="65">
        <f>Жильцы!E37*т_тех!$J$133</f>
        <v>0</v>
      </c>
      <c r="K37" s="65">
        <f>Жильцы!E37*т_тех!$K$133</f>
        <v>0</v>
      </c>
      <c r="L37" s="65">
        <f>Жильцы!E37*т_тех!$L$133</f>
        <v>0</v>
      </c>
      <c r="M37" s="65">
        <f>Жильцы!E37*т_тех!$M$133</f>
        <v>0</v>
      </c>
      <c r="N37" s="65">
        <f>Жильцы!E37*т_тех!$N$133</f>
        <v>0</v>
      </c>
      <c r="O37" s="65">
        <f>Жильцы!E37*т_тех!$O$133</f>
        <v>0</v>
      </c>
    </row>
    <row r="38" spans="1:15">
      <c r="A38" s="445">
        <v>37</v>
      </c>
      <c r="B38" s="450" t="s">
        <v>218</v>
      </c>
      <c r="D38" s="65">
        <f>Жильцы!E38*т_тех!$D$133</f>
        <v>0</v>
      </c>
      <c r="E38" s="65">
        <f>Жильцы!E38*т_тех!$E$133</f>
        <v>0</v>
      </c>
      <c r="F38" s="65">
        <f>Жильцы!E38*т_тех!$F$133</f>
        <v>0</v>
      </c>
      <c r="G38" s="65">
        <f>Жильцы!E38*т_тех!$G$133</f>
        <v>0</v>
      </c>
      <c r="H38" s="65">
        <f>Жильцы!E38*т_тех!$H$133</f>
        <v>0</v>
      </c>
      <c r="I38" s="65">
        <f>Жильцы!E38*т_тех!$I$133</f>
        <v>0</v>
      </c>
      <c r="J38" s="65">
        <f>Жильцы!E38*т_тех!$J$133</f>
        <v>0</v>
      </c>
      <c r="K38" s="65">
        <f>Жильцы!E38*т_тех!$K$133</f>
        <v>0</v>
      </c>
      <c r="L38" s="65">
        <f>Жильцы!E38*т_тех!$L$133</f>
        <v>0</v>
      </c>
      <c r="M38" s="65">
        <f>Жильцы!E38*т_тех!$M$133</f>
        <v>0</v>
      </c>
      <c r="N38" s="65">
        <f>Жильцы!E38*т_тех!$N$133</f>
        <v>0</v>
      </c>
      <c r="O38" s="65">
        <f>Жильцы!E38*т_тех!$O$133</f>
        <v>0</v>
      </c>
    </row>
    <row r="39" spans="1:15">
      <c r="A39" s="445">
        <v>38</v>
      </c>
      <c r="B39" s="450" t="s">
        <v>219</v>
      </c>
      <c r="D39" s="65">
        <f>Жильцы!E39*т_тех!$D$133</f>
        <v>0</v>
      </c>
      <c r="E39" s="65">
        <f>Жильцы!E39*т_тех!$E$133</f>
        <v>0</v>
      </c>
      <c r="F39" s="65">
        <f>Жильцы!E39*т_тех!$F$133</f>
        <v>0</v>
      </c>
      <c r="G39" s="65">
        <f>Жильцы!E39*т_тех!$G$133</f>
        <v>0</v>
      </c>
      <c r="H39" s="65">
        <f>Жильцы!E39*т_тех!$H$133</f>
        <v>0</v>
      </c>
      <c r="I39" s="65">
        <f>Жильцы!E39*т_тех!$I$133</f>
        <v>0</v>
      </c>
      <c r="J39" s="65">
        <f>Жильцы!E39*т_тех!$J$133</f>
        <v>0</v>
      </c>
      <c r="K39" s="65">
        <f>Жильцы!E39*т_тех!$K$133</f>
        <v>0</v>
      </c>
      <c r="L39" s="65">
        <f>Жильцы!E39*т_тех!$L$133</f>
        <v>0</v>
      </c>
      <c r="M39" s="65">
        <f>Жильцы!E39*т_тех!$M$133</f>
        <v>0</v>
      </c>
      <c r="N39" s="65">
        <f>Жильцы!E39*т_тех!$N$133</f>
        <v>0</v>
      </c>
      <c r="O39" s="65">
        <f>Жильцы!E39*т_тех!$O$133</f>
        <v>0</v>
      </c>
    </row>
    <row r="40" spans="1:15">
      <c r="A40" s="445">
        <v>39</v>
      </c>
      <c r="B40" s="450" t="s">
        <v>220</v>
      </c>
      <c r="D40" s="65">
        <f>Жильцы!E40*т_тех!$D$133</f>
        <v>0</v>
      </c>
      <c r="E40" s="65">
        <f>Жильцы!E40*т_тех!$E$133</f>
        <v>0</v>
      </c>
      <c r="F40" s="65">
        <f>Жильцы!E40*т_тех!$F$133</f>
        <v>0</v>
      </c>
      <c r="G40" s="65">
        <f>Жильцы!E40*т_тех!$G$133</f>
        <v>0</v>
      </c>
      <c r="H40" s="65">
        <f>Жильцы!E40*т_тех!$H$133</f>
        <v>0</v>
      </c>
      <c r="I40" s="65">
        <f>Жильцы!E40*т_тех!$I$133</f>
        <v>0</v>
      </c>
      <c r="J40" s="65">
        <f>Жильцы!E40*т_тех!$J$133</f>
        <v>0</v>
      </c>
      <c r="K40" s="65">
        <f>Жильцы!E40*т_тех!$K$133</f>
        <v>0</v>
      </c>
      <c r="L40" s="65">
        <f>Жильцы!E40*т_тех!$L$133</f>
        <v>0</v>
      </c>
      <c r="M40" s="65">
        <f>Жильцы!E40*т_тех!$M$133</f>
        <v>0</v>
      </c>
      <c r="N40" s="65">
        <f>Жильцы!E40*т_тех!$N$133</f>
        <v>0</v>
      </c>
      <c r="O40" s="65">
        <f>Жильцы!E40*т_тех!$O$133</f>
        <v>0</v>
      </c>
    </row>
    <row r="41" spans="1:15">
      <c r="A41" s="445">
        <v>40</v>
      </c>
      <c r="B41" s="450" t="s">
        <v>221</v>
      </c>
      <c r="D41" s="65">
        <f>Жильцы!E41*т_тех!$D$133</f>
        <v>0</v>
      </c>
      <c r="E41" s="65">
        <f>Жильцы!E41*т_тех!$E$133</f>
        <v>0</v>
      </c>
      <c r="F41" s="65">
        <f>Жильцы!E41*т_тех!$F$133</f>
        <v>0</v>
      </c>
      <c r="G41" s="65">
        <f>Жильцы!E41*т_тех!$G$133</f>
        <v>0</v>
      </c>
      <c r="H41" s="65">
        <f>Жильцы!E41*т_тех!$H$133</f>
        <v>0</v>
      </c>
      <c r="I41" s="65">
        <f>Жильцы!E41*т_тех!$I$133</f>
        <v>0</v>
      </c>
      <c r="J41" s="65">
        <f>Жильцы!E41*т_тех!$J$133</f>
        <v>0</v>
      </c>
      <c r="K41" s="65">
        <f>Жильцы!E41*т_тех!$K$133</f>
        <v>0</v>
      </c>
      <c r="L41" s="65">
        <f>Жильцы!E41*т_тех!$L$133</f>
        <v>0</v>
      </c>
      <c r="M41" s="65">
        <f>Жильцы!E41*т_тех!$M$133</f>
        <v>0</v>
      </c>
      <c r="N41" s="65">
        <f>Жильцы!E41*т_тех!$N$133</f>
        <v>0</v>
      </c>
      <c r="O41" s="65">
        <f>Жильцы!E41*т_тех!$O$133</f>
        <v>0</v>
      </c>
    </row>
    <row r="42" spans="1:15">
      <c r="A42" s="445">
        <v>41</v>
      </c>
      <c r="B42" s="450" t="s">
        <v>222</v>
      </c>
      <c r="D42" s="65">
        <f>Жильцы!E42*т_тех!$D$133</f>
        <v>0</v>
      </c>
      <c r="E42" s="65">
        <f>Жильцы!E42*т_тех!$E$133</f>
        <v>0</v>
      </c>
      <c r="F42" s="65">
        <f>Жильцы!E42*т_тех!$F$133</f>
        <v>0</v>
      </c>
      <c r="G42" s="65">
        <f>Жильцы!E42*т_тех!$G$133</f>
        <v>0</v>
      </c>
      <c r="H42" s="65">
        <f>Жильцы!E42*т_тех!$H$133</f>
        <v>0</v>
      </c>
      <c r="I42" s="65">
        <f>Жильцы!E42*т_тех!$I$133</f>
        <v>0</v>
      </c>
      <c r="J42" s="65">
        <f>Жильцы!E42*т_тех!$J$133</f>
        <v>0</v>
      </c>
      <c r="K42" s="65">
        <f>Жильцы!E42*т_тех!$K$133</f>
        <v>0</v>
      </c>
      <c r="L42" s="65">
        <f>Жильцы!E42*т_тех!$L$133</f>
        <v>0</v>
      </c>
      <c r="M42" s="65">
        <f>Жильцы!E42*т_тех!$M$133</f>
        <v>0</v>
      </c>
      <c r="N42" s="65">
        <f>Жильцы!E42*т_тех!$N$133</f>
        <v>0</v>
      </c>
      <c r="O42" s="65">
        <f>Жильцы!E42*т_тех!$O$133</f>
        <v>0</v>
      </c>
    </row>
    <row r="43" spans="1:15">
      <c r="A43" s="445">
        <v>42</v>
      </c>
      <c r="B43" s="450" t="s">
        <v>223</v>
      </c>
      <c r="D43" s="65">
        <f>Жильцы!E43*т_тех!$D$133</f>
        <v>0</v>
      </c>
      <c r="E43" s="65">
        <f>Жильцы!E43*т_тех!$E$133</f>
        <v>0</v>
      </c>
      <c r="F43" s="65">
        <f>Жильцы!E43*т_тех!$F$133</f>
        <v>0</v>
      </c>
      <c r="G43" s="65">
        <f>Жильцы!E43*т_тех!$G$133</f>
        <v>0</v>
      </c>
      <c r="H43" s="65">
        <f>Жильцы!E43*т_тех!$H$133</f>
        <v>0</v>
      </c>
      <c r="I43" s="65">
        <f>Жильцы!E43*т_тех!$I$133</f>
        <v>0</v>
      </c>
      <c r="J43" s="65">
        <f>Жильцы!E43*т_тех!$J$133</f>
        <v>0</v>
      </c>
      <c r="K43" s="65">
        <f>Жильцы!E43*т_тех!$K$133</f>
        <v>0</v>
      </c>
      <c r="L43" s="65">
        <f>Жильцы!E43*т_тех!$L$133</f>
        <v>0</v>
      </c>
      <c r="M43" s="65">
        <f>Жильцы!E43*т_тех!$M$133</f>
        <v>0</v>
      </c>
      <c r="N43" s="65">
        <f>Жильцы!E43*т_тех!$N$133</f>
        <v>0</v>
      </c>
      <c r="O43" s="65">
        <f>Жильцы!E43*т_тех!$O$133</f>
        <v>0</v>
      </c>
    </row>
    <row r="44" spans="1:15">
      <c r="A44" s="445">
        <v>43</v>
      </c>
      <c r="B44" s="450" t="s">
        <v>224</v>
      </c>
      <c r="D44" s="65">
        <f>Жильцы!E44*т_тех!$D$133</f>
        <v>0</v>
      </c>
      <c r="E44" s="65">
        <f>Жильцы!E44*т_тех!$E$133</f>
        <v>0</v>
      </c>
      <c r="F44" s="65">
        <f>Жильцы!E44*т_тех!$F$133</f>
        <v>0</v>
      </c>
      <c r="G44" s="65">
        <f>Жильцы!E44*т_тех!$G$133</f>
        <v>0</v>
      </c>
      <c r="H44" s="65">
        <f>Жильцы!E44*т_тех!$H$133</f>
        <v>0</v>
      </c>
      <c r="I44" s="65">
        <f>Жильцы!E44*т_тех!$I$133</f>
        <v>0</v>
      </c>
      <c r="J44" s="65">
        <f>Жильцы!E44*т_тех!$J$133</f>
        <v>0</v>
      </c>
      <c r="K44" s="65">
        <f>Жильцы!E44*т_тех!$K$133</f>
        <v>0</v>
      </c>
      <c r="L44" s="65">
        <f>Жильцы!E44*т_тех!$L$133</f>
        <v>0</v>
      </c>
      <c r="M44" s="65">
        <f>Жильцы!E44*т_тех!$M$133</f>
        <v>0</v>
      </c>
      <c r="N44" s="65">
        <f>Жильцы!E44*т_тех!$N$133</f>
        <v>0</v>
      </c>
      <c r="O44" s="65">
        <f>Жильцы!E44*т_тех!$O$133</f>
        <v>0</v>
      </c>
    </row>
    <row r="45" spans="1:15">
      <c r="A45" s="445">
        <v>44</v>
      </c>
      <c r="B45" s="450" t="s">
        <v>226</v>
      </c>
      <c r="D45" s="65">
        <f>Жильцы!E45*т_тех!$D$133</f>
        <v>0</v>
      </c>
      <c r="E45" s="65">
        <f>Жильцы!E45*т_тех!$E$133</f>
        <v>0</v>
      </c>
      <c r="F45" s="65">
        <f>Жильцы!E45*т_тех!$F$133</f>
        <v>0</v>
      </c>
      <c r="G45" s="65">
        <f>Жильцы!E45*т_тех!$G$133</f>
        <v>0</v>
      </c>
      <c r="H45" s="65">
        <f>Жильцы!E45*т_тех!$H$133</f>
        <v>0</v>
      </c>
      <c r="I45" s="65">
        <f>Жильцы!E45*т_тех!$I$133</f>
        <v>0</v>
      </c>
      <c r="J45" s="65">
        <f>Жильцы!E45*т_тех!$J$133</f>
        <v>0</v>
      </c>
      <c r="K45" s="65">
        <f>Жильцы!E45*т_тех!$K$133</f>
        <v>0</v>
      </c>
      <c r="L45" s="65">
        <f>Жильцы!E45*т_тех!$L$133</f>
        <v>0</v>
      </c>
      <c r="M45" s="65">
        <f>Жильцы!E45*т_тех!$M$133</f>
        <v>0</v>
      </c>
      <c r="N45" s="65">
        <f>Жильцы!E45*т_тех!$N$133</f>
        <v>0</v>
      </c>
      <c r="O45" s="65">
        <f>Жильцы!E45*т_тех!$O$133</f>
        <v>0</v>
      </c>
    </row>
    <row r="46" spans="1:15">
      <c r="A46" s="445">
        <v>45</v>
      </c>
      <c r="B46" s="450" t="s">
        <v>228</v>
      </c>
      <c r="D46" s="65">
        <f>Жильцы!E46*т_тех!$D$133</f>
        <v>0</v>
      </c>
      <c r="E46" s="65">
        <f>Жильцы!E46*т_тех!$E$133</f>
        <v>0</v>
      </c>
      <c r="F46" s="65">
        <f>Жильцы!E46*т_тех!$F$133</f>
        <v>0</v>
      </c>
      <c r="G46" s="65">
        <f>Жильцы!E46*т_тех!$G$133</f>
        <v>0</v>
      </c>
      <c r="H46" s="65">
        <f>Жильцы!E46*т_тех!$H$133</f>
        <v>0</v>
      </c>
      <c r="I46" s="65">
        <f>Жильцы!E46*т_тех!$I$133</f>
        <v>0</v>
      </c>
      <c r="J46" s="65">
        <f>Жильцы!E46*т_тех!$J$133</f>
        <v>0</v>
      </c>
      <c r="K46" s="65">
        <f>Жильцы!E46*т_тех!$K$133</f>
        <v>0</v>
      </c>
      <c r="L46" s="65">
        <f>Жильцы!E46*т_тех!$L$133</f>
        <v>0</v>
      </c>
      <c r="M46" s="65">
        <f>Жильцы!E46*т_тех!$M$133</f>
        <v>0</v>
      </c>
      <c r="N46" s="65">
        <f>Жильцы!E46*т_тех!$N$133</f>
        <v>0</v>
      </c>
      <c r="O46" s="65">
        <f>Жильцы!E46*т_тех!$O$133</f>
        <v>0</v>
      </c>
    </row>
    <row r="47" spans="1:15">
      <c r="A47" s="445">
        <v>46</v>
      </c>
      <c r="B47" s="450" t="s">
        <v>229</v>
      </c>
      <c r="D47" s="65">
        <f>Жильцы!E47*т_тех!$D$133</f>
        <v>0</v>
      </c>
      <c r="E47" s="65">
        <f>Жильцы!E47*т_тех!$E$133</f>
        <v>0</v>
      </c>
      <c r="F47" s="65">
        <f>Жильцы!E47*т_тех!$F$133</f>
        <v>0</v>
      </c>
      <c r="G47" s="65">
        <f>Жильцы!E47*т_тех!$G$133</f>
        <v>0</v>
      </c>
      <c r="H47" s="65">
        <f>Жильцы!E47*т_тех!$H$133</f>
        <v>0</v>
      </c>
      <c r="I47" s="65">
        <f>Жильцы!E47*т_тех!$I$133</f>
        <v>0</v>
      </c>
      <c r="J47" s="65">
        <f>Жильцы!E47*т_тех!$J$133</f>
        <v>0</v>
      </c>
      <c r="K47" s="65">
        <f>Жильцы!E47*т_тех!$K$133</f>
        <v>0</v>
      </c>
      <c r="L47" s="65">
        <f>Жильцы!E47*т_тех!$L$133</f>
        <v>0</v>
      </c>
      <c r="M47" s="65">
        <f>Жильцы!E47*т_тех!$M$133</f>
        <v>0</v>
      </c>
      <c r="N47" s="65">
        <f>Жильцы!E47*т_тех!$N$133</f>
        <v>0</v>
      </c>
      <c r="O47" s="65">
        <f>Жильцы!E47*т_тех!$O$133</f>
        <v>0</v>
      </c>
    </row>
    <row r="48" spans="1:15">
      <c r="A48" s="445">
        <v>47</v>
      </c>
      <c r="B48" s="450" t="s">
        <v>231</v>
      </c>
      <c r="D48" s="65">
        <f>Жильцы!E48*т_тех!$D$133</f>
        <v>0</v>
      </c>
      <c r="E48" s="65">
        <f>Жильцы!E48*т_тех!$E$133</f>
        <v>0</v>
      </c>
      <c r="F48" s="65">
        <f>Жильцы!E48*т_тех!$F$133</f>
        <v>0</v>
      </c>
      <c r="G48" s="65">
        <f>Жильцы!E48*т_тех!$G$133</f>
        <v>0</v>
      </c>
      <c r="H48" s="65">
        <f>Жильцы!E48*т_тех!$H$133</f>
        <v>0</v>
      </c>
      <c r="I48" s="65">
        <f>Жильцы!E48*т_тех!$I$133</f>
        <v>0</v>
      </c>
      <c r="J48" s="65">
        <f>Жильцы!E48*т_тех!$J$133</f>
        <v>0</v>
      </c>
      <c r="K48" s="65">
        <f>Жильцы!E48*т_тех!$K$133</f>
        <v>0</v>
      </c>
      <c r="L48" s="65">
        <f>Жильцы!E48*т_тех!$L$133</f>
        <v>0</v>
      </c>
      <c r="M48" s="65">
        <f>Жильцы!E48*т_тех!$M$133</f>
        <v>0</v>
      </c>
      <c r="N48" s="65">
        <f>Жильцы!E48*т_тех!$N$133</f>
        <v>0</v>
      </c>
      <c r="O48" s="65">
        <f>Жильцы!E48*т_тех!$O$133</f>
        <v>0</v>
      </c>
    </row>
    <row r="49" spans="1:15">
      <c r="A49" s="445">
        <v>48</v>
      </c>
      <c r="B49" s="450" t="s">
        <v>232</v>
      </c>
      <c r="D49" s="65">
        <f>Жильцы!E49*т_тех!$D$133</f>
        <v>0</v>
      </c>
      <c r="E49" s="65">
        <f>Жильцы!E49*т_тех!$E$133</f>
        <v>0</v>
      </c>
      <c r="F49" s="65">
        <f>Жильцы!E49*т_тех!$F$133</f>
        <v>0</v>
      </c>
      <c r="G49" s="65">
        <f>Жильцы!E49*т_тех!$G$133</f>
        <v>0</v>
      </c>
      <c r="H49" s="65">
        <f>Жильцы!E49*т_тех!$H$133</f>
        <v>0</v>
      </c>
      <c r="I49" s="65">
        <f>Жильцы!E49*т_тех!$I$133</f>
        <v>0</v>
      </c>
      <c r="J49" s="65">
        <f>Жильцы!E49*т_тех!$J$133</f>
        <v>0</v>
      </c>
      <c r="K49" s="65">
        <f>Жильцы!E49*т_тех!$K$133</f>
        <v>0</v>
      </c>
      <c r="L49" s="65">
        <f>Жильцы!E49*т_тех!$L$133</f>
        <v>0</v>
      </c>
      <c r="M49" s="65">
        <f>Жильцы!E49*т_тех!$M$133</f>
        <v>0</v>
      </c>
      <c r="N49" s="65">
        <f>Жильцы!E49*т_тех!$N$133</f>
        <v>0</v>
      </c>
      <c r="O49" s="65">
        <f>Жильцы!E49*т_тех!$O$133</f>
        <v>0</v>
      </c>
    </row>
    <row r="50" spans="1:15">
      <c r="A50" s="445">
        <v>49</v>
      </c>
      <c r="B50" s="450" t="s">
        <v>233</v>
      </c>
      <c r="D50" s="65">
        <f>Жильцы!E50*т_тех!$D$133</f>
        <v>0</v>
      </c>
      <c r="E50" s="65">
        <f>Жильцы!E50*т_тех!$E$133</f>
        <v>0</v>
      </c>
      <c r="F50" s="65">
        <f>Жильцы!E50*т_тех!$F$133</f>
        <v>0</v>
      </c>
      <c r="G50" s="65">
        <f>Жильцы!E50*т_тех!$G$133</f>
        <v>0</v>
      </c>
      <c r="H50" s="65">
        <f>Жильцы!E50*т_тех!$H$133</f>
        <v>0</v>
      </c>
      <c r="I50" s="65">
        <f>Жильцы!E50*т_тех!$I$133</f>
        <v>0</v>
      </c>
      <c r="J50" s="65">
        <f>Жильцы!E50*т_тех!$J$133</f>
        <v>0</v>
      </c>
      <c r="K50" s="65">
        <f>Жильцы!E50*т_тех!$K$133</f>
        <v>0</v>
      </c>
      <c r="L50" s="65">
        <f>Жильцы!E50*т_тех!$L$133</f>
        <v>0</v>
      </c>
      <c r="M50" s="65">
        <f>Жильцы!E50*т_тех!$M$133</f>
        <v>0</v>
      </c>
      <c r="N50" s="65">
        <f>Жильцы!E50*т_тех!$N$133</f>
        <v>0</v>
      </c>
      <c r="O50" s="65">
        <f>Жильцы!E50*т_тех!$O$133</f>
        <v>0</v>
      </c>
    </row>
    <row r="51" spans="1:15">
      <c r="A51" s="445">
        <v>50</v>
      </c>
      <c r="B51" s="450" t="s">
        <v>234</v>
      </c>
      <c r="D51" s="65">
        <f>Жильцы!E51*т_тех!$D$133</f>
        <v>0</v>
      </c>
      <c r="E51" s="65">
        <f>Жильцы!E51*т_тех!$E$133</f>
        <v>0</v>
      </c>
      <c r="F51" s="65">
        <f>Жильцы!E51*т_тех!$F$133</f>
        <v>0</v>
      </c>
      <c r="G51" s="65">
        <f>Жильцы!E51*т_тех!$G$133</f>
        <v>0</v>
      </c>
      <c r="H51" s="65">
        <f>Жильцы!E51*т_тех!$H$133</f>
        <v>0</v>
      </c>
      <c r="I51" s="65">
        <f>Жильцы!E51*т_тех!$I$133</f>
        <v>0</v>
      </c>
      <c r="J51" s="65">
        <f>Жильцы!E51*т_тех!$J$133</f>
        <v>0</v>
      </c>
      <c r="K51" s="65">
        <f>Жильцы!E51*т_тех!$K$133</f>
        <v>0</v>
      </c>
      <c r="L51" s="65">
        <f>Жильцы!E51*т_тех!$L$133</f>
        <v>0</v>
      </c>
      <c r="M51" s="65">
        <f>Жильцы!E51*т_тех!$M$133</f>
        <v>0</v>
      </c>
      <c r="N51" s="65">
        <f>Жильцы!E51*т_тех!$N$133</f>
        <v>0</v>
      </c>
      <c r="O51" s="65">
        <f>Жильцы!E51*т_тех!$O$133</f>
        <v>0</v>
      </c>
    </row>
    <row r="52" spans="1:15">
      <c r="A52" s="445">
        <v>51</v>
      </c>
      <c r="B52" s="450" t="s">
        <v>235</v>
      </c>
      <c r="D52" s="65">
        <f>Жильцы!E52*т_тех!$D$133</f>
        <v>0</v>
      </c>
      <c r="E52" s="65">
        <f>Жильцы!E52*т_тех!$E$133</f>
        <v>0</v>
      </c>
      <c r="F52" s="65">
        <f>Жильцы!E52*т_тех!$F$133</f>
        <v>0</v>
      </c>
      <c r="G52" s="65">
        <f>Жильцы!E52*т_тех!$G$133</f>
        <v>0</v>
      </c>
      <c r="H52" s="65">
        <f>Жильцы!E52*т_тех!$H$133</f>
        <v>0</v>
      </c>
      <c r="I52" s="65">
        <f>Жильцы!E52*т_тех!$I$133</f>
        <v>0</v>
      </c>
      <c r="J52" s="65">
        <f>Жильцы!E52*т_тех!$J$133</f>
        <v>0</v>
      </c>
      <c r="K52" s="65">
        <f>Жильцы!E52*т_тех!$K$133</f>
        <v>0</v>
      </c>
      <c r="L52" s="65">
        <f>Жильцы!E52*т_тех!$L$133</f>
        <v>0</v>
      </c>
      <c r="M52" s="65">
        <f>Жильцы!E52*т_тех!$M$133</f>
        <v>0</v>
      </c>
      <c r="N52" s="65">
        <f>Жильцы!E52*т_тех!$N$133</f>
        <v>0</v>
      </c>
      <c r="O52" s="65">
        <f>Жильцы!E52*т_тех!$O$133</f>
        <v>0</v>
      </c>
    </row>
    <row r="53" spans="1:15">
      <c r="A53" s="445">
        <v>52</v>
      </c>
      <c r="B53" s="450" t="s">
        <v>237</v>
      </c>
      <c r="D53" s="65">
        <f>Жильцы!E53*т_тех!$D$133</f>
        <v>0</v>
      </c>
      <c r="E53" s="65">
        <f>Жильцы!E53*т_тех!$E$133</f>
        <v>0</v>
      </c>
      <c r="F53" s="65">
        <f>Жильцы!E53*т_тех!$F$133</f>
        <v>0</v>
      </c>
      <c r="G53" s="65">
        <f>Жильцы!E53*т_тех!$G$133</f>
        <v>0</v>
      </c>
      <c r="H53" s="65">
        <f>Жильцы!E53*т_тех!$H$133</f>
        <v>0</v>
      </c>
      <c r="I53" s="65">
        <f>Жильцы!E53*т_тех!$I$133</f>
        <v>0</v>
      </c>
      <c r="J53" s="65">
        <f>Жильцы!E53*т_тех!$J$133</f>
        <v>0</v>
      </c>
      <c r="K53" s="65">
        <f>Жильцы!E53*т_тех!$K$133</f>
        <v>0</v>
      </c>
      <c r="L53" s="65">
        <f>Жильцы!E53*т_тех!$L$133</f>
        <v>0</v>
      </c>
      <c r="M53" s="65">
        <f>Жильцы!E53*т_тех!$M$133</f>
        <v>0</v>
      </c>
      <c r="N53" s="65">
        <f>Жильцы!E53*т_тех!$N$133</f>
        <v>0</v>
      </c>
      <c r="O53" s="65">
        <f>Жильцы!E53*т_тех!$O$133</f>
        <v>0</v>
      </c>
    </row>
    <row r="54" spans="1:15">
      <c r="A54" s="445">
        <v>53</v>
      </c>
      <c r="B54" s="450" t="s">
        <v>238</v>
      </c>
      <c r="D54" s="65">
        <f>Жильцы!E54*т_тех!$D$133</f>
        <v>0</v>
      </c>
      <c r="E54" s="65">
        <f>Жильцы!E54*т_тех!$E$133</f>
        <v>0</v>
      </c>
      <c r="F54" s="65">
        <f>Жильцы!E54*т_тех!$F$133</f>
        <v>0</v>
      </c>
      <c r="G54" s="65">
        <f>Жильцы!E54*т_тех!$G$133</f>
        <v>0</v>
      </c>
      <c r="H54" s="65">
        <f>Жильцы!E54*т_тех!$H$133</f>
        <v>0</v>
      </c>
      <c r="I54" s="65">
        <f>Жильцы!E54*т_тех!$I$133</f>
        <v>0</v>
      </c>
      <c r="J54" s="65">
        <f>Жильцы!E54*т_тех!$J$133</f>
        <v>0</v>
      </c>
      <c r="K54" s="65">
        <f>Жильцы!E54*т_тех!$K$133</f>
        <v>0</v>
      </c>
      <c r="L54" s="65">
        <f>Жильцы!E54*т_тех!$L$133</f>
        <v>0</v>
      </c>
      <c r="M54" s="65">
        <f>Жильцы!E54*т_тех!$M$133</f>
        <v>0</v>
      </c>
      <c r="N54" s="65">
        <f>Жильцы!E54*т_тех!$N$133</f>
        <v>0</v>
      </c>
      <c r="O54" s="65">
        <f>Жильцы!E54*т_тех!$O$133</f>
        <v>0</v>
      </c>
    </row>
    <row r="55" spans="1:15">
      <c r="A55" s="445">
        <v>54</v>
      </c>
      <c r="B55" s="450" t="s">
        <v>239</v>
      </c>
      <c r="D55" s="65">
        <f>Жильцы!E55*т_тех!$D$133</f>
        <v>0</v>
      </c>
      <c r="E55" s="65">
        <f>Жильцы!E55*т_тех!$E$133</f>
        <v>0</v>
      </c>
      <c r="F55" s="65">
        <f>Жильцы!E55*т_тех!$F$133</f>
        <v>0</v>
      </c>
      <c r="G55" s="65">
        <f>Жильцы!E55*т_тех!$G$133</f>
        <v>0</v>
      </c>
      <c r="H55" s="65">
        <f>Жильцы!E55*т_тех!$H$133</f>
        <v>0</v>
      </c>
      <c r="I55" s="65">
        <f>Жильцы!E55*т_тех!$I$133</f>
        <v>0</v>
      </c>
      <c r="J55" s="65">
        <f>Жильцы!E55*т_тех!$J$133</f>
        <v>0</v>
      </c>
      <c r="K55" s="65">
        <f>Жильцы!E55*т_тех!$K$133</f>
        <v>0</v>
      </c>
      <c r="L55" s="65">
        <f>Жильцы!E55*т_тех!$L$133</f>
        <v>0</v>
      </c>
      <c r="M55" s="65">
        <f>Жильцы!E55*т_тех!$M$133</f>
        <v>0</v>
      </c>
      <c r="N55" s="65">
        <f>Жильцы!E55*т_тех!$N$133</f>
        <v>0</v>
      </c>
      <c r="O55" s="65">
        <f>Жильцы!E55*т_тех!$O$133</f>
        <v>0</v>
      </c>
    </row>
    <row r="56" spans="1:15">
      <c r="A56" s="445">
        <v>55</v>
      </c>
      <c r="B56" s="451" t="s">
        <v>240</v>
      </c>
      <c r="D56" s="65">
        <f>Жильцы!E56*т_тех!$D$133</f>
        <v>0</v>
      </c>
      <c r="E56" s="65">
        <f>Жильцы!E56*т_тех!$E$133</f>
        <v>0</v>
      </c>
      <c r="F56" s="65">
        <f>Жильцы!E56*т_тех!$F$133</f>
        <v>0</v>
      </c>
      <c r="G56" s="65">
        <f>Жильцы!E56*т_тех!$G$133</f>
        <v>0</v>
      </c>
      <c r="H56" s="65">
        <f>Жильцы!E56*т_тех!$H$133</f>
        <v>0</v>
      </c>
      <c r="I56" s="65">
        <f>Жильцы!E56*т_тех!$I$133</f>
        <v>0</v>
      </c>
      <c r="J56" s="65">
        <f>Жильцы!E56*т_тех!$J$133</f>
        <v>0</v>
      </c>
      <c r="K56" s="65">
        <f>Жильцы!E56*т_тех!$K$133</f>
        <v>0</v>
      </c>
      <c r="L56" s="65">
        <f>Жильцы!E56*т_тех!$L$133</f>
        <v>0</v>
      </c>
      <c r="M56" s="65">
        <f>Жильцы!E56*т_тех!$M$133</f>
        <v>0</v>
      </c>
      <c r="N56" s="65">
        <f>Жильцы!E56*т_тех!$N$133</f>
        <v>0</v>
      </c>
      <c r="O56" s="65">
        <f>Жильцы!E56*т_тех!$O$133</f>
        <v>0</v>
      </c>
    </row>
    <row r="57" spans="1:15">
      <c r="A57" s="445">
        <v>56</v>
      </c>
      <c r="B57" s="450" t="s">
        <v>242</v>
      </c>
      <c r="D57" s="65">
        <f>Жильцы!E57*т_тех!$D$133</f>
        <v>0</v>
      </c>
      <c r="E57" s="65">
        <f>Жильцы!E57*т_тех!$E$133</f>
        <v>0</v>
      </c>
      <c r="F57" s="65">
        <f>Жильцы!E57*т_тех!$F$133</f>
        <v>0</v>
      </c>
      <c r="G57" s="65">
        <f>Жильцы!E57*т_тех!$G$133</f>
        <v>0</v>
      </c>
      <c r="H57" s="65">
        <f>Жильцы!E57*т_тех!$H$133</f>
        <v>0</v>
      </c>
      <c r="I57" s="65">
        <f>Жильцы!E57*т_тех!$I$133</f>
        <v>0</v>
      </c>
      <c r="J57" s="65">
        <f>Жильцы!E57*т_тех!$J$133</f>
        <v>0</v>
      </c>
      <c r="K57" s="65">
        <f>Жильцы!E57*т_тех!$K$133</f>
        <v>0</v>
      </c>
      <c r="L57" s="65">
        <f>Жильцы!E57*т_тех!$L$133</f>
        <v>0</v>
      </c>
      <c r="M57" s="65">
        <f>Жильцы!E57*т_тех!$M$133</f>
        <v>0</v>
      </c>
      <c r="N57" s="65">
        <f>Жильцы!E57*т_тех!$N$133</f>
        <v>0</v>
      </c>
      <c r="O57" s="65">
        <f>Жильцы!E57*т_тех!$O$133</f>
        <v>0</v>
      </c>
    </row>
    <row r="58" spans="1:15">
      <c r="A58" s="445">
        <v>57</v>
      </c>
      <c r="B58" s="450" t="s">
        <v>544</v>
      </c>
      <c r="D58" s="65">
        <f>Жильцы!E58*т_тех!$D$133</f>
        <v>0</v>
      </c>
      <c r="E58" s="65">
        <f>Жильцы!E58*т_тех!$E$133</f>
        <v>0</v>
      </c>
      <c r="F58" s="65">
        <f>Жильцы!E58*т_тех!$F$133</f>
        <v>0</v>
      </c>
      <c r="G58" s="65">
        <f>Жильцы!E58*т_тех!$G$133</f>
        <v>0</v>
      </c>
      <c r="H58" s="65">
        <f>Жильцы!E58*т_тех!$H$133</f>
        <v>0</v>
      </c>
      <c r="I58" s="65">
        <f>Жильцы!E58*т_тех!$I$133</f>
        <v>0</v>
      </c>
      <c r="J58" s="65">
        <f>Жильцы!E58*т_тех!$J$133</f>
        <v>0</v>
      </c>
      <c r="K58" s="65">
        <f>Жильцы!E58*т_тех!$K$133</f>
        <v>0</v>
      </c>
      <c r="L58" s="65">
        <f>Жильцы!E58*т_тех!$L$133</f>
        <v>0</v>
      </c>
      <c r="M58" s="65">
        <f>Жильцы!E58*т_тех!$M$133</f>
        <v>0</v>
      </c>
      <c r="N58" s="65">
        <f>Жильцы!E58*т_тех!$N$133</f>
        <v>0</v>
      </c>
      <c r="O58" s="65">
        <f>Жильцы!E58*т_тех!$O$133</f>
        <v>0</v>
      </c>
    </row>
    <row r="59" spans="1:15">
      <c r="A59" s="445">
        <v>58</v>
      </c>
      <c r="B59" s="450" t="s">
        <v>545</v>
      </c>
      <c r="D59" s="65">
        <f>Жильцы!E59*т_тех!$D$133</f>
        <v>0</v>
      </c>
      <c r="E59" s="65">
        <f>Жильцы!E59*т_тех!$E$133</f>
        <v>0</v>
      </c>
      <c r="F59" s="65">
        <f>Жильцы!E59*т_тех!$F$133</f>
        <v>0</v>
      </c>
      <c r="G59" s="65">
        <f>Жильцы!E59*т_тех!$G$133</f>
        <v>0</v>
      </c>
      <c r="H59" s="65">
        <f>Жильцы!E59*т_тех!$H$133</f>
        <v>0</v>
      </c>
      <c r="I59" s="65">
        <f>Жильцы!E59*т_тех!$I$133</f>
        <v>0</v>
      </c>
      <c r="J59" s="65">
        <f>Жильцы!E59*т_тех!$J$133</f>
        <v>0</v>
      </c>
      <c r="K59" s="65">
        <f>Жильцы!E59*т_тех!$K$133</f>
        <v>0</v>
      </c>
      <c r="L59" s="65">
        <f>Жильцы!E59*т_тех!$L$133</f>
        <v>0</v>
      </c>
      <c r="M59" s="65">
        <f>Жильцы!E59*т_тех!$M$133</f>
        <v>0</v>
      </c>
      <c r="N59" s="65">
        <f>Жильцы!E59*т_тех!$N$133</f>
        <v>0</v>
      </c>
      <c r="O59" s="65">
        <f>Жильцы!E59*т_тех!$O$133</f>
        <v>0</v>
      </c>
    </row>
    <row r="60" spans="1:15">
      <c r="A60" s="445">
        <v>59</v>
      </c>
      <c r="B60" s="450" t="s">
        <v>546</v>
      </c>
      <c r="D60" s="65">
        <f>Жильцы!E60*т_тех!$D$133</f>
        <v>0</v>
      </c>
      <c r="E60" s="65">
        <f>Жильцы!E60*т_тех!$E$133</f>
        <v>0</v>
      </c>
      <c r="F60" s="65">
        <f>Жильцы!E60*т_тех!$F$133</f>
        <v>0</v>
      </c>
      <c r="G60" s="65">
        <f>Жильцы!E60*т_тех!$G$133</f>
        <v>0</v>
      </c>
      <c r="H60" s="65">
        <f>Жильцы!E60*т_тех!$H$133</f>
        <v>0</v>
      </c>
      <c r="I60" s="65">
        <f>Жильцы!E60*т_тех!$I$133</f>
        <v>0</v>
      </c>
      <c r="J60" s="65">
        <f>Жильцы!E60*т_тех!$J$133</f>
        <v>0</v>
      </c>
      <c r="K60" s="65">
        <f>Жильцы!E60*т_тех!$K$133</f>
        <v>0</v>
      </c>
      <c r="L60" s="65">
        <f>Жильцы!E60*т_тех!$L$133</f>
        <v>0</v>
      </c>
      <c r="M60" s="65">
        <f>Жильцы!E60*т_тех!$M$133</f>
        <v>0</v>
      </c>
      <c r="N60" s="65">
        <f>Жильцы!E60*т_тех!$N$133</f>
        <v>0</v>
      </c>
      <c r="O60" s="65">
        <f>Жильцы!E60*т_тех!$O$133</f>
        <v>0</v>
      </c>
    </row>
    <row r="61" spans="1:15">
      <c r="A61" s="445">
        <v>60</v>
      </c>
      <c r="B61" s="451" t="s">
        <v>246</v>
      </c>
      <c r="D61" s="65">
        <f>Жильцы!E61*т_тех!$D$133</f>
        <v>0</v>
      </c>
      <c r="E61" s="65">
        <f>Жильцы!E61*т_тех!$E$133</f>
        <v>0</v>
      </c>
      <c r="F61" s="65">
        <f>Жильцы!E61*т_тех!$F$133</f>
        <v>0</v>
      </c>
      <c r="G61" s="65">
        <f>Жильцы!E61*т_тех!$G$133</f>
        <v>0</v>
      </c>
      <c r="H61" s="65">
        <f>Жильцы!E61*т_тех!$H$133</f>
        <v>0</v>
      </c>
      <c r="I61" s="65">
        <f>Жильцы!E61*т_тех!$I$133</f>
        <v>0</v>
      </c>
      <c r="J61" s="65">
        <f>Жильцы!E61*т_тех!$J$133</f>
        <v>0</v>
      </c>
      <c r="K61" s="65">
        <f>Жильцы!E61*т_тех!$K$133</f>
        <v>0</v>
      </c>
      <c r="L61" s="65">
        <f>Жильцы!E61*т_тех!$L$133</f>
        <v>0</v>
      </c>
      <c r="M61" s="65">
        <f>Жильцы!E61*т_тех!$M$133</f>
        <v>0</v>
      </c>
      <c r="N61" s="65">
        <f>Жильцы!E61*т_тех!$N$133</f>
        <v>0</v>
      </c>
      <c r="O61" s="65">
        <f>Жильцы!E61*т_тех!$O$133</f>
        <v>0</v>
      </c>
    </row>
    <row r="62" spans="1:15">
      <c r="A62" s="445">
        <v>61</v>
      </c>
      <c r="B62" s="450" t="s">
        <v>247</v>
      </c>
      <c r="D62" s="65">
        <f>Жильцы!E62*т_тех!$D$133</f>
        <v>0</v>
      </c>
      <c r="E62" s="65">
        <f>Жильцы!E62*т_тех!$E$133</f>
        <v>0</v>
      </c>
      <c r="F62" s="65">
        <f>Жильцы!E62*т_тех!$F$133</f>
        <v>0</v>
      </c>
      <c r="G62" s="65">
        <f>Жильцы!E62*т_тех!$G$133</f>
        <v>0</v>
      </c>
      <c r="H62" s="65">
        <f>Жильцы!E62*т_тех!$H$133</f>
        <v>0</v>
      </c>
      <c r="I62" s="65">
        <f>Жильцы!E62*т_тех!$I$133</f>
        <v>0</v>
      </c>
      <c r="J62" s="65">
        <f>Жильцы!E62*т_тех!$J$133</f>
        <v>0</v>
      </c>
      <c r="K62" s="65">
        <f>Жильцы!E62*т_тех!$K$133</f>
        <v>0</v>
      </c>
      <c r="L62" s="65">
        <f>Жильцы!E62*т_тех!$L$133</f>
        <v>0</v>
      </c>
      <c r="M62" s="65">
        <f>Жильцы!E62*т_тех!$M$133</f>
        <v>0</v>
      </c>
      <c r="N62" s="65">
        <f>Жильцы!E62*т_тех!$N$133</f>
        <v>0</v>
      </c>
      <c r="O62" s="65">
        <f>Жильцы!E62*т_тех!$O$133</f>
        <v>0</v>
      </c>
    </row>
    <row r="63" spans="1:15">
      <c r="A63" s="445">
        <v>62</v>
      </c>
      <c r="B63" s="450" t="s">
        <v>248</v>
      </c>
      <c r="D63" s="65">
        <f>Жильцы!E63*т_тех!$D$133</f>
        <v>0</v>
      </c>
      <c r="E63" s="65">
        <f>Жильцы!E63*т_тех!$E$133</f>
        <v>0</v>
      </c>
      <c r="F63" s="65">
        <f>Жильцы!E63*т_тех!$F$133</f>
        <v>0</v>
      </c>
      <c r="G63" s="65">
        <f>Жильцы!E63*т_тех!$G$133</f>
        <v>0</v>
      </c>
      <c r="H63" s="65">
        <f>Жильцы!E63*т_тех!$H$133</f>
        <v>0</v>
      </c>
      <c r="I63" s="65">
        <f>Жильцы!E63*т_тех!$I$133</f>
        <v>0</v>
      </c>
      <c r="J63" s="65">
        <f>Жильцы!E63*т_тех!$J$133</f>
        <v>0</v>
      </c>
      <c r="K63" s="65">
        <f>Жильцы!E63*т_тех!$K$133</f>
        <v>0</v>
      </c>
      <c r="L63" s="65">
        <f>Жильцы!E63*т_тех!$L$133</f>
        <v>0</v>
      </c>
      <c r="M63" s="65">
        <f>Жильцы!E63*т_тех!$M$133</f>
        <v>0</v>
      </c>
      <c r="N63" s="65">
        <f>Жильцы!E63*т_тех!$N$133</f>
        <v>0</v>
      </c>
      <c r="O63" s="65">
        <f>Жильцы!E63*т_тех!$O$133</f>
        <v>0</v>
      </c>
    </row>
    <row r="64" spans="1:15">
      <c r="A64" s="445">
        <v>63</v>
      </c>
      <c r="B64" s="450" t="s">
        <v>249</v>
      </c>
      <c r="D64" s="65">
        <f>Жильцы!E64*т_тех!$D$133</f>
        <v>0</v>
      </c>
      <c r="E64" s="65">
        <f>Жильцы!E64*т_тех!$E$133</f>
        <v>0</v>
      </c>
      <c r="F64" s="65">
        <f>Жильцы!E64*т_тех!$F$133</f>
        <v>0</v>
      </c>
      <c r="G64" s="65">
        <f>Жильцы!E64*т_тех!$G$133</f>
        <v>0</v>
      </c>
      <c r="H64" s="65">
        <f>Жильцы!E64*т_тех!$H$133</f>
        <v>0</v>
      </c>
      <c r="I64" s="65">
        <f>Жильцы!E64*т_тех!$I$133</f>
        <v>0</v>
      </c>
      <c r="J64" s="65">
        <f>Жильцы!E64*т_тех!$J$133</f>
        <v>0</v>
      </c>
      <c r="K64" s="65">
        <f>Жильцы!E64*т_тех!$K$133</f>
        <v>0</v>
      </c>
      <c r="L64" s="65">
        <f>Жильцы!E64*т_тех!$L$133</f>
        <v>0</v>
      </c>
      <c r="M64" s="65">
        <f>Жильцы!E64*т_тех!$M$133</f>
        <v>0</v>
      </c>
      <c r="N64" s="65">
        <f>Жильцы!E64*т_тех!$N$133</f>
        <v>0</v>
      </c>
      <c r="O64" s="65">
        <f>Жильцы!E64*т_тех!$O$133</f>
        <v>0</v>
      </c>
    </row>
    <row r="65" spans="1:15">
      <c r="A65" s="445">
        <v>64</v>
      </c>
      <c r="B65" s="450" t="s">
        <v>250</v>
      </c>
      <c r="D65" s="65">
        <f>Жильцы!E65*т_тех!$D$133</f>
        <v>0</v>
      </c>
      <c r="E65" s="65">
        <f>Жильцы!E65*т_тех!$E$133</f>
        <v>0</v>
      </c>
      <c r="F65" s="65">
        <f>Жильцы!E65*т_тех!$F$133</f>
        <v>0</v>
      </c>
      <c r="G65" s="65">
        <f>Жильцы!E65*т_тех!$G$133</f>
        <v>0</v>
      </c>
      <c r="H65" s="65">
        <f>Жильцы!E65*т_тех!$H$133</f>
        <v>0</v>
      </c>
      <c r="I65" s="65">
        <f>Жильцы!E65*т_тех!$I$133</f>
        <v>0</v>
      </c>
      <c r="J65" s="65">
        <f>Жильцы!E65*т_тех!$J$133</f>
        <v>0</v>
      </c>
      <c r="K65" s="65">
        <f>Жильцы!E65*т_тех!$K$133</f>
        <v>0</v>
      </c>
      <c r="L65" s="65">
        <f>Жильцы!E65*т_тех!$L$133</f>
        <v>0</v>
      </c>
      <c r="M65" s="65">
        <f>Жильцы!E65*т_тех!$M$133</f>
        <v>0</v>
      </c>
      <c r="N65" s="65">
        <f>Жильцы!E65*т_тех!$N$133</f>
        <v>0</v>
      </c>
      <c r="O65" s="65">
        <f>Жильцы!E65*т_тех!$O$133</f>
        <v>0</v>
      </c>
    </row>
    <row r="66" spans="1:15">
      <c r="A66" s="445">
        <v>65</v>
      </c>
      <c r="B66" s="450" t="s">
        <v>251</v>
      </c>
      <c r="D66" s="65">
        <f>Жильцы!E66*т_тех!$D$133</f>
        <v>0</v>
      </c>
      <c r="E66" s="65">
        <f>Жильцы!E66*т_тех!$E$133</f>
        <v>0</v>
      </c>
      <c r="F66" s="65">
        <f>Жильцы!E66*т_тех!$F$133</f>
        <v>0</v>
      </c>
      <c r="G66" s="65">
        <f>Жильцы!E66*т_тех!$G$133</f>
        <v>0</v>
      </c>
      <c r="H66" s="65">
        <f>Жильцы!E66*т_тех!$H$133</f>
        <v>0</v>
      </c>
      <c r="I66" s="65">
        <f>Жильцы!E66*т_тех!$I$133</f>
        <v>0</v>
      </c>
      <c r="J66" s="65">
        <f>Жильцы!E66*т_тех!$J$133</f>
        <v>0</v>
      </c>
      <c r="K66" s="65">
        <f>Жильцы!E66*т_тех!$K$133</f>
        <v>0</v>
      </c>
      <c r="L66" s="65">
        <f>Жильцы!E66*т_тех!$L$133</f>
        <v>0</v>
      </c>
      <c r="M66" s="65">
        <f>Жильцы!E66*т_тех!$M$133</f>
        <v>0</v>
      </c>
      <c r="N66" s="65">
        <f>Жильцы!E66*т_тех!$N$133</f>
        <v>0</v>
      </c>
      <c r="O66" s="65">
        <f>Жильцы!E66*т_тех!$O$133</f>
        <v>0</v>
      </c>
    </row>
    <row r="67" spans="1:15">
      <c r="A67" s="445">
        <v>66</v>
      </c>
      <c r="B67" s="450" t="s">
        <v>252</v>
      </c>
      <c r="D67" s="65">
        <f>Жильцы!E67*т_тех!$D$133</f>
        <v>0</v>
      </c>
      <c r="E67" s="65">
        <f>Жильцы!E67*т_тех!$E$133</f>
        <v>0</v>
      </c>
      <c r="F67" s="65">
        <f>Жильцы!E67*т_тех!$F$133</f>
        <v>0</v>
      </c>
      <c r="G67" s="65">
        <f>Жильцы!E67*т_тех!$G$133</f>
        <v>0</v>
      </c>
      <c r="H67" s="65">
        <f>Жильцы!E67*т_тех!$H$133</f>
        <v>0</v>
      </c>
      <c r="I67" s="65">
        <f>Жильцы!E67*т_тех!$I$133</f>
        <v>0</v>
      </c>
      <c r="J67" s="65">
        <f>Жильцы!E67*т_тех!$J$133</f>
        <v>0</v>
      </c>
      <c r="K67" s="65">
        <f>Жильцы!E67*т_тех!$K$133</f>
        <v>0</v>
      </c>
      <c r="L67" s="65">
        <f>Жильцы!E67*т_тех!$L$133</f>
        <v>0</v>
      </c>
      <c r="M67" s="65">
        <f>Жильцы!E67*т_тех!$M$133</f>
        <v>0</v>
      </c>
      <c r="N67" s="65">
        <f>Жильцы!E67*т_тех!$N$133</f>
        <v>0</v>
      </c>
      <c r="O67" s="65">
        <f>Жильцы!E67*т_тех!$O$133</f>
        <v>0</v>
      </c>
    </row>
    <row r="68" spans="1:15">
      <c r="A68" s="445">
        <v>67</v>
      </c>
      <c r="B68" s="450" t="s">
        <v>253</v>
      </c>
      <c r="D68" s="65">
        <f>Жильцы!E68*т_тех!$D$133</f>
        <v>0</v>
      </c>
      <c r="E68" s="65">
        <f>Жильцы!E68*т_тех!$E$133</f>
        <v>0</v>
      </c>
      <c r="F68" s="65">
        <f>Жильцы!E68*т_тех!$F$133</f>
        <v>0</v>
      </c>
      <c r="G68" s="65">
        <f>Жильцы!E68*т_тех!$G$133</f>
        <v>0</v>
      </c>
      <c r="H68" s="65">
        <f>Жильцы!E68*т_тех!$H$133</f>
        <v>0</v>
      </c>
      <c r="I68" s="65">
        <f>Жильцы!E68*т_тех!$I$133</f>
        <v>0</v>
      </c>
      <c r="J68" s="65">
        <f>Жильцы!E68*т_тех!$J$133</f>
        <v>0</v>
      </c>
      <c r="K68" s="65">
        <f>Жильцы!E68*т_тех!$K$133</f>
        <v>0</v>
      </c>
      <c r="L68" s="65">
        <f>Жильцы!E68*т_тех!$L$133</f>
        <v>0</v>
      </c>
      <c r="M68" s="65">
        <f>Жильцы!E68*т_тех!$M$133</f>
        <v>0</v>
      </c>
      <c r="N68" s="65">
        <f>Жильцы!E68*т_тех!$N$133</f>
        <v>0</v>
      </c>
      <c r="O68" s="65">
        <f>Жильцы!E68*т_тех!$O$133</f>
        <v>0</v>
      </c>
    </row>
    <row r="69" spans="1:15">
      <c r="A69" s="445">
        <v>68</v>
      </c>
      <c r="B69" s="450" t="s">
        <v>254</v>
      </c>
      <c r="D69" s="65">
        <f>Жильцы!E69*т_тех!$D$133</f>
        <v>0</v>
      </c>
      <c r="E69" s="65">
        <f>Жильцы!E69*т_тех!$E$133</f>
        <v>0</v>
      </c>
      <c r="F69" s="65">
        <f>Жильцы!E69*т_тех!$F$133</f>
        <v>0</v>
      </c>
      <c r="G69" s="65">
        <f>Жильцы!E69*т_тех!$G$133</f>
        <v>0</v>
      </c>
      <c r="H69" s="65">
        <f>Жильцы!E69*т_тех!$H$133</f>
        <v>0</v>
      </c>
      <c r="I69" s="65">
        <f>Жильцы!E69*т_тех!$I$133</f>
        <v>0</v>
      </c>
      <c r="J69" s="65">
        <f>Жильцы!E69*т_тех!$J$133</f>
        <v>0</v>
      </c>
      <c r="K69" s="65">
        <f>Жильцы!E69*т_тех!$K$133</f>
        <v>0</v>
      </c>
      <c r="L69" s="65">
        <f>Жильцы!E69*т_тех!$L$133</f>
        <v>0</v>
      </c>
      <c r="M69" s="65">
        <f>Жильцы!E69*т_тех!$M$133</f>
        <v>0</v>
      </c>
      <c r="N69" s="65">
        <f>Жильцы!E69*т_тех!$N$133</f>
        <v>0</v>
      </c>
      <c r="O69" s="65">
        <f>Жильцы!E69*т_тех!$O$133</f>
        <v>0</v>
      </c>
    </row>
    <row r="70" spans="1:15">
      <c r="A70" s="445">
        <v>69</v>
      </c>
      <c r="B70" s="450" t="s">
        <v>255</v>
      </c>
      <c r="D70" s="65">
        <f>Жильцы!E70*т_тех!$D$133</f>
        <v>0</v>
      </c>
      <c r="E70" s="65">
        <f>Жильцы!E70*т_тех!$E$133</f>
        <v>0</v>
      </c>
      <c r="F70" s="65">
        <f>Жильцы!E70*т_тех!$F$133</f>
        <v>0</v>
      </c>
      <c r="G70" s="65">
        <f>Жильцы!E70*т_тех!$G$133</f>
        <v>0</v>
      </c>
      <c r="H70" s="65">
        <f>Жильцы!E70*т_тех!$H$133</f>
        <v>0</v>
      </c>
      <c r="I70" s="65">
        <f>Жильцы!E70*т_тех!$I$133</f>
        <v>0</v>
      </c>
      <c r="J70" s="65">
        <f>Жильцы!E70*т_тех!$J$133</f>
        <v>0</v>
      </c>
      <c r="K70" s="65">
        <f>Жильцы!E70*т_тех!$K$133</f>
        <v>0</v>
      </c>
      <c r="L70" s="65">
        <f>Жильцы!E70*т_тех!$L$133</f>
        <v>0</v>
      </c>
      <c r="M70" s="65">
        <f>Жильцы!E70*т_тех!$M$133</f>
        <v>0</v>
      </c>
      <c r="N70" s="65">
        <f>Жильцы!E70*т_тех!$N$133</f>
        <v>0</v>
      </c>
      <c r="O70" s="65">
        <f>Жильцы!E70*т_тех!$O$133</f>
        <v>0</v>
      </c>
    </row>
    <row r="71" spans="1:15">
      <c r="A71" s="445">
        <v>70</v>
      </c>
      <c r="B71" s="451" t="s">
        <v>256</v>
      </c>
      <c r="D71" s="65">
        <f>Жильцы!E71*т_тех!$D$133</f>
        <v>0</v>
      </c>
      <c r="E71" s="65">
        <f>Жильцы!E71*т_тех!$E$133</f>
        <v>0</v>
      </c>
      <c r="F71" s="65">
        <f>Жильцы!E71*т_тех!$F$133</f>
        <v>0</v>
      </c>
      <c r="G71" s="65">
        <f>Жильцы!E71*т_тех!$G$133</f>
        <v>0</v>
      </c>
      <c r="H71" s="65">
        <f>Жильцы!E71*т_тех!$H$133</f>
        <v>0</v>
      </c>
      <c r="I71" s="65">
        <f>Жильцы!E71*т_тех!$I$133</f>
        <v>0</v>
      </c>
      <c r="J71" s="65">
        <f>Жильцы!E71*т_тех!$J$133</f>
        <v>0</v>
      </c>
      <c r="K71" s="65">
        <f>Жильцы!E71*т_тех!$K$133</f>
        <v>0</v>
      </c>
      <c r="L71" s="65">
        <f>Жильцы!E71*т_тех!$L$133</f>
        <v>0</v>
      </c>
      <c r="M71" s="65">
        <f>Жильцы!E71*т_тех!$M$133</f>
        <v>0</v>
      </c>
      <c r="N71" s="65">
        <f>Жильцы!E71*т_тех!$N$133</f>
        <v>0</v>
      </c>
      <c r="O71" s="65">
        <f>Жильцы!E71*т_тех!$O$133</f>
        <v>0</v>
      </c>
    </row>
    <row r="72" spans="1:15">
      <c r="A72" s="445">
        <v>71</v>
      </c>
      <c r="B72" s="450" t="s">
        <v>257</v>
      </c>
      <c r="D72" s="65">
        <f>Жильцы!E72*т_тех!$D$133</f>
        <v>0</v>
      </c>
      <c r="E72" s="65">
        <f>Жильцы!E72*т_тех!$E$133</f>
        <v>0</v>
      </c>
      <c r="F72" s="65">
        <f>Жильцы!E72*т_тех!$F$133</f>
        <v>0</v>
      </c>
      <c r="G72" s="65">
        <f>Жильцы!E72*т_тех!$G$133</f>
        <v>0</v>
      </c>
      <c r="H72" s="65">
        <f>Жильцы!E72*т_тех!$H$133</f>
        <v>0</v>
      </c>
      <c r="I72" s="65">
        <f>Жильцы!E72*т_тех!$I$133</f>
        <v>0</v>
      </c>
      <c r="J72" s="65">
        <f>Жильцы!E72*т_тех!$J$133</f>
        <v>0</v>
      </c>
      <c r="K72" s="65">
        <f>Жильцы!E72*т_тех!$K$133</f>
        <v>0</v>
      </c>
      <c r="L72" s="65">
        <f>Жильцы!E72*т_тех!$L$133</f>
        <v>0</v>
      </c>
      <c r="M72" s="65">
        <f>Жильцы!E72*т_тех!$M$133</f>
        <v>0</v>
      </c>
      <c r="N72" s="65">
        <f>Жильцы!E72*т_тех!$N$133</f>
        <v>0</v>
      </c>
      <c r="O72" s="65">
        <f>Жильцы!E72*т_тех!$O$133</f>
        <v>0</v>
      </c>
    </row>
    <row r="73" spans="1:15">
      <c r="A73" s="445">
        <v>72</v>
      </c>
      <c r="B73" s="450" t="s">
        <v>258</v>
      </c>
      <c r="D73" s="65">
        <f>Жильцы!E73*т_тех!$D$133</f>
        <v>0</v>
      </c>
      <c r="E73" s="65">
        <f>Жильцы!E73*т_тех!$E$133</f>
        <v>0</v>
      </c>
      <c r="F73" s="65">
        <f>Жильцы!E73*т_тех!$F$133</f>
        <v>0</v>
      </c>
      <c r="G73" s="65">
        <f>Жильцы!E73*т_тех!$G$133</f>
        <v>0</v>
      </c>
      <c r="H73" s="65">
        <f>Жильцы!E73*т_тех!$H$133</f>
        <v>0</v>
      </c>
      <c r="I73" s="65">
        <f>Жильцы!E73*т_тех!$I$133</f>
        <v>0</v>
      </c>
      <c r="J73" s="65">
        <f>Жильцы!E73*т_тех!$J$133</f>
        <v>0</v>
      </c>
      <c r="K73" s="65">
        <f>Жильцы!E73*т_тех!$K$133</f>
        <v>0</v>
      </c>
      <c r="L73" s="65">
        <f>Жильцы!E73*т_тех!$L$133</f>
        <v>0</v>
      </c>
      <c r="M73" s="65">
        <f>Жильцы!E73*т_тех!$M$133</f>
        <v>0</v>
      </c>
      <c r="N73" s="65">
        <f>Жильцы!E73*т_тех!$N$133</f>
        <v>0</v>
      </c>
      <c r="O73" s="65">
        <f>Жильцы!E73*т_тех!$O$133</f>
        <v>0</v>
      </c>
    </row>
    <row r="74" spans="1:15">
      <c r="A74" s="445">
        <v>73</v>
      </c>
      <c r="B74" s="450" t="s">
        <v>259</v>
      </c>
      <c r="D74" s="65">
        <f>Жильцы!E74*т_тех!$D$133</f>
        <v>0</v>
      </c>
      <c r="E74" s="65">
        <f>Жильцы!E74*т_тех!$E$133</f>
        <v>0</v>
      </c>
      <c r="F74" s="65">
        <f>Жильцы!E74*т_тех!$F$133</f>
        <v>0</v>
      </c>
      <c r="G74" s="65">
        <f>Жильцы!E74*т_тех!$G$133</f>
        <v>0</v>
      </c>
      <c r="H74" s="65">
        <f>Жильцы!E74*т_тех!$H$133</f>
        <v>0</v>
      </c>
      <c r="I74" s="65">
        <f>Жильцы!E74*т_тех!$I$133</f>
        <v>0</v>
      </c>
      <c r="J74" s="65">
        <f>Жильцы!E74*т_тех!$J$133</f>
        <v>0</v>
      </c>
      <c r="K74" s="65">
        <f>Жильцы!E74*т_тех!$K$133</f>
        <v>0</v>
      </c>
      <c r="L74" s="65">
        <f>Жильцы!E74*т_тех!$L$133</f>
        <v>0</v>
      </c>
      <c r="M74" s="65">
        <f>Жильцы!E74*т_тех!$M$133</f>
        <v>0</v>
      </c>
      <c r="N74" s="65">
        <f>Жильцы!E74*т_тех!$N$133</f>
        <v>0</v>
      </c>
      <c r="O74" s="65">
        <f>Жильцы!E74*т_тех!$O$133</f>
        <v>0</v>
      </c>
    </row>
    <row r="75" spans="1:15">
      <c r="A75" s="445">
        <v>74</v>
      </c>
      <c r="B75" s="450" t="s">
        <v>260</v>
      </c>
      <c r="D75" s="65">
        <f>Жильцы!E75*т_тех!$D$133</f>
        <v>0</v>
      </c>
      <c r="E75" s="65">
        <f>Жильцы!E75*т_тех!$E$133</f>
        <v>0</v>
      </c>
      <c r="F75" s="65">
        <f>Жильцы!E75*т_тех!$F$133</f>
        <v>0</v>
      </c>
      <c r="G75" s="65">
        <f>Жильцы!E75*т_тех!$G$133</f>
        <v>0</v>
      </c>
      <c r="H75" s="65">
        <f>Жильцы!E75*т_тех!$H$133</f>
        <v>0</v>
      </c>
      <c r="I75" s="65">
        <f>Жильцы!E75*т_тех!$I$133</f>
        <v>0</v>
      </c>
      <c r="J75" s="65">
        <f>Жильцы!E75*т_тех!$J$133</f>
        <v>0</v>
      </c>
      <c r="K75" s="65">
        <f>Жильцы!E75*т_тех!$K$133</f>
        <v>0</v>
      </c>
      <c r="L75" s="65">
        <f>Жильцы!E75*т_тех!$L$133</f>
        <v>0</v>
      </c>
      <c r="M75" s="65">
        <f>Жильцы!E75*т_тех!$M$133</f>
        <v>0</v>
      </c>
      <c r="N75" s="65">
        <f>Жильцы!E75*т_тех!$N$133</f>
        <v>0</v>
      </c>
      <c r="O75" s="65">
        <f>Жильцы!E75*т_тех!$O$133</f>
        <v>0</v>
      </c>
    </row>
    <row r="76" spans="1:15">
      <c r="A76" s="445">
        <v>75</v>
      </c>
      <c r="B76" s="450" t="s">
        <v>261</v>
      </c>
      <c r="D76" s="65">
        <f>Жильцы!E76*т_тех!$D$133</f>
        <v>0</v>
      </c>
      <c r="E76" s="65">
        <f>Жильцы!E76*т_тех!$E$133</f>
        <v>0</v>
      </c>
      <c r="F76" s="65">
        <f>Жильцы!E76*т_тех!$F$133</f>
        <v>0</v>
      </c>
      <c r="G76" s="65">
        <f>Жильцы!E76*т_тех!$G$133</f>
        <v>0</v>
      </c>
      <c r="H76" s="65">
        <f>Жильцы!E76*т_тех!$H$133</f>
        <v>0</v>
      </c>
      <c r="I76" s="65">
        <f>Жильцы!E76*т_тех!$I$133</f>
        <v>0</v>
      </c>
      <c r="J76" s="65">
        <f>Жильцы!E76*т_тех!$J$133</f>
        <v>0</v>
      </c>
      <c r="K76" s="65">
        <f>Жильцы!E76*т_тех!$K$133</f>
        <v>0</v>
      </c>
      <c r="L76" s="65">
        <f>Жильцы!E76*т_тех!$L$133</f>
        <v>0</v>
      </c>
      <c r="M76" s="65">
        <f>Жильцы!E76*т_тех!$M$133</f>
        <v>0</v>
      </c>
      <c r="N76" s="65">
        <f>Жильцы!E76*т_тех!$N$133</f>
        <v>0</v>
      </c>
      <c r="O76" s="65">
        <f>Жильцы!E76*т_тех!$O$133</f>
        <v>0</v>
      </c>
    </row>
    <row r="77" spans="1:15">
      <c r="A77" s="445">
        <v>76</v>
      </c>
      <c r="B77" s="450" t="s">
        <v>262</v>
      </c>
      <c r="D77" s="65">
        <f>Жильцы!E77*т_тех!$D$133</f>
        <v>0</v>
      </c>
      <c r="E77" s="65">
        <f>Жильцы!E77*т_тех!$E$133</f>
        <v>0</v>
      </c>
      <c r="F77" s="65">
        <f>Жильцы!E77*т_тех!$F$133</f>
        <v>0</v>
      </c>
      <c r="G77" s="65">
        <f>Жильцы!E77*т_тех!$G$133</f>
        <v>0</v>
      </c>
      <c r="H77" s="65">
        <f>Жильцы!E77*т_тех!$H$133</f>
        <v>0</v>
      </c>
      <c r="I77" s="65">
        <f>Жильцы!E77*т_тех!$I$133</f>
        <v>0</v>
      </c>
      <c r="J77" s="65">
        <f>Жильцы!E77*т_тех!$J$133</f>
        <v>0</v>
      </c>
      <c r="K77" s="65">
        <f>Жильцы!E77*т_тех!$K$133</f>
        <v>0</v>
      </c>
      <c r="L77" s="65">
        <f>Жильцы!E77*т_тех!$L$133</f>
        <v>0</v>
      </c>
      <c r="M77" s="65">
        <f>Жильцы!E77*т_тех!$M$133</f>
        <v>0</v>
      </c>
      <c r="N77" s="65">
        <f>Жильцы!E77*т_тех!$N$133</f>
        <v>0</v>
      </c>
      <c r="O77" s="65">
        <f>Жильцы!E77*т_тех!$O$133</f>
        <v>0</v>
      </c>
    </row>
    <row r="78" spans="1:15">
      <c r="A78" s="445">
        <v>77</v>
      </c>
      <c r="B78" s="450" t="s">
        <v>263</v>
      </c>
      <c r="D78" s="65">
        <f>Жильцы!E78*т_тех!$D$133</f>
        <v>0</v>
      </c>
      <c r="E78" s="65">
        <f>Жильцы!E78*т_тех!$E$133</f>
        <v>0</v>
      </c>
      <c r="F78" s="65">
        <f>Жильцы!E78*т_тех!$F$133</f>
        <v>0</v>
      </c>
      <c r="G78" s="65">
        <f>Жильцы!E78*т_тех!$G$133</f>
        <v>0</v>
      </c>
      <c r="H78" s="65">
        <f>Жильцы!E78*т_тех!$H$133</f>
        <v>0</v>
      </c>
      <c r="I78" s="65">
        <f>Жильцы!E78*т_тех!$I$133</f>
        <v>0</v>
      </c>
      <c r="J78" s="65">
        <f>Жильцы!E78*т_тех!$J$133</f>
        <v>0</v>
      </c>
      <c r="K78" s="65">
        <f>Жильцы!E78*т_тех!$K$133</f>
        <v>0</v>
      </c>
      <c r="L78" s="65">
        <f>Жильцы!E78*т_тех!$L$133</f>
        <v>0</v>
      </c>
      <c r="M78" s="65">
        <f>Жильцы!E78*т_тех!$M$133</f>
        <v>0</v>
      </c>
      <c r="N78" s="65">
        <f>Жильцы!E78*т_тех!$N$133</f>
        <v>0</v>
      </c>
      <c r="O78" s="65">
        <f>Жильцы!E78*т_тех!$O$133</f>
        <v>0</v>
      </c>
    </row>
    <row r="79" spans="1:15">
      <c r="A79" s="445">
        <v>78</v>
      </c>
      <c r="B79" s="450" t="s">
        <v>264</v>
      </c>
      <c r="D79" s="65">
        <f>Жильцы!E79*т_тех!$D$133</f>
        <v>0</v>
      </c>
      <c r="E79" s="65">
        <f>Жильцы!E79*т_тех!$E$133</f>
        <v>0</v>
      </c>
      <c r="F79" s="65">
        <f>Жильцы!E79*т_тех!$F$133</f>
        <v>0</v>
      </c>
      <c r="G79" s="65">
        <f>Жильцы!E79*т_тех!$G$133</f>
        <v>0</v>
      </c>
      <c r="H79" s="65">
        <f>Жильцы!E79*т_тех!$H$133</f>
        <v>0</v>
      </c>
      <c r="I79" s="65">
        <f>Жильцы!E79*т_тех!$I$133</f>
        <v>0</v>
      </c>
      <c r="J79" s="65">
        <f>Жильцы!E79*т_тех!$J$133</f>
        <v>0</v>
      </c>
      <c r="K79" s="65">
        <f>Жильцы!E79*т_тех!$K$133</f>
        <v>0</v>
      </c>
      <c r="L79" s="65">
        <f>Жильцы!E79*т_тех!$L$133</f>
        <v>0</v>
      </c>
      <c r="M79" s="65">
        <f>Жильцы!E79*т_тех!$M$133</f>
        <v>0</v>
      </c>
      <c r="N79" s="65">
        <f>Жильцы!E79*т_тех!$N$133</f>
        <v>0</v>
      </c>
      <c r="O79" s="65">
        <f>Жильцы!E79*т_тех!$O$133</f>
        <v>0</v>
      </c>
    </row>
    <row r="80" spans="1:15">
      <c r="A80" s="445">
        <v>79</v>
      </c>
      <c r="B80" s="450" t="s">
        <v>265</v>
      </c>
      <c r="D80" s="65">
        <f>Жильцы!E80*т_тех!$D$133</f>
        <v>0</v>
      </c>
      <c r="E80" s="65">
        <f>Жильцы!E80*т_тех!$E$133</f>
        <v>0</v>
      </c>
      <c r="F80" s="65">
        <f>Жильцы!E80*т_тех!$F$133</f>
        <v>0</v>
      </c>
      <c r="G80" s="65">
        <f>Жильцы!E80*т_тех!$G$133</f>
        <v>0</v>
      </c>
      <c r="H80" s="65">
        <f>Жильцы!E80*т_тех!$H$133</f>
        <v>0</v>
      </c>
      <c r="I80" s="65">
        <f>Жильцы!E80*т_тех!$I$133</f>
        <v>0</v>
      </c>
      <c r="J80" s="65">
        <f>Жильцы!E80*т_тех!$J$133</f>
        <v>0</v>
      </c>
      <c r="K80" s="65">
        <f>Жильцы!E80*т_тех!$K$133</f>
        <v>0</v>
      </c>
      <c r="L80" s="65">
        <f>Жильцы!E80*т_тех!$L$133</f>
        <v>0</v>
      </c>
      <c r="M80" s="65">
        <f>Жильцы!E80*т_тех!$M$133</f>
        <v>0</v>
      </c>
      <c r="N80" s="65">
        <f>Жильцы!E80*т_тех!$N$133</f>
        <v>0</v>
      </c>
      <c r="O80" s="65">
        <f>Жильцы!E80*т_тех!$O$133</f>
        <v>0</v>
      </c>
    </row>
    <row r="81" spans="1:15">
      <c r="A81" s="445">
        <v>80</v>
      </c>
      <c r="B81" s="450" t="s">
        <v>266</v>
      </c>
      <c r="D81" s="65">
        <f>Жильцы!E81*т_тех!$D$133</f>
        <v>0</v>
      </c>
      <c r="E81" s="65">
        <f>Жильцы!E81*т_тех!$E$133</f>
        <v>0</v>
      </c>
      <c r="F81" s="65">
        <f>Жильцы!E81*т_тех!$F$133</f>
        <v>0</v>
      </c>
      <c r="G81" s="65">
        <f>Жильцы!E81*т_тех!$G$133</f>
        <v>0</v>
      </c>
      <c r="H81" s="65">
        <f>Жильцы!E81*т_тех!$H$133</f>
        <v>0</v>
      </c>
      <c r="I81" s="65">
        <f>Жильцы!E81*т_тех!$I$133</f>
        <v>0</v>
      </c>
      <c r="J81" s="65">
        <f>Жильцы!E81*т_тех!$J$133</f>
        <v>0</v>
      </c>
      <c r="K81" s="65">
        <f>Жильцы!E81*т_тех!$K$133</f>
        <v>0</v>
      </c>
      <c r="L81" s="65">
        <f>Жильцы!E81*т_тех!$L$133</f>
        <v>0</v>
      </c>
      <c r="M81" s="65">
        <f>Жильцы!E81*т_тех!$M$133</f>
        <v>0</v>
      </c>
      <c r="N81" s="65">
        <f>Жильцы!E81*т_тех!$N$133</f>
        <v>0</v>
      </c>
      <c r="O81" s="65">
        <f>Жильцы!E81*т_тех!$O$133</f>
        <v>0</v>
      </c>
    </row>
    <row r="82" spans="1:15">
      <c r="A82" s="445">
        <v>81</v>
      </c>
      <c r="B82" s="450" t="s">
        <v>547</v>
      </c>
      <c r="D82" s="65">
        <f>Жильцы!E82*т_тех!$D$133</f>
        <v>0</v>
      </c>
      <c r="E82" s="65">
        <f>Жильцы!E82*т_тех!$E$133</f>
        <v>0</v>
      </c>
      <c r="F82" s="65">
        <f>Жильцы!E82*т_тех!$F$133</f>
        <v>0</v>
      </c>
      <c r="G82" s="65">
        <f>Жильцы!E82*т_тех!$G$133</f>
        <v>0</v>
      </c>
      <c r="H82" s="65">
        <f>Жильцы!E82*т_тех!$H$133</f>
        <v>0</v>
      </c>
      <c r="I82" s="65">
        <f>Жильцы!E82*т_тех!$I$133</f>
        <v>0</v>
      </c>
      <c r="J82" s="65">
        <f>Жильцы!E82*т_тех!$J$133</f>
        <v>0</v>
      </c>
      <c r="K82" s="65">
        <f>Жильцы!E82*т_тех!$K$133</f>
        <v>0</v>
      </c>
      <c r="L82" s="65">
        <f>Жильцы!E82*т_тех!$L$133</f>
        <v>0</v>
      </c>
      <c r="M82" s="65">
        <f>Жильцы!E82*т_тех!$M$133</f>
        <v>0</v>
      </c>
      <c r="N82" s="65">
        <f>Жильцы!E82*т_тех!$N$133</f>
        <v>0</v>
      </c>
      <c r="O82" s="65">
        <f>Жильцы!E82*т_тех!$O$133</f>
        <v>0</v>
      </c>
    </row>
    <row r="83" spans="1:15">
      <c r="A83" s="445">
        <v>82</v>
      </c>
      <c r="B83" s="450" t="s">
        <v>268</v>
      </c>
      <c r="D83" s="65">
        <f>Жильцы!E83*т_тех!$D$133</f>
        <v>0</v>
      </c>
      <c r="E83" s="65">
        <f>Жильцы!E83*т_тех!$E$133</f>
        <v>0</v>
      </c>
      <c r="F83" s="65">
        <f>Жильцы!E83*т_тех!$F$133</f>
        <v>0</v>
      </c>
      <c r="G83" s="65">
        <f>Жильцы!E83*т_тех!$G$133</f>
        <v>0</v>
      </c>
      <c r="H83" s="65">
        <f>Жильцы!E83*т_тех!$H$133</f>
        <v>0</v>
      </c>
      <c r="I83" s="65">
        <f>Жильцы!E83*т_тех!$I$133</f>
        <v>0</v>
      </c>
      <c r="J83" s="65">
        <f>Жильцы!E83*т_тех!$J$133</f>
        <v>0</v>
      </c>
      <c r="K83" s="65">
        <f>Жильцы!E83*т_тех!$K$133</f>
        <v>0</v>
      </c>
      <c r="L83" s="65">
        <f>Жильцы!E83*т_тех!$L$133</f>
        <v>0</v>
      </c>
      <c r="M83" s="65">
        <f>Жильцы!E83*т_тех!$M$133</f>
        <v>0</v>
      </c>
      <c r="N83" s="65">
        <f>Жильцы!E83*т_тех!$N$133</f>
        <v>0</v>
      </c>
      <c r="O83" s="65">
        <f>Жильцы!E83*т_тех!$O$133</f>
        <v>0</v>
      </c>
    </row>
    <row r="84" spans="1:15">
      <c r="A84" s="445">
        <v>83</v>
      </c>
      <c r="B84" s="450" t="s">
        <v>269</v>
      </c>
      <c r="D84" s="65">
        <f>Жильцы!E84*т_тех!$D$133</f>
        <v>0</v>
      </c>
      <c r="E84" s="65">
        <f>Жильцы!E84*т_тех!$E$133</f>
        <v>0</v>
      </c>
      <c r="F84" s="65">
        <f>Жильцы!E84*т_тех!$F$133</f>
        <v>0</v>
      </c>
      <c r="G84" s="65">
        <f>Жильцы!E84*т_тех!$G$133</f>
        <v>0</v>
      </c>
      <c r="H84" s="65">
        <f>Жильцы!E84*т_тех!$H$133</f>
        <v>0</v>
      </c>
      <c r="I84" s="65">
        <f>Жильцы!E84*т_тех!$I$133</f>
        <v>0</v>
      </c>
      <c r="J84" s="65">
        <f>Жильцы!E84*т_тех!$J$133</f>
        <v>0</v>
      </c>
      <c r="K84" s="65">
        <f>Жильцы!E84*т_тех!$K$133</f>
        <v>0</v>
      </c>
      <c r="L84" s="65">
        <f>Жильцы!E84*т_тех!$L$133</f>
        <v>0</v>
      </c>
      <c r="M84" s="65">
        <f>Жильцы!E84*т_тех!$M$133</f>
        <v>0</v>
      </c>
      <c r="N84" s="65">
        <f>Жильцы!E84*т_тех!$N$133</f>
        <v>0</v>
      </c>
      <c r="O84" s="65">
        <f>Жильцы!E84*т_тех!$O$133</f>
        <v>0</v>
      </c>
    </row>
    <row r="85" spans="1:15">
      <c r="A85" s="445">
        <v>84</v>
      </c>
      <c r="B85" s="450" t="s">
        <v>270</v>
      </c>
      <c r="D85" s="65">
        <f>Жильцы!E85*т_тех!$D$133</f>
        <v>0</v>
      </c>
      <c r="E85" s="65">
        <f>Жильцы!E85*т_тех!$E$133</f>
        <v>0</v>
      </c>
      <c r="F85" s="65">
        <f>Жильцы!E85*т_тех!$F$133</f>
        <v>0</v>
      </c>
      <c r="G85" s="65">
        <f>Жильцы!E85*т_тех!$G$133</f>
        <v>0</v>
      </c>
      <c r="H85" s="65">
        <f>Жильцы!E85*т_тех!$H$133</f>
        <v>0</v>
      </c>
      <c r="I85" s="65">
        <f>Жильцы!E85*т_тех!$I$133</f>
        <v>0</v>
      </c>
      <c r="J85" s="65">
        <f>Жильцы!E85*т_тех!$J$133</f>
        <v>0</v>
      </c>
      <c r="K85" s="65">
        <f>Жильцы!E85*т_тех!$K$133</f>
        <v>0</v>
      </c>
      <c r="L85" s="65">
        <f>Жильцы!E85*т_тех!$L$133</f>
        <v>0</v>
      </c>
      <c r="M85" s="65">
        <f>Жильцы!E85*т_тех!$M$133</f>
        <v>0</v>
      </c>
      <c r="N85" s="65">
        <f>Жильцы!E85*т_тех!$N$133</f>
        <v>0</v>
      </c>
      <c r="O85" s="65">
        <f>Жильцы!E85*т_тех!$O$133</f>
        <v>0</v>
      </c>
    </row>
    <row r="86" spans="1:15">
      <c r="A86" s="445">
        <v>85</v>
      </c>
      <c r="B86" s="450" t="s">
        <v>271</v>
      </c>
      <c r="D86" s="65">
        <f>Жильцы!E86*т_тех!$D$133</f>
        <v>0</v>
      </c>
      <c r="E86" s="65">
        <f>Жильцы!E86*т_тех!$E$133</f>
        <v>0</v>
      </c>
      <c r="F86" s="65">
        <f>Жильцы!E86*т_тех!$F$133</f>
        <v>0</v>
      </c>
      <c r="G86" s="65">
        <f>Жильцы!E86*т_тех!$G$133</f>
        <v>0</v>
      </c>
      <c r="H86" s="65">
        <f>Жильцы!E86*т_тех!$H$133</f>
        <v>0</v>
      </c>
      <c r="I86" s="65">
        <f>Жильцы!E86*т_тех!$I$133</f>
        <v>0</v>
      </c>
      <c r="J86" s="65">
        <f>Жильцы!E86*т_тех!$J$133</f>
        <v>0</v>
      </c>
      <c r="K86" s="65">
        <f>Жильцы!E86*т_тех!$K$133</f>
        <v>0</v>
      </c>
      <c r="L86" s="65">
        <f>Жильцы!E86*т_тех!$L$133</f>
        <v>0</v>
      </c>
      <c r="M86" s="65">
        <f>Жильцы!E86*т_тех!$M$133</f>
        <v>0</v>
      </c>
      <c r="N86" s="65">
        <f>Жильцы!E86*т_тех!$N$133</f>
        <v>0</v>
      </c>
      <c r="O86" s="65">
        <f>Жильцы!E86*т_тех!$O$133</f>
        <v>0</v>
      </c>
    </row>
    <row r="87" spans="1:15">
      <c r="A87" s="445">
        <v>86</v>
      </c>
      <c r="B87" s="451" t="s">
        <v>272</v>
      </c>
      <c r="D87" s="65">
        <f>Жильцы!E87*т_тех!$D$133</f>
        <v>0</v>
      </c>
      <c r="E87" s="65">
        <f>Жильцы!E87*т_тех!$E$133</f>
        <v>0</v>
      </c>
      <c r="F87" s="65">
        <f>Жильцы!E87*т_тех!$F$133</f>
        <v>0</v>
      </c>
      <c r="G87" s="65">
        <f>Жильцы!E87*т_тех!$G$133</f>
        <v>0</v>
      </c>
      <c r="H87" s="65">
        <f>Жильцы!E87*т_тех!$H$133</f>
        <v>0</v>
      </c>
      <c r="I87" s="65">
        <f>Жильцы!E87*т_тех!$I$133</f>
        <v>0</v>
      </c>
      <c r="J87" s="65">
        <f>Жильцы!E87*т_тех!$J$133</f>
        <v>0</v>
      </c>
      <c r="K87" s="65">
        <f>Жильцы!E87*т_тех!$K$133</f>
        <v>0</v>
      </c>
      <c r="L87" s="65">
        <f>Жильцы!E87*т_тех!$L$133</f>
        <v>0</v>
      </c>
      <c r="M87" s="65">
        <f>Жильцы!E87*т_тех!$M$133</f>
        <v>0</v>
      </c>
      <c r="N87" s="65">
        <f>Жильцы!E87*т_тех!$N$133</f>
        <v>0</v>
      </c>
      <c r="O87" s="65">
        <f>Жильцы!E87*т_тех!$O$133</f>
        <v>0</v>
      </c>
    </row>
    <row r="88" spans="1:15">
      <c r="A88" s="445">
        <v>87</v>
      </c>
      <c r="B88" s="450" t="s">
        <v>273</v>
      </c>
      <c r="D88" s="65">
        <f>Жильцы!E88*т_тех!$D$133</f>
        <v>0</v>
      </c>
      <c r="E88" s="65">
        <f>Жильцы!E88*т_тех!$E$133</f>
        <v>0</v>
      </c>
      <c r="F88" s="65">
        <f>Жильцы!E88*т_тех!$F$133</f>
        <v>0</v>
      </c>
      <c r="G88" s="65">
        <f>Жильцы!E88*т_тех!$G$133</f>
        <v>0</v>
      </c>
      <c r="H88" s="65">
        <f>Жильцы!E88*т_тех!$H$133</f>
        <v>0</v>
      </c>
      <c r="I88" s="65">
        <f>Жильцы!E88*т_тех!$I$133</f>
        <v>0</v>
      </c>
      <c r="J88" s="65">
        <f>Жильцы!E88*т_тех!$J$133</f>
        <v>0</v>
      </c>
      <c r="K88" s="65">
        <f>Жильцы!E88*т_тех!$K$133</f>
        <v>0</v>
      </c>
      <c r="L88" s="65">
        <f>Жильцы!E88*т_тех!$L$133</f>
        <v>0</v>
      </c>
      <c r="M88" s="65">
        <f>Жильцы!E88*т_тех!$M$133</f>
        <v>0</v>
      </c>
      <c r="N88" s="65">
        <f>Жильцы!E88*т_тех!$N$133</f>
        <v>0</v>
      </c>
      <c r="O88" s="65">
        <f>Жильцы!E88*т_тех!$O$133</f>
        <v>0</v>
      </c>
    </row>
    <row r="89" spans="1:15">
      <c r="A89" s="445">
        <v>88</v>
      </c>
      <c r="B89" s="450" t="s">
        <v>548</v>
      </c>
      <c r="D89" s="65">
        <f>Жильцы!E89*т_тех!$D$133</f>
        <v>0</v>
      </c>
      <c r="E89" s="65">
        <f>Жильцы!E89*т_тех!$E$133</f>
        <v>0</v>
      </c>
      <c r="F89" s="65">
        <f>Жильцы!E89*т_тех!$F$133</f>
        <v>0</v>
      </c>
      <c r="G89" s="65">
        <f>Жильцы!E89*т_тех!$G$133</f>
        <v>0</v>
      </c>
      <c r="H89" s="65">
        <f>Жильцы!E89*т_тех!$H$133</f>
        <v>0</v>
      </c>
      <c r="I89" s="65">
        <f>Жильцы!E89*т_тех!$I$133</f>
        <v>0</v>
      </c>
      <c r="J89" s="65">
        <f>Жильцы!E89*т_тех!$J$133</f>
        <v>0</v>
      </c>
      <c r="K89" s="65">
        <f>Жильцы!E89*т_тех!$K$133</f>
        <v>0</v>
      </c>
      <c r="L89" s="65">
        <f>Жильцы!E89*т_тех!$L$133</f>
        <v>0</v>
      </c>
      <c r="M89" s="65">
        <f>Жильцы!E89*т_тех!$M$133</f>
        <v>0</v>
      </c>
      <c r="N89" s="65">
        <f>Жильцы!E89*т_тех!$N$133</f>
        <v>0</v>
      </c>
      <c r="O89" s="65">
        <f>Жильцы!E89*т_тех!$O$133</f>
        <v>0</v>
      </c>
    </row>
    <row r="90" spans="1:15">
      <c r="A90" s="445">
        <v>89</v>
      </c>
      <c r="B90" s="450" t="s">
        <v>275</v>
      </c>
      <c r="D90" s="65">
        <f>Жильцы!E90*т_тех!$D$133</f>
        <v>0</v>
      </c>
      <c r="E90" s="65">
        <f>Жильцы!E90*т_тех!$E$133</f>
        <v>0</v>
      </c>
      <c r="F90" s="65">
        <f>Жильцы!E90*т_тех!$F$133</f>
        <v>0</v>
      </c>
      <c r="G90" s="65">
        <f>Жильцы!E90*т_тех!$G$133</f>
        <v>0</v>
      </c>
      <c r="H90" s="65">
        <f>Жильцы!E90*т_тех!$H$133</f>
        <v>0</v>
      </c>
      <c r="I90" s="65">
        <f>Жильцы!E90*т_тех!$I$133</f>
        <v>0</v>
      </c>
      <c r="J90" s="65">
        <f>Жильцы!E90*т_тех!$J$133</f>
        <v>0</v>
      </c>
      <c r="K90" s="65">
        <f>Жильцы!E90*т_тех!$K$133</f>
        <v>0</v>
      </c>
      <c r="L90" s="65">
        <f>Жильцы!E90*т_тех!$L$133</f>
        <v>0</v>
      </c>
      <c r="M90" s="65">
        <f>Жильцы!E90*т_тех!$M$133</f>
        <v>0</v>
      </c>
      <c r="N90" s="65">
        <f>Жильцы!E90*т_тех!$N$133</f>
        <v>0</v>
      </c>
      <c r="O90" s="65">
        <f>Жильцы!E90*т_тех!$O$133</f>
        <v>0</v>
      </c>
    </row>
    <row r="91" spans="1:15">
      <c r="A91" s="445">
        <v>90</v>
      </c>
      <c r="B91" s="450" t="s">
        <v>549</v>
      </c>
      <c r="D91" s="65">
        <f>Жильцы!E91*т_тех!$D$133</f>
        <v>0</v>
      </c>
      <c r="E91" s="65">
        <f>Жильцы!E91*т_тех!$E$133</f>
        <v>0</v>
      </c>
      <c r="F91" s="65">
        <f>Жильцы!E91*т_тех!$F$133</f>
        <v>0</v>
      </c>
      <c r="G91" s="65">
        <f>Жильцы!E91*т_тех!$G$133</f>
        <v>0</v>
      </c>
      <c r="H91" s="65">
        <f>Жильцы!E91*т_тех!$H$133</f>
        <v>0</v>
      </c>
      <c r="I91" s="65">
        <f>Жильцы!E91*т_тех!$I$133</f>
        <v>0</v>
      </c>
      <c r="J91" s="65">
        <f>Жильцы!E91*т_тех!$J$133</f>
        <v>0</v>
      </c>
      <c r="K91" s="65">
        <f>Жильцы!E91*т_тех!$K$133</f>
        <v>0</v>
      </c>
      <c r="L91" s="65">
        <f>Жильцы!E91*т_тех!$L$133</f>
        <v>0</v>
      </c>
      <c r="M91" s="65">
        <f>Жильцы!E91*т_тех!$M$133</f>
        <v>0</v>
      </c>
      <c r="N91" s="65">
        <f>Жильцы!E91*т_тех!$N$133</f>
        <v>0</v>
      </c>
      <c r="O91" s="65">
        <f>Жильцы!E91*т_тех!$O$133</f>
        <v>0</v>
      </c>
    </row>
    <row r="92" spans="1:15">
      <c r="A92" s="445">
        <v>91</v>
      </c>
      <c r="B92" s="450" t="s">
        <v>277</v>
      </c>
      <c r="D92" s="65">
        <f>Жильцы!E92*т_тех!$D$133</f>
        <v>0</v>
      </c>
      <c r="E92" s="65">
        <f>Жильцы!E92*т_тех!$E$133</f>
        <v>0</v>
      </c>
      <c r="F92" s="65">
        <f>Жильцы!E92*т_тех!$F$133</f>
        <v>0</v>
      </c>
      <c r="G92" s="65">
        <f>Жильцы!E92*т_тех!$G$133</f>
        <v>0</v>
      </c>
      <c r="H92" s="65">
        <f>Жильцы!E92*т_тех!$H$133</f>
        <v>0</v>
      </c>
      <c r="I92" s="65">
        <f>Жильцы!E92*т_тех!$I$133</f>
        <v>0</v>
      </c>
      <c r="J92" s="65">
        <f>Жильцы!E92*т_тех!$J$133</f>
        <v>0</v>
      </c>
      <c r="K92" s="65">
        <f>Жильцы!E92*т_тех!$K$133</f>
        <v>0</v>
      </c>
      <c r="L92" s="65">
        <f>Жильцы!E92*т_тех!$L$133</f>
        <v>0</v>
      </c>
      <c r="M92" s="65">
        <f>Жильцы!E92*т_тех!$M$133</f>
        <v>0</v>
      </c>
      <c r="N92" s="65">
        <f>Жильцы!E92*т_тех!$N$133</f>
        <v>0</v>
      </c>
      <c r="O92" s="65">
        <f>Жильцы!E92*т_тех!$O$133</f>
        <v>0</v>
      </c>
    </row>
    <row r="93" spans="1:15">
      <c r="A93" s="445">
        <v>92</v>
      </c>
      <c r="B93" s="451" t="s">
        <v>278</v>
      </c>
      <c r="D93" s="65">
        <f>Жильцы!E93*т_тех!$D$133</f>
        <v>0</v>
      </c>
      <c r="E93" s="65">
        <f>Жильцы!E93*т_тех!$E$133</f>
        <v>0</v>
      </c>
      <c r="F93" s="65">
        <f>Жильцы!E93*т_тех!$F$133</f>
        <v>0</v>
      </c>
      <c r="G93" s="65">
        <f>Жильцы!E93*т_тех!$G$133</f>
        <v>0</v>
      </c>
      <c r="H93" s="65">
        <f>Жильцы!E93*т_тех!$H$133</f>
        <v>0</v>
      </c>
      <c r="I93" s="65">
        <f>Жильцы!E93*т_тех!$I$133</f>
        <v>0</v>
      </c>
      <c r="J93" s="65">
        <f>Жильцы!E93*т_тех!$J$133</f>
        <v>0</v>
      </c>
      <c r="K93" s="65">
        <f>Жильцы!E93*т_тех!$K$133</f>
        <v>0</v>
      </c>
      <c r="L93" s="65">
        <f>Жильцы!E93*т_тех!$L$133</f>
        <v>0</v>
      </c>
      <c r="M93" s="65">
        <f>Жильцы!E93*т_тех!$M$133</f>
        <v>0</v>
      </c>
      <c r="N93" s="65">
        <f>Жильцы!E93*т_тех!$N$133</f>
        <v>0</v>
      </c>
      <c r="O93" s="65">
        <f>Жильцы!E93*т_тех!$O$133</f>
        <v>0</v>
      </c>
    </row>
    <row r="94" spans="1:15">
      <c r="A94" s="445">
        <v>93</v>
      </c>
      <c r="B94" s="450" t="s">
        <v>279</v>
      </c>
      <c r="D94" s="65">
        <f>Жильцы!E94*т_тех!$D$133</f>
        <v>0</v>
      </c>
      <c r="E94" s="65">
        <f>Жильцы!E94*т_тех!$E$133</f>
        <v>0</v>
      </c>
      <c r="F94" s="65">
        <f>Жильцы!E94*т_тех!$F$133</f>
        <v>0</v>
      </c>
      <c r="G94" s="65">
        <f>Жильцы!E94*т_тех!$G$133</f>
        <v>0</v>
      </c>
      <c r="H94" s="65">
        <f>Жильцы!E94*т_тех!$H$133</f>
        <v>0</v>
      </c>
      <c r="I94" s="65">
        <f>Жильцы!E94*т_тех!$I$133</f>
        <v>0</v>
      </c>
      <c r="J94" s="65">
        <f>Жильцы!E94*т_тех!$J$133</f>
        <v>0</v>
      </c>
      <c r="K94" s="65">
        <f>Жильцы!E94*т_тех!$K$133</f>
        <v>0</v>
      </c>
      <c r="L94" s="65">
        <f>Жильцы!E94*т_тех!$L$133</f>
        <v>0</v>
      </c>
      <c r="M94" s="65">
        <f>Жильцы!E94*т_тех!$M$133</f>
        <v>0</v>
      </c>
      <c r="N94" s="65">
        <f>Жильцы!E94*т_тех!$N$133</f>
        <v>0</v>
      </c>
      <c r="O94" s="65">
        <f>Жильцы!E94*т_тех!$O$133</f>
        <v>0</v>
      </c>
    </row>
    <row r="95" spans="1:15">
      <c r="A95" s="445">
        <v>94</v>
      </c>
      <c r="B95" s="450" t="s">
        <v>281</v>
      </c>
      <c r="D95" s="65">
        <f>Жильцы!E95*т_тех!$D$133</f>
        <v>0</v>
      </c>
      <c r="E95" s="65">
        <f>Жильцы!E95*т_тех!$E$133</f>
        <v>0</v>
      </c>
      <c r="F95" s="65">
        <f>Жильцы!E95*т_тех!$F$133</f>
        <v>0</v>
      </c>
      <c r="G95" s="65">
        <f>Жильцы!E95*т_тех!$G$133</f>
        <v>0</v>
      </c>
      <c r="H95" s="65">
        <f>Жильцы!E95*т_тех!$H$133</f>
        <v>0</v>
      </c>
      <c r="I95" s="65">
        <f>Жильцы!E95*т_тех!$I$133</f>
        <v>0</v>
      </c>
      <c r="J95" s="65">
        <f>Жильцы!E95*т_тех!$J$133</f>
        <v>0</v>
      </c>
      <c r="K95" s="65">
        <f>Жильцы!E95*т_тех!$K$133</f>
        <v>0</v>
      </c>
      <c r="L95" s="65">
        <f>Жильцы!E95*т_тех!$L$133</f>
        <v>0</v>
      </c>
      <c r="M95" s="65">
        <f>Жильцы!E95*т_тех!$M$133</f>
        <v>0</v>
      </c>
      <c r="N95" s="65">
        <f>Жильцы!E95*т_тех!$N$133</f>
        <v>0</v>
      </c>
      <c r="O95" s="65">
        <f>Жильцы!E95*т_тех!$O$133</f>
        <v>0</v>
      </c>
    </row>
    <row r="96" spans="1:15">
      <c r="A96" s="445">
        <v>95</v>
      </c>
      <c r="B96" s="450" t="s">
        <v>550</v>
      </c>
      <c r="D96" s="65">
        <f>Жильцы!E96*т_тех!$D$133</f>
        <v>0</v>
      </c>
      <c r="E96" s="65">
        <f>Жильцы!E96*т_тех!$E$133</f>
        <v>0</v>
      </c>
      <c r="F96" s="65">
        <f>Жильцы!E96*т_тех!$F$133</f>
        <v>0</v>
      </c>
      <c r="G96" s="65">
        <f>Жильцы!E96*т_тех!$G$133</f>
        <v>0</v>
      </c>
      <c r="H96" s="65">
        <f>Жильцы!E96*т_тех!$H$133</f>
        <v>0</v>
      </c>
      <c r="I96" s="65">
        <f>Жильцы!E96*т_тех!$I$133</f>
        <v>0</v>
      </c>
      <c r="J96" s="65">
        <f>Жильцы!E96*т_тех!$J$133</f>
        <v>0</v>
      </c>
      <c r="K96" s="65">
        <f>Жильцы!E96*т_тех!$K$133</f>
        <v>0</v>
      </c>
      <c r="L96" s="65">
        <f>Жильцы!E96*т_тех!$L$133</f>
        <v>0</v>
      </c>
      <c r="M96" s="65">
        <f>Жильцы!E96*т_тех!$M$133</f>
        <v>0</v>
      </c>
      <c r="N96" s="65">
        <f>Жильцы!E96*т_тех!$N$133</f>
        <v>0</v>
      </c>
      <c r="O96" s="65">
        <f>Жильцы!E96*т_тех!$O$133</f>
        <v>0</v>
      </c>
    </row>
    <row r="97" spans="1:15">
      <c r="A97" s="445">
        <v>96</v>
      </c>
      <c r="B97" s="450" t="s">
        <v>282</v>
      </c>
      <c r="D97" s="65">
        <f>Жильцы!E97*т_тех!$D$133</f>
        <v>0</v>
      </c>
      <c r="E97" s="65">
        <f>Жильцы!E97*т_тех!$E$133</f>
        <v>0</v>
      </c>
      <c r="F97" s="65">
        <f>Жильцы!E97*т_тех!$F$133</f>
        <v>0</v>
      </c>
      <c r="G97" s="65">
        <f>Жильцы!E97*т_тех!$G$133</f>
        <v>0</v>
      </c>
      <c r="H97" s="65">
        <f>Жильцы!E97*т_тех!$H$133</f>
        <v>0</v>
      </c>
      <c r="I97" s="65">
        <f>Жильцы!E97*т_тех!$I$133</f>
        <v>0</v>
      </c>
      <c r="J97" s="65">
        <f>Жильцы!E97*т_тех!$J$133</f>
        <v>0</v>
      </c>
      <c r="K97" s="65">
        <f>Жильцы!E97*т_тех!$K$133</f>
        <v>0</v>
      </c>
      <c r="L97" s="65">
        <f>Жильцы!E97*т_тех!$L$133</f>
        <v>0</v>
      </c>
      <c r="M97" s="65">
        <f>Жильцы!E97*т_тех!$M$133</f>
        <v>0</v>
      </c>
      <c r="N97" s="65">
        <f>Жильцы!E97*т_тех!$N$133</f>
        <v>0</v>
      </c>
      <c r="O97" s="65">
        <f>Жильцы!E97*т_тех!$O$133</f>
        <v>0</v>
      </c>
    </row>
    <row r="98" spans="1:15">
      <c r="A98" s="445">
        <v>97</v>
      </c>
      <c r="B98" s="450" t="s">
        <v>283</v>
      </c>
      <c r="D98" s="65">
        <f>Жильцы!E98*т_тех!$D$133</f>
        <v>0</v>
      </c>
      <c r="E98" s="65">
        <f>Жильцы!E98*т_тех!$E$133</f>
        <v>0</v>
      </c>
      <c r="F98" s="65">
        <f>Жильцы!E98*т_тех!$F$133</f>
        <v>0</v>
      </c>
      <c r="G98" s="65">
        <f>Жильцы!E98*т_тех!$G$133</f>
        <v>0</v>
      </c>
      <c r="H98" s="65">
        <f>Жильцы!E98*т_тех!$H$133</f>
        <v>0</v>
      </c>
      <c r="I98" s="65">
        <f>Жильцы!E98*т_тех!$I$133</f>
        <v>0</v>
      </c>
      <c r="J98" s="65">
        <f>Жильцы!E98*т_тех!$J$133</f>
        <v>0</v>
      </c>
      <c r="K98" s="65">
        <f>Жильцы!E98*т_тех!$K$133</f>
        <v>0</v>
      </c>
      <c r="L98" s="65">
        <f>Жильцы!E98*т_тех!$L$133</f>
        <v>0</v>
      </c>
      <c r="M98" s="65">
        <f>Жильцы!E98*т_тех!$M$133</f>
        <v>0</v>
      </c>
      <c r="N98" s="65">
        <f>Жильцы!E98*т_тех!$N$133</f>
        <v>0</v>
      </c>
      <c r="O98" s="65">
        <f>Жильцы!E98*т_тех!$O$133</f>
        <v>0</v>
      </c>
    </row>
    <row r="99" spans="1:15">
      <c r="A99" s="445">
        <v>98</v>
      </c>
      <c r="B99" s="450" t="s">
        <v>285</v>
      </c>
      <c r="D99" s="65">
        <f>Жильцы!E99*т_тех!$D$133</f>
        <v>0</v>
      </c>
      <c r="E99" s="65">
        <f>Жильцы!E99*т_тех!$E$133</f>
        <v>0</v>
      </c>
      <c r="F99" s="65">
        <f>Жильцы!E99*т_тех!$F$133</f>
        <v>0</v>
      </c>
      <c r="G99" s="65">
        <f>Жильцы!E99*т_тех!$G$133</f>
        <v>0</v>
      </c>
      <c r="H99" s="65">
        <f>Жильцы!E99*т_тех!$H$133</f>
        <v>0</v>
      </c>
      <c r="I99" s="65">
        <f>Жильцы!E99*т_тех!$I$133</f>
        <v>0</v>
      </c>
      <c r="J99" s="65">
        <f>Жильцы!E99*т_тех!$J$133</f>
        <v>0</v>
      </c>
      <c r="K99" s="65">
        <f>Жильцы!E99*т_тех!$K$133</f>
        <v>0</v>
      </c>
      <c r="L99" s="65">
        <f>Жильцы!E99*т_тех!$L$133</f>
        <v>0</v>
      </c>
      <c r="M99" s="65">
        <f>Жильцы!E99*т_тех!$M$133</f>
        <v>0</v>
      </c>
      <c r="N99" s="65">
        <f>Жильцы!E99*т_тех!$N$133</f>
        <v>0</v>
      </c>
      <c r="O99" s="65">
        <f>Жильцы!E99*т_тех!$O$133</f>
        <v>0</v>
      </c>
    </row>
    <row r="100" spans="1:15">
      <c r="A100" s="445">
        <v>99</v>
      </c>
      <c r="B100" s="450" t="s">
        <v>286</v>
      </c>
      <c r="D100" s="65">
        <f>Жильцы!E100*т_тех!$D$133</f>
        <v>0</v>
      </c>
      <c r="E100" s="65">
        <f>Жильцы!E100*т_тех!$E$133</f>
        <v>0</v>
      </c>
      <c r="F100" s="65">
        <f>Жильцы!E100*т_тех!$F$133</f>
        <v>0</v>
      </c>
      <c r="G100" s="65">
        <f>Жильцы!E100*т_тех!$G$133</f>
        <v>0</v>
      </c>
      <c r="H100" s="65">
        <f>Жильцы!E100*т_тех!$H$133</f>
        <v>0</v>
      </c>
      <c r="I100" s="65">
        <f>Жильцы!E100*т_тех!$I$133</f>
        <v>0</v>
      </c>
      <c r="J100" s="65">
        <f>Жильцы!E100*т_тех!$J$133</f>
        <v>0</v>
      </c>
      <c r="K100" s="65">
        <f>Жильцы!E100*т_тех!$K$133</f>
        <v>0</v>
      </c>
      <c r="L100" s="65">
        <f>Жильцы!E100*т_тех!$L$133</f>
        <v>0</v>
      </c>
      <c r="M100" s="65">
        <f>Жильцы!E100*т_тех!$M$133</f>
        <v>0</v>
      </c>
      <c r="N100" s="65">
        <f>Жильцы!E100*т_тех!$N$133</f>
        <v>0</v>
      </c>
      <c r="O100" s="65">
        <f>Жильцы!E100*т_тех!$O$133</f>
        <v>0</v>
      </c>
    </row>
    <row r="101" spans="1:15">
      <c r="A101" s="445">
        <v>100</v>
      </c>
      <c r="B101" s="450" t="s">
        <v>287</v>
      </c>
      <c r="D101" s="65">
        <f>Жильцы!E101*т_тех!$D$133</f>
        <v>0</v>
      </c>
      <c r="E101" s="65">
        <f>Жильцы!E101*т_тех!$E$133</f>
        <v>0</v>
      </c>
      <c r="F101" s="65">
        <f>Жильцы!E101*т_тех!$F$133</f>
        <v>0</v>
      </c>
      <c r="G101" s="65">
        <f>Жильцы!E101*т_тех!$G$133</f>
        <v>0</v>
      </c>
      <c r="H101" s="65">
        <f>Жильцы!E101*т_тех!$H$133</f>
        <v>0</v>
      </c>
      <c r="I101" s="65">
        <f>Жильцы!E101*т_тех!$I$133</f>
        <v>0</v>
      </c>
      <c r="J101" s="65">
        <f>Жильцы!E101*т_тех!$J$133</f>
        <v>0</v>
      </c>
      <c r="K101" s="65">
        <f>Жильцы!E101*т_тех!$K$133</f>
        <v>0</v>
      </c>
      <c r="L101" s="65">
        <f>Жильцы!E101*т_тех!$L$133</f>
        <v>0</v>
      </c>
      <c r="M101" s="65">
        <f>Жильцы!E101*т_тех!$M$133</f>
        <v>0</v>
      </c>
      <c r="N101" s="65">
        <f>Жильцы!E101*т_тех!$N$133</f>
        <v>0</v>
      </c>
      <c r="O101" s="65">
        <f>Жильцы!E101*т_тех!$O$133</f>
        <v>0</v>
      </c>
    </row>
    <row r="102" spans="1:15">
      <c r="A102" s="445">
        <v>101</v>
      </c>
      <c r="B102" s="450" t="s">
        <v>288</v>
      </c>
      <c r="D102" s="65">
        <f>Жильцы!E102*т_тех!$D$133</f>
        <v>0</v>
      </c>
      <c r="E102" s="65">
        <f>Жильцы!E102*т_тех!$E$133</f>
        <v>0</v>
      </c>
      <c r="F102" s="65">
        <f>Жильцы!E102*т_тех!$F$133</f>
        <v>0</v>
      </c>
      <c r="G102" s="65">
        <f>Жильцы!E102*т_тех!$G$133</f>
        <v>0</v>
      </c>
      <c r="H102" s="65">
        <f>Жильцы!E102*т_тех!$H$133</f>
        <v>0</v>
      </c>
      <c r="I102" s="65">
        <f>Жильцы!E102*т_тех!$I$133</f>
        <v>0</v>
      </c>
      <c r="J102" s="65">
        <f>Жильцы!E102*т_тех!$J$133</f>
        <v>0</v>
      </c>
      <c r="K102" s="65">
        <f>Жильцы!E102*т_тех!$K$133</f>
        <v>0</v>
      </c>
      <c r="L102" s="65">
        <f>Жильцы!E102*т_тех!$L$133</f>
        <v>0</v>
      </c>
      <c r="M102" s="65">
        <f>Жильцы!E102*т_тех!$M$133</f>
        <v>0</v>
      </c>
      <c r="N102" s="65">
        <f>Жильцы!E102*т_тех!$N$133</f>
        <v>0</v>
      </c>
      <c r="O102" s="65">
        <f>Жильцы!E102*т_тех!$O$133</f>
        <v>0</v>
      </c>
    </row>
    <row r="103" spans="1:15">
      <c r="A103" s="445">
        <v>102</v>
      </c>
      <c r="B103" s="450" t="s">
        <v>289</v>
      </c>
      <c r="D103" s="65">
        <f>Жильцы!E103*т_тех!$D$133</f>
        <v>0</v>
      </c>
      <c r="E103" s="65">
        <f>Жильцы!E103*т_тех!$E$133</f>
        <v>0</v>
      </c>
      <c r="F103" s="65">
        <f>Жильцы!E103*т_тех!$F$133</f>
        <v>0</v>
      </c>
      <c r="G103" s="65">
        <f>Жильцы!E103*т_тех!$G$133</f>
        <v>0</v>
      </c>
      <c r="H103" s="65">
        <f>Жильцы!E103*т_тех!$H$133</f>
        <v>0</v>
      </c>
      <c r="I103" s="65">
        <f>Жильцы!E103*т_тех!$I$133</f>
        <v>0</v>
      </c>
      <c r="J103" s="65">
        <f>Жильцы!E103*т_тех!$J$133</f>
        <v>0</v>
      </c>
      <c r="K103" s="65">
        <f>Жильцы!E103*т_тех!$K$133</f>
        <v>0</v>
      </c>
      <c r="L103" s="65">
        <f>Жильцы!E103*т_тех!$L$133</f>
        <v>0</v>
      </c>
      <c r="M103" s="65">
        <f>Жильцы!E103*т_тех!$M$133</f>
        <v>0</v>
      </c>
      <c r="N103" s="65">
        <f>Жильцы!E103*т_тех!$N$133</f>
        <v>0</v>
      </c>
      <c r="O103" s="65">
        <f>Жильцы!E103*т_тех!$O$133</f>
        <v>0</v>
      </c>
    </row>
    <row r="104" spans="1:15">
      <c r="A104" s="445">
        <v>103</v>
      </c>
      <c r="B104" s="450" t="s">
        <v>290</v>
      </c>
      <c r="D104" s="65">
        <f>Жильцы!E104*т_тех!$D$133</f>
        <v>0</v>
      </c>
      <c r="E104" s="65">
        <f>Жильцы!E104*т_тех!$E$133</f>
        <v>0</v>
      </c>
      <c r="F104" s="65">
        <f>Жильцы!E104*т_тех!$F$133</f>
        <v>0</v>
      </c>
      <c r="G104" s="65">
        <f>Жильцы!E104*т_тех!$G$133</f>
        <v>0</v>
      </c>
      <c r="H104" s="65">
        <f>Жильцы!E104*т_тех!$H$133</f>
        <v>0</v>
      </c>
      <c r="I104" s="65">
        <f>Жильцы!E104*т_тех!$I$133</f>
        <v>0</v>
      </c>
      <c r="J104" s="65">
        <f>Жильцы!E104*т_тех!$J$133</f>
        <v>0</v>
      </c>
      <c r="K104" s="65">
        <f>Жильцы!E104*т_тех!$K$133</f>
        <v>0</v>
      </c>
      <c r="L104" s="65">
        <f>Жильцы!E104*т_тех!$L$133</f>
        <v>0</v>
      </c>
      <c r="M104" s="65">
        <f>Жильцы!E104*т_тех!$M$133</f>
        <v>0</v>
      </c>
      <c r="N104" s="65">
        <f>Жильцы!E104*т_тех!$N$133</f>
        <v>0</v>
      </c>
      <c r="O104" s="65">
        <f>Жильцы!E104*т_тех!$O$133</f>
        <v>0</v>
      </c>
    </row>
    <row r="105" spans="1:15">
      <c r="A105" s="445">
        <v>104</v>
      </c>
      <c r="B105" s="450" t="s">
        <v>291</v>
      </c>
      <c r="D105" s="65">
        <f>Жильцы!E105*т_тех!$D$133</f>
        <v>0</v>
      </c>
      <c r="E105" s="65">
        <f>Жильцы!E105*т_тех!$E$133</f>
        <v>0</v>
      </c>
      <c r="F105" s="65">
        <f>Жильцы!E105*т_тех!$F$133</f>
        <v>0</v>
      </c>
      <c r="G105" s="65">
        <f>Жильцы!E105*т_тех!$G$133</f>
        <v>0</v>
      </c>
      <c r="H105" s="65">
        <f>Жильцы!E105*т_тех!$H$133</f>
        <v>0</v>
      </c>
      <c r="I105" s="65">
        <f>Жильцы!E105*т_тех!$I$133</f>
        <v>0</v>
      </c>
      <c r="J105" s="65">
        <f>Жильцы!E105*т_тех!$J$133</f>
        <v>0</v>
      </c>
      <c r="K105" s="65">
        <f>Жильцы!E105*т_тех!$K$133</f>
        <v>0</v>
      </c>
      <c r="L105" s="65">
        <f>Жильцы!E105*т_тех!$L$133</f>
        <v>0</v>
      </c>
      <c r="M105" s="65">
        <f>Жильцы!E105*т_тех!$M$133</f>
        <v>0</v>
      </c>
      <c r="N105" s="65">
        <f>Жильцы!E105*т_тех!$N$133</f>
        <v>0</v>
      </c>
      <c r="O105" s="65">
        <f>Жильцы!E105*т_тех!$O$133</f>
        <v>0</v>
      </c>
    </row>
    <row r="106" spans="1:15">
      <c r="A106" s="445">
        <v>105</v>
      </c>
      <c r="B106" s="450" t="s">
        <v>551</v>
      </c>
      <c r="D106" s="65">
        <f>Жильцы!E106*т_тех!$D$133</f>
        <v>0</v>
      </c>
      <c r="E106" s="65">
        <f>Жильцы!E106*т_тех!$E$133</f>
        <v>0</v>
      </c>
      <c r="F106" s="65">
        <f>Жильцы!E106*т_тех!$F$133</f>
        <v>0</v>
      </c>
      <c r="G106" s="65">
        <f>Жильцы!E106*т_тех!$G$133</f>
        <v>0</v>
      </c>
      <c r="H106" s="65">
        <f>Жильцы!E106*т_тех!$H$133</f>
        <v>0</v>
      </c>
      <c r="I106" s="65">
        <f>Жильцы!E106*т_тех!$I$133</f>
        <v>0</v>
      </c>
      <c r="J106" s="65">
        <f>Жильцы!E106*т_тех!$J$133</f>
        <v>0</v>
      </c>
      <c r="K106" s="65">
        <f>Жильцы!E106*т_тех!$K$133</f>
        <v>0</v>
      </c>
      <c r="L106" s="65">
        <f>Жильцы!E106*т_тех!$L$133</f>
        <v>0</v>
      </c>
      <c r="M106" s="65">
        <f>Жильцы!E106*т_тех!$M$133</f>
        <v>0</v>
      </c>
      <c r="N106" s="65">
        <f>Жильцы!E106*т_тех!$N$133</f>
        <v>0</v>
      </c>
      <c r="O106" s="65">
        <f>Жильцы!E106*т_тех!$O$133</f>
        <v>0</v>
      </c>
    </row>
    <row r="107" spans="1:15">
      <c r="A107" s="445">
        <v>106</v>
      </c>
      <c r="B107" s="450" t="s">
        <v>293</v>
      </c>
      <c r="D107" s="65">
        <f>Жильцы!E107*т_тех!$D$133</f>
        <v>0</v>
      </c>
      <c r="E107" s="65">
        <f>Жильцы!E107*т_тех!$E$133</f>
        <v>0</v>
      </c>
      <c r="F107" s="65">
        <f>Жильцы!E107*т_тех!$F$133</f>
        <v>0</v>
      </c>
      <c r="G107" s="65">
        <f>Жильцы!E107*т_тех!$G$133</f>
        <v>0</v>
      </c>
      <c r="H107" s="65">
        <f>Жильцы!E107*т_тех!$H$133</f>
        <v>0</v>
      </c>
      <c r="I107" s="65">
        <f>Жильцы!E107*т_тех!$I$133</f>
        <v>0</v>
      </c>
      <c r="J107" s="65">
        <f>Жильцы!E107*т_тех!$J$133</f>
        <v>0</v>
      </c>
      <c r="K107" s="65">
        <f>Жильцы!E107*т_тех!$K$133</f>
        <v>0</v>
      </c>
      <c r="L107" s="65">
        <f>Жильцы!E107*т_тех!$L$133</f>
        <v>0</v>
      </c>
      <c r="M107" s="65">
        <f>Жильцы!E107*т_тех!$M$133</f>
        <v>0</v>
      </c>
      <c r="N107" s="65">
        <f>Жильцы!E107*т_тех!$N$133</f>
        <v>0</v>
      </c>
      <c r="O107" s="65">
        <f>Жильцы!E107*т_тех!$O$133</f>
        <v>0</v>
      </c>
    </row>
    <row r="108" spans="1:15">
      <c r="A108" s="445">
        <v>107</v>
      </c>
      <c r="B108" s="450" t="s">
        <v>294</v>
      </c>
      <c r="D108" s="65">
        <f>Жильцы!E108*т_тех!$D$133</f>
        <v>0</v>
      </c>
      <c r="E108" s="65">
        <f>Жильцы!E108*т_тех!$E$133</f>
        <v>0</v>
      </c>
      <c r="F108" s="65">
        <f>Жильцы!E108*т_тех!$F$133</f>
        <v>0</v>
      </c>
      <c r="G108" s="65">
        <f>Жильцы!E108*т_тех!$G$133</f>
        <v>0</v>
      </c>
      <c r="H108" s="65">
        <f>Жильцы!E108*т_тех!$H$133</f>
        <v>0</v>
      </c>
      <c r="I108" s="65">
        <f>Жильцы!E108*т_тех!$I$133</f>
        <v>0</v>
      </c>
      <c r="J108" s="65">
        <f>Жильцы!E108*т_тех!$J$133</f>
        <v>0</v>
      </c>
      <c r="K108" s="65">
        <f>Жильцы!E108*т_тех!$K$133</f>
        <v>0</v>
      </c>
      <c r="L108" s="65">
        <f>Жильцы!E108*т_тех!$L$133</f>
        <v>0</v>
      </c>
      <c r="M108" s="65">
        <f>Жильцы!E108*т_тех!$M$133</f>
        <v>0</v>
      </c>
      <c r="N108" s="65">
        <f>Жильцы!E108*т_тех!$N$133</f>
        <v>0</v>
      </c>
      <c r="O108" s="65">
        <f>Жильцы!E108*т_тех!$O$133</f>
        <v>0</v>
      </c>
    </row>
    <row r="109" spans="1:15">
      <c r="A109" s="445">
        <v>108</v>
      </c>
      <c r="B109" s="450" t="s">
        <v>295</v>
      </c>
      <c r="D109" s="65">
        <f>Жильцы!E109*т_тех!$D$133</f>
        <v>0</v>
      </c>
      <c r="E109" s="65">
        <f>Жильцы!E109*т_тех!$E$133</f>
        <v>0</v>
      </c>
      <c r="F109" s="65">
        <f>Жильцы!E109*т_тех!$F$133</f>
        <v>0</v>
      </c>
      <c r="G109" s="65">
        <f>Жильцы!E109*т_тех!$G$133</f>
        <v>0</v>
      </c>
      <c r="H109" s="65">
        <f>Жильцы!E109*т_тех!$H$133</f>
        <v>0</v>
      </c>
      <c r="I109" s="65">
        <f>Жильцы!E109*т_тех!$I$133</f>
        <v>0</v>
      </c>
      <c r="J109" s="65">
        <f>Жильцы!E109*т_тех!$J$133</f>
        <v>0</v>
      </c>
      <c r="K109" s="65">
        <f>Жильцы!E109*т_тех!$K$133</f>
        <v>0</v>
      </c>
      <c r="L109" s="65">
        <f>Жильцы!E109*т_тех!$L$133</f>
        <v>0</v>
      </c>
      <c r="M109" s="65">
        <f>Жильцы!E109*т_тех!$M$133</f>
        <v>0</v>
      </c>
      <c r="N109" s="65">
        <f>Жильцы!E109*т_тех!$N$133</f>
        <v>0</v>
      </c>
      <c r="O109" s="65">
        <f>Жильцы!E109*т_тех!$O$133</f>
        <v>0</v>
      </c>
    </row>
    <row r="110" spans="1:15">
      <c r="A110" s="445">
        <v>109</v>
      </c>
      <c r="B110" s="450" t="s">
        <v>297</v>
      </c>
      <c r="D110" s="65">
        <f>Жильцы!E110*т_тех!$D$133</f>
        <v>0</v>
      </c>
      <c r="E110" s="65">
        <f>Жильцы!E110*т_тех!$E$133</f>
        <v>0</v>
      </c>
      <c r="F110" s="65">
        <f>Жильцы!E110*т_тех!$F$133</f>
        <v>0</v>
      </c>
      <c r="G110" s="65">
        <f>Жильцы!E110*т_тех!$G$133</f>
        <v>0</v>
      </c>
      <c r="H110" s="65">
        <f>Жильцы!E110*т_тех!$H$133</f>
        <v>0</v>
      </c>
      <c r="I110" s="65">
        <f>Жильцы!E110*т_тех!$I$133</f>
        <v>0</v>
      </c>
      <c r="J110" s="65">
        <f>Жильцы!E110*т_тех!$J$133</f>
        <v>0</v>
      </c>
      <c r="K110" s="65">
        <f>Жильцы!E110*т_тех!$K$133</f>
        <v>0</v>
      </c>
      <c r="L110" s="65">
        <f>Жильцы!E110*т_тех!$L$133</f>
        <v>0</v>
      </c>
      <c r="M110" s="65">
        <f>Жильцы!E110*т_тех!$M$133</f>
        <v>0</v>
      </c>
      <c r="N110" s="65">
        <f>Жильцы!E110*т_тех!$N$133</f>
        <v>0</v>
      </c>
      <c r="O110" s="65">
        <f>Жильцы!E110*т_тех!$O$133</f>
        <v>0</v>
      </c>
    </row>
    <row r="111" spans="1:15">
      <c r="A111" s="445">
        <v>110</v>
      </c>
      <c r="B111" s="450" t="s">
        <v>298</v>
      </c>
      <c r="D111" s="65">
        <f>Жильцы!E111*т_тех!$D$133</f>
        <v>0</v>
      </c>
      <c r="E111" s="65">
        <f>Жильцы!E111*т_тех!$E$133</f>
        <v>0</v>
      </c>
      <c r="F111" s="65">
        <f>Жильцы!E111*т_тех!$F$133</f>
        <v>0</v>
      </c>
      <c r="G111" s="65">
        <f>Жильцы!E111*т_тех!$G$133</f>
        <v>0</v>
      </c>
      <c r="H111" s="65">
        <f>Жильцы!E111*т_тех!$H$133</f>
        <v>0</v>
      </c>
      <c r="I111" s="65">
        <f>Жильцы!E111*т_тех!$I$133</f>
        <v>0</v>
      </c>
      <c r="J111" s="65">
        <f>Жильцы!E111*т_тех!$J$133</f>
        <v>0</v>
      </c>
      <c r="K111" s="65">
        <f>Жильцы!E111*т_тех!$K$133</f>
        <v>0</v>
      </c>
      <c r="L111" s="65">
        <f>Жильцы!E111*т_тех!$L$133</f>
        <v>0</v>
      </c>
      <c r="M111" s="65">
        <f>Жильцы!E111*т_тех!$M$133</f>
        <v>0</v>
      </c>
      <c r="N111" s="65">
        <f>Жильцы!E111*т_тех!$N$133</f>
        <v>0</v>
      </c>
      <c r="O111" s="65">
        <f>Жильцы!E111*т_тех!$O$133</f>
        <v>0</v>
      </c>
    </row>
    <row r="112" spans="1:15">
      <c r="A112" s="445">
        <v>111</v>
      </c>
      <c r="B112" s="450" t="s">
        <v>240</v>
      </c>
      <c r="D112" s="65">
        <f>Жильцы!E112*т_тех!$D$133</f>
        <v>0</v>
      </c>
      <c r="E112" s="65">
        <f>Жильцы!E112*т_тех!$E$133</f>
        <v>0</v>
      </c>
      <c r="F112" s="65">
        <f>Жильцы!E112*т_тех!$F$133</f>
        <v>0</v>
      </c>
      <c r="G112" s="65">
        <f>Жильцы!E112*т_тех!$G$133</f>
        <v>0</v>
      </c>
      <c r="H112" s="65">
        <f>Жильцы!E112*т_тех!$H$133</f>
        <v>0</v>
      </c>
      <c r="I112" s="65">
        <f>Жильцы!E112*т_тех!$I$133</f>
        <v>0</v>
      </c>
      <c r="J112" s="65">
        <f>Жильцы!E112*т_тех!$J$133</f>
        <v>0</v>
      </c>
      <c r="K112" s="65">
        <f>Жильцы!E112*т_тех!$K$133</f>
        <v>0</v>
      </c>
      <c r="L112" s="65">
        <f>Жильцы!E112*т_тех!$L$133</f>
        <v>0</v>
      </c>
      <c r="M112" s="65">
        <f>Жильцы!E112*т_тех!$M$133</f>
        <v>0</v>
      </c>
      <c r="N112" s="65">
        <f>Жильцы!E112*т_тех!$N$133</f>
        <v>0</v>
      </c>
      <c r="O112" s="65">
        <f>Жильцы!E112*т_тех!$O$133</f>
        <v>0</v>
      </c>
    </row>
    <row r="113" spans="1:15">
      <c r="A113" s="445">
        <v>112</v>
      </c>
      <c r="B113" s="450" t="s">
        <v>299</v>
      </c>
      <c r="D113" s="65">
        <f>Жильцы!E113*т_тех!$D$133</f>
        <v>0</v>
      </c>
      <c r="E113" s="65">
        <f>Жильцы!E113*т_тех!$E$133</f>
        <v>0</v>
      </c>
      <c r="F113" s="65">
        <f>Жильцы!E113*т_тех!$F$133</f>
        <v>0</v>
      </c>
      <c r="G113" s="65">
        <f>Жильцы!E113*т_тех!$G$133</f>
        <v>0</v>
      </c>
      <c r="H113" s="65">
        <f>Жильцы!E113*т_тех!$H$133</f>
        <v>0</v>
      </c>
      <c r="I113" s="65">
        <f>Жильцы!E113*т_тех!$I$133</f>
        <v>0</v>
      </c>
      <c r="J113" s="65">
        <f>Жильцы!E113*т_тех!$J$133</f>
        <v>0</v>
      </c>
      <c r="K113" s="65">
        <f>Жильцы!E113*т_тех!$K$133</f>
        <v>0</v>
      </c>
      <c r="L113" s="65">
        <f>Жильцы!E113*т_тех!$L$133</f>
        <v>0</v>
      </c>
      <c r="M113" s="65">
        <f>Жильцы!E113*т_тех!$M$133</f>
        <v>0</v>
      </c>
      <c r="N113" s="65">
        <f>Жильцы!E113*т_тех!$N$133</f>
        <v>0</v>
      </c>
      <c r="O113" s="65">
        <f>Жильцы!E113*т_тех!$O$133</f>
        <v>0</v>
      </c>
    </row>
    <row r="114" spans="1:15">
      <c r="A114" s="445">
        <v>113</v>
      </c>
      <c r="B114" s="450" t="s">
        <v>300</v>
      </c>
      <c r="D114" s="65">
        <f>Жильцы!E114*т_тех!$D$133</f>
        <v>0</v>
      </c>
      <c r="E114" s="65">
        <f>Жильцы!E114*т_тех!$E$133</f>
        <v>0</v>
      </c>
      <c r="F114" s="65">
        <f>Жильцы!E114*т_тех!$F$133</f>
        <v>0</v>
      </c>
      <c r="G114" s="65">
        <f>Жильцы!E114*т_тех!$G$133</f>
        <v>0</v>
      </c>
      <c r="H114" s="65">
        <f>Жильцы!E114*т_тех!$H$133</f>
        <v>0</v>
      </c>
      <c r="I114" s="65">
        <f>Жильцы!E114*т_тех!$I$133</f>
        <v>0</v>
      </c>
      <c r="J114" s="65">
        <f>Жильцы!E114*т_тех!$J$133</f>
        <v>0</v>
      </c>
      <c r="K114" s="65">
        <f>Жильцы!E114*т_тех!$K$133</f>
        <v>0</v>
      </c>
      <c r="L114" s="65">
        <f>Жильцы!E114*т_тех!$L$133</f>
        <v>0</v>
      </c>
      <c r="M114" s="65">
        <f>Жильцы!E114*т_тех!$M$133</f>
        <v>0</v>
      </c>
      <c r="N114" s="65">
        <f>Жильцы!E114*т_тех!$N$133</f>
        <v>0</v>
      </c>
      <c r="O114" s="65">
        <f>Жильцы!E114*т_тех!$O$133</f>
        <v>0</v>
      </c>
    </row>
    <row r="115" spans="1:15">
      <c r="A115" s="445">
        <v>114</v>
      </c>
      <c r="B115" s="450" t="s">
        <v>242</v>
      </c>
      <c r="D115" s="65">
        <f>Жильцы!E115*т_тех!$D$133</f>
        <v>0</v>
      </c>
      <c r="E115" s="65">
        <f>Жильцы!E115*т_тех!$E$133</f>
        <v>0</v>
      </c>
      <c r="F115" s="65">
        <f>Жильцы!E115*т_тех!$F$133</f>
        <v>0</v>
      </c>
      <c r="G115" s="65">
        <f>Жильцы!E115*т_тех!$G$133</f>
        <v>0</v>
      </c>
      <c r="H115" s="65">
        <f>Жильцы!E115*т_тех!$H$133</f>
        <v>0</v>
      </c>
      <c r="I115" s="65">
        <f>Жильцы!E115*т_тех!$I$133</f>
        <v>0</v>
      </c>
      <c r="J115" s="65">
        <f>Жильцы!E115*т_тех!$J$133</f>
        <v>0</v>
      </c>
      <c r="K115" s="65">
        <f>Жильцы!E115*т_тех!$K$133</f>
        <v>0</v>
      </c>
      <c r="L115" s="65">
        <f>Жильцы!E115*т_тех!$L$133</f>
        <v>0</v>
      </c>
      <c r="M115" s="65">
        <f>Жильцы!E115*т_тех!$M$133</f>
        <v>0</v>
      </c>
      <c r="N115" s="65">
        <f>Жильцы!E115*т_тех!$N$133</f>
        <v>0</v>
      </c>
      <c r="O115" s="65">
        <f>Жильцы!E115*т_тех!$O$133</f>
        <v>0</v>
      </c>
    </row>
    <row r="116" spans="1:15">
      <c r="A116" s="445">
        <v>115</v>
      </c>
      <c r="B116" s="450" t="s">
        <v>301</v>
      </c>
      <c r="D116" s="65">
        <f>Жильцы!E116*т_тех!$D$133</f>
        <v>0</v>
      </c>
      <c r="E116" s="65">
        <f>Жильцы!E116*т_тех!$E$133</f>
        <v>0</v>
      </c>
      <c r="F116" s="65">
        <f>Жильцы!E116*т_тех!$F$133</f>
        <v>0</v>
      </c>
      <c r="G116" s="65">
        <f>Жильцы!E116*т_тех!$G$133</f>
        <v>0</v>
      </c>
      <c r="H116" s="65">
        <f>Жильцы!E116*т_тех!$H$133</f>
        <v>0</v>
      </c>
      <c r="I116" s="65">
        <f>Жильцы!E116*т_тех!$I$133</f>
        <v>0</v>
      </c>
      <c r="J116" s="65">
        <f>Жильцы!E116*т_тех!$J$133</f>
        <v>0</v>
      </c>
      <c r="K116" s="65">
        <f>Жильцы!E116*т_тех!$K$133</f>
        <v>0</v>
      </c>
      <c r="L116" s="65">
        <f>Жильцы!E116*т_тех!$L$133</f>
        <v>0</v>
      </c>
      <c r="M116" s="65">
        <f>Жильцы!E116*т_тех!$M$133</f>
        <v>0</v>
      </c>
      <c r="N116" s="65">
        <f>Жильцы!E116*т_тех!$N$133</f>
        <v>0</v>
      </c>
      <c r="O116" s="65">
        <f>Жильцы!E116*т_тех!$O$133</f>
        <v>0</v>
      </c>
    </row>
    <row r="117" spans="1:15">
      <c r="A117" s="445">
        <v>116</v>
      </c>
      <c r="B117" s="450" t="s">
        <v>302</v>
      </c>
      <c r="D117" s="65">
        <f>Жильцы!E117*т_тех!$D$133</f>
        <v>0</v>
      </c>
      <c r="E117" s="65">
        <f>Жильцы!E117*т_тех!$E$133</f>
        <v>0</v>
      </c>
      <c r="F117" s="65">
        <f>Жильцы!E117*т_тех!$F$133</f>
        <v>0</v>
      </c>
      <c r="G117" s="65">
        <f>Жильцы!E117*т_тех!$G$133</f>
        <v>0</v>
      </c>
      <c r="H117" s="65">
        <f>Жильцы!E117*т_тех!$H$133</f>
        <v>0</v>
      </c>
      <c r="I117" s="65">
        <f>Жильцы!E117*т_тех!$I$133</f>
        <v>0</v>
      </c>
      <c r="J117" s="65">
        <f>Жильцы!E117*т_тех!$J$133</f>
        <v>0</v>
      </c>
      <c r="K117" s="65">
        <f>Жильцы!E117*т_тех!$K$133</f>
        <v>0</v>
      </c>
      <c r="L117" s="65">
        <f>Жильцы!E117*т_тех!$L$133</f>
        <v>0</v>
      </c>
      <c r="M117" s="65">
        <f>Жильцы!E117*т_тех!$M$133</f>
        <v>0</v>
      </c>
      <c r="N117" s="65">
        <f>Жильцы!E117*т_тех!$N$133</f>
        <v>0</v>
      </c>
      <c r="O117" s="65">
        <f>Жильцы!E117*т_тех!$O$133</f>
        <v>0</v>
      </c>
    </row>
    <row r="118" spans="1:15">
      <c r="A118" s="445">
        <v>117</v>
      </c>
      <c r="B118" s="450" t="s">
        <v>303</v>
      </c>
      <c r="D118" s="65">
        <f>Жильцы!E118*т_тех!$D$133</f>
        <v>0</v>
      </c>
      <c r="E118" s="65">
        <f>Жильцы!E118*т_тех!$E$133</f>
        <v>0</v>
      </c>
      <c r="F118" s="65">
        <f>Жильцы!E118*т_тех!$F$133</f>
        <v>0</v>
      </c>
      <c r="G118" s="65">
        <f>Жильцы!E118*т_тех!$G$133</f>
        <v>0</v>
      </c>
      <c r="H118" s="65">
        <f>Жильцы!E118*т_тех!$H$133</f>
        <v>0</v>
      </c>
      <c r="I118" s="65">
        <f>Жильцы!E118*т_тех!$I$133</f>
        <v>0</v>
      </c>
      <c r="J118" s="65">
        <f>Жильцы!E118*т_тех!$J$133</f>
        <v>0</v>
      </c>
      <c r="K118" s="65">
        <f>Жильцы!E118*т_тех!$K$133</f>
        <v>0</v>
      </c>
      <c r="L118" s="65">
        <f>Жильцы!E118*т_тех!$L$133</f>
        <v>0</v>
      </c>
      <c r="M118" s="65">
        <f>Жильцы!E118*т_тех!$M$133</f>
        <v>0</v>
      </c>
      <c r="N118" s="65">
        <f>Жильцы!E118*т_тех!$N$133</f>
        <v>0</v>
      </c>
      <c r="O118" s="65">
        <f>Жильцы!E118*т_тех!$O$133</f>
        <v>0</v>
      </c>
    </row>
    <row r="119" spans="1:15">
      <c r="A119" s="445">
        <v>118</v>
      </c>
      <c r="B119" s="451" t="s">
        <v>304</v>
      </c>
      <c r="D119" s="65">
        <f>Жильцы!E119*т_тех!$D$133</f>
        <v>0</v>
      </c>
      <c r="E119" s="65">
        <f>Жильцы!E119*т_тех!$E$133</f>
        <v>0</v>
      </c>
      <c r="F119" s="65">
        <f>Жильцы!E119*т_тех!$F$133</f>
        <v>0</v>
      </c>
      <c r="G119" s="65">
        <f>Жильцы!E119*т_тех!$G$133</f>
        <v>0</v>
      </c>
      <c r="H119" s="65">
        <f>Жильцы!E119*т_тех!$H$133</f>
        <v>0</v>
      </c>
      <c r="I119" s="65">
        <f>Жильцы!E119*т_тех!$I$133</f>
        <v>0</v>
      </c>
      <c r="J119" s="65">
        <f>Жильцы!E119*т_тех!$J$133</f>
        <v>0</v>
      </c>
      <c r="K119" s="65">
        <f>Жильцы!E119*т_тех!$K$133</f>
        <v>0</v>
      </c>
      <c r="L119" s="65">
        <f>Жильцы!E119*т_тех!$L$133</f>
        <v>0</v>
      </c>
      <c r="M119" s="65">
        <f>Жильцы!E119*т_тех!$M$133</f>
        <v>0</v>
      </c>
      <c r="N119" s="65">
        <f>Жильцы!E119*т_тех!$N$133</f>
        <v>0</v>
      </c>
      <c r="O119" s="65">
        <f>Жильцы!E119*т_тех!$O$133</f>
        <v>0</v>
      </c>
    </row>
    <row r="120" spans="1:15">
      <c r="A120" s="445">
        <v>119</v>
      </c>
      <c r="B120" s="450" t="s">
        <v>305</v>
      </c>
      <c r="D120" s="65">
        <f>Жильцы!E120*т_тех!$D$133</f>
        <v>0</v>
      </c>
      <c r="E120" s="65">
        <f>Жильцы!E120*т_тех!$E$133</f>
        <v>0</v>
      </c>
      <c r="F120" s="65">
        <f>Жильцы!E120*т_тех!$F$133</f>
        <v>0</v>
      </c>
      <c r="G120" s="65">
        <f>Жильцы!E120*т_тех!$G$133</f>
        <v>0</v>
      </c>
      <c r="H120" s="65">
        <f>Жильцы!E120*т_тех!$H$133</f>
        <v>0</v>
      </c>
      <c r="I120" s="65">
        <f>Жильцы!E120*т_тех!$I$133</f>
        <v>0</v>
      </c>
      <c r="J120" s="65">
        <f>Жильцы!E120*т_тех!$J$133</f>
        <v>0</v>
      </c>
      <c r="K120" s="65">
        <f>Жильцы!E120*т_тех!$K$133</f>
        <v>0</v>
      </c>
      <c r="L120" s="65">
        <f>Жильцы!E120*т_тех!$L$133</f>
        <v>0</v>
      </c>
      <c r="M120" s="65">
        <f>Жильцы!E120*т_тех!$M$133</f>
        <v>0</v>
      </c>
      <c r="N120" s="65">
        <f>Жильцы!E120*т_тех!$N$133</f>
        <v>0</v>
      </c>
      <c r="O120" s="65">
        <f>Жильцы!E120*т_тех!$O$133</f>
        <v>0</v>
      </c>
    </row>
    <row r="121" spans="1:15">
      <c r="A121" s="445">
        <v>120</v>
      </c>
      <c r="B121" s="450" t="s">
        <v>307</v>
      </c>
      <c r="D121" s="65">
        <f>Жильцы!E121*т_тех!$D$133</f>
        <v>0</v>
      </c>
      <c r="E121" s="65">
        <f>Жильцы!E121*т_тех!$E$133</f>
        <v>0</v>
      </c>
      <c r="F121" s="65">
        <f>Жильцы!E121*т_тех!$F$133</f>
        <v>0</v>
      </c>
      <c r="G121" s="65">
        <f>Жильцы!E121*т_тех!$G$133</f>
        <v>0</v>
      </c>
      <c r="H121" s="65">
        <f>Жильцы!E121*т_тех!$H$133</f>
        <v>0</v>
      </c>
      <c r="I121" s="65">
        <f>Жильцы!E121*т_тех!$I$133</f>
        <v>0</v>
      </c>
      <c r="J121" s="65">
        <f>Жильцы!E121*т_тех!$J$133</f>
        <v>0</v>
      </c>
      <c r="K121" s="65">
        <f>Жильцы!E121*т_тех!$K$133</f>
        <v>0</v>
      </c>
      <c r="L121" s="65">
        <f>Жильцы!E121*т_тех!$L$133</f>
        <v>0</v>
      </c>
      <c r="M121" s="65">
        <f>Жильцы!E121*т_тех!$M$133</f>
        <v>0</v>
      </c>
      <c r="N121" s="65">
        <f>Жильцы!E121*т_тех!$N$133</f>
        <v>0</v>
      </c>
      <c r="O121" s="65">
        <f>Жильцы!E121*т_тех!$O$133</f>
        <v>0</v>
      </c>
    </row>
    <row r="122" spans="1:15">
      <c r="A122" s="445">
        <v>121</v>
      </c>
      <c r="B122" s="450" t="s">
        <v>308</v>
      </c>
      <c r="D122" s="65">
        <f>Жильцы!E122*т_тех!$D$133</f>
        <v>0</v>
      </c>
      <c r="E122" s="65">
        <f>Жильцы!E122*т_тех!$E$133</f>
        <v>0</v>
      </c>
      <c r="F122" s="65">
        <f>Жильцы!E122*т_тех!$F$133</f>
        <v>0</v>
      </c>
      <c r="G122" s="65">
        <f>Жильцы!E122*т_тех!$G$133</f>
        <v>0</v>
      </c>
      <c r="H122" s="65">
        <f>Жильцы!E122*т_тех!$H$133</f>
        <v>0</v>
      </c>
      <c r="I122" s="65">
        <f>Жильцы!E122*т_тех!$I$133</f>
        <v>0</v>
      </c>
      <c r="J122" s="65">
        <f>Жильцы!E122*т_тех!$J$133</f>
        <v>0</v>
      </c>
      <c r="K122" s="65">
        <f>Жильцы!E122*т_тех!$K$133</f>
        <v>0</v>
      </c>
      <c r="L122" s="65">
        <f>Жильцы!E122*т_тех!$L$133</f>
        <v>0</v>
      </c>
      <c r="M122" s="65">
        <f>Жильцы!E122*т_тех!$M$133</f>
        <v>0</v>
      </c>
      <c r="N122" s="65">
        <f>Жильцы!E122*т_тех!$N$133</f>
        <v>0</v>
      </c>
      <c r="O122" s="65">
        <f>Жильцы!E122*т_тех!$O$133</f>
        <v>0</v>
      </c>
    </row>
    <row r="123" spans="1:15">
      <c r="A123" s="445">
        <v>122</v>
      </c>
      <c r="B123" s="450" t="s">
        <v>552</v>
      </c>
      <c r="D123" s="65">
        <f>Жильцы!E123*т_тех!$D$133</f>
        <v>0</v>
      </c>
      <c r="E123" s="65">
        <f>Жильцы!E123*т_тех!$E$133</f>
        <v>0</v>
      </c>
      <c r="F123" s="65">
        <f>Жильцы!E123*т_тех!$F$133</f>
        <v>0</v>
      </c>
      <c r="G123" s="65">
        <f>Жильцы!E123*т_тех!$G$133</f>
        <v>0</v>
      </c>
      <c r="H123" s="65">
        <f>Жильцы!E123*т_тех!$H$133</f>
        <v>0</v>
      </c>
      <c r="I123" s="65">
        <f>Жильцы!E123*т_тех!$I$133</f>
        <v>0</v>
      </c>
      <c r="J123" s="65">
        <f>Жильцы!E123*т_тех!$J$133</f>
        <v>0</v>
      </c>
      <c r="K123" s="65">
        <f>Жильцы!E123*т_тех!$K$133</f>
        <v>0</v>
      </c>
      <c r="L123" s="65">
        <f>Жильцы!E123*т_тех!$L$133</f>
        <v>0</v>
      </c>
      <c r="M123" s="65">
        <f>Жильцы!E123*т_тех!$M$133</f>
        <v>0</v>
      </c>
      <c r="N123" s="65">
        <f>Жильцы!E123*т_тех!$N$133</f>
        <v>0</v>
      </c>
      <c r="O123" s="65">
        <f>Жильцы!E123*т_тех!$O$133</f>
        <v>0</v>
      </c>
    </row>
    <row r="124" spans="1:15">
      <c r="A124" s="445">
        <v>123</v>
      </c>
      <c r="B124" s="450" t="s">
        <v>310</v>
      </c>
      <c r="D124" s="65">
        <f>Жильцы!E124*т_тех!$D$133</f>
        <v>0</v>
      </c>
      <c r="E124" s="65">
        <f>Жильцы!E124*т_тех!$E$133</f>
        <v>0</v>
      </c>
      <c r="F124" s="65">
        <f>Жильцы!E124*т_тех!$F$133</f>
        <v>0</v>
      </c>
      <c r="G124" s="65">
        <f>Жильцы!E124*т_тех!$G$133</f>
        <v>0</v>
      </c>
      <c r="H124" s="65">
        <f>Жильцы!E124*т_тех!$H$133</f>
        <v>0</v>
      </c>
      <c r="I124" s="65">
        <f>Жильцы!E124*т_тех!$I$133</f>
        <v>0</v>
      </c>
      <c r="J124" s="65">
        <f>Жильцы!E124*т_тех!$J$133</f>
        <v>0</v>
      </c>
      <c r="K124" s="65">
        <f>Жильцы!E124*т_тех!$K$133</f>
        <v>0</v>
      </c>
      <c r="L124" s="65">
        <f>Жильцы!E124*т_тех!$L$133</f>
        <v>0</v>
      </c>
      <c r="M124" s="65">
        <f>Жильцы!E124*т_тех!$M$133</f>
        <v>0</v>
      </c>
      <c r="N124" s="65">
        <f>Жильцы!E124*т_тех!$N$133</f>
        <v>0</v>
      </c>
      <c r="O124" s="65">
        <f>Жильцы!E124*т_тех!$O$133</f>
        <v>0</v>
      </c>
    </row>
    <row r="125" spans="1:15">
      <c r="A125" s="445">
        <v>124</v>
      </c>
      <c r="B125" s="450" t="s">
        <v>311</v>
      </c>
      <c r="D125" s="65">
        <f>Жильцы!E125*т_тех!$D$133</f>
        <v>0</v>
      </c>
      <c r="E125" s="65">
        <f>Жильцы!E125*т_тех!$E$133</f>
        <v>0</v>
      </c>
      <c r="F125" s="65">
        <f>Жильцы!E125*т_тех!$F$133</f>
        <v>0</v>
      </c>
      <c r="G125" s="65">
        <f>Жильцы!E125*т_тех!$G$133</f>
        <v>0</v>
      </c>
      <c r="H125" s="65">
        <f>Жильцы!E125*т_тех!$H$133</f>
        <v>0</v>
      </c>
      <c r="I125" s="65">
        <f>Жильцы!E125*т_тех!$I$133</f>
        <v>0</v>
      </c>
      <c r="J125" s="65">
        <f>Жильцы!E125*т_тех!$J$133</f>
        <v>0</v>
      </c>
      <c r="K125" s="65">
        <f>Жильцы!E125*т_тех!$K$133</f>
        <v>0</v>
      </c>
      <c r="L125" s="65">
        <f>Жильцы!E125*т_тех!$L$133</f>
        <v>0</v>
      </c>
      <c r="M125" s="65">
        <f>Жильцы!E125*т_тех!$M$133</f>
        <v>0</v>
      </c>
      <c r="N125" s="65">
        <f>Жильцы!E125*т_тех!$N$133</f>
        <v>0</v>
      </c>
      <c r="O125" s="65">
        <f>Жильцы!E125*т_тех!$O$133</f>
        <v>0</v>
      </c>
    </row>
    <row r="126" spans="1:15">
      <c r="A126" s="445">
        <v>125</v>
      </c>
      <c r="B126" s="450" t="s">
        <v>312</v>
      </c>
      <c r="D126" s="65">
        <f>Жильцы!E126*т_тех!$D$133</f>
        <v>0</v>
      </c>
      <c r="E126" s="65">
        <f>Жильцы!E126*т_тех!$E$133</f>
        <v>0</v>
      </c>
      <c r="F126" s="65">
        <f>Жильцы!E126*т_тех!$F$133</f>
        <v>0</v>
      </c>
      <c r="G126" s="65">
        <f>Жильцы!E126*т_тех!$G$133</f>
        <v>0</v>
      </c>
      <c r="H126" s="65">
        <f>Жильцы!E126*т_тех!$H$133</f>
        <v>0</v>
      </c>
      <c r="I126" s="65">
        <f>Жильцы!E126*т_тех!$I$133</f>
        <v>0</v>
      </c>
      <c r="J126" s="65">
        <f>Жильцы!E126*т_тех!$J$133</f>
        <v>0</v>
      </c>
      <c r="K126" s="65">
        <f>Жильцы!E126*т_тех!$K$133</f>
        <v>0</v>
      </c>
      <c r="L126" s="65">
        <f>Жильцы!E126*т_тех!$L$133</f>
        <v>0</v>
      </c>
      <c r="M126" s="65">
        <f>Жильцы!E126*т_тех!$M$133</f>
        <v>0</v>
      </c>
      <c r="N126" s="65">
        <f>Жильцы!E126*т_тех!$N$133</f>
        <v>0</v>
      </c>
      <c r="O126" s="65">
        <f>Жильцы!E126*т_тех!$O$133</f>
        <v>0</v>
      </c>
    </row>
    <row r="127" spans="1:15">
      <c r="A127" s="445">
        <v>126</v>
      </c>
      <c r="B127" s="451" t="s">
        <v>313</v>
      </c>
      <c r="D127" s="65">
        <f>Жильцы!E127*т_тех!$D$133</f>
        <v>0</v>
      </c>
      <c r="E127" s="65">
        <f>Жильцы!E127*т_тех!$E$133</f>
        <v>0</v>
      </c>
      <c r="F127" s="65">
        <f>Жильцы!E127*т_тех!$F$133</f>
        <v>0</v>
      </c>
      <c r="G127" s="65">
        <f>Жильцы!E127*т_тех!$G$133</f>
        <v>0</v>
      </c>
      <c r="H127" s="65">
        <f>Жильцы!E127*т_тех!$H$133</f>
        <v>0</v>
      </c>
      <c r="I127" s="65">
        <f>Жильцы!E127*т_тех!$I$133</f>
        <v>0</v>
      </c>
      <c r="J127" s="65">
        <f>Жильцы!E127*т_тех!$J$133</f>
        <v>0</v>
      </c>
      <c r="K127" s="65">
        <f>Жильцы!E127*т_тех!$K$133</f>
        <v>0</v>
      </c>
      <c r="L127" s="65">
        <f>Жильцы!E127*т_тех!$L$133</f>
        <v>0</v>
      </c>
      <c r="M127" s="65">
        <f>Жильцы!E127*т_тех!$M$133</f>
        <v>0</v>
      </c>
      <c r="N127" s="65">
        <f>Жильцы!E127*т_тех!$N$133</f>
        <v>0</v>
      </c>
      <c r="O127" s="65">
        <f>Жильцы!E127*т_тех!$O$133</f>
        <v>0</v>
      </c>
    </row>
    <row r="128" spans="1:15">
      <c r="A128" s="445">
        <v>127</v>
      </c>
      <c r="B128" s="450" t="s">
        <v>315</v>
      </c>
      <c r="D128" s="65">
        <f>Жильцы!E128*т_тех!$D$133</f>
        <v>0</v>
      </c>
      <c r="E128" s="65">
        <f>Жильцы!E128*т_тех!$E$133</f>
        <v>0</v>
      </c>
      <c r="F128" s="65">
        <f>Жильцы!E128*т_тех!$F$133</f>
        <v>0</v>
      </c>
      <c r="G128" s="65">
        <f>Жильцы!E128*т_тех!$G$133</f>
        <v>0</v>
      </c>
      <c r="H128" s="65">
        <f>Жильцы!E128*т_тех!$H$133</f>
        <v>0</v>
      </c>
      <c r="I128" s="65">
        <f>Жильцы!E128*т_тех!$I$133</f>
        <v>0</v>
      </c>
      <c r="J128" s="65">
        <f>Жильцы!E128*т_тех!$J$133</f>
        <v>0</v>
      </c>
      <c r="K128" s="65">
        <f>Жильцы!E128*т_тех!$K$133</f>
        <v>0</v>
      </c>
      <c r="L128" s="65">
        <f>Жильцы!E128*т_тех!$L$133</f>
        <v>0</v>
      </c>
      <c r="M128" s="65">
        <f>Жильцы!E128*т_тех!$M$133</f>
        <v>0</v>
      </c>
      <c r="N128" s="65">
        <f>Жильцы!E128*т_тех!$N$133</f>
        <v>0</v>
      </c>
      <c r="O128" s="65">
        <f>Жильцы!E128*т_тех!$O$133</f>
        <v>0</v>
      </c>
    </row>
    <row r="129" spans="1:15">
      <c r="A129" s="445">
        <v>128</v>
      </c>
      <c r="B129" s="450" t="s">
        <v>316</v>
      </c>
      <c r="D129" s="65">
        <f>Жильцы!E129*т_тех!$D$133</f>
        <v>0</v>
      </c>
      <c r="E129" s="65">
        <f>Жильцы!E129*т_тех!$E$133</f>
        <v>0</v>
      </c>
      <c r="F129" s="65">
        <f>Жильцы!E129*т_тех!$F$133</f>
        <v>0</v>
      </c>
      <c r="G129" s="65">
        <f>Жильцы!E129*т_тех!$G$133</f>
        <v>0</v>
      </c>
      <c r="H129" s="65">
        <f>Жильцы!E129*т_тех!$H$133</f>
        <v>0</v>
      </c>
      <c r="I129" s="65">
        <f>Жильцы!E129*т_тех!$I$133</f>
        <v>0</v>
      </c>
      <c r="J129" s="65">
        <f>Жильцы!E129*т_тех!$J$133</f>
        <v>0</v>
      </c>
      <c r="K129" s="65">
        <f>Жильцы!E129*т_тех!$K$133</f>
        <v>0</v>
      </c>
      <c r="L129" s="65">
        <f>Жильцы!E129*т_тех!$L$133</f>
        <v>0</v>
      </c>
      <c r="M129" s="65">
        <f>Жильцы!E129*т_тех!$M$133</f>
        <v>0</v>
      </c>
      <c r="N129" s="65">
        <f>Жильцы!E129*т_тех!$N$133</f>
        <v>0</v>
      </c>
      <c r="O129" s="65">
        <f>Жильцы!E129*т_тех!$O$133</f>
        <v>0</v>
      </c>
    </row>
    <row r="133" spans="1:15">
      <c r="B133" s="452" t="s">
        <v>553</v>
      </c>
      <c r="C133" s="452">
        <v>0.38</v>
      </c>
      <c r="D133" s="452">
        <v>0</v>
      </c>
      <c r="E133" s="452">
        <v>0</v>
      </c>
      <c r="F133" s="452">
        <v>0</v>
      </c>
      <c r="G133" s="452">
        <v>0</v>
      </c>
      <c r="H133" s="452">
        <v>0</v>
      </c>
      <c r="I133" s="452">
        <v>0</v>
      </c>
      <c r="J133" s="452">
        <v>0</v>
      </c>
      <c r="K133" s="452">
        <v>0</v>
      </c>
      <c r="L133" s="452">
        <v>0</v>
      </c>
      <c r="M133" s="452">
        <v>0</v>
      </c>
      <c r="N133" s="452">
        <v>0</v>
      </c>
      <c r="O133" s="452">
        <v>0</v>
      </c>
    </row>
    <row r="134" spans="1:15">
      <c r="B134" s="65" t="s">
        <v>554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81"/>
  <dimension ref="A1:O133"/>
  <sheetViews>
    <sheetView workbookViewId="0">
      <pane xSplit="2" ySplit="1" topLeftCell="C2" activePane="bottomRight" state="frozen"/>
      <selection activeCell="H138" sqref="H138"/>
      <selection pane="topRight" activeCell="H138" sqref="H138"/>
      <selection pane="bottomLeft" activeCell="H138" sqref="H138"/>
      <selection pane="bottomRight" activeCell="H138" sqref="H138"/>
    </sheetView>
  </sheetViews>
  <sheetFormatPr defaultColWidth="9" defaultRowHeight="12.75"/>
  <cols>
    <col min="1" max="1" width="15.375" style="65" customWidth="1"/>
    <col min="2" max="2" width="14.625" style="65" customWidth="1"/>
    <col min="3" max="16384" width="9" style="65"/>
  </cols>
  <sheetData>
    <row r="1" spans="1:15">
      <c r="A1" s="444" t="s">
        <v>126</v>
      </c>
      <c r="B1" s="445" t="s">
        <v>127</v>
      </c>
      <c r="C1" s="446">
        <v>0</v>
      </c>
      <c r="D1" s="447">
        <v>1</v>
      </c>
      <c r="E1" s="447">
        <v>2</v>
      </c>
      <c r="F1" s="447">
        <v>3</v>
      </c>
      <c r="G1" s="447">
        <v>4</v>
      </c>
      <c r="H1" s="447">
        <v>5</v>
      </c>
      <c r="I1" s="447">
        <v>6</v>
      </c>
      <c r="J1" s="447">
        <v>7</v>
      </c>
      <c r="K1" s="447">
        <v>8</v>
      </c>
      <c r="L1" s="447">
        <v>9</v>
      </c>
      <c r="M1" s="447">
        <v>10</v>
      </c>
      <c r="N1" s="447">
        <v>11</v>
      </c>
      <c r="O1" s="447">
        <v>12</v>
      </c>
    </row>
    <row r="2" spans="1:15">
      <c r="A2" s="445">
        <v>1</v>
      </c>
      <c r="B2" s="448" t="s">
        <v>153</v>
      </c>
      <c r="D2" s="65">
        <f t="shared" ref="D2:D7" si="0">$D$133</f>
        <v>0</v>
      </c>
      <c r="E2" s="65">
        <f t="shared" ref="E2:E7" si="1">$E$133</f>
        <v>0</v>
      </c>
      <c r="F2" s="65">
        <f t="shared" ref="F2:F7" si="2">$F$133</f>
        <v>0</v>
      </c>
      <c r="G2" s="65">
        <f t="shared" ref="G2:G7" si="3">$G$133</f>
        <v>0</v>
      </c>
      <c r="H2" s="65">
        <f t="shared" ref="H2:H7" si="4">$H$133</f>
        <v>0</v>
      </c>
      <c r="I2" s="65">
        <f t="shared" ref="I2:I7" si="5">$I$133</f>
        <v>0</v>
      </c>
      <c r="J2" s="65">
        <f t="shared" ref="J2:J7" si="6">$J$133</f>
        <v>0</v>
      </c>
      <c r="K2" s="65">
        <f t="shared" ref="K2:K7" si="7">$K$133</f>
        <v>0</v>
      </c>
      <c r="L2" s="65">
        <f t="shared" ref="L2:L7" si="8">$L$133</f>
        <v>0</v>
      </c>
      <c r="M2" s="65">
        <f t="shared" ref="M2:M7" si="9">$M$133</f>
        <v>0</v>
      </c>
      <c r="N2" s="65">
        <f t="shared" ref="N2:N7" si="10">$N$133</f>
        <v>0</v>
      </c>
      <c r="O2" s="65">
        <f t="shared" ref="O2:O7" si="11">$O$133</f>
        <v>0</v>
      </c>
    </row>
    <row r="3" spans="1:15">
      <c r="A3" s="445">
        <v>2</v>
      </c>
      <c r="B3" s="448" t="s">
        <v>156</v>
      </c>
      <c r="D3" s="65">
        <f t="shared" si="0"/>
        <v>0</v>
      </c>
      <c r="E3" s="65">
        <f t="shared" si="1"/>
        <v>0</v>
      </c>
      <c r="F3" s="65">
        <f t="shared" si="2"/>
        <v>0</v>
      </c>
      <c r="G3" s="65">
        <f t="shared" si="3"/>
        <v>0</v>
      </c>
      <c r="H3" s="65">
        <f t="shared" si="4"/>
        <v>0</v>
      </c>
      <c r="I3" s="65">
        <f t="shared" si="5"/>
        <v>0</v>
      </c>
      <c r="J3" s="65">
        <f t="shared" si="6"/>
        <v>0</v>
      </c>
      <c r="K3" s="65">
        <f t="shared" si="7"/>
        <v>0</v>
      </c>
      <c r="L3" s="65">
        <f t="shared" si="8"/>
        <v>0</v>
      </c>
      <c r="M3" s="65">
        <f t="shared" si="9"/>
        <v>0</v>
      </c>
      <c r="N3" s="65">
        <f t="shared" si="10"/>
        <v>0</v>
      </c>
      <c r="O3" s="65">
        <f t="shared" si="11"/>
        <v>0</v>
      </c>
    </row>
    <row r="4" spans="1:15">
      <c r="A4" s="445">
        <v>3</v>
      </c>
      <c r="B4" s="448" t="s">
        <v>158</v>
      </c>
      <c r="D4" s="65">
        <f t="shared" si="0"/>
        <v>0</v>
      </c>
      <c r="E4" s="65">
        <f t="shared" si="1"/>
        <v>0</v>
      </c>
      <c r="F4" s="65">
        <f t="shared" si="2"/>
        <v>0</v>
      </c>
      <c r="G4" s="65">
        <f t="shared" si="3"/>
        <v>0</v>
      </c>
      <c r="H4" s="65">
        <f t="shared" si="4"/>
        <v>0</v>
      </c>
      <c r="I4" s="65">
        <f t="shared" si="5"/>
        <v>0</v>
      </c>
      <c r="J4" s="65">
        <f t="shared" si="6"/>
        <v>0</v>
      </c>
      <c r="K4" s="65">
        <f t="shared" si="7"/>
        <v>0</v>
      </c>
      <c r="L4" s="65">
        <f t="shared" si="8"/>
        <v>0</v>
      </c>
      <c r="M4" s="65">
        <f t="shared" si="9"/>
        <v>0</v>
      </c>
      <c r="N4" s="65">
        <f t="shared" si="10"/>
        <v>0</v>
      </c>
      <c r="O4" s="65">
        <f t="shared" si="11"/>
        <v>0</v>
      </c>
    </row>
    <row r="5" spans="1:15">
      <c r="A5" s="445">
        <v>4</v>
      </c>
      <c r="B5" s="448" t="s">
        <v>160</v>
      </c>
      <c r="D5" s="65">
        <f t="shared" si="0"/>
        <v>0</v>
      </c>
      <c r="E5" s="65">
        <f t="shared" si="1"/>
        <v>0</v>
      </c>
      <c r="F5" s="65">
        <f t="shared" si="2"/>
        <v>0</v>
      </c>
      <c r="G5" s="65">
        <f t="shared" si="3"/>
        <v>0</v>
      </c>
      <c r="H5" s="65">
        <f t="shared" si="4"/>
        <v>0</v>
      </c>
      <c r="I5" s="65">
        <f t="shared" si="5"/>
        <v>0</v>
      </c>
      <c r="J5" s="65">
        <f t="shared" si="6"/>
        <v>0</v>
      </c>
      <c r="K5" s="65">
        <f t="shared" si="7"/>
        <v>0</v>
      </c>
      <c r="L5" s="65">
        <f t="shared" si="8"/>
        <v>0</v>
      </c>
      <c r="M5" s="65">
        <f t="shared" si="9"/>
        <v>0</v>
      </c>
      <c r="N5" s="65">
        <f t="shared" si="10"/>
        <v>0</v>
      </c>
      <c r="O5" s="65">
        <f t="shared" si="11"/>
        <v>0</v>
      </c>
    </row>
    <row r="6" spans="1:15">
      <c r="A6" s="445">
        <v>5</v>
      </c>
      <c r="B6" s="449" t="s">
        <v>541</v>
      </c>
      <c r="D6" s="65">
        <f t="shared" si="0"/>
        <v>0</v>
      </c>
      <c r="E6" s="65">
        <f t="shared" si="1"/>
        <v>0</v>
      </c>
      <c r="F6" s="65">
        <f t="shared" si="2"/>
        <v>0</v>
      </c>
      <c r="G6" s="65">
        <f t="shared" si="3"/>
        <v>0</v>
      </c>
      <c r="H6" s="65">
        <f t="shared" si="4"/>
        <v>0</v>
      </c>
      <c r="I6" s="65">
        <f t="shared" si="5"/>
        <v>0</v>
      </c>
      <c r="J6" s="65">
        <f t="shared" si="6"/>
        <v>0</v>
      </c>
      <c r="K6" s="65">
        <f t="shared" si="7"/>
        <v>0</v>
      </c>
      <c r="L6" s="65">
        <f t="shared" si="8"/>
        <v>0</v>
      </c>
      <c r="M6" s="65">
        <f t="shared" si="9"/>
        <v>0</v>
      </c>
      <c r="N6" s="65">
        <f t="shared" si="10"/>
        <v>0</v>
      </c>
      <c r="O6" s="65">
        <f t="shared" si="11"/>
        <v>0</v>
      </c>
    </row>
    <row r="7" spans="1:15">
      <c r="A7" s="445">
        <v>6</v>
      </c>
      <c r="B7" s="448" t="s">
        <v>165</v>
      </c>
      <c r="D7" s="65">
        <f t="shared" si="0"/>
        <v>0</v>
      </c>
      <c r="E7" s="65">
        <f t="shared" si="1"/>
        <v>0</v>
      </c>
      <c r="F7" s="65">
        <f t="shared" si="2"/>
        <v>0</v>
      </c>
      <c r="G7" s="65">
        <f t="shared" si="3"/>
        <v>0</v>
      </c>
      <c r="H7" s="65">
        <f t="shared" si="4"/>
        <v>0</v>
      </c>
      <c r="I7" s="65">
        <f t="shared" si="5"/>
        <v>0</v>
      </c>
      <c r="J7" s="65">
        <f t="shared" si="6"/>
        <v>0</v>
      </c>
      <c r="K7" s="65">
        <f t="shared" si="7"/>
        <v>0</v>
      </c>
      <c r="L7" s="65">
        <f t="shared" si="8"/>
        <v>0</v>
      </c>
      <c r="M7" s="65">
        <f t="shared" si="9"/>
        <v>0</v>
      </c>
      <c r="N7" s="65">
        <f t="shared" si="10"/>
        <v>0</v>
      </c>
      <c r="O7" s="65">
        <f t="shared" si="11"/>
        <v>0</v>
      </c>
    </row>
    <row r="8" spans="1:15">
      <c r="A8" s="445">
        <v>7</v>
      </c>
      <c r="B8" s="449" t="s">
        <v>166</v>
      </c>
      <c r="D8" s="65">
        <f>$D$132</f>
        <v>0</v>
      </c>
      <c r="E8" s="65">
        <f>$E$132</f>
        <v>0</v>
      </c>
      <c r="F8" s="65">
        <f>$F$132</f>
        <v>0</v>
      </c>
      <c r="G8" s="65">
        <f>$G$132</f>
        <v>0</v>
      </c>
      <c r="H8" s="65">
        <f>$H$132</f>
        <v>0</v>
      </c>
      <c r="I8" s="65">
        <f>$I$132</f>
        <v>0</v>
      </c>
      <c r="J8" s="65">
        <f>$J$132</f>
        <v>0</v>
      </c>
      <c r="K8" s="65">
        <f>$K$132</f>
        <v>0</v>
      </c>
      <c r="L8" s="65">
        <f>$L$132</f>
        <v>0</v>
      </c>
      <c r="M8" s="65">
        <f>$M$132</f>
        <v>0</v>
      </c>
      <c r="N8" s="65">
        <f>$N$132</f>
        <v>0</v>
      </c>
      <c r="O8" s="65">
        <f>$O$132</f>
        <v>0</v>
      </c>
    </row>
    <row r="9" spans="1:15">
      <c r="A9" s="445">
        <v>8</v>
      </c>
      <c r="B9" s="448" t="s">
        <v>168</v>
      </c>
      <c r="D9" s="65">
        <f t="shared" ref="D9:D72" si="12">$D$132</f>
        <v>0</v>
      </c>
      <c r="E9" s="65">
        <f t="shared" ref="E9:E72" si="13">$E$132</f>
        <v>0</v>
      </c>
      <c r="F9" s="65">
        <f t="shared" ref="F9:F72" si="14">$F$132</f>
        <v>0</v>
      </c>
      <c r="G9" s="65">
        <f t="shared" ref="G9:G72" si="15">$G$132</f>
        <v>0</v>
      </c>
      <c r="H9" s="65">
        <f t="shared" ref="H9:H72" si="16">$H$132</f>
        <v>0</v>
      </c>
      <c r="I9" s="65">
        <f t="shared" ref="I9:I72" si="17">$I$132</f>
        <v>0</v>
      </c>
      <c r="J9" s="65">
        <f t="shared" ref="J9:J72" si="18">$J$132</f>
        <v>0</v>
      </c>
      <c r="K9" s="65">
        <f t="shared" ref="K9:K72" si="19">$K$132</f>
        <v>0</v>
      </c>
      <c r="L9" s="65">
        <f t="shared" ref="L9:L72" si="20">$L$132</f>
        <v>0</v>
      </c>
      <c r="M9" s="65">
        <f t="shared" ref="M9:M72" si="21">$M$132</f>
        <v>0</v>
      </c>
      <c r="N9" s="65">
        <f t="shared" ref="N9:N72" si="22">$N$132</f>
        <v>0</v>
      </c>
      <c r="O9" s="65">
        <f t="shared" ref="O9:O72" si="23">$O$132</f>
        <v>0</v>
      </c>
    </row>
    <row r="10" spans="1:15">
      <c r="A10" s="445">
        <v>9</v>
      </c>
      <c r="B10" s="449" t="s">
        <v>169</v>
      </c>
      <c r="D10" s="65">
        <f t="shared" si="12"/>
        <v>0</v>
      </c>
      <c r="E10" s="65">
        <f t="shared" si="13"/>
        <v>0</v>
      </c>
      <c r="F10" s="65">
        <f t="shared" si="14"/>
        <v>0</v>
      </c>
      <c r="G10" s="65">
        <f t="shared" si="15"/>
        <v>0</v>
      </c>
      <c r="H10" s="65">
        <f t="shared" si="16"/>
        <v>0</v>
      </c>
      <c r="I10" s="65">
        <f t="shared" si="17"/>
        <v>0</v>
      </c>
      <c r="J10" s="65">
        <f t="shared" si="18"/>
        <v>0</v>
      </c>
      <c r="K10" s="65">
        <f t="shared" si="19"/>
        <v>0</v>
      </c>
      <c r="L10" s="65">
        <f t="shared" si="20"/>
        <v>0</v>
      </c>
      <c r="M10" s="65">
        <f t="shared" si="21"/>
        <v>0</v>
      </c>
      <c r="N10" s="65">
        <f t="shared" si="22"/>
        <v>0</v>
      </c>
      <c r="O10" s="65">
        <f t="shared" si="23"/>
        <v>0</v>
      </c>
    </row>
    <row r="11" spans="1:15">
      <c r="A11" s="445">
        <v>10</v>
      </c>
      <c r="B11" s="448" t="s">
        <v>171</v>
      </c>
      <c r="D11" s="65">
        <f t="shared" si="12"/>
        <v>0</v>
      </c>
      <c r="E11" s="65">
        <f t="shared" si="13"/>
        <v>0</v>
      </c>
      <c r="F11" s="65">
        <f t="shared" si="14"/>
        <v>0</v>
      </c>
      <c r="G11" s="65">
        <f t="shared" si="15"/>
        <v>0</v>
      </c>
      <c r="H11" s="65">
        <f t="shared" si="16"/>
        <v>0</v>
      </c>
      <c r="I11" s="65">
        <f t="shared" si="17"/>
        <v>0</v>
      </c>
      <c r="J11" s="65">
        <f t="shared" si="18"/>
        <v>0</v>
      </c>
      <c r="K11" s="65">
        <f t="shared" si="19"/>
        <v>0</v>
      </c>
      <c r="L11" s="65">
        <f t="shared" si="20"/>
        <v>0</v>
      </c>
      <c r="M11" s="65">
        <f t="shared" si="21"/>
        <v>0</v>
      </c>
      <c r="N11" s="65">
        <f t="shared" si="22"/>
        <v>0</v>
      </c>
      <c r="O11" s="65">
        <f t="shared" si="23"/>
        <v>0</v>
      </c>
    </row>
    <row r="12" spans="1:15">
      <c r="A12" s="445">
        <v>11</v>
      </c>
      <c r="B12" s="450" t="s">
        <v>172</v>
      </c>
      <c r="D12" s="65">
        <f t="shared" si="12"/>
        <v>0</v>
      </c>
      <c r="E12" s="65">
        <f t="shared" si="13"/>
        <v>0</v>
      </c>
      <c r="F12" s="65">
        <f t="shared" si="14"/>
        <v>0</v>
      </c>
      <c r="G12" s="65">
        <f t="shared" si="15"/>
        <v>0</v>
      </c>
      <c r="H12" s="65">
        <f t="shared" si="16"/>
        <v>0</v>
      </c>
      <c r="I12" s="65">
        <f t="shared" si="17"/>
        <v>0</v>
      </c>
      <c r="J12" s="65">
        <f t="shared" si="18"/>
        <v>0</v>
      </c>
      <c r="K12" s="65">
        <f t="shared" si="19"/>
        <v>0</v>
      </c>
      <c r="L12" s="65">
        <f t="shared" si="20"/>
        <v>0</v>
      </c>
      <c r="M12" s="65">
        <f t="shared" si="21"/>
        <v>0</v>
      </c>
      <c r="N12" s="65">
        <f t="shared" si="22"/>
        <v>0</v>
      </c>
      <c r="O12" s="65">
        <f t="shared" si="23"/>
        <v>0</v>
      </c>
    </row>
    <row r="13" spans="1:15">
      <c r="A13" s="445">
        <v>12</v>
      </c>
      <c r="B13" s="450" t="s">
        <v>176</v>
      </c>
      <c r="D13" s="65">
        <f t="shared" si="12"/>
        <v>0</v>
      </c>
      <c r="E13" s="65">
        <f t="shared" si="13"/>
        <v>0</v>
      </c>
      <c r="F13" s="65">
        <f t="shared" si="14"/>
        <v>0</v>
      </c>
      <c r="G13" s="65">
        <f t="shared" si="15"/>
        <v>0</v>
      </c>
      <c r="H13" s="65">
        <f t="shared" si="16"/>
        <v>0</v>
      </c>
      <c r="I13" s="65">
        <f t="shared" si="17"/>
        <v>0</v>
      </c>
      <c r="J13" s="65">
        <f t="shared" si="18"/>
        <v>0</v>
      </c>
      <c r="K13" s="65">
        <f t="shared" si="19"/>
        <v>0</v>
      </c>
      <c r="L13" s="65">
        <f t="shared" si="20"/>
        <v>0</v>
      </c>
      <c r="M13" s="65">
        <f t="shared" si="21"/>
        <v>0</v>
      </c>
      <c r="N13" s="65">
        <f t="shared" si="22"/>
        <v>0</v>
      </c>
      <c r="O13" s="65">
        <f t="shared" si="23"/>
        <v>0</v>
      </c>
    </row>
    <row r="14" spans="1:15">
      <c r="A14" s="445">
        <v>13</v>
      </c>
      <c r="B14" s="451" t="s">
        <v>179</v>
      </c>
      <c r="D14" s="65">
        <f t="shared" si="12"/>
        <v>0</v>
      </c>
      <c r="E14" s="65">
        <f t="shared" si="13"/>
        <v>0</v>
      </c>
      <c r="F14" s="65">
        <f t="shared" si="14"/>
        <v>0</v>
      </c>
      <c r="G14" s="65">
        <f t="shared" si="15"/>
        <v>0</v>
      </c>
      <c r="H14" s="65">
        <f t="shared" si="16"/>
        <v>0</v>
      </c>
      <c r="I14" s="65">
        <f t="shared" si="17"/>
        <v>0</v>
      </c>
      <c r="J14" s="65">
        <f t="shared" si="18"/>
        <v>0</v>
      </c>
      <c r="K14" s="65">
        <f t="shared" si="19"/>
        <v>0</v>
      </c>
      <c r="L14" s="65">
        <f t="shared" si="20"/>
        <v>0</v>
      </c>
      <c r="M14" s="65">
        <f t="shared" si="21"/>
        <v>0</v>
      </c>
      <c r="N14" s="65">
        <f t="shared" si="22"/>
        <v>0</v>
      </c>
      <c r="O14" s="65">
        <f t="shared" si="23"/>
        <v>0</v>
      </c>
    </row>
    <row r="15" spans="1:15">
      <c r="A15" s="445">
        <v>14</v>
      </c>
      <c r="B15" s="451" t="s">
        <v>181</v>
      </c>
      <c r="D15" s="65">
        <f t="shared" si="12"/>
        <v>0</v>
      </c>
      <c r="E15" s="65">
        <f t="shared" si="13"/>
        <v>0</v>
      </c>
      <c r="F15" s="65">
        <f t="shared" si="14"/>
        <v>0</v>
      </c>
      <c r="G15" s="65">
        <f t="shared" si="15"/>
        <v>0</v>
      </c>
      <c r="H15" s="65">
        <f t="shared" si="16"/>
        <v>0</v>
      </c>
      <c r="I15" s="65">
        <f t="shared" si="17"/>
        <v>0</v>
      </c>
      <c r="J15" s="65">
        <f t="shared" si="18"/>
        <v>0</v>
      </c>
      <c r="K15" s="65">
        <f t="shared" si="19"/>
        <v>0</v>
      </c>
      <c r="L15" s="65">
        <f t="shared" si="20"/>
        <v>0</v>
      </c>
      <c r="M15" s="65">
        <f t="shared" si="21"/>
        <v>0</v>
      </c>
      <c r="N15" s="65">
        <f t="shared" si="22"/>
        <v>0</v>
      </c>
      <c r="O15" s="65">
        <f t="shared" si="23"/>
        <v>0</v>
      </c>
    </row>
    <row r="16" spans="1:15">
      <c r="A16" s="445">
        <v>15</v>
      </c>
      <c r="B16" s="450" t="s">
        <v>182</v>
      </c>
      <c r="D16" s="65">
        <f t="shared" si="12"/>
        <v>0</v>
      </c>
      <c r="E16" s="65">
        <f t="shared" si="13"/>
        <v>0</v>
      </c>
      <c r="F16" s="65">
        <f t="shared" si="14"/>
        <v>0</v>
      </c>
      <c r="G16" s="65">
        <f t="shared" si="15"/>
        <v>0</v>
      </c>
      <c r="H16" s="65">
        <f t="shared" si="16"/>
        <v>0</v>
      </c>
      <c r="I16" s="65">
        <f t="shared" si="17"/>
        <v>0</v>
      </c>
      <c r="J16" s="65">
        <f t="shared" si="18"/>
        <v>0</v>
      </c>
      <c r="K16" s="65">
        <f t="shared" si="19"/>
        <v>0</v>
      </c>
      <c r="L16" s="65">
        <f t="shared" si="20"/>
        <v>0</v>
      </c>
      <c r="M16" s="65">
        <f t="shared" si="21"/>
        <v>0</v>
      </c>
      <c r="N16" s="65">
        <f t="shared" si="22"/>
        <v>0</v>
      </c>
      <c r="O16" s="65">
        <f t="shared" si="23"/>
        <v>0</v>
      </c>
    </row>
    <row r="17" spans="1:15">
      <c r="A17" s="445">
        <v>16</v>
      </c>
      <c r="B17" s="450" t="s">
        <v>184</v>
      </c>
      <c r="D17" s="65">
        <f t="shared" si="12"/>
        <v>0</v>
      </c>
      <c r="E17" s="65">
        <f t="shared" si="13"/>
        <v>0</v>
      </c>
      <c r="F17" s="65">
        <f t="shared" si="14"/>
        <v>0</v>
      </c>
      <c r="G17" s="65">
        <f t="shared" si="15"/>
        <v>0</v>
      </c>
      <c r="H17" s="65">
        <f t="shared" si="16"/>
        <v>0</v>
      </c>
      <c r="I17" s="65">
        <f t="shared" si="17"/>
        <v>0</v>
      </c>
      <c r="J17" s="65">
        <f t="shared" si="18"/>
        <v>0</v>
      </c>
      <c r="K17" s="65">
        <f t="shared" si="19"/>
        <v>0</v>
      </c>
      <c r="L17" s="65">
        <f t="shared" si="20"/>
        <v>0</v>
      </c>
      <c r="M17" s="65">
        <f t="shared" si="21"/>
        <v>0</v>
      </c>
      <c r="N17" s="65">
        <f t="shared" si="22"/>
        <v>0</v>
      </c>
      <c r="O17" s="65">
        <f t="shared" si="23"/>
        <v>0</v>
      </c>
    </row>
    <row r="18" spans="1:15">
      <c r="A18" s="445">
        <v>17</v>
      </c>
      <c r="B18" s="450" t="s">
        <v>186</v>
      </c>
      <c r="D18" s="65">
        <f t="shared" si="12"/>
        <v>0</v>
      </c>
      <c r="E18" s="65">
        <f t="shared" si="13"/>
        <v>0</v>
      </c>
      <c r="F18" s="65">
        <f t="shared" si="14"/>
        <v>0</v>
      </c>
      <c r="G18" s="65">
        <f t="shared" si="15"/>
        <v>0</v>
      </c>
      <c r="H18" s="65">
        <f t="shared" si="16"/>
        <v>0</v>
      </c>
      <c r="I18" s="65">
        <f t="shared" si="17"/>
        <v>0</v>
      </c>
      <c r="J18" s="65">
        <f t="shared" si="18"/>
        <v>0</v>
      </c>
      <c r="K18" s="65">
        <f t="shared" si="19"/>
        <v>0</v>
      </c>
      <c r="L18" s="65">
        <f t="shared" si="20"/>
        <v>0</v>
      </c>
      <c r="M18" s="65">
        <f t="shared" si="21"/>
        <v>0</v>
      </c>
      <c r="N18" s="65">
        <f t="shared" si="22"/>
        <v>0</v>
      </c>
      <c r="O18" s="65">
        <f t="shared" si="23"/>
        <v>0</v>
      </c>
    </row>
    <row r="19" spans="1:15">
      <c r="A19" s="445">
        <v>18</v>
      </c>
      <c r="B19" s="450" t="s">
        <v>187</v>
      </c>
      <c r="D19" s="65">
        <f t="shared" si="12"/>
        <v>0</v>
      </c>
      <c r="E19" s="65">
        <f t="shared" si="13"/>
        <v>0</v>
      </c>
      <c r="F19" s="65">
        <f t="shared" si="14"/>
        <v>0</v>
      </c>
      <c r="G19" s="65">
        <f t="shared" si="15"/>
        <v>0</v>
      </c>
      <c r="H19" s="65">
        <f t="shared" si="16"/>
        <v>0</v>
      </c>
      <c r="I19" s="65">
        <f t="shared" si="17"/>
        <v>0</v>
      </c>
      <c r="J19" s="65">
        <f t="shared" si="18"/>
        <v>0</v>
      </c>
      <c r="K19" s="65">
        <f t="shared" si="19"/>
        <v>0</v>
      </c>
      <c r="L19" s="65">
        <f t="shared" si="20"/>
        <v>0</v>
      </c>
      <c r="M19" s="65">
        <f t="shared" si="21"/>
        <v>0</v>
      </c>
      <c r="N19" s="65">
        <f t="shared" si="22"/>
        <v>0</v>
      </c>
      <c r="O19" s="65">
        <f t="shared" si="23"/>
        <v>0</v>
      </c>
    </row>
    <row r="20" spans="1:15">
      <c r="A20" s="445">
        <v>19</v>
      </c>
      <c r="B20" s="450" t="s">
        <v>189</v>
      </c>
      <c r="D20" s="65">
        <f t="shared" si="12"/>
        <v>0</v>
      </c>
      <c r="E20" s="65">
        <f t="shared" si="13"/>
        <v>0</v>
      </c>
      <c r="F20" s="65">
        <f t="shared" si="14"/>
        <v>0</v>
      </c>
      <c r="G20" s="65">
        <f t="shared" si="15"/>
        <v>0</v>
      </c>
      <c r="H20" s="65">
        <f t="shared" si="16"/>
        <v>0</v>
      </c>
      <c r="I20" s="65">
        <f t="shared" si="17"/>
        <v>0</v>
      </c>
      <c r="J20" s="65">
        <f t="shared" si="18"/>
        <v>0</v>
      </c>
      <c r="K20" s="65">
        <f t="shared" si="19"/>
        <v>0</v>
      </c>
      <c r="L20" s="65">
        <f t="shared" si="20"/>
        <v>0</v>
      </c>
      <c r="M20" s="65">
        <f t="shared" si="21"/>
        <v>0</v>
      </c>
      <c r="N20" s="65">
        <f t="shared" si="22"/>
        <v>0</v>
      </c>
      <c r="O20" s="65">
        <f t="shared" si="23"/>
        <v>0</v>
      </c>
    </row>
    <row r="21" spans="1:15">
      <c r="A21" s="445">
        <v>20</v>
      </c>
      <c r="B21" s="450" t="s">
        <v>190</v>
      </c>
      <c r="D21" s="65">
        <f t="shared" si="12"/>
        <v>0</v>
      </c>
      <c r="E21" s="65">
        <f t="shared" si="13"/>
        <v>0</v>
      </c>
      <c r="F21" s="65">
        <f t="shared" si="14"/>
        <v>0</v>
      </c>
      <c r="G21" s="65">
        <f t="shared" si="15"/>
        <v>0</v>
      </c>
      <c r="H21" s="65">
        <f t="shared" si="16"/>
        <v>0</v>
      </c>
      <c r="I21" s="65">
        <f t="shared" si="17"/>
        <v>0</v>
      </c>
      <c r="J21" s="65">
        <f t="shared" si="18"/>
        <v>0</v>
      </c>
      <c r="K21" s="65">
        <f t="shared" si="19"/>
        <v>0</v>
      </c>
      <c r="L21" s="65">
        <f t="shared" si="20"/>
        <v>0</v>
      </c>
      <c r="M21" s="65">
        <f t="shared" si="21"/>
        <v>0</v>
      </c>
      <c r="N21" s="65">
        <f t="shared" si="22"/>
        <v>0</v>
      </c>
      <c r="O21" s="65">
        <f t="shared" si="23"/>
        <v>0</v>
      </c>
    </row>
    <row r="22" spans="1:15">
      <c r="A22" s="445">
        <v>21</v>
      </c>
      <c r="B22" s="450" t="s">
        <v>193</v>
      </c>
      <c r="D22" s="65">
        <f t="shared" si="12"/>
        <v>0</v>
      </c>
      <c r="E22" s="65">
        <f t="shared" si="13"/>
        <v>0</v>
      </c>
      <c r="F22" s="65">
        <f t="shared" si="14"/>
        <v>0</v>
      </c>
      <c r="G22" s="65">
        <f t="shared" si="15"/>
        <v>0</v>
      </c>
      <c r="H22" s="65">
        <f t="shared" si="16"/>
        <v>0</v>
      </c>
      <c r="I22" s="65">
        <f t="shared" si="17"/>
        <v>0</v>
      </c>
      <c r="J22" s="65">
        <f t="shared" si="18"/>
        <v>0</v>
      </c>
      <c r="K22" s="65">
        <f t="shared" si="19"/>
        <v>0</v>
      </c>
      <c r="L22" s="65">
        <f t="shared" si="20"/>
        <v>0</v>
      </c>
      <c r="M22" s="65">
        <f t="shared" si="21"/>
        <v>0</v>
      </c>
      <c r="N22" s="65">
        <f t="shared" si="22"/>
        <v>0</v>
      </c>
      <c r="O22" s="65">
        <f t="shared" si="23"/>
        <v>0</v>
      </c>
    </row>
    <row r="23" spans="1:15">
      <c r="A23" s="445">
        <v>22</v>
      </c>
      <c r="B23" s="450" t="s">
        <v>194</v>
      </c>
      <c r="D23" s="65">
        <f t="shared" si="12"/>
        <v>0</v>
      </c>
      <c r="E23" s="65">
        <f t="shared" si="13"/>
        <v>0</v>
      </c>
      <c r="F23" s="65">
        <f t="shared" si="14"/>
        <v>0</v>
      </c>
      <c r="G23" s="65">
        <f t="shared" si="15"/>
        <v>0</v>
      </c>
      <c r="H23" s="65">
        <f t="shared" si="16"/>
        <v>0</v>
      </c>
      <c r="I23" s="65">
        <f t="shared" si="17"/>
        <v>0</v>
      </c>
      <c r="J23" s="65">
        <f t="shared" si="18"/>
        <v>0</v>
      </c>
      <c r="K23" s="65">
        <f t="shared" si="19"/>
        <v>0</v>
      </c>
      <c r="L23" s="65">
        <f t="shared" si="20"/>
        <v>0</v>
      </c>
      <c r="M23" s="65">
        <f t="shared" si="21"/>
        <v>0</v>
      </c>
      <c r="N23" s="65">
        <f t="shared" si="22"/>
        <v>0</v>
      </c>
      <c r="O23" s="65">
        <f t="shared" si="23"/>
        <v>0</v>
      </c>
    </row>
    <row r="24" spans="1:15">
      <c r="A24" s="445">
        <v>23</v>
      </c>
      <c r="B24" s="450" t="s">
        <v>196</v>
      </c>
      <c r="D24" s="65">
        <f t="shared" si="12"/>
        <v>0</v>
      </c>
      <c r="E24" s="65">
        <f t="shared" si="13"/>
        <v>0</v>
      </c>
      <c r="F24" s="65">
        <f t="shared" si="14"/>
        <v>0</v>
      </c>
      <c r="G24" s="65">
        <f t="shared" si="15"/>
        <v>0</v>
      </c>
      <c r="H24" s="65">
        <f t="shared" si="16"/>
        <v>0</v>
      </c>
      <c r="I24" s="65">
        <f t="shared" si="17"/>
        <v>0</v>
      </c>
      <c r="J24" s="65">
        <f t="shared" si="18"/>
        <v>0</v>
      </c>
      <c r="K24" s="65">
        <f t="shared" si="19"/>
        <v>0</v>
      </c>
      <c r="L24" s="65">
        <f t="shared" si="20"/>
        <v>0</v>
      </c>
      <c r="M24" s="65">
        <f t="shared" si="21"/>
        <v>0</v>
      </c>
      <c r="N24" s="65">
        <f t="shared" si="22"/>
        <v>0</v>
      </c>
      <c r="O24" s="65">
        <f t="shared" si="23"/>
        <v>0</v>
      </c>
    </row>
    <row r="25" spans="1:15">
      <c r="A25" s="445">
        <v>24</v>
      </c>
      <c r="B25" s="450" t="s">
        <v>198</v>
      </c>
      <c r="D25" s="65">
        <f t="shared" si="12"/>
        <v>0</v>
      </c>
      <c r="E25" s="65">
        <f t="shared" si="13"/>
        <v>0</v>
      </c>
      <c r="F25" s="65">
        <f t="shared" si="14"/>
        <v>0</v>
      </c>
      <c r="G25" s="65">
        <f t="shared" si="15"/>
        <v>0</v>
      </c>
      <c r="H25" s="65">
        <f t="shared" si="16"/>
        <v>0</v>
      </c>
      <c r="I25" s="65">
        <f t="shared" si="17"/>
        <v>0</v>
      </c>
      <c r="J25" s="65">
        <f t="shared" si="18"/>
        <v>0</v>
      </c>
      <c r="K25" s="65">
        <f t="shared" si="19"/>
        <v>0</v>
      </c>
      <c r="L25" s="65">
        <f t="shared" si="20"/>
        <v>0</v>
      </c>
      <c r="M25" s="65">
        <f t="shared" si="21"/>
        <v>0</v>
      </c>
      <c r="N25" s="65">
        <f t="shared" si="22"/>
        <v>0</v>
      </c>
      <c r="O25" s="65">
        <f t="shared" si="23"/>
        <v>0</v>
      </c>
    </row>
    <row r="26" spans="1:15">
      <c r="A26" s="445">
        <v>25</v>
      </c>
      <c r="B26" s="451" t="s">
        <v>199</v>
      </c>
      <c r="D26" s="65">
        <f t="shared" si="12"/>
        <v>0</v>
      </c>
      <c r="E26" s="65">
        <f t="shared" si="13"/>
        <v>0</v>
      </c>
      <c r="F26" s="65">
        <f t="shared" si="14"/>
        <v>0</v>
      </c>
      <c r="G26" s="65">
        <f t="shared" si="15"/>
        <v>0</v>
      </c>
      <c r="H26" s="65">
        <f t="shared" si="16"/>
        <v>0</v>
      </c>
      <c r="I26" s="65">
        <f t="shared" si="17"/>
        <v>0</v>
      </c>
      <c r="J26" s="65">
        <f t="shared" si="18"/>
        <v>0</v>
      </c>
      <c r="K26" s="65">
        <f t="shared" si="19"/>
        <v>0</v>
      </c>
      <c r="L26" s="65">
        <f t="shared" si="20"/>
        <v>0</v>
      </c>
      <c r="M26" s="65">
        <f t="shared" si="21"/>
        <v>0</v>
      </c>
      <c r="N26" s="65">
        <f t="shared" si="22"/>
        <v>0</v>
      </c>
      <c r="O26" s="65">
        <f t="shared" si="23"/>
        <v>0</v>
      </c>
    </row>
    <row r="27" spans="1:15">
      <c r="A27" s="445">
        <v>26</v>
      </c>
      <c r="B27" s="450" t="s">
        <v>200</v>
      </c>
      <c r="D27" s="65">
        <f t="shared" si="12"/>
        <v>0</v>
      </c>
      <c r="E27" s="65">
        <f t="shared" si="13"/>
        <v>0</v>
      </c>
      <c r="F27" s="65">
        <f t="shared" si="14"/>
        <v>0</v>
      </c>
      <c r="G27" s="65">
        <f t="shared" si="15"/>
        <v>0</v>
      </c>
      <c r="H27" s="65">
        <f t="shared" si="16"/>
        <v>0</v>
      </c>
      <c r="I27" s="65">
        <f t="shared" si="17"/>
        <v>0</v>
      </c>
      <c r="J27" s="65">
        <f t="shared" si="18"/>
        <v>0</v>
      </c>
      <c r="K27" s="65">
        <f t="shared" si="19"/>
        <v>0</v>
      </c>
      <c r="L27" s="65">
        <f t="shared" si="20"/>
        <v>0</v>
      </c>
      <c r="M27" s="65">
        <f t="shared" si="21"/>
        <v>0</v>
      </c>
      <c r="N27" s="65">
        <f t="shared" si="22"/>
        <v>0</v>
      </c>
      <c r="O27" s="65">
        <f t="shared" si="23"/>
        <v>0</v>
      </c>
    </row>
    <row r="28" spans="1:15">
      <c r="A28" s="445">
        <v>27</v>
      </c>
      <c r="B28" s="450" t="s">
        <v>204</v>
      </c>
      <c r="D28" s="65">
        <f t="shared" si="12"/>
        <v>0</v>
      </c>
      <c r="E28" s="65">
        <f t="shared" si="13"/>
        <v>0</v>
      </c>
      <c r="F28" s="65">
        <f t="shared" si="14"/>
        <v>0</v>
      </c>
      <c r="G28" s="65">
        <f t="shared" si="15"/>
        <v>0</v>
      </c>
      <c r="H28" s="65">
        <f t="shared" si="16"/>
        <v>0</v>
      </c>
      <c r="I28" s="65">
        <f t="shared" si="17"/>
        <v>0</v>
      </c>
      <c r="J28" s="65">
        <f t="shared" si="18"/>
        <v>0</v>
      </c>
      <c r="K28" s="65">
        <f t="shared" si="19"/>
        <v>0</v>
      </c>
      <c r="L28" s="65">
        <f t="shared" si="20"/>
        <v>0</v>
      </c>
      <c r="M28" s="65">
        <f t="shared" si="21"/>
        <v>0</v>
      </c>
      <c r="N28" s="65">
        <f t="shared" si="22"/>
        <v>0</v>
      </c>
      <c r="O28" s="65">
        <f t="shared" si="23"/>
        <v>0</v>
      </c>
    </row>
    <row r="29" spans="1:15">
      <c r="A29" s="445">
        <v>28</v>
      </c>
      <c r="B29" s="450" t="s">
        <v>206</v>
      </c>
      <c r="D29" s="65">
        <f t="shared" si="12"/>
        <v>0</v>
      </c>
      <c r="E29" s="65">
        <f t="shared" si="13"/>
        <v>0</v>
      </c>
      <c r="F29" s="65">
        <f t="shared" si="14"/>
        <v>0</v>
      </c>
      <c r="G29" s="65">
        <f t="shared" si="15"/>
        <v>0</v>
      </c>
      <c r="H29" s="65">
        <f t="shared" si="16"/>
        <v>0</v>
      </c>
      <c r="I29" s="65">
        <f t="shared" si="17"/>
        <v>0</v>
      </c>
      <c r="J29" s="65">
        <f t="shared" si="18"/>
        <v>0</v>
      </c>
      <c r="K29" s="65">
        <f t="shared" si="19"/>
        <v>0</v>
      </c>
      <c r="L29" s="65">
        <f t="shared" si="20"/>
        <v>0</v>
      </c>
      <c r="M29" s="65">
        <f t="shared" si="21"/>
        <v>0</v>
      </c>
      <c r="N29" s="65">
        <f t="shared" si="22"/>
        <v>0</v>
      </c>
      <c r="O29" s="65">
        <f t="shared" si="23"/>
        <v>0</v>
      </c>
    </row>
    <row r="30" spans="1:15">
      <c r="A30" s="445">
        <v>29</v>
      </c>
      <c r="B30" s="450" t="s">
        <v>208</v>
      </c>
      <c r="D30" s="65">
        <f t="shared" si="12"/>
        <v>0</v>
      </c>
      <c r="E30" s="65">
        <f t="shared" si="13"/>
        <v>0</v>
      </c>
      <c r="F30" s="65">
        <f t="shared" si="14"/>
        <v>0</v>
      </c>
      <c r="G30" s="65">
        <f t="shared" si="15"/>
        <v>0</v>
      </c>
      <c r="H30" s="65">
        <f t="shared" si="16"/>
        <v>0</v>
      </c>
      <c r="I30" s="65">
        <f t="shared" si="17"/>
        <v>0</v>
      </c>
      <c r="J30" s="65">
        <f t="shared" si="18"/>
        <v>0</v>
      </c>
      <c r="K30" s="65">
        <f t="shared" si="19"/>
        <v>0</v>
      </c>
      <c r="L30" s="65">
        <f t="shared" si="20"/>
        <v>0</v>
      </c>
      <c r="M30" s="65">
        <f t="shared" si="21"/>
        <v>0</v>
      </c>
      <c r="N30" s="65">
        <f t="shared" si="22"/>
        <v>0</v>
      </c>
      <c r="O30" s="65">
        <f t="shared" si="23"/>
        <v>0</v>
      </c>
    </row>
    <row r="31" spans="1:15">
      <c r="A31" s="445">
        <v>30</v>
      </c>
      <c r="B31" s="450" t="s">
        <v>209</v>
      </c>
      <c r="D31" s="65">
        <f t="shared" si="12"/>
        <v>0</v>
      </c>
      <c r="E31" s="65">
        <f t="shared" si="13"/>
        <v>0</v>
      </c>
      <c r="F31" s="65">
        <f t="shared" si="14"/>
        <v>0</v>
      </c>
      <c r="G31" s="65">
        <f t="shared" si="15"/>
        <v>0</v>
      </c>
      <c r="H31" s="65">
        <f t="shared" si="16"/>
        <v>0</v>
      </c>
      <c r="I31" s="65">
        <f t="shared" si="17"/>
        <v>0</v>
      </c>
      <c r="J31" s="65">
        <f t="shared" si="18"/>
        <v>0</v>
      </c>
      <c r="K31" s="65">
        <f t="shared" si="19"/>
        <v>0</v>
      </c>
      <c r="L31" s="65">
        <f t="shared" si="20"/>
        <v>0</v>
      </c>
      <c r="M31" s="65">
        <f t="shared" si="21"/>
        <v>0</v>
      </c>
      <c r="N31" s="65">
        <f t="shared" si="22"/>
        <v>0</v>
      </c>
      <c r="O31" s="65">
        <f t="shared" si="23"/>
        <v>0</v>
      </c>
    </row>
    <row r="32" spans="1:15">
      <c r="A32" s="445">
        <v>31</v>
      </c>
      <c r="B32" s="450" t="s">
        <v>210</v>
      </c>
      <c r="D32" s="65">
        <f t="shared" si="12"/>
        <v>0</v>
      </c>
      <c r="E32" s="65">
        <f t="shared" si="13"/>
        <v>0</v>
      </c>
      <c r="F32" s="65">
        <f t="shared" si="14"/>
        <v>0</v>
      </c>
      <c r="G32" s="65">
        <f t="shared" si="15"/>
        <v>0</v>
      </c>
      <c r="H32" s="65">
        <f t="shared" si="16"/>
        <v>0</v>
      </c>
      <c r="I32" s="65">
        <f t="shared" si="17"/>
        <v>0</v>
      </c>
      <c r="J32" s="65">
        <f t="shared" si="18"/>
        <v>0</v>
      </c>
      <c r="K32" s="65">
        <f t="shared" si="19"/>
        <v>0</v>
      </c>
      <c r="L32" s="65">
        <f t="shared" si="20"/>
        <v>0</v>
      </c>
      <c r="M32" s="65">
        <f t="shared" si="21"/>
        <v>0</v>
      </c>
      <c r="N32" s="65">
        <f t="shared" si="22"/>
        <v>0</v>
      </c>
      <c r="O32" s="65">
        <f t="shared" si="23"/>
        <v>0</v>
      </c>
    </row>
    <row r="33" spans="1:15">
      <c r="A33" s="445">
        <v>32</v>
      </c>
      <c r="B33" s="451" t="s">
        <v>542</v>
      </c>
      <c r="D33" s="65">
        <f t="shared" si="12"/>
        <v>0</v>
      </c>
      <c r="E33" s="65">
        <f t="shared" si="13"/>
        <v>0</v>
      </c>
      <c r="F33" s="65">
        <f t="shared" si="14"/>
        <v>0</v>
      </c>
      <c r="G33" s="65">
        <f t="shared" si="15"/>
        <v>0</v>
      </c>
      <c r="H33" s="65">
        <f t="shared" si="16"/>
        <v>0</v>
      </c>
      <c r="I33" s="65">
        <f t="shared" si="17"/>
        <v>0</v>
      </c>
      <c r="J33" s="65">
        <f t="shared" si="18"/>
        <v>0</v>
      </c>
      <c r="K33" s="65">
        <f t="shared" si="19"/>
        <v>0</v>
      </c>
      <c r="L33" s="65">
        <f t="shared" si="20"/>
        <v>0</v>
      </c>
      <c r="M33" s="65">
        <f t="shared" si="21"/>
        <v>0</v>
      </c>
      <c r="N33" s="65">
        <f t="shared" si="22"/>
        <v>0</v>
      </c>
      <c r="O33" s="65">
        <f t="shared" si="23"/>
        <v>0</v>
      </c>
    </row>
    <row r="34" spans="1:15">
      <c r="A34" s="445">
        <v>33</v>
      </c>
      <c r="B34" s="450" t="s">
        <v>213</v>
      </c>
      <c r="D34" s="65">
        <f t="shared" si="12"/>
        <v>0</v>
      </c>
      <c r="E34" s="65">
        <f t="shared" si="13"/>
        <v>0</v>
      </c>
      <c r="F34" s="65">
        <f t="shared" si="14"/>
        <v>0</v>
      </c>
      <c r="G34" s="65">
        <f t="shared" si="15"/>
        <v>0</v>
      </c>
      <c r="H34" s="65">
        <f t="shared" si="16"/>
        <v>0</v>
      </c>
      <c r="I34" s="65">
        <f t="shared" si="17"/>
        <v>0</v>
      </c>
      <c r="J34" s="65">
        <f t="shared" si="18"/>
        <v>0</v>
      </c>
      <c r="K34" s="65">
        <f t="shared" si="19"/>
        <v>0</v>
      </c>
      <c r="L34" s="65">
        <f t="shared" si="20"/>
        <v>0</v>
      </c>
      <c r="M34" s="65">
        <f t="shared" si="21"/>
        <v>0</v>
      </c>
      <c r="N34" s="65">
        <f t="shared" si="22"/>
        <v>0</v>
      </c>
      <c r="O34" s="65">
        <f t="shared" si="23"/>
        <v>0</v>
      </c>
    </row>
    <row r="35" spans="1:15">
      <c r="A35" s="445">
        <v>34</v>
      </c>
      <c r="B35" s="450" t="s">
        <v>543</v>
      </c>
      <c r="D35" s="65">
        <f t="shared" si="12"/>
        <v>0</v>
      </c>
      <c r="E35" s="65">
        <f t="shared" si="13"/>
        <v>0</v>
      </c>
      <c r="F35" s="65">
        <f t="shared" si="14"/>
        <v>0</v>
      </c>
      <c r="G35" s="65">
        <f t="shared" si="15"/>
        <v>0</v>
      </c>
      <c r="H35" s="65">
        <f t="shared" si="16"/>
        <v>0</v>
      </c>
      <c r="I35" s="65">
        <f t="shared" si="17"/>
        <v>0</v>
      </c>
      <c r="J35" s="65">
        <f t="shared" si="18"/>
        <v>0</v>
      </c>
      <c r="K35" s="65">
        <f t="shared" si="19"/>
        <v>0</v>
      </c>
      <c r="L35" s="65">
        <f t="shared" si="20"/>
        <v>0</v>
      </c>
      <c r="M35" s="65">
        <f t="shared" si="21"/>
        <v>0</v>
      </c>
      <c r="N35" s="65">
        <f t="shared" si="22"/>
        <v>0</v>
      </c>
      <c r="O35" s="65">
        <f t="shared" si="23"/>
        <v>0</v>
      </c>
    </row>
    <row r="36" spans="1:15">
      <c r="A36" s="445">
        <v>35</v>
      </c>
      <c r="B36" s="450" t="s">
        <v>216</v>
      </c>
      <c r="D36" s="65">
        <f t="shared" si="12"/>
        <v>0</v>
      </c>
      <c r="E36" s="65">
        <f t="shared" si="13"/>
        <v>0</v>
      </c>
      <c r="F36" s="65">
        <f t="shared" si="14"/>
        <v>0</v>
      </c>
      <c r="G36" s="65">
        <f t="shared" si="15"/>
        <v>0</v>
      </c>
      <c r="H36" s="65">
        <f t="shared" si="16"/>
        <v>0</v>
      </c>
      <c r="I36" s="65">
        <f t="shared" si="17"/>
        <v>0</v>
      </c>
      <c r="J36" s="65">
        <f t="shared" si="18"/>
        <v>0</v>
      </c>
      <c r="K36" s="65">
        <f t="shared" si="19"/>
        <v>0</v>
      </c>
      <c r="L36" s="65">
        <f t="shared" si="20"/>
        <v>0</v>
      </c>
      <c r="M36" s="65">
        <f t="shared" si="21"/>
        <v>0</v>
      </c>
      <c r="N36" s="65">
        <f t="shared" si="22"/>
        <v>0</v>
      </c>
      <c r="O36" s="65">
        <f t="shared" si="23"/>
        <v>0</v>
      </c>
    </row>
    <row r="37" spans="1:15">
      <c r="A37" s="445">
        <v>36</v>
      </c>
      <c r="B37" s="450" t="s">
        <v>217</v>
      </c>
      <c r="D37" s="65">
        <f t="shared" si="12"/>
        <v>0</v>
      </c>
      <c r="E37" s="65">
        <f t="shared" si="13"/>
        <v>0</v>
      </c>
      <c r="F37" s="65">
        <f t="shared" si="14"/>
        <v>0</v>
      </c>
      <c r="G37" s="65">
        <f t="shared" si="15"/>
        <v>0</v>
      </c>
      <c r="H37" s="65">
        <f t="shared" si="16"/>
        <v>0</v>
      </c>
      <c r="I37" s="65">
        <f t="shared" si="17"/>
        <v>0</v>
      </c>
      <c r="J37" s="65">
        <f t="shared" si="18"/>
        <v>0</v>
      </c>
      <c r="K37" s="65">
        <f t="shared" si="19"/>
        <v>0</v>
      </c>
      <c r="L37" s="65">
        <f t="shared" si="20"/>
        <v>0</v>
      </c>
      <c r="M37" s="65">
        <f t="shared" si="21"/>
        <v>0</v>
      </c>
      <c r="N37" s="65">
        <f t="shared" si="22"/>
        <v>0</v>
      </c>
      <c r="O37" s="65">
        <f t="shared" si="23"/>
        <v>0</v>
      </c>
    </row>
    <row r="38" spans="1:15">
      <c r="A38" s="445">
        <v>37</v>
      </c>
      <c r="B38" s="450" t="s">
        <v>218</v>
      </c>
      <c r="D38" s="65">
        <f t="shared" si="12"/>
        <v>0</v>
      </c>
      <c r="E38" s="65">
        <f t="shared" si="13"/>
        <v>0</v>
      </c>
      <c r="F38" s="65">
        <f t="shared" si="14"/>
        <v>0</v>
      </c>
      <c r="G38" s="65">
        <f t="shared" si="15"/>
        <v>0</v>
      </c>
      <c r="H38" s="65">
        <f t="shared" si="16"/>
        <v>0</v>
      </c>
      <c r="I38" s="65">
        <f t="shared" si="17"/>
        <v>0</v>
      </c>
      <c r="J38" s="65">
        <f t="shared" si="18"/>
        <v>0</v>
      </c>
      <c r="K38" s="65">
        <f t="shared" si="19"/>
        <v>0</v>
      </c>
      <c r="L38" s="65">
        <f t="shared" si="20"/>
        <v>0</v>
      </c>
      <c r="M38" s="65">
        <f t="shared" si="21"/>
        <v>0</v>
      </c>
      <c r="N38" s="65">
        <f t="shared" si="22"/>
        <v>0</v>
      </c>
      <c r="O38" s="65">
        <f t="shared" si="23"/>
        <v>0</v>
      </c>
    </row>
    <row r="39" spans="1:15">
      <c r="A39" s="445">
        <v>38</v>
      </c>
      <c r="B39" s="450" t="s">
        <v>219</v>
      </c>
      <c r="D39" s="65">
        <f t="shared" si="12"/>
        <v>0</v>
      </c>
      <c r="E39" s="65">
        <f t="shared" si="13"/>
        <v>0</v>
      </c>
      <c r="F39" s="65">
        <f t="shared" si="14"/>
        <v>0</v>
      </c>
      <c r="G39" s="65">
        <f t="shared" si="15"/>
        <v>0</v>
      </c>
      <c r="H39" s="65">
        <f t="shared" si="16"/>
        <v>0</v>
      </c>
      <c r="I39" s="65">
        <f t="shared" si="17"/>
        <v>0</v>
      </c>
      <c r="J39" s="65">
        <f t="shared" si="18"/>
        <v>0</v>
      </c>
      <c r="K39" s="65">
        <f t="shared" si="19"/>
        <v>0</v>
      </c>
      <c r="L39" s="65">
        <f t="shared" si="20"/>
        <v>0</v>
      </c>
      <c r="M39" s="65">
        <f t="shared" si="21"/>
        <v>0</v>
      </c>
      <c r="N39" s="65">
        <f t="shared" si="22"/>
        <v>0</v>
      </c>
      <c r="O39" s="65">
        <f t="shared" si="23"/>
        <v>0</v>
      </c>
    </row>
    <row r="40" spans="1:15">
      <c r="A40" s="445">
        <v>39</v>
      </c>
      <c r="B40" s="450" t="s">
        <v>220</v>
      </c>
      <c r="D40" s="65">
        <f t="shared" si="12"/>
        <v>0</v>
      </c>
      <c r="E40" s="65">
        <f t="shared" si="13"/>
        <v>0</v>
      </c>
      <c r="F40" s="65">
        <f t="shared" si="14"/>
        <v>0</v>
      </c>
      <c r="G40" s="65">
        <f t="shared" si="15"/>
        <v>0</v>
      </c>
      <c r="H40" s="65">
        <f t="shared" si="16"/>
        <v>0</v>
      </c>
      <c r="I40" s="65">
        <f t="shared" si="17"/>
        <v>0</v>
      </c>
      <c r="J40" s="65">
        <f t="shared" si="18"/>
        <v>0</v>
      </c>
      <c r="K40" s="65">
        <f t="shared" si="19"/>
        <v>0</v>
      </c>
      <c r="L40" s="65">
        <f t="shared" si="20"/>
        <v>0</v>
      </c>
      <c r="M40" s="65">
        <f t="shared" si="21"/>
        <v>0</v>
      </c>
      <c r="N40" s="65">
        <f t="shared" si="22"/>
        <v>0</v>
      </c>
      <c r="O40" s="65">
        <f t="shared" si="23"/>
        <v>0</v>
      </c>
    </row>
    <row r="41" spans="1:15">
      <c r="A41" s="445">
        <v>40</v>
      </c>
      <c r="B41" s="450" t="s">
        <v>221</v>
      </c>
      <c r="D41" s="65">
        <f t="shared" si="12"/>
        <v>0</v>
      </c>
      <c r="E41" s="65">
        <f t="shared" si="13"/>
        <v>0</v>
      </c>
      <c r="F41" s="65">
        <f t="shared" si="14"/>
        <v>0</v>
      </c>
      <c r="G41" s="65">
        <f t="shared" si="15"/>
        <v>0</v>
      </c>
      <c r="H41" s="65">
        <f t="shared" si="16"/>
        <v>0</v>
      </c>
      <c r="I41" s="65">
        <f t="shared" si="17"/>
        <v>0</v>
      </c>
      <c r="J41" s="65">
        <f t="shared" si="18"/>
        <v>0</v>
      </c>
      <c r="K41" s="65">
        <f t="shared" si="19"/>
        <v>0</v>
      </c>
      <c r="L41" s="65">
        <f t="shared" si="20"/>
        <v>0</v>
      </c>
      <c r="M41" s="65">
        <f t="shared" si="21"/>
        <v>0</v>
      </c>
      <c r="N41" s="65">
        <f t="shared" si="22"/>
        <v>0</v>
      </c>
      <c r="O41" s="65">
        <f t="shared" si="23"/>
        <v>0</v>
      </c>
    </row>
    <row r="42" spans="1:15">
      <c r="A42" s="445">
        <v>41</v>
      </c>
      <c r="B42" s="450" t="s">
        <v>222</v>
      </c>
      <c r="D42" s="65">
        <f t="shared" si="12"/>
        <v>0</v>
      </c>
      <c r="E42" s="65">
        <f t="shared" si="13"/>
        <v>0</v>
      </c>
      <c r="F42" s="65">
        <f t="shared" si="14"/>
        <v>0</v>
      </c>
      <c r="G42" s="65">
        <f t="shared" si="15"/>
        <v>0</v>
      </c>
      <c r="H42" s="65">
        <f t="shared" si="16"/>
        <v>0</v>
      </c>
      <c r="I42" s="65">
        <f t="shared" si="17"/>
        <v>0</v>
      </c>
      <c r="J42" s="65">
        <f t="shared" si="18"/>
        <v>0</v>
      </c>
      <c r="K42" s="65">
        <f t="shared" si="19"/>
        <v>0</v>
      </c>
      <c r="L42" s="65">
        <f t="shared" si="20"/>
        <v>0</v>
      </c>
      <c r="M42" s="65">
        <f t="shared" si="21"/>
        <v>0</v>
      </c>
      <c r="N42" s="65">
        <f t="shared" si="22"/>
        <v>0</v>
      </c>
      <c r="O42" s="65">
        <f t="shared" si="23"/>
        <v>0</v>
      </c>
    </row>
    <row r="43" spans="1:15">
      <c r="A43" s="445">
        <v>42</v>
      </c>
      <c r="B43" s="450" t="s">
        <v>223</v>
      </c>
      <c r="D43" s="65">
        <f t="shared" si="12"/>
        <v>0</v>
      </c>
      <c r="E43" s="65">
        <f t="shared" si="13"/>
        <v>0</v>
      </c>
      <c r="F43" s="65">
        <f t="shared" si="14"/>
        <v>0</v>
      </c>
      <c r="G43" s="65">
        <f t="shared" si="15"/>
        <v>0</v>
      </c>
      <c r="H43" s="65">
        <f t="shared" si="16"/>
        <v>0</v>
      </c>
      <c r="I43" s="65">
        <f t="shared" si="17"/>
        <v>0</v>
      </c>
      <c r="J43" s="65">
        <f t="shared" si="18"/>
        <v>0</v>
      </c>
      <c r="K43" s="65">
        <f t="shared" si="19"/>
        <v>0</v>
      </c>
      <c r="L43" s="65">
        <f t="shared" si="20"/>
        <v>0</v>
      </c>
      <c r="M43" s="65">
        <f t="shared" si="21"/>
        <v>0</v>
      </c>
      <c r="N43" s="65">
        <f t="shared" si="22"/>
        <v>0</v>
      </c>
      <c r="O43" s="65">
        <f t="shared" si="23"/>
        <v>0</v>
      </c>
    </row>
    <row r="44" spans="1:15">
      <c r="A44" s="445">
        <v>43</v>
      </c>
      <c r="B44" s="450" t="s">
        <v>224</v>
      </c>
      <c r="D44" s="65">
        <f t="shared" si="12"/>
        <v>0</v>
      </c>
      <c r="E44" s="65">
        <f t="shared" si="13"/>
        <v>0</v>
      </c>
      <c r="F44" s="65">
        <f t="shared" si="14"/>
        <v>0</v>
      </c>
      <c r="G44" s="65">
        <f t="shared" si="15"/>
        <v>0</v>
      </c>
      <c r="H44" s="65">
        <f t="shared" si="16"/>
        <v>0</v>
      </c>
      <c r="I44" s="65">
        <f t="shared" si="17"/>
        <v>0</v>
      </c>
      <c r="J44" s="65">
        <f t="shared" si="18"/>
        <v>0</v>
      </c>
      <c r="K44" s="65">
        <f t="shared" si="19"/>
        <v>0</v>
      </c>
      <c r="L44" s="65">
        <f t="shared" si="20"/>
        <v>0</v>
      </c>
      <c r="M44" s="65">
        <f t="shared" si="21"/>
        <v>0</v>
      </c>
      <c r="N44" s="65">
        <f t="shared" si="22"/>
        <v>0</v>
      </c>
      <c r="O44" s="65">
        <f t="shared" si="23"/>
        <v>0</v>
      </c>
    </row>
    <row r="45" spans="1:15">
      <c r="A45" s="445">
        <v>44</v>
      </c>
      <c r="B45" s="450" t="s">
        <v>226</v>
      </c>
      <c r="D45" s="65">
        <f t="shared" si="12"/>
        <v>0</v>
      </c>
      <c r="E45" s="65">
        <f t="shared" si="13"/>
        <v>0</v>
      </c>
      <c r="F45" s="65">
        <f t="shared" si="14"/>
        <v>0</v>
      </c>
      <c r="G45" s="65">
        <f t="shared" si="15"/>
        <v>0</v>
      </c>
      <c r="H45" s="65">
        <f t="shared" si="16"/>
        <v>0</v>
      </c>
      <c r="I45" s="65">
        <f t="shared" si="17"/>
        <v>0</v>
      </c>
      <c r="J45" s="65">
        <f t="shared" si="18"/>
        <v>0</v>
      </c>
      <c r="K45" s="65">
        <f t="shared" si="19"/>
        <v>0</v>
      </c>
      <c r="L45" s="65">
        <f t="shared" si="20"/>
        <v>0</v>
      </c>
      <c r="M45" s="65">
        <f t="shared" si="21"/>
        <v>0</v>
      </c>
      <c r="N45" s="65">
        <f t="shared" si="22"/>
        <v>0</v>
      </c>
      <c r="O45" s="65">
        <f t="shared" si="23"/>
        <v>0</v>
      </c>
    </row>
    <row r="46" spans="1:15">
      <c r="A46" s="445">
        <v>45</v>
      </c>
      <c r="B46" s="450" t="s">
        <v>228</v>
      </c>
      <c r="D46" s="65">
        <f t="shared" si="12"/>
        <v>0</v>
      </c>
      <c r="E46" s="65">
        <f t="shared" si="13"/>
        <v>0</v>
      </c>
      <c r="F46" s="65">
        <f t="shared" si="14"/>
        <v>0</v>
      </c>
      <c r="G46" s="65">
        <f t="shared" si="15"/>
        <v>0</v>
      </c>
      <c r="H46" s="65">
        <f t="shared" si="16"/>
        <v>0</v>
      </c>
      <c r="I46" s="65">
        <f t="shared" si="17"/>
        <v>0</v>
      </c>
      <c r="J46" s="65">
        <f t="shared" si="18"/>
        <v>0</v>
      </c>
      <c r="K46" s="65">
        <f t="shared" si="19"/>
        <v>0</v>
      </c>
      <c r="L46" s="65">
        <f t="shared" si="20"/>
        <v>0</v>
      </c>
      <c r="M46" s="65">
        <f t="shared" si="21"/>
        <v>0</v>
      </c>
      <c r="N46" s="65">
        <f t="shared" si="22"/>
        <v>0</v>
      </c>
      <c r="O46" s="65">
        <f t="shared" si="23"/>
        <v>0</v>
      </c>
    </row>
    <row r="47" spans="1:15">
      <c r="A47" s="445">
        <v>46</v>
      </c>
      <c r="B47" s="450" t="s">
        <v>229</v>
      </c>
      <c r="D47" s="65">
        <f t="shared" si="12"/>
        <v>0</v>
      </c>
      <c r="E47" s="65">
        <f t="shared" si="13"/>
        <v>0</v>
      </c>
      <c r="F47" s="65">
        <f t="shared" si="14"/>
        <v>0</v>
      </c>
      <c r="G47" s="65">
        <f t="shared" si="15"/>
        <v>0</v>
      </c>
      <c r="H47" s="65">
        <f t="shared" si="16"/>
        <v>0</v>
      </c>
      <c r="I47" s="65">
        <f t="shared" si="17"/>
        <v>0</v>
      </c>
      <c r="J47" s="65">
        <f t="shared" si="18"/>
        <v>0</v>
      </c>
      <c r="K47" s="65">
        <f t="shared" si="19"/>
        <v>0</v>
      </c>
      <c r="L47" s="65">
        <f t="shared" si="20"/>
        <v>0</v>
      </c>
      <c r="M47" s="65">
        <f t="shared" si="21"/>
        <v>0</v>
      </c>
      <c r="N47" s="65">
        <f t="shared" si="22"/>
        <v>0</v>
      </c>
      <c r="O47" s="65">
        <f t="shared" si="23"/>
        <v>0</v>
      </c>
    </row>
    <row r="48" spans="1:15">
      <c r="A48" s="445">
        <v>47</v>
      </c>
      <c r="B48" s="450" t="s">
        <v>231</v>
      </c>
      <c r="D48" s="65">
        <f t="shared" si="12"/>
        <v>0</v>
      </c>
      <c r="E48" s="65">
        <f t="shared" si="13"/>
        <v>0</v>
      </c>
      <c r="F48" s="65">
        <f t="shared" si="14"/>
        <v>0</v>
      </c>
      <c r="G48" s="65">
        <f t="shared" si="15"/>
        <v>0</v>
      </c>
      <c r="H48" s="65">
        <f t="shared" si="16"/>
        <v>0</v>
      </c>
      <c r="I48" s="65">
        <f t="shared" si="17"/>
        <v>0</v>
      </c>
      <c r="J48" s="65">
        <f t="shared" si="18"/>
        <v>0</v>
      </c>
      <c r="K48" s="65">
        <f t="shared" si="19"/>
        <v>0</v>
      </c>
      <c r="L48" s="65">
        <f t="shared" si="20"/>
        <v>0</v>
      </c>
      <c r="M48" s="65">
        <f t="shared" si="21"/>
        <v>0</v>
      </c>
      <c r="N48" s="65">
        <f t="shared" si="22"/>
        <v>0</v>
      </c>
      <c r="O48" s="65">
        <f t="shared" si="23"/>
        <v>0</v>
      </c>
    </row>
    <row r="49" spans="1:15">
      <c r="A49" s="445">
        <v>48</v>
      </c>
      <c r="B49" s="450" t="s">
        <v>232</v>
      </c>
      <c r="D49" s="65">
        <f t="shared" si="12"/>
        <v>0</v>
      </c>
      <c r="E49" s="65">
        <f t="shared" si="13"/>
        <v>0</v>
      </c>
      <c r="F49" s="65">
        <f t="shared" si="14"/>
        <v>0</v>
      </c>
      <c r="G49" s="65">
        <f t="shared" si="15"/>
        <v>0</v>
      </c>
      <c r="H49" s="65">
        <f t="shared" si="16"/>
        <v>0</v>
      </c>
      <c r="I49" s="65">
        <f t="shared" si="17"/>
        <v>0</v>
      </c>
      <c r="J49" s="65">
        <f t="shared" si="18"/>
        <v>0</v>
      </c>
      <c r="K49" s="65">
        <f t="shared" si="19"/>
        <v>0</v>
      </c>
      <c r="L49" s="65">
        <f t="shared" si="20"/>
        <v>0</v>
      </c>
      <c r="M49" s="65">
        <f t="shared" si="21"/>
        <v>0</v>
      </c>
      <c r="N49" s="65">
        <f t="shared" si="22"/>
        <v>0</v>
      </c>
      <c r="O49" s="65">
        <f t="shared" si="23"/>
        <v>0</v>
      </c>
    </row>
    <row r="50" spans="1:15">
      <c r="A50" s="445">
        <v>49</v>
      </c>
      <c r="B50" s="450" t="s">
        <v>233</v>
      </c>
      <c r="D50" s="65">
        <f t="shared" si="12"/>
        <v>0</v>
      </c>
      <c r="E50" s="65">
        <f t="shared" si="13"/>
        <v>0</v>
      </c>
      <c r="F50" s="65">
        <f t="shared" si="14"/>
        <v>0</v>
      </c>
      <c r="G50" s="65">
        <f t="shared" si="15"/>
        <v>0</v>
      </c>
      <c r="H50" s="65">
        <f t="shared" si="16"/>
        <v>0</v>
      </c>
      <c r="I50" s="65">
        <f t="shared" si="17"/>
        <v>0</v>
      </c>
      <c r="J50" s="65">
        <f t="shared" si="18"/>
        <v>0</v>
      </c>
      <c r="K50" s="65">
        <f t="shared" si="19"/>
        <v>0</v>
      </c>
      <c r="L50" s="65">
        <f t="shared" si="20"/>
        <v>0</v>
      </c>
      <c r="M50" s="65">
        <f t="shared" si="21"/>
        <v>0</v>
      </c>
      <c r="N50" s="65">
        <f t="shared" si="22"/>
        <v>0</v>
      </c>
      <c r="O50" s="65">
        <f t="shared" si="23"/>
        <v>0</v>
      </c>
    </row>
    <row r="51" spans="1:15">
      <c r="A51" s="445">
        <v>50</v>
      </c>
      <c r="B51" s="450" t="s">
        <v>234</v>
      </c>
      <c r="D51" s="65">
        <f t="shared" si="12"/>
        <v>0</v>
      </c>
      <c r="E51" s="65">
        <f t="shared" si="13"/>
        <v>0</v>
      </c>
      <c r="F51" s="65">
        <f t="shared" si="14"/>
        <v>0</v>
      </c>
      <c r="G51" s="65">
        <f t="shared" si="15"/>
        <v>0</v>
      </c>
      <c r="H51" s="65">
        <f t="shared" si="16"/>
        <v>0</v>
      </c>
      <c r="I51" s="65">
        <f t="shared" si="17"/>
        <v>0</v>
      </c>
      <c r="J51" s="65">
        <f t="shared" si="18"/>
        <v>0</v>
      </c>
      <c r="K51" s="65">
        <f t="shared" si="19"/>
        <v>0</v>
      </c>
      <c r="L51" s="65">
        <f t="shared" si="20"/>
        <v>0</v>
      </c>
      <c r="M51" s="65">
        <f t="shared" si="21"/>
        <v>0</v>
      </c>
      <c r="N51" s="65">
        <f t="shared" si="22"/>
        <v>0</v>
      </c>
      <c r="O51" s="65">
        <f t="shared" si="23"/>
        <v>0</v>
      </c>
    </row>
    <row r="52" spans="1:15">
      <c r="A52" s="445">
        <v>51</v>
      </c>
      <c r="B52" s="450" t="s">
        <v>235</v>
      </c>
      <c r="D52" s="65">
        <f t="shared" si="12"/>
        <v>0</v>
      </c>
      <c r="E52" s="65">
        <f t="shared" si="13"/>
        <v>0</v>
      </c>
      <c r="F52" s="65">
        <f t="shared" si="14"/>
        <v>0</v>
      </c>
      <c r="G52" s="65">
        <f t="shared" si="15"/>
        <v>0</v>
      </c>
      <c r="H52" s="65">
        <f t="shared" si="16"/>
        <v>0</v>
      </c>
      <c r="I52" s="65">
        <f t="shared" si="17"/>
        <v>0</v>
      </c>
      <c r="J52" s="65">
        <f t="shared" si="18"/>
        <v>0</v>
      </c>
      <c r="K52" s="65">
        <f t="shared" si="19"/>
        <v>0</v>
      </c>
      <c r="L52" s="65">
        <f t="shared" si="20"/>
        <v>0</v>
      </c>
      <c r="M52" s="65">
        <f t="shared" si="21"/>
        <v>0</v>
      </c>
      <c r="N52" s="65">
        <f t="shared" si="22"/>
        <v>0</v>
      </c>
      <c r="O52" s="65">
        <f t="shared" si="23"/>
        <v>0</v>
      </c>
    </row>
    <row r="53" spans="1:15">
      <c r="A53" s="445">
        <v>52</v>
      </c>
      <c r="B53" s="450" t="s">
        <v>237</v>
      </c>
      <c r="D53" s="65">
        <f t="shared" si="12"/>
        <v>0</v>
      </c>
      <c r="E53" s="65">
        <f t="shared" si="13"/>
        <v>0</v>
      </c>
      <c r="F53" s="65">
        <f t="shared" si="14"/>
        <v>0</v>
      </c>
      <c r="G53" s="65">
        <f t="shared" si="15"/>
        <v>0</v>
      </c>
      <c r="H53" s="65">
        <f t="shared" si="16"/>
        <v>0</v>
      </c>
      <c r="I53" s="65">
        <f t="shared" si="17"/>
        <v>0</v>
      </c>
      <c r="J53" s="65">
        <f t="shared" si="18"/>
        <v>0</v>
      </c>
      <c r="K53" s="65">
        <f t="shared" si="19"/>
        <v>0</v>
      </c>
      <c r="L53" s="65">
        <f t="shared" si="20"/>
        <v>0</v>
      </c>
      <c r="M53" s="65">
        <f t="shared" si="21"/>
        <v>0</v>
      </c>
      <c r="N53" s="65">
        <f t="shared" si="22"/>
        <v>0</v>
      </c>
      <c r="O53" s="65">
        <f t="shared" si="23"/>
        <v>0</v>
      </c>
    </row>
    <row r="54" spans="1:15">
      <c r="A54" s="445">
        <v>53</v>
      </c>
      <c r="B54" s="450" t="s">
        <v>238</v>
      </c>
      <c r="D54" s="65">
        <f t="shared" si="12"/>
        <v>0</v>
      </c>
      <c r="E54" s="65">
        <f t="shared" si="13"/>
        <v>0</v>
      </c>
      <c r="F54" s="65">
        <f t="shared" si="14"/>
        <v>0</v>
      </c>
      <c r="G54" s="65">
        <f t="shared" si="15"/>
        <v>0</v>
      </c>
      <c r="H54" s="65">
        <f t="shared" si="16"/>
        <v>0</v>
      </c>
      <c r="I54" s="65">
        <f t="shared" si="17"/>
        <v>0</v>
      </c>
      <c r="J54" s="65">
        <f t="shared" si="18"/>
        <v>0</v>
      </c>
      <c r="K54" s="65">
        <f t="shared" si="19"/>
        <v>0</v>
      </c>
      <c r="L54" s="65">
        <f t="shared" si="20"/>
        <v>0</v>
      </c>
      <c r="M54" s="65">
        <f t="shared" si="21"/>
        <v>0</v>
      </c>
      <c r="N54" s="65">
        <f t="shared" si="22"/>
        <v>0</v>
      </c>
      <c r="O54" s="65">
        <f t="shared" si="23"/>
        <v>0</v>
      </c>
    </row>
    <row r="55" spans="1:15">
      <c r="A55" s="445">
        <v>54</v>
      </c>
      <c r="B55" s="450" t="s">
        <v>239</v>
      </c>
      <c r="D55" s="65">
        <f t="shared" si="12"/>
        <v>0</v>
      </c>
      <c r="E55" s="65">
        <f t="shared" si="13"/>
        <v>0</v>
      </c>
      <c r="F55" s="65">
        <f t="shared" si="14"/>
        <v>0</v>
      </c>
      <c r="G55" s="65">
        <f t="shared" si="15"/>
        <v>0</v>
      </c>
      <c r="H55" s="65">
        <f t="shared" si="16"/>
        <v>0</v>
      </c>
      <c r="I55" s="65">
        <f t="shared" si="17"/>
        <v>0</v>
      </c>
      <c r="J55" s="65">
        <f t="shared" si="18"/>
        <v>0</v>
      </c>
      <c r="K55" s="65">
        <f t="shared" si="19"/>
        <v>0</v>
      </c>
      <c r="L55" s="65">
        <f t="shared" si="20"/>
        <v>0</v>
      </c>
      <c r="M55" s="65">
        <f t="shared" si="21"/>
        <v>0</v>
      </c>
      <c r="N55" s="65">
        <f t="shared" si="22"/>
        <v>0</v>
      </c>
      <c r="O55" s="65">
        <f t="shared" si="23"/>
        <v>0</v>
      </c>
    </row>
    <row r="56" spans="1:15">
      <c r="A56" s="445">
        <v>55</v>
      </c>
      <c r="B56" s="451" t="s">
        <v>240</v>
      </c>
      <c r="D56" s="65">
        <f t="shared" si="12"/>
        <v>0</v>
      </c>
      <c r="E56" s="65">
        <f t="shared" si="13"/>
        <v>0</v>
      </c>
      <c r="F56" s="65">
        <f t="shared" si="14"/>
        <v>0</v>
      </c>
      <c r="G56" s="65">
        <f t="shared" si="15"/>
        <v>0</v>
      </c>
      <c r="H56" s="65">
        <f t="shared" si="16"/>
        <v>0</v>
      </c>
      <c r="I56" s="65">
        <f t="shared" si="17"/>
        <v>0</v>
      </c>
      <c r="J56" s="65">
        <f t="shared" si="18"/>
        <v>0</v>
      </c>
      <c r="K56" s="65">
        <f t="shared" si="19"/>
        <v>0</v>
      </c>
      <c r="L56" s="65">
        <f t="shared" si="20"/>
        <v>0</v>
      </c>
      <c r="M56" s="65">
        <f t="shared" si="21"/>
        <v>0</v>
      </c>
      <c r="N56" s="65">
        <f t="shared" si="22"/>
        <v>0</v>
      </c>
      <c r="O56" s="65">
        <f t="shared" si="23"/>
        <v>0</v>
      </c>
    </row>
    <row r="57" spans="1:15">
      <c r="A57" s="445">
        <v>56</v>
      </c>
      <c r="B57" s="450" t="s">
        <v>242</v>
      </c>
      <c r="D57" s="65">
        <f t="shared" si="12"/>
        <v>0</v>
      </c>
      <c r="E57" s="65">
        <f t="shared" si="13"/>
        <v>0</v>
      </c>
      <c r="F57" s="65">
        <f t="shared" si="14"/>
        <v>0</v>
      </c>
      <c r="G57" s="65">
        <f t="shared" si="15"/>
        <v>0</v>
      </c>
      <c r="H57" s="65">
        <f t="shared" si="16"/>
        <v>0</v>
      </c>
      <c r="I57" s="65">
        <f t="shared" si="17"/>
        <v>0</v>
      </c>
      <c r="J57" s="65">
        <f t="shared" si="18"/>
        <v>0</v>
      </c>
      <c r="K57" s="65">
        <f t="shared" si="19"/>
        <v>0</v>
      </c>
      <c r="L57" s="65">
        <f t="shared" si="20"/>
        <v>0</v>
      </c>
      <c r="M57" s="65">
        <f t="shared" si="21"/>
        <v>0</v>
      </c>
      <c r="N57" s="65">
        <f t="shared" si="22"/>
        <v>0</v>
      </c>
      <c r="O57" s="65">
        <f t="shared" si="23"/>
        <v>0</v>
      </c>
    </row>
    <row r="58" spans="1:15">
      <c r="A58" s="445">
        <v>57</v>
      </c>
      <c r="B58" s="450" t="s">
        <v>544</v>
      </c>
      <c r="D58" s="65">
        <f t="shared" si="12"/>
        <v>0</v>
      </c>
      <c r="E58" s="65">
        <f t="shared" si="13"/>
        <v>0</v>
      </c>
      <c r="F58" s="65">
        <f t="shared" si="14"/>
        <v>0</v>
      </c>
      <c r="G58" s="65">
        <f t="shared" si="15"/>
        <v>0</v>
      </c>
      <c r="H58" s="65">
        <f t="shared" si="16"/>
        <v>0</v>
      </c>
      <c r="I58" s="65">
        <f t="shared" si="17"/>
        <v>0</v>
      </c>
      <c r="J58" s="65">
        <f t="shared" si="18"/>
        <v>0</v>
      </c>
      <c r="K58" s="65">
        <f t="shared" si="19"/>
        <v>0</v>
      </c>
      <c r="L58" s="65">
        <f t="shared" si="20"/>
        <v>0</v>
      </c>
      <c r="M58" s="65">
        <f t="shared" si="21"/>
        <v>0</v>
      </c>
      <c r="N58" s="65">
        <f t="shared" si="22"/>
        <v>0</v>
      </c>
      <c r="O58" s="65">
        <f t="shared" si="23"/>
        <v>0</v>
      </c>
    </row>
    <row r="59" spans="1:15">
      <c r="A59" s="445">
        <v>58</v>
      </c>
      <c r="B59" s="450" t="s">
        <v>545</v>
      </c>
      <c r="D59" s="65">
        <f t="shared" si="12"/>
        <v>0</v>
      </c>
      <c r="E59" s="65">
        <f t="shared" si="13"/>
        <v>0</v>
      </c>
      <c r="F59" s="65">
        <f t="shared" si="14"/>
        <v>0</v>
      </c>
      <c r="G59" s="65">
        <f t="shared" si="15"/>
        <v>0</v>
      </c>
      <c r="H59" s="65">
        <f t="shared" si="16"/>
        <v>0</v>
      </c>
      <c r="I59" s="65">
        <f t="shared" si="17"/>
        <v>0</v>
      </c>
      <c r="J59" s="65">
        <f t="shared" si="18"/>
        <v>0</v>
      </c>
      <c r="K59" s="65">
        <f t="shared" si="19"/>
        <v>0</v>
      </c>
      <c r="L59" s="65">
        <f t="shared" si="20"/>
        <v>0</v>
      </c>
      <c r="M59" s="65">
        <f t="shared" si="21"/>
        <v>0</v>
      </c>
      <c r="N59" s="65">
        <f t="shared" si="22"/>
        <v>0</v>
      </c>
      <c r="O59" s="65">
        <f t="shared" si="23"/>
        <v>0</v>
      </c>
    </row>
    <row r="60" spans="1:15">
      <c r="A60" s="445">
        <v>59</v>
      </c>
      <c r="B60" s="450" t="s">
        <v>546</v>
      </c>
      <c r="D60" s="65">
        <f t="shared" si="12"/>
        <v>0</v>
      </c>
      <c r="E60" s="65">
        <f t="shared" si="13"/>
        <v>0</v>
      </c>
      <c r="F60" s="65">
        <f t="shared" si="14"/>
        <v>0</v>
      </c>
      <c r="G60" s="65">
        <f t="shared" si="15"/>
        <v>0</v>
      </c>
      <c r="H60" s="65">
        <f t="shared" si="16"/>
        <v>0</v>
      </c>
      <c r="I60" s="65">
        <f t="shared" si="17"/>
        <v>0</v>
      </c>
      <c r="J60" s="65">
        <f t="shared" si="18"/>
        <v>0</v>
      </c>
      <c r="K60" s="65">
        <f t="shared" si="19"/>
        <v>0</v>
      </c>
      <c r="L60" s="65">
        <f t="shared" si="20"/>
        <v>0</v>
      </c>
      <c r="M60" s="65">
        <f t="shared" si="21"/>
        <v>0</v>
      </c>
      <c r="N60" s="65">
        <f t="shared" si="22"/>
        <v>0</v>
      </c>
      <c r="O60" s="65">
        <f t="shared" si="23"/>
        <v>0</v>
      </c>
    </row>
    <row r="61" spans="1:15">
      <c r="A61" s="445">
        <v>60</v>
      </c>
      <c r="B61" s="451" t="s">
        <v>246</v>
      </c>
      <c r="D61" s="65">
        <f t="shared" si="12"/>
        <v>0</v>
      </c>
      <c r="E61" s="65">
        <f t="shared" si="13"/>
        <v>0</v>
      </c>
      <c r="F61" s="65">
        <f t="shared" si="14"/>
        <v>0</v>
      </c>
      <c r="G61" s="65">
        <f t="shared" si="15"/>
        <v>0</v>
      </c>
      <c r="H61" s="65">
        <f t="shared" si="16"/>
        <v>0</v>
      </c>
      <c r="I61" s="65">
        <f t="shared" si="17"/>
        <v>0</v>
      </c>
      <c r="J61" s="65">
        <f t="shared" si="18"/>
        <v>0</v>
      </c>
      <c r="K61" s="65">
        <f t="shared" si="19"/>
        <v>0</v>
      </c>
      <c r="L61" s="65">
        <f t="shared" si="20"/>
        <v>0</v>
      </c>
      <c r="M61" s="65">
        <f t="shared" si="21"/>
        <v>0</v>
      </c>
      <c r="N61" s="65">
        <f t="shared" si="22"/>
        <v>0</v>
      </c>
      <c r="O61" s="65">
        <f t="shared" si="23"/>
        <v>0</v>
      </c>
    </row>
    <row r="62" spans="1:15">
      <c r="A62" s="445">
        <v>61</v>
      </c>
      <c r="B62" s="450" t="s">
        <v>247</v>
      </c>
      <c r="D62" s="65">
        <f t="shared" si="12"/>
        <v>0</v>
      </c>
      <c r="E62" s="65">
        <f t="shared" si="13"/>
        <v>0</v>
      </c>
      <c r="F62" s="65">
        <f t="shared" si="14"/>
        <v>0</v>
      </c>
      <c r="G62" s="65">
        <f t="shared" si="15"/>
        <v>0</v>
      </c>
      <c r="H62" s="65">
        <f t="shared" si="16"/>
        <v>0</v>
      </c>
      <c r="I62" s="65">
        <f t="shared" si="17"/>
        <v>0</v>
      </c>
      <c r="J62" s="65">
        <f t="shared" si="18"/>
        <v>0</v>
      </c>
      <c r="K62" s="65">
        <f t="shared" si="19"/>
        <v>0</v>
      </c>
      <c r="L62" s="65">
        <f t="shared" si="20"/>
        <v>0</v>
      </c>
      <c r="M62" s="65">
        <f t="shared" si="21"/>
        <v>0</v>
      </c>
      <c r="N62" s="65">
        <f t="shared" si="22"/>
        <v>0</v>
      </c>
      <c r="O62" s="65">
        <f t="shared" si="23"/>
        <v>0</v>
      </c>
    </row>
    <row r="63" spans="1:15">
      <c r="A63" s="445">
        <v>62</v>
      </c>
      <c r="B63" s="450" t="s">
        <v>248</v>
      </c>
      <c r="D63" s="65">
        <f t="shared" si="12"/>
        <v>0</v>
      </c>
      <c r="E63" s="65">
        <f t="shared" si="13"/>
        <v>0</v>
      </c>
      <c r="F63" s="65">
        <f t="shared" si="14"/>
        <v>0</v>
      </c>
      <c r="G63" s="65">
        <f t="shared" si="15"/>
        <v>0</v>
      </c>
      <c r="H63" s="65">
        <f t="shared" si="16"/>
        <v>0</v>
      </c>
      <c r="I63" s="65">
        <f t="shared" si="17"/>
        <v>0</v>
      </c>
      <c r="J63" s="65">
        <f t="shared" si="18"/>
        <v>0</v>
      </c>
      <c r="K63" s="65">
        <f t="shared" si="19"/>
        <v>0</v>
      </c>
      <c r="L63" s="65">
        <f t="shared" si="20"/>
        <v>0</v>
      </c>
      <c r="M63" s="65">
        <f t="shared" si="21"/>
        <v>0</v>
      </c>
      <c r="N63" s="65">
        <f t="shared" si="22"/>
        <v>0</v>
      </c>
      <c r="O63" s="65">
        <f t="shared" si="23"/>
        <v>0</v>
      </c>
    </row>
    <row r="64" spans="1:15">
      <c r="A64" s="445">
        <v>63</v>
      </c>
      <c r="B64" s="450" t="s">
        <v>249</v>
      </c>
      <c r="D64" s="65">
        <f t="shared" si="12"/>
        <v>0</v>
      </c>
      <c r="E64" s="65">
        <f t="shared" si="13"/>
        <v>0</v>
      </c>
      <c r="F64" s="65">
        <f t="shared" si="14"/>
        <v>0</v>
      </c>
      <c r="G64" s="65">
        <f t="shared" si="15"/>
        <v>0</v>
      </c>
      <c r="H64" s="65">
        <f t="shared" si="16"/>
        <v>0</v>
      </c>
      <c r="I64" s="65">
        <f t="shared" si="17"/>
        <v>0</v>
      </c>
      <c r="J64" s="65">
        <f t="shared" si="18"/>
        <v>0</v>
      </c>
      <c r="K64" s="65">
        <f t="shared" si="19"/>
        <v>0</v>
      </c>
      <c r="L64" s="65">
        <f t="shared" si="20"/>
        <v>0</v>
      </c>
      <c r="M64" s="65">
        <f t="shared" si="21"/>
        <v>0</v>
      </c>
      <c r="N64" s="65">
        <f t="shared" si="22"/>
        <v>0</v>
      </c>
      <c r="O64" s="65">
        <f t="shared" si="23"/>
        <v>0</v>
      </c>
    </row>
    <row r="65" spans="1:15">
      <c r="A65" s="445">
        <v>64</v>
      </c>
      <c r="B65" s="450" t="s">
        <v>250</v>
      </c>
      <c r="D65" s="65">
        <f t="shared" si="12"/>
        <v>0</v>
      </c>
      <c r="E65" s="65">
        <f t="shared" si="13"/>
        <v>0</v>
      </c>
      <c r="F65" s="65">
        <f t="shared" si="14"/>
        <v>0</v>
      </c>
      <c r="G65" s="65">
        <f t="shared" si="15"/>
        <v>0</v>
      </c>
      <c r="H65" s="65">
        <f t="shared" si="16"/>
        <v>0</v>
      </c>
      <c r="I65" s="65">
        <f t="shared" si="17"/>
        <v>0</v>
      </c>
      <c r="J65" s="65">
        <f t="shared" si="18"/>
        <v>0</v>
      </c>
      <c r="K65" s="65">
        <f t="shared" si="19"/>
        <v>0</v>
      </c>
      <c r="L65" s="65">
        <f t="shared" si="20"/>
        <v>0</v>
      </c>
      <c r="M65" s="65">
        <f t="shared" si="21"/>
        <v>0</v>
      </c>
      <c r="N65" s="65">
        <f t="shared" si="22"/>
        <v>0</v>
      </c>
      <c r="O65" s="65">
        <f t="shared" si="23"/>
        <v>0</v>
      </c>
    </row>
    <row r="66" spans="1:15">
      <c r="A66" s="445">
        <v>65</v>
      </c>
      <c r="B66" s="450" t="s">
        <v>251</v>
      </c>
      <c r="D66" s="65">
        <f t="shared" si="12"/>
        <v>0</v>
      </c>
      <c r="E66" s="65">
        <f t="shared" si="13"/>
        <v>0</v>
      </c>
      <c r="F66" s="65">
        <f t="shared" si="14"/>
        <v>0</v>
      </c>
      <c r="G66" s="65">
        <f t="shared" si="15"/>
        <v>0</v>
      </c>
      <c r="H66" s="65">
        <f t="shared" si="16"/>
        <v>0</v>
      </c>
      <c r="I66" s="65">
        <f t="shared" si="17"/>
        <v>0</v>
      </c>
      <c r="J66" s="65">
        <f t="shared" si="18"/>
        <v>0</v>
      </c>
      <c r="K66" s="65">
        <f t="shared" si="19"/>
        <v>0</v>
      </c>
      <c r="L66" s="65">
        <f t="shared" si="20"/>
        <v>0</v>
      </c>
      <c r="M66" s="65">
        <f t="shared" si="21"/>
        <v>0</v>
      </c>
      <c r="N66" s="65">
        <f t="shared" si="22"/>
        <v>0</v>
      </c>
      <c r="O66" s="65">
        <f t="shared" si="23"/>
        <v>0</v>
      </c>
    </row>
    <row r="67" spans="1:15">
      <c r="A67" s="445">
        <v>66</v>
      </c>
      <c r="B67" s="450" t="s">
        <v>252</v>
      </c>
      <c r="D67" s="65">
        <f t="shared" si="12"/>
        <v>0</v>
      </c>
      <c r="E67" s="65">
        <f t="shared" si="13"/>
        <v>0</v>
      </c>
      <c r="F67" s="65">
        <f t="shared" si="14"/>
        <v>0</v>
      </c>
      <c r="G67" s="65">
        <f t="shared" si="15"/>
        <v>0</v>
      </c>
      <c r="H67" s="65">
        <f t="shared" si="16"/>
        <v>0</v>
      </c>
      <c r="I67" s="65">
        <f t="shared" si="17"/>
        <v>0</v>
      </c>
      <c r="J67" s="65">
        <f t="shared" si="18"/>
        <v>0</v>
      </c>
      <c r="K67" s="65">
        <f t="shared" si="19"/>
        <v>0</v>
      </c>
      <c r="L67" s="65">
        <f t="shared" si="20"/>
        <v>0</v>
      </c>
      <c r="M67" s="65">
        <f t="shared" si="21"/>
        <v>0</v>
      </c>
      <c r="N67" s="65">
        <f t="shared" si="22"/>
        <v>0</v>
      </c>
      <c r="O67" s="65">
        <f t="shared" si="23"/>
        <v>0</v>
      </c>
    </row>
    <row r="68" spans="1:15">
      <c r="A68" s="445">
        <v>67</v>
      </c>
      <c r="B68" s="450" t="s">
        <v>253</v>
      </c>
      <c r="D68" s="65">
        <f t="shared" si="12"/>
        <v>0</v>
      </c>
      <c r="E68" s="65">
        <f t="shared" si="13"/>
        <v>0</v>
      </c>
      <c r="F68" s="65">
        <f t="shared" si="14"/>
        <v>0</v>
      </c>
      <c r="G68" s="65">
        <f t="shared" si="15"/>
        <v>0</v>
      </c>
      <c r="H68" s="65">
        <f t="shared" si="16"/>
        <v>0</v>
      </c>
      <c r="I68" s="65">
        <f t="shared" si="17"/>
        <v>0</v>
      </c>
      <c r="J68" s="65">
        <f t="shared" si="18"/>
        <v>0</v>
      </c>
      <c r="K68" s="65">
        <f t="shared" si="19"/>
        <v>0</v>
      </c>
      <c r="L68" s="65">
        <f t="shared" si="20"/>
        <v>0</v>
      </c>
      <c r="M68" s="65">
        <f t="shared" si="21"/>
        <v>0</v>
      </c>
      <c r="N68" s="65">
        <f t="shared" si="22"/>
        <v>0</v>
      </c>
      <c r="O68" s="65">
        <f t="shared" si="23"/>
        <v>0</v>
      </c>
    </row>
    <row r="69" spans="1:15">
      <c r="A69" s="445">
        <v>68</v>
      </c>
      <c r="B69" s="450" t="s">
        <v>254</v>
      </c>
      <c r="D69" s="65">
        <f t="shared" si="12"/>
        <v>0</v>
      </c>
      <c r="E69" s="65">
        <f t="shared" si="13"/>
        <v>0</v>
      </c>
      <c r="F69" s="65">
        <f t="shared" si="14"/>
        <v>0</v>
      </c>
      <c r="G69" s="65">
        <f t="shared" si="15"/>
        <v>0</v>
      </c>
      <c r="H69" s="65">
        <f t="shared" si="16"/>
        <v>0</v>
      </c>
      <c r="I69" s="65">
        <f t="shared" si="17"/>
        <v>0</v>
      </c>
      <c r="J69" s="65">
        <f t="shared" si="18"/>
        <v>0</v>
      </c>
      <c r="K69" s="65">
        <f t="shared" si="19"/>
        <v>0</v>
      </c>
      <c r="L69" s="65">
        <f t="shared" si="20"/>
        <v>0</v>
      </c>
      <c r="M69" s="65">
        <f t="shared" si="21"/>
        <v>0</v>
      </c>
      <c r="N69" s="65">
        <f t="shared" si="22"/>
        <v>0</v>
      </c>
      <c r="O69" s="65">
        <f t="shared" si="23"/>
        <v>0</v>
      </c>
    </row>
    <row r="70" spans="1:15">
      <c r="A70" s="445">
        <v>69</v>
      </c>
      <c r="B70" s="450" t="s">
        <v>255</v>
      </c>
      <c r="D70" s="65">
        <f t="shared" si="12"/>
        <v>0</v>
      </c>
      <c r="E70" s="65">
        <f t="shared" si="13"/>
        <v>0</v>
      </c>
      <c r="F70" s="65">
        <f t="shared" si="14"/>
        <v>0</v>
      </c>
      <c r="G70" s="65">
        <f t="shared" si="15"/>
        <v>0</v>
      </c>
      <c r="H70" s="65">
        <f t="shared" si="16"/>
        <v>0</v>
      </c>
      <c r="I70" s="65">
        <f t="shared" si="17"/>
        <v>0</v>
      </c>
      <c r="J70" s="65">
        <f t="shared" si="18"/>
        <v>0</v>
      </c>
      <c r="K70" s="65">
        <f t="shared" si="19"/>
        <v>0</v>
      </c>
      <c r="L70" s="65">
        <f t="shared" si="20"/>
        <v>0</v>
      </c>
      <c r="M70" s="65">
        <f t="shared" si="21"/>
        <v>0</v>
      </c>
      <c r="N70" s="65">
        <f t="shared" si="22"/>
        <v>0</v>
      </c>
      <c r="O70" s="65">
        <f t="shared" si="23"/>
        <v>0</v>
      </c>
    </row>
    <row r="71" spans="1:15">
      <c r="A71" s="445">
        <v>70</v>
      </c>
      <c r="B71" s="451" t="s">
        <v>256</v>
      </c>
      <c r="D71" s="65">
        <f t="shared" si="12"/>
        <v>0</v>
      </c>
      <c r="E71" s="65">
        <f t="shared" si="13"/>
        <v>0</v>
      </c>
      <c r="F71" s="65">
        <f t="shared" si="14"/>
        <v>0</v>
      </c>
      <c r="G71" s="65">
        <f t="shared" si="15"/>
        <v>0</v>
      </c>
      <c r="H71" s="65">
        <f t="shared" si="16"/>
        <v>0</v>
      </c>
      <c r="I71" s="65">
        <f t="shared" si="17"/>
        <v>0</v>
      </c>
      <c r="J71" s="65">
        <f t="shared" si="18"/>
        <v>0</v>
      </c>
      <c r="K71" s="65">
        <f t="shared" si="19"/>
        <v>0</v>
      </c>
      <c r="L71" s="65">
        <f t="shared" si="20"/>
        <v>0</v>
      </c>
      <c r="M71" s="65">
        <f t="shared" si="21"/>
        <v>0</v>
      </c>
      <c r="N71" s="65">
        <f t="shared" si="22"/>
        <v>0</v>
      </c>
      <c r="O71" s="65">
        <f t="shared" si="23"/>
        <v>0</v>
      </c>
    </row>
    <row r="72" spans="1:15">
      <c r="A72" s="445">
        <v>71</v>
      </c>
      <c r="B72" s="450" t="s">
        <v>257</v>
      </c>
      <c r="D72" s="65">
        <f t="shared" si="12"/>
        <v>0</v>
      </c>
      <c r="E72" s="65">
        <f t="shared" si="13"/>
        <v>0</v>
      </c>
      <c r="F72" s="65">
        <f t="shared" si="14"/>
        <v>0</v>
      </c>
      <c r="G72" s="65">
        <f t="shared" si="15"/>
        <v>0</v>
      </c>
      <c r="H72" s="65">
        <f t="shared" si="16"/>
        <v>0</v>
      </c>
      <c r="I72" s="65">
        <f t="shared" si="17"/>
        <v>0</v>
      </c>
      <c r="J72" s="65">
        <f t="shared" si="18"/>
        <v>0</v>
      </c>
      <c r="K72" s="65">
        <f t="shared" si="19"/>
        <v>0</v>
      </c>
      <c r="L72" s="65">
        <f t="shared" si="20"/>
        <v>0</v>
      </c>
      <c r="M72" s="65">
        <f t="shared" si="21"/>
        <v>0</v>
      </c>
      <c r="N72" s="65">
        <f t="shared" si="22"/>
        <v>0</v>
      </c>
      <c r="O72" s="65">
        <f t="shared" si="23"/>
        <v>0</v>
      </c>
    </row>
    <row r="73" spans="1:15">
      <c r="A73" s="445">
        <v>72</v>
      </c>
      <c r="B73" s="450" t="s">
        <v>258</v>
      </c>
      <c r="D73" s="65">
        <f t="shared" ref="D73:D129" si="24">$D$132</f>
        <v>0</v>
      </c>
      <c r="E73" s="65">
        <f t="shared" ref="E73:E129" si="25">$E$132</f>
        <v>0</v>
      </c>
      <c r="F73" s="65">
        <f t="shared" ref="F73:F129" si="26">$F$132</f>
        <v>0</v>
      </c>
      <c r="G73" s="65">
        <f t="shared" ref="G73:G129" si="27">$G$132</f>
        <v>0</v>
      </c>
      <c r="H73" s="65">
        <f t="shared" ref="H73:H129" si="28">$H$132</f>
        <v>0</v>
      </c>
      <c r="I73" s="65">
        <f t="shared" ref="I73:I129" si="29">$I$132</f>
        <v>0</v>
      </c>
      <c r="J73" s="65">
        <f t="shared" ref="J73:J129" si="30">$J$132</f>
        <v>0</v>
      </c>
      <c r="K73" s="65">
        <f t="shared" ref="K73:K129" si="31">$K$132</f>
        <v>0</v>
      </c>
      <c r="L73" s="65">
        <f t="shared" ref="L73:L129" si="32">$L$132</f>
        <v>0</v>
      </c>
      <c r="M73" s="65">
        <f t="shared" ref="M73:M129" si="33">$M$132</f>
        <v>0</v>
      </c>
      <c r="N73" s="65">
        <f t="shared" ref="N73:N129" si="34">$N$132</f>
        <v>0</v>
      </c>
      <c r="O73" s="65">
        <f t="shared" ref="O73:O129" si="35">$O$132</f>
        <v>0</v>
      </c>
    </row>
    <row r="74" spans="1:15">
      <c r="A74" s="445">
        <v>73</v>
      </c>
      <c r="B74" s="450" t="s">
        <v>259</v>
      </c>
      <c r="D74" s="65">
        <f t="shared" si="24"/>
        <v>0</v>
      </c>
      <c r="E74" s="65">
        <f t="shared" si="25"/>
        <v>0</v>
      </c>
      <c r="F74" s="65">
        <f t="shared" si="26"/>
        <v>0</v>
      </c>
      <c r="G74" s="65">
        <f t="shared" si="27"/>
        <v>0</v>
      </c>
      <c r="H74" s="65">
        <f t="shared" si="28"/>
        <v>0</v>
      </c>
      <c r="I74" s="65">
        <f t="shared" si="29"/>
        <v>0</v>
      </c>
      <c r="J74" s="65">
        <f t="shared" si="30"/>
        <v>0</v>
      </c>
      <c r="K74" s="65">
        <f t="shared" si="31"/>
        <v>0</v>
      </c>
      <c r="L74" s="65">
        <f t="shared" si="32"/>
        <v>0</v>
      </c>
      <c r="M74" s="65">
        <f t="shared" si="33"/>
        <v>0</v>
      </c>
      <c r="N74" s="65">
        <f t="shared" si="34"/>
        <v>0</v>
      </c>
      <c r="O74" s="65">
        <f t="shared" si="35"/>
        <v>0</v>
      </c>
    </row>
    <row r="75" spans="1:15">
      <c r="A75" s="445">
        <v>74</v>
      </c>
      <c r="B75" s="450" t="s">
        <v>260</v>
      </c>
      <c r="D75" s="65">
        <f t="shared" si="24"/>
        <v>0</v>
      </c>
      <c r="E75" s="65">
        <f t="shared" si="25"/>
        <v>0</v>
      </c>
      <c r="F75" s="65">
        <f t="shared" si="26"/>
        <v>0</v>
      </c>
      <c r="G75" s="65">
        <f t="shared" si="27"/>
        <v>0</v>
      </c>
      <c r="H75" s="65">
        <f t="shared" si="28"/>
        <v>0</v>
      </c>
      <c r="I75" s="65">
        <f t="shared" si="29"/>
        <v>0</v>
      </c>
      <c r="J75" s="65">
        <f t="shared" si="30"/>
        <v>0</v>
      </c>
      <c r="K75" s="65">
        <f t="shared" si="31"/>
        <v>0</v>
      </c>
      <c r="L75" s="65">
        <f t="shared" si="32"/>
        <v>0</v>
      </c>
      <c r="M75" s="65">
        <f t="shared" si="33"/>
        <v>0</v>
      </c>
      <c r="N75" s="65">
        <f t="shared" si="34"/>
        <v>0</v>
      </c>
      <c r="O75" s="65">
        <f t="shared" si="35"/>
        <v>0</v>
      </c>
    </row>
    <row r="76" spans="1:15">
      <c r="A76" s="445">
        <v>75</v>
      </c>
      <c r="B76" s="450" t="s">
        <v>261</v>
      </c>
      <c r="D76" s="65">
        <f t="shared" si="24"/>
        <v>0</v>
      </c>
      <c r="E76" s="65">
        <f t="shared" si="25"/>
        <v>0</v>
      </c>
      <c r="F76" s="65">
        <f t="shared" si="26"/>
        <v>0</v>
      </c>
      <c r="G76" s="65">
        <f t="shared" si="27"/>
        <v>0</v>
      </c>
      <c r="H76" s="65">
        <f t="shared" si="28"/>
        <v>0</v>
      </c>
      <c r="I76" s="65">
        <f t="shared" si="29"/>
        <v>0</v>
      </c>
      <c r="J76" s="65">
        <f t="shared" si="30"/>
        <v>0</v>
      </c>
      <c r="K76" s="65">
        <f t="shared" si="31"/>
        <v>0</v>
      </c>
      <c r="L76" s="65">
        <f t="shared" si="32"/>
        <v>0</v>
      </c>
      <c r="M76" s="65">
        <f t="shared" si="33"/>
        <v>0</v>
      </c>
      <c r="N76" s="65">
        <f t="shared" si="34"/>
        <v>0</v>
      </c>
      <c r="O76" s="65">
        <f t="shared" si="35"/>
        <v>0</v>
      </c>
    </row>
    <row r="77" spans="1:15">
      <c r="A77" s="445">
        <v>76</v>
      </c>
      <c r="B77" s="450" t="s">
        <v>262</v>
      </c>
      <c r="D77" s="65">
        <f t="shared" si="24"/>
        <v>0</v>
      </c>
      <c r="E77" s="65">
        <f t="shared" si="25"/>
        <v>0</v>
      </c>
      <c r="F77" s="65">
        <f t="shared" si="26"/>
        <v>0</v>
      </c>
      <c r="G77" s="65">
        <f t="shared" si="27"/>
        <v>0</v>
      </c>
      <c r="H77" s="65">
        <f t="shared" si="28"/>
        <v>0</v>
      </c>
      <c r="I77" s="65">
        <f t="shared" si="29"/>
        <v>0</v>
      </c>
      <c r="J77" s="65">
        <f t="shared" si="30"/>
        <v>0</v>
      </c>
      <c r="K77" s="65">
        <f t="shared" si="31"/>
        <v>0</v>
      </c>
      <c r="L77" s="65">
        <f t="shared" si="32"/>
        <v>0</v>
      </c>
      <c r="M77" s="65">
        <f t="shared" si="33"/>
        <v>0</v>
      </c>
      <c r="N77" s="65">
        <f t="shared" si="34"/>
        <v>0</v>
      </c>
      <c r="O77" s="65">
        <f t="shared" si="35"/>
        <v>0</v>
      </c>
    </row>
    <row r="78" spans="1:15">
      <c r="A78" s="445">
        <v>77</v>
      </c>
      <c r="B78" s="450" t="s">
        <v>263</v>
      </c>
      <c r="D78" s="65">
        <f t="shared" si="24"/>
        <v>0</v>
      </c>
      <c r="E78" s="65">
        <f t="shared" si="25"/>
        <v>0</v>
      </c>
      <c r="F78" s="65">
        <f t="shared" si="26"/>
        <v>0</v>
      </c>
      <c r="G78" s="65">
        <f t="shared" si="27"/>
        <v>0</v>
      </c>
      <c r="H78" s="65">
        <f t="shared" si="28"/>
        <v>0</v>
      </c>
      <c r="I78" s="65">
        <f t="shared" si="29"/>
        <v>0</v>
      </c>
      <c r="J78" s="65">
        <f t="shared" si="30"/>
        <v>0</v>
      </c>
      <c r="K78" s="65">
        <f t="shared" si="31"/>
        <v>0</v>
      </c>
      <c r="L78" s="65">
        <f t="shared" si="32"/>
        <v>0</v>
      </c>
      <c r="M78" s="65">
        <f t="shared" si="33"/>
        <v>0</v>
      </c>
      <c r="N78" s="65">
        <f t="shared" si="34"/>
        <v>0</v>
      </c>
      <c r="O78" s="65">
        <f t="shared" si="35"/>
        <v>0</v>
      </c>
    </row>
    <row r="79" spans="1:15">
      <c r="A79" s="445">
        <v>78</v>
      </c>
      <c r="B79" s="450" t="s">
        <v>264</v>
      </c>
      <c r="D79" s="65">
        <f t="shared" si="24"/>
        <v>0</v>
      </c>
      <c r="E79" s="65">
        <f t="shared" si="25"/>
        <v>0</v>
      </c>
      <c r="F79" s="65">
        <f t="shared" si="26"/>
        <v>0</v>
      </c>
      <c r="G79" s="65">
        <f t="shared" si="27"/>
        <v>0</v>
      </c>
      <c r="H79" s="65">
        <f t="shared" si="28"/>
        <v>0</v>
      </c>
      <c r="I79" s="65">
        <f t="shared" si="29"/>
        <v>0</v>
      </c>
      <c r="J79" s="65">
        <f t="shared" si="30"/>
        <v>0</v>
      </c>
      <c r="K79" s="65">
        <f t="shared" si="31"/>
        <v>0</v>
      </c>
      <c r="L79" s="65">
        <f t="shared" si="32"/>
        <v>0</v>
      </c>
      <c r="M79" s="65">
        <f t="shared" si="33"/>
        <v>0</v>
      </c>
      <c r="N79" s="65">
        <f t="shared" si="34"/>
        <v>0</v>
      </c>
      <c r="O79" s="65">
        <f t="shared" si="35"/>
        <v>0</v>
      </c>
    </row>
    <row r="80" spans="1:15">
      <c r="A80" s="445">
        <v>79</v>
      </c>
      <c r="B80" s="450" t="s">
        <v>265</v>
      </c>
      <c r="D80" s="65">
        <f t="shared" si="24"/>
        <v>0</v>
      </c>
      <c r="E80" s="65">
        <f t="shared" si="25"/>
        <v>0</v>
      </c>
      <c r="F80" s="65">
        <f t="shared" si="26"/>
        <v>0</v>
      </c>
      <c r="G80" s="65">
        <f t="shared" si="27"/>
        <v>0</v>
      </c>
      <c r="H80" s="65">
        <f t="shared" si="28"/>
        <v>0</v>
      </c>
      <c r="I80" s="65">
        <f t="shared" si="29"/>
        <v>0</v>
      </c>
      <c r="J80" s="65">
        <f t="shared" si="30"/>
        <v>0</v>
      </c>
      <c r="K80" s="65">
        <f t="shared" si="31"/>
        <v>0</v>
      </c>
      <c r="L80" s="65">
        <f t="shared" si="32"/>
        <v>0</v>
      </c>
      <c r="M80" s="65">
        <f t="shared" si="33"/>
        <v>0</v>
      </c>
      <c r="N80" s="65">
        <f t="shared" si="34"/>
        <v>0</v>
      </c>
      <c r="O80" s="65">
        <f t="shared" si="35"/>
        <v>0</v>
      </c>
    </row>
    <row r="81" spans="1:15">
      <c r="A81" s="445">
        <v>80</v>
      </c>
      <c r="B81" s="450" t="s">
        <v>266</v>
      </c>
      <c r="D81" s="65">
        <f t="shared" si="24"/>
        <v>0</v>
      </c>
      <c r="E81" s="65">
        <f t="shared" si="25"/>
        <v>0</v>
      </c>
      <c r="F81" s="65">
        <f t="shared" si="26"/>
        <v>0</v>
      </c>
      <c r="G81" s="65">
        <f t="shared" si="27"/>
        <v>0</v>
      </c>
      <c r="H81" s="65">
        <f t="shared" si="28"/>
        <v>0</v>
      </c>
      <c r="I81" s="65">
        <f t="shared" si="29"/>
        <v>0</v>
      </c>
      <c r="J81" s="65">
        <f t="shared" si="30"/>
        <v>0</v>
      </c>
      <c r="K81" s="65">
        <f t="shared" si="31"/>
        <v>0</v>
      </c>
      <c r="L81" s="65">
        <f t="shared" si="32"/>
        <v>0</v>
      </c>
      <c r="M81" s="65">
        <f t="shared" si="33"/>
        <v>0</v>
      </c>
      <c r="N81" s="65">
        <f t="shared" si="34"/>
        <v>0</v>
      </c>
      <c r="O81" s="65">
        <f t="shared" si="35"/>
        <v>0</v>
      </c>
    </row>
    <row r="82" spans="1:15">
      <c r="A82" s="445">
        <v>81</v>
      </c>
      <c r="B82" s="450" t="s">
        <v>547</v>
      </c>
      <c r="D82" s="65">
        <f t="shared" si="24"/>
        <v>0</v>
      </c>
      <c r="E82" s="65">
        <f t="shared" si="25"/>
        <v>0</v>
      </c>
      <c r="F82" s="65">
        <f t="shared" si="26"/>
        <v>0</v>
      </c>
      <c r="G82" s="65">
        <f t="shared" si="27"/>
        <v>0</v>
      </c>
      <c r="H82" s="65">
        <f t="shared" si="28"/>
        <v>0</v>
      </c>
      <c r="I82" s="65">
        <f t="shared" si="29"/>
        <v>0</v>
      </c>
      <c r="J82" s="65">
        <f t="shared" si="30"/>
        <v>0</v>
      </c>
      <c r="K82" s="65">
        <f t="shared" si="31"/>
        <v>0</v>
      </c>
      <c r="L82" s="65">
        <f t="shared" si="32"/>
        <v>0</v>
      </c>
      <c r="M82" s="65">
        <f t="shared" si="33"/>
        <v>0</v>
      </c>
      <c r="N82" s="65">
        <f t="shared" si="34"/>
        <v>0</v>
      </c>
      <c r="O82" s="65">
        <f t="shared" si="35"/>
        <v>0</v>
      </c>
    </row>
    <row r="83" spans="1:15">
      <c r="A83" s="445">
        <v>82</v>
      </c>
      <c r="B83" s="450" t="s">
        <v>268</v>
      </c>
      <c r="D83" s="65">
        <f t="shared" si="24"/>
        <v>0</v>
      </c>
      <c r="E83" s="65">
        <f t="shared" si="25"/>
        <v>0</v>
      </c>
      <c r="F83" s="65">
        <f t="shared" si="26"/>
        <v>0</v>
      </c>
      <c r="G83" s="65">
        <f t="shared" si="27"/>
        <v>0</v>
      </c>
      <c r="H83" s="65">
        <f t="shared" si="28"/>
        <v>0</v>
      </c>
      <c r="I83" s="65">
        <f t="shared" si="29"/>
        <v>0</v>
      </c>
      <c r="J83" s="65">
        <f t="shared" si="30"/>
        <v>0</v>
      </c>
      <c r="K83" s="65">
        <f t="shared" si="31"/>
        <v>0</v>
      </c>
      <c r="L83" s="65">
        <f t="shared" si="32"/>
        <v>0</v>
      </c>
      <c r="M83" s="65">
        <f t="shared" si="33"/>
        <v>0</v>
      </c>
      <c r="N83" s="65">
        <f t="shared" si="34"/>
        <v>0</v>
      </c>
      <c r="O83" s="65">
        <f t="shared" si="35"/>
        <v>0</v>
      </c>
    </row>
    <row r="84" spans="1:15">
      <c r="A84" s="445">
        <v>83</v>
      </c>
      <c r="B84" s="450" t="s">
        <v>269</v>
      </c>
      <c r="D84" s="65">
        <f t="shared" si="24"/>
        <v>0</v>
      </c>
      <c r="E84" s="65">
        <f t="shared" si="25"/>
        <v>0</v>
      </c>
      <c r="F84" s="65">
        <f t="shared" si="26"/>
        <v>0</v>
      </c>
      <c r="G84" s="65">
        <f t="shared" si="27"/>
        <v>0</v>
      </c>
      <c r="H84" s="65">
        <f t="shared" si="28"/>
        <v>0</v>
      </c>
      <c r="I84" s="65">
        <f t="shared" si="29"/>
        <v>0</v>
      </c>
      <c r="J84" s="65">
        <f t="shared" si="30"/>
        <v>0</v>
      </c>
      <c r="K84" s="65">
        <f t="shared" si="31"/>
        <v>0</v>
      </c>
      <c r="L84" s="65">
        <f t="shared" si="32"/>
        <v>0</v>
      </c>
      <c r="M84" s="65">
        <f t="shared" si="33"/>
        <v>0</v>
      </c>
      <c r="N84" s="65">
        <f t="shared" si="34"/>
        <v>0</v>
      </c>
      <c r="O84" s="65">
        <f t="shared" si="35"/>
        <v>0</v>
      </c>
    </row>
    <row r="85" spans="1:15">
      <c r="A85" s="445">
        <v>84</v>
      </c>
      <c r="B85" s="450" t="s">
        <v>270</v>
      </c>
      <c r="D85" s="65">
        <f t="shared" si="24"/>
        <v>0</v>
      </c>
      <c r="E85" s="65">
        <f t="shared" si="25"/>
        <v>0</v>
      </c>
      <c r="F85" s="65">
        <f t="shared" si="26"/>
        <v>0</v>
      </c>
      <c r="G85" s="65">
        <f t="shared" si="27"/>
        <v>0</v>
      </c>
      <c r="H85" s="65">
        <f t="shared" si="28"/>
        <v>0</v>
      </c>
      <c r="I85" s="65">
        <f t="shared" si="29"/>
        <v>0</v>
      </c>
      <c r="J85" s="65">
        <f t="shared" si="30"/>
        <v>0</v>
      </c>
      <c r="K85" s="65">
        <f t="shared" si="31"/>
        <v>0</v>
      </c>
      <c r="L85" s="65">
        <f t="shared" si="32"/>
        <v>0</v>
      </c>
      <c r="M85" s="65">
        <f t="shared" si="33"/>
        <v>0</v>
      </c>
      <c r="N85" s="65">
        <f t="shared" si="34"/>
        <v>0</v>
      </c>
      <c r="O85" s="65">
        <f t="shared" si="35"/>
        <v>0</v>
      </c>
    </row>
    <row r="86" spans="1:15">
      <c r="A86" s="445">
        <v>85</v>
      </c>
      <c r="B86" s="450" t="s">
        <v>271</v>
      </c>
      <c r="D86" s="65">
        <f t="shared" si="24"/>
        <v>0</v>
      </c>
      <c r="E86" s="65">
        <f t="shared" si="25"/>
        <v>0</v>
      </c>
      <c r="F86" s="65">
        <f t="shared" si="26"/>
        <v>0</v>
      </c>
      <c r="G86" s="65">
        <f t="shared" si="27"/>
        <v>0</v>
      </c>
      <c r="H86" s="65">
        <f t="shared" si="28"/>
        <v>0</v>
      </c>
      <c r="I86" s="65">
        <f t="shared" si="29"/>
        <v>0</v>
      </c>
      <c r="J86" s="65">
        <f t="shared" si="30"/>
        <v>0</v>
      </c>
      <c r="K86" s="65">
        <f t="shared" si="31"/>
        <v>0</v>
      </c>
      <c r="L86" s="65">
        <f t="shared" si="32"/>
        <v>0</v>
      </c>
      <c r="M86" s="65">
        <f t="shared" si="33"/>
        <v>0</v>
      </c>
      <c r="N86" s="65">
        <f t="shared" si="34"/>
        <v>0</v>
      </c>
      <c r="O86" s="65">
        <f t="shared" si="35"/>
        <v>0</v>
      </c>
    </row>
    <row r="87" spans="1:15">
      <c r="A87" s="445">
        <v>86</v>
      </c>
      <c r="B87" s="451" t="s">
        <v>272</v>
      </c>
      <c r="D87" s="65">
        <f t="shared" si="24"/>
        <v>0</v>
      </c>
      <c r="E87" s="65">
        <f t="shared" si="25"/>
        <v>0</v>
      </c>
      <c r="F87" s="65">
        <f t="shared" si="26"/>
        <v>0</v>
      </c>
      <c r="G87" s="65">
        <f t="shared" si="27"/>
        <v>0</v>
      </c>
      <c r="H87" s="65">
        <f t="shared" si="28"/>
        <v>0</v>
      </c>
      <c r="I87" s="65">
        <f t="shared" si="29"/>
        <v>0</v>
      </c>
      <c r="J87" s="65">
        <f t="shared" si="30"/>
        <v>0</v>
      </c>
      <c r="K87" s="65">
        <f t="shared" si="31"/>
        <v>0</v>
      </c>
      <c r="L87" s="65">
        <f t="shared" si="32"/>
        <v>0</v>
      </c>
      <c r="M87" s="65">
        <f t="shared" si="33"/>
        <v>0</v>
      </c>
      <c r="N87" s="65">
        <f t="shared" si="34"/>
        <v>0</v>
      </c>
      <c r="O87" s="65">
        <f t="shared" si="35"/>
        <v>0</v>
      </c>
    </row>
    <row r="88" spans="1:15">
      <c r="A88" s="445">
        <v>87</v>
      </c>
      <c r="B88" s="450" t="s">
        <v>273</v>
      </c>
      <c r="D88" s="65">
        <f t="shared" si="24"/>
        <v>0</v>
      </c>
      <c r="E88" s="65">
        <f t="shared" si="25"/>
        <v>0</v>
      </c>
      <c r="F88" s="65">
        <f t="shared" si="26"/>
        <v>0</v>
      </c>
      <c r="G88" s="65">
        <f t="shared" si="27"/>
        <v>0</v>
      </c>
      <c r="H88" s="65">
        <f t="shared" si="28"/>
        <v>0</v>
      </c>
      <c r="I88" s="65">
        <f t="shared" si="29"/>
        <v>0</v>
      </c>
      <c r="J88" s="65">
        <f t="shared" si="30"/>
        <v>0</v>
      </c>
      <c r="K88" s="65">
        <f t="shared" si="31"/>
        <v>0</v>
      </c>
      <c r="L88" s="65">
        <f t="shared" si="32"/>
        <v>0</v>
      </c>
      <c r="M88" s="65">
        <f t="shared" si="33"/>
        <v>0</v>
      </c>
      <c r="N88" s="65">
        <f t="shared" si="34"/>
        <v>0</v>
      </c>
      <c r="O88" s="65">
        <f t="shared" si="35"/>
        <v>0</v>
      </c>
    </row>
    <row r="89" spans="1:15">
      <c r="A89" s="445">
        <v>88</v>
      </c>
      <c r="B89" s="450" t="s">
        <v>548</v>
      </c>
      <c r="D89" s="65">
        <f t="shared" si="24"/>
        <v>0</v>
      </c>
      <c r="E89" s="65">
        <f t="shared" si="25"/>
        <v>0</v>
      </c>
      <c r="F89" s="65">
        <f t="shared" si="26"/>
        <v>0</v>
      </c>
      <c r="G89" s="65">
        <f t="shared" si="27"/>
        <v>0</v>
      </c>
      <c r="H89" s="65">
        <f t="shared" si="28"/>
        <v>0</v>
      </c>
      <c r="I89" s="65">
        <f t="shared" si="29"/>
        <v>0</v>
      </c>
      <c r="J89" s="65">
        <f t="shared" si="30"/>
        <v>0</v>
      </c>
      <c r="K89" s="65">
        <f t="shared" si="31"/>
        <v>0</v>
      </c>
      <c r="L89" s="65">
        <f t="shared" si="32"/>
        <v>0</v>
      </c>
      <c r="M89" s="65">
        <f t="shared" si="33"/>
        <v>0</v>
      </c>
      <c r="N89" s="65">
        <f t="shared" si="34"/>
        <v>0</v>
      </c>
      <c r="O89" s="65">
        <f t="shared" si="35"/>
        <v>0</v>
      </c>
    </row>
    <row r="90" spans="1:15">
      <c r="A90" s="445">
        <v>89</v>
      </c>
      <c r="B90" s="450" t="s">
        <v>275</v>
      </c>
      <c r="D90" s="65">
        <f t="shared" si="24"/>
        <v>0</v>
      </c>
      <c r="E90" s="65">
        <f t="shared" si="25"/>
        <v>0</v>
      </c>
      <c r="F90" s="65">
        <f t="shared" si="26"/>
        <v>0</v>
      </c>
      <c r="G90" s="65">
        <f t="shared" si="27"/>
        <v>0</v>
      </c>
      <c r="H90" s="65">
        <f t="shared" si="28"/>
        <v>0</v>
      </c>
      <c r="I90" s="65">
        <f t="shared" si="29"/>
        <v>0</v>
      </c>
      <c r="J90" s="65">
        <f t="shared" si="30"/>
        <v>0</v>
      </c>
      <c r="K90" s="65">
        <f t="shared" si="31"/>
        <v>0</v>
      </c>
      <c r="L90" s="65">
        <f t="shared" si="32"/>
        <v>0</v>
      </c>
      <c r="M90" s="65">
        <f t="shared" si="33"/>
        <v>0</v>
      </c>
      <c r="N90" s="65">
        <f t="shared" si="34"/>
        <v>0</v>
      </c>
      <c r="O90" s="65">
        <f t="shared" si="35"/>
        <v>0</v>
      </c>
    </row>
    <row r="91" spans="1:15">
      <c r="A91" s="445">
        <v>90</v>
      </c>
      <c r="B91" s="450" t="s">
        <v>549</v>
      </c>
      <c r="D91" s="65">
        <f t="shared" si="24"/>
        <v>0</v>
      </c>
      <c r="E91" s="65">
        <f t="shared" si="25"/>
        <v>0</v>
      </c>
      <c r="F91" s="65">
        <f t="shared" si="26"/>
        <v>0</v>
      </c>
      <c r="G91" s="65">
        <f t="shared" si="27"/>
        <v>0</v>
      </c>
      <c r="H91" s="65">
        <f t="shared" si="28"/>
        <v>0</v>
      </c>
      <c r="I91" s="65">
        <f t="shared" si="29"/>
        <v>0</v>
      </c>
      <c r="J91" s="65">
        <f t="shared" si="30"/>
        <v>0</v>
      </c>
      <c r="K91" s="65">
        <f t="shared" si="31"/>
        <v>0</v>
      </c>
      <c r="L91" s="65">
        <f t="shared" si="32"/>
        <v>0</v>
      </c>
      <c r="M91" s="65">
        <f t="shared" si="33"/>
        <v>0</v>
      </c>
      <c r="N91" s="65">
        <f t="shared" si="34"/>
        <v>0</v>
      </c>
      <c r="O91" s="65">
        <f t="shared" si="35"/>
        <v>0</v>
      </c>
    </row>
    <row r="92" spans="1:15">
      <c r="A92" s="445">
        <v>91</v>
      </c>
      <c r="B92" s="450" t="s">
        <v>277</v>
      </c>
      <c r="D92" s="65">
        <f t="shared" si="24"/>
        <v>0</v>
      </c>
      <c r="E92" s="65">
        <f t="shared" si="25"/>
        <v>0</v>
      </c>
      <c r="F92" s="65">
        <f t="shared" si="26"/>
        <v>0</v>
      </c>
      <c r="G92" s="65">
        <f t="shared" si="27"/>
        <v>0</v>
      </c>
      <c r="H92" s="65">
        <f t="shared" si="28"/>
        <v>0</v>
      </c>
      <c r="I92" s="65">
        <f t="shared" si="29"/>
        <v>0</v>
      </c>
      <c r="J92" s="65">
        <f t="shared" si="30"/>
        <v>0</v>
      </c>
      <c r="K92" s="65">
        <f t="shared" si="31"/>
        <v>0</v>
      </c>
      <c r="L92" s="65">
        <f t="shared" si="32"/>
        <v>0</v>
      </c>
      <c r="M92" s="65">
        <f t="shared" si="33"/>
        <v>0</v>
      </c>
      <c r="N92" s="65">
        <f t="shared" si="34"/>
        <v>0</v>
      </c>
      <c r="O92" s="65">
        <f t="shared" si="35"/>
        <v>0</v>
      </c>
    </row>
    <row r="93" spans="1:15">
      <c r="A93" s="445">
        <v>92</v>
      </c>
      <c r="B93" s="451" t="s">
        <v>278</v>
      </c>
      <c r="D93" s="65">
        <f t="shared" si="24"/>
        <v>0</v>
      </c>
      <c r="E93" s="65">
        <f t="shared" si="25"/>
        <v>0</v>
      </c>
      <c r="F93" s="65">
        <f t="shared" si="26"/>
        <v>0</v>
      </c>
      <c r="G93" s="65">
        <f t="shared" si="27"/>
        <v>0</v>
      </c>
      <c r="H93" s="65">
        <f t="shared" si="28"/>
        <v>0</v>
      </c>
      <c r="I93" s="65">
        <f t="shared" si="29"/>
        <v>0</v>
      </c>
      <c r="J93" s="65">
        <f t="shared" si="30"/>
        <v>0</v>
      </c>
      <c r="K93" s="65">
        <f t="shared" si="31"/>
        <v>0</v>
      </c>
      <c r="L93" s="65">
        <f t="shared" si="32"/>
        <v>0</v>
      </c>
      <c r="M93" s="65">
        <f t="shared" si="33"/>
        <v>0</v>
      </c>
      <c r="N93" s="65">
        <f t="shared" si="34"/>
        <v>0</v>
      </c>
      <c r="O93" s="65">
        <f t="shared" si="35"/>
        <v>0</v>
      </c>
    </row>
    <row r="94" spans="1:15">
      <c r="A94" s="445">
        <v>93</v>
      </c>
      <c r="B94" s="450" t="s">
        <v>279</v>
      </c>
      <c r="D94" s="65">
        <f t="shared" si="24"/>
        <v>0</v>
      </c>
      <c r="E94" s="65">
        <f t="shared" si="25"/>
        <v>0</v>
      </c>
      <c r="F94" s="65">
        <f t="shared" si="26"/>
        <v>0</v>
      </c>
      <c r="G94" s="65">
        <f t="shared" si="27"/>
        <v>0</v>
      </c>
      <c r="H94" s="65">
        <f t="shared" si="28"/>
        <v>0</v>
      </c>
      <c r="I94" s="65">
        <f t="shared" si="29"/>
        <v>0</v>
      </c>
      <c r="J94" s="65">
        <f t="shared" si="30"/>
        <v>0</v>
      </c>
      <c r="K94" s="65">
        <f t="shared" si="31"/>
        <v>0</v>
      </c>
      <c r="L94" s="65">
        <f t="shared" si="32"/>
        <v>0</v>
      </c>
      <c r="M94" s="65">
        <f t="shared" si="33"/>
        <v>0</v>
      </c>
      <c r="N94" s="65">
        <f t="shared" si="34"/>
        <v>0</v>
      </c>
      <c r="O94" s="65">
        <f t="shared" si="35"/>
        <v>0</v>
      </c>
    </row>
    <row r="95" spans="1:15">
      <c r="A95" s="445">
        <v>94</v>
      </c>
      <c r="B95" s="450" t="s">
        <v>281</v>
      </c>
      <c r="D95" s="65">
        <f t="shared" si="24"/>
        <v>0</v>
      </c>
      <c r="E95" s="65">
        <f t="shared" si="25"/>
        <v>0</v>
      </c>
      <c r="F95" s="65">
        <f t="shared" si="26"/>
        <v>0</v>
      </c>
      <c r="G95" s="65">
        <f t="shared" si="27"/>
        <v>0</v>
      </c>
      <c r="H95" s="65">
        <f t="shared" si="28"/>
        <v>0</v>
      </c>
      <c r="I95" s="65">
        <f t="shared" si="29"/>
        <v>0</v>
      </c>
      <c r="J95" s="65">
        <f t="shared" si="30"/>
        <v>0</v>
      </c>
      <c r="K95" s="65">
        <f t="shared" si="31"/>
        <v>0</v>
      </c>
      <c r="L95" s="65">
        <f t="shared" si="32"/>
        <v>0</v>
      </c>
      <c r="M95" s="65">
        <f t="shared" si="33"/>
        <v>0</v>
      </c>
      <c r="N95" s="65">
        <f t="shared" si="34"/>
        <v>0</v>
      </c>
      <c r="O95" s="65">
        <f t="shared" si="35"/>
        <v>0</v>
      </c>
    </row>
    <row r="96" spans="1:15">
      <c r="A96" s="445">
        <v>95</v>
      </c>
      <c r="B96" s="450" t="s">
        <v>550</v>
      </c>
      <c r="D96" s="65">
        <f t="shared" si="24"/>
        <v>0</v>
      </c>
      <c r="E96" s="65">
        <f t="shared" si="25"/>
        <v>0</v>
      </c>
      <c r="F96" s="65">
        <f t="shared" si="26"/>
        <v>0</v>
      </c>
      <c r="G96" s="65">
        <f t="shared" si="27"/>
        <v>0</v>
      </c>
      <c r="H96" s="65">
        <f t="shared" si="28"/>
        <v>0</v>
      </c>
      <c r="I96" s="65">
        <f t="shared" si="29"/>
        <v>0</v>
      </c>
      <c r="J96" s="65">
        <f t="shared" si="30"/>
        <v>0</v>
      </c>
      <c r="K96" s="65">
        <f t="shared" si="31"/>
        <v>0</v>
      </c>
      <c r="L96" s="65">
        <f t="shared" si="32"/>
        <v>0</v>
      </c>
      <c r="M96" s="65">
        <f t="shared" si="33"/>
        <v>0</v>
      </c>
      <c r="N96" s="65">
        <f t="shared" si="34"/>
        <v>0</v>
      </c>
      <c r="O96" s="65">
        <f t="shared" si="35"/>
        <v>0</v>
      </c>
    </row>
    <row r="97" spans="1:15">
      <c r="A97" s="445">
        <v>96</v>
      </c>
      <c r="B97" s="450" t="s">
        <v>282</v>
      </c>
      <c r="D97" s="65">
        <f t="shared" si="24"/>
        <v>0</v>
      </c>
      <c r="E97" s="65">
        <f t="shared" si="25"/>
        <v>0</v>
      </c>
      <c r="F97" s="65">
        <f t="shared" si="26"/>
        <v>0</v>
      </c>
      <c r="G97" s="65">
        <f t="shared" si="27"/>
        <v>0</v>
      </c>
      <c r="H97" s="65">
        <f t="shared" si="28"/>
        <v>0</v>
      </c>
      <c r="I97" s="65">
        <f t="shared" si="29"/>
        <v>0</v>
      </c>
      <c r="J97" s="65">
        <f t="shared" si="30"/>
        <v>0</v>
      </c>
      <c r="K97" s="65">
        <f t="shared" si="31"/>
        <v>0</v>
      </c>
      <c r="L97" s="65">
        <f t="shared" si="32"/>
        <v>0</v>
      </c>
      <c r="M97" s="65">
        <f t="shared" si="33"/>
        <v>0</v>
      </c>
      <c r="N97" s="65">
        <f t="shared" si="34"/>
        <v>0</v>
      </c>
      <c r="O97" s="65">
        <f t="shared" si="35"/>
        <v>0</v>
      </c>
    </row>
    <row r="98" spans="1:15">
      <c r="A98" s="445">
        <v>97</v>
      </c>
      <c r="B98" s="450" t="s">
        <v>283</v>
      </c>
      <c r="D98" s="65">
        <f t="shared" si="24"/>
        <v>0</v>
      </c>
      <c r="E98" s="65">
        <f t="shared" si="25"/>
        <v>0</v>
      </c>
      <c r="F98" s="65">
        <f t="shared" si="26"/>
        <v>0</v>
      </c>
      <c r="G98" s="65">
        <f t="shared" si="27"/>
        <v>0</v>
      </c>
      <c r="H98" s="65">
        <f t="shared" si="28"/>
        <v>0</v>
      </c>
      <c r="I98" s="65">
        <f t="shared" si="29"/>
        <v>0</v>
      </c>
      <c r="J98" s="65">
        <f t="shared" si="30"/>
        <v>0</v>
      </c>
      <c r="K98" s="65">
        <f t="shared" si="31"/>
        <v>0</v>
      </c>
      <c r="L98" s="65">
        <f t="shared" si="32"/>
        <v>0</v>
      </c>
      <c r="M98" s="65">
        <f t="shared" si="33"/>
        <v>0</v>
      </c>
      <c r="N98" s="65">
        <f t="shared" si="34"/>
        <v>0</v>
      </c>
      <c r="O98" s="65">
        <f t="shared" si="35"/>
        <v>0</v>
      </c>
    </row>
    <row r="99" spans="1:15">
      <c r="A99" s="445">
        <v>98</v>
      </c>
      <c r="B99" s="450" t="s">
        <v>285</v>
      </c>
      <c r="D99" s="65">
        <f t="shared" si="24"/>
        <v>0</v>
      </c>
      <c r="E99" s="65">
        <f t="shared" si="25"/>
        <v>0</v>
      </c>
      <c r="F99" s="65">
        <f t="shared" si="26"/>
        <v>0</v>
      </c>
      <c r="G99" s="65">
        <f t="shared" si="27"/>
        <v>0</v>
      </c>
      <c r="H99" s="65">
        <f t="shared" si="28"/>
        <v>0</v>
      </c>
      <c r="I99" s="65">
        <f t="shared" si="29"/>
        <v>0</v>
      </c>
      <c r="J99" s="65">
        <f t="shared" si="30"/>
        <v>0</v>
      </c>
      <c r="K99" s="65">
        <f t="shared" si="31"/>
        <v>0</v>
      </c>
      <c r="L99" s="65">
        <f t="shared" si="32"/>
        <v>0</v>
      </c>
      <c r="M99" s="65">
        <f t="shared" si="33"/>
        <v>0</v>
      </c>
      <c r="N99" s="65">
        <f t="shared" si="34"/>
        <v>0</v>
      </c>
      <c r="O99" s="65">
        <f t="shared" si="35"/>
        <v>0</v>
      </c>
    </row>
    <row r="100" spans="1:15">
      <c r="A100" s="445">
        <v>99</v>
      </c>
      <c r="B100" s="450" t="s">
        <v>286</v>
      </c>
      <c r="D100" s="65">
        <f t="shared" si="24"/>
        <v>0</v>
      </c>
      <c r="E100" s="65">
        <f t="shared" si="25"/>
        <v>0</v>
      </c>
      <c r="F100" s="65">
        <f t="shared" si="26"/>
        <v>0</v>
      </c>
      <c r="G100" s="65">
        <f t="shared" si="27"/>
        <v>0</v>
      </c>
      <c r="H100" s="65">
        <f t="shared" si="28"/>
        <v>0</v>
      </c>
      <c r="I100" s="65">
        <f t="shared" si="29"/>
        <v>0</v>
      </c>
      <c r="J100" s="65">
        <f t="shared" si="30"/>
        <v>0</v>
      </c>
      <c r="K100" s="65">
        <f t="shared" si="31"/>
        <v>0</v>
      </c>
      <c r="L100" s="65">
        <f t="shared" si="32"/>
        <v>0</v>
      </c>
      <c r="M100" s="65">
        <f t="shared" si="33"/>
        <v>0</v>
      </c>
      <c r="N100" s="65">
        <f t="shared" si="34"/>
        <v>0</v>
      </c>
      <c r="O100" s="65">
        <f t="shared" si="35"/>
        <v>0</v>
      </c>
    </row>
    <row r="101" spans="1:15">
      <c r="A101" s="445">
        <v>100</v>
      </c>
      <c r="B101" s="450" t="s">
        <v>287</v>
      </c>
      <c r="D101" s="65">
        <f t="shared" si="24"/>
        <v>0</v>
      </c>
      <c r="E101" s="65">
        <f t="shared" si="25"/>
        <v>0</v>
      </c>
      <c r="F101" s="65">
        <f t="shared" si="26"/>
        <v>0</v>
      </c>
      <c r="G101" s="65">
        <f t="shared" si="27"/>
        <v>0</v>
      </c>
      <c r="H101" s="65">
        <f t="shared" si="28"/>
        <v>0</v>
      </c>
      <c r="I101" s="65">
        <f t="shared" si="29"/>
        <v>0</v>
      </c>
      <c r="J101" s="65">
        <f t="shared" si="30"/>
        <v>0</v>
      </c>
      <c r="K101" s="65">
        <f t="shared" si="31"/>
        <v>0</v>
      </c>
      <c r="L101" s="65">
        <f t="shared" si="32"/>
        <v>0</v>
      </c>
      <c r="M101" s="65">
        <f t="shared" si="33"/>
        <v>0</v>
      </c>
      <c r="N101" s="65">
        <f t="shared" si="34"/>
        <v>0</v>
      </c>
      <c r="O101" s="65">
        <f t="shared" si="35"/>
        <v>0</v>
      </c>
    </row>
    <row r="102" spans="1:15">
      <c r="A102" s="445">
        <v>101</v>
      </c>
      <c r="B102" s="450" t="s">
        <v>288</v>
      </c>
      <c r="D102" s="65">
        <f t="shared" si="24"/>
        <v>0</v>
      </c>
      <c r="E102" s="65">
        <f t="shared" si="25"/>
        <v>0</v>
      </c>
      <c r="F102" s="65">
        <f t="shared" si="26"/>
        <v>0</v>
      </c>
      <c r="G102" s="65">
        <f t="shared" si="27"/>
        <v>0</v>
      </c>
      <c r="H102" s="65">
        <f t="shared" si="28"/>
        <v>0</v>
      </c>
      <c r="I102" s="65">
        <f t="shared" si="29"/>
        <v>0</v>
      </c>
      <c r="J102" s="65">
        <f t="shared" si="30"/>
        <v>0</v>
      </c>
      <c r="K102" s="65">
        <f t="shared" si="31"/>
        <v>0</v>
      </c>
      <c r="L102" s="65">
        <f t="shared" si="32"/>
        <v>0</v>
      </c>
      <c r="M102" s="65">
        <f t="shared" si="33"/>
        <v>0</v>
      </c>
      <c r="N102" s="65">
        <f t="shared" si="34"/>
        <v>0</v>
      </c>
      <c r="O102" s="65">
        <f t="shared" si="35"/>
        <v>0</v>
      </c>
    </row>
    <row r="103" spans="1:15">
      <c r="A103" s="445">
        <v>102</v>
      </c>
      <c r="B103" s="450" t="s">
        <v>289</v>
      </c>
      <c r="D103" s="65">
        <f t="shared" si="24"/>
        <v>0</v>
      </c>
      <c r="E103" s="65">
        <f t="shared" si="25"/>
        <v>0</v>
      </c>
      <c r="F103" s="65">
        <f t="shared" si="26"/>
        <v>0</v>
      </c>
      <c r="G103" s="65">
        <f t="shared" si="27"/>
        <v>0</v>
      </c>
      <c r="H103" s="65">
        <f t="shared" si="28"/>
        <v>0</v>
      </c>
      <c r="I103" s="65">
        <f t="shared" si="29"/>
        <v>0</v>
      </c>
      <c r="J103" s="65">
        <f t="shared" si="30"/>
        <v>0</v>
      </c>
      <c r="K103" s="65">
        <f t="shared" si="31"/>
        <v>0</v>
      </c>
      <c r="L103" s="65">
        <f t="shared" si="32"/>
        <v>0</v>
      </c>
      <c r="M103" s="65">
        <f t="shared" si="33"/>
        <v>0</v>
      </c>
      <c r="N103" s="65">
        <f t="shared" si="34"/>
        <v>0</v>
      </c>
      <c r="O103" s="65">
        <f t="shared" si="35"/>
        <v>0</v>
      </c>
    </row>
    <row r="104" spans="1:15">
      <c r="A104" s="445">
        <v>103</v>
      </c>
      <c r="B104" s="450" t="s">
        <v>290</v>
      </c>
      <c r="D104" s="65">
        <f t="shared" si="24"/>
        <v>0</v>
      </c>
      <c r="E104" s="65">
        <f t="shared" si="25"/>
        <v>0</v>
      </c>
      <c r="F104" s="65">
        <f t="shared" si="26"/>
        <v>0</v>
      </c>
      <c r="G104" s="65">
        <f t="shared" si="27"/>
        <v>0</v>
      </c>
      <c r="H104" s="65">
        <f t="shared" si="28"/>
        <v>0</v>
      </c>
      <c r="I104" s="65">
        <f t="shared" si="29"/>
        <v>0</v>
      </c>
      <c r="J104" s="65">
        <f t="shared" si="30"/>
        <v>0</v>
      </c>
      <c r="K104" s="65">
        <f t="shared" si="31"/>
        <v>0</v>
      </c>
      <c r="L104" s="65">
        <f t="shared" si="32"/>
        <v>0</v>
      </c>
      <c r="M104" s="65">
        <f t="shared" si="33"/>
        <v>0</v>
      </c>
      <c r="N104" s="65">
        <f t="shared" si="34"/>
        <v>0</v>
      </c>
      <c r="O104" s="65">
        <f t="shared" si="35"/>
        <v>0</v>
      </c>
    </row>
    <row r="105" spans="1:15">
      <c r="A105" s="445">
        <v>104</v>
      </c>
      <c r="B105" s="450" t="s">
        <v>291</v>
      </c>
      <c r="D105" s="65">
        <f t="shared" si="24"/>
        <v>0</v>
      </c>
      <c r="E105" s="65">
        <f t="shared" si="25"/>
        <v>0</v>
      </c>
      <c r="F105" s="65">
        <f t="shared" si="26"/>
        <v>0</v>
      </c>
      <c r="G105" s="65">
        <f t="shared" si="27"/>
        <v>0</v>
      </c>
      <c r="H105" s="65">
        <f t="shared" si="28"/>
        <v>0</v>
      </c>
      <c r="I105" s="65">
        <f t="shared" si="29"/>
        <v>0</v>
      </c>
      <c r="J105" s="65">
        <f t="shared" si="30"/>
        <v>0</v>
      </c>
      <c r="K105" s="65">
        <f t="shared" si="31"/>
        <v>0</v>
      </c>
      <c r="L105" s="65">
        <f t="shared" si="32"/>
        <v>0</v>
      </c>
      <c r="M105" s="65">
        <f t="shared" si="33"/>
        <v>0</v>
      </c>
      <c r="N105" s="65">
        <f t="shared" si="34"/>
        <v>0</v>
      </c>
      <c r="O105" s="65">
        <f t="shared" si="35"/>
        <v>0</v>
      </c>
    </row>
    <row r="106" spans="1:15">
      <c r="A106" s="445">
        <v>105</v>
      </c>
      <c r="B106" s="450" t="s">
        <v>551</v>
      </c>
      <c r="D106" s="65">
        <f t="shared" si="24"/>
        <v>0</v>
      </c>
      <c r="E106" s="65">
        <f t="shared" si="25"/>
        <v>0</v>
      </c>
      <c r="F106" s="65">
        <f t="shared" si="26"/>
        <v>0</v>
      </c>
      <c r="G106" s="65">
        <f t="shared" si="27"/>
        <v>0</v>
      </c>
      <c r="H106" s="65">
        <f t="shared" si="28"/>
        <v>0</v>
      </c>
      <c r="I106" s="65">
        <f t="shared" si="29"/>
        <v>0</v>
      </c>
      <c r="J106" s="65">
        <f t="shared" si="30"/>
        <v>0</v>
      </c>
      <c r="K106" s="65">
        <f t="shared" si="31"/>
        <v>0</v>
      </c>
      <c r="L106" s="65">
        <f t="shared" si="32"/>
        <v>0</v>
      </c>
      <c r="M106" s="65">
        <f t="shared" si="33"/>
        <v>0</v>
      </c>
      <c r="N106" s="65">
        <f t="shared" si="34"/>
        <v>0</v>
      </c>
      <c r="O106" s="65">
        <f t="shared" si="35"/>
        <v>0</v>
      </c>
    </row>
    <row r="107" spans="1:15">
      <c r="A107" s="445">
        <v>106</v>
      </c>
      <c r="B107" s="450" t="s">
        <v>293</v>
      </c>
      <c r="D107" s="65">
        <f t="shared" si="24"/>
        <v>0</v>
      </c>
      <c r="E107" s="65">
        <f t="shared" si="25"/>
        <v>0</v>
      </c>
      <c r="F107" s="65">
        <f t="shared" si="26"/>
        <v>0</v>
      </c>
      <c r="G107" s="65">
        <f t="shared" si="27"/>
        <v>0</v>
      </c>
      <c r="H107" s="65">
        <f t="shared" si="28"/>
        <v>0</v>
      </c>
      <c r="I107" s="65">
        <f t="shared" si="29"/>
        <v>0</v>
      </c>
      <c r="J107" s="65">
        <f t="shared" si="30"/>
        <v>0</v>
      </c>
      <c r="K107" s="65">
        <f t="shared" si="31"/>
        <v>0</v>
      </c>
      <c r="L107" s="65">
        <f t="shared" si="32"/>
        <v>0</v>
      </c>
      <c r="M107" s="65">
        <f t="shared" si="33"/>
        <v>0</v>
      </c>
      <c r="N107" s="65">
        <f t="shared" si="34"/>
        <v>0</v>
      </c>
      <c r="O107" s="65">
        <f t="shared" si="35"/>
        <v>0</v>
      </c>
    </row>
    <row r="108" spans="1:15">
      <c r="A108" s="445">
        <v>107</v>
      </c>
      <c r="B108" s="450" t="s">
        <v>294</v>
      </c>
      <c r="D108" s="65">
        <f t="shared" si="24"/>
        <v>0</v>
      </c>
      <c r="E108" s="65">
        <f t="shared" si="25"/>
        <v>0</v>
      </c>
      <c r="F108" s="65">
        <f t="shared" si="26"/>
        <v>0</v>
      </c>
      <c r="G108" s="65">
        <f t="shared" si="27"/>
        <v>0</v>
      </c>
      <c r="H108" s="65">
        <f t="shared" si="28"/>
        <v>0</v>
      </c>
      <c r="I108" s="65">
        <f t="shared" si="29"/>
        <v>0</v>
      </c>
      <c r="J108" s="65">
        <f t="shared" si="30"/>
        <v>0</v>
      </c>
      <c r="K108" s="65">
        <f t="shared" si="31"/>
        <v>0</v>
      </c>
      <c r="L108" s="65">
        <f t="shared" si="32"/>
        <v>0</v>
      </c>
      <c r="M108" s="65">
        <f t="shared" si="33"/>
        <v>0</v>
      </c>
      <c r="N108" s="65">
        <f t="shared" si="34"/>
        <v>0</v>
      </c>
      <c r="O108" s="65">
        <f t="shared" si="35"/>
        <v>0</v>
      </c>
    </row>
    <row r="109" spans="1:15">
      <c r="A109" s="445">
        <v>108</v>
      </c>
      <c r="B109" s="450" t="s">
        <v>295</v>
      </c>
      <c r="D109" s="65">
        <f t="shared" si="24"/>
        <v>0</v>
      </c>
      <c r="E109" s="65">
        <f t="shared" si="25"/>
        <v>0</v>
      </c>
      <c r="F109" s="65">
        <f t="shared" si="26"/>
        <v>0</v>
      </c>
      <c r="G109" s="65">
        <f t="shared" si="27"/>
        <v>0</v>
      </c>
      <c r="H109" s="65">
        <f t="shared" si="28"/>
        <v>0</v>
      </c>
      <c r="I109" s="65">
        <f t="shared" si="29"/>
        <v>0</v>
      </c>
      <c r="J109" s="65">
        <f t="shared" si="30"/>
        <v>0</v>
      </c>
      <c r="K109" s="65">
        <f t="shared" si="31"/>
        <v>0</v>
      </c>
      <c r="L109" s="65">
        <f t="shared" si="32"/>
        <v>0</v>
      </c>
      <c r="M109" s="65">
        <f t="shared" si="33"/>
        <v>0</v>
      </c>
      <c r="N109" s="65">
        <f t="shared" si="34"/>
        <v>0</v>
      </c>
      <c r="O109" s="65">
        <f t="shared" si="35"/>
        <v>0</v>
      </c>
    </row>
    <row r="110" spans="1:15">
      <c r="A110" s="445">
        <v>109</v>
      </c>
      <c r="B110" s="450" t="s">
        <v>297</v>
      </c>
      <c r="D110" s="65">
        <f t="shared" si="24"/>
        <v>0</v>
      </c>
      <c r="E110" s="65">
        <f t="shared" si="25"/>
        <v>0</v>
      </c>
      <c r="F110" s="65">
        <f t="shared" si="26"/>
        <v>0</v>
      </c>
      <c r="G110" s="65">
        <f t="shared" si="27"/>
        <v>0</v>
      </c>
      <c r="H110" s="65">
        <f t="shared" si="28"/>
        <v>0</v>
      </c>
      <c r="I110" s="65">
        <f t="shared" si="29"/>
        <v>0</v>
      </c>
      <c r="J110" s="65">
        <f t="shared" si="30"/>
        <v>0</v>
      </c>
      <c r="K110" s="65">
        <f t="shared" si="31"/>
        <v>0</v>
      </c>
      <c r="L110" s="65">
        <f t="shared" si="32"/>
        <v>0</v>
      </c>
      <c r="M110" s="65">
        <f t="shared" si="33"/>
        <v>0</v>
      </c>
      <c r="N110" s="65">
        <f t="shared" si="34"/>
        <v>0</v>
      </c>
      <c r="O110" s="65">
        <f t="shared" si="35"/>
        <v>0</v>
      </c>
    </row>
    <row r="111" spans="1:15">
      <c r="A111" s="445">
        <v>110</v>
      </c>
      <c r="B111" s="450" t="s">
        <v>298</v>
      </c>
      <c r="D111" s="65">
        <f t="shared" si="24"/>
        <v>0</v>
      </c>
      <c r="E111" s="65">
        <f t="shared" si="25"/>
        <v>0</v>
      </c>
      <c r="F111" s="65">
        <f t="shared" si="26"/>
        <v>0</v>
      </c>
      <c r="G111" s="65">
        <f t="shared" si="27"/>
        <v>0</v>
      </c>
      <c r="H111" s="65">
        <f t="shared" si="28"/>
        <v>0</v>
      </c>
      <c r="I111" s="65">
        <f t="shared" si="29"/>
        <v>0</v>
      </c>
      <c r="J111" s="65">
        <f t="shared" si="30"/>
        <v>0</v>
      </c>
      <c r="K111" s="65">
        <f t="shared" si="31"/>
        <v>0</v>
      </c>
      <c r="L111" s="65">
        <f t="shared" si="32"/>
        <v>0</v>
      </c>
      <c r="M111" s="65">
        <f t="shared" si="33"/>
        <v>0</v>
      </c>
      <c r="N111" s="65">
        <f t="shared" si="34"/>
        <v>0</v>
      </c>
      <c r="O111" s="65">
        <f t="shared" si="35"/>
        <v>0</v>
      </c>
    </row>
    <row r="112" spans="1:15">
      <c r="A112" s="445">
        <v>111</v>
      </c>
      <c r="B112" s="450" t="s">
        <v>240</v>
      </c>
      <c r="D112" s="65">
        <f t="shared" si="24"/>
        <v>0</v>
      </c>
      <c r="E112" s="65">
        <f t="shared" si="25"/>
        <v>0</v>
      </c>
      <c r="F112" s="65">
        <f t="shared" si="26"/>
        <v>0</v>
      </c>
      <c r="G112" s="65">
        <f t="shared" si="27"/>
        <v>0</v>
      </c>
      <c r="H112" s="65">
        <f t="shared" si="28"/>
        <v>0</v>
      </c>
      <c r="I112" s="65">
        <f t="shared" si="29"/>
        <v>0</v>
      </c>
      <c r="J112" s="65">
        <f t="shared" si="30"/>
        <v>0</v>
      </c>
      <c r="K112" s="65">
        <f t="shared" si="31"/>
        <v>0</v>
      </c>
      <c r="L112" s="65">
        <f t="shared" si="32"/>
        <v>0</v>
      </c>
      <c r="M112" s="65">
        <f t="shared" si="33"/>
        <v>0</v>
      </c>
      <c r="N112" s="65">
        <f t="shared" si="34"/>
        <v>0</v>
      </c>
      <c r="O112" s="65">
        <f t="shared" si="35"/>
        <v>0</v>
      </c>
    </row>
    <row r="113" spans="1:15">
      <c r="A113" s="445">
        <v>112</v>
      </c>
      <c r="B113" s="450" t="s">
        <v>299</v>
      </c>
      <c r="D113" s="65">
        <f t="shared" si="24"/>
        <v>0</v>
      </c>
      <c r="E113" s="65">
        <f t="shared" si="25"/>
        <v>0</v>
      </c>
      <c r="F113" s="65">
        <f t="shared" si="26"/>
        <v>0</v>
      </c>
      <c r="G113" s="65">
        <f t="shared" si="27"/>
        <v>0</v>
      </c>
      <c r="H113" s="65">
        <f t="shared" si="28"/>
        <v>0</v>
      </c>
      <c r="I113" s="65">
        <f t="shared" si="29"/>
        <v>0</v>
      </c>
      <c r="J113" s="65">
        <f t="shared" si="30"/>
        <v>0</v>
      </c>
      <c r="K113" s="65">
        <f t="shared" si="31"/>
        <v>0</v>
      </c>
      <c r="L113" s="65">
        <f t="shared" si="32"/>
        <v>0</v>
      </c>
      <c r="M113" s="65">
        <f t="shared" si="33"/>
        <v>0</v>
      </c>
      <c r="N113" s="65">
        <f t="shared" si="34"/>
        <v>0</v>
      </c>
      <c r="O113" s="65">
        <f t="shared" si="35"/>
        <v>0</v>
      </c>
    </row>
    <row r="114" spans="1:15">
      <c r="A114" s="445">
        <v>113</v>
      </c>
      <c r="B114" s="450" t="s">
        <v>300</v>
      </c>
      <c r="D114" s="65">
        <f t="shared" si="24"/>
        <v>0</v>
      </c>
      <c r="E114" s="65">
        <f t="shared" si="25"/>
        <v>0</v>
      </c>
      <c r="F114" s="65">
        <f t="shared" si="26"/>
        <v>0</v>
      </c>
      <c r="G114" s="65">
        <f t="shared" si="27"/>
        <v>0</v>
      </c>
      <c r="H114" s="65">
        <f t="shared" si="28"/>
        <v>0</v>
      </c>
      <c r="I114" s="65">
        <f t="shared" si="29"/>
        <v>0</v>
      </c>
      <c r="J114" s="65">
        <f t="shared" si="30"/>
        <v>0</v>
      </c>
      <c r="K114" s="65">
        <f t="shared" si="31"/>
        <v>0</v>
      </c>
      <c r="L114" s="65">
        <f t="shared" si="32"/>
        <v>0</v>
      </c>
      <c r="M114" s="65">
        <f t="shared" si="33"/>
        <v>0</v>
      </c>
      <c r="N114" s="65">
        <f t="shared" si="34"/>
        <v>0</v>
      </c>
      <c r="O114" s="65">
        <f t="shared" si="35"/>
        <v>0</v>
      </c>
    </row>
    <row r="115" spans="1:15">
      <c r="A115" s="445">
        <v>114</v>
      </c>
      <c r="B115" s="450" t="s">
        <v>242</v>
      </c>
      <c r="D115" s="65">
        <f t="shared" si="24"/>
        <v>0</v>
      </c>
      <c r="E115" s="65">
        <f t="shared" si="25"/>
        <v>0</v>
      </c>
      <c r="F115" s="65">
        <f t="shared" si="26"/>
        <v>0</v>
      </c>
      <c r="G115" s="65">
        <f t="shared" si="27"/>
        <v>0</v>
      </c>
      <c r="H115" s="65">
        <f t="shared" si="28"/>
        <v>0</v>
      </c>
      <c r="I115" s="65">
        <f t="shared" si="29"/>
        <v>0</v>
      </c>
      <c r="J115" s="65">
        <f t="shared" si="30"/>
        <v>0</v>
      </c>
      <c r="K115" s="65">
        <f t="shared" si="31"/>
        <v>0</v>
      </c>
      <c r="L115" s="65">
        <f t="shared" si="32"/>
        <v>0</v>
      </c>
      <c r="M115" s="65">
        <f t="shared" si="33"/>
        <v>0</v>
      </c>
      <c r="N115" s="65">
        <f t="shared" si="34"/>
        <v>0</v>
      </c>
      <c r="O115" s="65">
        <f t="shared" si="35"/>
        <v>0</v>
      </c>
    </row>
    <row r="116" spans="1:15">
      <c r="A116" s="445">
        <v>115</v>
      </c>
      <c r="B116" s="450" t="s">
        <v>301</v>
      </c>
      <c r="D116" s="65">
        <f t="shared" si="24"/>
        <v>0</v>
      </c>
      <c r="E116" s="65">
        <f t="shared" si="25"/>
        <v>0</v>
      </c>
      <c r="F116" s="65">
        <f t="shared" si="26"/>
        <v>0</v>
      </c>
      <c r="G116" s="65">
        <f t="shared" si="27"/>
        <v>0</v>
      </c>
      <c r="H116" s="65">
        <f t="shared" si="28"/>
        <v>0</v>
      </c>
      <c r="I116" s="65">
        <f t="shared" si="29"/>
        <v>0</v>
      </c>
      <c r="J116" s="65">
        <f t="shared" si="30"/>
        <v>0</v>
      </c>
      <c r="K116" s="65">
        <f t="shared" si="31"/>
        <v>0</v>
      </c>
      <c r="L116" s="65">
        <f t="shared" si="32"/>
        <v>0</v>
      </c>
      <c r="M116" s="65">
        <f t="shared" si="33"/>
        <v>0</v>
      </c>
      <c r="N116" s="65">
        <f t="shared" si="34"/>
        <v>0</v>
      </c>
      <c r="O116" s="65">
        <f t="shared" si="35"/>
        <v>0</v>
      </c>
    </row>
    <row r="117" spans="1:15">
      <c r="A117" s="445">
        <v>116</v>
      </c>
      <c r="B117" s="450" t="s">
        <v>302</v>
      </c>
      <c r="D117" s="65">
        <f t="shared" si="24"/>
        <v>0</v>
      </c>
      <c r="E117" s="65">
        <f t="shared" si="25"/>
        <v>0</v>
      </c>
      <c r="F117" s="65">
        <f t="shared" si="26"/>
        <v>0</v>
      </c>
      <c r="G117" s="65">
        <f t="shared" si="27"/>
        <v>0</v>
      </c>
      <c r="H117" s="65">
        <f t="shared" si="28"/>
        <v>0</v>
      </c>
      <c r="I117" s="65">
        <f t="shared" si="29"/>
        <v>0</v>
      </c>
      <c r="J117" s="65">
        <f t="shared" si="30"/>
        <v>0</v>
      </c>
      <c r="K117" s="65">
        <f t="shared" si="31"/>
        <v>0</v>
      </c>
      <c r="L117" s="65">
        <f t="shared" si="32"/>
        <v>0</v>
      </c>
      <c r="M117" s="65">
        <f t="shared" si="33"/>
        <v>0</v>
      </c>
      <c r="N117" s="65">
        <f t="shared" si="34"/>
        <v>0</v>
      </c>
      <c r="O117" s="65">
        <f t="shared" si="35"/>
        <v>0</v>
      </c>
    </row>
    <row r="118" spans="1:15">
      <c r="A118" s="445">
        <v>117</v>
      </c>
      <c r="B118" s="450" t="s">
        <v>303</v>
      </c>
      <c r="D118" s="65">
        <f t="shared" si="24"/>
        <v>0</v>
      </c>
      <c r="E118" s="65">
        <f t="shared" si="25"/>
        <v>0</v>
      </c>
      <c r="F118" s="65">
        <f t="shared" si="26"/>
        <v>0</v>
      </c>
      <c r="G118" s="65">
        <f t="shared" si="27"/>
        <v>0</v>
      </c>
      <c r="H118" s="65">
        <f t="shared" si="28"/>
        <v>0</v>
      </c>
      <c r="I118" s="65">
        <f t="shared" si="29"/>
        <v>0</v>
      </c>
      <c r="J118" s="65">
        <f t="shared" si="30"/>
        <v>0</v>
      </c>
      <c r="K118" s="65">
        <f t="shared" si="31"/>
        <v>0</v>
      </c>
      <c r="L118" s="65">
        <f t="shared" si="32"/>
        <v>0</v>
      </c>
      <c r="M118" s="65">
        <f t="shared" si="33"/>
        <v>0</v>
      </c>
      <c r="N118" s="65">
        <f t="shared" si="34"/>
        <v>0</v>
      </c>
      <c r="O118" s="65">
        <f t="shared" si="35"/>
        <v>0</v>
      </c>
    </row>
    <row r="119" spans="1:15">
      <c r="A119" s="445">
        <v>118</v>
      </c>
      <c r="B119" s="451" t="s">
        <v>304</v>
      </c>
      <c r="D119" s="65">
        <f t="shared" si="24"/>
        <v>0</v>
      </c>
      <c r="E119" s="65">
        <f t="shared" si="25"/>
        <v>0</v>
      </c>
      <c r="F119" s="65">
        <f t="shared" si="26"/>
        <v>0</v>
      </c>
      <c r="G119" s="65">
        <f t="shared" si="27"/>
        <v>0</v>
      </c>
      <c r="H119" s="65">
        <f t="shared" si="28"/>
        <v>0</v>
      </c>
      <c r="I119" s="65">
        <f t="shared" si="29"/>
        <v>0</v>
      </c>
      <c r="J119" s="65">
        <f t="shared" si="30"/>
        <v>0</v>
      </c>
      <c r="K119" s="65">
        <f t="shared" si="31"/>
        <v>0</v>
      </c>
      <c r="L119" s="65">
        <f t="shared" si="32"/>
        <v>0</v>
      </c>
      <c r="M119" s="65">
        <f t="shared" si="33"/>
        <v>0</v>
      </c>
      <c r="N119" s="65">
        <f t="shared" si="34"/>
        <v>0</v>
      </c>
      <c r="O119" s="65">
        <f t="shared" si="35"/>
        <v>0</v>
      </c>
    </row>
    <row r="120" spans="1:15">
      <c r="A120" s="445">
        <v>119</v>
      </c>
      <c r="B120" s="450" t="s">
        <v>305</v>
      </c>
      <c r="D120" s="65">
        <f t="shared" si="24"/>
        <v>0</v>
      </c>
      <c r="E120" s="65">
        <f t="shared" si="25"/>
        <v>0</v>
      </c>
      <c r="F120" s="65">
        <f t="shared" si="26"/>
        <v>0</v>
      </c>
      <c r="G120" s="65">
        <f t="shared" si="27"/>
        <v>0</v>
      </c>
      <c r="H120" s="65">
        <f t="shared" si="28"/>
        <v>0</v>
      </c>
      <c r="I120" s="65">
        <f t="shared" si="29"/>
        <v>0</v>
      </c>
      <c r="J120" s="65">
        <f t="shared" si="30"/>
        <v>0</v>
      </c>
      <c r="K120" s="65">
        <f t="shared" si="31"/>
        <v>0</v>
      </c>
      <c r="L120" s="65">
        <f t="shared" si="32"/>
        <v>0</v>
      </c>
      <c r="M120" s="65">
        <f t="shared" si="33"/>
        <v>0</v>
      </c>
      <c r="N120" s="65">
        <f t="shared" si="34"/>
        <v>0</v>
      </c>
      <c r="O120" s="65">
        <f t="shared" si="35"/>
        <v>0</v>
      </c>
    </row>
    <row r="121" spans="1:15">
      <c r="A121" s="445">
        <v>120</v>
      </c>
      <c r="B121" s="450" t="s">
        <v>307</v>
      </c>
      <c r="D121" s="65">
        <f t="shared" si="24"/>
        <v>0</v>
      </c>
      <c r="E121" s="65">
        <f t="shared" si="25"/>
        <v>0</v>
      </c>
      <c r="F121" s="65">
        <f t="shared" si="26"/>
        <v>0</v>
      </c>
      <c r="G121" s="65">
        <f t="shared" si="27"/>
        <v>0</v>
      </c>
      <c r="H121" s="65">
        <f t="shared" si="28"/>
        <v>0</v>
      </c>
      <c r="I121" s="65">
        <f t="shared" si="29"/>
        <v>0</v>
      </c>
      <c r="J121" s="65">
        <f t="shared" si="30"/>
        <v>0</v>
      </c>
      <c r="K121" s="65">
        <f t="shared" si="31"/>
        <v>0</v>
      </c>
      <c r="L121" s="65">
        <f t="shared" si="32"/>
        <v>0</v>
      </c>
      <c r="M121" s="65">
        <f t="shared" si="33"/>
        <v>0</v>
      </c>
      <c r="N121" s="65">
        <f t="shared" si="34"/>
        <v>0</v>
      </c>
      <c r="O121" s="65">
        <f t="shared" si="35"/>
        <v>0</v>
      </c>
    </row>
    <row r="122" spans="1:15">
      <c r="A122" s="445">
        <v>121</v>
      </c>
      <c r="B122" s="450" t="s">
        <v>308</v>
      </c>
      <c r="D122" s="65">
        <f t="shared" si="24"/>
        <v>0</v>
      </c>
      <c r="E122" s="65">
        <f t="shared" si="25"/>
        <v>0</v>
      </c>
      <c r="F122" s="65">
        <f t="shared" si="26"/>
        <v>0</v>
      </c>
      <c r="G122" s="65">
        <f t="shared" si="27"/>
        <v>0</v>
      </c>
      <c r="H122" s="65">
        <f t="shared" si="28"/>
        <v>0</v>
      </c>
      <c r="I122" s="65">
        <f t="shared" si="29"/>
        <v>0</v>
      </c>
      <c r="J122" s="65">
        <f t="shared" si="30"/>
        <v>0</v>
      </c>
      <c r="K122" s="65">
        <f t="shared" si="31"/>
        <v>0</v>
      </c>
      <c r="L122" s="65">
        <f t="shared" si="32"/>
        <v>0</v>
      </c>
      <c r="M122" s="65">
        <f t="shared" si="33"/>
        <v>0</v>
      </c>
      <c r="N122" s="65">
        <f t="shared" si="34"/>
        <v>0</v>
      </c>
      <c r="O122" s="65">
        <f t="shared" si="35"/>
        <v>0</v>
      </c>
    </row>
    <row r="123" spans="1:15">
      <c r="A123" s="445">
        <v>122</v>
      </c>
      <c r="B123" s="450" t="s">
        <v>552</v>
      </c>
      <c r="D123" s="65">
        <f t="shared" si="24"/>
        <v>0</v>
      </c>
      <c r="E123" s="65">
        <f t="shared" si="25"/>
        <v>0</v>
      </c>
      <c r="F123" s="65">
        <f t="shared" si="26"/>
        <v>0</v>
      </c>
      <c r="G123" s="65">
        <f t="shared" si="27"/>
        <v>0</v>
      </c>
      <c r="H123" s="65">
        <f t="shared" si="28"/>
        <v>0</v>
      </c>
      <c r="I123" s="65">
        <f t="shared" si="29"/>
        <v>0</v>
      </c>
      <c r="J123" s="65">
        <f t="shared" si="30"/>
        <v>0</v>
      </c>
      <c r="K123" s="65">
        <f t="shared" si="31"/>
        <v>0</v>
      </c>
      <c r="L123" s="65">
        <f t="shared" si="32"/>
        <v>0</v>
      </c>
      <c r="M123" s="65">
        <f t="shared" si="33"/>
        <v>0</v>
      </c>
      <c r="N123" s="65">
        <f t="shared" si="34"/>
        <v>0</v>
      </c>
      <c r="O123" s="65">
        <f t="shared" si="35"/>
        <v>0</v>
      </c>
    </row>
    <row r="124" spans="1:15">
      <c r="A124" s="445">
        <v>123</v>
      </c>
      <c r="B124" s="450" t="s">
        <v>310</v>
      </c>
      <c r="D124" s="65">
        <f t="shared" si="24"/>
        <v>0</v>
      </c>
      <c r="E124" s="65">
        <f t="shared" si="25"/>
        <v>0</v>
      </c>
      <c r="F124" s="65">
        <f t="shared" si="26"/>
        <v>0</v>
      </c>
      <c r="G124" s="65">
        <f t="shared" si="27"/>
        <v>0</v>
      </c>
      <c r="H124" s="65">
        <f t="shared" si="28"/>
        <v>0</v>
      </c>
      <c r="I124" s="65">
        <f t="shared" si="29"/>
        <v>0</v>
      </c>
      <c r="J124" s="65">
        <f t="shared" si="30"/>
        <v>0</v>
      </c>
      <c r="K124" s="65">
        <f t="shared" si="31"/>
        <v>0</v>
      </c>
      <c r="L124" s="65">
        <f t="shared" si="32"/>
        <v>0</v>
      </c>
      <c r="M124" s="65">
        <f t="shared" si="33"/>
        <v>0</v>
      </c>
      <c r="N124" s="65">
        <f t="shared" si="34"/>
        <v>0</v>
      </c>
      <c r="O124" s="65">
        <f t="shared" si="35"/>
        <v>0</v>
      </c>
    </row>
    <row r="125" spans="1:15">
      <c r="A125" s="445">
        <v>124</v>
      </c>
      <c r="B125" s="450" t="s">
        <v>311</v>
      </c>
      <c r="D125" s="65">
        <f t="shared" si="24"/>
        <v>0</v>
      </c>
      <c r="E125" s="65">
        <f t="shared" si="25"/>
        <v>0</v>
      </c>
      <c r="F125" s="65">
        <f t="shared" si="26"/>
        <v>0</v>
      </c>
      <c r="G125" s="65">
        <f t="shared" si="27"/>
        <v>0</v>
      </c>
      <c r="H125" s="65">
        <f t="shared" si="28"/>
        <v>0</v>
      </c>
      <c r="I125" s="65">
        <f t="shared" si="29"/>
        <v>0</v>
      </c>
      <c r="J125" s="65">
        <f t="shared" si="30"/>
        <v>0</v>
      </c>
      <c r="K125" s="65">
        <f t="shared" si="31"/>
        <v>0</v>
      </c>
      <c r="L125" s="65">
        <f t="shared" si="32"/>
        <v>0</v>
      </c>
      <c r="M125" s="65">
        <f t="shared" si="33"/>
        <v>0</v>
      </c>
      <c r="N125" s="65">
        <f t="shared" si="34"/>
        <v>0</v>
      </c>
      <c r="O125" s="65">
        <f t="shared" si="35"/>
        <v>0</v>
      </c>
    </row>
    <row r="126" spans="1:15">
      <c r="A126" s="445">
        <v>125</v>
      </c>
      <c r="B126" s="450" t="s">
        <v>312</v>
      </c>
      <c r="D126" s="65">
        <f t="shared" si="24"/>
        <v>0</v>
      </c>
      <c r="E126" s="65">
        <f t="shared" si="25"/>
        <v>0</v>
      </c>
      <c r="F126" s="65">
        <f t="shared" si="26"/>
        <v>0</v>
      </c>
      <c r="G126" s="65">
        <f t="shared" si="27"/>
        <v>0</v>
      </c>
      <c r="H126" s="65">
        <f t="shared" si="28"/>
        <v>0</v>
      </c>
      <c r="I126" s="65">
        <f t="shared" si="29"/>
        <v>0</v>
      </c>
      <c r="J126" s="65">
        <f t="shared" si="30"/>
        <v>0</v>
      </c>
      <c r="K126" s="65">
        <f t="shared" si="31"/>
        <v>0</v>
      </c>
      <c r="L126" s="65">
        <f t="shared" si="32"/>
        <v>0</v>
      </c>
      <c r="M126" s="65">
        <f t="shared" si="33"/>
        <v>0</v>
      </c>
      <c r="N126" s="65">
        <f t="shared" si="34"/>
        <v>0</v>
      </c>
      <c r="O126" s="65">
        <f t="shared" si="35"/>
        <v>0</v>
      </c>
    </row>
    <row r="127" spans="1:15">
      <c r="A127" s="445">
        <v>126</v>
      </c>
      <c r="B127" s="451" t="s">
        <v>313</v>
      </c>
      <c r="D127" s="65">
        <f t="shared" si="24"/>
        <v>0</v>
      </c>
      <c r="E127" s="65">
        <f t="shared" si="25"/>
        <v>0</v>
      </c>
      <c r="F127" s="65">
        <f t="shared" si="26"/>
        <v>0</v>
      </c>
      <c r="G127" s="65">
        <f t="shared" si="27"/>
        <v>0</v>
      </c>
      <c r="H127" s="65">
        <f t="shared" si="28"/>
        <v>0</v>
      </c>
      <c r="I127" s="65">
        <f t="shared" si="29"/>
        <v>0</v>
      </c>
      <c r="J127" s="65">
        <f t="shared" si="30"/>
        <v>0</v>
      </c>
      <c r="K127" s="65">
        <f t="shared" si="31"/>
        <v>0</v>
      </c>
      <c r="L127" s="65">
        <f t="shared" si="32"/>
        <v>0</v>
      </c>
      <c r="M127" s="65">
        <f t="shared" si="33"/>
        <v>0</v>
      </c>
      <c r="N127" s="65">
        <f t="shared" si="34"/>
        <v>0</v>
      </c>
      <c r="O127" s="65">
        <f t="shared" si="35"/>
        <v>0</v>
      </c>
    </row>
    <row r="128" spans="1:15">
      <c r="A128" s="445">
        <v>127</v>
      </c>
      <c r="B128" s="450" t="s">
        <v>315</v>
      </c>
      <c r="D128" s="65">
        <f t="shared" si="24"/>
        <v>0</v>
      </c>
      <c r="E128" s="65">
        <f t="shared" si="25"/>
        <v>0</v>
      </c>
      <c r="F128" s="65">
        <f t="shared" si="26"/>
        <v>0</v>
      </c>
      <c r="G128" s="65">
        <f t="shared" si="27"/>
        <v>0</v>
      </c>
      <c r="H128" s="65">
        <f t="shared" si="28"/>
        <v>0</v>
      </c>
      <c r="I128" s="65">
        <f t="shared" si="29"/>
        <v>0</v>
      </c>
      <c r="J128" s="65">
        <f t="shared" si="30"/>
        <v>0</v>
      </c>
      <c r="K128" s="65">
        <f t="shared" si="31"/>
        <v>0</v>
      </c>
      <c r="L128" s="65">
        <f t="shared" si="32"/>
        <v>0</v>
      </c>
      <c r="M128" s="65">
        <f t="shared" si="33"/>
        <v>0</v>
      </c>
      <c r="N128" s="65">
        <f t="shared" si="34"/>
        <v>0</v>
      </c>
      <c r="O128" s="65">
        <f t="shared" si="35"/>
        <v>0</v>
      </c>
    </row>
    <row r="129" spans="1:15">
      <c r="A129" s="445">
        <v>128</v>
      </c>
      <c r="B129" s="450" t="s">
        <v>316</v>
      </c>
      <c r="D129" s="65">
        <f t="shared" si="24"/>
        <v>0</v>
      </c>
      <c r="E129" s="65">
        <f t="shared" si="25"/>
        <v>0</v>
      </c>
      <c r="F129" s="65">
        <f t="shared" si="26"/>
        <v>0</v>
      </c>
      <c r="G129" s="65">
        <f t="shared" si="27"/>
        <v>0</v>
      </c>
      <c r="H129" s="65">
        <f t="shared" si="28"/>
        <v>0</v>
      </c>
      <c r="I129" s="65">
        <f t="shared" si="29"/>
        <v>0</v>
      </c>
      <c r="J129" s="65">
        <f t="shared" si="30"/>
        <v>0</v>
      </c>
      <c r="K129" s="65">
        <f t="shared" si="31"/>
        <v>0</v>
      </c>
      <c r="L129" s="65">
        <f t="shared" si="32"/>
        <v>0</v>
      </c>
      <c r="M129" s="65">
        <f t="shared" si="33"/>
        <v>0</v>
      </c>
      <c r="N129" s="65">
        <f t="shared" si="34"/>
        <v>0</v>
      </c>
      <c r="O129" s="65">
        <f t="shared" si="35"/>
        <v>0</v>
      </c>
    </row>
    <row r="132" spans="1:15">
      <c r="B132" s="452" t="s">
        <v>553</v>
      </c>
      <c r="C132" s="452">
        <v>0</v>
      </c>
      <c r="D132" s="452">
        <v>0</v>
      </c>
      <c r="E132" s="452">
        <v>0</v>
      </c>
      <c r="F132" s="452">
        <v>0</v>
      </c>
      <c r="G132" s="452">
        <v>0</v>
      </c>
      <c r="H132" s="452">
        <v>0</v>
      </c>
      <c r="I132" s="452">
        <v>0</v>
      </c>
      <c r="J132" s="452">
        <v>0</v>
      </c>
      <c r="K132" s="452">
        <v>0</v>
      </c>
      <c r="L132" s="452">
        <v>0</v>
      </c>
      <c r="M132" s="452">
        <v>0</v>
      </c>
      <c r="N132" s="452">
        <v>0</v>
      </c>
      <c r="O132" s="452">
        <v>0</v>
      </c>
    </row>
    <row r="133" spans="1:15">
      <c r="B133" s="85" t="s">
        <v>555</v>
      </c>
      <c r="C133" s="65">
        <v>0</v>
      </c>
      <c r="D133" s="65">
        <v>0</v>
      </c>
      <c r="E133" s="65">
        <v>0</v>
      </c>
      <c r="F133" s="65">
        <v>0</v>
      </c>
      <c r="G133" s="65">
        <v>0</v>
      </c>
      <c r="H133" s="65">
        <v>0</v>
      </c>
      <c r="I133" s="65">
        <v>0</v>
      </c>
      <c r="J133" s="65">
        <v>0</v>
      </c>
      <c r="K133" s="65">
        <v>0</v>
      </c>
      <c r="L133" s="65">
        <v>0</v>
      </c>
      <c r="M133" s="65">
        <v>0</v>
      </c>
      <c r="N133" s="65">
        <v>0</v>
      </c>
      <c r="O133" s="65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111"/>
  <dimension ref="A1:O133"/>
  <sheetViews>
    <sheetView workbookViewId="0">
      <selection activeCell="O133" sqref="O133"/>
    </sheetView>
  </sheetViews>
  <sheetFormatPr defaultColWidth="9" defaultRowHeight="12.75"/>
  <cols>
    <col min="1" max="1" width="15.375" style="65" customWidth="1"/>
    <col min="2" max="2" width="14.625" style="65" customWidth="1"/>
    <col min="3" max="16384" width="9" style="65"/>
  </cols>
  <sheetData>
    <row r="1" spans="1:15">
      <c r="A1" s="444" t="s">
        <v>126</v>
      </c>
      <c r="B1" s="445" t="s">
        <v>127</v>
      </c>
      <c r="C1" s="446">
        <v>0</v>
      </c>
      <c r="D1" s="447">
        <v>1</v>
      </c>
      <c r="E1" s="447">
        <v>2</v>
      </c>
      <c r="F1" s="447">
        <v>3</v>
      </c>
      <c r="G1" s="447">
        <v>4</v>
      </c>
      <c r="H1" s="447">
        <v>5</v>
      </c>
      <c r="I1" s="447">
        <v>6</v>
      </c>
      <c r="J1" s="447">
        <v>7</v>
      </c>
      <c r="K1" s="447">
        <v>8</v>
      </c>
      <c r="L1" s="447">
        <v>9</v>
      </c>
      <c r="M1" s="447">
        <v>10</v>
      </c>
      <c r="N1" s="447">
        <v>11</v>
      </c>
      <c r="O1" s="447">
        <v>12</v>
      </c>
    </row>
    <row r="2" spans="1:15">
      <c r="A2" s="445">
        <v>1</v>
      </c>
      <c r="B2" s="448" t="s">
        <v>153</v>
      </c>
      <c r="D2" s="65">
        <f>Жильцы!$E$2*D133</f>
        <v>0</v>
      </c>
      <c r="E2" s="65">
        <f>Жильцы!E2*кап!$E$133</f>
        <v>0</v>
      </c>
      <c r="F2" s="65">
        <f>Жильцы!E2*кап!$F$133</f>
        <v>0</v>
      </c>
      <c r="G2" s="65">
        <f>Жильцы!E2*кап!$G$133</f>
        <v>0</v>
      </c>
      <c r="H2" s="65">
        <f>Жильцы!E2*кап!$H$133</f>
        <v>0</v>
      </c>
      <c r="I2" s="65">
        <f>Жильцы!E2*кап!$I$133</f>
        <v>0</v>
      </c>
      <c r="J2" s="65">
        <f>Жильцы!E2*кап!$J$133</f>
        <v>0</v>
      </c>
      <c r="K2" s="65">
        <f>Жильцы!E2*кап!$K$133</f>
        <v>0</v>
      </c>
      <c r="L2" s="65">
        <f>Жильцы!E2*кап!$L$133</f>
        <v>0</v>
      </c>
      <c r="M2" s="65">
        <f>Жильцы!E2*кап!$M$133</f>
        <v>0</v>
      </c>
      <c r="N2" s="65">
        <f>Жильцы!E2*кап!$N$133</f>
        <v>0</v>
      </c>
      <c r="O2" s="65">
        <f>Жильцы!E2*кап!$O$133</f>
        <v>0</v>
      </c>
    </row>
    <row r="3" spans="1:15">
      <c r="A3" s="445">
        <v>2</v>
      </c>
      <c r="B3" s="448" t="s">
        <v>156</v>
      </c>
      <c r="D3" s="65">
        <f>Жильцы!E3*кап!$D$133</f>
        <v>0</v>
      </c>
      <c r="E3" s="65">
        <f>Жильцы!E3*кап!$E$133</f>
        <v>0</v>
      </c>
      <c r="F3" s="65">
        <f>Жильцы!E3*кап!$F$133</f>
        <v>0</v>
      </c>
      <c r="G3" s="65">
        <f>Жильцы!E3*кап!$G$133</f>
        <v>0</v>
      </c>
      <c r="H3" s="65">
        <f>Жильцы!E3*кап!$H$133</f>
        <v>0</v>
      </c>
      <c r="I3" s="65">
        <f>Жильцы!E3*кап!$I$133</f>
        <v>0</v>
      </c>
      <c r="J3" s="65">
        <f>Жильцы!E3*кап!$J$133</f>
        <v>0</v>
      </c>
      <c r="K3" s="65">
        <f>Жильцы!E3*кап!$K$133</f>
        <v>0</v>
      </c>
      <c r="L3" s="65">
        <f>Жильцы!E3*кап!$L$133</f>
        <v>0</v>
      </c>
      <c r="M3" s="65">
        <f>Жильцы!E3*кап!$M$133</f>
        <v>0</v>
      </c>
      <c r="N3" s="65">
        <f>Жильцы!E3*кап!$N$133</f>
        <v>0</v>
      </c>
      <c r="O3" s="65">
        <f>Жильцы!E3*кап!$O$133</f>
        <v>0</v>
      </c>
    </row>
    <row r="4" spans="1:15">
      <c r="A4" s="445">
        <v>3</v>
      </c>
      <c r="B4" s="448" t="s">
        <v>158</v>
      </c>
      <c r="D4" s="65">
        <f>Жильцы!E4*кап!$D$133</f>
        <v>0</v>
      </c>
      <c r="E4" s="65">
        <f>Жильцы!E4*кап!$E$133</f>
        <v>0</v>
      </c>
      <c r="F4" s="65">
        <f>Жильцы!E4*кап!$F$133</f>
        <v>0</v>
      </c>
      <c r="G4" s="65">
        <f>Жильцы!E4*кап!$G$133</f>
        <v>0</v>
      </c>
      <c r="H4" s="65">
        <f>Жильцы!E4*кап!$H$133</f>
        <v>0</v>
      </c>
      <c r="I4" s="65">
        <f>Жильцы!E4*кап!$I$133</f>
        <v>0</v>
      </c>
      <c r="J4" s="65">
        <f>Жильцы!E4*кап!$J$133</f>
        <v>0</v>
      </c>
      <c r="K4" s="65">
        <f>Жильцы!E4*кап!$K$133</f>
        <v>0</v>
      </c>
      <c r="L4" s="65">
        <f>Жильцы!E4*кап!$L$133</f>
        <v>0</v>
      </c>
      <c r="M4" s="65">
        <f>Жильцы!E4*кап!$M$133</f>
        <v>0</v>
      </c>
      <c r="N4" s="65">
        <f>Жильцы!E4*кап!$N$133</f>
        <v>0</v>
      </c>
      <c r="O4" s="65">
        <f>Жильцы!E4*кап!$O$133</f>
        <v>0</v>
      </c>
    </row>
    <row r="5" spans="1:15">
      <c r="A5" s="445">
        <v>4</v>
      </c>
      <c r="B5" s="448" t="s">
        <v>160</v>
      </c>
      <c r="D5" s="65">
        <f>Жильцы!E5*кап!$D$133</f>
        <v>0</v>
      </c>
      <c r="E5" s="65">
        <f>Жильцы!E5*кап!$E$133</f>
        <v>0</v>
      </c>
      <c r="F5" s="65">
        <f>Жильцы!E5*кап!$F$133</f>
        <v>0</v>
      </c>
      <c r="G5" s="65">
        <f>Жильцы!E5*кап!$G$133</f>
        <v>0</v>
      </c>
      <c r="H5" s="65">
        <f>Жильцы!E5*кап!$H$133</f>
        <v>0</v>
      </c>
      <c r="I5" s="65">
        <f>Жильцы!E5*кап!$I$133</f>
        <v>0</v>
      </c>
      <c r="J5" s="65">
        <f>Жильцы!E5*кап!$J$133</f>
        <v>0</v>
      </c>
      <c r="K5" s="65">
        <f>Жильцы!E5*кап!$K$133</f>
        <v>0</v>
      </c>
      <c r="L5" s="65">
        <f>Жильцы!E5*кап!$L$133</f>
        <v>0</v>
      </c>
      <c r="M5" s="65">
        <f>Жильцы!E5*кап!$M$133</f>
        <v>0</v>
      </c>
      <c r="N5" s="65">
        <f>Жильцы!E5*кап!$N$133</f>
        <v>0</v>
      </c>
      <c r="O5" s="65">
        <f>Жильцы!E5*кап!$O$133</f>
        <v>0</v>
      </c>
    </row>
    <row r="6" spans="1:15">
      <c r="A6" s="445">
        <v>5</v>
      </c>
      <c r="B6" s="449" t="s">
        <v>541</v>
      </c>
      <c r="D6" s="65">
        <f>Жильцы!E6*кап!$D$133</f>
        <v>0</v>
      </c>
      <c r="E6" s="65">
        <f>Жильцы!E6*кап!$E$133</f>
        <v>0</v>
      </c>
      <c r="F6" s="65">
        <f>Жильцы!E6*кап!$F$133</f>
        <v>0</v>
      </c>
      <c r="G6" s="65">
        <f>Жильцы!E6*кап!$G$133</f>
        <v>0</v>
      </c>
      <c r="H6" s="65">
        <f>Жильцы!E6*кап!$H$133</f>
        <v>0</v>
      </c>
      <c r="I6" s="65">
        <f>Жильцы!E6*кап!$I$133</f>
        <v>0</v>
      </c>
      <c r="J6" s="65">
        <f>Жильцы!E6*кап!$J$133</f>
        <v>0</v>
      </c>
      <c r="K6" s="65">
        <f>Жильцы!E6*кап!$K$133</f>
        <v>0</v>
      </c>
      <c r="L6" s="65">
        <f>Жильцы!E6*кап!$L$133</f>
        <v>0</v>
      </c>
      <c r="M6" s="65">
        <f>Жильцы!E6*кап!$M$133</f>
        <v>0</v>
      </c>
      <c r="N6" s="65">
        <f>Жильцы!E6*кап!$N$133</f>
        <v>0</v>
      </c>
      <c r="O6" s="65">
        <f>Жильцы!E6*кап!$O$133</f>
        <v>0</v>
      </c>
    </row>
    <row r="7" spans="1:15">
      <c r="A7" s="445">
        <v>6</v>
      </c>
      <c r="B7" s="448" t="s">
        <v>165</v>
      </c>
      <c r="D7" s="65">
        <f>Жильцы!E7*кап!$D$133</f>
        <v>0</v>
      </c>
      <c r="E7" s="65">
        <f>Жильцы!E7*кап!$E$133</f>
        <v>0</v>
      </c>
      <c r="F7" s="65">
        <f>Жильцы!E7*кап!$F$133</f>
        <v>0</v>
      </c>
      <c r="G7" s="65">
        <f>Жильцы!E7*кап!$G$133</f>
        <v>0</v>
      </c>
      <c r="H7" s="65">
        <f>Жильцы!E7*кап!$H$133</f>
        <v>0</v>
      </c>
      <c r="I7" s="65">
        <f>Жильцы!E7*кап!$I$133</f>
        <v>0</v>
      </c>
      <c r="J7" s="65">
        <f>Жильцы!E7*кап!$J$133</f>
        <v>0</v>
      </c>
      <c r="K7" s="65">
        <f>Жильцы!E7*кап!$K$133</f>
        <v>0</v>
      </c>
      <c r="L7" s="65">
        <f>Жильцы!E7*кап!$L$133</f>
        <v>0</v>
      </c>
      <c r="M7" s="65">
        <f>Жильцы!E7*кап!$M$133</f>
        <v>0</v>
      </c>
      <c r="N7" s="65">
        <f>Жильцы!E7*кап!$N$133</f>
        <v>0</v>
      </c>
      <c r="O7" s="65">
        <f>Жильцы!E7*кап!$O$133</f>
        <v>0</v>
      </c>
    </row>
    <row r="8" spans="1:15">
      <c r="A8" s="445">
        <v>7</v>
      </c>
      <c r="B8" s="449" t="s">
        <v>166</v>
      </c>
      <c r="D8" s="65">
        <f>Жильцы!E8*кап!$D$133</f>
        <v>0</v>
      </c>
      <c r="E8" s="65">
        <f>Жильцы!E8*кап!$E$133</f>
        <v>0</v>
      </c>
      <c r="F8" s="65">
        <f>Жильцы!E8*кап!$F$133</f>
        <v>0</v>
      </c>
      <c r="G8" s="65">
        <f>Жильцы!E8*кап!$G$133</f>
        <v>0</v>
      </c>
      <c r="H8" s="65">
        <f>Жильцы!E8*кап!$H$133</f>
        <v>0</v>
      </c>
      <c r="I8" s="65">
        <f>Жильцы!E8*кап!$I$133</f>
        <v>0</v>
      </c>
      <c r="J8" s="65">
        <f>Жильцы!E8*кап!$J$133</f>
        <v>0</v>
      </c>
      <c r="K8" s="65">
        <f>Жильцы!E8*кап!$K$133</f>
        <v>0</v>
      </c>
      <c r="L8" s="65">
        <f>Жильцы!E8*кап!$L$133</f>
        <v>0</v>
      </c>
      <c r="M8" s="65">
        <f>Жильцы!E8*кап!$M$133</f>
        <v>0</v>
      </c>
      <c r="N8" s="65">
        <f>Жильцы!E8*кап!$N$133</f>
        <v>0</v>
      </c>
      <c r="O8" s="65">
        <f>Жильцы!E8*кап!$O$133</f>
        <v>0</v>
      </c>
    </row>
    <row r="9" spans="1:15">
      <c r="A9" s="445">
        <v>8</v>
      </c>
      <c r="B9" s="448" t="s">
        <v>168</v>
      </c>
      <c r="D9" s="65">
        <f>Жильцы!E9*кап!$D$133</f>
        <v>0</v>
      </c>
      <c r="E9" s="65">
        <f>Жильцы!E9*кап!$E$133</f>
        <v>0</v>
      </c>
      <c r="F9" s="65">
        <f>Жильцы!E9*кап!$F$133</f>
        <v>0</v>
      </c>
      <c r="G9" s="65">
        <f>Жильцы!E9*кап!$G$133</f>
        <v>0</v>
      </c>
      <c r="H9" s="65">
        <f>Жильцы!E9*кап!$H$133</f>
        <v>0</v>
      </c>
      <c r="I9" s="65">
        <f>Жильцы!E9*кап!$I$133</f>
        <v>0</v>
      </c>
      <c r="J9" s="65">
        <f>Жильцы!E9*кап!$J$133</f>
        <v>0</v>
      </c>
      <c r="K9" s="65">
        <f>Жильцы!E9*кап!$K$133</f>
        <v>0</v>
      </c>
      <c r="L9" s="65">
        <f>Жильцы!E9*кап!$L$133</f>
        <v>0</v>
      </c>
      <c r="M9" s="65">
        <f>Жильцы!E9*кап!$M$133</f>
        <v>0</v>
      </c>
      <c r="N9" s="65">
        <f>Жильцы!E9*кап!$N$133</f>
        <v>0</v>
      </c>
      <c r="O9" s="65">
        <f>Жильцы!E9*кап!$O$133</f>
        <v>0</v>
      </c>
    </row>
    <row r="10" spans="1:15">
      <c r="A10" s="445">
        <v>9</v>
      </c>
      <c r="B10" s="449" t="s">
        <v>169</v>
      </c>
      <c r="D10" s="65">
        <f>Жильцы!E10*кап!$D$133</f>
        <v>0</v>
      </c>
      <c r="E10" s="65">
        <f>Жильцы!E10*кап!$E$133</f>
        <v>0</v>
      </c>
      <c r="F10" s="65">
        <f>Жильцы!E10*кап!$F$133</f>
        <v>0</v>
      </c>
      <c r="G10" s="65">
        <f>Жильцы!E10*кап!$G$133</f>
        <v>0</v>
      </c>
      <c r="H10" s="65">
        <f>Жильцы!E10*кап!$H$133</f>
        <v>0</v>
      </c>
      <c r="I10" s="65">
        <f>Жильцы!E10*кап!$I$133</f>
        <v>0</v>
      </c>
      <c r="J10" s="65">
        <f>Жильцы!E10*кап!$J$133</f>
        <v>0</v>
      </c>
      <c r="K10" s="65">
        <f>Жильцы!E10*кап!$K$133</f>
        <v>0</v>
      </c>
      <c r="L10" s="65">
        <f>Жильцы!E10*кап!$L$133</f>
        <v>0</v>
      </c>
      <c r="M10" s="65">
        <f>Жильцы!E10*кап!$M$133</f>
        <v>0</v>
      </c>
      <c r="N10" s="65">
        <f>Жильцы!E10*кап!$N$133</f>
        <v>0</v>
      </c>
      <c r="O10" s="65">
        <f>Жильцы!E10*кап!$O$133</f>
        <v>0</v>
      </c>
    </row>
    <row r="11" spans="1:15">
      <c r="A11" s="445">
        <v>10</v>
      </c>
      <c r="B11" s="448" t="s">
        <v>171</v>
      </c>
      <c r="D11" s="65">
        <f>Жильцы!E11*кап!$D$133</f>
        <v>0</v>
      </c>
      <c r="E11" s="65">
        <f>Жильцы!E11*кап!$E$133</f>
        <v>0</v>
      </c>
      <c r="F11" s="65">
        <f>Жильцы!E11*кап!$F$133</f>
        <v>0</v>
      </c>
      <c r="G11" s="65">
        <f>Жильцы!E11*кап!$G$133</f>
        <v>0</v>
      </c>
      <c r="H11" s="65">
        <f>Жильцы!E11*кап!$H$133</f>
        <v>0</v>
      </c>
      <c r="I11" s="65">
        <f>Жильцы!E11*кап!$I$133</f>
        <v>0</v>
      </c>
      <c r="J11" s="65">
        <f>Жильцы!E11*кап!$J$133</f>
        <v>0</v>
      </c>
      <c r="K11" s="65">
        <f>Жильцы!E11*кап!$K$133</f>
        <v>0</v>
      </c>
      <c r="L11" s="65">
        <f>Жильцы!E11*кап!$L$133</f>
        <v>0</v>
      </c>
      <c r="M11" s="65">
        <f>Жильцы!E11*кап!$M$133</f>
        <v>0</v>
      </c>
      <c r="N11" s="65">
        <f>Жильцы!E11*кап!$N$133</f>
        <v>0</v>
      </c>
      <c r="O11" s="65">
        <f>Жильцы!E11*кап!$O$133</f>
        <v>0</v>
      </c>
    </row>
    <row r="12" spans="1:15">
      <c r="A12" s="445">
        <v>11</v>
      </c>
      <c r="B12" s="450" t="s">
        <v>172</v>
      </c>
      <c r="D12" s="65">
        <f>Жильцы!E12*кап!$D$133</f>
        <v>0</v>
      </c>
      <c r="E12" s="65">
        <f>Жильцы!E12*кап!$E$133</f>
        <v>0</v>
      </c>
      <c r="F12" s="65">
        <f>Жильцы!E12*кап!$F$133</f>
        <v>0</v>
      </c>
      <c r="G12" s="65">
        <f>Жильцы!E12*кап!$G$133</f>
        <v>0</v>
      </c>
      <c r="H12" s="65">
        <f>Жильцы!E12*кап!$H$133</f>
        <v>0</v>
      </c>
      <c r="I12" s="65">
        <f>Жильцы!E12*кап!$I$133</f>
        <v>0</v>
      </c>
      <c r="J12" s="65">
        <f>Жильцы!E12*кап!$J$133</f>
        <v>0</v>
      </c>
      <c r="K12" s="65">
        <f>Жильцы!E12*кап!$K$133</f>
        <v>0</v>
      </c>
      <c r="L12" s="65">
        <f>Жильцы!E12*кап!$L$133</f>
        <v>0</v>
      </c>
      <c r="M12" s="65">
        <f>Жильцы!E12*кап!$M$133</f>
        <v>0</v>
      </c>
      <c r="N12" s="65">
        <f>Жильцы!E12*кап!$N$133</f>
        <v>0</v>
      </c>
      <c r="O12" s="65">
        <f>Жильцы!E12*кап!$O$133</f>
        <v>0</v>
      </c>
    </row>
    <row r="13" spans="1:15">
      <c r="A13" s="445">
        <v>12</v>
      </c>
      <c r="B13" s="450" t="s">
        <v>176</v>
      </c>
      <c r="D13" s="65">
        <f>Жильцы!E13*кап!$D$133</f>
        <v>0</v>
      </c>
      <c r="E13" s="65">
        <f>Жильцы!E13*кап!$E$133</f>
        <v>0</v>
      </c>
      <c r="F13" s="65">
        <f>Жильцы!E13*кап!$F$133</f>
        <v>0</v>
      </c>
      <c r="G13" s="65">
        <f>Жильцы!E13*кап!$G$133</f>
        <v>0</v>
      </c>
      <c r="H13" s="65">
        <f>Жильцы!E13*кап!$H$133</f>
        <v>0</v>
      </c>
      <c r="I13" s="65">
        <f>Жильцы!E13*кап!$I$133</f>
        <v>0</v>
      </c>
      <c r="J13" s="65">
        <f>Жильцы!E13*кап!$J$133</f>
        <v>0</v>
      </c>
      <c r="K13" s="65">
        <f>Жильцы!E13*кап!$K$133</f>
        <v>0</v>
      </c>
      <c r="L13" s="65">
        <f>Жильцы!E13*кап!$L$133</f>
        <v>0</v>
      </c>
      <c r="M13" s="65">
        <f>Жильцы!E13*кап!$M$133</f>
        <v>0</v>
      </c>
      <c r="N13" s="65">
        <f>Жильцы!E13*кап!$N$133</f>
        <v>0</v>
      </c>
      <c r="O13" s="65">
        <f>Жильцы!E13*кап!$O$133</f>
        <v>0</v>
      </c>
    </row>
    <row r="14" spans="1:15">
      <c r="A14" s="445">
        <v>13</v>
      </c>
      <c r="B14" s="451" t="s">
        <v>179</v>
      </c>
      <c r="D14" s="65">
        <f>Жильцы!E14*кап!$D$133</f>
        <v>0</v>
      </c>
      <c r="E14" s="65">
        <f>Жильцы!E14*кап!$E$133</f>
        <v>0</v>
      </c>
      <c r="F14" s="65">
        <f>Жильцы!E14*кап!$F$133</f>
        <v>0</v>
      </c>
      <c r="G14" s="65">
        <f>Жильцы!E14*кап!$G$133</f>
        <v>0</v>
      </c>
      <c r="H14" s="65">
        <f>Жильцы!E14*кап!$H$133</f>
        <v>0</v>
      </c>
      <c r="I14" s="65">
        <f>Жильцы!E14*кап!$I$133</f>
        <v>0</v>
      </c>
      <c r="J14" s="65">
        <f>Жильцы!E14*кап!$J$133</f>
        <v>0</v>
      </c>
      <c r="K14" s="65">
        <f>Жильцы!E14*кап!$K$133</f>
        <v>0</v>
      </c>
      <c r="L14" s="65">
        <f>Жильцы!E14*кап!$L$133</f>
        <v>0</v>
      </c>
      <c r="M14" s="65">
        <f>Жильцы!E14*кап!$M$133</f>
        <v>0</v>
      </c>
      <c r="N14" s="65">
        <f>Жильцы!E14*кап!$N$133</f>
        <v>0</v>
      </c>
      <c r="O14" s="65">
        <f>Жильцы!E14*кап!$O$133</f>
        <v>0</v>
      </c>
    </row>
    <row r="15" spans="1:15">
      <c r="A15" s="445">
        <v>14</v>
      </c>
      <c r="B15" s="451" t="s">
        <v>181</v>
      </c>
      <c r="D15" s="65">
        <f>Жильцы!E15*кап!$D$133</f>
        <v>0</v>
      </c>
      <c r="E15" s="65">
        <f>Жильцы!E15*кап!$E$133</f>
        <v>0</v>
      </c>
      <c r="F15" s="65">
        <f>Жильцы!E15*кап!$F$133</f>
        <v>0</v>
      </c>
      <c r="G15" s="65">
        <f>Жильцы!E15*кап!$G$133</f>
        <v>0</v>
      </c>
      <c r="H15" s="65">
        <f>Жильцы!E15*кап!$H$133</f>
        <v>0</v>
      </c>
      <c r="I15" s="65">
        <f>Жильцы!E15*кап!$I$133</f>
        <v>0</v>
      </c>
      <c r="J15" s="65">
        <f>Жильцы!E15*кап!$J$133</f>
        <v>0</v>
      </c>
      <c r="K15" s="65">
        <f>Жильцы!E15*кап!$K$133</f>
        <v>0</v>
      </c>
      <c r="L15" s="65">
        <f>Жильцы!E15*кап!$L$133</f>
        <v>0</v>
      </c>
      <c r="M15" s="65">
        <f>Жильцы!E15*кап!$M$133</f>
        <v>0</v>
      </c>
      <c r="N15" s="65">
        <f>Жильцы!E15*кап!$N$133</f>
        <v>0</v>
      </c>
      <c r="O15" s="65">
        <f>Жильцы!E15*кап!$O$133</f>
        <v>0</v>
      </c>
    </row>
    <row r="16" spans="1:15">
      <c r="A16" s="445">
        <v>15</v>
      </c>
      <c r="B16" s="450" t="s">
        <v>182</v>
      </c>
      <c r="D16" s="65">
        <f>Жильцы!E16*кап!$D$133</f>
        <v>0</v>
      </c>
      <c r="E16" s="65">
        <f>Жильцы!E16*кап!$E$133</f>
        <v>0</v>
      </c>
      <c r="F16" s="65">
        <f>Жильцы!E16*кап!$F$133</f>
        <v>0</v>
      </c>
      <c r="G16" s="65">
        <f>Жильцы!E16*кап!$G$133</f>
        <v>0</v>
      </c>
      <c r="H16" s="65">
        <f>Жильцы!E16*кап!$H$133</f>
        <v>0</v>
      </c>
      <c r="I16" s="65">
        <f>Жильцы!E16*кап!$I$133</f>
        <v>0</v>
      </c>
      <c r="J16" s="65">
        <f>Жильцы!E16*кап!$J$133</f>
        <v>0</v>
      </c>
      <c r="K16" s="65">
        <f>Жильцы!E16*кап!$K$133</f>
        <v>0</v>
      </c>
      <c r="L16" s="65">
        <f>Жильцы!E16*кап!$L$133</f>
        <v>0</v>
      </c>
      <c r="M16" s="65">
        <f>Жильцы!E16*кап!$M$133</f>
        <v>0</v>
      </c>
      <c r="N16" s="65">
        <f>Жильцы!E16*кап!$N$133</f>
        <v>0</v>
      </c>
      <c r="O16" s="65">
        <f>Жильцы!E16*кап!$O$133</f>
        <v>0</v>
      </c>
    </row>
    <row r="17" spans="1:15">
      <c r="A17" s="445">
        <v>16</v>
      </c>
      <c r="B17" s="450" t="s">
        <v>184</v>
      </c>
      <c r="D17" s="65">
        <f>Жильцы!E17*кап!$D$133</f>
        <v>0</v>
      </c>
      <c r="E17" s="65">
        <f>Жильцы!E17*кап!$E$133</f>
        <v>0</v>
      </c>
      <c r="F17" s="65">
        <f>Жильцы!E17*кап!$F$133</f>
        <v>0</v>
      </c>
      <c r="G17" s="65">
        <f>Жильцы!E17*кап!$G$133</f>
        <v>0</v>
      </c>
      <c r="H17" s="65">
        <f>Жильцы!E17*кап!$H$133</f>
        <v>0</v>
      </c>
      <c r="I17" s="65">
        <f>Жильцы!E17*кап!$I$133</f>
        <v>0</v>
      </c>
      <c r="J17" s="65">
        <f>Жильцы!E17*кап!$J$133</f>
        <v>0</v>
      </c>
      <c r="K17" s="65">
        <f>Жильцы!E17*кап!$K$133</f>
        <v>0</v>
      </c>
      <c r="L17" s="65">
        <f>Жильцы!E17*кап!$L$133</f>
        <v>0</v>
      </c>
      <c r="M17" s="65">
        <f>Жильцы!E17*кап!$M$133</f>
        <v>0</v>
      </c>
      <c r="N17" s="65">
        <f>Жильцы!E17*кап!$N$133</f>
        <v>0</v>
      </c>
      <c r="O17" s="65">
        <f>Жильцы!E17*кап!$O$133</f>
        <v>0</v>
      </c>
    </row>
    <row r="18" spans="1:15">
      <c r="A18" s="445">
        <v>17</v>
      </c>
      <c r="B18" s="450" t="s">
        <v>186</v>
      </c>
      <c r="D18" s="65">
        <f>Жильцы!E18*кап!$D$133</f>
        <v>0</v>
      </c>
      <c r="E18" s="65">
        <f>Жильцы!E18*кап!$E$133</f>
        <v>0</v>
      </c>
      <c r="F18" s="65">
        <f>Жильцы!E18*кап!$F$133</f>
        <v>0</v>
      </c>
      <c r="G18" s="65">
        <f>Жильцы!E18*кап!$G$133</f>
        <v>0</v>
      </c>
      <c r="H18" s="65">
        <f>Жильцы!E18*кап!$H$133</f>
        <v>0</v>
      </c>
      <c r="I18" s="65">
        <f>Жильцы!E18*кап!$I$133</f>
        <v>0</v>
      </c>
      <c r="J18" s="65">
        <f>Жильцы!E18*кап!$J$133</f>
        <v>0</v>
      </c>
      <c r="K18" s="65">
        <f>Жильцы!E18*кап!$K$133</f>
        <v>0</v>
      </c>
      <c r="L18" s="65">
        <f>Жильцы!E18*кап!$L$133</f>
        <v>0</v>
      </c>
      <c r="M18" s="65">
        <f>Жильцы!E18*кап!$M$133</f>
        <v>0</v>
      </c>
      <c r="N18" s="65">
        <f>Жильцы!E18*кап!$N$133</f>
        <v>0</v>
      </c>
      <c r="O18" s="65">
        <f>Жильцы!E18*кап!$O$133</f>
        <v>0</v>
      </c>
    </row>
    <row r="19" spans="1:15">
      <c r="A19" s="445">
        <v>18</v>
      </c>
      <c r="B19" s="450" t="s">
        <v>187</v>
      </c>
      <c r="D19" s="65">
        <f>Жильцы!E19*кап!$D$133</f>
        <v>0</v>
      </c>
      <c r="E19" s="65">
        <f>Жильцы!E19*кап!$E$133</f>
        <v>0</v>
      </c>
      <c r="F19" s="65">
        <f>Жильцы!E19*кап!$F$133</f>
        <v>0</v>
      </c>
      <c r="G19" s="65">
        <f>Жильцы!E19*кап!$G$133</f>
        <v>0</v>
      </c>
      <c r="H19" s="65">
        <f>Жильцы!E19*кап!$H$133</f>
        <v>0</v>
      </c>
      <c r="I19" s="65">
        <f>Жильцы!E19*кап!$I$133</f>
        <v>0</v>
      </c>
      <c r="J19" s="65">
        <f>Жильцы!E19*кап!$J$133</f>
        <v>0</v>
      </c>
      <c r="K19" s="65">
        <f>Жильцы!E19*кап!$K$133</f>
        <v>0</v>
      </c>
      <c r="L19" s="65">
        <f>Жильцы!E19*кап!$L$133</f>
        <v>0</v>
      </c>
      <c r="M19" s="65">
        <f>Жильцы!E19*кап!$M$133</f>
        <v>0</v>
      </c>
      <c r="N19" s="65">
        <f>Жильцы!E19*кап!$N$133</f>
        <v>0</v>
      </c>
      <c r="O19" s="65">
        <f>Жильцы!E19*кап!$O$133</f>
        <v>0</v>
      </c>
    </row>
    <row r="20" spans="1:15">
      <c r="A20" s="445">
        <v>19</v>
      </c>
      <c r="B20" s="450" t="s">
        <v>189</v>
      </c>
      <c r="D20" s="65">
        <f>Жильцы!E20*кап!$D$133</f>
        <v>0</v>
      </c>
      <c r="E20" s="65">
        <f>Жильцы!E20*кап!$E$133</f>
        <v>0</v>
      </c>
      <c r="F20" s="65">
        <f>Жильцы!E20*кап!$F$133</f>
        <v>0</v>
      </c>
      <c r="G20" s="65">
        <f>Жильцы!E20*кап!$G$133</f>
        <v>0</v>
      </c>
      <c r="H20" s="65">
        <f>Жильцы!E20*кап!$H$133</f>
        <v>0</v>
      </c>
      <c r="I20" s="65">
        <f>Жильцы!E20*кап!$I$133</f>
        <v>0</v>
      </c>
      <c r="J20" s="65">
        <f>Жильцы!E20*кап!$J$133</f>
        <v>0</v>
      </c>
      <c r="K20" s="65">
        <f>Жильцы!E20*кап!$K$133</f>
        <v>0</v>
      </c>
      <c r="L20" s="65">
        <f>Жильцы!E20*кап!$L$133</f>
        <v>0</v>
      </c>
      <c r="M20" s="65">
        <f>Жильцы!E20*кап!$M$133</f>
        <v>0</v>
      </c>
      <c r="N20" s="65">
        <f>Жильцы!E20*кап!$N$133</f>
        <v>0</v>
      </c>
      <c r="O20" s="65">
        <f>Жильцы!E20*кап!$O$133</f>
        <v>0</v>
      </c>
    </row>
    <row r="21" spans="1:15">
      <c r="A21" s="445">
        <v>20</v>
      </c>
      <c r="B21" s="450" t="s">
        <v>190</v>
      </c>
      <c r="D21" s="65">
        <f>Жильцы!E21*кап!$D$133</f>
        <v>0</v>
      </c>
      <c r="E21" s="65">
        <f>Жильцы!E21*кап!$E$133</f>
        <v>0</v>
      </c>
      <c r="F21" s="65">
        <f>Жильцы!E21*кап!$F$133</f>
        <v>0</v>
      </c>
      <c r="G21" s="65">
        <f>Жильцы!E21*кап!$G$133</f>
        <v>0</v>
      </c>
      <c r="H21" s="65">
        <f>Жильцы!E21*кап!$H$133</f>
        <v>0</v>
      </c>
      <c r="I21" s="65">
        <f>Жильцы!E21*кап!$I$133</f>
        <v>0</v>
      </c>
      <c r="J21" s="65">
        <f>Жильцы!E21*кап!$J$133</f>
        <v>0</v>
      </c>
      <c r="K21" s="65">
        <f>Жильцы!E21*кап!$K$133</f>
        <v>0</v>
      </c>
      <c r="L21" s="65">
        <f>Жильцы!E21*кап!$L$133</f>
        <v>0</v>
      </c>
      <c r="M21" s="65">
        <f>Жильцы!E21*кап!$M$133</f>
        <v>0</v>
      </c>
      <c r="N21" s="65">
        <f>Жильцы!E21*кап!$N$133</f>
        <v>0</v>
      </c>
      <c r="O21" s="65">
        <f>Жильцы!E21*кап!$O$133</f>
        <v>0</v>
      </c>
    </row>
    <row r="22" spans="1:15">
      <c r="A22" s="445">
        <v>21</v>
      </c>
      <c r="B22" s="450" t="s">
        <v>193</v>
      </c>
      <c r="D22" s="65">
        <f>Жильцы!E22*кап!$D$133</f>
        <v>0</v>
      </c>
      <c r="E22" s="65">
        <f>Жильцы!E22*кап!$E$133</f>
        <v>0</v>
      </c>
      <c r="F22" s="65">
        <f>Жильцы!E22*кап!$F$133</f>
        <v>0</v>
      </c>
      <c r="G22" s="65">
        <f>Жильцы!E22*кап!$G$133</f>
        <v>0</v>
      </c>
      <c r="H22" s="65">
        <f>Жильцы!E22*кап!$H$133</f>
        <v>0</v>
      </c>
      <c r="I22" s="65">
        <f>Жильцы!E22*кап!$I$133</f>
        <v>0</v>
      </c>
      <c r="J22" s="65">
        <f>Жильцы!E22*кап!$J$133</f>
        <v>0</v>
      </c>
      <c r="K22" s="65">
        <f>Жильцы!E22*кап!$K$133</f>
        <v>0</v>
      </c>
      <c r="L22" s="65">
        <f>Жильцы!E22*кап!$L$133</f>
        <v>0</v>
      </c>
      <c r="M22" s="65">
        <f>Жильцы!E22*кап!$M$133</f>
        <v>0</v>
      </c>
      <c r="N22" s="65">
        <f>Жильцы!E22*кап!$N$133</f>
        <v>0</v>
      </c>
      <c r="O22" s="65">
        <f>Жильцы!E22*кап!$O$133</f>
        <v>0</v>
      </c>
    </row>
    <row r="23" spans="1:15">
      <c r="A23" s="445">
        <v>22</v>
      </c>
      <c r="B23" s="450" t="s">
        <v>194</v>
      </c>
      <c r="D23" s="65">
        <f>Жильцы!E23*кап!$D$133</f>
        <v>0</v>
      </c>
      <c r="E23" s="65">
        <f>Жильцы!E23*кап!$E$133</f>
        <v>0</v>
      </c>
      <c r="F23" s="65">
        <f>Жильцы!E23*кап!$F$133</f>
        <v>0</v>
      </c>
      <c r="G23" s="65">
        <f>Жильцы!E23*кап!$G$133</f>
        <v>0</v>
      </c>
      <c r="H23" s="65">
        <f>Жильцы!E23*кап!$H$133</f>
        <v>0</v>
      </c>
      <c r="I23" s="65">
        <f>Жильцы!E23*кап!$I$133</f>
        <v>0</v>
      </c>
      <c r="J23" s="65">
        <f>Жильцы!E23*кап!$J$133</f>
        <v>0</v>
      </c>
      <c r="K23" s="65">
        <f>Жильцы!E23*кап!$K$133</f>
        <v>0</v>
      </c>
      <c r="L23" s="65">
        <f>Жильцы!E23*кап!$L$133</f>
        <v>0</v>
      </c>
      <c r="M23" s="65">
        <f>Жильцы!E23*кап!$M$133</f>
        <v>0</v>
      </c>
      <c r="N23" s="65">
        <f>Жильцы!E23*кап!$N$133</f>
        <v>0</v>
      </c>
      <c r="O23" s="65">
        <f>Жильцы!E23*кап!$O$133</f>
        <v>0</v>
      </c>
    </row>
    <row r="24" spans="1:15">
      <c r="A24" s="445">
        <v>23</v>
      </c>
      <c r="B24" s="450" t="s">
        <v>196</v>
      </c>
      <c r="D24" s="65">
        <f>Жильцы!E24*кап!$D$133</f>
        <v>0</v>
      </c>
      <c r="E24" s="65">
        <f>Жильцы!E24*кап!$E$133</f>
        <v>0</v>
      </c>
      <c r="F24" s="65">
        <f>Жильцы!E24*кап!$F$133</f>
        <v>0</v>
      </c>
      <c r="G24" s="65">
        <f>Жильцы!E24*кап!$G$133</f>
        <v>0</v>
      </c>
      <c r="H24" s="65">
        <f>Жильцы!E24*кап!$H$133</f>
        <v>0</v>
      </c>
      <c r="I24" s="65">
        <f>Жильцы!E24*кап!$I$133</f>
        <v>0</v>
      </c>
      <c r="J24" s="65">
        <f>Жильцы!E24*кап!$J$133</f>
        <v>0</v>
      </c>
      <c r="K24" s="65">
        <f>Жильцы!E24*кап!$K$133</f>
        <v>0</v>
      </c>
      <c r="L24" s="65">
        <f>Жильцы!E24*кап!$L$133</f>
        <v>0</v>
      </c>
      <c r="M24" s="65">
        <f>Жильцы!E24*кап!$M$133</f>
        <v>0</v>
      </c>
      <c r="N24" s="65">
        <f>Жильцы!E24*кап!$N$133</f>
        <v>0</v>
      </c>
      <c r="O24" s="65">
        <f>Жильцы!E24*кап!$O$133</f>
        <v>0</v>
      </c>
    </row>
    <row r="25" spans="1:15">
      <c r="A25" s="445">
        <v>24</v>
      </c>
      <c r="B25" s="450" t="s">
        <v>198</v>
      </c>
      <c r="D25" s="65">
        <f>Жильцы!E25*кап!$D$133</f>
        <v>0</v>
      </c>
      <c r="E25" s="65">
        <f>Жильцы!E25*кап!$E$133</f>
        <v>0</v>
      </c>
      <c r="F25" s="65">
        <f>Жильцы!E25*кап!$F$133</f>
        <v>0</v>
      </c>
      <c r="G25" s="65">
        <f>Жильцы!E25*кап!$G$133</f>
        <v>0</v>
      </c>
      <c r="H25" s="65">
        <f>Жильцы!E25*кап!$H$133</f>
        <v>0</v>
      </c>
      <c r="I25" s="65">
        <f>Жильцы!E25*кап!$I$133</f>
        <v>0</v>
      </c>
      <c r="J25" s="65">
        <f>Жильцы!E25*кап!$J$133</f>
        <v>0</v>
      </c>
      <c r="K25" s="65">
        <f>Жильцы!E25*кап!$K$133</f>
        <v>0</v>
      </c>
      <c r="L25" s="65">
        <f>Жильцы!E25*кап!$L$133</f>
        <v>0</v>
      </c>
      <c r="M25" s="65">
        <f>Жильцы!E25*кап!$M$133</f>
        <v>0</v>
      </c>
      <c r="N25" s="65">
        <f>Жильцы!E25*кап!$N$133</f>
        <v>0</v>
      </c>
      <c r="O25" s="65">
        <f>Жильцы!E25*кап!$O$133</f>
        <v>0</v>
      </c>
    </row>
    <row r="26" spans="1:15">
      <c r="A26" s="445">
        <v>25</v>
      </c>
      <c r="B26" s="451" t="s">
        <v>199</v>
      </c>
      <c r="D26" s="65">
        <f>Жильцы!E26*кап!$D$133</f>
        <v>0</v>
      </c>
      <c r="E26" s="65">
        <f>Жильцы!E26*кап!$E$133</f>
        <v>0</v>
      </c>
      <c r="F26" s="65">
        <f>Жильцы!E26*кап!$F$133</f>
        <v>0</v>
      </c>
      <c r="G26" s="65">
        <f>Жильцы!E26*кап!$G$133</f>
        <v>0</v>
      </c>
      <c r="H26" s="65">
        <f>Жильцы!E26*кап!$H$133</f>
        <v>0</v>
      </c>
      <c r="I26" s="65">
        <f>Жильцы!E26*кап!$I$133</f>
        <v>0</v>
      </c>
      <c r="J26" s="65">
        <f>Жильцы!E26*кап!$J$133</f>
        <v>0</v>
      </c>
      <c r="K26" s="65">
        <f>Жильцы!E26*кап!$K$133</f>
        <v>0</v>
      </c>
      <c r="L26" s="65">
        <f>Жильцы!E26*кап!$L$133</f>
        <v>0</v>
      </c>
      <c r="M26" s="65">
        <f>Жильцы!E26*кап!$M$133</f>
        <v>0</v>
      </c>
      <c r="N26" s="65">
        <f>Жильцы!E26*кап!$N$133</f>
        <v>0</v>
      </c>
      <c r="O26" s="65">
        <f>Жильцы!E26*кап!$O$133</f>
        <v>0</v>
      </c>
    </row>
    <row r="27" spans="1:15">
      <c r="A27" s="445">
        <v>26</v>
      </c>
      <c r="B27" s="450" t="s">
        <v>200</v>
      </c>
      <c r="D27" s="65">
        <f>Жильцы!E27*кап!$D$133</f>
        <v>0</v>
      </c>
      <c r="E27" s="65">
        <f>Жильцы!E27*кап!$E$133</f>
        <v>0</v>
      </c>
      <c r="F27" s="65">
        <f>Жильцы!E27*кап!$F$133</f>
        <v>0</v>
      </c>
      <c r="G27" s="65">
        <f>Жильцы!E27*кап!$G$133</f>
        <v>0</v>
      </c>
      <c r="H27" s="65">
        <f>Жильцы!E27*кап!$H$133</f>
        <v>0</v>
      </c>
      <c r="I27" s="65">
        <f>Жильцы!E27*кап!$I$133</f>
        <v>0</v>
      </c>
      <c r="J27" s="65">
        <f>Жильцы!E27*кап!$J$133</f>
        <v>0</v>
      </c>
      <c r="K27" s="65">
        <f>Жильцы!E27*кап!$K$133</f>
        <v>0</v>
      </c>
      <c r="L27" s="65">
        <f>Жильцы!E27*кап!$L$133</f>
        <v>0</v>
      </c>
      <c r="M27" s="65">
        <f>Жильцы!E27*кап!$M$133</f>
        <v>0</v>
      </c>
      <c r="N27" s="65">
        <f>Жильцы!E27*кап!$N$133</f>
        <v>0</v>
      </c>
      <c r="O27" s="65">
        <f>Жильцы!E27*кап!$O$133</f>
        <v>0</v>
      </c>
    </row>
    <row r="28" spans="1:15">
      <c r="A28" s="445">
        <v>27</v>
      </c>
      <c r="B28" s="450" t="s">
        <v>204</v>
      </c>
      <c r="D28" s="65">
        <f>Жильцы!E28*кап!$D$133</f>
        <v>0</v>
      </c>
      <c r="E28" s="65">
        <f>Жильцы!E28*кап!$E$133</f>
        <v>0</v>
      </c>
      <c r="F28" s="65">
        <f>Жильцы!E28*кап!$F$133</f>
        <v>0</v>
      </c>
      <c r="G28" s="65">
        <f>Жильцы!E28*кап!$G$133</f>
        <v>0</v>
      </c>
      <c r="H28" s="65">
        <f>Жильцы!E28*кап!$H$133</f>
        <v>0</v>
      </c>
      <c r="I28" s="65">
        <f>Жильцы!E28*кап!$I$133</f>
        <v>0</v>
      </c>
      <c r="J28" s="65">
        <f>Жильцы!E28*кап!$J$133</f>
        <v>0</v>
      </c>
      <c r="K28" s="65">
        <f>Жильцы!E28*кап!$K$133</f>
        <v>0</v>
      </c>
      <c r="L28" s="65">
        <f>Жильцы!E28*кап!$L$133</f>
        <v>0</v>
      </c>
      <c r="M28" s="65">
        <f>Жильцы!E28*кап!$M$133</f>
        <v>0</v>
      </c>
      <c r="N28" s="65">
        <f>Жильцы!E28*кап!$N$133</f>
        <v>0</v>
      </c>
      <c r="O28" s="65">
        <f>Жильцы!E28*кап!$O$133</f>
        <v>0</v>
      </c>
    </row>
    <row r="29" spans="1:15">
      <c r="A29" s="445">
        <v>28</v>
      </c>
      <c r="B29" s="450" t="s">
        <v>206</v>
      </c>
      <c r="D29" s="65">
        <f>Жильцы!E29*кап!$D$133</f>
        <v>0</v>
      </c>
      <c r="E29" s="65">
        <f>Жильцы!E29*кап!$E$133</f>
        <v>0</v>
      </c>
      <c r="F29" s="65">
        <f>Жильцы!E29*кап!$F$133</f>
        <v>0</v>
      </c>
      <c r="G29" s="65">
        <f>Жильцы!E29*кап!$G$133</f>
        <v>0</v>
      </c>
      <c r="H29" s="65">
        <f>Жильцы!E29*кап!$H$133</f>
        <v>0</v>
      </c>
      <c r="I29" s="65">
        <f>Жильцы!E29*кап!$I$133</f>
        <v>0</v>
      </c>
      <c r="J29" s="65">
        <f>Жильцы!E29*кап!$J$133</f>
        <v>0</v>
      </c>
      <c r="K29" s="65">
        <f>Жильцы!E29*кап!$K$133</f>
        <v>0</v>
      </c>
      <c r="L29" s="65">
        <f>Жильцы!E29*кап!$L$133</f>
        <v>0</v>
      </c>
      <c r="M29" s="65">
        <f>Жильцы!E29*кап!$M$133</f>
        <v>0</v>
      </c>
      <c r="N29" s="65">
        <f>Жильцы!E29*кап!$N$133</f>
        <v>0</v>
      </c>
      <c r="O29" s="65">
        <f>Жильцы!E29*кап!$O$133</f>
        <v>0</v>
      </c>
    </row>
    <row r="30" spans="1:15">
      <c r="A30" s="445">
        <v>29</v>
      </c>
      <c r="B30" s="450" t="s">
        <v>208</v>
      </c>
      <c r="D30" s="65">
        <f>Жильцы!E30*кап!$D$133</f>
        <v>0</v>
      </c>
      <c r="E30" s="65">
        <f>Жильцы!E30*кап!$E$133</f>
        <v>0</v>
      </c>
      <c r="F30" s="65">
        <f>Жильцы!E30*кап!$F$133</f>
        <v>0</v>
      </c>
      <c r="G30" s="65">
        <f>Жильцы!E30*кап!$G$133</f>
        <v>0</v>
      </c>
      <c r="H30" s="65">
        <f>Жильцы!E30*кап!$H$133</f>
        <v>0</v>
      </c>
      <c r="I30" s="65">
        <f>Жильцы!E30*кап!$I$133</f>
        <v>0</v>
      </c>
      <c r="J30" s="65">
        <f>Жильцы!E30*кап!$J$133</f>
        <v>0</v>
      </c>
      <c r="K30" s="65">
        <f>Жильцы!E30*кап!$K$133</f>
        <v>0</v>
      </c>
      <c r="L30" s="65">
        <f>Жильцы!E30*кап!$L$133</f>
        <v>0</v>
      </c>
      <c r="M30" s="65">
        <f>Жильцы!E30*кап!$M$133</f>
        <v>0</v>
      </c>
      <c r="N30" s="65">
        <f>Жильцы!E30*кап!$N$133</f>
        <v>0</v>
      </c>
      <c r="O30" s="65">
        <f>Жильцы!E30*кап!$O$133</f>
        <v>0</v>
      </c>
    </row>
    <row r="31" spans="1:15">
      <c r="A31" s="445">
        <v>30</v>
      </c>
      <c r="B31" s="450" t="s">
        <v>209</v>
      </c>
      <c r="D31" s="65">
        <f>Жильцы!E31*кап!$D$133</f>
        <v>0</v>
      </c>
      <c r="E31" s="65">
        <f>Жильцы!E31*кап!$E$133</f>
        <v>0</v>
      </c>
      <c r="F31" s="65">
        <f>Жильцы!E31*кап!$F$133</f>
        <v>0</v>
      </c>
      <c r="G31" s="65">
        <f>Жильцы!E31*кап!$G$133</f>
        <v>0</v>
      </c>
      <c r="H31" s="65">
        <f>Жильцы!E31*кап!$H$133</f>
        <v>0</v>
      </c>
      <c r="I31" s="65">
        <f>Жильцы!E31*кап!$I$133</f>
        <v>0</v>
      </c>
      <c r="J31" s="65">
        <f>Жильцы!E31*кап!$J$133</f>
        <v>0</v>
      </c>
      <c r="K31" s="65">
        <f>Жильцы!E31*кап!$K$133</f>
        <v>0</v>
      </c>
      <c r="L31" s="65">
        <f>Жильцы!E31*кап!$L$133</f>
        <v>0</v>
      </c>
      <c r="M31" s="65">
        <f>Жильцы!E31*кап!$M$133</f>
        <v>0</v>
      </c>
      <c r="N31" s="65">
        <f>Жильцы!E31*кап!$N$133</f>
        <v>0</v>
      </c>
      <c r="O31" s="65">
        <f>Жильцы!E31*кап!$O$133</f>
        <v>0</v>
      </c>
    </row>
    <row r="32" spans="1:15">
      <c r="A32" s="445">
        <v>31</v>
      </c>
      <c r="B32" s="450" t="s">
        <v>210</v>
      </c>
      <c r="D32" s="65">
        <f>Жильцы!E32*кап!$D$133</f>
        <v>0</v>
      </c>
      <c r="E32" s="65">
        <f>Жильцы!E32*кап!$E$133</f>
        <v>0</v>
      </c>
      <c r="F32" s="65">
        <f>Жильцы!E32*кап!$F$133</f>
        <v>0</v>
      </c>
      <c r="G32" s="65">
        <f>Жильцы!E32*кап!$G$133</f>
        <v>0</v>
      </c>
      <c r="H32" s="65">
        <f>Жильцы!E32*кап!$H$133</f>
        <v>0</v>
      </c>
      <c r="I32" s="65">
        <f>Жильцы!E32*кап!$I$133</f>
        <v>0</v>
      </c>
      <c r="J32" s="65">
        <f>Жильцы!E32*кап!$J$133</f>
        <v>0</v>
      </c>
      <c r="K32" s="65">
        <f>Жильцы!E32*кап!$K$133</f>
        <v>0</v>
      </c>
      <c r="L32" s="65">
        <f>Жильцы!E32*кап!$L$133</f>
        <v>0</v>
      </c>
      <c r="M32" s="65">
        <f>Жильцы!E32*кап!$M$133</f>
        <v>0</v>
      </c>
      <c r="N32" s="65">
        <f>Жильцы!E32*кап!$N$133</f>
        <v>0</v>
      </c>
      <c r="O32" s="65">
        <f>Жильцы!E32*кап!$O$133</f>
        <v>0</v>
      </c>
    </row>
    <row r="33" spans="1:15">
      <c r="A33" s="445">
        <v>32</v>
      </c>
      <c r="B33" s="451" t="s">
        <v>542</v>
      </c>
      <c r="D33" s="65">
        <f>Жильцы!E33*кап!$D$133</f>
        <v>0</v>
      </c>
      <c r="E33" s="65">
        <f>Жильцы!E33*кап!$E$133</f>
        <v>0</v>
      </c>
      <c r="F33" s="65">
        <f>Жильцы!E33*кап!$F$133</f>
        <v>0</v>
      </c>
      <c r="G33" s="65">
        <f>Жильцы!E33*кап!$G$133</f>
        <v>0</v>
      </c>
      <c r="H33" s="65">
        <f>Жильцы!E33*кап!$H$133</f>
        <v>0</v>
      </c>
      <c r="I33" s="65">
        <f>Жильцы!E33*кап!$I$133</f>
        <v>0</v>
      </c>
      <c r="J33" s="65">
        <f>Жильцы!E33*кап!$J$133</f>
        <v>0</v>
      </c>
      <c r="K33" s="65">
        <f>Жильцы!E33*кап!$K$133</f>
        <v>0</v>
      </c>
      <c r="L33" s="65">
        <f>Жильцы!E33*кап!$L$133</f>
        <v>0</v>
      </c>
      <c r="M33" s="65">
        <f>Жильцы!E33*кап!$M$133</f>
        <v>0</v>
      </c>
      <c r="N33" s="65">
        <f>Жильцы!E33*кап!$N$133</f>
        <v>0</v>
      </c>
      <c r="O33" s="65">
        <f>Жильцы!E33*кап!$O$133</f>
        <v>0</v>
      </c>
    </row>
    <row r="34" spans="1:15">
      <c r="A34" s="445">
        <v>33</v>
      </c>
      <c r="B34" s="450" t="s">
        <v>213</v>
      </c>
      <c r="D34" s="65">
        <f>Жильцы!E34*кап!$D$133</f>
        <v>0</v>
      </c>
      <c r="E34" s="65">
        <f>Жильцы!E34*кап!$E$133</f>
        <v>0</v>
      </c>
      <c r="F34" s="65">
        <f>Жильцы!E34*кап!$F$133</f>
        <v>0</v>
      </c>
      <c r="G34" s="65">
        <f>Жильцы!E34*кап!$G$133</f>
        <v>0</v>
      </c>
      <c r="H34" s="65">
        <f>Жильцы!E34*кап!$H$133</f>
        <v>0</v>
      </c>
      <c r="I34" s="65">
        <f>Жильцы!E34*кап!$I$133</f>
        <v>0</v>
      </c>
      <c r="J34" s="65">
        <f>Жильцы!E34*кап!$J$133</f>
        <v>0</v>
      </c>
      <c r="K34" s="65">
        <f>Жильцы!E34*кап!$K$133</f>
        <v>0</v>
      </c>
      <c r="L34" s="65">
        <f>Жильцы!E34*кап!$L$133</f>
        <v>0</v>
      </c>
      <c r="M34" s="65">
        <f>Жильцы!E34*кап!$M$133</f>
        <v>0</v>
      </c>
      <c r="N34" s="65">
        <f>Жильцы!E34*кап!$N$133</f>
        <v>0</v>
      </c>
      <c r="O34" s="65">
        <f>Жильцы!E34*кап!$O$133</f>
        <v>0</v>
      </c>
    </row>
    <row r="35" spans="1:15">
      <c r="A35" s="445">
        <v>34</v>
      </c>
      <c r="B35" s="450" t="s">
        <v>543</v>
      </c>
      <c r="D35" s="65">
        <f>Жильцы!E35*кап!$D$133</f>
        <v>0</v>
      </c>
      <c r="E35" s="65">
        <f>Жильцы!E35*кап!$E$133</f>
        <v>0</v>
      </c>
      <c r="F35" s="65">
        <f>Жильцы!E35*кап!$F$133</f>
        <v>0</v>
      </c>
      <c r="G35" s="65">
        <f>Жильцы!E35*кап!$G$133</f>
        <v>0</v>
      </c>
      <c r="H35" s="65">
        <f>Жильцы!E35*кап!$H$133</f>
        <v>0</v>
      </c>
      <c r="I35" s="65">
        <f>Жильцы!E35*кап!$I$133</f>
        <v>0</v>
      </c>
      <c r="J35" s="65">
        <f>Жильцы!E35*кап!$J$133</f>
        <v>0</v>
      </c>
      <c r="K35" s="65">
        <f>Жильцы!E35*кап!$K$133</f>
        <v>0</v>
      </c>
      <c r="L35" s="65">
        <f>Жильцы!E35*кап!$L$133</f>
        <v>0</v>
      </c>
      <c r="M35" s="65">
        <f>Жильцы!E35*кап!$M$133</f>
        <v>0</v>
      </c>
      <c r="N35" s="65">
        <f>Жильцы!E35*кап!$N$133</f>
        <v>0</v>
      </c>
      <c r="O35" s="65">
        <f>Жильцы!E35*кап!$O$133</f>
        <v>0</v>
      </c>
    </row>
    <row r="36" spans="1:15">
      <c r="A36" s="445">
        <v>35</v>
      </c>
      <c r="B36" s="450" t="s">
        <v>216</v>
      </c>
      <c r="D36" s="65">
        <f>Жильцы!E36*кап!$D$133</f>
        <v>0</v>
      </c>
      <c r="E36" s="65">
        <f>Жильцы!E36*кап!$E$133</f>
        <v>0</v>
      </c>
      <c r="F36" s="65">
        <f>Жильцы!E36*кап!$F$133</f>
        <v>0</v>
      </c>
      <c r="G36" s="65">
        <f>Жильцы!E36*кап!$G$133</f>
        <v>0</v>
      </c>
      <c r="H36" s="65">
        <f>Жильцы!E36*кап!$H$133</f>
        <v>0</v>
      </c>
      <c r="I36" s="65">
        <f>Жильцы!E36*кап!$I$133</f>
        <v>0</v>
      </c>
      <c r="J36" s="65">
        <f>Жильцы!E36*кап!$J$133</f>
        <v>0</v>
      </c>
      <c r="K36" s="65">
        <f>Жильцы!E36*кап!$K$133</f>
        <v>0</v>
      </c>
      <c r="L36" s="65">
        <f>Жильцы!E36*кап!$L$133</f>
        <v>0</v>
      </c>
      <c r="M36" s="65">
        <f>Жильцы!E36*кап!$M$133</f>
        <v>0</v>
      </c>
      <c r="N36" s="65">
        <f>Жильцы!E36*кап!$N$133</f>
        <v>0</v>
      </c>
      <c r="O36" s="65">
        <f>Жильцы!E36*кап!$O$133</f>
        <v>0</v>
      </c>
    </row>
    <row r="37" spans="1:15">
      <c r="A37" s="445">
        <v>36</v>
      </c>
      <c r="B37" s="450" t="s">
        <v>217</v>
      </c>
      <c r="D37" s="65">
        <f>Жильцы!E37*кап!$D$133</f>
        <v>0</v>
      </c>
      <c r="E37" s="65">
        <f>Жильцы!E37*кап!$E$133</f>
        <v>0</v>
      </c>
      <c r="F37" s="65">
        <f>Жильцы!E37*кап!$F$133</f>
        <v>0</v>
      </c>
      <c r="G37" s="65">
        <f>Жильцы!E37*кап!$G$133</f>
        <v>0</v>
      </c>
      <c r="H37" s="65">
        <f>Жильцы!E37*кап!$H$133</f>
        <v>0</v>
      </c>
      <c r="I37" s="65">
        <f>Жильцы!E37*кап!$I$133</f>
        <v>0</v>
      </c>
      <c r="J37" s="65">
        <f>Жильцы!E37*кап!$J$133</f>
        <v>0</v>
      </c>
      <c r="K37" s="65">
        <f>Жильцы!E37*кап!$K$133</f>
        <v>0</v>
      </c>
      <c r="L37" s="65">
        <f>Жильцы!E37*кап!$L$133</f>
        <v>0</v>
      </c>
      <c r="M37" s="65">
        <f>Жильцы!E37*кап!$M$133</f>
        <v>0</v>
      </c>
      <c r="N37" s="65">
        <f>Жильцы!E37*кап!$N$133</f>
        <v>0</v>
      </c>
      <c r="O37" s="65">
        <f>Жильцы!E37*кап!$O$133</f>
        <v>0</v>
      </c>
    </row>
    <row r="38" spans="1:15">
      <c r="A38" s="445">
        <v>37</v>
      </c>
      <c r="B38" s="450" t="s">
        <v>218</v>
      </c>
      <c r="D38" s="65">
        <f>Жильцы!E38*кап!$D$133</f>
        <v>0</v>
      </c>
      <c r="E38" s="65">
        <f>Жильцы!E38*кап!$E$133</f>
        <v>0</v>
      </c>
      <c r="F38" s="65">
        <f>Жильцы!E38*кап!$F$133</f>
        <v>0</v>
      </c>
      <c r="G38" s="65">
        <f>Жильцы!E38*кап!$G$133</f>
        <v>0</v>
      </c>
      <c r="H38" s="65">
        <f>Жильцы!E38*кап!$H$133</f>
        <v>0</v>
      </c>
      <c r="I38" s="65">
        <f>Жильцы!E38*кап!$I$133</f>
        <v>0</v>
      </c>
      <c r="J38" s="65">
        <f>Жильцы!E38*кап!$J$133</f>
        <v>0</v>
      </c>
      <c r="K38" s="65">
        <f>Жильцы!E38*кап!$K$133</f>
        <v>0</v>
      </c>
      <c r="L38" s="65">
        <f>Жильцы!E38*кап!$L$133</f>
        <v>0</v>
      </c>
      <c r="M38" s="65">
        <f>Жильцы!E38*кап!$M$133</f>
        <v>0</v>
      </c>
      <c r="N38" s="65">
        <f>Жильцы!E38*кап!$N$133</f>
        <v>0</v>
      </c>
      <c r="O38" s="65">
        <f>Жильцы!E38*кап!$O$133</f>
        <v>0</v>
      </c>
    </row>
    <row r="39" spans="1:15">
      <c r="A39" s="445">
        <v>38</v>
      </c>
      <c r="B39" s="450" t="s">
        <v>219</v>
      </c>
      <c r="D39" s="65">
        <f>Жильцы!E39*кап!$D$133</f>
        <v>0</v>
      </c>
      <c r="E39" s="65">
        <f>Жильцы!E39*кап!$E$133</f>
        <v>0</v>
      </c>
      <c r="F39" s="65">
        <f>Жильцы!E39*кап!$F$133</f>
        <v>0</v>
      </c>
      <c r="G39" s="65">
        <f>Жильцы!E39*кап!$G$133</f>
        <v>0</v>
      </c>
      <c r="H39" s="65">
        <f>Жильцы!E39*кап!$H$133</f>
        <v>0</v>
      </c>
      <c r="I39" s="65">
        <f>Жильцы!E39*кап!$I$133</f>
        <v>0</v>
      </c>
      <c r="J39" s="65">
        <f>Жильцы!E39*кап!$J$133</f>
        <v>0</v>
      </c>
      <c r="K39" s="65">
        <f>Жильцы!E39*кап!$K$133</f>
        <v>0</v>
      </c>
      <c r="L39" s="65">
        <f>Жильцы!E39*кап!$L$133</f>
        <v>0</v>
      </c>
      <c r="M39" s="65">
        <f>Жильцы!E39*кап!$M$133</f>
        <v>0</v>
      </c>
      <c r="N39" s="65">
        <f>Жильцы!E39*кап!$N$133</f>
        <v>0</v>
      </c>
      <c r="O39" s="65">
        <f>Жильцы!E39*кап!$O$133</f>
        <v>0</v>
      </c>
    </row>
    <row r="40" spans="1:15">
      <c r="A40" s="445">
        <v>39</v>
      </c>
      <c r="B40" s="450" t="s">
        <v>220</v>
      </c>
      <c r="D40" s="65">
        <f>Жильцы!E40*кап!$D$133</f>
        <v>0</v>
      </c>
      <c r="E40" s="65">
        <f>Жильцы!E40*кап!$E$133</f>
        <v>0</v>
      </c>
      <c r="F40" s="65">
        <f>Жильцы!E40*кап!$F$133</f>
        <v>0</v>
      </c>
      <c r="G40" s="65">
        <f>Жильцы!E40*кап!$G$133</f>
        <v>0</v>
      </c>
      <c r="H40" s="65">
        <f>Жильцы!E40*кап!$H$133</f>
        <v>0</v>
      </c>
      <c r="I40" s="65">
        <f>Жильцы!E40*кап!$I$133</f>
        <v>0</v>
      </c>
      <c r="J40" s="65">
        <f>Жильцы!E40*кап!$J$133</f>
        <v>0</v>
      </c>
      <c r="K40" s="65">
        <f>Жильцы!E40*кап!$K$133</f>
        <v>0</v>
      </c>
      <c r="L40" s="65">
        <f>Жильцы!E40*кап!$L$133</f>
        <v>0</v>
      </c>
      <c r="M40" s="65">
        <f>Жильцы!E40*кап!$M$133</f>
        <v>0</v>
      </c>
      <c r="N40" s="65">
        <f>Жильцы!E40*кап!$N$133</f>
        <v>0</v>
      </c>
      <c r="O40" s="65">
        <f>Жильцы!E40*кап!$O$133</f>
        <v>0</v>
      </c>
    </row>
    <row r="41" spans="1:15">
      <c r="A41" s="445">
        <v>40</v>
      </c>
      <c r="B41" s="450" t="s">
        <v>221</v>
      </c>
      <c r="D41" s="65">
        <f>Жильцы!E41*кап!$D$133</f>
        <v>0</v>
      </c>
      <c r="E41" s="65">
        <f>Жильцы!E41*кап!$E$133</f>
        <v>0</v>
      </c>
      <c r="F41" s="65">
        <f>Жильцы!E41*кап!$F$133</f>
        <v>0</v>
      </c>
      <c r="G41" s="65">
        <f>Жильцы!E41*кап!$G$133</f>
        <v>0</v>
      </c>
      <c r="H41" s="65">
        <f>Жильцы!E41*кап!$H$133</f>
        <v>0</v>
      </c>
      <c r="I41" s="65">
        <f>Жильцы!E41*кап!$I$133</f>
        <v>0</v>
      </c>
      <c r="J41" s="65">
        <f>Жильцы!E41*кап!$J$133</f>
        <v>0</v>
      </c>
      <c r="K41" s="65">
        <f>Жильцы!E41*кап!$K$133</f>
        <v>0</v>
      </c>
      <c r="L41" s="65">
        <f>Жильцы!E41*кап!$L$133</f>
        <v>0</v>
      </c>
      <c r="M41" s="65">
        <f>Жильцы!E41*кап!$M$133</f>
        <v>0</v>
      </c>
      <c r="N41" s="65">
        <f>Жильцы!E41*кап!$N$133</f>
        <v>0</v>
      </c>
      <c r="O41" s="65">
        <f>Жильцы!E41*кап!$O$133</f>
        <v>0</v>
      </c>
    </row>
    <row r="42" spans="1:15">
      <c r="A42" s="445">
        <v>41</v>
      </c>
      <c r="B42" s="450" t="s">
        <v>222</v>
      </c>
      <c r="D42" s="65">
        <f>Жильцы!E42*кап!$D$133</f>
        <v>0</v>
      </c>
      <c r="E42" s="65">
        <f>Жильцы!E42*кап!$E$133</f>
        <v>0</v>
      </c>
      <c r="F42" s="65">
        <f>Жильцы!E42*кап!$F$133</f>
        <v>0</v>
      </c>
      <c r="G42" s="65">
        <f>Жильцы!E42*кап!$G$133</f>
        <v>0</v>
      </c>
      <c r="H42" s="65">
        <f>Жильцы!E42*кап!$H$133</f>
        <v>0</v>
      </c>
      <c r="I42" s="65">
        <f>Жильцы!E42*кап!$I$133</f>
        <v>0</v>
      </c>
      <c r="J42" s="65">
        <f>Жильцы!E42*кап!$J$133</f>
        <v>0</v>
      </c>
      <c r="K42" s="65">
        <f>Жильцы!E42*кап!$K$133</f>
        <v>0</v>
      </c>
      <c r="L42" s="65">
        <f>Жильцы!E42*кап!$L$133</f>
        <v>0</v>
      </c>
      <c r="M42" s="65">
        <f>Жильцы!E42*кап!$M$133</f>
        <v>0</v>
      </c>
      <c r="N42" s="65">
        <f>Жильцы!E42*кап!$N$133</f>
        <v>0</v>
      </c>
      <c r="O42" s="65">
        <f>Жильцы!E42*кап!$O$133</f>
        <v>0</v>
      </c>
    </row>
    <row r="43" spans="1:15">
      <c r="A43" s="445">
        <v>42</v>
      </c>
      <c r="B43" s="450" t="s">
        <v>223</v>
      </c>
      <c r="D43" s="65">
        <f>Жильцы!E43*кап!$D$133</f>
        <v>0</v>
      </c>
      <c r="E43" s="65">
        <f>Жильцы!E43*кап!$E$133</f>
        <v>0</v>
      </c>
      <c r="F43" s="65">
        <f>Жильцы!E43*кап!$F$133</f>
        <v>0</v>
      </c>
      <c r="G43" s="65">
        <f>Жильцы!E43*кап!$G$133</f>
        <v>0</v>
      </c>
      <c r="H43" s="65">
        <f>Жильцы!E43*кап!$H$133</f>
        <v>0</v>
      </c>
      <c r="I43" s="65">
        <f>Жильцы!E43*кап!$I$133</f>
        <v>0</v>
      </c>
      <c r="J43" s="65">
        <f>Жильцы!E43*кап!$J$133</f>
        <v>0</v>
      </c>
      <c r="K43" s="65">
        <f>Жильцы!E43*кап!$K$133</f>
        <v>0</v>
      </c>
      <c r="L43" s="65">
        <f>Жильцы!E43*кап!$L$133</f>
        <v>0</v>
      </c>
      <c r="M43" s="65">
        <f>Жильцы!E43*кап!$M$133</f>
        <v>0</v>
      </c>
      <c r="N43" s="65">
        <f>Жильцы!E43*кап!$N$133</f>
        <v>0</v>
      </c>
      <c r="O43" s="65">
        <f>Жильцы!E43*кап!$O$133</f>
        <v>0</v>
      </c>
    </row>
    <row r="44" spans="1:15">
      <c r="A44" s="445">
        <v>43</v>
      </c>
      <c r="B44" s="450" t="s">
        <v>224</v>
      </c>
      <c r="D44" s="65">
        <f>Жильцы!E44*кап!$D$133</f>
        <v>0</v>
      </c>
      <c r="E44" s="65">
        <f>Жильцы!E44*кап!$E$133</f>
        <v>0</v>
      </c>
      <c r="F44" s="65">
        <f>Жильцы!E44*кап!$F$133</f>
        <v>0</v>
      </c>
      <c r="G44" s="65">
        <f>Жильцы!E44*кап!$G$133</f>
        <v>0</v>
      </c>
      <c r="H44" s="65">
        <f>Жильцы!E44*кап!$H$133</f>
        <v>0</v>
      </c>
      <c r="I44" s="65">
        <f>Жильцы!E44*кап!$I$133</f>
        <v>0</v>
      </c>
      <c r="J44" s="65">
        <f>Жильцы!E44*кап!$J$133</f>
        <v>0</v>
      </c>
      <c r="K44" s="65">
        <f>Жильцы!E44*кап!$K$133</f>
        <v>0</v>
      </c>
      <c r="L44" s="65">
        <f>Жильцы!E44*кап!$L$133</f>
        <v>0</v>
      </c>
      <c r="M44" s="65">
        <f>Жильцы!E44*кап!$M$133</f>
        <v>0</v>
      </c>
      <c r="N44" s="65">
        <f>Жильцы!E44*кап!$N$133</f>
        <v>0</v>
      </c>
      <c r="O44" s="65">
        <f>Жильцы!E44*кап!$O$133</f>
        <v>0</v>
      </c>
    </row>
    <row r="45" spans="1:15">
      <c r="A45" s="445">
        <v>44</v>
      </c>
      <c r="B45" s="450" t="s">
        <v>226</v>
      </c>
      <c r="D45" s="65">
        <f>Жильцы!E45*кап!$D$133</f>
        <v>0</v>
      </c>
      <c r="E45" s="65">
        <f>Жильцы!E45*кап!$E$133</f>
        <v>0</v>
      </c>
      <c r="F45" s="65">
        <f>Жильцы!E45*кап!$F$133</f>
        <v>0</v>
      </c>
      <c r="G45" s="65">
        <f>Жильцы!E45*кап!$G$133</f>
        <v>0</v>
      </c>
      <c r="H45" s="65">
        <f>Жильцы!E45*кап!$H$133</f>
        <v>0</v>
      </c>
      <c r="I45" s="65">
        <f>Жильцы!E45*кап!$I$133</f>
        <v>0</v>
      </c>
      <c r="J45" s="65">
        <f>Жильцы!E45*кап!$J$133</f>
        <v>0</v>
      </c>
      <c r="K45" s="65">
        <f>Жильцы!E45*кап!$K$133</f>
        <v>0</v>
      </c>
      <c r="L45" s="65">
        <f>Жильцы!E45*кап!$L$133</f>
        <v>0</v>
      </c>
      <c r="M45" s="65">
        <f>Жильцы!E45*кап!$M$133</f>
        <v>0</v>
      </c>
      <c r="N45" s="65">
        <f>Жильцы!E45*кап!$N$133</f>
        <v>0</v>
      </c>
      <c r="O45" s="65">
        <f>Жильцы!E45*кап!$O$133</f>
        <v>0</v>
      </c>
    </row>
    <row r="46" spans="1:15">
      <c r="A46" s="445">
        <v>45</v>
      </c>
      <c r="B46" s="450" t="s">
        <v>228</v>
      </c>
      <c r="D46" s="65">
        <f>Жильцы!E46*кап!$D$133</f>
        <v>0</v>
      </c>
      <c r="E46" s="65">
        <f>Жильцы!E46*кап!$E$133</f>
        <v>0</v>
      </c>
      <c r="F46" s="65">
        <f>Жильцы!E46*кап!$F$133</f>
        <v>0</v>
      </c>
      <c r="G46" s="65">
        <f>Жильцы!E46*кап!$G$133</f>
        <v>0</v>
      </c>
      <c r="H46" s="65">
        <f>Жильцы!E46*кап!$H$133</f>
        <v>0</v>
      </c>
      <c r="I46" s="65">
        <f>Жильцы!E46*кап!$I$133</f>
        <v>0</v>
      </c>
      <c r="J46" s="65">
        <f>Жильцы!E46*кап!$J$133</f>
        <v>0</v>
      </c>
      <c r="K46" s="65">
        <f>Жильцы!E46*кап!$K$133</f>
        <v>0</v>
      </c>
      <c r="L46" s="65">
        <f>Жильцы!E46*кап!$L$133</f>
        <v>0</v>
      </c>
      <c r="M46" s="65">
        <f>Жильцы!E46*кап!$M$133</f>
        <v>0</v>
      </c>
      <c r="N46" s="65">
        <f>Жильцы!E46*кап!$N$133</f>
        <v>0</v>
      </c>
      <c r="O46" s="65">
        <f>Жильцы!E46*кап!$O$133</f>
        <v>0</v>
      </c>
    </row>
    <row r="47" spans="1:15">
      <c r="A47" s="445">
        <v>46</v>
      </c>
      <c r="B47" s="450" t="s">
        <v>229</v>
      </c>
      <c r="D47" s="65">
        <f>Жильцы!E47*кап!$D$133</f>
        <v>0</v>
      </c>
      <c r="E47" s="65">
        <f>Жильцы!E47*кап!$E$133</f>
        <v>0</v>
      </c>
      <c r="F47" s="65">
        <f>Жильцы!E47*кап!$F$133</f>
        <v>0</v>
      </c>
      <c r="G47" s="65">
        <f>Жильцы!E47*кап!$G$133</f>
        <v>0</v>
      </c>
      <c r="H47" s="65">
        <f>Жильцы!E47*кап!$H$133</f>
        <v>0</v>
      </c>
      <c r="I47" s="65">
        <f>Жильцы!E47*кап!$I$133</f>
        <v>0</v>
      </c>
      <c r="J47" s="65">
        <f>Жильцы!E47*кап!$J$133</f>
        <v>0</v>
      </c>
      <c r="K47" s="65">
        <f>Жильцы!E47*кап!$K$133</f>
        <v>0</v>
      </c>
      <c r="L47" s="65">
        <f>Жильцы!E47*кап!$L$133</f>
        <v>0</v>
      </c>
      <c r="M47" s="65">
        <f>Жильцы!E47*кап!$M$133</f>
        <v>0</v>
      </c>
      <c r="N47" s="65">
        <f>Жильцы!E47*кап!$N$133</f>
        <v>0</v>
      </c>
      <c r="O47" s="65">
        <f>Жильцы!E47*кап!$O$133</f>
        <v>0</v>
      </c>
    </row>
    <row r="48" spans="1:15">
      <c r="A48" s="445">
        <v>47</v>
      </c>
      <c r="B48" s="450" t="s">
        <v>231</v>
      </c>
      <c r="D48" s="65">
        <f>Жильцы!E48*кап!$D$133</f>
        <v>0</v>
      </c>
      <c r="E48" s="65">
        <f>Жильцы!E48*кап!$E$133</f>
        <v>0</v>
      </c>
      <c r="F48" s="65">
        <f>Жильцы!E48*кап!$F$133</f>
        <v>0</v>
      </c>
      <c r="G48" s="65">
        <f>Жильцы!E48*кап!$G$133</f>
        <v>0</v>
      </c>
      <c r="H48" s="65">
        <f>Жильцы!E48*кап!$H$133</f>
        <v>0</v>
      </c>
      <c r="I48" s="65">
        <f>Жильцы!E48*кап!$I$133</f>
        <v>0</v>
      </c>
      <c r="J48" s="65">
        <f>Жильцы!E48*кап!$J$133</f>
        <v>0</v>
      </c>
      <c r="K48" s="65">
        <f>Жильцы!E48*кап!$K$133</f>
        <v>0</v>
      </c>
      <c r="L48" s="65">
        <f>Жильцы!E48*кап!$L$133</f>
        <v>0</v>
      </c>
      <c r="M48" s="65">
        <f>Жильцы!E48*кап!$M$133</f>
        <v>0</v>
      </c>
      <c r="N48" s="65">
        <f>Жильцы!E48*кап!$N$133</f>
        <v>0</v>
      </c>
      <c r="O48" s="65">
        <f>Жильцы!E48*кап!$O$133</f>
        <v>0</v>
      </c>
    </row>
    <row r="49" spans="1:15">
      <c r="A49" s="445">
        <v>48</v>
      </c>
      <c r="B49" s="450" t="s">
        <v>232</v>
      </c>
      <c r="D49" s="65">
        <f>Жильцы!E49*кап!$D$133</f>
        <v>0</v>
      </c>
      <c r="E49" s="65">
        <f>Жильцы!E49*кап!$E$133</f>
        <v>0</v>
      </c>
      <c r="F49" s="65">
        <f>Жильцы!E49*кап!$F$133</f>
        <v>0</v>
      </c>
      <c r="G49" s="65">
        <f>Жильцы!E49*кап!$G$133</f>
        <v>0</v>
      </c>
      <c r="H49" s="65">
        <f>Жильцы!E49*кап!$H$133</f>
        <v>0</v>
      </c>
      <c r="I49" s="65">
        <f>Жильцы!E49*кап!$I$133</f>
        <v>0</v>
      </c>
      <c r="J49" s="65">
        <f>Жильцы!E49*кап!$J$133</f>
        <v>0</v>
      </c>
      <c r="K49" s="65">
        <f>Жильцы!E49*кап!$K$133</f>
        <v>0</v>
      </c>
      <c r="L49" s="65">
        <f>Жильцы!E49*кап!$L$133</f>
        <v>0</v>
      </c>
      <c r="M49" s="65">
        <f>Жильцы!E49*кап!$M$133</f>
        <v>0</v>
      </c>
      <c r="N49" s="65">
        <f>Жильцы!E49*кап!$N$133</f>
        <v>0</v>
      </c>
      <c r="O49" s="65">
        <f>Жильцы!E49*кап!$O$133</f>
        <v>0</v>
      </c>
    </row>
    <row r="50" spans="1:15">
      <c r="A50" s="445">
        <v>49</v>
      </c>
      <c r="B50" s="450" t="s">
        <v>233</v>
      </c>
      <c r="D50" s="65">
        <f>Жильцы!E50*кап!$D$133</f>
        <v>0</v>
      </c>
      <c r="E50" s="65">
        <f>Жильцы!E50*кап!$E$133</f>
        <v>0</v>
      </c>
      <c r="F50" s="65">
        <f>Жильцы!E50*кап!$F$133</f>
        <v>0</v>
      </c>
      <c r="G50" s="65">
        <f>Жильцы!E50*кап!$G$133</f>
        <v>0</v>
      </c>
      <c r="H50" s="65">
        <f>Жильцы!E50*кап!$H$133</f>
        <v>0</v>
      </c>
      <c r="I50" s="65">
        <f>Жильцы!E50*кап!$I$133</f>
        <v>0</v>
      </c>
      <c r="J50" s="65">
        <f>Жильцы!E50*кап!$J$133</f>
        <v>0</v>
      </c>
      <c r="K50" s="65">
        <f>Жильцы!E50*кап!$K$133</f>
        <v>0</v>
      </c>
      <c r="L50" s="65">
        <f>Жильцы!E50*кап!$L$133</f>
        <v>0</v>
      </c>
      <c r="M50" s="65">
        <f>Жильцы!E50*кап!$M$133</f>
        <v>0</v>
      </c>
      <c r="N50" s="65">
        <f>Жильцы!E50*кап!$N$133</f>
        <v>0</v>
      </c>
      <c r="O50" s="65">
        <f>Жильцы!E50*кап!$O$133</f>
        <v>0</v>
      </c>
    </row>
    <row r="51" spans="1:15">
      <c r="A51" s="445">
        <v>50</v>
      </c>
      <c r="B51" s="450" t="s">
        <v>234</v>
      </c>
      <c r="D51" s="65">
        <f>Жильцы!E51*кап!$D$133</f>
        <v>0</v>
      </c>
      <c r="E51" s="65">
        <f>Жильцы!E51*кап!$E$133</f>
        <v>0</v>
      </c>
      <c r="F51" s="65">
        <f>Жильцы!E51*кап!$F$133</f>
        <v>0</v>
      </c>
      <c r="G51" s="65">
        <f>Жильцы!E51*кап!$G$133</f>
        <v>0</v>
      </c>
      <c r="H51" s="65">
        <f>Жильцы!E51*кап!$H$133</f>
        <v>0</v>
      </c>
      <c r="I51" s="65">
        <f>Жильцы!E51*кап!$I$133</f>
        <v>0</v>
      </c>
      <c r="J51" s="65">
        <f>Жильцы!E51*кап!$J$133</f>
        <v>0</v>
      </c>
      <c r="K51" s="65">
        <f>Жильцы!E51*кап!$K$133</f>
        <v>0</v>
      </c>
      <c r="L51" s="65">
        <f>Жильцы!E51*кап!$L$133</f>
        <v>0</v>
      </c>
      <c r="M51" s="65">
        <f>Жильцы!E51*кап!$M$133</f>
        <v>0</v>
      </c>
      <c r="N51" s="65">
        <f>Жильцы!E51*кап!$N$133</f>
        <v>0</v>
      </c>
      <c r="O51" s="65">
        <f>Жильцы!E51*кап!$O$133</f>
        <v>0</v>
      </c>
    </row>
    <row r="52" spans="1:15">
      <c r="A52" s="445">
        <v>51</v>
      </c>
      <c r="B52" s="450" t="s">
        <v>235</v>
      </c>
      <c r="D52" s="65">
        <f>Жильцы!E52*кап!$D$133</f>
        <v>0</v>
      </c>
      <c r="E52" s="65">
        <f>Жильцы!E52*кап!$E$133</f>
        <v>0</v>
      </c>
      <c r="F52" s="65">
        <f>Жильцы!E52*кап!$F$133</f>
        <v>0</v>
      </c>
      <c r="G52" s="65">
        <f>Жильцы!E52*кап!$G$133</f>
        <v>0</v>
      </c>
      <c r="H52" s="65">
        <f>Жильцы!E52*кап!$H$133</f>
        <v>0</v>
      </c>
      <c r="I52" s="65">
        <f>Жильцы!E52*кап!$I$133</f>
        <v>0</v>
      </c>
      <c r="J52" s="65">
        <f>Жильцы!E52*кап!$J$133</f>
        <v>0</v>
      </c>
      <c r="K52" s="65">
        <f>Жильцы!E52*кап!$K$133</f>
        <v>0</v>
      </c>
      <c r="L52" s="65">
        <f>Жильцы!E52*кап!$L$133</f>
        <v>0</v>
      </c>
      <c r="M52" s="65">
        <f>Жильцы!E52*кап!$M$133</f>
        <v>0</v>
      </c>
      <c r="N52" s="65">
        <f>Жильцы!E52*кап!$N$133</f>
        <v>0</v>
      </c>
      <c r="O52" s="65">
        <f>Жильцы!E52*кап!$O$133</f>
        <v>0</v>
      </c>
    </row>
    <row r="53" spans="1:15">
      <c r="A53" s="445">
        <v>52</v>
      </c>
      <c r="B53" s="450" t="s">
        <v>237</v>
      </c>
      <c r="D53" s="65">
        <f>Жильцы!E53*кап!$D$133</f>
        <v>0</v>
      </c>
      <c r="E53" s="65">
        <f>Жильцы!E53*кап!$E$133</f>
        <v>0</v>
      </c>
      <c r="F53" s="65">
        <f>Жильцы!E53*кап!$F$133</f>
        <v>0</v>
      </c>
      <c r="G53" s="65">
        <f>Жильцы!E53*кап!$G$133</f>
        <v>0</v>
      </c>
      <c r="H53" s="65">
        <f>Жильцы!E53*кап!$H$133</f>
        <v>0</v>
      </c>
      <c r="I53" s="65">
        <f>Жильцы!E53*кап!$I$133</f>
        <v>0</v>
      </c>
      <c r="J53" s="65">
        <f>Жильцы!E53*кап!$J$133</f>
        <v>0</v>
      </c>
      <c r="K53" s="65">
        <f>Жильцы!E53*кап!$K$133</f>
        <v>0</v>
      </c>
      <c r="L53" s="65">
        <f>Жильцы!E53*кап!$L$133</f>
        <v>0</v>
      </c>
      <c r="M53" s="65">
        <f>Жильцы!E53*кап!$M$133</f>
        <v>0</v>
      </c>
      <c r="N53" s="65">
        <f>Жильцы!E53*кап!$N$133</f>
        <v>0</v>
      </c>
      <c r="O53" s="65">
        <f>Жильцы!E53*кап!$O$133</f>
        <v>0</v>
      </c>
    </row>
    <row r="54" spans="1:15">
      <c r="A54" s="445">
        <v>53</v>
      </c>
      <c r="B54" s="450" t="s">
        <v>238</v>
      </c>
      <c r="D54" s="65">
        <f>Жильцы!E54*кап!$D$133</f>
        <v>0</v>
      </c>
      <c r="E54" s="65">
        <f>Жильцы!E54*кап!$E$133</f>
        <v>0</v>
      </c>
      <c r="F54" s="65">
        <f>Жильцы!E54*кап!$F$133</f>
        <v>0</v>
      </c>
      <c r="G54" s="65">
        <f>Жильцы!E54*кап!$G$133</f>
        <v>0</v>
      </c>
      <c r="H54" s="65">
        <f>Жильцы!E54*кап!$H$133</f>
        <v>0</v>
      </c>
      <c r="I54" s="65">
        <f>Жильцы!E54*кап!$I$133</f>
        <v>0</v>
      </c>
      <c r="J54" s="65">
        <f>Жильцы!E54*кап!$J$133</f>
        <v>0</v>
      </c>
      <c r="K54" s="65">
        <f>Жильцы!E54*кап!$K$133</f>
        <v>0</v>
      </c>
      <c r="L54" s="65">
        <f>Жильцы!E54*кап!$L$133</f>
        <v>0</v>
      </c>
      <c r="M54" s="65">
        <f>Жильцы!E54*кап!$M$133</f>
        <v>0</v>
      </c>
      <c r="N54" s="65">
        <f>Жильцы!E54*кап!$N$133</f>
        <v>0</v>
      </c>
      <c r="O54" s="65">
        <f>Жильцы!E54*кап!$O$133</f>
        <v>0</v>
      </c>
    </row>
    <row r="55" spans="1:15">
      <c r="A55" s="445">
        <v>54</v>
      </c>
      <c r="B55" s="450" t="s">
        <v>239</v>
      </c>
      <c r="D55" s="65">
        <f>Жильцы!E55*кап!$D$133</f>
        <v>0</v>
      </c>
      <c r="E55" s="65">
        <f>Жильцы!E55*кап!$E$133</f>
        <v>0</v>
      </c>
      <c r="F55" s="65">
        <f>Жильцы!E55*кап!$F$133</f>
        <v>0</v>
      </c>
      <c r="G55" s="65">
        <f>Жильцы!E55*кап!$G$133</f>
        <v>0</v>
      </c>
      <c r="H55" s="65">
        <f>Жильцы!E55*кап!$H$133</f>
        <v>0</v>
      </c>
      <c r="I55" s="65">
        <f>Жильцы!E55*кап!$I$133</f>
        <v>0</v>
      </c>
      <c r="J55" s="65">
        <f>Жильцы!E55*кап!$J$133</f>
        <v>0</v>
      </c>
      <c r="K55" s="65">
        <f>Жильцы!E55*кап!$K$133</f>
        <v>0</v>
      </c>
      <c r="L55" s="65">
        <f>Жильцы!E55*кап!$L$133</f>
        <v>0</v>
      </c>
      <c r="M55" s="65">
        <f>Жильцы!E55*кап!$M$133</f>
        <v>0</v>
      </c>
      <c r="N55" s="65">
        <f>Жильцы!E55*кап!$N$133</f>
        <v>0</v>
      </c>
      <c r="O55" s="65">
        <f>Жильцы!E55*кап!$O$133</f>
        <v>0</v>
      </c>
    </row>
    <row r="56" spans="1:15">
      <c r="A56" s="445">
        <v>55</v>
      </c>
      <c r="B56" s="451" t="s">
        <v>240</v>
      </c>
      <c r="D56" s="65">
        <f>Жильцы!E56*кап!$D$133</f>
        <v>0</v>
      </c>
      <c r="E56" s="65">
        <f>Жильцы!E56*кап!$E$133</f>
        <v>0</v>
      </c>
      <c r="F56" s="65">
        <f>Жильцы!E56*кап!$F$133</f>
        <v>0</v>
      </c>
      <c r="G56" s="65">
        <f>Жильцы!E56*кап!$G$133</f>
        <v>0</v>
      </c>
      <c r="H56" s="65">
        <f>Жильцы!E56*кап!$H$133</f>
        <v>0</v>
      </c>
      <c r="I56" s="65">
        <f>Жильцы!E56*кап!$I$133</f>
        <v>0</v>
      </c>
      <c r="J56" s="65">
        <f>Жильцы!E56*кап!$J$133</f>
        <v>0</v>
      </c>
      <c r="K56" s="65">
        <f>Жильцы!E56*кап!$K$133</f>
        <v>0</v>
      </c>
      <c r="L56" s="65">
        <f>Жильцы!E56*кап!$L$133</f>
        <v>0</v>
      </c>
      <c r="M56" s="65">
        <f>Жильцы!E56*кап!$M$133</f>
        <v>0</v>
      </c>
      <c r="N56" s="65">
        <f>Жильцы!E56*кап!$N$133</f>
        <v>0</v>
      </c>
      <c r="O56" s="65">
        <f>Жильцы!E56*кап!$O$133</f>
        <v>0</v>
      </c>
    </row>
    <row r="57" spans="1:15">
      <c r="A57" s="445">
        <v>56</v>
      </c>
      <c r="B57" s="450" t="s">
        <v>242</v>
      </c>
      <c r="D57" s="65">
        <f>Жильцы!E57*кап!$D$133</f>
        <v>0</v>
      </c>
      <c r="E57" s="65">
        <f>Жильцы!E57*кап!$E$133</f>
        <v>0</v>
      </c>
      <c r="F57" s="65">
        <f>Жильцы!E57*кап!$F$133</f>
        <v>0</v>
      </c>
      <c r="G57" s="65">
        <f>Жильцы!E57*кап!$G$133</f>
        <v>0</v>
      </c>
      <c r="H57" s="65">
        <f>Жильцы!E57*кап!$H$133</f>
        <v>0</v>
      </c>
      <c r="I57" s="65">
        <f>Жильцы!E57*кап!$I$133</f>
        <v>0</v>
      </c>
      <c r="J57" s="65">
        <f>Жильцы!E57*кап!$J$133</f>
        <v>0</v>
      </c>
      <c r="K57" s="65">
        <f>Жильцы!E57*кап!$K$133</f>
        <v>0</v>
      </c>
      <c r="L57" s="65">
        <f>Жильцы!E57*кап!$L$133</f>
        <v>0</v>
      </c>
      <c r="M57" s="65">
        <f>Жильцы!E57*кап!$M$133</f>
        <v>0</v>
      </c>
      <c r="N57" s="65">
        <f>Жильцы!E57*кап!$N$133</f>
        <v>0</v>
      </c>
      <c r="O57" s="65">
        <f>Жильцы!E57*кап!$O$133</f>
        <v>0</v>
      </c>
    </row>
    <row r="58" spans="1:15">
      <c r="A58" s="445">
        <v>57</v>
      </c>
      <c r="B58" s="450" t="s">
        <v>544</v>
      </c>
      <c r="D58" s="65">
        <f>Жильцы!E58*кап!$D$133</f>
        <v>0</v>
      </c>
      <c r="E58" s="65">
        <f>Жильцы!E58*кап!$E$133</f>
        <v>0</v>
      </c>
      <c r="F58" s="65">
        <f>Жильцы!E58*кап!$F$133</f>
        <v>0</v>
      </c>
      <c r="G58" s="65">
        <f>Жильцы!E58*кап!$G$133</f>
        <v>0</v>
      </c>
      <c r="H58" s="65">
        <f>Жильцы!E58*кап!$H$133</f>
        <v>0</v>
      </c>
      <c r="I58" s="65">
        <f>Жильцы!E58*кап!$I$133</f>
        <v>0</v>
      </c>
      <c r="J58" s="65">
        <f>Жильцы!E58*кап!$J$133</f>
        <v>0</v>
      </c>
      <c r="K58" s="65">
        <f>Жильцы!E58*кап!$K$133</f>
        <v>0</v>
      </c>
      <c r="L58" s="65">
        <f>Жильцы!E58*кап!$L$133</f>
        <v>0</v>
      </c>
      <c r="M58" s="65">
        <f>Жильцы!E58*кап!$M$133</f>
        <v>0</v>
      </c>
      <c r="N58" s="65">
        <f>Жильцы!E58*кап!$N$133</f>
        <v>0</v>
      </c>
      <c r="O58" s="65">
        <f>Жильцы!E58*кап!$O$133</f>
        <v>0</v>
      </c>
    </row>
    <row r="59" spans="1:15">
      <c r="A59" s="445">
        <v>58</v>
      </c>
      <c r="B59" s="450" t="s">
        <v>545</v>
      </c>
      <c r="D59" s="65">
        <f>Жильцы!E59*кап!$D$133</f>
        <v>0</v>
      </c>
      <c r="E59" s="65">
        <f>Жильцы!E59*кап!$E$133</f>
        <v>0</v>
      </c>
      <c r="F59" s="65">
        <f>Жильцы!E59*кап!$F$133</f>
        <v>0</v>
      </c>
      <c r="G59" s="65">
        <f>Жильцы!E59*кап!$G$133</f>
        <v>0</v>
      </c>
      <c r="H59" s="65">
        <f>Жильцы!E59*кап!$H$133</f>
        <v>0</v>
      </c>
      <c r="I59" s="65">
        <f>Жильцы!E59*кап!$I$133</f>
        <v>0</v>
      </c>
      <c r="J59" s="65">
        <f>Жильцы!E59*кап!$J$133</f>
        <v>0</v>
      </c>
      <c r="K59" s="65">
        <f>Жильцы!E59*кап!$K$133</f>
        <v>0</v>
      </c>
      <c r="L59" s="65">
        <f>Жильцы!E59*кап!$L$133</f>
        <v>0</v>
      </c>
      <c r="M59" s="65">
        <f>Жильцы!E59*кап!$M$133</f>
        <v>0</v>
      </c>
      <c r="N59" s="65">
        <f>Жильцы!E59*кап!$N$133</f>
        <v>0</v>
      </c>
      <c r="O59" s="65">
        <f>Жильцы!E59*кап!$O$133</f>
        <v>0</v>
      </c>
    </row>
    <row r="60" spans="1:15">
      <c r="A60" s="445">
        <v>59</v>
      </c>
      <c r="B60" s="450" t="s">
        <v>546</v>
      </c>
      <c r="D60" s="65">
        <f>Жильцы!E60*кап!$D$133</f>
        <v>0</v>
      </c>
      <c r="E60" s="65">
        <f>Жильцы!E60*кап!$E$133</f>
        <v>0</v>
      </c>
      <c r="F60" s="65">
        <f>Жильцы!E60*кап!$F$133</f>
        <v>0</v>
      </c>
      <c r="G60" s="65">
        <f>Жильцы!E60*кап!$G$133</f>
        <v>0</v>
      </c>
      <c r="H60" s="65">
        <f>Жильцы!E60*кап!$H$133</f>
        <v>0</v>
      </c>
      <c r="I60" s="65">
        <f>Жильцы!E60*кап!$I$133</f>
        <v>0</v>
      </c>
      <c r="J60" s="65">
        <f>Жильцы!E60*кап!$J$133</f>
        <v>0</v>
      </c>
      <c r="K60" s="65">
        <f>Жильцы!E60*кап!$K$133</f>
        <v>0</v>
      </c>
      <c r="L60" s="65">
        <f>Жильцы!E60*кап!$L$133</f>
        <v>0</v>
      </c>
      <c r="M60" s="65">
        <f>Жильцы!E60*кап!$M$133</f>
        <v>0</v>
      </c>
      <c r="N60" s="65">
        <f>Жильцы!E60*кап!$N$133</f>
        <v>0</v>
      </c>
      <c r="O60" s="65">
        <f>Жильцы!E60*кап!$O$133</f>
        <v>0</v>
      </c>
    </row>
    <row r="61" spans="1:15">
      <c r="A61" s="445">
        <v>60</v>
      </c>
      <c r="B61" s="451" t="s">
        <v>246</v>
      </c>
      <c r="D61" s="65">
        <f>Жильцы!E61*кап!$D$133</f>
        <v>0</v>
      </c>
      <c r="E61" s="65">
        <f>Жильцы!E61*кап!$E$133</f>
        <v>0</v>
      </c>
      <c r="F61" s="65">
        <f>Жильцы!E61*кап!$F$133</f>
        <v>0</v>
      </c>
      <c r="G61" s="65">
        <f>Жильцы!E61*кап!$G$133</f>
        <v>0</v>
      </c>
      <c r="H61" s="65">
        <f>Жильцы!E61*кап!$H$133</f>
        <v>0</v>
      </c>
      <c r="I61" s="65">
        <f>Жильцы!E61*кап!$I$133</f>
        <v>0</v>
      </c>
      <c r="J61" s="65">
        <f>Жильцы!E61*кап!$J$133</f>
        <v>0</v>
      </c>
      <c r="K61" s="65">
        <f>Жильцы!E61*кап!$K$133</f>
        <v>0</v>
      </c>
      <c r="L61" s="65">
        <f>Жильцы!E61*кап!$L$133</f>
        <v>0</v>
      </c>
      <c r="M61" s="65">
        <f>Жильцы!E61*кап!$M$133</f>
        <v>0</v>
      </c>
      <c r="N61" s="65">
        <f>Жильцы!E61*кап!$N$133</f>
        <v>0</v>
      </c>
      <c r="O61" s="65">
        <f>Жильцы!E61*кап!$O$133</f>
        <v>0</v>
      </c>
    </row>
    <row r="62" spans="1:15">
      <c r="A62" s="445">
        <v>61</v>
      </c>
      <c r="B62" s="450" t="s">
        <v>247</v>
      </c>
      <c r="D62" s="65">
        <f>Жильцы!E62*кап!$D$133</f>
        <v>0</v>
      </c>
      <c r="E62" s="65">
        <f>Жильцы!E62*кап!$E$133</f>
        <v>0</v>
      </c>
      <c r="F62" s="65">
        <f>Жильцы!E62*кап!$F$133</f>
        <v>0</v>
      </c>
      <c r="G62" s="65">
        <f>Жильцы!E62*кап!$G$133</f>
        <v>0</v>
      </c>
      <c r="H62" s="65">
        <f>Жильцы!E62*кап!$H$133</f>
        <v>0</v>
      </c>
      <c r="I62" s="65">
        <f>Жильцы!E62*кап!$I$133</f>
        <v>0</v>
      </c>
      <c r="J62" s="65">
        <f>Жильцы!E62*кап!$J$133</f>
        <v>0</v>
      </c>
      <c r="K62" s="65">
        <f>Жильцы!E62*кап!$K$133</f>
        <v>0</v>
      </c>
      <c r="L62" s="65">
        <f>Жильцы!E62*кап!$L$133</f>
        <v>0</v>
      </c>
      <c r="M62" s="65">
        <f>Жильцы!E62*кап!$M$133</f>
        <v>0</v>
      </c>
      <c r="N62" s="65">
        <f>Жильцы!E62*кап!$N$133</f>
        <v>0</v>
      </c>
      <c r="O62" s="65">
        <f>Жильцы!E62*кап!$O$133</f>
        <v>0</v>
      </c>
    </row>
    <row r="63" spans="1:15">
      <c r="A63" s="445">
        <v>62</v>
      </c>
      <c r="B63" s="450" t="s">
        <v>248</v>
      </c>
      <c r="D63" s="65">
        <f>Жильцы!E63*кап!$D$133</f>
        <v>0</v>
      </c>
      <c r="E63" s="65">
        <f>Жильцы!E63*кап!$E$133</f>
        <v>0</v>
      </c>
      <c r="F63" s="65">
        <f>Жильцы!E63*кап!$F$133</f>
        <v>0</v>
      </c>
      <c r="G63" s="65">
        <f>Жильцы!E63*кап!$G$133</f>
        <v>0</v>
      </c>
      <c r="H63" s="65">
        <f>Жильцы!E63*кап!$H$133</f>
        <v>0</v>
      </c>
      <c r="I63" s="65">
        <f>Жильцы!E63*кап!$I$133</f>
        <v>0</v>
      </c>
      <c r="J63" s="65">
        <f>Жильцы!E63*кап!$J$133</f>
        <v>0</v>
      </c>
      <c r="K63" s="65">
        <f>Жильцы!E63*кап!$K$133</f>
        <v>0</v>
      </c>
      <c r="L63" s="65">
        <f>Жильцы!E63*кап!$L$133</f>
        <v>0</v>
      </c>
      <c r="M63" s="65">
        <f>Жильцы!E63*кап!$M$133</f>
        <v>0</v>
      </c>
      <c r="N63" s="65">
        <f>Жильцы!E63*кап!$N$133</f>
        <v>0</v>
      </c>
      <c r="O63" s="65">
        <f>Жильцы!E63*кап!$O$133</f>
        <v>0</v>
      </c>
    </row>
    <row r="64" spans="1:15">
      <c r="A64" s="445">
        <v>63</v>
      </c>
      <c r="B64" s="450" t="s">
        <v>249</v>
      </c>
      <c r="D64" s="65">
        <f>Жильцы!E64*кап!$D$133</f>
        <v>0</v>
      </c>
      <c r="E64" s="65">
        <f>Жильцы!E64*кап!$E$133</f>
        <v>0</v>
      </c>
      <c r="F64" s="65">
        <f>Жильцы!E64*кап!$F$133</f>
        <v>0</v>
      </c>
      <c r="G64" s="65">
        <f>Жильцы!E64*кап!$G$133</f>
        <v>0</v>
      </c>
      <c r="H64" s="65">
        <f>Жильцы!E64*кап!$H$133</f>
        <v>0</v>
      </c>
      <c r="I64" s="65">
        <f>Жильцы!E64*кап!$I$133</f>
        <v>0</v>
      </c>
      <c r="J64" s="65">
        <f>Жильцы!E64*кап!$J$133</f>
        <v>0</v>
      </c>
      <c r="K64" s="65">
        <f>Жильцы!E64*кап!$K$133</f>
        <v>0</v>
      </c>
      <c r="L64" s="65">
        <f>Жильцы!E64*кап!$L$133</f>
        <v>0</v>
      </c>
      <c r="M64" s="65">
        <f>Жильцы!E64*кап!$M$133</f>
        <v>0</v>
      </c>
      <c r="N64" s="65">
        <f>Жильцы!E64*кап!$N$133</f>
        <v>0</v>
      </c>
      <c r="O64" s="65">
        <f>Жильцы!E64*кап!$O$133</f>
        <v>0</v>
      </c>
    </row>
    <row r="65" spans="1:15">
      <c r="A65" s="445">
        <v>64</v>
      </c>
      <c r="B65" s="450" t="s">
        <v>250</v>
      </c>
      <c r="D65" s="65">
        <f>Жильцы!E65*кап!$D$133</f>
        <v>0</v>
      </c>
      <c r="E65" s="65">
        <f>Жильцы!E65*кап!$E$133</f>
        <v>0</v>
      </c>
      <c r="F65" s="65">
        <f>Жильцы!E65*кап!$F$133</f>
        <v>0</v>
      </c>
      <c r="G65" s="65">
        <f>Жильцы!E65*кап!$G$133</f>
        <v>0</v>
      </c>
      <c r="H65" s="65">
        <f>Жильцы!E65*кап!$H$133</f>
        <v>0</v>
      </c>
      <c r="I65" s="65">
        <f>Жильцы!E65*кап!$I$133</f>
        <v>0</v>
      </c>
      <c r="J65" s="65">
        <f>Жильцы!E65*кап!$J$133</f>
        <v>0</v>
      </c>
      <c r="K65" s="65">
        <f>Жильцы!E65*кап!$K$133</f>
        <v>0</v>
      </c>
      <c r="L65" s="65">
        <f>Жильцы!E65*кап!$L$133</f>
        <v>0</v>
      </c>
      <c r="M65" s="65">
        <f>Жильцы!E65*кап!$M$133</f>
        <v>0</v>
      </c>
      <c r="N65" s="65">
        <f>Жильцы!E65*кап!$N$133</f>
        <v>0</v>
      </c>
      <c r="O65" s="65">
        <f>Жильцы!E65*кап!$O$133</f>
        <v>0</v>
      </c>
    </row>
    <row r="66" spans="1:15">
      <c r="A66" s="445">
        <v>65</v>
      </c>
      <c r="B66" s="450" t="s">
        <v>251</v>
      </c>
      <c r="D66" s="65">
        <f>Жильцы!E66*кап!$D$133</f>
        <v>0</v>
      </c>
      <c r="E66" s="65">
        <f>Жильцы!E66*кап!$E$133</f>
        <v>0</v>
      </c>
      <c r="F66" s="65">
        <f>Жильцы!E66*кап!$F$133</f>
        <v>0</v>
      </c>
      <c r="G66" s="65">
        <f>Жильцы!E66*кап!$G$133</f>
        <v>0</v>
      </c>
      <c r="H66" s="65">
        <f>Жильцы!E66*кап!$H$133</f>
        <v>0</v>
      </c>
      <c r="I66" s="65">
        <f>Жильцы!E66*кап!$I$133</f>
        <v>0</v>
      </c>
      <c r="J66" s="65">
        <f>Жильцы!E66*кап!$J$133</f>
        <v>0</v>
      </c>
      <c r="K66" s="65">
        <f>Жильцы!E66*кап!$K$133</f>
        <v>0</v>
      </c>
      <c r="L66" s="65">
        <f>Жильцы!E66*кап!$L$133</f>
        <v>0</v>
      </c>
      <c r="M66" s="65">
        <f>Жильцы!E66*кап!$M$133</f>
        <v>0</v>
      </c>
      <c r="N66" s="65">
        <f>Жильцы!E66*кап!$N$133</f>
        <v>0</v>
      </c>
      <c r="O66" s="65">
        <f>Жильцы!E66*кап!$O$133</f>
        <v>0</v>
      </c>
    </row>
    <row r="67" spans="1:15">
      <c r="A67" s="445">
        <v>66</v>
      </c>
      <c r="B67" s="450" t="s">
        <v>252</v>
      </c>
      <c r="D67" s="65">
        <f>Жильцы!E67*кап!$D$133</f>
        <v>0</v>
      </c>
      <c r="E67" s="65">
        <f>Жильцы!E67*кап!$E$133</f>
        <v>0</v>
      </c>
      <c r="F67" s="65">
        <f>Жильцы!E67*кап!$F$133</f>
        <v>0</v>
      </c>
      <c r="G67" s="65">
        <f>Жильцы!E67*кап!$G$133</f>
        <v>0</v>
      </c>
      <c r="H67" s="65">
        <f>Жильцы!E67*кап!$H$133</f>
        <v>0</v>
      </c>
      <c r="I67" s="65">
        <f>Жильцы!E67*кап!$I$133</f>
        <v>0</v>
      </c>
      <c r="J67" s="65">
        <f>Жильцы!E67*кап!$J$133</f>
        <v>0</v>
      </c>
      <c r="K67" s="65">
        <f>Жильцы!E67*кап!$K$133</f>
        <v>0</v>
      </c>
      <c r="L67" s="65">
        <f>Жильцы!E67*кап!$L$133</f>
        <v>0</v>
      </c>
      <c r="M67" s="65">
        <f>Жильцы!E67*кап!$M$133</f>
        <v>0</v>
      </c>
      <c r="N67" s="65">
        <f>Жильцы!E67*кап!$N$133</f>
        <v>0</v>
      </c>
      <c r="O67" s="65">
        <f>Жильцы!E67*кап!$O$133</f>
        <v>0</v>
      </c>
    </row>
    <row r="68" spans="1:15">
      <c r="A68" s="445">
        <v>67</v>
      </c>
      <c r="B68" s="450" t="s">
        <v>253</v>
      </c>
      <c r="D68" s="65">
        <f>Жильцы!E68*кап!$D$133</f>
        <v>0</v>
      </c>
      <c r="E68" s="65">
        <f>Жильцы!E68*кап!$E$133</f>
        <v>0</v>
      </c>
      <c r="F68" s="65">
        <f>Жильцы!E68*кап!$F$133</f>
        <v>0</v>
      </c>
      <c r="G68" s="65">
        <f>Жильцы!E68*кап!$G$133</f>
        <v>0</v>
      </c>
      <c r="H68" s="65">
        <f>Жильцы!E68*кап!$H$133</f>
        <v>0</v>
      </c>
      <c r="I68" s="65">
        <f>Жильцы!E68*кап!$I$133</f>
        <v>0</v>
      </c>
      <c r="J68" s="65">
        <f>Жильцы!E68*кап!$J$133</f>
        <v>0</v>
      </c>
      <c r="K68" s="65">
        <f>Жильцы!E68*кап!$K$133</f>
        <v>0</v>
      </c>
      <c r="L68" s="65">
        <f>Жильцы!E68*кап!$L$133</f>
        <v>0</v>
      </c>
      <c r="M68" s="65">
        <f>Жильцы!E68*кап!$M$133</f>
        <v>0</v>
      </c>
      <c r="N68" s="65">
        <f>Жильцы!E68*кап!$N$133</f>
        <v>0</v>
      </c>
      <c r="O68" s="65">
        <f>Жильцы!E68*кап!$O$133</f>
        <v>0</v>
      </c>
    </row>
    <row r="69" spans="1:15">
      <c r="A69" s="445">
        <v>68</v>
      </c>
      <c r="B69" s="450" t="s">
        <v>254</v>
      </c>
      <c r="D69" s="65">
        <f>Жильцы!E69*кап!$D$133</f>
        <v>0</v>
      </c>
      <c r="E69" s="65">
        <f>Жильцы!E69*кап!$E$133</f>
        <v>0</v>
      </c>
      <c r="F69" s="65">
        <f>Жильцы!E69*кап!$F$133</f>
        <v>0</v>
      </c>
      <c r="G69" s="65">
        <f>Жильцы!E69*кап!$G$133</f>
        <v>0</v>
      </c>
      <c r="H69" s="65">
        <f>Жильцы!E69*кап!$H$133</f>
        <v>0</v>
      </c>
      <c r="I69" s="65">
        <f>Жильцы!E69*кап!$I$133</f>
        <v>0</v>
      </c>
      <c r="J69" s="65">
        <f>Жильцы!E69*кап!$J$133</f>
        <v>0</v>
      </c>
      <c r="K69" s="65">
        <f>Жильцы!E69*кап!$K$133</f>
        <v>0</v>
      </c>
      <c r="L69" s="65">
        <f>Жильцы!E69*кап!$L$133</f>
        <v>0</v>
      </c>
      <c r="M69" s="65">
        <f>Жильцы!E69*кап!$M$133</f>
        <v>0</v>
      </c>
      <c r="N69" s="65">
        <f>Жильцы!E69*кап!$N$133</f>
        <v>0</v>
      </c>
      <c r="O69" s="65">
        <f>Жильцы!E69*кап!$O$133</f>
        <v>0</v>
      </c>
    </row>
    <row r="70" spans="1:15">
      <c r="A70" s="445">
        <v>69</v>
      </c>
      <c r="B70" s="450" t="s">
        <v>255</v>
      </c>
      <c r="D70" s="65">
        <f>Жильцы!E70*кап!$D$133</f>
        <v>0</v>
      </c>
      <c r="E70" s="65">
        <f>Жильцы!E70*кап!$E$133</f>
        <v>0</v>
      </c>
      <c r="F70" s="65">
        <f>Жильцы!E70*кап!$F$133</f>
        <v>0</v>
      </c>
      <c r="G70" s="65">
        <f>Жильцы!E70*кап!$G$133</f>
        <v>0</v>
      </c>
      <c r="H70" s="65">
        <f>Жильцы!E70*кап!$H$133</f>
        <v>0</v>
      </c>
      <c r="I70" s="65">
        <f>Жильцы!E70*кап!$I$133</f>
        <v>0</v>
      </c>
      <c r="J70" s="65">
        <f>Жильцы!E70*кап!$J$133</f>
        <v>0</v>
      </c>
      <c r="K70" s="65">
        <f>Жильцы!E70*кап!$K$133</f>
        <v>0</v>
      </c>
      <c r="L70" s="65">
        <f>Жильцы!E70*кап!$L$133</f>
        <v>0</v>
      </c>
      <c r="M70" s="65">
        <f>Жильцы!E70*кап!$M$133</f>
        <v>0</v>
      </c>
      <c r="N70" s="65">
        <f>Жильцы!E70*кап!$N$133</f>
        <v>0</v>
      </c>
      <c r="O70" s="65">
        <f>Жильцы!E70*кап!$O$133</f>
        <v>0</v>
      </c>
    </row>
    <row r="71" spans="1:15">
      <c r="A71" s="445">
        <v>70</v>
      </c>
      <c r="B71" s="451" t="s">
        <v>256</v>
      </c>
      <c r="D71" s="65">
        <f>Жильцы!E71*кап!$D$133</f>
        <v>0</v>
      </c>
      <c r="E71" s="65">
        <f>Жильцы!E71*кап!$E$133</f>
        <v>0</v>
      </c>
      <c r="F71" s="65">
        <f>Жильцы!E71*кап!$F$133</f>
        <v>0</v>
      </c>
      <c r="G71" s="65">
        <f>Жильцы!E71*кап!$G$133</f>
        <v>0</v>
      </c>
      <c r="H71" s="65">
        <f>Жильцы!E71*кап!$H$133</f>
        <v>0</v>
      </c>
      <c r="I71" s="65">
        <f>Жильцы!E71*кап!$I$133</f>
        <v>0</v>
      </c>
      <c r="J71" s="65">
        <f>Жильцы!E71*кап!$J$133</f>
        <v>0</v>
      </c>
      <c r="K71" s="65">
        <f>Жильцы!E71*кап!$K$133</f>
        <v>0</v>
      </c>
      <c r="L71" s="65">
        <f>Жильцы!E71*кап!$L$133</f>
        <v>0</v>
      </c>
      <c r="M71" s="65">
        <f>Жильцы!E71*кап!$M$133</f>
        <v>0</v>
      </c>
      <c r="N71" s="65">
        <f>Жильцы!E71*кап!$N$133</f>
        <v>0</v>
      </c>
      <c r="O71" s="65">
        <f>Жильцы!E71*кап!$O$133</f>
        <v>0</v>
      </c>
    </row>
    <row r="72" spans="1:15">
      <c r="A72" s="445">
        <v>71</v>
      </c>
      <c r="B72" s="450" t="s">
        <v>257</v>
      </c>
      <c r="D72" s="65">
        <f>Жильцы!E72*кап!$D$133</f>
        <v>0</v>
      </c>
      <c r="E72" s="65">
        <f>Жильцы!E72*кап!$E$133</f>
        <v>0</v>
      </c>
      <c r="F72" s="65">
        <f>Жильцы!E72*кап!$F$133</f>
        <v>0</v>
      </c>
      <c r="G72" s="65">
        <f>Жильцы!E72*кап!$G$133</f>
        <v>0</v>
      </c>
      <c r="H72" s="65">
        <f>Жильцы!E72*кап!$H$133</f>
        <v>0</v>
      </c>
      <c r="I72" s="65">
        <f>Жильцы!E72*кап!$I$133</f>
        <v>0</v>
      </c>
      <c r="J72" s="65">
        <f>Жильцы!E72*кап!$J$133</f>
        <v>0</v>
      </c>
      <c r="K72" s="65">
        <f>Жильцы!E72*кап!$K$133</f>
        <v>0</v>
      </c>
      <c r="L72" s="65">
        <f>Жильцы!E72*кап!$L$133</f>
        <v>0</v>
      </c>
      <c r="M72" s="65">
        <f>Жильцы!E72*кап!$M$133</f>
        <v>0</v>
      </c>
      <c r="N72" s="65">
        <f>Жильцы!E72*кап!$N$133</f>
        <v>0</v>
      </c>
      <c r="O72" s="65">
        <f>Жильцы!E72*кап!$O$133</f>
        <v>0</v>
      </c>
    </row>
    <row r="73" spans="1:15">
      <c r="A73" s="445">
        <v>72</v>
      </c>
      <c r="B73" s="450" t="s">
        <v>258</v>
      </c>
      <c r="D73" s="65">
        <f>Жильцы!E73*кап!$D$133</f>
        <v>0</v>
      </c>
      <c r="E73" s="65">
        <f>Жильцы!E73*кап!$E$133</f>
        <v>0</v>
      </c>
      <c r="F73" s="65">
        <f>Жильцы!E73*кап!$F$133</f>
        <v>0</v>
      </c>
      <c r="G73" s="65">
        <f>Жильцы!E73*кап!$G$133</f>
        <v>0</v>
      </c>
      <c r="H73" s="65">
        <f>Жильцы!E73*кап!$H$133</f>
        <v>0</v>
      </c>
      <c r="I73" s="65">
        <f>Жильцы!E73*кап!$I$133</f>
        <v>0</v>
      </c>
      <c r="J73" s="65">
        <f>Жильцы!E73*кап!$J$133</f>
        <v>0</v>
      </c>
      <c r="K73" s="65">
        <f>Жильцы!E73*кап!$K$133</f>
        <v>0</v>
      </c>
      <c r="L73" s="65">
        <f>Жильцы!E73*кап!$L$133</f>
        <v>0</v>
      </c>
      <c r="M73" s="65">
        <f>Жильцы!E73*кап!$M$133</f>
        <v>0</v>
      </c>
      <c r="N73" s="65">
        <f>Жильцы!E73*кап!$N$133</f>
        <v>0</v>
      </c>
      <c r="O73" s="65">
        <f>Жильцы!E73*кап!$O$133</f>
        <v>0</v>
      </c>
    </row>
    <row r="74" spans="1:15">
      <c r="A74" s="445">
        <v>73</v>
      </c>
      <c r="B74" s="450" t="s">
        <v>259</v>
      </c>
      <c r="D74" s="65">
        <f>Жильцы!E74*кап!$D$133</f>
        <v>0</v>
      </c>
      <c r="E74" s="65">
        <f>Жильцы!E74*кап!$E$133</f>
        <v>0</v>
      </c>
      <c r="F74" s="65">
        <f>Жильцы!E74*кап!$F$133</f>
        <v>0</v>
      </c>
      <c r="G74" s="65">
        <f>Жильцы!E74*кап!$G$133</f>
        <v>0</v>
      </c>
      <c r="H74" s="65">
        <f>Жильцы!E74*кап!$H$133</f>
        <v>0</v>
      </c>
      <c r="I74" s="65">
        <f>Жильцы!E74*кап!$I$133</f>
        <v>0</v>
      </c>
      <c r="J74" s="65">
        <f>Жильцы!E74*кап!$J$133</f>
        <v>0</v>
      </c>
      <c r="K74" s="65">
        <f>Жильцы!E74*кап!$K$133</f>
        <v>0</v>
      </c>
      <c r="L74" s="65">
        <f>Жильцы!E74*кап!$L$133</f>
        <v>0</v>
      </c>
      <c r="M74" s="65">
        <f>Жильцы!E74*кап!$M$133</f>
        <v>0</v>
      </c>
      <c r="N74" s="65">
        <f>Жильцы!E74*кап!$N$133</f>
        <v>0</v>
      </c>
      <c r="O74" s="65">
        <f>Жильцы!E74*кап!$O$133</f>
        <v>0</v>
      </c>
    </row>
    <row r="75" spans="1:15">
      <c r="A75" s="445">
        <v>74</v>
      </c>
      <c r="B75" s="450" t="s">
        <v>260</v>
      </c>
      <c r="D75" s="65">
        <f>Жильцы!E75*кап!$D$133</f>
        <v>0</v>
      </c>
      <c r="E75" s="65">
        <f>Жильцы!E75*кап!$E$133</f>
        <v>0</v>
      </c>
      <c r="F75" s="65">
        <f>Жильцы!E75*кап!$F$133</f>
        <v>0</v>
      </c>
      <c r="G75" s="65">
        <f>Жильцы!E75*кап!$G$133</f>
        <v>0</v>
      </c>
      <c r="H75" s="65">
        <f>Жильцы!E75*кап!$H$133</f>
        <v>0</v>
      </c>
      <c r="I75" s="65">
        <f>Жильцы!E75*кап!$I$133</f>
        <v>0</v>
      </c>
      <c r="J75" s="65">
        <f>Жильцы!E75*кап!$J$133</f>
        <v>0</v>
      </c>
      <c r="K75" s="65">
        <f>Жильцы!E75*кап!$K$133</f>
        <v>0</v>
      </c>
      <c r="L75" s="65">
        <f>Жильцы!E75*кап!$L$133</f>
        <v>0</v>
      </c>
      <c r="M75" s="65">
        <f>Жильцы!E75*кап!$M$133</f>
        <v>0</v>
      </c>
      <c r="N75" s="65">
        <f>Жильцы!E75*кап!$N$133</f>
        <v>0</v>
      </c>
      <c r="O75" s="65">
        <f>Жильцы!E75*кап!$O$133</f>
        <v>0</v>
      </c>
    </row>
    <row r="76" spans="1:15">
      <c r="A76" s="445">
        <v>75</v>
      </c>
      <c r="B76" s="450" t="s">
        <v>261</v>
      </c>
      <c r="D76" s="65">
        <f>Жильцы!E76*кап!$D$133</f>
        <v>0</v>
      </c>
      <c r="E76" s="65">
        <f>Жильцы!E76*кап!$E$133</f>
        <v>0</v>
      </c>
      <c r="F76" s="65">
        <f>Жильцы!E76*кап!$F$133</f>
        <v>0</v>
      </c>
      <c r="G76" s="65">
        <f>Жильцы!E76*кап!$G$133</f>
        <v>0</v>
      </c>
      <c r="H76" s="65">
        <f>Жильцы!E76*кап!$H$133</f>
        <v>0</v>
      </c>
      <c r="I76" s="65">
        <f>Жильцы!E76*кап!$I$133</f>
        <v>0</v>
      </c>
      <c r="J76" s="65">
        <f>Жильцы!E76*кап!$J$133</f>
        <v>0</v>
      </c>
      <c r="K76" s="65">
        <f>Жильцы!E76*кап!$K$133</f>
        <v>0</v>
      </c>
      <c r="L76" s="65">
        <f>Жильцы!E76*кап!$L$133</f>
        <v>0</v>
      </c>
      <c r="M76" s="65">
        <f>Жильцы!E76*кап!$M$133</f>
        <v>0</v>
      </c>
      <c r="N76" s="65">
        <f>Жильцы!E76*кап!$N$133</f>
        <v>0</v>
      </c>
      <c r="O76" s="65">
        <f>Жильцы!E76*кап!$O$133</f>
        <v>0</v>
      </c>
    </row>
    <row r="77" spans="1:15">
      <c r="A77" s="445">
        <v>76</v>
      </c>
      <c r="B77" s="450" t="s">
        <v>262</v>
      </c>
      <c r="D77" s="65">
        <f>Жильцы!E77*кап!$D$133</f>
        <v>0</v>
      </c>
      <c r="E77" s="65">
        <f>Жильцы!E77*кап!$E$133</f>
        <v>0</v>
      </c>
      <c r="F77" s="65">
        <f>Жильцы!E77*кап!$F$133</f>
        <v>0</v>
      </c>
      <c r="G77" s="65">
        <f>Жильцы!E77*кап!$G$133</f>
        <v>0</v>
      </c>
      <c r="H77" s="65">
        <f>Жильцы!E77*кап!$H$133</f>
        <v>0</v>
      </c>
      <c r="I77" s="65">
        <f>Жильцы!E77*кап!$I$133</f>
        <v>0</v>
      </c>
      <c r="J77" s="65">
        <f>Жильцы!E77*кап!$J$133</f>
        <v>0</v>
      </c>
      <c r="K77" s="65">
        <f>Жильцы!E77*кап!$K$133</f>
        <v>0</v>
      </c>
      <c r="L77" s="65">
        <f>Жильцы!E77*кап!$L$133</f>
        <v>0</v>
      </c>
      <c r="M77" s="65">
        <f>Жильцы!E77*кап!$M$133</f>
        <v>0</v>
      </c>
      <c r="N77" s="65">
        <f>Жильцы!E77*кап!$N$133</f>
        <v>0</v>
      </c>
      <c r="O77" s="65">
        <f>Жильцы!E77*кап!$O$133</f>
        <v>0</v>
      </c>
    </row>
    <row r="78" spans="1:15">
      <c r="A78" s="445">
        <v>77</v>
      </c>
      <c r="B78" s="450" t="s">
        <v>263</v>
      </c>
      <c r="D78" s="65">
        <f>Жильцы!E78*кап!$D$133</f>
        <v>0</v>
      </c>
      <c r="E78" s="65">
        <f>Жильцы!E78*кап!$E$133</f>
        <v>0</v>
      </c>
      <c r="F78" s="65">
        <f>Жильцы!E78*кап!$F$133</f>
        <v>0</v>
      </c>
      <c r="G78" s="65">
        <f>Жильцы!E78*кап!$G$133</f>
        <v>0</v>
      </c>
      <c r="H78" s="65">
        <f>Жильцы!E78*кап!$H$133</f>
        <v>0</v>
      </c>
      <c r="I78" s="65">
        <f>Жильцы!E78*кап!$I$133</f>
        <v>0</v>
      </c>
      <c r="J78" s="65">
        <f>Жильцы!E78*кап!$J$133</f>
        <v>0</v>
      </c>
      <c r="K78" s="65">
        <f>Жильцы!E78*кап!$K$133</f>
        <v>0</v>
      </c>
      <c r="L78" s="65">
        <f>Жильцы!E78*кап!$L$133</f>
        <v>0</v>
      </c>
      <c r="M78" s="65">
        <f>Жильцы!E78*кап!$M$133</f>
        <v>0</v>
      </c>
      <c r="N78" s="65">
        <f>Жильцы!E78*кап!$N$133</f>
        <v>0</v>
      </c>
      <c r="O78" s="65">
        <f>Жильцы!E78*кап!$O$133</f>
        <v>0</v>
      </c>
    </row>
    <row r="79" spans="1:15">
      <c r="A79" s="445">
        <v>78</v>
      </c>
      <c r="B79" s="450" t="s">
        <v>264</v>
      </c>
      <c r="D79" s="65">
        <f>Жильцы!E79*кап!$D$133</f>
        <v>0</v>
      </c>
      <c r="E79" s="65">
        <f>Жильцы!E79*кап!$E$133</f>
        <v>0</v>
      </c>
      <c r="F79" s="65">
        <f>Жильцы!E79*кап!$F$133</f>
        <v>0</v>
      </c>
      <c r="G79" s="65">
        <f>Жильцы!E79*кап!$G$133</f>
        <v>0</v>
      </c>
      <c r="H79" s="65">
        <f>Жильцы!E79*кап!$H$133</f>
        <v>0</v>
      </c>
      <c r="I79" s="65">
        <f>Жильцы!E79*кап!$I$133</f>
        <v>0</v>
      </c>
      <c r="J79" s="65">
        <f>Жильцы!E79*кап!$J$133</f>
        <v>0</v>
      </c>
      <c r="K79" s="65">
        <f>Жильцы!E79*кап!$K$133</f>
        <v>0</v>
      </c>
      <c r="L79" s="65">
        <f>Жильцы!E79*кап!$L$133</f>
        <v>0</v>
      </c>
      <c r="M79" s="65">
        <f>Жильцы!E79*кап!$M$133</f>
        <v>0</v>
      </c>
      <c r="N79" s="65">
        <f>Жильцы!E79*кап!$N$133</f>
        <v>0</v>
      </c>
      <c r="O79" s="65">
        <f>Жильцы!E79*кап!$O$133</f>
        <v>0</v>
      </c>
    </row>
    <row r="80" spans="1:15">
      <c r="A80" s="445">
        <v>79</v>
      </c>
      <c r="B80" s="450" t="s">
        <v>265</v>
      </c>
      <c r="D80" s="65">
        <f>Жильцы!E80*кап!$D$133</f>
        <v>0</v>
      </c>
      <c r="E80" s="65">
        <f>Жильцы!E80*кап!$E$133</f>
        <v>0</v>
      </c>
      <c r="F80" s="65">
        <f>Жильцы!E80*кап!$F$133</f>
        <v>0</v>
      </c>
      <c r="G80" s="65">
        <f>Жильцы!E80*кап!$G$133</f>
        <v>0</v>
      </c>
      <c r="H80" s="65">
        <f>Жильцы!E80*кап!$H$133</f>
        <v>0</v>
      </c>
      <c r="I80" s="65">
        <f>Жильцы!E80*кап!$I$133</f>
        <v>0</v>
      </c>
      <c r="J80" s="65">
        <f>Жильцы!E80*кап!$J$133</f>
        <v>0</v>
      </c>
      <c r="K80" s="65">
        <f>Жильцы!E80*кап!$K$133</f>
        <v>0</v>
      </c>
      <c r="L80" s="65">
        <f>Жильцы!E80*кап!$L$133</f>
        <v>0</v>
      </c>
      <c r="M80" s="65">
        <f>Жильцы!E80*кап!$M$133</f>
        <v>0</v>
      </c>
      <c r="N80" s="65">
        <f>Жильцы!E80*кап!$N$133</f>
        <v>0</v>
      </c>
      <c r="O80" s="65">
        <f>Жильцы!E80*кап!$O$133</f>
        <v>0</v>
      </c>
    </row>
    <row r="81" spans="1:15">
      <c r="A81" s="445">
        <v>80</v>
      </c>
      <c r="B81" s="450" t="s">
        <v>266</v>
      </c>
      <c r="D81" s="65">
        <f>Жильцы!E81*кап!$D$133</f>
        <v>0</v>
      </c>
      <c r="E81" s="65">
        <f>Жильцы!E81*кап!$E$133</f>
        <v>0</v>
      </c>
      <c r="F81" s="65">
        <f>Жильцы!E81*кап!$F$133</f>
        <v>0</v>
      </c>
      <c r="G81" s="65">
        <f>Жильцы!E81*кап!$G$133</f>
        <v>0</v>
      </c>
      <c r="H81" s="65">
        <f>Жильцы!E81*кап!$H$133</f>
        <v>0</v>
      </c>
      <c r="I81" s="65">
        <f>Жильцы!E81*кап!$I$133</f>
        <v>0</v>
      </c>
      <c r="J81" s="65">
        <f>Жильцы!E81*кап!$J$133</f>
        <v>0</v>
      </c>
      <c r="K81" s="65">
        <f>Жильцы!E81*кап!$K$133</f>
        <v>0</v>
      </c>
      <c r="L81" s="65">
        <f>Жильцы!E81*кап!$L$133</f>
        <v>0</v>
      </c>
      <c r="M81" s="65">
        <f>Жильцы!E81*кап!$M$133</f>
        <v>0</v>
      </c>
      <c r="N81" s="65">
        <f>Жильцы!E81*кап!$N$133</f>
        <v>0</v>
      </c>
      <c r="O81" s="65">
        <f>Жильцы!E81*кап!$O$133</f>
        <v>0</v>
      </c>
    </row>
    <row r="82" spans="1:15">
      <c r="A82" s="445">
        <v>81</v>
      </c>
      <c r="B82" s="450" t="s">
        <v>547</v>
      </c>
      <c r="D82" s="65">
        <f>Жильцы!E82*кап!$D$133</f>
        <v>0</v>
      </c>
      <c r="E82" s="65">
        <f>Жильцы!E82*кап!$E$133</f>
        <v>0</v>
      </c>
      <c r="F82" s="65">
        <f>Жильцы!E82*кап!$F$133</f>
        <v>0</v>
      </c>
      <c r="G82" s="65">
        <f>Жильцы!E82*кап!$G$133</f>
        <v>0</v>
      </c>
      <c r="H82" s="65">
        <f>Жильцы!E82*кап!$H$133</f>
        <v>0</v>
      </c>
      <c r="I82" s="65">
        <f>Жильцы!E82*кап!$I$133</f>
        <v>0</v>
      </c>
      <c r="J82" s="65">
        <f>Жильцы!E82*кап!$J$133</f>
        <v>0</v>
      </c>
      <c r="K82" s="65">
        <f>Жильцы!E82*кап!$K$133</f>
        <v>0</v>
      </c>
      <c r="L82" s="65">
        <f>Жильцы!E82*кап!$L$133</f>
        <v>0</v>
      </c>
      <c r="M82" s="65">
        <f>Жильцы!E82*кап!$M$133</f>
        <v>0</v>
      </c>
      <c r="N82" s="65">
        <f>Жильцы!E82*кап!$N$133</f>
        <v>0</v>
      </c>
      <c r="O82" s="65">
        <f>Жильцы!E82*кап!$O$133</f>
        <v>0</v>
      </c>
    </row>
    <row r="83" spans="1:15">
      <c r="A83" s="445">
        <v>82</v>
      </c>
      <c r="B83" s="450" t="s">
        <v>268</v>
      </c>
      <c r="D83" s="65">
        <f>Жильцы!E83*кап!$D$133</f>
        <v>0</v>
      </c>
      <c r="E83" s="65">
        <f>Жильцы!E83*кап!$E$133</f>
        <v>0</v>
      </c>
      <c r="F83" s="65">
        <f>Жильцы!E83*кап!$F$133</f>
        <v>0</v>
      </c>
      <c r="G83" s="65">
        <f>Жильцы!E83*кап!$G$133</f>
        <v>0</v>
      </c>
      <c r="H83" s="65">
        <f>Жильцы!E83*кап!$H$133</f>
        <v>0</v>
      </c>
      <c r="I83" s="65">
        <f>Жильцы!E83*кап!$I$133</f>
        <v>0</v>
      </c>
      <c r="J83" s="65">
        <f>Жильцы!E83*кап!$J$133</f>
        <v>0</v>
      </c>
      <c r="K83" s="65">
        <f>Жильцы!E83*кап!$K$133</f>
        <v>0</v>
      </c>
      <c r="L83" s="65">
        <f>Жильцы!E83*кап!$L$133</f>
        <v>0</v>
      </c>
      <c r="M83" s="65">
        <f>Жильцы!E83*кап!$M$133</f>
        <v>0</v>
      </c>
      <c r="N83" s="65">
        <f>Жильцы!E83*кап!$N$133</f>
        <v>0</v>
      </c>
      <c r="O83" s="65">
        <f>Жильцы!E83*кап!$O$133</f>
        <v>0</v>
      </c>
    </row>
    <row r="84" spans="1:15">
      <c r="A84" s="445">
        <v>83</v>
      </c>
      <c r="B84" s="450" t="s">
        <v>269</v>
      </c>
      <c r="D84" s="65">
        <f>Жильцы!E84*кап!$D$133</f>
        <v>0</v>
      </c>
      <c r="E84" s="65">
        <f>Жильцы!E84*кап!$E$133</f>
        <v>0</v>
      </c>
      <c r="F84" s="65">
        <f>Жильцы!E84*кап!$F$133</f>
        <v>0</v>
      </c>
      <c r="G84" s="65">
        <f>Жильцы!E84*кап!$G$133</f>
        <v>0</v>
      </c>
      <c r="H84" s="65">
        <f>Жильцы!E84*кап!$H$133</f>
        <v>0</v>
      </c>
      <c r="I84" s="65">
        <f>Жильцы!E84*кап!$I$133</f>
        <v>0</v>
      </c>
      <c r="J84" s="65">
        <f>Жильцы!E84*кап!$J$133</f>
        <v>0</v>
      </c>
      <c r="K84" s="65">
        <f>Жильцы!E84*кап!$K$133</f>
        <v>0</v>
      </c>
      <c r="L84" s="65">
        <f>Жильцы!E84*кап!$L$133</f>
        <v>0</v>
      </c>
      <c r="M84" s="65">
        <f>Жильцы!E84*кап!$M$133</f>
        <v>0</v>
      </c>
      <c r="N84" s="65">
        <f>Жильцы!E84*кап!$N$133</f>
        <v>0</v>
      </c>
      <c r="O84" s="65">
        <f>Жильцы!E84*кап!$O$133</f>
        <v>0</v>
      </c>
    </row>
    <row r="85" spans="1:15">
      <c r="A85" s="445">
        <v>84</v>
      </c>
      <c r="B85" s="450" t="s">
        <v>270</v>
      </c>
      <c r="D85" s="65">
        <f>Жильцы!E85*кап!$D$133</f>
        <v>0</v>
      </c>
      <c r="E85" s="65">
        <f>Жильцы!E85*кап!$E$133</f>
        <v>0</v>
      </c>
      <c r="F85" s="65">
        <f>Жильцы!E85*кап!$F$133</f>
        <v>0</v>
      </c>
      <c r="G85" s="65">
        <f>Жильцы!E85*кап!$G$133</f>
        <v>0</v>
      </c>
      <c r="H85" s="65">
        <f>Жильцы!E85*кап!$H$133</f>
        <v>0</v>
      </c>
      <c r="I85" s="65">
        <f>Жильцы!E85*кап!$I$133</f>
        <v>0</v>
      </c>
      <c r="J85" s="65">
        <f>Жильцы!E85*кап!$J$133</f>
        <v>0</v>
      </c>
      <c r="K85" s="65">
        <f>Жильцы!E85*кап!$K$133</f>
        <v>0</v>
      </c>
      <c r="L85" s="65">
        <f>Жильцы!E85*кап!$L$133</f>
        <v>0</v>
      </c>
      <c r="M85" s="65">
        <f>Жильцы!E85*кап!$M$133</f>
        <v>0</v>
      </c>
      <c r="N85" s="65">
        <f>Жильцы!E85*кап!$N$133</f>
        <v>0</v>
      </c>
      <c r="O85" s="65">
        <f>Жильцы!E85*кап!$O$133</f>
        <v>0</v>
      </c>
    </row>
    <row r="86" spans="1:15">
      <c r="A86" s="445">
        <v>85</v>
      </c>
      <c r="B86" s="450" t="s">
        <v>271</v>
      </c>
      <c r="D86" s="65">
        <f>Жильцы!E86*кап!$D$133</f>
        <v>0</v>
      </c>
      <c r="E86" s="65">
        <f>Жильцы!E86*кап!$E$133</f>
        <v>0</v>
      </c>
      <c r="F86" s="65">
        <f>Жильцы!E86*кап!$F$133</f>
        <v>0</v>
      </c>
      <c r="G86" s="65">
        <f>Жильцы!E86*кап!$G$133</f>
        <v>0</v>
      </c>
      <c r="H86" s="65">
        <f>Жильцы!E86*кап!$H$133</f>
        <v>0</v>
      </c>
      <c r="I86" s="65">
        <f>Жильцы!E86*кап!$I$133</f>
        <v>0</v>
      </c>
      <c r="J86" s="65">
        <f>Жильцы!E86*кап!$J$133</f>
        <v>0</v>
      </c>
      <c r="K86" s="65">
        <f>Жильцы!E86*кап!$K$133</f>
        <v>0</v>
      </c>
      <c r="L86" s="65">
        <f>Жильцы!E86*кап!$L$133</f>
        <v>0</v>
      </c>
      <c r="M86" s="65">
        <f>Жильцы!E86*кап!$M$133</f>
        <v>0</v>
      </c>
      <c r="N86" s="65">
        <f>Жильцы!E86*кап!$N$133</f>
        <v>0</v>
      </c>
      <c r="O86" s="65">
        <f>Жильцы!E86*кап!$O$133</f>
        <v>0</v>
      </c>
    </row>
    <row r="87" spans="1:15">
      <c r="A87" s="445">
        <v>86</v>
      </c>
      <c r="B87" s="451" t="s">
        <v>272</v>
      </c>
      <c r="D87" s="65">
        <f>Жильцы!E87*кап!$D$133</f>
        <v>0</v>
      </c>
      <c r="E87" s="65">
        <f>Жильцы!E87*кап!$E$133</f>
        <v>0</v>
      </c>
      <c r="F87" s="65">
        <f>Жильцы!E87*кап!$F$133</f>
        <v>0</v>
      </c>
      <c r="G87" s="65">
        <f>Жильцы!E87*кап!$G$133</f>
        <v>0</v>
      </c>
      <c r="H87" s="65">
        <f>Жильцы!E87*кап!$H$133</f>
        <v>0</v>
      </c>
      <c r="I87" s="65">
        <f>Жильцы!E87*кап!$I$133</f>
        <v>0</v>
      </c>
      <c r="J87" s="65">
        <f>Жильцы!E87*кап!$J$133</f>
        <v>0</v>
      </c>
      <c r="K87" s="65">
        <f>Жильцы!E87*кап!$K$133</f>
        <v>0</v>
      </c>
      <c r="L87" s="65">
        <f>Жильцы!E87*кап!$L$133</f>
        <v>0</v>
      </c>
      <c r="M87" s="65">
        <f>Жильцы!E87*кап!$M$133</f>
        <v>0</v>
      </c>
      <c r="N87" s="65">
        <f>Жильцы!E87*кап!$N$133</f>
        <v>0</v>
      </c>
      <c r="O87" s="65">
        <f>Жильцы!E87*кап!$O$133</f>
        <v>0</v>
      </c>
    </row>
    <row r="88" spans="1:15">
      <c r="A88" s="445">
        <v>87</v>
      </c>
      <c r="B88" s="450" t="s">
        <v>273</v>
      </c>
      <c r="D88" s="65">
        <f>Жильцы!E88*кап!$D$133</f>
        <v>0</v>
      </c>
      <c r="E88" s="65">
        <f>Жильцы!E88*кап!$E$133</f>
        <v>0</v>
      </c>
      <c r="F88" s="65">
        <f>Жильцы!E88*кап!$F$133</f>
        <v>0</v>
      </c>
      <c r="G88" s="65">
        <f>Жильцы!E88*кап!$G$133</f>
        <v>0</v>
      </c>
      <c r="H88" s="65">
        <f>Жильцы!E88*кап!$H$133</f>
        <v>0</v>
      </c>
      <c r="I88" s="65">
        <f>Жильцы!E88*кап!$I$133</f>
        <v>0</v>
      </c>
      <c r="J88" s="65">
        <f>Жильцы!E88*кап!$J$133</f>
        <v>0</v>
      </c>
      <c r="K88" s="65">
        <f>Жильцы!E88*кап!$K$133</f>
        <v>0</v>
      </c>
      <c r="L88" s="65">
        <f>Жильцы!E88*кап!$L$133</f>
        <v>0</v>
      </c>
      <c r="M88" s="65">
        <f>Жильцы!E88*кап!$M$133</f>
        <v>0</v>
      </c>
      <c r="N88" s="65">
        <f>Жильцы!E88*кап!$N$133</f>
        <v>0</v>
      </c>
      <c r="O88" s="65">
        <f>Жильцы!E88*кап!$O$133</f>
        <v>0</v>
      </c>
    </row>
    <row r="89" spans="1:15">
      <c r="A89" s="445">
        <v>88</v>
      </c>
      <c r="B89" s="450" t="s">
        <v>548</v>
      </c>
      <c r="D89" s="65">
        <f>Жильцы!E89*кап!$D$133</f>
        <v>0</v>
      </c>
      <c r="E89" s="65">
        <f>Жильцы!E89*кап!$E$133</f>
        <v>0</v>
      </c>
      <c r="F89" s="65">
        <f>Жильцы!E89*кап!$F$133</f>
        <v>0</v>
      </c>
      <c r="G89" s="65">
        <f>Жильцы!E89*кап!$G$133</f>
        <v>0</v>
      </c>
      <c r="H89" s="65">
        <f>Жильцы!E89*кап!$H$133</f>
        <v>0</v>
      </c>
      <c r="I89" s="65">
        <f>Жильцы!E89*кап!$I$133</f>
        <v>0</v>
      </c>
      <c r="J89" s="65">
        <f>Жильцы!E89*кап!$J$133</f>
        <v>0</v>
      </c>
      <c r="K89" s="65">
        <f>Жильцы!E89*кап!$K$133</f>
        <v>0</v>
      </c>
      <c r="L89" s="65">
        <f>Жильцы!E89*кап!$L$133</f>
        <v>0</v>
      </c>
      <c r="M89" s="65">
        <f>Жильцы!E89*кап!$M$133</f>
        <v>0</v>
      </c>
      <c r="N89" s="65">
        <f>Жильцы!E89*кап!$N$133</f>
        <v>0</v>
      </c>
      <c r="O89" s="65">
        <f>Жильцы!E89*кап!$O$133</f>
        <v>0</v>
      </c>
    </row>
    <row r="90" spans="1:15">
      <c r="A90" s="445">
        <v>89</v>
      </c>
      <c r="B90" s="450" t="s">
        <v>275</v>
      </c>
      <c r="D90" s="65">
        <f>Жильцы!E90*кап!$D$133</f>
        <v>0</v>
      </c>
      <c r="E90" s="65">
        <f>Жильцы!E90*кап!$E$133</f>
        <v>0</v>
      </c>
      <c r="F90" s="65">
        <f>Жильцы!E90*кап!$F$133</f>
        <v>0</v>
      </c>
      <c r="G90" s="65">
        <f>Жильцы!E90*кап!$G$133</f>
        <v>0</v>
      </c>
      <c r="H90" s="65">
        <f>Жильцы!E90*кап!$H$133</f>
        <v>0</v>
      </c>
      <c r="I90" s="65">
        <f>Жильцы!E90*кап!$I$133</f>
        <v>0</v>
      </c>
      <c r="J90" s="65">
        <f>Жильцы!E90*кап!$J$133</f>
        <v>0</v>
      </c>
      <c r="K90" s="65">
        <f>Жильцы!E90*кап!$K$133</f>
        <v>0</v>
      </c>
      <c r="L90" s="65">
        <f>Жильцы!E90*кап!$L$133</f>
        <v>0</v>
      </c>
      <c r="M90" s="65">
        <f>Жильцы!E90*кап!$M$133</f>
        <v>0</v>
      </c>
      <c r="N90" s="65">
        <f>Жильцы!E90*кап!$N$133</f>
        <v>0</v>
      </c>
      <c r="O90" s="65">
        <f>Жильцы!E90*кап!$O$133</f>
        <v>0</v>
      </c>
    </row>
    <row r="91" spans="1:15">
      <c r="A91" s="445">
        <v>90</v>
      </c>
      <c r="B91" s="450" t="s">
        <v>549</v>
      </c>
      <c r="D91" s="65">
        <f>Жильцы!E91*кап!$D$133</f>
        <v>0</v>
      </c>
      <c r="E91" s="65">
        <f>Жильцы!E91*кап!$E$133</f>
        <v>0</v>
      </c>
      <c r="F91" s="65">
        <f>Жильцы!E91*кап!$F$133</f>
        <v>0</v>
      </c>
      <c r="G91" s="65">
        <f>Жильцы!E91*кап!$G$133</f>
        <v>0</v>
      </c>
      <c r="H91" s="65">
        <f>Жильцы!E91*кап!$H$133</f>
        <v>0</v>
      </c>
      <c r="I91" s="65">
        <f>Жильцы!E91*кап!$I$133</f>
        <v>0</v>
      </c>
      <c r="J91" s="65">
        <f>Жильцы!E91*кап!$J$133</f>
        <v>0</v>
      </c>
      <c r="K91" s="65">
        <f>Жильцы!E91*кап!$K$133</f>
        <v>0</v>
      </c>
      <c r="L91" s="65">
        <f>Жильцы!E91*кап!$L$133</f>
        <v>0</v>
      </c>
      <c r="M91" s="65">
        <f>Жильцы!E91*кап!$M$133</f>
        <v>0</v>
      </c>
      <c r="N91" s="65">
        <f>Жильцы!E91*кап!$N$133</f>
        <v>0</v>
      </c>
      <c r="O91" s="65">
        <f>Жильцы!E91*кап!$O$133</f>
        <v>0</v>
      </c>
    </row>
    <row r="92" spans="1:15">
      <c r="A92" s="445">
        <v>91</v>
      </c>
      <c r="B92" s="450" t="s">
        <v>277</v>
      </c>
      <c r="D92" s="65">
        <f>Жильцы!E92*кап!$D$133</f>
        <v>0</v>
      </c>
      <c r="E92" s="65">
        <f>Жильцы!E92*кап!$E$133</f>
        <v>0</v>
      </c>
      <c r="F92" s="65">
        <f>Жильцы!E92*кап!$F$133</f>
        <v>0</v>
      </c>
      <c r="G92" s="65">
        <f>Жильцы!E92*кап!$G$133</f>
        <v>0</v>
      </c>
      <c r="H92" s="65">
        <f>Жильцы!E92*кап!$H$133</f>
        <v>0</v>
      </c>
      <c r="I92" s="65">
        <f>Жильцы!E92*кап!$I$133</f>
        <v>0</v>
      </c>
      <c r="J92" s="65">
        <f>Жильцы!E92*кап!$J$133</f>
        <v>0</v>
      </c>
      <c r="K92" s="65">
        <f>Жильцы!E92*кап!$K$133</f>
        <v>0</v>
      </c>
      <c r="L92" s="65">
        <f>Жильцы!E92*кап!$L$133</f>
        <v>0</v>
      </c>
      <c r="M92" s="65">
        <f>Жильцы!E92*кап!$M$133</f>
        <v>0</v>
      </c>
      <c r="N92" s="65">
        <f>Жильцы!E92*кап!$N$133</f>
        <v>0</v>
      </c>
      <c r="O92" s="65">
        <f>Жильцы!E92*кап!$O$133</f>
        <v>0</v>
      </c>
    </row>
    <row r="93" spans="1:15">
      <c r="A93" s="445">
        <v>92</v>
      </c>
      <c r="B93" s="451" t="s">
        <v>278</v>
      </c>
      <c r="D93" s="65">
        <f>Жильцы!E93*кап!$D$133</f>
        <v>0</v>
      </c>
      <c r="E93" s="65">
        <f>Жильцы!E93*кап!$E$133</f>
        <v>0</v>
      </c>
      <c r="F93" s="65">
        <f>Жильцы!E93*кап!$F$133</f>
        <v>0</v>
      </c>
      <c r="G93" s="65">
        <f>Жильцы!E93*кап!$G$133</f>
        <v>0</v>
      </c>
      <c r="H93" s="65">
        <f>Жильцы!E93*кап!$H$133</f>
        <v>0</v>
      </c>
      <c r="I93" s="65">
        <f>Жильцы!E93*кап!$I$133</f>
        <v>0</v>
      </c>
      <c r="J93" s="65">
        <f>Жильцы!E93*кап!$J$133</f>
        <v>0</v>
      </c>
      <c r="K93" s="65">
        <f>Жильцы!E93*кап!$K$133</f>
        <v>0</v>
      </c>
      <c r="L93" s="65">
        <f>Жильцы!E93*кап!$L$133</f>
        <v>0</v>
      </c>
      <c r="M93" s="65">
        <f>Жильцы!E93*кап!$M$133</f>
        <v>0</v>
      </c>
      <c r="N93" s="65">
        <f>Жильцы!E93*кап!$N$133</f>
        <v>0</v>
      </c>
      <c r="O93" s="65">
        <f>Жильцы!E93*кап!$O$133</f>
        <v>0</v>
      </c>
    </row>
    <row r="94" spans="1:15">
      <c r="A94" s="445">
        <v>93</v>
      </c>
      <c r="B94" s="450" t="s">
        <v>279</v>
      </c>
      <c r="D94" s="65">
        <f>Жильцы!E94*кап!$D$133</f>
        <v>0</v>
      </c>
      <c r="E94" s="65">
        <f>Жильцы!E94*кап!$E$133</f>
        <v>0</v>
      </c>
      <c r="F94" s="65">
        <f>Жильцы!E94*кап!$F$133</f>
        <v>0</v>
      </c>
      <c r="G94" s="65">
        <f>Жильцы!E94*кап!$G$133</f>
        <v>0</v>
      </c>
      <c r="H94" s="65">
        <f>Жильцы!E94*кап!$H$133</f>
        <v>0</v>
      </c>
      <c r="I94" s="65">
        <f>Жильцы!E94*кап!$I$133</f>
        <v>0</v>
      </c>
      <c r="J94" s="65">
        <f>Жильцы!E94*кап!$J$133</f>
        <v>0</v>
      </c>
      <c r="K94" s="65">
        <f>Жильцы!E94*кап!$K$133</f>
        <v>0</v>
      </c>
      <c r="L94" s="65">
        <f>Жильцы!E94*кап!$L$133</f>
        <v>0</v>
      </c>
      <c r="M94" s="65">
        <f>Жильцы!E94*кап!$M$133</f>
        <v>0</v>
      </c>
      <c r="N94" s="65">
        <f>Жильцы!E94*кап!$N$133</f>
        <v>0</v>
      </c>
      <c r="O94" s="65">
        <f>Жильцы!E94*кап!$O$133</f>
        <v>0</v>
      </c>
    </row>
    <row r="95" spans="1:15">
      <c r="A95" s="445">
        <v>94</v>
      </c>
      <c r="B95" s="450" t="s">
        <v>281</v>
      </c>
      <c r="D95" s="65">
        <f>Жильцы!E95*кап!$D$133</f>
        <v>0</v>
      </c>
      <c r="E95" s="65">
        <f>Жильцы!E95*кап!$E$133</f>
        <v>0</v>
      </c>
      <c r="F95" s="65">
        <f>Жильцы!E95*кап!$F$133</f>
        <v>0</v>
      </c>
      <c r="G95" s="65">
        <f>Жильцы!E95*кап!$G$133</f>
        <v>0</v>
      </c>
      <c r="H95" s="65">
        <f>Жильцы!E95*кап!$H$133</f>
        <v>0</v>
      </c>
      <c r="I95" s="65">
        <f>Жильцы!E95*кап!$I$133</f>
        <v>0</v>
      </c>
      <c r="J95" s="65">
        <f>Жильцы!E95*кап!$J$133</f>
        <v>0</v>
      </c>
      <c r="K95" s="65">
        <f>Жильцы!E95*кап!$K$133</f>
        <v>0</v>
      </c>
      <c r="L95" s="65">
        <f>Жильцы!E95*кап!$L$133</f>
        <v>0</v>
      </c>
      <c r="M95" s="65">
        <f>Жильцы!E95*кап!$M$133</f>
        <v>0</v>
      </c>
      <c r="N95" s="65">
        <f>Жильцы!E95*кап!$N$133</f>
        <v>0</v>
      </c>
      <c r="O95" s="65">
        <f>Жильцы!E95*кап!$O$133</f>
        <v>0</v>
      </c>
    </row>
    <row r="96" spans="1:15">
      <c r="A96" s="445">
        <v>95</v>
      </c>
      <c r="B96" s="450" t="s">
        <v>550</v>
      </c>
      <c r="D96" s="65">
        <f>Жильцы!E96*кап!$D$133</f>
        <v>0</v>
      </c>
      <c r="E96" s="65">
        <f>Жильцы!E96*кап!$E$133</f>
        <v>0</v>
      </c>
      <c r="F96" s="65">
        <f>Жильцы!E96*кап!$F$133</f>
        <v>0</v>
      </c>
      <c r="G96" s="65">
        <f>Жильцы!E96*кап!$G$133</f>
        <v>0</v>
      </c>
      <c r="H96" s="65">
        <f>Жильцы!E96*кап!$H$133</f>
        <v>0</v>
      </c>
      <c r="I96" s="65">
        <f>Жильцы!E96*кап!$I$133</f>
        <v>0</v>
      </c>
      <c r="J96" s="65">
        <f>Жильцы!E96*кап!$J$133</f>
        <v>0</v>
      </c>
      <c r="K96" s="65">
        <f>Жильцы!E96*кап!$K$133</f>
        <v>0</v>
      </c>
      <c r="L96" s="65">
        <f>Жильцы!E96*кап!$L$133</f>
        <v>0</v>
      </c>
      <c r="M96" s="65">
        <f>Жильцы!E96*кап!$M$133</f>
        <v>0</v>
      </c>
      <c r="N96" s="65">
        <f>Жильцы!E96*кап!$N$133</f>
        <v>0</v>
      </c>
      <c r="O96" s="65">
        <f>Жильцы!E96*кап!$O$133</f>
        <v>0</v>
      </c>
    </row>
    <row r="97" spans="1:15">
      <c r="A97" s="445">
        <v>96</v>
      </c>
      <c r="B97" s="450" t="s">
        <v>282</v>
      </c>
      <c r="D97" s="65">
        <f>Жильцы!E97*кап!$D$133</f>
        <v>0</v>
      </c>
      <c r="E97" s="65">
        <f>Жильцы!E97*кап!$E$133</f>
        <v>0</v>
      </c>
      <c r="F97" s="65">
        <f>Жильцы!E97*кап!$F$133</f>
        <v>0</v>
      </c>
      <c r="G97" s="65">
        <f>Жильцы!E97*кап!$G$133</f>
        <v>0</v>
      </c>
      <c r="H97" s="65">
        <f>Жильцы!E97*кап!$H$133</f>
        <v>0</v>
      </c>
      <c r="I97" s="65">
        <f>Жильцы!E97*кап!$I$133</f>
        <v>0</v>
      </c>
      <c r="J97" s="65">
        <f>Жильцы!E97*кап!$J$133</f>
        <v>0</v>
      </c>
      <c r="K97" s="65">
        <f>Жильцы!E97*кап!$K$133</f>
        <v>0</v>
      </c>
      <c r="L97" s="65">
        <f>Жильцы!E97*кап!$L$133</f>
        <v>0</v>
      </c>
      <c r="M97" s="65">
        <f>Жильцы!E97*кап!$M$133</f>
        <v>0</v>
      </c>
      <c r="N97" s="65">
        <f>Жильцы!E97*кап!$N$133</f>
        <v>0</v>
      </c>
      <c r="O97" s="65">
        <f>Жильцы!E97*кап!$O$133</f>
        <v>0</v>
      </c>
    </row>
    <row r="98" spans="1:15">
      <c r="A98" s="445">
        <v>97</v>
      </c>
      <c r="B98" s="450" t="s">
        <v>283</v>
      </c>
      <c r="D98" s="65">
        <f>Жильцы!E98*кап!$D$133</f>
        <v>0</v>
      </c>
      <c r="E98" s="65">
        <f>Жильцы!E98*кап!$E$133</f>
        <v>0</v>
      </c>
      <c r="F98" s="65">
        <f>Жильцы!E98*кап!$F$133</f>
        <v>0</v>
      </c>
      <c r="G98" s="65">
        <f>Жильцы!E98*кап!$G$133</f>
        <v>0</v>
      </c>
      <c r="H98" s="65">
        <f>Жильцы!E98*кап!$H$133</f>
        <v>0</v>
      </c>
      <c r="I98" s="65">
        <f>Жильцы!E98*кап!$I$133</f>
        <v>0</v>
      </c>
      <c r="J98" s="65">
        <f>Жильцы!E98*кап!$J$133</f>
        <v>0</v>
      </c>
      <c r="K98" s="65">
        <f>Жильцы!E98*кап!$K$133</f>
        <v>0</v>
      </c>
      <c r="L98" s="65">
        <f>Жильцы!E98*кап!$L$133</f>
        <v>0</v>
      </c>
      <c r="M98" s="65">
        <f>Жильцы!E98*кап!$M$133</f>
        <v>0</v>
      </c>
      <c r="N98" s="65">
        <f>Жильцы!E98*кап!$N$133</f>
        <v>0</v>
      </c>
      <c r="O98" s="65">
        <f>Жильцы!E98*кап!$O$133</f>
        <v>0</v>
      </c>
    </row>
    <row r="99" spans="1:15">
      <c r="A99" s="445">
        <v>98</v>
      </c>
      <c r="B99" s="450" t="s">
        <v>285</v>
      </c>
      <c r="D99" s="65">
        <f>Жильцы!E99*кап!$D$133</f>
        <v>0</v>
      </c>
      <c r="E99" s="65">
        <f>Жильцы!E99*кап!$E$133</f>
        <v>0</v>
      </c>
      <c r="F99" s="65">
        <f>Жильцы!E99*кап!$F$133</f>
        <v>0</v>
      </c>
      <c r="G99" s="65">
        <f>Жильцы!E99*кап!$G$133</f>
        <v>0</v>
      </c>
      <c r="H99" s="65">
        <f>Жильцы!E99*кап!$H$133</f>
        <v>0</v>
      </c>
      <c r="I99" s="65">
        <f>Жильцы!E99*кап!$I$133</f>
        <v>0</v>
      </c>
      <c r="J99" s="65">
        <f>Жильцы!E99*кап!$J$133</f>
        <v>0</v>
      </c>
      <c r="K99" s="65">
        <f>Жильцы!E99*кап!$K$133</f>
        <v>0</v>
      </c>
      <c r="L99" s="65">
        <f>Жильцы!E99*кап!$L$133</f>
        <v>0</v>
      </c>
      <c r="M99" s="65">
        <f>Жильцы!E99*кап!$M$133</f>
        <v>0</v>
      </c>
      <c r="N99" s="65">
        <f>Жильцы!E99*кап!$N$133</f>
        <v>0</v>
      </c>
      <c r="O99" s="65">
        <f>Жильцы!E99*кап!$O$133</f>
        <v>0</v>
      </c>
    </row>
    <row r="100" spans="1:15">
      <c r="A100" s="445">
        <v>99</v>
      </c>
      <c r="B100" s="450" t="s">
        <v>286</v>
      </c>
      <c r="D100" s="65">
        <f>Жильцы!E100*кап!$D$133</f>
        <v>0</v>
      </c>
      <c r="E100" s="65">
        <f>Жильцы!E100*кап!$E$133</f>
        <v>0</v>
      </c>
      <c r="F100" s="65">
        <f>Жильцы!E100*кап!$F$133</f>
        <v>0</v>
      </c>
      <c r="G100" s="65">
        <f>Жильцы!E100*кап!$G$133</f>
        <v>0</v>
      </c>
      <c r="H100" s="65">
        <f>Жильцы!E100*кап!$H$133</f>
        <v>0</v>
      </c>
      <c r="I100" s="65">
        <f>Жильцы!E100*кап!$I$133</f>
        <v>0</v>
      </c>
      <c r="J100" s="65">
        <f>Жильцы!E100*кап!$J$133</f>
        <v>0</v>
      </c>
      <c r="K100" s="65">
        <f>Жильцы!E100*кап!$K$133</f>
        <v>0</v>
      </c>
      <c r="L100" s="65">
        <f>Жильцы!E100*кап!$L$133</f>
        <v>0</v>
      </c>
      <c r="M100" s="65">
        <f>Жильцы!E100*кап!$M$133</f>
        <v>0</v>
      </c>
      <c r="N100" s="65">
        <f>Жильцы!E100*кап!$N$133</f>
        <v>0</v>
      </c>
      <c r="O100" s="65">
        <f>Жильцы!E100*кап!$O$133</f>
        <v>0</v>
      </c>
    </row>
    <row r="101" spans="1:15">
      <c r="A101" s="445">
        <v>100</v>
      </c>
      <c r="B101" s="450" t="s">
        <v>287</v>
      </c>
      <c r="D101" s="65">
        <f>Жильцы!E101*кап!$D$133</f>
        <v>0</v>
      </c>
      <c r="E101" s="65">
        <f>Жильцы!E101*кап!$E$133</f>
        <v>0</v>
      </c>
      <c r="F101" s="65">
        <f>Жильцы!E101*кап!$F$133</f>
        <v>0</v>
      </c>
      <c r="G101" s="65">
        <f>Жильцы!E101*кап!$G$133</f>
        <v>0</v>
      </c>
      <c r="H101" s="65">
        <f>Жильцы!E101*кап!$H$133</f>
        <v>0</v>
      </c>
      <c r="I101" s="65">
        <f>Жильцы!E101*кап!$I$133</f>
        <v>0</v>
      </c>
      <c r="J101" s="65">
        <f>Жильцы!E101*кап!$J$133</f>
        <v>0</v>
      </c>
      <c r="K101" s="65">
        <f>Жильцы!E101*кап!$K$133</f>
        <v>0</v>
      </c>
      <c r="L101" s="65">
        <f>Жильцы!E101*кап!$L$133</f>
        <v>0</v>
      </c>
      <c r="M101" s="65">
        <f>Жильцы!E101*кап!$M$133</f>
        <v>0</v>
      </c>
      <c r="N101" s="65">
        <f>Жильцы!E101*кап!$N$133</f>
        <v>0</v>
      </c>
      <c r="O101" s="65">
        <f>Жильцы!E101*кап!$O$133</f>
        <v>0</v>
      </c>
    </row>
    <row r="102" spans="1:15">
      <c r="A102" s="445">
        <v>101</v>
      </c>
      <c r="B102" s="450" t="s">
        <v>288</v>
      </c>
      <c r="D102" s="65">
        <f>Жильцы!E102*кап!$D$133</f>
        <v>0</v>
      </c>
      <c r="E102" s="65">
        <f>Жильцы!E102*кап!$E$133</f>
        <v>0</v>
      </c>
      <c r="F102" s="65">
        <f>Жильцы!E102*кап!$F$133</f>
        <v>0</v>
      </c>
      <c r="G102" s="65">
        <f>Жильцы!E102*кап!$G$133</f>
        <v>0</v>
      </c>
      <c r="H102" s="65">
        <f>Жильцы!E102*кап!$H$133</f>
        <v>0</v>
      </c>
      <c r="I102" s="65">
        <f>Жильцы!E102*кап!$I$133</f>
        <v>0</v>
      </c>
      <c r="J102" s="65">
        <f>Жильцы!E102*кап!$J$133</f>
        <v>0</v>
      </c>
      <c r="K102" s="65">
        <f>Жильцы!E102*кап!$K$133</f>
        <v>0</v>
      </c>
      <c r="L102" s="65">
        <f>Жильцы!E102*кап!$L$133</f>
        <v>0</v>
      </c>
      <c r="M102" s="65">
        <f>Жильцы!E102*кап!$M$133</f>
        <v>0</v>
      </c>
      <c r="N102" s="65">
        <f>Жильцы!E102*кап!$N$133</f>
        <v>0</v>
      </c>
      <c r="O102" s="65">
        <f>Жильцы!E102*кап!$O$133</f>
        <v>0</v>
      </c>
    </row>
    <row r="103" spans="1:15">
      <c r="A103" s="445">
        <v>102</v>
      </c>
      <c r="B103" s="450" t="s">
        <v>289</v>
      </c>
      <c r="D103" s="65">
        <f>Жильцы!E103*кап!$D$133</f>
        <v>0</v>
      </c>
      <c r="E103" s="65">
        <f>Жильцы!E103*кап!$E$133</f>
        <v>0</v>
      </c>
      <c r="F103" s="65">
        <f>Жильцы!E103*кап!$F$133</f>
        <v>0</v>
      </c>
      <c r="G103" s="65">
        <f>Жильцы!E103*кап!$G$133</f>
        <v>0</v>
      </c>
      <c r="H103" s="65">
        <f>Жильцы!E103*кап!$H$133</f>
        <v>0</v>
      </c>
      <c r="I103" s="65">
        <f>Жильцы!E103*кап!$I$133</f>
        <v>0</v>
      </c>
      <c r="J103" s="65">
        <f>Жильцы!E103*кап!$J$133</f>
        <v>0</v>
      </c>
      <c r="K103" s="65">
        <f>Жильцы!E103*кап!$K$133</f>
        <v>0</v>
      </c>
      <c r="L103" s="65">
        <f>Жильцы!E103*кап!$L$133</f>
        <v>0</v>
      </c>
      <c r="M103" s="65">
        <f>Жильцы!E103*кап!$M$133</f>
        <v>0</v>
      </c>
      <c r="N103" s="65">
        <f>Жильцы!E103*кап!$N$133</f>
        <v>0</v>
      </c>
      <c r="O103" s="65">
        <f>Жильцы!E103*кап!$O$133</f>
        <v>0</v>
      </c>
    </row>
    <row r="104" spans="1:15">
      <c r="A104" s="445">
        <v>103</v>
      </c>
      <c r="B104" s="450" t="s">
        <v>290</v>
      </c>
      <c r="D104" s="65">
        <f>Жильцы!E104*кап!$D$133</f>
        <v>0</v>
      </c>
      <c r="E104" s="65">
        <f>Жильцы!E104*кап!$E$133</f>
        <v>0</v>
      </c>
      <c r="F104" s="65">
        <f>Жильцы!E104*кап!$F$133</f>
        <v>0</v>
      </c>
      <c r="G104" s="65">
        <f>Жильцы!E104*кап!$G$133</f>
        <v>0</v>
      </c>
      <c r="H104" s="65">
        <f>Жильцы!E104*кап!$H$133</f>
        <v>0</v>
      </c>
      <c r="I104" s="65">
        <f>Жильцы!E104*кап!$I$133</f>
        <v>0</v>
      </c>
      <c r="J104" s="65">
        <f>Жильцы!E104*кап!$J$133</f>
        <v>0</v>
      </c>
      <c r="K104" s="65">
        <f>Жильцы!E104*кап!$K$133</f>
        <v>0</v>
      </c>
      <c r="L104" s="65">
        <f>Жильцы!E104*кап!$L$133</f>
        <v>0</v>
      </c>
      <c r="M104" s="65">
        <f>Жильцы!E104*кап!$M$133</f>
        <v>0</v>
      </c>
      <c r="N104" s="65">
        <f>Жильцы!E104*кап!$N$133</f>
        <v>0</v>
      </c>
      <c r="O104" s="65">
        <f>Жильцы!E104*кап!$O$133</f>
        <v>0</v>
      </c>
    </row>
    <row r="105" spans="1:15">
      <c r="A105" s="445">
        <v>104</v>
      </c>
      <c r="B105" s="450" t="s">
        <v>291</v>
      </c>
      <c r="D105" s="65">
        <f>Жильцы!E105*кап!$D$133</f>
        <v>0</v>
      </c>
      <c r="E105" s="65">
        <f>Жильцы!E105*кап!$E$133</f>
        <v>0</v>
      </c>
      <c r="F105" s="65">
        <f>Жильцы!E105*кап!$F$133</f>
        <v>0</v>
      </c>
      <c r="G105" s="65">
        <f>Жильцы!E105*кап!$G$133</f>
        <v>0</v>
      </c>
      <c r="H105" s="65">
        <f>Жильцы!E105*кап!$H$133</f>
        <v>0</v>
      </c>
      <c r="I105" s="65">
        <f>Жильцы!E105*кап!$I$133</f>
        <v>0</v>
      </c>
      <c r="J105" s="65">
        <f>Жильцы!E105*кап!$J$133</f>
        <v>0</v>
      </c>
      <c r="K105" s="65">
        <f>Жильцы!E105*кап!$K$133</f>
        <v>0</v>
      </c>
      <c r="L105" s="65">
        <f>Жильцы!E105*кап!$L$133</f>
        <v>0</v>
      </c>
      <c r="M105" s="65">
        <f>Жильцы!E105*кап!$M$133</f>
        <v>0</v>
      </c>
      <c r="N105" s="65">
        <f>Жильцы!E105*кап!$N$133</f>
        <v>0</v>
      </c>
      <c r="O105" s="65">
        <f>Жильцы!E105*кап!$O$133</f>
        <v>0</v>
      </c>
    </row>
    <row r="106" spans="1:15">
      <c r="A106" s="445">
        <v>105</v>
      </c>
      <c r="B106" s="450" t="s">
        <v>551</v>
      </c>
      <c r="D106" s="65">
        <f>Жильцы!E106*кап!$D$133</f>
        <v>0</v>
      </c>
      <c r="E106" s="65">
        <f>Жильцы!E106*кап!$E$133</f>
        <v>0</v>
      </c>
      <c r="F106" s="65">
        <f>Жильцы!E106*кап!$F$133</f>
        <v>0</v>
      </c>
      <c r="G106" s="65">
        <f>Жильцы!E106*кап!$G$133</f>
        <v>0</v>
      </c>
      <c r="H106" s="65">
        <f>Жильцы!E106*кап!$H$133</f>
        <v>0</v>
      </c>
      <c r="I106" s="65">
        <f>Жильцы!E106*кап!$I$133</f>
        <v>0</v>
      </c>
      <c r="J106" s="65">
        <f>Жильцы!E106*кап!$J$133</f>
        <v>0</v>
      </c>
      <c r="K106" s="65">
        <f>Жильцы!E106*кап!$K$133</f>
        <v>0</v>
      </c>
      <c r="L106" s="65">
        <f>Жильцы!E106*кап!$L$133</f>
        <v>0</v>
      </c>
      <c r="M106" s="65">
        <f>Жильцы!E106*кап!$M$133</f>
        <v>0</v>
      </c>
      <c r="N106" s="65">
        <f>Жильцы!E106*кап!$N$133</f>
        <v>0</v>
      </c>
      <c r="O106" s="65">
        <f>Жильцы!E106*кап!$O$133</f>
        <v>0</v>
      </c>
    </row>
    <row r="107" spans="1:15">
      <c r="A107" s="445">
        <v>106</v>
      </c>
      <c r="B107" s="450" t="s">
        <v>293</v>
      </c>
      <c r="D107" s="65">
        <f>Жильцы!E107*кап!$D$133</f>
        <v>0</v>
      </c>
      <c r="E107" s="65">
        <f>Жильцы!E107*кап!$E$133</f>
        <v>0</v>
      </c>
      <c r="F107" s="65">
        <f>Жильцы!E107*кап!$F$133</f>
        <v>0</v>
      </c>
      <c r="G107" s="65">
        <f>Жильцы!E107*кап!$G$133</f>
        <v>0</v>
      </c>
      <c r="H107" s="65">
        <f>Жильцы!E107*кап!$H$133</f>
        <v>0</v>
      </c>
      <c r="I107" s="65">
        <f>Жильцы!E107*кап!$I$133</f>
        <v>0</v>
      </c>
      <c r="J107" s="65">
        <f>Жильцы!E107*кап!$J$133</f>
        <v>0</v>
      </c>
      <c r="K107" s="65">
        <f>Жильцы!E107*кап!$K$133</f>
        <v>0</v>
      </c>
      <c r="L107" s="65">
        <f>Жильцы!E107*кап!$L$133</f>
        <v>0</v>
      </c>
      <c r="M107" s="65">
        <f>Жильцы!E107*кап!$M$133</f>
        <v>0</v>
      </c>
      <c r="N107" s="65">
        <f>Жильцы!E107*кап!$N$133</f>
        <v>0</v>
      </c>
      <c r="O107" s="65">
        <f>Жильцы!E107*кап!$O$133</f>
        <v>0</v>
      </c>
    </row>
    <row r="108" spans="1:15">
      <c r="A108" s="445">
        <v>107</v>
      </c>
      <c r="B108" s="450" t="s">
        <v>294</v>
      </c>
      <c r="D108" s="65">
        <f>Жильцы!E108*кап!$D$133</f>
        <v>0</v>
      </c>
      <c r="E108" s="65">
        <f>Жильцы!E108*кап!$E$133</f>
        <v>0</v>
      </c>
      <c r="F108" s="65">
        <f>Жильцы!E108*кап!$F$133</f>
        <v>0</v>
      </c>
      <c r="G108" s="65">
        <f>Жильцы!E108*кап!$G$133</f>
        <v>0</v>
      </c>
      <c r="H108" s="65">
        <f>Жильцы!E108*кап!$H$133</f>
        <v>0</v>
      </c>
      <c r="I108" s="65">
        <f>Жильцы!E108*кап!$I$133</f>
        <v>0</v>
      </c>
      <c r="J108" s="65">
        <f>Жильцы!E108*кап!$J$133</f>
        <v>0</v>
      </c>
      <c r="K108" s="65">
        <f>Жильцы!E108*кап!$K$133</f>
        <v>0</v>
      </c>
      <c r="L108" s="65">
        <f>Жильцы!E108*кап!$L$133</f>
        <v>0</v>
      </c>
      <c r="M108" s="65">
        <f>Жильцы!E108*кап!$M$133</f>
        <v>0</v>
      </c>
      <c r="N108" s="65">
        <f>Жильцы!E108*кап!$N$133</f>
        <v>0</v>
      </c>
      <c r="O108" s="65">
        <f>Жильцы!E108*кап!$O$133</f>
        <v>0</v>
      </c>
    </row>
    <row r="109" spans="1:15">
      <c r="A109" s="445">
        <v>108</v>
      </c>
      <c r="B109" s="450" t="s">
        <v>295</v>
      </c>
      <c r="D109" s="65">
        <f>Жильцы!E109*кап!$D$133</f>
        <v>0</v>
      </c>
      <c r="E109" s="65">
        <f>Жильцы!E109*кап!$E$133</f>
        <v>0</v>
      </c>
      <c r="F109" s="65">
        <f>Жильцы!E109*кап!$F$133</f>
        <v>0</v>
      </c>
      <c r="G109" s="65">
        <f>Жильцы!E109*кап!$G$133</f>
        <v>0</v>
      </c>
      <c r="H109" s="65">
        <f>Жильцы!E109*кап!$H$133</f>
        <v>0</v>
      </c>
      <c r="I109" s="65">
        <f>Жильцы!E109*кап!$I$133</f>
        <v>0</v>
      </c>
      <c r="J109" s="65">
        <f>Жильцы!E109*кап!$J$133</f>
        <v>0</v>
      </c>
      <c r="K109" s="65">
        <f>Жильцы!E109*кап!$K$133</f>
        <v>0</v>
      </c>
      <c r="L109" s="65">
        <f>Жильцы!E109*кап!$L$133</f>
        <v>0</v>
      </c>
      <c r="M109" s="65">
        <f>Жильцы!E109*кап!$M$133</f>
        <v>0</v>
      </c>
      <c r="N109" s="65">
        <f>Жильцы!E109*кап!$N$133</f>
        <v>0</v>
      </c>
      <c r="O109" s="65">
        <f>Жильцы!E109*кап!$O$133</f>
        <v>0</v>
      </c>
    </row>
    <row r="110" spans="1:15">
      <c r="A110" s="445">
        <v>109</v>
      </c>
      <c r="B110" s="450" t="s">
        <v>297</v>
      </c>
      <c r="D110" s="65">
        <f>Жильцы!E110*кап!$D$133</f>
        <v>0</v>
      </c>
      <c r="E110" s="65">
        <f>Жильцы!E110*кап!$E$133</f>
        <v>0</v>
      </c>
      <c r="F110" s="65">
        <f>Жильцы!E110*кап!$F$133</f>
        <v>0</v>
      </c>
      <c r="G110" s="65">
        <f>Жильцы!E110*кап!$G$133</f>
        <v>0</v>
      </c>
      <c r="H110" s="65">
        <f>Жильцы!E110*кап!$H$133</f>
        <v>0</v>
      </c>
      <c r="I110" s="65">
        <f>Жильцы!E110*кап!$I$133</f>
        <v>0</v>
      </c>
      <c r="J110" s="65">
        <f>Жильцы!E110*кап!$J$133</f>
        <v>0</v>
      </c>
      <c r="K110" s="65">
        <f>Жильцы!E110*кап!$K$133</f>
        <v>0</v>
      </c>
      <c r="L110" s="65">
        <f>Жильцы!E110*кап!$L$133</f>
        <v>0</v>
      </c>
      <c r="M110" s="65">
        <f>Жильцы!E110*кап!$M$133</f>
        <v>0</v>
      </c>
      <c r="N110" s="65">
        <f>Жильцы!E110*кап!$N$133</f>
        <v>0</v>
      </c>
      <c r="O110" s="65">
        <f>Жильцы!E110*кап!$O$133</f>
        <v>0</v>
      </c>
    </row>
    <row r="111" spans="1:15">
      <c r="A111" s="445">
        <v>110</v>
      </c>
      <c r="B111" s="450" t="s">
        <v>298</v>
      </c>
      <c r="D111" s="65">
        <f>Жильцы!E111*кап!$D$133</f>
        <v>0</v>
      </c>
      <c r="E111" s="65">
        <f>Жильцы!E111*кап!$E$133</f>
        <v>0</v>
      </c>
      <c r="F111" s="65">
        <f>Жильцы!E111*кап!$F$133</f>
        <v>0</v>
      </c>
      <c r="G111" s="65">
        <f>Жильцы!E111*кап!$G$133</f>
        <v>0</v>
      </c>
      <c r="H111" s="65">
        <f>Жильцы!E111*кап!$H$133</f>
        <v>0</v>
      </c>
      <c r="I111" s="65">
        <f>Жильцы!E111*кап!$I$133</f>
        <v>0</v>
      </c>
      <c r="J111" s="65">
        <f>Жильцы!E111*кап!$J$133</f>
        <v>0</v>
      </c>
      <c r="K111" s="65">
        <f>Жильцы!E111*кап!$K$133</f>
        <v>0</v>
      </c>
      <c r="L111" s="65">
        <f>Жильцы!E111*кап!$L$133</f>
        <v>0</v>
      </c>
      <c r="M111" s="65">
        <f>Жильцы!E111*кап!$M$133</f>
        <v>0</v>
      </c>
      <c r="N111" s="65">
        <f>Жильцы!E111*кап!$N$133</f>
        <v>0</v>
      </c>
      <c r="O111" s="65">
        <f>Жильцы!E111*кап!$O$133</f>
        <v>0</v>
      </c>
    </row>
    <row r="112" spans="1:15">
      <c r="A112" s="445">
        <v>111</v>
      </c>
      <c r="B112" s="450" t="s">
        <v>240</v>
      </c>
      <c r="D112" s="65">
        <f>Жильцы!E112*кап!$D$133</f>
        <v>0</v>
      </c>
      <c r="E112" s="65">
        <f>Жильцы!E112*кап!$E$133</f>
        <v>0</v>
      </c>
      <c r="F112" s="65">
        <f>Жильцы!E112*кап!$F$133</f>
        <v>0</v>
      </c>
      <c r="G112" s="65">
        <f>Жильцы!E112*кап!$G$133</f>
        <v>0</v>
      </c>
      <c r="H112" s="65">
        <f>Жильцы!E112*кап!$H$133</f>
        <v>0</v>
      </c>
      <c r="I112" s="65">
        <f>Жильцы!E112*кап!$I$133</f>
        <v>0</v>
      </c>
      <c r="J112" s="65">
        <f>Жильцы!E112*кап!$J$133</f>
        <v>0</v>
      </c>
      <c r="K112" s="65">
        <f>Жильцы!E112*кап!$K$133</f>
        <v>0</v>
      </c>
      <c r="L112" s="65">
        <f>Жильцы!E112*кап!$L$133</f>
        <v>0</v>
      </c>
      <c r="M112" s="65">
        <f>Жильцы!E112*кап!$M$133</f>
        <v>0</v>
      </c>
      <c r="N112" s="65">
        <f>Жильцы!E112*кап!$N$133</f>
        <v>0</v>
      </c>
      <c r="O112" s="65">
        <f>Жильцы!E112*кап!$O$133</f>
        <v>0</v>
      </c>
    </row>
    <row r="113" spans="1:15">
      <c r="A113" s="445">
        <v>112</v>
      </c>
      <c r="B113" s="450" t="s">
        <v>299</v>
      </c>
      <c r="D113" s="65">
        <f>Жильцы!E113*кап!$D$133</f>
        <v>0</v>
      </c>
      <c r="E113" s="65">
        <f>Жильцы!E113*кап!$E$133</f>
        <v>0</v>
      </c>
      <c r="F113" s="65">
        <f>Жильцы!E113*кап!$F$133</f>
        <v>0</v>
      </c>
      <c r="G113" s="65">
        <f>Жильцы!E113*кап!$G$133</f>
        <v>0</v>
      </c>
      <c r="H113" s="65">
        <f>Жильцы!E113*кап!$H$133</f>
        <v>0</v>
      </c>
      <c r="I113" s="65">
        <f>Жильцы!E113*кап!$I$133</f>
        <v>0</v>
      </c>
      <c r="J113" s="65">
        <f>Жильцы!E113*кап!$J$133</f>
        <v>0</v>
      </c>
      <c r="K113" s="65">
        <f>Жильцы!E113*кап!$K$133</f>
        <v>0</v>
      </c>
      <c r="L113" s="65">
        <f>Жильцы!E113*кап!$L$133</f>
        <v>0</v>
      </c>
      <c r="M113" s="65">
        <f>Жильцы!E113*кап!$M$133</f>
        <v>0</v>
      </c>
      <c r="N113" s="65">
        <f>Жильцы!E113*кап!$N$133</f>
        <v>0</v>
      </c>
      <c r="O113" s="65">
        <f>Жильцы!E113*кап!$O$133</f>
        <v>0</v>
      </c>
    </row>
    <row r="114" spans="1:15">
      <c r="A114" s="445">
        <v>113</v>
      </c>
      <c r="B114" s="450" t="s">
        <v>300</v>
      </c>
      <c r="D114" s="65">
        <f>Жильцы!E114*кап!$D$133</f>
        <v>0</v>
      </c>
      <c r="E114" s="65">
        <f>Жильцы!E114*кап!$E$133</f>
        <v>0</v>
      </c>
      <c r="F114" s="65">
        <f>Жильцы!E114*кап!$F$133</f>
        <v>0</v>
      </c>
      <c r="G114" s="65">
        <f>Жильцы!E114*кап!$G$133</f>
        <v>0</v>
      </c>
      <c r="H114" s="65">
        <f>Жильцы!E114*кап!$H$133</f>
        <v>0</v>
      </c>
      <c r="I114" s="65">
        <f>Жильцы!E114*кап!$I$133</f>
        <v>0</v>
      </c>
      <c r="J114" s="65">
        <f>Жильцы!E114*кап!$J$133</f>
        <v>0</v>
      </c>
      <c r="K114" s="65">
        <f>Жильцы!E114*кап!$K$133</f>
        <v>0</v>
      </c>
      <c r="L114" s="65">
        <f>Жильцы!E114*кап!$L$133</f>
        <v>0</v>
      </c>
      <c r="M114" s="65">
        <f>Жильцы!E114*кап!$M$133</f>
        <v>0</v>
      </c>
      <c r="N114" s="65">
        <f>Жильцы!E114*кап!$N$133</f>
        <v>0</v>
      </c>
      <c r="O114" s="65">
        <f>Жильцы!E114*кап!$O$133</f>
        <v>0</v>
      </c>
    </row>
    <row r="115" spans="1:15">
      <c r="A115" s="445">
        <v>114</v>
      </c>
      <c r="B115" s="450" t="s">
        <v>242</v>
      </c>
      <c r="D115" s="65">
        <f>Жильцы!E115*кап!$D$133</f>
        <v>0</v>
      </c>
      <c r="E115" s="65">
        <f>Жильцы!E115*кап!$E$133</f>
        <v>0</v>
      </c>
      <c r="F115" s="65">
        <f>Жильцы!E115*кап!$F$133</f>
        <v>0</v>
      </c>
      <c r="G115" s="65">
        <f>Жильцы!E115*кап!$G$133</f>
        <v>0</v>
      </c>
      <c r="H115" s="65">
        <f>Жильцы!E115*кап!$H$133</f>
        <v>0</v>
      </c>
      <c r="I115" s="65">
        <f>Жильцы!E115*кап!$I$133</f>
        <v>0</v>
      </c>
      <c r="J115" s="65">
        <f>Жильцы!E115*кап!$J$133</f>
        <v>0</v>
      </c>
      <c r="K115" s="65">
        <f>Жильцы!E115*кап!$K$133</f>
        <v>0</v>
      </c>
      <c r="L115" s="65">
        <f>Жильцы!E115*кап!$L$133</f>
        <v>0</v>
      </c>
      <c r="M115" s="65">
        <f>Жильцы!E115*кап!$M$133</f>
        <v>0</v>
      </c>
      <c r="N115" s="65">
        <f>Жильцы!E115*кап!$N$133</f>
        <v>0</v>
      </c>
      <c r="O115" s="65">
        <f>Жильцы!E115*кап!$O$133</f>
        <v>0</v>
      </c>
    </row>
    <row r="116" spans="1:15">
      <c r="A116" s="445">
        <v>115</v>
      </c>
      <c r="B116" s="450" t="s">
        <v>301</v>
      </c>
      <c r="D116" s="65">
        <f>Жильцы!E116*кап!$D$133</f>
        <v>0</v>
      </c>
      <c r="E116" s="65">
        <f>Жильцы!E116*кап!$E$133</f>
        <v>0</v>
      </c>
      <c r="F116" s="65">
        <f>Жильцы!E116*кап!$F$133</f>
        <v>0</v>
      </c>
      <c r="G116" s="65">
        <f>Жильцы!E116*кап!$G$133</f>
        <v>0</v>
      </c>
      <c r="H116" s="65">
        <f>Жильцы!E116*кап!$H$133</f>
        <v>0</v>
      </c>
      <c r="I116" s="65">
        <f>Жильцы!E116*кап!$I$133</f>
        <v>0</v>
      </c>
      <c r="J116" s="65">
        <f>Жильцы!E116*кап!$J$133</f>
        <v>0</v>
      </c>
      <c r="K116" s="65">
        <f>Жильцы!E116*кап!$K$133</f>
        <v>0</v>
      </c>
      <c r="L116" s="65">
        <f>Жильцы!E116*кап!$L$133</f>
        <v>0</v>
      </c>
      <c r="M116" s="65">
        <f>Жильцы!E116*кап!$M$133</f>
        <v>0</v>
      </c>
      <c r="N116" s="65">
        <f>Жильцы!E116*кап!$N$133</f>
        <v>0</v>
      </c>
      <c r="O116" s="65">
        <f>Жильцы!E116*кап!$O$133</f>
        <v>0</v>
      </c>
    </row>
    <row r="117" spans="1:15">
      <c r="A117" s="445">
        <v>116</v>
      </c>
      <c r="B117" s="450" t="s">
        <v>302</v>
      </c>
      <c r="D117" s="65">
        <f>Жильцы!E117*кап!$D$133</f>
        <v>0</v>
      </c>
      <c r="E117" s="65">
        <f>Жильцы!E117*кап!$E$133</f>
        <v>0</v>
      </c>
      <c r="F117" s="65">
        <f>Жильцы!E117*кап!$F$133</f>
        <v>0</v>
      </c>
      <c r="G117" s="65">
        <f>Жильцы!E117*кап!$G$133</f>
        <v>0</v>
      </c>
      <c r="H117" s="65">
        <f>Жильцы!E117*кап!$H$133</f>
        <v>0</v>
      </c>
      <c r="I117" s="65">
        <f>Жильцы!E117*кап!$I$133</f>
        <v>0</v>
      </c>
      <c r="J117" s="65">
        <f>Жильцы!E117*кап!$J$133</f>
        <v>0</v>
      </c>
      <c r="K117" s="65">
        <f>Жильцы!E117*кап!$K$133</f>
        <v>0</v>
      </c>
      <c r="L117" s="65">
        <f>Жильцы!E117*кап!$L$133</f>
        <v>0</v>
      </c>
      <c r="M117" s="65">
        <f>Жильцы!E117*кап!$M$133</f>
        <v>0</v>
      </c>
      <c r="N117" s="65">
        <f>Жильцы!E117*кап!$N$133</f>
        <v>0</v>
      </c>
      <c r="O117" s="65">
        <f>Жильцы!E117*кап!$O$133</f>
        <v>0</v>
      </c>
    </row>
    <row r="118" spans="1:15">
      <c r="A118" s="445">
        <v>117</v>
      </c>
      <c r="B118" s="450" t="s">
        <v>303</v>
      </c>
      <c r="D118" s="65">
        <f>Жильцы!E118*кап!$D$133</f>
        <v>0</v>
      </c>
      <c r="E118" s="65">
        <f>Жильцы!E118*кап!$E$133</f>
        <v>0</v>
      </c>
      <c r="F118" s="65">
        <f>Жильцы!E118*кап!$F$133</f>
        <v>0</v>
      </c>
      <c r="G118" s="65">
        <f>Жильцы!E118*кап!$G$133</f>
        <v>0</v>
      </c>
      <c r="H118" s="65">
        <f>Жильцы!E118*кап!$H$133</f>
        <v>0</v>
      </c>
      <c r="I118" s="65">
        <f>Жильцы!E118*кап!$I$133</f>
        <v>0</v>
      </c>
      <c r="J118" s="65">
        <f>Жильцы!E118*кап!$J$133</f>
        <v>0</v>
      </c>
      <c r="K118" s="65">
        <f>Жильцы!E118*кап!$K$133</f>
        <v>0</v>
      </c>
      <c r="L118" s="65">
        <f>Жильцы!E118*кап!$L$133</f>
        <v>0</v>
      </c>
      <c r="M118" s="65">
        <f>Жильцы!E118*кап!$M$133</f>
        <v>0</v>
      </c>
      <c r="N118" s="65">
        <f>Жильцы!E118*кап!$N$133</f>
        <v>0</v>
      </c>
      <c r="O118" s="65">
        <f>Жильцы!E118*кап!$O$133</f>
        <v>0</v>
      </c>
    </row>
    <row r="119" spans="1:15">
      <c r="A119" s="445">
        <v>118</v>
      </c>
      <c r="B119" s="451" t="s">
        <v>304</v>
      </c>
      <c r="D119" s="65">
        <f>Жильцы!E119*кап!$D$133</f>
        <v>0</v>
      </c>
      <c r="E119" s="65">
        <f>Жильцы!E119*кап!$E$133</f>
        <v>0</v>
      </c>
      <c r="F119" s="65">
        <f>Жильцы!E119*кап!$F$133</f>
        <v>0</v>
      </c>
      <c r="G119" s="65">
        <f>Жильцы!E119*кап!$G$133</f>
        <v>0</v>
      </c>
      <c r="H119" s="65">
        <f>Жильцы!E119*кап!$H$133</f>
        <v>0</v>
      </c>
      <c r="I119" s="65">
        <f>Жильцы!E119*кап!$I$133</f>
        <v>0</v>
      </c>
      <c r="J119" s="65">
        <f>Жильцы!E119*кап!$J$133</f>
        <v>0</v>
      </c>
      <c r="K119" s="65">
        <f>Жильцы!E119*кап!$K$133</f>
        <v>0</v>
      </c>
      <c r="L119" s="65">
        <f>Жильцы!E119*кап!$L$133</f>
        <v>0</v>
      </c>
      <c r="M119" s="65">
        <f>Жильцы!E119*кап!$M$133</f>
        <v>0</v>
      </c>
      <c r="N119" s="65">
        <f>Жильцы!E119*кап!$N$133</f>
        <v>0</v>
      </c>
      <c r="O119" s="65">
        <f>Жильцы!E119*кап!$O$133</f>
        <v>0</v>
      </c>
    </row>
    <row r="120" spans="1:15">
      <c r="A120" s="445">
        <v>119</v>
      </c>
      <c r="B120" s="450" t="s">
        <v>305</v>
      </c>
      <c r="D120" s="65">
        <f>Жильцы!E120*кап!$D$133</f>
        <v>0</v>
      </c>
      <c r="E120" s="65">
        <f>Жильцы!E120*кап!$E$133</f>
        <v>0</v>
      </c>
      <c r="F120" s="65">
        <f>Жильцы!E120*кап!$F$133</f>
        <v>0</v>
      </c>
      <c r="G120" s="65">
        <f>Жильцы!E120*кап!$G$133</f>
        <v>0</v>
      </c>
      <c r="H120" s="65">
        <f>Жильцы!E120*кап!$H$133</f>
        <v>0</v>
      </c>
      <c r="I120" s="65">
        <f>Жильцы!E120*кап!$I$133</f>
        <v>0</v>
      </c>
      <c r="J120" s="65">
        <f>Жильцы!E120*кап!$J$133</f>
        <v>0</v>
      </c>
      <c r="K120" s="65">
        <f>Жильцы!E120*кап!$K$133</f>
        <v>0</v>
      </c>
      <c r="L120" s="65">
        <f>Жильцы!E120*кап!$L$133</f>
        <v>0</v>
      </c>
      <c r="M120" s="65">
        <f>Жильцы!E120*кап!$M$133</f>
        <v>0</v>
      </c>
      <c r="N120" s="65">
        <f>Жильцы!E120*кап!$N$133</f>
        <v>0</v>
      </c>
      <c r="O120" s="65">
        <f>Жильцы!E120*кап!$O$133</f>
        <v>0</v>
      </c>
    </row>
    <row r="121" spans="1:15">
      <c r="A121" s="445">
        <v>120</v>
      </c>
      <c r="B121" s="450" t="s">
        <v>307</v>
      </c>
      <c r="D121" s="65">
        <f>Жильцы!E121*кап!$D$133</f>
        <v>0</v>
      </c>
      <c r="E121" s="65">
        <f>Жильцы!E121*кап!$E$133</f>
        <v>0</v>
      </c>
      <c r="F121" s="65">
        <f>Жильцы!E121*кап!$F$133</f>
        <v>0</v>
      </c>
      <c r="G121" s="65">
        <f>Жильцы!E121*кап!$G$133</f>
        <v>0</v>
      </c>
      <c r="H121" s="65">
        <f>Жильцы!E121*кап!$H$133</f>
        <v>0</v>
      </c>
      <c r="I121" s="65">
        <f>Жильцы!E121*кап!$I$133</f>
        <v>0</v>
      </c>
      <c r="J121" s="65">
        <f>Жильцы!E121*кап!$J$133</f>
        <v>0</v>
      </c>
      <c r="K121" s="65">
        <f>Жильцы!E121*кап!$K$133</f>
        <v>0</v>
      </c>
      <c r="L121" s="65">
        <f>Жильцы!E121*кап!$L$133</f>
        <v>0</v>
      </c>
      <c r="M121" s="65">
        <f>Жильцы!E121*кап!$M$133</f>
        <v>0</v>
      </c>
      <c r="N121" s="65">
        <f>Жильцы!E121*кап!$N$133</f>
        <v>0</v>
      </c>
      <c r="O121" s="65">
        <f>Жильцы!E121*кап!$O$133</f>
        <v>0</v>
      </c>
    </row>
    <row r="122" spans="1:15">
      <c r="A122" s="445">
        <v>121</v>
      </c>
      <c r="B122" s="450" t="s">
        <v>308</v>
      </c>
      <c r="D122" s="65">
        <f>Жильцы!E122*кап!$D$133</f>
        <v>0</v>
      </c>
      <c r="E122" s="65">
        <f>Жильцы!E122*кап!$E$133</f>
        <v>0</v>
      </c>
      <c r="F122" s="65">
        <f>Жильцы!E122*кап!$F$133</f>
        <v>0</v>
      </c>
      <c r="G122" s="65">
        <f>Жильцы!E122*кап!$G$133</f>
        <v>0</v>
      </c>
      <c r="H122" s="65">
        <f>Жильцы!E122*кап!$H$133</f>
        <v>0</v>
      </c>
      <c r="I122" s="65">
        <f>Жильцы!E122*кап!$I$133</f>
        <v>0</v>
      </c>
      <c r="J122" s="65">
        <f>Жильцы!E122*кап!$J$133</f>
        <v>0</v>
      </c>
      <c r="K122" s="65">
        <f>Жильцы!E122*кап!$K$133</f>
        <v>0</v>
      </c>
      <c r="L122" s="65">
        <f>Жильцы!E122*кап!$L$133</f>
        <v>0</v>
      </c>
      <c r="M122" s="65">
        <f>Жильцы!E122*кап!$M$133</f>
        <v>0</v>
      </c>
      <c r="N122" s="65">
        <f>Жильцы!E122*кап!$N$133</f>
        <v>0</v>
      </c>
      <c r="O122" s="65">
        <f>Жильцы!E122*кап!$O$133</f>
        <v>0</v>
      </c>
    </row>
    <row r="123" spans="1:15">
      <c r="A123" s="445">
        <v>122</v>
      </c>
      <c r="B123" s="450" t="s">
        <v>552</v>
      </c>
      <c r="D123" s="65">
        <f>Жильцы!E123*кап!$D$133</f>
        <v>0</v>
      </c>
      <c r="E123" s="65">
        <f>Жильцы!E123*кап!$E$133</f>
        <v>0</v>
      </c>
      <c r="F123" s="65">
        <f>Жильцы!E123*кап!$F$133</f>
        <v>0</v>
      </c>
      <c r="G123" s="65">
        <f>Жильцы!E123*кап!$G$133</f>
        <v>0</v>
      </c>
      <c r="H123" s="65">
        <f>Жильцы!E123*кап!$H$133</f>
        <v>0</v>
      </c>
      <c r="I123" s="65">
        <f>Жильцы!E123*кап!$I$133</f>
        <v>0</v>
      </c>
      <c r="J123" s="65">
        <f>Жильцы!E123*кап!$J$133</f>
        <v>0</v>
      </c>
      <c r="K123" s="65">
        <f>Жильцы!E123*кап!$K$133</f>
        <v>0</v>
      </c>
      <c r="L123" s="65">
        <f>Жильцы!E123*кап!$L$133</f>
        <v>0</v>
      </c>
      <c r="M123" s="65">
        <f>Жильцы!E123*кап!$M$133</f>
        <v>0</v>
      </c>
      <c r="N123" s="65">
        <f>Жильцы!E123*кап!$N$133</f>
        <v>0</v>
      </c>
      <c r="O123" s="65">
        <f>Жильцы!E123*кап!$O$133</f>
        <v>0</v>
      </c>
    </row>
    <row r="124" spans="1:15">
      <c r="A124" s="445">
        <v>123</v>
      </c>
      <c r="B124" s="450" t="s">
        <v>310</v>
      </c>
      <c r="D124" s="65">
        <f>Жильцы!E124*кап!$D$133</f>
        <v>0</v>
      </c>
      <c r="E124" s="65">
        <f>Жильцы!E124*кап!$E$133</f>
        <v>0</v>
      </c>
      <c r="F124" s="65">
        <f>Жильцы!E124*кап!$F$133</f>
        <v>0</v>
      </c>
      <c r="G124" s="65">
        <f>Жильцы!E124*кап!$G$133</f>
        <v>0</v>
      </c>
      <c r="H124" s="65">
        <f>Жильцы!E124*кап!$H$133</f>
        <v>0</v>
      </c>
      <c r="I124" s="65">
        <f>Жильцы!E124*кап!$I$133</f>
        <v>0</v>
      </c>
      <c r="J124" s="65">
        <f>Жильцы!E124*кап!$J$133</f>
        <v>0</v>
      </c>
      <c r="K124" s="65">
        <f>Жильцы!E124*кап!$K$133</f>
        <v>0</v>
      </c>
      <c r="L124" s="65">
        <f>Жильцы!E124*кап!$L$133</f>
        <v>0</v>
      </c>
      <c r="M124" s="65">
        <f>Жильцы!E124*кап!$M$133</f>
        <v>0</v>
      </c>
      <c r="N124" s="65">
        <f>Жильцы!E124*кап!$N$133</f>
        <v>0</v>
      </c>
      <c r="O124" s="65">
        <f>Жильцы!E124*кап!$O$133</f>
        <v>0</v>
      </c>
    </row>
    <row r="125" spans="1:15">
      <c r="A125" s="445">
        <v>124</v>
      </c>
      <c r="B125" s="450" t="s">
        <v>311</v>
      </c>
      <c r="D125" s="65">
        <f>Жильцы!E125*кап!$D$133</f>
        <v>0</v>
      </c>
      <c r="E125" s="65">
        <f>Жильцы!E125*кап!$E$133</f>
        <v>0</v>
      </c>
      <c r="F125" s="65">
        <f>Жильцы!E125*кап!$F$133</f>
        <v>0</v>
      </c>
      <c r="G125" s="65">
        <f>Жильцы!E125*кап!$G$133</f>
        <v>0</v>
      </c>
      <c r="H125" s="65">
        <f>Жильцы!E125*кап!$H$133</f>
        <v>0</v>
      </c>
      <c r="I125" s="65">
        <f>Жильцы!E125*кап!$I$133</f>
        <v>0</v>
      </c>
      <c r="J125" s="65">
        <f>Жильцы!E125*кап!$J$133</f>
        <v>0</v>
      </c>
      <c r="K125" s="65">
        <f>Жильцы!E125*кап!$K$133</f>
        <v>0</v>
      </c>
      <c r="L125" s="65">
        <f>Жильцы!E125*кап!$L$133</f>
        <v>0</v>
      </c>
      <c r="M125" s="65">
        <f>Жильцы!E125*кап!$M$133</f>
        <v>0</v>
      </c>
      <c r="N125" s="65">
        <f>Жильцы!E125*кап!$N$133</f>
        <v>0</v>
      </c>
      <c r="O125" s="65">
        <f>Жильцы!E125*кап!$O$133</f>
        <v>0</v>
      </c>
    </row>
    <row r="126" spans="1:15">
      <c r="A126" s="445">
        <v>125</v>
      </c>
      <c r="B126" s="450" t="s">
        <v>312</v>
      </c>
      <c r="D126" s="65">
        <f>Жильцы!E126*кап!$D$133</f>
        <v>0</v>
      </c>
      <c r="E126" s="65">
        <f>Жильцы!E126*кап!$E$133</f>
        <v>0</v>
      </c>
      <c r="F126" s="65">
        <f>Жильцы!E126*кап!$F$133</f>
        <v>0</v>
      </c>
      <c r="G126" s="65">
        <f>Жильцы!E126*кап!$G$133</f>
        <v>0</v>
      </c>
      <c r="H126" s="65">
        <f>Жильцы!E126*кап!$H$133</f>
        <v>0</v>
      </c>
      <c r="I126" s="65">
        <f>Жильцы!E126*кап!$I$133</f>
        <v>0</v>
      </c>
      <c r="J126" s="65">
        <f>Жильцы!E126*кап!$J$133</f>
        <v>0</v>
      </c>
      <c r="K126" s="65">
        <f>Жильцы!E126*кап!$K$133</f>
        <v>0</v>
      </c>
      <c r="L126" s="65">
        <f>Жильцы!E126*кап!$L$133</f>
        <v>0</v>
      </c>
      <c r="M126" s="65">
        <f>Жильцы!E126*кап!$M$133</f>
        <v>0</v>
      </c>
      <c r="N126" s="65">
        <f>Жильцы!E126*кап!$N$133</f>
        <v>0</v>
      </c>
      <c r="O126" s="65">
        <f>Жильцы!E126*кап!$O$133</f>
        <v>0</v>
      </c>
    </row>
    <row r="127" spans="1:15">
      <c r="A127" s="445">
        <v>126</v>
      </c>
      <c r="B127" s="451" t="s">
        <v>313</v>
      </c>
      <c r="D127" s="65">
        <f>Жильцы!E127*кап!$D$133</f>
        <v>0</v>
      </c>
      <c r="E127" s="65">
        <f>Жильцы!E127*кап!$E$133</f>
        <v>0</v>
      </c>
      <c r="F127" s="65">
        <f>Жильцы!E127*кап!$F$133</f>
        <v>0</v>
      </c>
      <c r="G127" s="65">
        <f>Жильцы!E127*кап!$G$133</f>
        <v>0</v>
      </c>
      <c r="H127" s="65">
        <f>Жильцы!E127*кап!$H$133</f>
        <v>0</v>
      </c>
      <c r="I127" s="65">
        <f>Жильцы!E127*кап!$I$133</f>
        <v>0</v>
      </c>
      <c r="J127" s="65">
        <f>Жильцы!E127*кап!$J$133</f>
        <v>0</v>
      </c>
      <c r="K127" s="65">
        <f>Жильцы!E127*кап!$K$133</f>
        <v>0</v>
      </c>
      <c r="L127" s="65">
        <f>Жильцы!E127*кап!$L$133</f>
        <v>0</v>
      </c>
      <c r="M127" s="65">
        <f>Жильцы!E127*кап!$M$133</f>
        <v>0</v>
      </c>
      <c r="N127" s="65">
        <f>Жильцы!E127*кап!$N$133</f>
        <v>0</v>
      </c>
      <c r="O127" s="65">
        <f>Жильцы!E127*кап!$O$133</f>
        <v>0</v>
      </c>
    </row>
    <row r="128" spans="1:15">
      <c r="A128" s="445">
        <v>127</v>
      </c>
      <c r="B128" s="450" t="s">
        <v>315</v>
      </c>
      <c r="D128" s="65">
        <f>Жильцы!E128*кап!$D$133</f>
        <v>0</v>
      </c>
      <c r="E128" s="65">
        <f>Жильцы!E128*кап!$E$133</f>
        <v>0</v>
      </c>
      <c r="F128" s="65">
        <f>Жильцы!E128*кап!$F$133</f>
        <v>0</v>
      </c>
      <c r="G128" s="65">
        <f>Жильцы!E128*кап!$G$133</f>
        <v>0</v>
      </c>
      <c r="H128" s="65">
        <f>Жильцы!E128*кап!$H$133</f>
        <v>0</v>
      </c>
      <c r="I128" s="65">
        <f>Жильцы!E128*кап!$I$133</f>
        <v>0</v>
      </c>
      <c r="J128" s="65">
        <f>Жильцы!E128*кап!$J$133</f>
        <v>0</v>
      </c>
      <c r="K128" s="65">
        <f>Жильцы!E128*кап!$K$133</f>
        <v>0</v>
      </c>
      <c r="L128" s="65">
        <f>Жильцы!E128*кап!$L$133</f>
        <v>0</v>
      </c>
      <c r="M128" s="65">
        <f>Жильцы!E128*кап!$M$133</f>
        <v>0</v>
      </c>
      <c r="N128" s="65">
        <f>Жильцы!E128*кап!$N$133</f>
        <v>0</v>
      </c>
      <c r="O128" s="65">
        <f>Жильцы!E128*кап!$O$133</f>
        <v>0</v>
      </c>
    </row>
    <row r="129" spans="1:15">
      <c r="A129" s="445">
        <v>128</v>
      </c>
      <c r="B129" s="450" t="s">
        <v>316</v>
      </c>
      <c r="D129" s="65">
        <f>Жильцы!E129*кап!$D$133</f>
        <v>0</v>
      </c>
      <c r="E129" s="65">
        <f>Жильцы!E129*кап!$E$133</f>
        <v>0</v>
      </c>
      <c r="F129" s="65">
        <f>Жильцы!E129*кап!$F$133</f>
        <v>0</v>
      </c>
      <c r="G129" s="65">
        <f>Жильцы!E129*кап!$G$133</f>
        <v>0</v>
      </c>
      <c r="H129" s="65">
        <f>Жильцы!E129*кап!$H$133</f>
        <v>0</v>
      </c>
      <c r="I129" s="65">
        <f>Жильцы!E129*кап!$I$133</f>
        <v>0</v>
      </c>
      <c r="J129" s="65">
        <f>Жильцы!E129*кап!$J$133</f>
        <v>0</v>
      </c>
      <c r="K129" s="65">
        <f>Жильцы!E129*кап!$K$133</f>
        <v>0</v>
      </c>
      <c r="L129" s="65">
        <f>Жильцы!E129*кап!$L$133</f>
        <v>0</v>
      </c>
      <c r="M129" s="65">
        <f>Жильцы!E129*кап!$M$133</f>
        <v>0</v>
      </c>
      <c r="N129" s="65">
        <f>Жильцы!E129*кап!$N$133</f>
        <v>0</v>
      </c>
      <c r="O129" s="65">
        <f>Жильцы!E129*кап!$O$133</f>
        <v>0</v>
      </c>
    </row>
    <row r="133" spans="1:15">
      <c r="B133" s="452" t="s">
        <v>553</v>
      </c>
      <c r="C133" s="452"/>
      <c r="D133" s="452">
        <v>0</v>
      </c>
      <c r="E133" s="452">
        <v>0</v>
      </c>
      <c r="F133" s="452">
        <v>0</v>
      </c>
      <c r="G133" s="452"/>
      <c r="H133" s="452"/>
      <c r="I133" s="452"/>
      <c r="J133" s="452"/>
      <c r="K133" s="452"/>
      <c r="L133" s="452"/>
      <c r="M133" s="452"/>
      <c r="N133" s="452"/>
      <c r="O133" s="45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91"/>
  <dimension ref="A1:P146"/>
  <sheetViews>
    <sheetView workbookViewId="0">
      <pane xSplit="2" ySplit="1" topLeftCell="C74" activePane="bottomRight" state="frozen"/>
      <selection activeCell="H138" sqref="H138"/>
      <selection pane="topRight" activeCell="H138" sqref="H138"/>
      <selection pane="bottomLeft" activeCell="H138" sqref="H138"/>
      <selection pane="bottomRight" activeCell="F96" sqref="F96"/>
    </sheetView>
  </sheetViews>
  <sheetFormatPr defaultColWidth="9" defaultRowHeight="12.75"/>
  <cols>
    <col min="1" max="1" width="15.375" style="65" customWidth="1"/>
    <col min="2" max="2" width="14.625" style="65" customWidth="1"/>
    <col min="3" max="6" width="9" style="65"/>
    <col min="7" max="7" width="10.125" style="65" customWidth="1"/>
    <col min="8" max="8" width="10.5" style="65" customWidth="1"/>
    <col min="9" max="16384" width="9" style="65"/>
  </cols>
  <sheetData>
    <row r="1" spans="1:15">
      <c r="A1" s="444" t="s">
        <v>126</v>
      </c>
      <c r="B1" s="445" t="s">
        <v>127</v>
      </c>
      <c r="C1" s="446">
        <v>0</v>
      </c>
      <c r="D1" s="447">
        <v>1</v>
      </c>
      <c r="E1" s="447">
        <v>2</v>
      </c>
      <c r="F1" s="447">
        <v>3</v>
      </c>
      <c r="G1" s="447">
        <v>4</v>
      </c>
      <c r="H1" s="447">
        <v>5</v>
      </c>
      <c r="I1" s="447">
        <v>6</v>
      </c>
      <c r="J1" s="447">
        <v>7</v>
      </c>
      <c r="K1" s="447">
        <v>8</v>
      </c>
      <c r="L1" s="447">
        <v>9</v>
      </c>
      <c r="M1" s="447">
        <v>10</v>
      </c>
      <c r="N1" s="447">
        <v>11</v>
      </c>
      <c r="O1" s="447">
        <v>12</v>
      </c>
    </row>
    <row r="2" spans="1:15">
      <c r="A2" s="445">
        <v>1</v>
      </c>
      <c r="B2" s="448" t="s">
        <v>153</v>
      </c>
      <c r="C2" s="453"/>
      <c r="D2" s="453">
        <f>(Жильцы!Q2-Жильцы!P2)*$D$132</f>
        <v>0</v>
      </c>
      <c r="E2" s="453">
        <f>(Жильцы!R2-Жильцы!Q2)*$E$132</f>
        <v>0</v>
      </c>
      <c r="F2" s="453">
        <f>(Жильцы!S2-Жильцы!R2)*$F$132</f>
        <v>0</v>
      </c>
      <c r="G2" s="453">
        <f>(Жильцы!T2-Жильцы!S2)*$G$132</f>
        <v>0</v>
      </c>
      <c r="H2" s="453">
        <f>(Жильцы!U2-Жильцы!T2)*$H$132</f>
        <v>0</v>
      </c>
      <c r="I2" s="453">
        <f>(Жильцы!V2-Жильцы!U2)*$I$132</f>
        <v>0</v>
      </c>
      <c r="J2" s="453">
        <f>(Жильцы!W2-Жильцы!V2)*$J$132</f>
        <v>0</v>
      </c>
      <c r="K2" s="453">
        <f>(Жильцы!X2-Жильцы!W2)*$K$132</f>
        <v>0</v>
      </c>
      <c r="L2" s="453">
        <f>(Жильцы!Y2-Жильцы!X2)*$L$132</f>
        <v>0</v>
      </c>
      <c r="M2" s="453">
        <f>(Жильцы!Z2-Жильцы!Y2)*$M$132</f>
        <v>0</v>
      </c>
      <c r="N2" s="453">
        <f>(Жильцы!AA2-Жильцы!Z2)*$N$132</f>
        <v>0</v>
      </c>
      <c r="O2" s="453">
        <f>(Жильцы!AB2-Жильцы!AA2)*$O$132</f>
        <v>0</v>
      </c>
    </row>
    <row r="3" spans="1:15">
      <c r="A3" s="445">
        <v>2</v>
      </c>
      <c r="B3" s="448" t="s">
        <v>156</v>
      </c>
      <c r="C3" s="453"/>
      <c r="D3" s="453">
        <f>(Жильцы!Q3-Жильцы!P3)*$D$132</f>
        <v>0</v>
      </c>
      <c r="E3" s="453">
        <f>(Жильцы!R3-Жильцы!Q3)*$E$132</f>
        <v>0</v>
      </c>
      <c r="F3" s="453">
        <f>(Жильцы!S3-Жильцы!R3)*$F$132</f>
        <v>0</v>
      </c>
      <c r="G3" s="453">
        <f>(Жильцы!T3-Жильцы!S3)*$G$132</f>
        <v>0</v>
      </c>
      <c r="H3" s="453">
        <f>(Жильцы!U3-Жильцы!T3)*$H$132</f>
        <v>0</v>
      </c>
      <c r="I3" s="453">
        <f>(Жильцы!V3-Жильцы!U3)*$I$132</f>
        <v>0</v>
      </c>
      <c r="J3" s="453">
        <f>(Жильцы!W3-Жильцы!V3)*$J$132</f>
        <v>0</v>
      </c>
      <c r="K3" s="453">
        <f>(Жильцы!X3-Жильцы!W3)*$K$132</f>
        <v>0</v>
      </c>
      <c r="L3" s="453">
        <f>(Жильцы!Y3-Жильцы!X3)*$L$132</f>
        <v>0</v>
      </c>
      <c r="M3" s="453">
        <f>(Жильцы!Z3-Жильцы!Y3)*$M$132</f>
        <v>0</v>
      </c>
      <c r="N3" s="453">
        <f>(Жильцы!AA3-Жильцы!Z3)*$N$132</f>
        <v>0</v>
      </c>
      <c r="O3" s="453">
        <f>(Жильцы!AB3-Жильцы!AA3)*$O$132</f>
        <v>0</v>
      </c>
    </row>
    <row r="4" spans="1:15">
      <c r="A4" s="445">
        <v>3</v>
      </c>
      <c r="B4" s="448" t="s">
        <v>158</v>
      </c>
      <c r="C4" s="453"/>
      <c r="D4" s="453">
        <f>(Жильцы!Q4-Жильцы!P4)*$D$132</f>
        <v>0</v>
      </c>
      <c r="E4" s="453">
        <f>(Жильцы!R4-Жильцы!Q4)*$E$132</f>
        <v>0</v>
      </c>
      <c r="F4" s="453">
        <f>(Жильцы!S4-Жильцы!R4)*$F$132</f>
        <v>0</v>
      </c>
      <c r="G4" s="453">
        <f>(Жильцы!T4-Жильцы!S4)*$G$132</f>
        <v>0</v>
      </c>
      <c r="H4" s="453">
        <f>(Жильцы!U4-Жильцы!T4)*$H$132</f>
        <v>0</v>
      </c>
      <c r="I4" s="453">
        <f>(Жильцы!V4-Жильцы!U4)*$I$132</f>
        <v>0</v>
      </c>
      <c r="J4" s="453">
        <f>(Жильцы!W4-Жильцы!V4)*$J$132</f>
        <v>0</v>
      </c>
      <c r="K4" s="453">
        <f>(Жильцы!X4-Жильцы!W4)*$K$132</f>
        <v>0</v>
      </c>
      <c r="L4" s="453">
        <f>(Жильцы!Y4-Жильцы!X4)*$L$132</f>
        <v>0</v>
      </c>
      <c r="M4" s="453">
        <f>(Жильцы!Z4-Жильцы!Y4)*$M$132</f>
        <v>0</v>
      </c>
      <c r="N4" s="453">
        <f>(Жильцы!AA4-Жильцы!Z4)*$N$132</f>
        <v>0</v>
      </c>
      <c r="O4" s="453">
        <f>(Жильцы!AB4-Жильцы!AA4)*$O$132</f>
        <v>0</v>
      </c>
    </row>
    <row r="5" spans="1:15">
      <c r="A5" s="445">
        <v>4</v>
      </c>
      <c r="B5" s="448" t="s">
        <v>160</v>
      </c>
      <c r="C5" s="453"/>
      <c r="D5" s="453">
        <f>(Жильцы!Q5-Жильцы!P5)*$D$132</f>
        <v>0</v>
      </c>
      <c r="E5" s="453">
        <f>(Жильцы!R5-Жильцы!Q5)*$E$132</f>
        <v>0</v>
      </c>
      <c r="F5" s="453">
        <f>(Жильцы!S5-Жильцы!R5)*$F$132</f>
        <v>0</v>
      </c>
      <c r="G5" s="453">
        <f>(Жильцы!T5-Жильцы!S5)*$G$132</f>
        <v>0</v>
      </c>
      <c r="H5" s="453">
        <f>(Жильцы!U5-Жильцы!T5)*$H$132</f>
        <v>0</v>
      </c>
      <c r="I5" s="453">
        <f>(Жильцы!V5-Жильцы!U5)*$I$132</f>
        <v>0</v>
      </c>
      <c r="J5" s="453">
        <f>(Жильцы!W5-Жильцы!V5)*$J$132</f>
        <v>0</v>
      </c>
      <c r="K5" s="453">
        <f>(Жильцы!X5-Жильцы!W5)*$K$132</f>
        <v>0</v>
      </c>
      <c r="L5" s="453">
        <f>(Жильцы!Y5-Жильцы!X5)*$L$132</f>
        <v>0</v>
      </c>
      <c r="M5" s="453">
        <f>(Жильцы!Z5-Жильцы!Y5)*$M$132</f>
        <v>0</v>
      </c>
      <c r="N5" s="453">
        <f>(Жильцы!AA5-Жильцы!Z5)*$N$132</f>
        <v>0</v>
      </c>
      <c r="O5" s="453">
        <f>(Жильцы!AB5-Жильцы!AA5)*$O$132</f>
        <v>0</v>
      </c>
    </row>
    <row r="6" spans="1:15">
      <c r="A6" s="445">
        <v>5</v>
      </c>
      <c r="B6" s="449" t="s">
        <v>541</v>
      </c>
      <c r="C6" s="453"/>
      <c r="D6" s="453">
        <f>(Жильцы!Q6-Жильцы!P6)*$D$132</f>
        <v>0</v>
      </c>
      <c r="E6" s="453">
        <f>(Жильцы!R6-Жильцы!Q6)*$E$132</f>
        <v>0</v>
      </c>
      <c r="F6" s="453">
        <f>(Жильцы!S6-Жильцы!R6)*$F$132</f>
        <v>0</v>
      </c>
      <c r="G6" s="453">
        <f>(Жильцы!T6-Жильцы!S6)*$G$132</f>
        <v>0</v>
      </c>
      <c r="H6" s="453">
        <f>(Жильцы!U6-Жильцы!T6)*$H$132</f>
        <v>0</v>
      </c>
      <c r="I6" s="453">
        <f>(Жильцы!V6-Жильцы!U6)*$I$132</f>
        <v>0</v>
      </c>
      <c r="J6" s="453">
        <f>(Жильцы!W6-Жильцы!V6)*$J$132</f>
        <v>0</v>
      </c>
      <c r="K6" s="453">
        <f>(Жильцы!X6-Жильцы!W6)*$K$132</f>
        <v>0</v>
      </c>
      <c r="L6" s="453">
        <f>(Жильцы!Y6-Жильцы!X6)*$L$132</f>
        <v>0</v>
      </c>
      <c r="M6" s="453">
        <f>(Жильцы!Z6-Жильцы!Y6)*$M$132</f>
        <v>0</v>
      </c>
      <c r="N6" s="453">
        <f>(Жильцы!AA6-Жильцы!Z6)*$N$132</f>
        <v>0</v>
      </c>
      <c r="O6" s="453">
        <f>(Жильцы!AB6-Жильцы!AA6)*$O$132</f>
        <v>0</v>
      </c>
    </row>
    <row r="7" spans="1:15">
      <c r="A7" s="445">
        <v>6</v>
      </c>
      <c r="B7" s="448" t="s">
        <v>165</v>
      </c>
      <c r="C7" s="453"/>
      <c r="D7" s="453">
        <f>(Жильцы!Q7-Жильцы!P7)*$D$132</f>
        <v>0</v>
      </c>
      <c r="E7" s="453">
        <f>(Жильцы!R7-Жильцы!Q7)*$E$132</f>
        <v>0</v>
      </c>
      <c r="F7" s="453">
        <f>(Жильцы!S7-Жильцы!R7)*$F$132</f>
        <v>0</v>
      </c>
      <c r="G7" s="453">
        <f>(Жильцы!T7-Жильцы!S7)*$G$132</f>
        <v>0</v>
      </c>
      <c r="H7" s="453">
        <f>(Жильцы!U7-Жильцы!T7)*$H$132</f>
        <v>0</v>
      </c>
      <c r="I7" s="453">
        <f>(Жильцы!V7-Жильцы!U7)*$I$132</f>
        <v>0</v>
      </c>
      <c r="J7" s="453">
        <f>(Жильцы!W7-Жильцы!V7)*$J$132</f>
        <v>0</v>
      </c>
      <c r="K7" s="453">
        <f>(Жильцы!X7-Жильцы!W7)*$K$132</f>
        <v>0</v>
      </c>
      <c r="L7" s="453">
        <f>(Жильцы!Y7-Жильцы!X7)*$L$132</f>
        <v>0</v>
      </c>
      <c r="M7" s="453">
        <f>(Жильцы!Z7-Жильцы!Y7)*$M$132</f>
        <v>0</v>
      </c>
      <c r="N7" s="453">
        <f>(Жильцы!AA7-Жильцы!Z7)*$N$132</f>
        <v>0</v>
      </c>
      <c r="O7" s="453">
        <f>(Жильцы!AB7-Жильцы!AA7)*$O$132</f>
        <v>0</v>
      </c>
    </row>
    <row r="8" spans="1:15">
      <c r="A8" s="445">
        <v>7</v>
      </c>
      <c r="B8" s="449" t="s">
        <v>166</v>
      </c>
      <c r="C8" s="453"/>
      <c r="D8" s="453">
        <v>0</v>
      </c>
      <c r="E8" s="453">
        <v>0</v>
      </c>
      <c r="F8" s="453">
        <v>0</v>
      </c>
      <c r="G8" s="453">
        <v>0</v>
      </c>
      <c r="H8" s="453">
        <v>0</v>
      </c>
      <c r="I8" s="453">
        <v>0</v>
      </c>
      <c r="J8" s="453">
        <v>0</v>
      </c>
      <c r="K8" s="453">
        <v>0</v>
      </c>
      <c r="L8" s="453">
        <v>0</v>
      </c>
      <c r="M8" s="453">
        <v>0</v>
      </c>
      <c r="N8" s="453">
        <v>0</v>
      </c>
      <c r="O8" s="453">
        <v>0</v>
      </c>
    </row>
    <row r="9" spans="1:15">
      <c r="A9" s="445">
        <v>8</v>
      </c>
      <c r="B9" s="448" t="s">
        <v>168</v>
      </c>
      <c r="D9" s="65">
        <f>(Жильцы!Q9-Жильцы!P9)*$D$132</f>
        <v>190.8</v>
      </c>
      <c r="E9" s="65">
        <f>(Жильцы!R9-Жильцы!Q9)*$E$132</f>
        <v>222.60000000000002</v>
      </c>
      <c r="F9" s="65">
        <f>(Жильцы!S9-Жильцы!R9)*$F$132</f>
        <v>222.60000000000002</v>
      </c>
      <c r="G9" s="65">
        <f>(Жильцы!T9-Жильцы!S9)*$G$132</f>
        <v>445.20000000000005</v>
      </c>
      <c r="H9" s="65">
        <f>(Жильцы!U9-Жильцы!T9)*$H$132</f>
        <v>6.36</v>
      </c>
      <c r="I9" s="65">
        <f>(Жильцы!V9-Жильцы!U9)*$I$132</f>
        <v>263.94</v>
      </c>
      <c r="J9" s="65">
        <f>(Жильцы!W9-Жильцы!V9)*$J$132</f>
        <v>247.5</v>
      </c>
      <c r="K9" s="65">
        <f>(Жильцы!X9-Жильцы!W9)*$K$132</f>
        <v>297</v>
      </c>
      <c r="L9" s="65">
        <f>(Жильцы!Y9-Жильцы!X9)*$L$132</f>
        <v>257.39999999999998</v>
      </c>
      <c r="M9" s="65">
        <f>(Жильцы!Z9-Жильцы!Y9)*$M$132</f>
        <v>204.6</v>
      </c>
      <c r="N9" s="65">
        <f>(Жильцы!AA9-Жильцы!Z9)*$N$132</f>
        <v>264</v>
      </c>
      <c r="O9" s="65">
        <f>(Жильцы!AB9-Жильцы!AA9)*$O$132</f>
        <v>264</v>
      </c>
    </row>
    <row r="10" spans="1:15">
      <c r="A10" s="445">
        <v>9</v>
      </c>
      <c r="B10" s="449" t="s">
        <v>169</v>
      </c>
      <c r="D10" s="65">
        <f>(Жильцы!Q10-Жильцы!P10)*$D$132</f>
        <v>426.12</v>
      </c>
      <c r="E10" s="65">
        <f>(Жильцы!R10-Жильцы!Q10)*$E$132</f>
        <v>451.56</v>
      </c>
      <c r="F10" s="65">
        <f>(Жильцы!S10-Жильцы!R10)*$F$132</f>
        <v>394.32</v>
      </c>
      <c r="G10" s="65">
        <f>(Жильцы!T10-Жильцы!S10)*$G$132</f>
        <v>502.44</v>
      </c>
      <c r="H10" s="65">
        <f>(Жильцы!U10-Жильцы!T10)*$H$132</f>
        <v>473.82000000000005</v>
      </c>
      <c r="I10" s="65">
        <f>(Жильцы!V10-Жильцы!U10)*$I$132</f>
        <v>448.38</v>
      </c>
      <c r="J10" s="65">
        <f>(Жильцы!W10-Жильцы!V10)*$J$132</f>
        <v>504.9</v>
      </c>
      <c r="K10" s="65">
        <f>(Жильцы!X10-Жильцы!W10)*$K$132</f>
        <v>531.29999999999995</v>
      </c>
      <c r="L10" s="65">
        <f>(Жильцы!Y10-Жильцы!X10)*$L$132</f>
        <v>580.79999999999995</v>
      </c>
      <c r="M10" s="65">
        <f>(Жильцы!Z10-Жильцы!Y10)*$M$132</f>
        <v>498.29999999999995</v>
      </c>
      <c r="N10" s="65">
        <f>(Жильцы!AA10-Жильцы!Z10)*$N$132</f>
        <v>442.2</v>
      </c>
      <c r="O10" s="65">
        <f>(Жильцы!AB10-Жильцы!AA10)*$O$132</f>
        <v>514.79999999999995</v>
      </c>
    </row>
    <row r="11" spans="1:15">
      <c r="A11" s="445">
        <v>10</v>
      </c>
      <c r="B11" s="448" t="s">
        <v>171</v>
      </c>
      <c r="D11" s="65">
        <f>(Жильцы!Q11-Жильцы!P11)*$D$132</f>
        <v>852.24</v>
      </c>
      <c r="E11" s="65">
        <f>(Жильцы!R11-Жильцы!Q11)*$E$132</f>
        <v>845.88</v>
      </c>
      <c r="F11" s="65">
        <f>(Жильцы!S11-Жильцы!R11)*$F$132</f>
        <v>801.36</v>
      </c>
      <c r="G11" s="65">
        <f>(Жильцы!T11-Жильцы!S11)*$G$132</f>
        <v>858.6</v>
      </c>
      <c r="H11" s="65">
        <f>(Жильцы!U11-Жильцы!T11)*$H$132</f>
        <v>829.98</v>
      </c>
      <c r="I11" s="65">
        <f>(Жильцы!V11-Жильцы!U11)*$I$132</f>
        <v>957.18000000000006</v>
      </c>
      <c r="J11" s="65">
        <f>(Жильцы!W11-Жильцы!V11)*$J$132</f>
        <v>877.8</v>
      </c>
      <c r="K11" s="65">
        <f>(Жильцы!X11-Жильцы!W11)*$K$132</f>
        <v>924</v>
      </c>
      <c r="L11" s="65">
        <f>(Жильцы!Y11-Жильцы!X11)*$L$132</f>
        <v>957</v>
      </c>
      <c r="M11" s="65">
        <f>(Жильцы!Z11-Жильцы!Y11)*$M$132</f>
        <v>874.5</v>
      </c>
      <c r="N11" s="65">
        <f>(Жильцы!AA11-Жильцы!Z11)*$N$132</f>
        <v>891</v>
      </c>
      <c r="O11" s="65">
        <f>(Жильцы!AB11-Жильцы!AA11)*$O$132</f>
        <v>924</v>
      </c>
    </row>
    <row r="12" spans="1:15">
      <c r="A12" s="445">
        <v>11</v>
      </c>
      <c r="B12" s="450" t="s">
        <v>172</v>
      </c>
      <c r="D12" s="65">
        <f>(Жильцы!Q12-Жильцы!P12)*$D$132</f>
        <v>861.78000000000009</v>
      </c>
      <c r="E12" s="65">
        <f>(Жильцы!R12-Жильцы!Q12)*$E$132</f>
        <v>613.74</v>
      </c>
      <c r="F12" s="65">
        <f>(Жильцы!S12-Жильцы!R12)*$F$132</f>
        <v>636</v>
      </c>
      <c r="G12" s="65">
        <f>(Жильцы!T12-Жильцы!S12)*$G$132</f>
        <v>823.62</v>
      </c>
      <c r="H12" s="65">
        <f>(Жильцы!U12-Жильцы!T12)*$H$132</f>
        <v>852.24</v>
      </c>
      <c r="I12" s="65">
        <f>(Жильцы!V12-Жильцы!U12)*$I$132</f>
        <v>680.52</v>
      </c>
      <c r="J12" s="65">
        <f>(Жильцы!W12-Жильцы!V12)*$J$132</f>
        <v>1158.3</v>
      </c>
      <c r="K12" s="65">
        <f>(Жильцы!X12-Жильцы!W12)*$K$132</f>
        <v>2013</v>
      </c>
      <c r="L12" s="65">
        <f>(Жильцы!Y12-Жильцы!X12)*$L$132</f>
        <v>1689.6</v>
      </c>
      <c r="M12" s="65">
        <f>(Жильцы!Z12-Жильцы!Y12)*$M$132</f>
        <v>950.4</v>
      </c>
      <c r="N12" s="65">
        <f>(Жильцы!AA12-Жильцы!Z12)*$N$132</f>
        <v>801.9</v>
      </c>
      <c r="O12" s="65">
        <f>(Жильцы!AB12-Жильцы!AA12)*$O$132</f>
        <v>897.59999999999991</v>
      </c>
    </row>
    <row r="13" spans="1:15">
      <c r="A13" s="445">
        <v>12</v>
      </c>
      <c r="B13" s="450" t="s">
        <v>176</v>
      </c>
      <c r="D13" s="65">
        <f>(Жильцы!Q13-Жильцы!P13)*$D$132</f>
        <v>540.6</v>
      </c>
      <c r="E13" s="65">
        <f>(Жильцы!R13-Жильцы!Q13)*$E$132</f>
        <v>502.44</v>
      </c>
      <c r="F13" s="65">
        <f>(Жильцы!S13-Жильцы!R13)*$F$132</f>
        <v>438.84000000000003</v>
      </c>
      <c r="G13" s="65">
        <f>(Жильцы!T13-Жильцы!S13)*$G$132</f>
        <v>419.76000000000005</v>
      </c>
      <c r="H13" s="65">
        <f>(Жильцы!U13-Жильцы!T13)*$H$132</f>
        <v>422.94</v>
      </c>
      <c r="I13" s="65">
        <f>(Жильцы!V13-Жильцы!U13)*$I$132</f>
        <v>531.06000000000006</v>
      </c>
      <c r="J13" s="65">
        <f>(Жильцы!W13-Жильцы!V13)*$J$132</f>
        <v>518.1</v>
      </c>
      <c r="K13" s="65">
        <f>(Жильцы!X13-Жильцы!W13)*$K$132</f>
        <v>561</v>
      </c>
      <c r="L13" s="65">
        <f>(Жильцы!Y13-Жильцы!X13)*$L$132</f>
        <v>627</v>
      </c>
      <c r="M13" s="65">
        <f>(Жильцы!Z13-Жильцы!Y13)*$M$132</f>
        <v>570.9</v>
      </c>
      <c r="N13" s="65">
        <f>(Жильцы!AA13-Жильцы!Z13)*$N$132</f>
        <v>438.9</v>
      </c>
      <c r="O13" s="65">
        <f>(Жильцы!AB13-Жильцы!AA13)*$O$132</f>
        <v>396</v>
      </c>
    </row>
    <row r="14" spans="1:15">
      <c r="A14" s="445">
        <v>13</v>
      </c>
      <c r="B14" s="451" t="s">
        <v>179</v>
      </c>
      <c r="D14" s="65">
        <f>(Жильцы!Q14-Жильцы!P14)*$D$132</f>
        <v>829.98</v>
      </c>
      <c r="E14" s="65">
        <f>(Жильцы!R14-Жильцы!Q14)*$E$132</f>
        <v>804.54000000000008</v>
      </c>
      <c r="F14" s="65">
        <f>(Жильцы!S14-Жильцы!R14)*$F$132</f>
        <v>601.02</v>
      </c>
      <c r="G14" s="65">
        <f>(Жильцы!T14-Жильцы!S14)*$G$132</f>
        <v>763.2</v>
      </c>
      <c r="H14" s="65">
        <f>(Жильцы!U14-Жильцы!T14)*$H$132</f>
        <v>855.42000000000007</v>
      </c>
      <c r="I14" s="65">
        <f>(Жильцы!V14-Жильцы!U14)*$I$132</f>
        <v>705.96</v>
      </c>
      <c r="J14" s="65">
        <f>(Жильцы!W14-Жильцы!V14)*$J$132</f>
        <v>663.3</v>
      </c>
      <c r="K14" s="65">
        <f>(Жильцы!X14-Жильцы!W14)*$K$132</f>
        <v>1617</v>
      </c>
      <c r="L14" s="65">
        <f>(Жильцы!Y14-Жильцы!X14)*$L$132</f>
        <v>1435.5</v>
      </c>
      <c r="M14" s="65">
        <f>(Жильцы!Z14-Жильцы!Y14)*$M$132</f>
        <v>986.69999999999993</v>
      </c>
      <c r="N14" s="65">
        <f>(Жильцы!AA14-Жильцы!Z14)*$N$132</f>
        <v>765.59999999999991</v>
      </c>
      <c r="O14" s="65">
        <f>(Жильцы!AB14-Жильцы!AA14)*$O$132</f>
        <v>841.5</v>
      </c>
    </row>
    <row r="15" spans="1:15">
      <c r="A15" s="445">
        <v>14</v>
      </c>
      <c r="B15" s="451" t="s">
        <v>181</v>
      </c>
      <c r="D15" s="65">
        <f>(Жильцы!Q15-Жильцы!P15)*$D$132</f>
        <v>626.46</v>
      </c>
      <c r="E15" s="65">
        <f>(Жильцы!R15-Жильцы!Q15)*$E$132</f>
        <v>566.04000000000008</v>
      </c>
      <c r="F15" s="65">
        <f>(Жильцы!S15-Жильцы!R15)*$F$132</f>
        <v>515.16000000000008</v>
      </c>
      <c r="G15" s="65">
        <f>(Жильцы!T15-Жильцы!S15)*$G$132</f>
        <v>581.94000000000005</v>
      </c>
      <c r="H15" s="65">
        <f>(Жильцы!U15-Жильцы!T15)*$H$132</f>
        <v>680.52</v>
      </c>
      <c r="I15" s="65">
        <f>(Жильцы!V15-Жильцы!U15)*$I$132</f>
        <v>438.84000000000003</v>
      </c>
      <c r="J15" s="65">
        <f>(Жильцы!W15-Жильцы!V15)*$J$132</f>
        <v>914.09999999999991</v>
      </c>
      <c r="K15" s="65">
        <f>(Жильцы!X15-Жильцы!W15)*$K$132</f>
        <v>478.5</v>
      </c>
      <c r="L15" s="65">
        <f>(Жильцы!Y15-Жильцы!X15)*$L$132</f>
        <v>884.4</v>
      </c>
      <c r="M15" s="65">
        <f>(Жильцы!Z15-Жильцы!Y15)*$M$132</f>
        <v>891</v>
      </c>
      <c r="N15" s="65">
        <f>(Жильцы!AA15-Жильцы!Z15)*$N$132</f>
        <v>564.29999999999995</v>
      </c>
      <c r="O15" s="65">
        <f>(Жильцы!AB15-Жильцы!AA15)*$O$132</f>
        <v>551.1</v>
      </c>
    </row>
    <row r="16" spans="1:15">
      <c r="A16" s="445">
        <v>15</v>
      </c>
      <c r="B16" s="450" t="s">
        <v>182</v>
      </c>
      <c r="D16" s="65">
        <f>(Жильцы!Q16-Жильцы!P16)*$D$132</f>
        <v>365.70000000000005</v>
      </c>
      <c r="E16" s="65">
        <f>(Жильцы!R16-Жильцы!Q16)*$E$132</f>
        <v>368.88</v>
      </c>
      <c r="F16" s="65">
        <f>(Жильцы!S16-Жильцы!R16)*$F$132</f>
        <v>375.24</v>
      </c>
      <c r="G16" s="65">
        <f>(Жильцы!T16-Жильцы!S16)*$G$132</f>
        <v>362.52000000000004</v>
      </c>
      <c r="H16" s="65">
        <f>(Жильцы!U16-Жильцы!T16)*$H$132</f>
        <v>368.88</v>
      </c>
      <c r="I16" s="65">
        <f>(Жильцы!V16-Жильцы!U16)*$I$132</f>
        <v>394.32</v>
      </c>
      <c r="J16" s="65">
        <f>(Жильцы!W16-Жильцы!V16)*$J$132</f>
        <v>389.4</v>
      </c>
      <c r="K16" s="65">
        <f>(Жильцы!X16-Жильцы!W16)*$K$132</f>
        <v>445.5</v>
      </c>
      <c r="L16" s="65">
        <f>(Жильцы!Y16-Жильцы!X16)*$L$132</f>
        <v>455.4</v>
      </c>
      <c r="M16" s="65">
        <f>(Жильцы!Z16-Жильцы!Y16)*$M$132</f>
        <v>386.09999999999997</v>
      </c>
      <c r="N16" s="65">
        <f>(Жильцы!AA16-Жильцы!Z16)*$N$132</f>
        <v>379.5</v>
      </c>
      <c r="O16" s="65">
        <f>(Жильцы!AB16-Жильцы!AA16)*$O$132</f>
        <v>366.29999999999995</v>
      </c>
    </row>
    <row r="17" spans="1:15">
      <c r="A17" s="445">
        <v>16</v>
      </c>
      <c r="B17" s="450" t="s">
        <v>184</v>
      </c>
      <c r="D17" s="65">
        <f>(Жильцы!Q17-Жильцы!P17)*$D$132</f>
        <v>273.48</v>
      </c>
      <c r="E17" s="65">
        <f>(Жильцы!R17-Жильцы!Q17)*$E$132</f>
        <v>308.46000000000004</v>
      </c>
      <c r="F17" s="65">
        <f>(Жильцы!S17-Жильцы!R17)*$F$132</f>
        <v>267.12</v>
      </c>
      <c r="G17" s="65">
        <f>(Жильцы!T17-Жильцы!S17)*$G$132</f>
        <v>273.48</v>
      </c>
      <c r="H17" s="65">
        <f>(Жильцы!U17-Жильцы!T17)*$H$132</f>
        <v>270.3</v>
      </c>
      <c r="I17" s="65">
        <f>(Жильцы!V17-Жильцы!U17)*$I$132</f>
        <v>238.5</v>
      </c>
      <c r="J17" s="65">
        <f>(Жильцы!W17-Жильцы!V17)*$J$132</f>
        <v>280.5</v>
      </c>
      <c r="K17" s="65">
        <f>(Жильцы!X17-Жильцы!W17)*$K$132</f>
        <v>363</v>
      </c>
      <c r="L17" s="65">
        <f>(Жильцы!Y17-Жильцы!X17)*$L$132</f>
        <v>336.59999999999997</v>
      </c>
      <c r="M17" s="65">
        <f>(Жильцы!Z17-Жильцы!Y17)*$M$132</f>
        <v>264</v>
      </c>
      <c r="N17" s="65">
        <f>(Жильцы!AA17-Жильцы!Z17)*$N$132</f>
        <v>270.59999999999997</v>
      </c>
      <c r="O17" s="65">
        <f>(Жильцы!AB17-Жильцы!AA17)*$O$132</f>
        <v>330</v>
      </c>
    </row>
    <row r="18" spans="1:15">
      <c r="A18" s="445">
        <v>17</v>
      </c>
      <c r="B18" s="450" t="s">
        <v>186</v>
      </c>
      <c r="D18" s="65">
        <f>(Жильцы!Q18-Жильцы!P18)*$D$132</f>
        <v>1205.22</v>
      </c>
      <c r="E18" s="65">
        <f>(Жильцы!R18-Жильцы!Q18)*$E$132</f>
        <v>1106.6400000000001</v>
      </c>
      <c r="F18" s="65">
        <f>(Жильцы!S18-Жильцы!R18)*$F$132</f>
        <v>728.22</v>
      </c>
      <c r="G18" s="65">
        <f>(Жильцы!T18-Жильцы!S18)*$G$132</f>
        <v>623.28000000000009</v>
      </c>
      <c r="H18" s="65">
        <f>(Жильцы!U18-Жильцы!T18)*$H$132</f>
        <v>744.12</v>
      </c>
      <c r="I18" s="65">
        <f>(Жильцы!V18-Жильцы!U18)*$I$132</f>
        <v>626.46</v>
      </c>
      <c r="J18" s="65">
        <f>(Жильцы!W18-Жильцы!V18)*$J$132</f>
        <v>990</v>
      </c>
      <c r="K18" s="65">
        <f>(Жильцы!X18-Жильцы!W18)*$K$132</f>
        <v>333.29999999999995</v>
      </c>
      <c r="L18" s="65">
        <f>(Жильцы!Y18-Жильцы!X18)*$L$132</f>
        <v>1029.5999999999999</v>
      </c>
      <c r="M18" s="65">
        <f>(Жильцы!Z18-Жильцы!Y18)*$M$132</f>
        <v>933.9</v>
      </c>
      <c r="N18" s="65">
        <f>(Жильцы!AA18-Жильцы!Z18)*$N$132</f>
        <v>663.3</v>
      </c>
      <c r="O18" s="65">
        <f>(Жильцы!AB18-Жильцы!AA18)*$O$132</f>
        <v>712.8</v>
      </c>
    </row>
    <row r="19" spans="1:15">
      <c r="A19" s="445">
        <v>18</v>
      </c>
      <c r="B19" s="450" t="s">
        <v>187</v>
      </c>
      <c r="D19" s="65">
        <f>(Жильцы!Q19-Жильцы!P19)*$D$132</f>
        <v>515.16000000000008</v>
      </c>
      <c r="E19" s="65">
        <f>(Жильцы!R19-Жильцы!Q19)*$E$132</f>
        <v>483.36</v>
      </c>
      <c r="F19" s="65">
        <f>(Жильцы!S19-Жильцы!R19)*$F$132</f>
        <v>422.94</v>
      </c>
      <c r="G19" s="65">
        <f>(Жильцы!T19-Жильцы!S19)*$G$132</f>
        <v>397.5</v>
      </c>
      <c r="H19" s="65">
        <f>(Жильцы!U19-Жильцы!T19)*$H$132</f>
        <v>492.90000000000003</v>
      </c>
      <c r="I19" s="65">
        <f>(Жильцы!V19-Жильцы!U19)*$I$132</f>
        <v>429.3</v>
      </c>
      <c r="J19" s="65">
        <f>(Жильцы!W19-Жильцы!V19)*$J$132</f>
        <v>419.09999999999997</v>
      </c>
      <c r="K19" s="65">
        <f>(Жильцы!X19-Жильцы!W19)*$K$132</f>
        <v>435.59999999999997</v>
      </c>
      <c r="L19" s="65">
        <f>(Жильцы!Y19-Жильцы!X19)*$L$132</f>
        <v>706.19999999999993</v>
      </c>
      <c r="M19" s="65">
        <f>(Жильцы!Z19-Жильцы!Y19)*$M$132</f>
        <v>369.59999999999997</v>
      </c>
      <c r="N19" s="65">
        <f>(Жильцы!AA19-Жильцы!Z19)*$N$132</f>
        <v>448.79999999999995</v>
      </c>
      <c r="O19" s="65">
        <f>(Жильцы!AB19-Жильцы!AA19)*$O$132</f>
        <v>415.79999999999995</v>
      </c>
    </row>
    <row r="20" spans="1:15">
      <c r="A20" s="445">
        <v>19</v>
      </c>
      <c r="B20" s="450" t="s">
        <v>189</v>
      </c>
      <c r="D20" s="65">
        <f>(Жильцы!Q20-Жильцы!P20)*$D$132</f>
        <v>518.34</v>
      </c>
      <c r="E20" s="65">
        <f>(Жильцы!R20-Жильцы!Q20)*$E$132</f>
        <v>505.62</v>
      </c>
      <c r="F20" s="65">
        <f>(Жильцы!S20-Жильцы!R20)*$F$132</f>
        <v>464.28000000000003</v>
      </c>
      <c r="G20" s="65">
        <f>(Жильцы!T20-Жильцы!S20)*$G$132</f>
        <v>550.14</v>
      </c>
      <c r="H20" s="65">
        <f>(Жильцы!U20-Жильцы!T20)*$H$132</f>
        <v>340.26</v>
      </c>
      <c r="I20" s="65">
        <f>(Жильцы!V20-Жильцы!U20)*$I$132</f>
        <v>352.98</v>
      </c>
      <c r="J20" s="65">
        <f>(Жильцы!W20-Жильцы!V20)*$J$132</f>
        <v>330</v>
      </c>
      <c r="K20" s="65">
        <f>(Жильцы!X20-Жильцы!W20)*$K$132</f>
        <v>201.29999999999998</v>
      </c>
      <c r="L20" s="65">
        <f>(Жильцы!Y20-Жильцы!X20)*$L$132</f>
        <v>462</v>
      </c>
      <c r="M20" s="65">
        <f>(Жильцы!Z20-Жильцы!Y20)*$M$132</f>
        <v>405.9</v>
      </c>
      <c r="N20" s="65">
        <f>(Жильцы!AA20-Жильцы!Z20)*$N$132</f>
        <v>409.2</v>
      </c>
      <c r="O20" s="65">
        <f>(Жильцы!AB20-Жильцы!AA20)*$O$132</f>
        <v>544.5</v>
      </c>
    </row>
    <row r="21" spans="1:15">
      <c r="A21" s="445">
        <v>20</v>
      </c>
      <c r="B21" s="450" t="s">
        <v>190</v>
      </c>
      <c r="D21" s="65">
        <f>(Жильцы!Q21-Жильцы!P21)*$D$132</f>
        <v>1202.04</v>
      </c>
      <c r="E21" s="65">
        <f>(Жильцы!R21-Жильцы!Q21)*$E$132</f>
        <v>1074.8400000000001</v>
      </c>
      <c r="F21" s="65">
        <f>(Жильцы!S21-Жильцы!R21)*$F$132</f>
        <v>1074.8400000000001</v>
      </c>
      <c r="G21" s="65">
        <f>(Жильцы!T21-Жильцы!S21)*$G$132</f>
        <v>1157.52</v>
      </c>
      <c r="H21" s="65">
        <f>(Жильцы!U21-Жильцы!T21)*$H$132</f>
        <v>988.98</v>
      </c>
      <c r="I21" s="65">
        <f>(Жильцы!V21-Жильцы!U21)*$I$132</f>
        <v>1103.46</v>
      </c>
      <c r="J21" s="65">
        <f>(Жильцы!W21-Жильцы!V21)*$J$132</f>
        <v>1171.5</v>
      </c>
      <c r="K21" s="65">
        <f>(Жильцы!X21-Жильцы!W21)*$K$132</f>
        <v>1320</v>
      </c>
      <c r="L21" s="65">
        <f>(Жильцы!Y21-Жильцы!X21)*$L$132</f>
        <v>1237.5</v>
      </c>
      <c r="M21" s="65">
        <f>(Жильцы!Z21-Жильцы!Y21)*$M$132</f>
        <v>1003.1999999999999</v>
      </c>
      <c r="N21" s="65">
        <f>(Жильцы!AA21-Жильцы!Z21)*$N$132</f>
        <v>1409.1</v>
      </c>
      <c r="O21" s="65">
        <f>(Жильцы!AB21-Жильцы!AA21)*$O$132</f>
        <v>1207.8</v>
      </c>
    </row>
    <row r="22" spans="1:15">
      <c r="A22" s="445">
        <v>21</v>
      </c>
      <c r="B22" s="450" t="s">
        <v>193</v>
      </c>
      <c r="D22" s="65">
        <f>(Жильцы!Q22-Жильцы!P22)*$D$132</f>
        <v>1402.38</v>
      </c>
      <c r="E22" s="65">
        <f>(Жильцы!R22-Жильцы!Q22)*$E$132</f>
        <v>1672.68</v>
      </c>
      <c r="F22" s="65">
        <f>(Жильцы!S22-Жильцы!R22)*$F$132</f>
        <v>1504.14</v>
      </c>
      <c r="G22" s="65">
        <f>(Жильцы!T22-Жильцы!S22)*$G$132</f>
        <v>1262.46</v>
      </c>
      <c r="H22" s="65">
        <f>(Жильцы!U22-Жильцы!T22)*$H$132</f>
        <v>1647.24</v>
      </c>
      <c r="I22" s="65">
        <f>(Жильцы!V22-Жильцы!U22)*$I$132</f>
        <v>1278.3600000000001</v>
      </c>
      <c r="J22" s="65">
        <f>(Жильцы!W22-Жильцы!V22)*$J$132</f>
        <v>1600.5</v>
      </c>
      <c r="K22" s="65">
        <f>(Жильцы!X22-Жильцы!W22)*$K$132</f>
        <v>1527.8999999999999</v>
      </c>
      <c r="L22" s="65">
        <f>(Жильцы!Y22-Жильцы!X22)*$L$132</f>
        <v>1514.6999999999998</v>
      </c>
      <c r="M22" s="65">
        <f>(Жильцы!Z22-Жильцы!Y22)*$M$132</f>
        <v>1445.3999999999999</v>
      </c>
      <c r="N22" s="65">
        <f>(Жильцы!AA22-Жильцы!Z22)*$N$132</f>
        <v>1966.8</v>
      </c>
      <c r="O22" s="65">
        <f>(Жильцы!AB22-Жильцы!AA22)*$O$132</f>
        <v>1620.3</v>
      </c>
    </row>
    <row r="23" spans="1:15">
      <c r="A23" s="445">
        <v>22</v>
      </c>
      <c r="B23" s="450" t="s">
        <v>194</v>
      </c>
      <c r="D23" s="65">
        <f>(Жильцы!Q23-Жильцы!P23)*$D$132</f>
        <v>1284.72</v>
      </c>
      <c r="E23" s="65">
        <f>(Жильцы!R23-Жильцы!Q23)*$E$132</f>
        <v>957.18000000000006</v>
      </c>
      <c r="F23" s="65">
        <f>(Жильцы!S23-Жильцы!R23)*$F$132</f>
        <v>613.74</v>
      </c>
      <c r="G23" s="65">
        <f>(Жильцы!T23-Жильцы!S23)*$G$132</f>
        <v>508.8</v>
      </c>
      <c r="H23" s="65">
        <f>(Жильцы!U23-Жильцы!T23)*$H$132</f>
        <v>699.6</v>
      </c>
      <c r="I23" s="65">
        <f>(Жильцы!V23-Жильцы!U23)*$I$132</f>
        <v>470.64000000000004</v>
      </c>
      <c r="J23" s="65">
        <f>(Жильцы!W23-Жильцы!V23)*$J$132</f>
        <v>508.2</v>
      </c>
      <c r="K23" s="65">
        <f>(Жильцы!X23-Жильцы!W23)*$K$132</f>
        <v>531.29999999999995</v>
      </c>
      <c r="L23" s="65">
        <f>(Жильцы!Y23-Жильцы!X23)*$L$132</f>
        <v>785.4</v>
      </c>
      <c r="M23" s="65">
        <f>(Жильцы!Z23-Жильцы!Y23)*$M$132</f>
        <v>1141.8</v>
      </c>
      <c r="N23" s="65">
        <f>(Жильцы!AA23-Жильцы!Z23)*$N$132</f>
        <v>1164.8999999999999</v>
      </c>
      <c r="O23" s="65">
        <f>(Жильцы!AB23-Жильцы!AA23)*$O$132</f>
        <v>1395.8999999999999</v>
      </c>
    </row>
    <row r="24" spans="1:15">
      <c r="A24" s="445">
        <v>23</v>
      </c>
      <c r="B24" s="450" t="s">
        <v>196</v>
      </c>
      <c r="D24" s="65">
        <f>(Жильцы!Q24-Жильцы!P24)*$D$132</f>
        <v>464.28000000000003</v>
      </c>
      <c r="E24" s="65">
        <f>(Жильцы!R24-Жильцы!Q24)*$E$132</f>
        <v>451.56</v>
      </c>
      <c r="F24" s="65">
        <f>(Жильцы!S24-Жильцы!R24)*$F$132</f>
        <v>394.32</v>
      </c>
      <c r="G24" s="65">
        <f>(Жильцы!T24-Жильцы!S24)*$G$132</f>
        <v>422.94</v>
      </c>
      <c r="H24" s="65">
        <f>(Жильцы!U24-Жильцы!T24)*$H$132</f>
        <v>505.62</v>
      </c>
      <c r="I24" s="65">
        <f>(Жильцы!V24-Жильцы!U24)*$I$132</f>
        <v>518.34</v>
      </c>
      <c r="J24" s="65">
        <f>(Жильцы!W24-Жильцы!V24)*$J$132</f>
        <v>508.2</v>
      </c>
      <c r="K24" s="65">
        <f>(Жильцы!X24-Жильцы!W24)*$K$132</f>
        <v>445.5</v>
      </c>
      <c r="L24" s="65">
        <f>(Жильцы!Y24-Жильцы!X24)*$L$132</f>
        <v>726</v>
      </c>
      <c r="M24" s="65">
        <f>(Жильцы!Z24-Жильцы!Y24)*$M$132</f>
        <v>534.6</v>
      </c>
      <c r="N24" s="65">
        <f>(Жильцы!AA24-Жильцы!Z24)*$N$132</f>
        <v>564.29999999999995</v>
      </c>
      <c r="O24" s="65">
        <f>(Жильцы!AB24-Жильцы!AA24)*$O$132</f>
        <v>452.09999999999997</v>
      </c>
    </row>
    <row r="25" spans="1:15">
      <c r="A25" s="445">
        <v>24</v>
      </c>
      <c r="B25" s="450" t="s">
        <v>198</v>
      </c>
      <c r="D25" s="65">
        <f>(Жильцы!Q25-Жильцы!P25)*$D$132</f>
        <v>159</v>
      </c>
      <c r="E25" s="65">
        <f>(Жильцы!R25-Жильцы!Q25)*$E$132</f>
        <v>2111.52</v>
      </c>
      <c r="F25" s="65">
        <f>(Жильцы!S25-Жильцы!R25)*$F$132</f>
        <v>954</v>
      </c>
      <c r="G25" s="65">
        <f>(Жильцы!T25-Жильцы!S25)*$G$132</f>
        <v>6.36</v>
      </c>
      <c r="H25" s="65">
        <f>(Жильцы!U25-Жильцы!T25)*$H$132</f>
        <v>19.080000000000002</v>
      </c>
      <c r="I25" s="65">
        <f>(Жильцы!V25-Жильцы!U25)*$I$132</f>
        <v>318</v>
      </c>
      <c r="J25" s="65">
        <f>(Жильцы!W25-Жильцы!V25)*$J$132</f>
        <v>330</v>
      </c>
      <c r="K25" s="65">
        <f>(Жильцы!X25-Жильцы!W25)*$K$132</f>
        <v>165</v>
      </c>
      <c r="L25" s="65">
        <f>(Жильцы!Y25-Жильцы!X25)*$L$132</f>
        <v>336.59999999999997</v>
      </c>
      <c r="M25" s="65">
        <f>(Жильцы!Z25-Жильцы!Y25)*$M$132</f>
        <v>438.9</v>
      </c>
      <c r="N25" s="65">
        <f>(Жильцы!AA25-Жильцы!Z25)*$N$132</f>
        <v>250.79999999999998</v>
      </c>
      <c r="O25" s="65">
        <f>(Жильцы!AB25-Жильцы!AA25)*$O$132</f>
        <v>227.7</v>
      </c>
    </row>
    <row r="26" spans="1:15">
      <c r="A26" s="445">
        <v>25</v>
      </c>
      <c r="B26" s="451" t="s">
        <v>199</v>
      </c>
      <c r="D26" s="65">
        <f>(Жильцы!Q26-Жильцы!P26)*$D$132</f>
        <v>1590</v>
      </c>
      <c r="E26" s="65">
        <f>(Жильцы!R26-Жильцы!Q26)*$E$132</f>
        <v>1272</v>
      </c>
      <c r="F26" s="65">
        <f>(Жильцы!S26-Жильцы!R26)*$F$132</f>
        <v>731.40000000000009</v>
      </c>
      <c r="G26" s="65">
        <f>(Жильцы!T26-Жильцы!S26)*$G$132</f>
        <v>413.40000000000003</v>
      </c>
      <c r="H26" s="65">
        <f>(Жильцы!U26-Жильцы!T26)*$H$132</f>
        <v>636</v>
      </c>
      <c r="I26" s="65">
        <f>(Жильцы!V26-Жильцы!U26)*$I$132</f>
        <v>604.20000000000005</v>
      </c>
      <c r="J26" s="65">
        <f>(Жильцы!W26-Жильцы!V26)*$J$132</f>
        <v>660</v>
      </c>
      <c r="K26" s="65">
        <f>(Жильцы!X26-Жильцы!W26)*$K$132</f>
        <v>990</v>
      </c>
      <c r="L26" s="65">
        <f>(Жильцы!Y26-Жильцы!X26)*$L$132</f>
        <v>990</v>
      </c>
      <c r="M26" s="65">
        <f>(Жильцы!Z26-Жильцы!Y26)*$M$132</f>
        <v>792</v>
      </c>
      <c r="N26" s="65">
        <f>(Жильцы!AA26-Жильцы!Z26)*$N$132</f>
        <v>528</v>
      </c>
      <c r="O26" s="65">
        <f>(Жильцы!AB26-Жильцы!AA26)*$O$132</f>
        <v>825</v>
      </c>
    </row>
    <row r="27" spans="1:15">
      <c r="A27" s="445">
        <v>26</v>
      </c>
      <c r="B27" s="450" t="s">
        <v>200</v>
      </c>
      <c r="D27" s="65">
        <f>(Жильцы!Q27-Жильцы!P27)*$D$132</f>
        <v>445.20000000000005</v>
      </c>
      <c r="E27" s="65">
        <f>(Жильцы!R27-Жильцы!Q27)*$E$132</f>
        <v>435.66</v>
      </c>
      <c r="F27" s="65">
        <f>(Жильцы!S27-Жильцы!R27)*$F$132</f>
        <v>531.06000000000006</v>
      </c>
      <c r="G27" s="65">
        <f>(Жильцы!T27-Жильцы!S27)*$G$132</f>
        <v>556.5</v>
      </c>
      <c r="H27" s="65">
        <f>(Жильцы!U27-Жильцы!T27)*$H$132</f>
        <v>896.76</v>
      </c>
      <c r="I27" s="65">
        <f>(Жильцы!V27-Жильцы!U27)*$I$132</f>
        <v>912.66000000000008</v>
      </c>
      <c r="J27" s="65">
        <f>(Жильцы!W27-Жильцы!V27)*$J$132</f>
        <v>363</v>
      </c>
      <c r="K27" s="65">
        <f>(Жильцы!X27-Жильцы!W27)*$K$132</f>
        <v>372.9</v>
      </c>
      <c r="L27" s="65">
        <f>(Жильцы!Y27-Жильцы!X27)*$L$132</f>
        <v>372.9</v>
      </c>
      <c r="M27" s="65">
        <f>(Жильцы!Z27-Жильцы!Y27)*$M$132</f>
        <v>353.09999999999997</v>
      </c>
      <c r="N27" s="65">
        <f>(Жильцы!AA27-Жильцы!Z27)*$N$132</f>
        <v>438.9</v>
      </c>
      <c r="O27" s="65">
        <f>(Жильцы!AB27-Жильцы!AA27)*$O$132</f>
        <v>422.4</v>
      </c>
    </row>
    <row r="28" spans="1:15">
      <c r="A28" s="445">
        <v>27</v>
      </c>
      <c r="B28" s="450" t="s">
        <v>204</v>
      </c>
      <c r="D28" s="65">
        <f>(Жильцы!Q28-Жильцы!P28)*$D$132</f>
        <v>871.32</v>
      </c>
      <c r="E28" s="65">
        <f>(Жильцы!R28-Жильцы!Q28)*$E$132</f>
        <v>645.54000000000008</v>
      </c>
      <c r="F28" s="65">
        <f>(Жильцы!S28-Жильцы!R28)*$F$132</f>
        <v>511.98</v>
      </c>
      <c r="G28" s="65">
        <f>(Жильцы!T28-Жильцы!S28)*$G$132</f>
        <v>591.48</v>
      </c>
      <c r="H28" s="65">
        <f>(Жильцы!U28-Жильцы!T28)*$H$132</f>
        <v>690.06000000000006</v>
      </c>
      <c r="I28" s="65">
        <f>(Жильцы!V28-Жильцы!U28)*$I$132</f>
        <v>477</v>
      </c>
      <c r="J28" s="65">
        <f>(Жильцы!W28-Жильцы!V28)*$J$132</f>
        <v>330</v>
      </c>
      <c r="K28" s="65">
        <f>(Жильцы!X28-Жильцы!W28)*$K$132</f>
        <v>765.59999999999991</v>
      </c>
      <c r="L28" s="65">
        <f>(Жильцы!Y28-Жильцы!X28)*$L$132</f>
        <v>617.1</v>
      </c>
      <c r="M28" s="65">
        <f>(Жильцы!Z28-Жильцы!Y28)*$M$132</f>
        <v>607.19999999999993</v>
      </c>
      <c r="N28" s="65">
        <f>(Жильцы!AA28-Жильцы!Z28)*$N$132</f>
        <v>554.4</v>
      </c>
      <c r="O28" s="65">
        <f>(Жильцы!AB28-Жильцы!AA28)*$O$132</f>
        <v>656.69999999999993</v>
      </c>
    </row>
    <row r="29" spans="1:15">
      <c r="A29" s="445">
        <v>28</v>
      </c>
      <c r="B29" s="450" t="s">
        <v>206</v>
      </c>
      <c r="D29" s="65">
        <f>(Жильцы!Q29-Жильцы!P29)*$D$132</f>
        <v>639.18000000000006</v>
      </c>
      <c r="E29" s="65">
        <f>(Жильцы!R29-Жильцы!Q29)*$E$132</f>
        <v>492.90000000000003</v>
      </c>
      <c r="F29" s="65">
        <f>(Жильцы!S29-Жильцы!R29)*$F$132</f>
        <v>636</v>
      </c>
      <c r="G29" s="65">
        <f>(Жильцы!T29-Жильцы!S29)*$G$132</f>
        <v>251.22</v>
      </c>
      <c r="H29" s="65">
        <f>(Жильцы!U29-Жильцы!T29)*$H$132</f>
        <v>499.26000000000005</v>
      </c>
      <c r="I29" s="65">
        <f>(Жильцы!V29-Жильцы!U29)*$I$132</f>
        <v>492.90000000000003</v>
      </c>
      <c r="J29" s="65">
        <f>(Жильцы!W29-Жильцы!V29)*$J$132</f>
        <v>495</v>
      </c>
      <c r="K29" s="65">
        <f>(Жильцы!X29-Жильцы!W29)*$K$132</f>
        <v>910.8</v>
      </c>
      <c r="L29" s="65">
        <f>(Жильцы!Y29-Жильцы!X29)*$L$132</f>
        <v>379.5</v>
      </c>
      <c r="M29" s="65">
        <f>(Жильцы!Z29-Жильцы!Y29)*$M$132</f>
        <v>544.5</v>
      </c>
      <c r="N29" s="65">
        <f>(Жильцы!AA29-Жильцы!Z29)*$N$132</f>
        <v>415.79999999999995</v>
      </c>
      <c r="O29" s="65">
        <f>(Жильцы!AB29-Жильцы!AA29)*$O$132</f>
        <v>462</v>
      </c>
    </row>
    <row r="30" spans="1:15">
      <c r="A30" s="445">
        <v>29</v>
      </c>
      <c r="B30" s="450" t="s">
        <v>208</v>
      </c>
      <c r="D30" s="65">
        <f>(Жильцы!Q30-Жильцы!P30)*$D$132</f>
        <v>381.6</v>
      </c>
      <c r="E30" s="65">
        <f>(Жильцы!R30-Жильцы!Q30)*$E$132</f>
        <v>362.52000000000004</v>
      </c>
      <c r="F30" s="65">
        <f>(Жильцы!S30-Жильцы!R30)*$F$132</f>
        <v>381.6</v>
      </c>
      <c r="G30" s="65">
        <f>(Жильцы!T30-Жильцы!S30)*$G$132</f>
        <v>413.40000000000003</v>
      </c>
      <c r="H30" s="65">
        <f>(Жильцы!U30-Жильцы!T30)*$H$132</f>
        <v>413.40000000000003</v>
      </c>
      <c r="I30" s="65">
        <f>(Жильцы!V30-Жильцы!U30)*$I$132</f>
        <v>397.5</v>
      </c>
      <c r="J30" s="65">
        <f>(Жильцы!W30-Жильцы!V30)*$J$132</f>
        <v>429</v>
      </c>
      <c r="K30" s="65">
        <f>(Жильцы!X30-Жильцы!W30)*$K$132</f>
        <v>462</v>
      </c>
      <c r="L30" s="65">
        <f>(Жильцы!Y30-Жильцы!X30)*$L$132</f>
        <v>462</v>
      </c>
      <c r="M30" s="65">
        <f>(Жильцы!Z30-Жильцы!Y30)*$M$132</f>
        <v>429</v>
      </c>
      <c r="N30" s="65">
        <f>(Жильцы!AA30-Жильцы!Z30)*$N$132</f>
        <v>330</v>
      </c>
      <c r="O30" s="65">
        <f>(Жильцы!AB30-Жильцы!AA30)*$O$132</f>
        <v>429</v>
      </c>
    </row>
    <row r="31" spans="1:15">
      <c r="A31" s="445">
        <v>30</v>
      </c>
      <c r="B31" s="450" t="s">
        <v>209</v>
      </c>
      <c r="D31" s="65">
        <f>(Жильцы!Q31-Жильцы!P31)*$D$132</f>
        <v>543.78</v>
      </c>
      <c r="E31" s="65">
        <f>(Жильцы!R31-Жильцы!Q31)*$E$132</f>
        <v>483.36</v>
      </c>
      <c r="F31" s="65">
        <f>(Жильцы!S31-Жильцы!R31)*$F$132</f>
        <v>527.88</v>
      </c>
      <c r="G31" s="65">
        <f>(Жильцы!T31-Жильцы!S31)*$G$132</f>
        <v>578.76</v>
      </c>
      <c r="H31" s="65">
        <f>(Жильцы!U31-Жильцы!T31)*$H$132</f>
        <v>664.62</v>
      </c>
      <c r="I31" s="65">
        <f>(Жильцы!V31-Жильцы!U31)*$I$132</f>
        <v>661.44</v>
      </c>
      <c r="J31" s="65">
        <f>(Жильцы!W31-Жильцы!V31)*$J$132</f>
        <v>653.4</v>
      </c>
      <c r="K31" s="65">
        <f>(Жильцы!X31-Жильцы!W31)*$K$132</f>
        <v>683.09999999999991</v>
      </c>
      <c r="L31" s="65">
        <f>(Жильцы!Y31-Жильцы!X31)*$L$132</f>
        <v>633.59999999999991</v>
      </c>
      <c r="M31" s="65">
        <f>(Жильцы!Z31-Жильцы!Y31)*$M$132</f>
        <v>518.1</v>
      </c>
      <c r="N31" s="65">
        <f>(Жильцы!AA31-Жильцы!Z31)*$N$132</f>
        <v>330</v>
      </c>
      <c r="O31" s="65">
        <f>(Жильцы!AB31-Жильцы!AA31)*$O$132</f>
        <v>627</v>
      </c>
    </row>
    <row r="32" spans="1:15">
      <c r="A32" s="445">
        <v>31</v>
      </c>
      <c r="B32" s="450" t="s">
        <v>210</v>
      </c>
      <c r="D32" s="65">
        <f>(Жильцы!Q32-Жильцы!P32)*$D$132</f>
        <v>826.80000000000007</v>
      </c>
      <c r="E32" s="65">
        <f>(Жильцы!R32-Жильцы!Q32)*$E$132</f>
        <v>1020.7800000000001</v>
      </c>
      <c r="F32" s="65">
        <f>(Жильцы!S32-Жильцы!R32)*$F$132</f>
        <v>636</v>
      </c>
      <c r="G32" s="65">
        <f>(Жильцы!T32-Жильцы!S32)*$G$132</f>
        <v>826.80000000000007</v>
      </c>
      <c r="H32" s="65">
        <f>(Жильцы!U32-Жильцы!T32)*$H$132</f>
        <v>922.2</v>
      </c>
      <c r="I32" s="65">
        <f>(Жильцы!V32-Жильцы!U32)*$I$132</f>
        <v>670.98</v>
      </c>
      <c r="J32" s="65">
        <f>(Жильцы!W32-Жильцы!V32)*$J$132</f>
        <v>937.19999999999993</v>
      </c>
      <c r="K32" s="65">
        <f>(Жильцы!X32-Жильцы!W32)*$K$132</f>
        <v>1881</v>
      </c>
      <c r="L32" s="65">
        <f>(Жильцы!Y32-Жильцы!X32)*$L$132</f>
        <v>1643.3999999999999</v>
      </c>
      <c r="M32" s="65">
        <f>(Жильцы!Z32-Жильцы!Y32)*$M$132</f>
        <v>752.4</v>
      </c>
      <c r="N32" s="65">
        <f>(Жильцы!AA32-Жильцы!Z32)*$N$132</f>
        <v>772.19999999999993</v>
      </c>
      <c r="O32" s="65">
        <f>(Жильцы!AB32-Жильцы!AA32)*$O$132</f>
        <v>825</v>
      </c>
    </row>
    <row r="33" spans="1:15">
      <c r="A33" s="445">
        <v>32</v>
      </c>
      <c r="B33" s="451" t="s">
        <v>542</v>
      </c>
      <c r="C33" s="85"/>
      <c r="D33" s="85">
        <f>(Жильцы!Q33-Жильцы!P33)*$D$132</f>
        <v>1993.8600000000001</v>
      </c>
      <c r="E33" s="85">
        <f>(Жильцы!R33-Жильцы!Q33)*$E$132</f>
        <v>1981.14</v>
      </c>
      <c r="F33" s="85">
        <f>(Жильцы!S33-Жильцы!R33)*$F$132</f>
        <v>1208.4000000000001</v>
      </c>
      <c r="G33" s="85">
        <f>(Жильцы!T33-Жильцы!S33)*$G$132</f>
        <v>559.68000000000006</v>
      </c>
      <c r="H33" s="85">
        <f>(Жильцы!U33-Жильцы!T33)*$H$132</f>
        <v>429.3</v>
      </c>
      <c r="I33" s="85">
        <f>(Жильцы!V33-Жильцы!U33)*$I$132</f>
        <v>636</v>
      </c>
      <c r="J33" s="85">
        <f>(Жильцы!W33-Жильцы!V33)*$J$132</f>
        <v>990</v>
      </c>
      <c r="K33" s="85">
        <f>(Жильцы!X33-Жильцы!W33)*$K$132</f>
        <v>686.4</v>
      </c>
      <c r="L33" s="85">
        <f>(Жильцы!Y33-Жильцы!X33)*$L$132</f>
        <v>990</v>
      </c>
      <c r="M33" s="85">
        <f>(Жильцы!Z33-Жильцы!Y33)*$M$132</f>
        <v>49.5</v>
      </c>
      <c r="N33" s="85">
        <f>(Жильцы!AA33-Жильцы!Z33)*$N$132</f>
        <v>735.9</v>
      </c>
      <c r="O33" s="85">
        <f>(Жильцы!AB33-Жильцы!AA33)*$O$132</f>
        <v>379.5</v>
      </c>
    </row>
    <row r="34" spans="1:15">
      <c r="A34" s="445">
        <v>33</v>
      </c>
      <c r="B34" s="450" t="s">
        <v>213</v>
      </c>
      <c r="D34" s="65">
        <f>(Жильцы!Q34-Жильцы!P34)*$D$132</f>
        <v>2559.9</v>
      </c>
      <c r="E34" s="65">
        <f>(Жильцы!R34-Жильцы!Q34)*$E$132</f>
        <v>1310.1600000000001</v>
      </c>
      <c r="F34" s="65">
        <f>(Жильцы!S34-Жильцы!R34)*$F$132</f>
        <v>1167.06</v>
      </c>
      <c r="G34" s="65">
        <f>(Жильцы!T34-Жильцы!S34)*$G$132</f>
        <v>798.18000000000006</v>
      </c>
      <c r="H34" s="65">
        <f>(Жильцы!U34-Жильцы!T34)*$H$132</f>
        <v>610.56000000000006</v>
      </c>
      <c r="I34" s="65">
        <f>(Жильцы!V34-Жильцы!U34)*$I$132</f>
        <v>696.42000000000007</v>
      </c>
      <c r="J34" s="65">
        <f>(Жильцы!W34-Жильцы!V34)*$J$132</f>
        <v>1089</v>
      </c>
      <c r="K34" s="65">
        <f>(Жильцы!X34-Жильцы!W34)*$K$132</f>
        <v>1498.1999999999998</v>
      </c>
      <c r="L34" s="65">
        <f>(Жильцы!Y34-Жильцы!X34)*$L$132</f>
        <v>1148.3999999999999</v>
      </c>
      <c r="M34" s="65">
        <f>(Жильцы!Z34-Жильцы!Y34)*$M$132</f>
        <v>1023</v>
      </c>
      <c r="N34" s="65">
        <f>(Жильцы!AA34-Жильцы!Z34)*$N$132</f>
        <v>2201.1</v>
      </c>
      <c r="O34" s="65">
        <f>(Жильцы!AB34-Жильцы!AA34)*$O$132</f>
        <v>1527.8999999999999</v>
      </c>
    </row>
    <row r="35" spans="1:15">
      <c r="A35" s="445">
        <v>34</v>
      </c>
      <c r="B35" s="450" t="s">
        <v>543</v>
      </c>
      <c r="D35" s="65">
        <f>(Жильцы!Q35-Жильцы!P35)*$D$132</f>
        <v>1033.5</v>
      </c>
      <c r="E35" s="65">
        <f>(Жильцы!R35-Жильцы!Q35)*$E$132</f>
        <v>645.54000000000008</v>
      </c>
      <c r="F35" s="65">
        <f>(Жильцы!S35-Жильцы!R35)*$F$132</f>
        <v>496.08000000000004</v>
      </c>
      <c r="G35" s="65">
        <f>(Жильцы!T35-Жильцы!S35)*$G$132</f>
        <v>578.76</v>
      </c>
      <c r="H35" s="65">
        <f>(Жильцы!U35-Жильцы!T35)*$H$132</f>
        <v>699.6</v>
      </c>
      <c r="I35" s="65">
        <f>(Жильцы!V35-Жильцы!U35)*$I$132</f>
        <v>626.46</v>
      </c>
      <c r="J35" s="65">
        <f>(Жильцы!W35-Жильцы!V35)*$J$132</f>
        <v>1016.4</v>
      </c>
      <c r="K35" s="65">
        <f>(Жильцы!X35-Жильцы!W35)*$K$132</f>
        <v>1752.3</v>
      </c>
      <c r="L35" s="65">
        <f>(Жильцы!Y35-Жильцы!X35)*$L$132</f>
        <v>914.09999999999991</v>
      </c>
      <c r="M35" s="65">
        <f>(Жильцы!Z35-Жильцы!Y35)*$M$132</f>
        <v>504.9</v>
      </c>
      <c r="N35" s="65">
        <f>(Жильцы!AA35-Жильцы!Z35)*$N$132</f>
        <v>716.09999999999991</v>
      </c>
      <c r="O35" s="65">
        <f>(Жильцы!AB35-Жильцы!AA35)*$O$132</f>
        <v>1042.8</v>
      </c>
    </row>
    <row r="36" spans="1:15">
      <c r="A36" s="445">
        <v>35</v>
      </c>
      <c r="B36" s="450" t="s">
        <v>216</v>
      </c>
      <c r="D36" s="65">
        <f>(Жильцы!Q36-Жильцы!P36)*$D$132</f>
        <v>349.8</v>
      </c>
      <c r="E36" s="65">
        <f>(Жильцы!R36-Жильцы!Q36)*$G$132</f>
        <v>349.8</v>
      </c>
      <c r="F36" s="65">
        <f>(Жильцы!S36-Жильцы!R36)*$G$132</f>
        <v>349.8</v>
      </c>
      <c r="G36" s="65">
        <f>(Жильцы!T36-Жильцы!S36)*$G$132</f>
        <v>349.8</v>
      </c>
      <c r="H36" s="65">
        <f>(Жильцы!U36-Жильцы!T36)*$H$132</f>
        <v>381.6</v>
      </c>
      <c r="I36" s="65">
        <f>(Жильцы!V36-Жильцы!U36)*$I$132</f>
        <v>413.40000000000003</v>
      </c>
      <c r="J36" s="65">
        <f>(Жильцы!W36-Жильцы!V36)*$J$132</f>
        <v>429</v>
      </c>
      <c r="K36" s="65">
        <f>(Жильцы!X36-Жильцы!W36)*$K$132</f>
        <v>330</v>
      </c>
      <c r="L36" s="65">
        <f>(Жильцы!Y36-Жильцы!X36)*$L$132</f>
        <v>363</v>
      </c>
      <c r="M36" s="65">
        <f>(Жильцы!Z36-Жильцы!Y36)*$M$132</f>
        <v>297</v>
      </c>
      <c r="N36" s="65">
        <f>(Жильцы!AA36-Жильцы!Z36)*$N$132</f>
        <v>330</v>
      </c>
      <c r="O36" s="65">
        <f>(Жильцы!AB36-Жильцы!AA36)*$O$132</f>
        <v>330</v>
      </c>
    </row>
    <row r="37" spans="1:15">
      <c r="A37" s="445">
        <v>36</v>
      </c>
      <c r="B37" s="450" t="s">
        <v>217</v>
      </c>
      <c r="D37" s="65">
        <f>(Жильцы!Q37-Жильцы!P37)*$D$132</f>
        <v>298.92</v>
      </c>
      <c r="E37" s="65">
        <f>(Жильцы!R37-Жильцы!Q37)*$E$132</f>
        <v>333.90000000000003</v>
      </c>
      <c r="F37" s="65">
        <f>(Жильцы!S37-Жильцы!R37)*$F$132</f>
        <v>270.3</v>
      </c>
      <c r="G37" s="65">
        <f>(Жильцы!T37-Жильцы!S37)*$G$132</f>
        <v>276.66000000000003</v>
      </c>
      <c r="H37" s="65">
        <f>(Жильцы!U37-Жильцы!T37)*$H$132</f>
        <v>276.66000000000003</v>
      </c>
      <c r="I37" s="65">
        <f>(Жильцы!V37-Жильцы!U37)*$I$132</f>
        <v>276.66000000000003</v>
      </c>
      <c r="J37" s="65">
        <f>(Жильцы!W37-Жильцы!V37)*$J$132</f>
        <v>287.09999999999997</v>
      </c>
      <c r="K37" s="65">
        <f>(Жильцы!X37-Жильцы!W37)*$K$132</f>
        <v>267.3</v>
      </c>
      <c r="L37" s="65">
        <f>(Жильцы!Y37-Жильцы!X37)*$L$132</f>
        <v>267.3</v>
      </c>
      <c r="M37" s="65">
        <f>(Жильцы!Z37-Жильцы!Y37)*$M$132</f>
        <v>290.39999999999998</v>
      </c>
      <c r="N37" s="65">
        <f>(Жильцы!AA37-Жильцы!Z37)*$N$132</f>
        <v>257.39999999999998</v>
      </c>
      <c r="O37" s="65">
        <f>(Жильцы!AB37-Жильцы!AA37)*$O$132</f>
        <v>270.59999999999997</v>
      </c>
    </row>
    <row r="38" spans="1:15">
      <c r="A38" s="445">
        <v>37</v>
      </c>
      <c r="B38" s="450" t="s">
        <v>218</v>
      </c>
      <c r="D38" s="65">
        <f>(Жильцы!Q38-Жильцы!P38)*$D$132</f>
        <v>623.28000000000009</v>
      </c>
      <c r="E38" s="65">
        <f>(Жильцы!R38-Жильцы!Q38)*$E$132</f>
        <v>607.38</v>
      </c>
      <c r="F38" s="65">
        <f>(Жильцы!S38-Жильцы!R38)*$F$132</f>
        <v>553.32000000000005</v>
      </c>
      <c r="G38" s="65">
        <f>(Жильцы!T38-Жильцы!S38)*$G$132</f>
        <v>632.82000000000005</v>
      </c>
      <c r="H38" s="65">
        <f>(Жильцы!U38-Жильцы!T38)*$H$132</f>
        <v>744.12</v>
      </c>
      <c r="I38" s="65">
        <f>(Жильцы!V38-Жильцы!U38)*$I$132</f>
        <v>788.64</v>
      </c>
      <c r="J38" s="65">
        <f>(Жильцы!W38-Жильцы!V38)*$J$132</f>
        <v>438.9</v>
      </c>
      <c r="K38" s="65">
        <f>(Жильцы!X38-Жильцы!W38)*$K$132</f>
        <v>2059.1999999999998</v>
      </c>
      <c r="L38" s="65">
        <f>(Жильцы!Y38-Жильцы!X38)*$L$132</f>
        <v>1155</v>
      </c>
      <c r="M38" s="65">
        <f>(Жильцы!Z38-Жильцы!Y38)*$M$132</f>
        <v>838.19999999999993</v>
      </c>
      <c r="N38" s="65">
        <f>(Жильцы!AA38-Жильцы!Z38)*$N$132</f>
        <v>495</v>
      </c>
      <c r="O38" s="65">
        <f>(Жильцы!AB38-Жильцы!AA38)*$O$132</f>
        <v>805.19999999999993</v>
      </c>
    </row>
    <row r="39" spans="1:15">
      <c r="A39" s="445">
        <v>38</v>
      </c>
      <c r="B39" s="450" t="s">
        <v>219</v>
      </c>
      <c r="D39" s="65">
        <f>(Жильцы!Q39-Жильцы!P39)*$D$132</f>
        <v>356.16</v>
      </c>
      <c r="E39" s="65">
        <f>(Жильцы!R39-Жильцы!Q39)*$E$132</f>
        <v>375.24</v>
      </c>
      <c r="F39" s="65">
        <f>(Жильцы!S39-Жильцы!R39)*$F$132</f>
        <v>384.78000000000003</v>
      </c>
      <c r="G39" s="65">
        <f>(Жильцы!T39-Жильцы!S39)*$G$132</f>
        <v>362.52000000000004</v>
      </c>
      <c r="H39" s="65">
        <f>(Жильцы!U39-Жильцы!T39)*$H$132</f>
        <v>422.94</v>
      </c>
      <c r="I39" s="65">
        <f>(Жильцы!V39-Жильцы!U39)*$I$132</f>
        <v>279.84000000000003</v>
      </c>
      <c r="J39" s="65">
        <f>(Жильцы!W39-Жильцы!V39)*$J$132</f>
        <v>495</v>
      </c>
      <c r="K39" s="65">
        <f>(Жильцы!X39-Жильцы!W39)*$K$132</f>
        <v>280.5</v>
      </c>
      <c r="L39" s="65">
        <f>(Жильцы!Y39-Жильцы!X39)*$L$132</f>
        <v>432.29999999999995</v>
      </c>
      <c r="M39" s="65">
        <f>(Жильцы!Z39-Жильцы!Y39)*$M$132</f>
        <v>429</v>
      </c>
      <c r="N39" s="65">
        <f>(Жильцы!AA39-Жильцы!Z39)*$N$132</f>
        <v>297</v>
      </c>
      <c r="O39" s="65">
        <f>(Жильцы!AB39-Жильцы!AA39)*$O$132</f>
        <v>320.09999999999997</v>
      </c>
    </row>
    <row r="40" spans="1:15">
      <c r="A40" s="445">
        <v>39</v>
      </c>
      <c r="B40" s="450" t="s">
        <v>220</v>
      </c>
      <c r="D40" s="65">
        <f>(Жильцы!Q40-Жильцы!P40)*$D$132</f>
        <v>782.28000000000009</v>
      </c>
      <c r="E40" s="65">
        <f>(Жильцы!R40-Жильцы!Q40)*$E$132</f>
        <v>864.96</v>
      </c>
      <c r="F40" s="65">
        <f>(Жильцы!S40-Жильцы!R40)*$F$132</f>
        <v>648.72</v>
      </c>
      <c r="G40" s="65">
        <f>(Жильцы!T40-Жильцы!S40)*$G$132</f>
        <v>747.30000000000007</v>
      </c>
      <c r="H40" s="65">
        <f>(Жильцы!U40-Жильцы!T40)*$H$132</f>
        <v>912.66000000000008</v>
      </c>
      <c r="I40" s="65">
        <f>(Жильцы!V40-Жильцы!U40)*$I$132</f>
        <v>845.88</v>
      </c>
      <c r="J40" s="65">
        <f>(Жильцы!W40-Жильцы!V40)*$J$132</f>
        <v>1514.6999999999998</v>
      </c>
      <c r="K40" s="65">
        <f>(Жильцы!X40-Жильцы!W40)*$K$132</f>
        <v>1617</v>
      </c>
      <c r="L40" s="65">
        <f>(Жильцы!Y40-Жильцы!X40)*$L$132</f>
        <v>1861.1999999999998</v>
      </c>
      <c r="M40" s="65">
        <f>(Жильцы!Z40-Жильцы!Y40)*$M$132</f>
        <v>1118.7</v>
      </c>
      <c r="N40" s="65">
        <f>(Жильцы!AA40-Жильцы!Z40)*$N$132</f>
        <v>762.3</v>
      </c>
      <c r="O40" s="65">
        <f>(Жильцы!AB40-Жильцы!AA40)*$O$132</f>
        <v>834.9</v>
      </c>
    </row>
    <row r="41" spans="1:15">
      <c r="A41" s="445">
        <v>40</v>
      </c>
      <c r="B41" s="450" t="s">
        <v>221</v>
      </c>
      <c r="D41" s="65">
        <f>(Жильцы!Q41-Жильцы!P41)*$D$132</f>
        <v>597.84</v>
      </c>
      <c r="E41" s="65">
        <f>(Жильцы!R41-Жильцы!Q41)*$E$132</f>
        <v>674.16000000000008</v>
      </c>
      <c r="F41" s="65">
        <f>(Жильцы!S41-Жильцы!R41)*$F$132</f>
        <v>543.78</v>
      </c>
      <c r="G41" s="65">
        <f>(Жильцы!T41-Жильцы!S41)*$G$132</f>
        <v>604.20000000000005</v>
      </c>
      <c r="H41" s="65">
        <f>(Жильцы!U41-Жильцы!T41)*$H$132</f>
        <v>728.22</v>
      </c>
      <c r="I41" s="65">
        <f>(Жильцы!V41-Жильцы!U41)*$I$132</f>
        <v>543.78</v>
      </c>
      <c r="J41" s="65">
        <f>(Жильцы!W41-Жильцы!V41)*$J$132</f>
        <v>584.1</v>
      </c>
      <c r="K41" s="65">
        <f>(Жильцы!X41-Жильцы!W41)*$K$132</f>
        <v>650.09999999999991</v>
      </c>
      <c r="L41" s="65">
        <f>(Жильцы!Y41-Жильцы!X41)*$L$132</f>
        <v>933.9</v>
      </c>
      <c r="M41" s="65">
        <f>(Жильцы!Z41-Жильцы!Y41)*$M$132</f>
        <v>603.9</v>
      </c>
      <c r="N41" s="65">
        <f>(Жильцы!AA41-Жильцы!Z41)*$N$132</f>
        <v>712.8</v>
      </c>
      <c r="O41" s="65">
        <f>(Жильцы!AB41-Жильцы!AA41)*$O$132</f>
        <v>772.19999999999993</v>
      </c>
    </row>
    <row r="42" spans="1:15">
      <c r="A42" s="445">
        <v>41</v>
      </c>
      <c r="B42" s="450" t="s">
        <v>222</v>
      </c>
      <c r="D42" s="65">
        <f>(Жильцы!Q42-Жильцы!P42)*$D$132</f>
        <v>581.94000000000005</v>
      </c>
      <c r="E42" s="65">
        <f>(Жильцы!R42-Жильцы!Q42)*$E$132</f>
        <v>527.88</v>
      </c>
      <c r="F42" s="65">
        <f>(Жильцы!S42-Жильцы!R42)*$F$132</f>
        <v>616.92000000000007</v>
      </c>
      <c r="G42" s="65">
        <f>(Жильцы!T42-Жильцы!S42)*$G$132</f>
        <v>604.20000000000005</v>
      </c>
      <c r="H42" s="65">
        <f>(Жильцы!U42-Жильцы!T42)*$H$132</f>
        <v>626.46</v>
      </c>
      <c r="I42" s="65">
        <f>(Жильцы!V42-Жильцы!U42)*$I$132</f>
        <v>639.18000000000006</v>
      </c>
      <c r="J42" s="65">
        <f>(Жильцы!W42-Жильцы!V42)*$J$132</f>
        <v>630.29999999999995</v>
      </c>
      <c r="K42" s="65">
        <f>(Жильцы!X42-Жильцы!W42)*$K$132</f>
        <v>683.09999999999991</v>
      </c>
      <c r="L42" s="65">
        <f>(Жильцы!Y42-Жильцы!X42)*$L$132</f>
        <v>570.9</v>
      </c>
      <c r="M42" s="65">
        <f>(Жильцы!Z42-Жильцы!Y42)*$M$132</f>
        <v>620.4</v>
      </c>
      <c r="N42" s="65">
        <f>(Жильцы!AA42-Жильцы!Z42)*$N$132</f>
        <v>706.19999999999993</v>
      </c>
      <c r="O42" s="65">
        <f>(Жильцы!AB42-Жильцы!AA42)*$O$132</f>
        <v>587.4</v>
      </c>
    </row>
    <row r="43" spans="1:15">
      <c r="A43" s="445">
        <v>42</v>
      </c>
      <c r="B43" s="450" t="s">
        <v>223</v>
      </c>
      <c r="D43" s="65">
        <f>(Жильцы!Q43-Жильцы!P43)*$D$132</f>
        <v>5068.92</v>
      </c>
      <c r="E43" s="65">
        <f>(Жильцы!R43-Жильцы!Q43)*$E$132</f>
        <v>4251.66</v>
      </c>
      <c r="F43" s="65">
        <f>(Жильцы!S43-Жильцы!R43)*$F$132</f>
        <v>2524.92</v>
      </c>
      <c r="G43" s="65">
        <f>(Жильцы!T43-Жильцы!S43)*$G$132</f>
        <v>1532.76</v>
      </c>
      <c r="H43" s="65">
        <f>(Жильцы!U43-Жильцы!T43)*$H$132</f>
        <v>1621.8000000000002</v>
      </c>
      <c r="I43" s="65">
        <f>(Жильцы!V43-Жильцы!U43)*$I$132</f>
        <v>2006.5800000000002</v>
      </c>
      <c r="J43" s="65">
        <f>(Жильцы!W43-Жильцы!V43)*$J$132</f>
        <v>1168.2</v>
      </c>
      <c r="K43" s="65">
        <f>(Жильцы!X43-Жильцы!W43)*$K$132</f>
        <v>1755.6</v>
      </c>
      <c r="L43" s="65">
        <f>(Жильцы!Y43-Жильцы!X43)*$L$132</f>
        <v>976.8</v>
      </c>
      <c r="M43" s="65">
        <f>(Жильцы!Z43-Жильцы!Y43)*$M$132</f>
        <v>2709.2999999999997</v>
      </c>
      <c r="N43" s="65">
        <f>(Жильцы!AA43-Жильцы!Z43)*$N$132</f>
        <v>2900.7</v>
      </c>
      <c r="O43" s="65">
        <f>(Жильцы!AB43-Жильцы!AA43)*$O$132</f>
        <v>4002.8999999999996</v>
      </c>
    </row>
    <row r="44" spans="1:15">
      <c r="A44" s="445">
        <v>43</v>
      </c>
      <c r="B44" s="450" t="s">
        <v>224</v>
      </c>
      <c r="D44" s="65">
        <f>(Жильцы!Q44-Жильцы!P44)*$D$132</f>
        <v>464.28000000000003</v>
      </c>
      <c r="E44" s="65">
        <f>(Жильцы!R44-Жильцы!Q44)*$E$132</f>
        <v>473.82000000000005</v>
      </c>
      <c r="F44" s="65">
        <f>(Жильцы!S44-Жильцы!R44)*$F$132</f>
        <v>416.58000000000004</v>
      </c>
      <c r="G44" s="65">
        <f>(Жильцы!T44-Жильцы!S44)*$G$132</f>
        <v>368.88</v>
      </c>
      <c r="H44" s="65">
        <f>(Жильцы!U44-Жильцы!T44)*$H$132</f>
        <v>368.88</v>
      </c>
      <c r="I44" s="65">
        <f>(Жильцы!V44-Жильцы!U44)*$I$132</f>
        <v>362.52000000000004</v>
      </c>
      <c r="J44" s="65">
        <f>(Жильцы!W44-Жильцы!V44)*$J$132</f>
        <v>597.29999999999995</v>
      </c>
      <c r="K44" s="65">
        <f>(Жильцы!X44-Жильцы!W44)*$K$132</f>
        <v>1148.3999999999999</v>
      </c>
      <c r="L44" s="65">
        <f>(Жильцы!Y44-Жильцы!X44)*$L$132</f>
        <v>858</v>
      </c>
      <c r="M44" s="65">
        <f>(Жильцы!Z44-Жильцы!Y44)*$M$132</f>
        <v>514.79999999999995</v>
      </c>
      <c r="N44" s="65">
        <f>(Жильцы!AA44-Жильцы!Z44)*$N$132</f>
        <v>455.4</v>
      </c>
      <c r="O44" s="65">
        <f>(Жильцы!AB44-Жильцы!AA44)*$O$132</f>
        <v>620.4</v>
      </c>
    </row>
    <row r="45" spans="1:15">
      <c r="A45" s="445">
        <v>44</v>
      </c>
      <c r="B45" s="450" t="s">
        <v>226</v>
      </c>
      <c r="D45" s="65">
        <f>(Жильцы!Q45-Жильцы!P45)*$D$132</f>
        <v>365.70000000000005</v>
      </c>
      <c r="E45" s="65">
        <f>(Жильцы!R45-Жильцы!Q45)*$E$132</f>
        <v>442.02000000000004</v>
      </c>
      <c r="F45" s="65">
        <f>(Жильцы!S45-Жильцы!R45)*$F$132</f>
        <v>368.88</v>
      </c>
      <c r="G45" s="65">
        <f>(Жильцы!T45-Жильцы!S45)*$G$132</f>
        <v>559.68000000000006</v>
      </c>
      <c r="H45" s="65">
        <f>(Жильцы!U45-Жильцы!T45)*$H$132</f>
        <v>515.16000000000008</v>
      </c>
      <c r="I45" s="65">
        <f>(Жильцы!V45-Жильцы!U45)*$I$132</f>
        <v>588.30000000000007</v>
      </c>
      <c r="J45" s="65">
        <f>(Жильцы!W45-Жильцы!V45)*$J$132</f>
        <v>537.9</v>
      </c>
      <c r="K45" s="65">
        <f>(Жильцы!X45-Жильцы!W45)*$K$132</f>
        <v>732.59999999999991</v>
      </c>
      <c r="L45" s="65">
        <f>(Жильцы!Y45-Жильцы!X45)*$L$132</f>
        <v>729.3</v>
      </c>
      <c r="M45" s="65">
        <f>(Жильцы!Z45-Жильцы!Y45)*$M$132</f>
        <v>617.1</v>
      </c>
      <c r="N45" s="65">
        <f>(Жильцы!AA45-Жильцы!Z45)*$N$132</f>
        <v>765.59999999999991</v>
      </c>
      <c r="O45" s="65">
        <f>(Жильцы!AB45-Жильцы!AA45)*$O$132</f>
        <v>514.79999999999995</v>
      </c>
    </row>
    <row r="46" spans="1:15">
      <c r="A46" s="445">
        <v>45</v>
      </c>
      <c r="B46" s="450" t="s">
        <v>228</v>
      </c>
      <c r="D46" s="65">
        <f>(Жильцы!Q46-Жильцы!P46)*$D$132</f>
        <v>1078.02</v>
      </c>
      <c r="E46" s="65">
        <f>(Жильцы!R46-Жильцы!Q46)*$E$132</f>
        <v>1087.56</v>
      </c>
      <c r="F46" s="65">
        <f>(Жильцы!S46-Жильцы!R46)*$F$132</f>
        <v>874.5</v>
      </c>
      <c r="G46" s="65">
        <f>(Жильцы!T46-Жильцы!S46)*$G$132</f>
        <v>775.92000000000007</v>
      </c>
      <c r="H46" s="65">
        <f>(Жильцы!U46-Жильцы!T46)*$H$132</f>
        <v>1103.46</v>
      </c>
      <c r="I46" s="65">
        <f>(Жильцы!V46-Жильцы!U46)*$I$132</f>
        <v>992.16000000000008</v>
      </c>
      <c r="J46" s="65">
        <f>(Жильцы!W46-Жильцы!V46)*$J$132</f>
        <v>930.59999999999991</v>
      </c>
      <c r="K46" s="65">
        <f>(Жильцы!X46-Жильцы!W46)*$K$132</f>
        <v>940.5</v>
      </c>
      <c r="L46" s="65">
        <f>(Жильцы!Y46-Жильцы!X46)*$L$132</f>
        <v>1356.3</v>
      </c>
      <c r="M46" s="65">
        <f>(Жильцы!Z46-Жильцы!Y46)*$M$132</f>
        <v>1768.8</v>
      </c>
      <c r="N46" s="65">
        <f>(Жильцы!AA46-Жильцы!Z46)*$N$132</f>
        <v>1270.5</v>
      </c>
      <c r="O46" s="65">
        <f>(Жильцы!AB46-Жильцы!AA46)*$O$132</f>
        <v>1214.3999999999999</v>
      </c>
    </row>
    <row r="47" spans="1:15">
      <c r="A47" s="445">
        <v>46</v>
      </c>
      <c r="B47" s="450" t="s">
        <v>229</v>
      </c>
      <c r="D47" s="65">
        <f>(Жильцы!Q47-Жильцы!P47)*$D$132</f>
        <v>477</v>
      </c>
      <c r="E47" s="65">
        <f>(Жильцы!R47-Жильцы!Q47)*$E$132</f>
        <v>159</v>
      </c>
      <c r="F47" s="65">
        <f>(Жильцы!S47-Жильцы!R47)*$F$132</f>
        <v>159</v>
      </c>
      <c r="G47" s="65">
        <f>(Жильцы!T47-Жильцы!S47)*$G$132</f>
        <v>31.8</v>
      </c>
      <c r="H47" s="65">
        <f>(Жильцы!U47-Жильцы!T47)*$H$132</f>
        <v>31.8</v>
      </c>
      <c r="I47" s="65">
        <f>(Жильцы!V47-Жильцы!U47)*$I$132</f>
        <v>165.36</v>
      </c>
      <c r="J47" s="65">
        <f>(Жильцы!W47-Жильцы!V47)*$J$132</f>
        <v>145.19999999999999</v>
      </c>
      <c r="K47" s="65">
        <f>(Жильцы!X47-Жильцы!W47)*$K$132</f>
        <v>465.29999999999995</v>
      </c>
      <c r="L47" s="65">
        <f>(Жильцы!Y47-Жильцы!X47)*$L$132</f>
        <v>749.09999999999991</v>
      </c>
      <c r="M47" s="65">
        <f>(Жильцы!Z47-Жильцы!Y47)*$M$132</f>
        <v>495</v>
      </c>
      <c r="N47" s="65">
        <f>(Жильцы!AA47-Жильцы!Z47)*$N$132</f>
        <v>26.4</v>
      </c>
      <c r="O47" s="65">
        <f>(Жильцы!AB47-Жильцы!AA47)*$O$132</f>
        <v>158.39999999999998</v>
      </c>
    </row>
    <row r="48" spans="1:15">
      <c r="A48" s="445">
        <v>47</v>
      </c>
      <c r="B48" s="450" t="s">
        <v>231</v>
      </c>
      <c r="D48" s="65">
        <f>(Жильцы!Q48-Жильцы!P48)*$D$132</f>
        <v>251.22</v>
      </c>
      <c r="E48" s="65">
        <f>(Жильцы!R48-Жильцы!Q48)*$E$132</f>
        <v>146.28</v>
      </c>
      <c r="F48" s="65">
        <f>(Жильцы!S48-Жильцы!R48)*$F$132</f>
        <v>181.26000000000002</v>
      </c>
      <c r="G48" s="65">
        <f>(Жильцы!T48-Жильцы!S48)*$G$132</f>
        <v>174.9</v>
      </c>
      <c r="H48" s="65">
        <f>(Жильцы!U48-Жильцы!T48)*$H$132</f>
        <v>136.74</v>
      </c>
      <c r="I48" s="65">
        <f>(Жильцы!V48-Жильцы!U48)*$I$132</f>
        <v>206.70000000000002</v>
      </c>
      <c r="J48" s="65">
        <f>(Жильцы!W48-Жильцы!V48)*$J$132</f>
        <v>224.39999999999998</v>
      </c>
      <c r="K48" s="65">
        <f>(Жильцы!X48-Жильцы!W48)*$K$132</f>
        <v>207.89999999999998</v>
      </c>
      <c r="L48" s="65">
        <f>(Жильцы!Y48-Жильцы!X48)*$L$132</f>
        <v>181.5</v>
      </c>
      <c r="M48" s="65">
        <f>(Жильцы!Z48-Жильцы!Y48)*$M$132</f>
        <v>171.6</v>
      </c>
      <c r="N48" s="65">
        <f>(Жильцы!AA48-Жильцы!Z48)*$N$132</f>
        <v>217.79999999999998</v>
      </c>
      <c r="O48" s="65">
        <f>(Жильцы!AB48-Жильцы!AA48)*$O$132</f>
        <v>184.79999999999998</v>
      </c>
    </row>
    <row r="49" spans="1:15">
      <c r="A49" s="445">
        <v>48</v>
      </c>
      <c r="B49" s="450" t="s">
        <v>232</v>
      </c>
      <c r="D49" s="65">
        <f>(Жильцы!Q49-Жильцы!P49)*$D$132</f>
        <v>1755.3600000000001</v>
      </c>
      <c r="E49" s="65">
        <f>(Жильцы!R49-Жильцы!Q49)*$E$132</f>
        <v>1357.8600000000001</v>
      </c>
      <c r="F49" s="65">
        <f>(Жильцы!S49-Жильцы!R49)*$F$132</f>
        <v>1361.04</v>
      </c>
      <c r="G49" s="65">
        <f>(Жильцы!T49-Жильцы!S49)*$G$132</f>
        <v>817.26</v>
      </c>
      <c r="H49" s="65">
        <f>(Жильцы!U49-Жильцы!T49)*$H$132</f>
        <v>1170.24</v>
      </c>
      <c r="I49" s="65">
        <f>(Жильцы!V49-Жильцы!U49)*$I$132</f>
        <v>969.90000000000009</v>
      </c>
      <c r="J49" s="65">
        <f>(Жильцы!W49-Жильцы!V49)*$J$132</f>
        <v>1016.4</v>
      </c>
      <c r="K49" s="65">
        <f>(Жильцы!X49-Жильцы!W49)*$K$132</f>
        <v>627</v>
      </c>
      <c r="L49" s="65">
        <f>(Жильцы!Y49-Жильцы!X49)*$L$132</f>
        <v>706.19999999999993</v>
      </c>
      <c r="M49" s="65">
        <f>(Жильцы!Z49-Жильцы!Y49)*$M$132</f>
        <v>1382.6999999999998</v>
      </c>
      <c r="N49" s="65">
        <f>(Жильцы!AA49-Жильцы!Z49)*$N$132</f>
        <v>2359.5</v>
      </c>
      <c r="O49" s="65">
        <f>(Жильцы!AB49-Жильцы!AA49)*$O$132</f>
        <v>1828.1999999999998</v>
      </c>
    </row>
    <row r="50" spans="1:15">
      <c r="A50" s="445">
        <v>49</v>
      </c>
      <c r="B50" s="450" t="s">
        <v>233</v>
      </c>
      <c r="D50" s="65">
        <f>(Жильцы!Q50-Жильцы!P50)*$D$132</f>
        <v>899.94</v>
      </c>
      <c r="E50" s="65">
        <f>(Жильцы!R50-Жильцы!Q50)*$E$132</f>
        <v>788.64</v>
      </c>
      <c r="F50" s="65">
        <f>(Жильцы!S50-Жильцы!R50)*$F$132</f>
        <v>623.28000000000009</v>
      </c>
      <c r="G50" s="65">
        <f>(Жильцы!T50-Жильцы!S50)*$G$132</f>
        <v>566.04000000000008</v>
      </c>
      <c r="H50" s="65">
        <f>(Жильцы!U50-Жильцы!T50)*$H$132</f>
        <v>779.1</v>
      </c>
      <c r="I50" s="65">
        <f>(Жильцы!V50-Жильцы!U50)*$I$132</f>
        <v>655.08000000000004</v>
      </c>
      <c r="J50" s="65">
        <f>(Жильцы!W50-Жильцы!V50)*$J$132</f>
        <v>825</v>
      </c>
      <c r="K50" s="65">
        <f>(Жильцы!X50-Жильцы!W50)*$K$132</f>
        <v>613.79999999999995</v>
      </c>
      <c r="L50" s="65">
        <f>(Жильцы!Y50-Жильцы!X50)*$L$132</f>
        <v>663.3</v>
      </c>
      <c r="M50" s="65">
        <f>(Жильцы!Z50-Жильцы!Y50)*$M$132</f>
        <v>775.5</v>
      </c>
      <c r="N50" s="65">
        <f>(Жильцы!AA50-Жильцы!Z50)*$N$132</f>
        <v>557.69999999999993</v>
      </c>
      <c r="O50" s="65">
        <f>(Жильцы!AB50-Жильцы!AA50)*$O$132</f>
        <v>630.29999999999995</v>
      </c>
    </row>
    <row r="51" spans="1:15">
      <c r="A51" s="445">
        <v>50</v>
      </c>
      <c r="B51" s="450" t="s">
        <v>234</v>
      </c>
      <c r="D51" s="65">
        <f>(Жильцы!Q51-Жильцы!P51)*$D$132</f>
        <v>591.48</v>
      </c>
      <c r="E51" s="65">
        <f>(Жильцы!R51-Жильцы!Q51)*$E$132</f>
        <v>521.52</v>
      </c>
      <c r="F51" s="65">
        <f>(Жильцы!S51-Жильцы!R51)*$F$132</f>
        <v>477</v>
      </c>
      <c r="G51" s="65">
        <f>(Жильцы!T51-Жильцы!S51)*$G$132</f>
        <v>448.38</v>
      </c>
      <c r="H51" s="65">
        <f>(Жильцы!U51-Жильцы!T51)*$H$132</f>
        <v>658.26</v>
      </c>
      <c r="I51" s="65">
        <f>(Жильцы!V51-Жильцы!U51)*$I$132</f>
        <v>521.52</v>
      </c>
      <c r="J51" s="65">
        <f>(Жильцы!W51-Жильцы!V51)*$J$132</f>
        <v>544.5</v>
      </c>
      <c r="K51" s="65">
        <f>(Жильцы!X51-Жильцы!W51)*$K$132</f>
        <v>660</v>
      </c>
      <c r="L51" s="65">
        <f>(Жильцы!Y51-Жильцы!X51)*$L$132</f>
        <v>650.09999999999991</v>
      </c>
      <c r="M51" s="65">
        <f>(Жильцы!Z51-Жильцы!Y51)*$M$132</f>
        <v>808.5</v>
      </c>
      <c r="N51" s="65">
        <f>(Жильцы!AA51-Жильцы!Z51)*$N$132</f>
        <v>613.79999999999995</v>
      </c>
      <c r="O51" s="65">
        <f>(Жильцы!AB51-Жильцы!AA51)*$O$132</f>
        <v>471.9</v>
      </c>
    </row>
    <row r="52" spans="1:15">
      <c r="A52" s="445">
        <v>51</v>
      </c>
      <c r="B52" s="450" t="s">
        <v>235</v>
      </c>
      <c r="D52" s="65">
        <f>(Жильцы!Q52-Жильцы!P52)*$D$132</f>
        <v>817.26</v>
      </c>
      <c r="E52" s="65">
        <f>(Жильцы!R52-Жильцы!Q52)*$E$132</f>
        <v>760.02</v>
      </c>
      <c r="F52" s="65">
        <f>(Жильцы!S52-Жильцы!R52)*$F$132</f>
        <v>845.88</v>
      </c>
      <c r="G52" s="65">
        <f>(Жильцы!T52-Жильцы!S52)*$G$132</f>
        <v>782.28000000000009</v>
      </c>
      <c r="H52" s="65">
        <f>(Жильцы!U52-Жильцы!T52)*$H$132</f>
        <v>623.28000000000009</v>
      </c>
      <c r="I52" s="65">
        <f>(Жильцы!V52-Жильцы!U52)*$I$132</f>
        <v>725.04000000000008</v>
      </c>
      <c r="J52" s="65">
        <f>(Жильцы!W52-Жильцы!V52)*$J$132</f>
        <v>825</v>
      </c>
      <c r="K52" s="65">
        <f>(Жильцы!X52-Жильцы!W52)*$K$132</f>
        <v>425.7</v>
      </c>
      <c r="L52" s="65">
        <f>(Жильцы!Y52-Жильцы!X52)*$L$132</f>
        <v>607.19999999999993</v>
      </c>
      <c r="M52" s="65">
        <f>(Жильцы!Z52-Жильцы!Y52)*$M$132</f>
        <v>627</v>
      </c>
      <c r="N52" s="65">
        <f>(Жильцы!AA52-Жильцы!Z52)*$N$132</f>
        <v>749.09999999999991</v>
      </c>
      <c r="O52" s="65">
        <f>(Жильцы!AB52-Жильцы!AA52)*$O$132</f>
        <v>716.09999999999991</v>
      </c>
    </row>
    <row r="53" spans="1:15">
      <c r="A53" s="445">
        <v>52</v>
      </c>
      <c r="B53" s="450" t="s">
        <v>237</v>
      </c>
      <c r="D53" s="65">
        <f>(Жильцы!Q53-Жильцы!P53)*$D$132</f>
        <v>518.34</v>
      </c>
      <c r="E53" s="65">
        <f>(Жильцы!R53-Жильцы!Q53)*$E$132</f>
        <v>467.46000000000004</v>
      </c>
      <c r="F53" s="65">
        <f>(Жильцы!S53-Жильцы!R53)*$F$132</f>
        <v>407.04</v>
      </c>
      <c r="G53" s="65">
        <f>(Жильцы!T53-Жильцы!S53)*$G$132</f>
        <v>438.84000000000003</v>
      </c>
      <c r="H53" s="65">
        <f>(Жильцы!U53-Жильцы!T53)*$H$132</f>
        <v>467.46000000000004</v>
      </c>
      <c r="I53" s="65">
        <f>(Жильцы!V53-Жильцы!U53)*$I$132</f>
        <v>419.76000000000005</v>
      </c>
      <c r="J53" s="65">
        <f>(Жильцы!W53-Жильцы!V53)*$J$132</f>
        <v>491.7</v>
      </c>
      <c r="K53" s="65">
        <f>(Жильцы!X53-Жильцы!W53)*$K$132</f>
        <v>471.9</v>
      </c>
      <c r="L53" s="65">
        <f>(Жильцы!Y53-Жильцы!X53)*$L$132</f>
        <v>488.4</v>
      </c>
      <c r="M53" s="65">
        <f>(Жильцы!Z53-Жильцы!Y53)*$M$132</f>
        <v>419.09999999999997</v>
      </c>
      <c r="N53" s="65">
        <f>(Жильцы!AA53-Жильцы!Z53)*$N$132</f>
        <v>488.4</v>
      </c>
      <c r="O53" s="65">
        <f>(Жильцы!AB53-Жильцы!AA53)*$O$132</f>
        <v>435.59999999999997</v>
      </c>
    </row>
    <row r="54" spans="1:15">
      <c r="A54" s="445">
        <v>53</v>
      </c>
      <c r="B54" s="450" t="s">
        <v>238</v>
      </c>
      <c r="D54" s="65">
        <f>(Жильцы!Q54-Жильцы!P54)*$D$132</f>
        <v>2556.7200000000003</v>
      </c>
      <c r="E54" s="65">
        <f>(Жильцы!R54-Жильцы!Q54)*$E$132</f>
        <v>2098.8000000000002</v>
      </c>
      <c r="F54" s="65">
        <f>(Жильцы!S54-Жильцы!R54)*$F$132</f>
        <v>1720.38</v>
      </c>
      <c r="G54" s="65">
        <f>(Жильцы!T54-Жильцы!S54)*$G$132</f>
        <v>677.34</v>
      </c>
      <c r="H54" s="65">
        <f>(Жильцы!U54-Жильцы!T54)*$H$132</f>
        <v>766.38</v>
      </c>
      <c r="I54" s="65">
        <f>(Жильцы!V54-Жильцы!U54)*$I$132</f>
        <v>779.1</v>
      </c>
      <c r="J54" s="65">
        <f>(Жильцы!W54-Жильцы!V54)*$J$132</f>
        <v>699.59999999999991</v>
      </c>
      <c r="K54" s="65">
        <f>(Жильцы!X54-Жильцы!W54)*$K$132</f>
        <v>943.8</v>
      </c>
      <c r="L54" s="65">
        <f>(Жильцы!Y54-Жильцы!X54)*$L$132</f>
        <v>755.69999999999993</v>
      </c>
      <c r="M54" s="65">
        <f>(Жильцы!Z54-Жильцы!Y54)*$M$132</f>
        <v>1448.6999999999998</v>
      </c>
      <c r="N54" s="65">
        <f>(Жильцы!AA54-Жильцы!Z54)*$N$132</f>
        <v>1405.8</v>
      </c>
      <c r="O54" s="65">
        <f>(Жильцы!AB54-Жильцы!AA54)*$O$132</f>
        <v>2135.1</v>
      </c>
    </row>
    <row r="55" spans="1:15">
      <c r="A55" s="445">
        <v>54</v>
      </c>
      <c r="B55" s="450" t="s">
        <v>239</v>
      </c>
      <c r="D55" s="65">
        <f>(Жильцы!Q55-Жильцы!P55)*$D$132</f>
        <v>457.92</v>
      </c>
      <c r="E55" s="65">
        <f>(Жильцы!R55-Жильцы!Q55)*$E$132</f>
        <v>505.62</v>
      </c>
      <c r="F55" s="65">
        <f>(Жильцы!S55-Жильцы!R55)*$F$132</f>
        <v>572.4</v>
      </c>
      <c r="G55" s="65">
        <f>(Жильцы!T55-Жильцы!S55)*$G$132</f>
        <v>283.02000000000004</v>
      </c>
      <c r="H55" s="65">
        <f>(Жильцы!U55-Жильцы!T55)*$H$132</f>
        <v>318</v>
      </c>
      <c r="I55" s="65">
        <f>(Жильцы!V55-Жильцы!U55)*$I$132</f>
        <v>492.90000000000003</v>
      </c>
      <c r="J55" s="65">
        <f>(Жильцы!W55-Жильцы!V55)*$J$132</f>
        <v>825</v>
      </c>
      <c r="K55" s="65">
        <f>(Жильцы!X55-Жильцы!W55)*$K$132</f>
        <v>650.09999999999991</v>
      </c>
      <c r="L55" s="65">
        <f>(Жильцы!Y55-Жильцы!X55)*$L$132</f>
        <v>567.6</v>
      </c>
      <c r="M55" s="65">
        <f>(Жильцы!Z55-Жильцы!Y55)*$M$132</f>
        <v>508.2</v>
      </c>
      <c r="N55" s="65">
        <f>(Жильцы!AA55-Жильцы!Z55)*$N$132</f>
        <v>452.09999999999997</v>
      </c>
      <c r="O55" s="65">
        <f>(Жильцы!AB55-Жильцы!AA55)*$O$132</f>
        <v>419.09999999999997</v>
      </c>
    </row>
    <row r="56" spans="1:15">
      <c r="A56" s="445">
        <v>55</v>
      </c>
      <c r="B56" s="451" t="s">
        <v>240</v>
      </c>
      <c r="D56" s="65">
        <f>(Жильцы!Q56-Жильцы!P56)*$D$132</f>
        <v>318</v>
      </c>
      <c r="E56" s="65">
        <f>(Жильцы!R56-Жильцы!Q56)*$E$132</f>
        <v>267.12</v>
      </c>
      <c r="F56" s="65">
        <f>(Жильцы!S56-Жильцы!R56)*$F$132</f>
        <v>286.2</v>
      </c>
      <c r="G56" s="65">
        <f>(Жильцы!T56-Жильцы!S56)*$G$132</f>
        <v>702.78000000000009</v>
      </c>
      <c r="H56" s="65">
        <f>(Жильцы!U56-Жильцы!T56)*$H$132</f>
        <v>318</v>
      </c>
      <c r="I56" s="65">
        <f>(Жильцы!V56-Жильцы!U56)*$I$132</f>
        <v>607.38</v>
      </c>
      <c r="J56" s="65">
        <f>(Жильцы!W56-Жильцы!V56)*$J$132</f>
        <v>660</v>
      </c>
      <c r="K56" s="65">
        <f>(Жильцы!X56-Жильцы!W56)*$K$132</f>
        <v>178.2</v>
      </c>
      <c r="L56" s="65">
        <f>(Жильцы!Y56-Жильцы!X56)*$L$132</f>
        <v>465.29999999999995</v>
      </c>
      <c r="M56" s="65">
        <f>(Жильцы!Z56-Жильцы!Y56)*$M$132</f>
        <v>234.29999999999998</v>
      </c>
      <c r="N56" s="65">
        <f>(Жильцы!AA56-Жильцы!Z56)*$N$132</f>
        <v>108.89999999999999</v>
      </c>
      <c r="O56" s="65">
        <f>(Жильцы!AB56-Жильцы!AA56)*$O$132</f>
        <v>389.4</v>
      </c>
    </row>
    <row r="57" spans="1:15">
      <c r="A57" s="445">
        <v>56</v>
      </c>
      <c r="B57" s="450" t="s">
        <v>242</v>
      </c>
      <c r="D57" s="65">
        <f>(Жильцы!Q57-Жильцы!P57)*$D$132</f>
        <v>702.78000000000009</v>
      </c>
      <c r="E57" s="65">
        <f>(Жильцы!R57-Жильцы!Q57)*$E$132</f>
        <v>715.5</v>
      </c>
      <c r="F57" s="65">
        <f>(Жильцы!S57-Жильцы!R57)*$F$132</f>
        <v>613.74</v>
      </c>
      <c r="G57" s="65">
        <f>(Жильцы!T57-Жильцы!S57)*$G$132</f>
        <v>674.16000000000008</v>
      </c>
      <c r="H57" s="65">
        <f>(Жильцы!U57-Жильцы!T57)*$H$132</f>
        <v>645.54000000000008</v>
      </c>
      <c r="I57" s="65">
        <f>(Жильцы!V57-Жильцы!U57)*$I$132</f>
        <v>858.6</v>
      </c>
      <c r="J57" s="65">
        <f>(Жильцы!W57-Жильцы!V57)*$J$132</f>
        <v>594</v>
      </c>
      <c r="K57" s="65">
        <f>(Жильцы!X57-Жильцы!W57)*$K$132</f>
        <v>957</v>
      </c>
      <c r="L57" s="65">
        <f>(Жильцы!Y57-Жильцы!X57)*$L$132</f>
        <v>528</v>
      </c>
      <c r="M57" s="65">
        <f>(Жильцы!Z57-Жильцы!Y57)*$M$132</f>
        <v>858</v>
      </c>
      <c r="N57" s="65">
        <f>(Жильцы!AA57-Жильцы!Z57)*$N$132</f>
        <v>739.19999999999993</v>
      </c>
      <c r="O57" s="65">
        <f>(Жильцы!AB57-Жильцы!AA57)*$O$132</f>
        <v>702.9</v>
      </c>
    </row>
    <row r="58" spans="1:15">
      <c r="A58" s="445">
        <v>57</v>
      </c>
      <c r="B58" s="450" t="s">
        <v>544</v>
      </c>
      <c r="D58" s="65">
        <f>(Жильцы!Q58-Жильцы!P58)*$D$132</f>
        <v>448.38</v>
      </c>
      <c r="E58" s="65">
        <f>(Жильцы!R58-Жильцы!Q58)*$E$132</f>
        <v>387.96000000000004</v>
      </c>
      <c r="F58" s="65">
        <f>(Жильцы!S58-Жильцы!R58)*$F$132</f>
        <v>346.62</v>
      </c>
      <c r="G58" s="65">
        <f>(Жильцы!T58-Жильцы!S58)*$G$132</f>
        <v>709.14</v>
      </c>
      <c r="H58" s="65">
        <f>(Жильцы!U58-Жильцы!T58)*$H$132</f>
        <v>604.20000000000005</v>
      </c>
      <c r="I58" s="65">
        <f>(Жильцы!V58-Жильцы!U58)*$I$132</f>
        <v>1017.6</v>
      </c>
      <c r="J58" s="65">
        <f>(Жильцы!W58-Жильцы!V58)*$J$132</f>
        <v>735.9</v>
      </c>
      <c r="K58" s="65">
        <f>(Жильцы!X58-Жильцы!W58)*$K$132</f>
        <v>1244.0999999999999</v>
      </c>
      <c r="L58" s="65">
        <f>(Жильцы!Y58-Жильцы!X58)*$L$132</f>
        <v>1359.6</v>
      </c>
      <c r="M58" s="65">
        <f>(Жильцы!Z58-Жильцы!Y58)*$M$132</f>
        <v>1092.3</v>
      </c>
      <c r="N58" s="65">
        <f>(Жильцы!AA58-Жильцы!Z58)*$N$132</f>
        <v>640.19999999999993</v>
      </c>
      <c r="O58" s="65">
        <f>(Жильцы!AB58-Жильцы!AA58)*$O$132</f>
        <v>495</v>
      </c>
    </row>
    <row r="59" spans="1:15">
      <c r="A59" s="445">
        <v>58</v>
      </c>
      <c r="B59" s="450" t="s">
        <v>545</v>
      </c>
      <c r="D59" s="65">
        <f>(Жильцы!Q59-Жильцы!P59)*$D$132</f>
        <v>435.66</v>
      </c>
      <c r="E59" s="65">
        <f>(Жильцы!R59-Жильцы!Q59)*$E$132</f>
        <v>391.14000000000004</v>
      </c>
      <c r="F59" s="65">
        <f>(Жильцы!S59-Жильцы!R59)*$F$132</f>
        <v>349.8</v>
      </c>
      <c r="G59" s="65">
        <f>(Жильцы!T59-Жильцы!S59)*$G$132</f>
        <v>410.22</v>
      </c>
      <c r="H59" s="65">
        <f>(Жильцы!U59-Жильцы!T59)*$H$132</f>
        <v>292.56</v>
      </c>
      <c r="I59" s="65">
        <f>(Жильцы!V59-Жильцы!U59)*$I$132</f>
        <v>372.06</v>
      </c>
      <c r="J59" s="65">
        <f>(Жильцы!W59-Жильцы!V59)*$J$132</f>
        <v>369.59999999999997</v>
      </c>
      <c r="K59" s="65">
        <f>(Жильцы!X59-Жильцы!W59)*$K$132</f>
        <v>521.4</v>
      </c>
      <c r="L59" s="65">
        <f>(Жильцы!Y59-Жильцы!X59)*$L$132</f>
        <v>607.19999999999993</v>
      </c>
      <c r="M59" s="65">
        <f>(Жильцы!Z59-Жильцы!Y59)*$M$132</f>
        <v>419.09999999999997</v>
      </c>
      <c r="N59" s="65">
        <f>(Жильцы!AA59-Жильцы!Z59)*$N$132</f>
        <v>412.5</v>
      </c>
      <c r="O59" s="65">
        <f>(Жильцы!AB59-Жильцы!AA59)*$O$132</f>
        <v>323.39999999999998</v>
      </c>
    </row>
    <row r="60" spans="1:15">
      <c r="A60" s="445">
        <v>59</v>
      </c>
      <c r="B60" s="450" t="s">
        <v>546</v>
      </c>
      <c r="D60" s="65">
        <f>(Жильцы!Q60-Жильцы!P60)*$D$132</f>
        <v>260.76</v>
      </c>
      <c r="E60" s="65">
        <f>(Жильцы!R60-Жильцы!Q60)*$E$132</f>
        <v>381.6</v>
      </c>
      <c r="F60" s="65">
        <f>(Жильцы!S60-Жильцы!R60)*$F$132</f>
        <v>378.42</v>
      </c>
      <c r="G60" s="65">
        <f>(Жильцы!T60-Жильцы!S60)*$G$132</f>
        <v>477</v>
      </c>
      <c r="H60" s="65">
        <f>(Жильцы!U60-Жильцы!T60)*$H$132</f>
        <v>381.6</v>
      </c>
      <c r="I60" s="65">
        <f>(Жильцы!V60-Жильцы!U60)*$I$132</f>
        <v>1008.0600000000001</v>
      </c>
      <c r="J60" s="65">
        <f>(Жильцы!W60-Жильцы!V60)*$J$132</f>
        <v>633.59999999999991</v>
      </c>
      <c r="K60" s="65">
        <f>(Жильцы!X60-Жильцы!W60)*$K$132</f>
        <v>1046.0999999999999</v>
      </c>
      <c r="L60" s="65">
        <f>(Жильцы!Y60-Жильцы!X60)*$L$132</f>
        <v>1514.6999999999998</v>
      </c>
      <c r="M60" s="65">
        <f>(Жильцы!Z60-Жильцы!Y60)*$M$132</f>
        <v>508.2</v>
      </c>
      <c r="N60" s="65">
        <f>(Жильцы!AA60-Жильцы!Z60)*$N$132</f>
        <v>676.5</v>
      </c>
      <c r="O60" s="65">
        <f>(Жильцы!AB60-Жильцы!AA60)*$O$132</f>
        <v>755.69999999999993</v>
      </c>
    </row>
    <row r="61" spans="1:15">
      <c r="A61" s="445">
        <v>60</v>
      </c>
      <c r="B61" s="451" t="s">
        <v>246</v>
      </c>
      <c r="D61" s="65">
        <f>(Жильцы!Q61-Жильцы!P61)*$D$132</f>
        <v>1097.1000000000001</v>
      </c>
      <c r="E61" s="65">
        <f>(Жильцы!R61-Жильцы!Q61)*$E$132</f>
        <v>1074.8400000000001</v>
      </c>
      <c r="F61" s="65">
        <f>(Жильцы!S61-Жильцы!R61)*$F$132</f>
        <v>912.66000000000008</v>
      </c>
      <c r="G61" s="65">
        <f>(Жильцы!T61-Жильцы!S61)*$G$132</f>
        <v>613.74</v>
      </c>
      <c r="H61" s="65">
        <f>(Жильцы!U61-Жильцы!T61)*$H$132</f>
        <v>1011.24</v>
      </c>
      <c r="I61" s="65">
        <f>(Жильцы!V61-Жильцы!U61)*$I$132</f>
        <v>693.24</v>
      </c>
      <c r="J61" s="65">
        <f>(Жильцы!W61-Жильцы!V61)*$J$132</f>
        <v>851.4</v>
      </c>
      <c r="K61" s="65">
        <f>(Жильцы!X61-Жильцы!W61)*$K$132</f>
        <v>858</v>
      </c>
      <c r="L61" s="65">
        <f>(Жильцы!Y61-Жильцы!X61)*$L$132</f>
        <v>980.09999999999991</v>
      </c>
      <c r="M61" s="65">
        <f>(Жильцы!Z61-Жильцы!Y61)*$M$132</f>
        <v>709.5</v>
      </c>
      <c r="N61" s="65">
        <f>(Жильцы!AA61-Жильцы!Z61)*$N$132</f>
        <v>719.4</v>
      </c>
      <c r="O61" s="65">
        <f>(Жильцы!AB61-Жильцы!AA61)*$O$132</f>
        <v>914.09999999999991</v>
      </c>
    </row>
    <row r="62" spans="1:15">
      <c r="A62" s="445">
        <v>61</v>
      </c>
      <c r="B62" s="450" t="s">
        <v>247</v>
      </c>
      <c r="D62" s="65">
        <f>(Жильцы!Q62-Жильцы!P62)*$D$132</f>
        <v>626.46</v>
      </c>
      <c r="E62" s="65">
        <f>(Жильцы!R62-Жильцы!Q62)*$E$132</f>
        <v>464.28000000000003</v>
      </c>
      <c r="F62" s="65">
        <f>(Жильцы!S62-Жильцы!R62)*$F$132</f>
        <v>384.78000000000003</v>
      </c>
      <c r="G62" s="65">
        <f>(Жильцы!T62-Жильцы!S62)*$G$132</f>
        <v>527.88</v>
      </c>
      <c r="H62" s="65">
        <f>(Жильцы!U62-Жильцы!T62)*$H$132</f>
        <v>489.72</v>
      </c>
      <c r="I62" s="65">
        <f>(Жильцы!V62-Жильцы!U62)*$I$132</f>
        <v>508.8</v>
      </c>
      <c r="J62" s="65">
        <f>(Жильцы!W62-Жильцы!V62)*$J$132</f>
        <v>491.7</v>
      </c>
      <c r="K62" s="65">
        <f>(Жильцы!X62-Жильцы!W62)*$K$132</f>
        <v>679.8</v>
      </c>
      <c r="L62" s="65">
        <f>(Жильцы!Y62-Жильцы!X62)*$L$132</f>
        <v>594</v>
      </c>
      <c r="M62" s="65">
        <f>(Жильцы!Z62-Жильцы!Y62)*$M$132</f>
        <v>772.19999999999993</v>
      </c>
      <c r="N62" s="65">
        <f>(Жильцы!AA62-Жильцы!Z62)*$N$132</f>
        <v>577.5</v>
      </c>
      <c r="O62" s="65">
        <f>(Жильцы!AB62-Жильцы!AA62)*$O$132</f>
        <v>620.4</v>
      </c>
    </row>
    <row r="63" spans="1:15">
      <c r="A63" s="445">
        <v>62</v>
      </c>
      <c r="B63" s="450" t="s">
        <v>248</v>
      </c>
      <c r="D63" s="65">
        <f>(Жильцы!Q63-Жильцы!P63)*$D$132</f>
        <v>1132.0800000000002</v>
      </c>
      <c r="E63" s="65">
        <f>(Жильцы!R63-Жильцы!Q63)*$E$132</f>
        <v>1332.42</v>
      </c>
      <c r="F63" s="65">
        <f>(Жильцы!S63-Жильцы!R63)*$F$132</f>
        <v>1027.1400000000001</v>
      </c>
      <c r="G63" s="65">
        <f>(Жильцы!T63-Жильцы!S63)*$G$132</f>
        <v>1033.5</v>
      </c>
      <c r="H63" s="65">
        <f>(Жильцы!U63-Жильцы!T63)*$H$132</f>
        <v>950.82</v>
      </c>
      <c r="I63" s="65">
        <f>(Жильцы!V63-Жильцы!U63)*$I$132</f>
        <v>839.5200000000001</v>
      </c>
      <c r="J63" s="65">
        <f>(Жильцы!W63-Жильцы!V63)*$J$132</f>
        <v>805.19999999999993</v>
      </c>
      <c r="K63" s="65">
        <f>(Жильцы!X63-Жильцы!W63)*$K$132</f>
        <v>1085.7</v>
      </c>
      <c r="L63" s="65">
        <f>(Жильцы!Y63-Жильцы!X63)*$L$132</f>
        <v>666.59999999999991</v>
      </c>
      <c r="M63" s="65">
        <f>(Жильцы!Z63-Жильцы!Y63)*$M$132</f>
        <v>1254</v>
      </c>
      <c r="N63" s="65">
        <f>(Жильцы!AA63-Жильцы!Z63)*$N$132</f>
        <v>1478.3999999999999</v>
      </c>
      <c r="O63" s="65">
        <f>(Жильцы!AB63-Жильцы!AA63)*$O$132</f>
        <v>943.8</v>
      </c>
    </row>
    <row r="64" spans="1:15">
      <c r="A64" s="445">
        <v>63</v>
      </c>
      <c r="B64" s="450" t="s">
        <v>249</v>
      </c>
      <c r="D64" s="65">
        <f>(Жильцы!Q64-Жильцы!P64)*$D$132</f>
        <v>705.96</v>
      </c>
      <c r="E64" s="65">
        <f>(Жильцы!R64-Жильцы!Q64)*$E$132</f>
        <v>639.18000000000006</v>
      </c>
      <c r="F64" s="65">
        <f>(Жильцы!S64-Жильцы!R64)*$F$132</f>
        <v>511.98</v>
      </c>
      <c r="G64" s="65">
        <f>(Жильцы!T64-Жильцы!S64)*$G$132</f>
        <v>559.68000000000006</v>
      </c>
      <c r="H64" s="65">
        <f>(Жильцы!U64-Жильцы!T64)*$H$132</f>
        <v>550.14</v>
      </c>
      <c r="I64" s="65">
        <f>(Жильцы!V64-Жильцы!U64)*$I$132</f>
        <v>588.30000000000007</v>
      </c>
      <c r="J64" s="65">
        <f>(Жильцы!W64-Жильцы!V64)*$J$132</f>
        <v>861.3</v>
      </c>
      <c r="K64" s="65">
        <f>(Жильцы!X64-Жильцы!W64)*$K$132</f>
        <v>864.59999999999991</v>
      </c>
      <c r="L64" s="65">
        <f>(Жильцы!Y64-Жильцы!X64)*$L$132</f>
        <v>834.9</v>
      </c>
      <c r="M64" s="65">
        <f>(Жильцы!Z64-Жильцы!Y64)*$M$132</f>
        <v>676.5</v>
      </c>
      <c r="N64" s="65">
        <f>(Жильцы!AA64-Жильцы!Z64)*$N$132</f>
        <v>653.4</v>
      </c>
      <c r="O64" s="65">
        <f>(Жильцы!AB64-Жильцы!AA64)*$O$132</f>
        <v>693</v>
      </c>
    </row>
    <row r="65" spans="1:15">
      <c r="A65" s="445">
        <v>64</v>
      </c>
      <c r="B65" s="450" t="s">
        <v>250</v>
      </c>
      <c r="D65" s="65">
        <f>(Жильцы!Q65-Жильцы!P65)*$D$132</f>
        <v>50.88</v>
      </c>
      <c r="E65" s="65">
        <f>(Жильцы!R65-Жильцы!Q65)*$E$132</f>
        <v>225.78</v>
      </c>
      <c r="F65" s="65">
        <f>(Жильцы!S65-Жильцы!R65)*$F$132</f>
        <v>333.90000000000003</v>
      </c>
      <c r="G65" s="65">
        <f>(Жильцы!T65-Жильцы!S65)*$G$132</f>
        <v>470.64000000000004</v>
      </c>
      <c r="H65" s="65">
        <f>(Жильцы!U65-Жильцы!T65)*$H$132</f>
        <v>384.78000000000003</v>
      </c>
      <c r="I65" s="65">
        <f>(Жильцы!V65-Жильцы!U65)*$I$132</f>
        <v>499.26000000000005</v>
      </c>
      <c r="J65" s="65">
        <f>(Жильцы!W65-Жильцы!V65)*$J$132</f>
        <v>630.29999999999995</v>
      </c>
      <c r="K65" s="65">
        <f>(Жильцы!X65-Жильцы!W65)*$K$132</f>
        <v>1254</v>
      </c>
      <c r="L65" s="65">
        <f>(Жильцы!Y65-Жильцы!X65)*$L$132</f>
        <v>910.8</v>
      </c>
      <c r="M65" s="65">
        <f>(Жильцы!Z65-Жильцы!Y65)*$M$132</f>
        <v>1211.0999999999999</v>
      </c>
      <c r="N65" s="65">
        <f>(Жильцы!AA65-Жильцы!Z65)*$N$132</f>
        <v>745.8</v>
      </c>
      <c r="O65" s="65">
        <f>(Жильцы!AB65-Жильцы!AA65)*$O$132</f>
        <v>821.69999999999993</v>
      </c>
    </row>
    <row r="66" spans="1:15">
      <c r="A66" s="445">
        <v>65</v>
      </c>
      <c r="B66" s="450" t="s">
        <v>251</v>
      </c>
      <c r="D66" s="65">
        <f>(Жильцы!Q66-Жильцы!P66)*$D$132</f>
        <v>1707.66</v>
      </c>
      <c r="E66" s="65">
        <f>(Жильцы!R66-Жильцы!Q66)*$E$132</f>
        <v>680.52</v>
      </c>
      <c r="F66" s="65">
        <f>(Жильцы!S66-Жильцы!R66)*$F$132</f>
        <v>868.1400000000001</v>
      </c>
      <c r="G66" s="65">
        <f>(Жильцы!T66-Жильцы!S66)*$G$132</f>
        <v>766.38</v>
      </c>
      <c r="H66" s="65">
        <f>(Жильцы!U66-Жильцы!T66)*$H$132</f>
        <v>801.36</v>
      </c>
      <c r="I66" s="65">
        <f>(Жильцы!V66-Жильцы!U66)*$I$132</f>
        <v>610.56000000000006</v>
      </c>
      <c r="J66" s="65">
        <f>(Жильцы!W66-Жильцы!V66)*$J$132</f>
        <v>627</v>
      </c>
      <c r="K66" s="65">
        <f>(Жильцы!X66-Жильцы!W66)*$K$132</f>
        <v>640.19999999999993</v>
      </c>
      <c r="L66" s="65">
        <f>(Жильцы!Y66-Жильцы!X66)*$L$132</f>
        <v>755.69999999999993</v>
      </c>
      <c r="M66" s="65">
        <f>(Жильцы!Z66-Жильцы!Y66)*$M$132</f>
        <v>537.9</v>
      </c>
      <c r="N66" s="65">
        <f>(Жильцы!AA66-Жильцы!Z66)*$N$132</f>
        <v>986.69999999999993</v>
      </c>
      <c r="O66" s="65">
        <f>(Жильцы!AB66-Жильцы!AA66)*$O$132</f>
        <v>980.09999999999991</v>
      </c>
    </row>
    <row r="67" spans="1:15">
      <c r="A67" s="445">
        <v>66</v>
      </c>
      <c r="B67" s="450" t="s">
        <v>252</v>
      </c>
      <c r="D67" s="65">
        <f>(Жильцы!Q67-Жильцы!P67)*$D$132</f>
        <v>670.98</v>
      </c>
      <c r="E67" s="65">
        <f>(Жильцы!R67-Жильцы!Q67)*$E$132</f>
        <v>801.36</v>
      </c>
      <c r="F67" s="65">
        <f>(Жильцы!S67-Жильцы!R67)*$F$132</f>
        <v>845.88</v>
      </c>
      <c r="G67" s="65">
        <f>(Жильцы!T67-Жильцы!S67)*$G$132</f>
        <v>893.58</v>
      </c>
      <c r="H67" s="65">
        <f>(Жильцы!U67-Жильцы!T67)*$H$132</f>
        <v>477</v>
      </c>
      <c r="I67" s="65">
        <f>(Жильцы!V67-Жильцы!U67)*$I$132</f>
        <v>636</v>
      </c>
      <c r="J67" s="65">
        <f>(Жильцы!W67-Жильцы!V67)*$J$132</f>
        <v>660</v>
      </c>
      <c r="K67" s="65">
        <f>(Жильцы!X67-Жильцы!W67)*$K$132</f>
        <v>330</v>
      </c>
      <c r="L67" s="65">
        <f>(Жильцы!Y67-Жильцы!X67)*$L$132</f>
        <v>462</v>
      </c>
      <c r="M67" s="65">
        <f>(Жильцы!Z67-Жильцы!Y67)*$M$132</f>
        <v>947.09999999999991</v>
      </c>
      <c r="N67" s="65">
        <f>(Жильцы!AA67-Жильцы!Z67)*$N$132</f>
        <v>957</v>
      </c>
      <c r="O67" s="65">
        <f>(Жильцы!AB67-Жильцы!AA67)*$O$132</f>
        <v>871.19999999999993</v>
      </c>
    </row>
    <row r="68" spans="1:15">
      <c r="A68" s="445">
        <v>67</v>
      </c>
      <c r="B68" s="450" t="s">
        <v>253</v>
      </c>
      <c r="D68" s="65">
        <f>(Жильцы!Q68-Жильцы!P68)*$D$132</f>
        <v>604.20000000000005</v>
      </c>
      <c r="E68" s="65">
        <f>(Жильцы!R68-Жильцы!Q68)*$E$132</f>
        <v>699.6</v>
      </c>
      <c r="F68" s="65">
        <f>(Жильцы!S68-Жильцы!R68)*$F$132</f>
        <v>604.20000000000005</v>
      </c>
      <c r="G68" s="65">
        <f>(Жильцы!T68-Жильцы!S68)*$G$132</f>
        <v>699.6</v>
      </c>
      <c r="H68" s="65">
        <f>(Жильцы!U68-Жильцы!T68)*$H$132</f>
        <v>636</v>
      </c>
      <c r="I68" s="65">
        <f>(Жильцы!V68-Жильцы!U68)*$I$132</f>
        <v>636</v>
      </c>
      <c r="J68" s="65">
        <f>(Жильцы!W68-Жильцы!V68)*$J$132</f>
        <v>660</v>
      </c>
      <c r="K68" s="65">
        <f>(Жильцы!X68-Жильцы!W68)*$K$132</f>
        <v>660</v>
      </c>
      <c r="L68" s="65">
        <f>(Жильцы!Y68-Жильцы!X68)*$L$132</f>
        <v>924</v>
      </c>
      <c r="M68" s="65">
        <f>(Жильцы!Z68-Жильцы!Y68)*$M$132</f>
        <v>660</v>
      </c>
      <c r="N68" s="65">
        <f>(Жильцы!AA68-Жильцы!Z68)*$N$132</f>
        <v>396</v>
      </c>
      <c r="O68" s="65">
        <f>(Жильцы!AB68-Жильцы!AA68)*$O$132</f>
        <v>594</v>
      </c>
    </row>
    <row r="69" spans="1:15">
      <c r="A69" s="445">
        <v>68</v>
      </c>
      <c r="B69" s="450" t="s">
        <v>254</v>
      </c>
      <c r="D69" s="65">
        <f>(Жильцы!Q69-Жильцы!P69)*$D$132</f>
        <v>1179.78</v>
      </c>
      <c r="E69" s="65">
        <f>(Жильцы!R69-Жильцы!Q69)*$E$132</f>
        <v>1020.7800000000001</v>
      </c>
      <c r="F69" s="65">
        <f>(Жильцы!S69-Жильцы!R69)*$F$132</f>
        <v>944.46</v>
      </c>
      <c r="G69" s="65">
        <f>(Жильцы!T69-Жильцы!S69)*$G$132</f>
        <v>992.16000000000008</v>
      </c>
      <c r="H69" s="65">
        <f>(Жильцы!U69-Жильцы!T69)*$H$132</f>
        <v>1132.0800000000002</v>
      </c>
      <c r="I69" s="65">
        <f>(Жильцы!V69-Жильцы!U69)*$I$132</f>
        <v>852.24</v>
      </c>
      <c r="J69" s="65">
        <f>(Жильцы!W69-Жильцы!V69)*$J$132</f>
        <v>1221</v>
      </c>
      <c r="K69" s="65">
        <f>(Жильцы!X69-Жильцы!W69)*$K$132</f>
        <v>1696.1999999999998</v>
      </c>
      <c r="L69" s="65">
        <f>(Жильцы!Y69-Жильцы!X69)*$L$132</f>
        <v>1455.3</v>
      </c>
      <c r="M69" s="65">
        <f>(Жильцы!Z69-Жильцы!Y69)*$M$132</f>
        <v>900.9</v>
      </c>
      <c r="N69" s="65">
        <f>(Жильцы!AA69-Жильцы!Z69)*$N$132</f>
        <v>1178.0999999999999</v>
      </c>
      <c r="O69" s="65">
        <f>(Жильцы!AB69-Жильцы!AA69)*$O$132</f>
        <v>1145.0999999999999</v>
      </c>
    </row>
    <row r="70" spans="1:15">
      <c r="A70" s="445">
        <v>69</v>
      </c>
      <c r="B70" s="450" t="s">
        <v>255</v>
      </c>
      <c r="D70" s="65">
        <f>(Жильцы!Q70-Жильцы!P70)*$D$132</f>
        <v>623.28000000000009</v>
      </c>
      <c r="E70" s="65">
        <f>(Жильцы!R70-Жильцы!Q70)*$E$132</f>
        <v>508.8</v>
      </c>
      <c r="F70" s="65">
        <f>(Жильцы!S70-Жильцы!R70)*$F$132</f>
        <v>483.36</v>
      </c>
      <c r="G70" s="65">
        <f>(Жильцы!T70-Жильцы!S70)*$G$132</f>
        <v>527.88</v>
      </c>
      <c r="H70" s="65">
        <f>(Жильцы!U70-Жильцы!T70)*$H$132</f>
        <v>680.52</v>
      </c>
      <c r="I70" s="65">
        <f>(Жильцы!V70-Жильцы!U70)*$I$132</f>
        <v>616.92000000000007</v>
      </c>
      <c r="J70" s="65">
        <f>(Жильцы!W70-Жильцы!V70)*$J$132</f>
        <v>570.9</v>
      </c>
      <c r="K70" s="65">
        <f>(Жильцы!X70-Жильцы!W70)*$K$132</f>
        <v>547.79999999999995</v>
      </c>
      <c r="L70" s="65">
        <f>(Жильцы!Y70-Жильцы!X70)*$L$132</f>
        <v>653.4</v>
      </c>
      <c r="M70" s="65">
        <f>(Жильцы!Z70-Жильцы!Y70)*$M$132</f>
        <v>749.09999999999991</v>
      </c>
      <c r="N70" s="65">
        <f>(Жильцы!AA70-Жильцы!Z70)*$N$132</f>
        <v>547.79999999999995</v>
      </c>
      <c r="O70" s="65">
        <f>(Жильцы!AB70-Жильцы!AA70)*$O$132</f>
        <v>594</v>
      </c>
    </row>
    <row r="71" spans="1:15">
      <c r="A71" s="445">
        <v>70</v>
      </c>
      <c r="B71" s="451" t="s">
        <v>256</v>
      </c>
      <c r="D71" s="65">
        <f>(Жильцы!Q71-Жильцы!P71)*$D$132</f>
        <v>416.58000000000004</v>
      </c>
      <c r="E71" s="65">
        <f>(Жильцы!R71-Жильцы!Q71)*$E$132</f>
        <v>311.64000000000004</v>
      </c>
      <c r="F71" s="65">
        <f>(Жильцы!S71-Жильцы!R71)*$F$132</f>
        <v>289.38</v>
      </c>
      <c r="G71" s="65">
        <f>(Жильцы!T71-Жильцы!S71)*$G$132</f>
        <v>445.20000000000005</v>
      </c>
      <c r="H71" s="65">
        <f>(Жильцы!U71-Жильцы!T71)*$H$132</f>
        <v>566.04000000000008</v>
      </c>
      <c r="I71" s="65">
        <f>(Жильцы!V71-Жильцы!U71)*$I$132</f>
        <v>378.42</v>
      </c>
      <c r="J71" s="65">
        <f>(Жильцы!W71-Жильцы!V71)*$J$132</f>
        <v>326.7</v>
      </c>
      <c r="K71" s="65">
        <f>(Жильцы!X71-Жильцы!W71)*$K$132</f>
        <v>1085.7</v>
      </c>
      <c r="L71" s="65">
        <f>(Жильцы!Y71-Жильцы!X71)*$L$132</f>
        <v>630.29999999999995</v>
      </c>
      <c r="M71" s="65">
        <f>(Жильцы!Z71-Жильцы!Y71)*$M$132</f>
        <v>438.9</v>
      </c>
      <c r="N71" s="65">
        <f>(Жильцы!AA71-Жильцы!Z71)*$N$132</f>
        <v>369.59999999999997</v>
      </c>
      <c r="O71" s="65">
        <f>(Жильцы!AB71-Жильцы!AA71)*$O$132</f>
        <v>425.7</v>
      </c>
    </row>
    <row r="72" spans="1:15">
      <c r="A72" s="445">
        <v>71</v>
      </c>
      <c r="B72" s="450" t="s">
        <v>257</v>
      </c>
      <c r="D72" s="65">
        <f>(Жильцы!Q72-Жильцы!P72)*$D$132</f>
        <v>403.86</v>
      </c>
      <c r="E72" s="65">
        <f>(Жильцы!R72-Жильцы!Q72)*$E$132</f>
        <v>1326.0600000000002</v>
      </c>
      <c r="F72" s="65">
        <f>(Жильцы!S72-Жильцы!R72)*$F$132</f>
        <v>604.20000000000005</v>
      </c>
      <c r="G72" s="65">
        <f>(Жильцы!T72-Жильцы!S72)*$G$132</f>
        <v>569.22</v>
      </c>
      <c r="H72" s="65">
        <f>(Жильцы!U72-Жильцы!T72)*$H$132</f>
        <v>636</v>
      </c>
      <c r="I72" s="65">
        <f>(Жильцы!V72-Жильцы!U72)*$I$132</f>
        <v>718.68000000000006</v>
      </c>
      <c r="J72" s="65">
        <f>(Жильцы!W72-Жильцы!V72)*$J$132</f>
        <v>660</v>
      </c>
      <c r="K72" s="65">
        <f>(Жильцы!X72-Жильцы!W72)*$K$132</f>
        <v>1026.3</v>
      </c>
      <c r="L72" s="65">
        <f>(Жильцы!Y72-Жильцы!X72)*$L$132</f>
        <v>660</v>
      </c>
      <c r="M72" s="65">
        <f>(Жильцы!Z72-Жильцы!Y72)*$M$132</f>
        <v>660</v>
      </c>
      <c r="N72" s="65">
        <f>(Жильцы!AA72-Жильцы!Z72)*$N$132</f>
        <v>986.69999999999993</v>
      </c>
      <c r="O72" s="65">
        <f>(Жильцы!AB72-Жильцы!AA72)*$O$132</f>
        <v>495</v>
      </c>
    </row>
    <row r="73" spans="1:15">
      <c r="A73" s="445">
        <v>72</v>
      </c>
      <c r="B73" s="450" t="s">
        <v>258</v>
      </c>
      <c r="D73" s="65">
        <f>(Жильцы!Q73-Жильцы!P73)*$D$132</f>
        <v>906.30000000000007</v>
      </c>
      <c r="E73" s="65">
        <f>(Жильцы!R73-Жильцы!Q73)*$E$132</f>
        <v>731.40000000000009</v>
      </c>
      <c r="F73" s="65">
        <f>(Жильцы!S73-Жильцы!R73)*$F$132</f>
        <v>572.4</v>
      </c>
      <c r="G73" s="65">
        <f>(Жильцы!T73-Жильцы!S73)*$G$132</f>
        <v>343.44</v>
      </c>
      <c r="H73" s="65">
        <f>(Жильцы!U73-Жильцы!T73)*$H$132</f>
        <v>352.98</v>
      </c>
      <c r="I73" s="65">
        <f>(Жильцы!V73-Жильцы!U73)*$I$132</f>
        <v>184.44</v>
      </c>
      <c r="J73" s="65">
        <f>(Жильцы!W73-Жильцы!V73)*$J$132</f>
        <v>702.9</v>
      </c>
      <c r="K73" s="65">
        <f>(Жильцы!X73-Жильцы!W73)*$K$132</f>
        <v>755.69999999999993</v>
      </c>
      <c r="L73" s="65">
        <f>(Жильцы!Y73-Жильцы!X73)*$L$132</f>
        <v>953.69999999999993</v>
      </c>
      <c r="M73" s="65">
        <f>(Жильцы!Z73-Жильцы!Y73)*$M$132</f>
        <v>603.9</v>
      </c>
      <c r="N73" s="65">
        <f>(Жильцы!AA73-Жильцы!Z73)*$N$132</f>
        <v>567.6</v>
      </c>
      <c r="O73" s="65">
        <f>(Жильцы!AB73-Жильцы!AA73)*$O$132</f>
        <v>511.5</v>
      </c>
    </row>
    <row r="74" spans="1:15">
      <c r="A74" s="445">
        <v>73</v>
      </c>
      <c r="B74" s="450" t="s">
        <v>259</v>
      </c>
      <c r="D74" s="65">
        <f>(Жильцы!Q74-Жильцы!P74)*$D$132</f>
        <v>483.36</v>
      </c>
      <c r="E74" s="65">
        <f>(Жильцы!R74-Жильцы!Q74)*$E$132</f>
        <v>524.70000000000005</v>
      </c>
      <c r="F74" s="65">
        <f>(Жильцы!S74-Жильцы!R74)*$F$132</f>
        <v>486.54</v>
      </c>
      <c r="G74" s="65">
        <f>(Жильцы!T74-Жильцы!S74)*$G$132</f>
        <v>511.98</v>
      </c>
      <c r="H74" s="65">
        <f>(Жильцы!U74-Жильцы!T74)*$H$132</f>
        <v>477</v>
      </c>
      <c r="I74" s="65">
        <f>(Жильцы!V74-Жильцы!U74)*$I$132</f>
        <v>594.66000000000008</v>
      </c>
      <c r="J74" s="65">
        <f>(Жильцы!W74-Жильцы!V74)*$J$132</f>
        <v>468.59999999999997</v>
      </c>
      <c r="K74" s="65">
        <f>(Жильцы!X74-Жильцы!W74)*$K$132</f>
        <v>488.4</v>
      </c>
      <c r="L74" s="65">
        <f>(Жильцы!Y74-Жильцы!X74)*$L$132</f>
        <v>689.69999999999993</v>
      </c>
      <c r="M74" s="65">
        <f>(Жильцы!Z74-Жильцы!Y74)*$M$132</f>
        <v>660</v>
      </c>
      <c r="N74" s="65">
        <f>(Жильцы!AA74-Жильцы!Z74)*$N$132</f>
        <v>300.3</v>
      </c>
      <c r="O74" s="65">
        <f>(Жильцы!AB74-Жильцы!AA74)*$O$132</f>
        <v>584.1</v>
      </c>
    </row>
    <row r="75" spans="1:15">
      <c r="A75" s="445">
        <v>74</v>
      </c>
      <c r="B75" s="450" t="s">
        <v>260</v>
      </c>
      <c r="D75" s="65">
        <f>(Жильцы!Q75-Жильцы!P75)*$D$132</f>
        <v>283.02000000000004</v>
      </c>
      <c r="E75" s="65">
        <f>(Жильцы!R75-Жильцы!Q75)*$E$132</f>
        <v>302.10000000000002</v>
      </c>
      <c r="F75" s="65">
        <f>(Жильцы!S75-Жильцы!R75)*$F$132</f>
        <v>318</v>
      </c>
      <c r="G75" s="65">
        <f>(Жильцы!T75-Жильцы!S75)*$G$132</f>
        <v>219.42000000000002</v>
      </c>
      <c r="H75" s="65">
        <f>(Жильцы!U75-Жильцы!T75)*$H$132</f>
        <v>232.14000000000001</v>
      </c>
      <c r="I75" s="65">
        <f>(Жильцы!V75-Жильцы!U75)*$I$132</f>
        <v>251.22</v>
      </c>
      <c r="J75" s="65">
        <f>(Жильцы!W75-Жильцы!V75)*$J$132</f>
        <v>207.89999999999998</v>
      </c>
      <c r="K75" s="65">
        <f>(Жильцы!X75-Жильцы!W75)*$K$132</f>
        <v>356.4</v>
      </c>
      <c r="L75" s="65">
        <f>(Жильцы!Y75-Жильцы!X75)*$L$132</f>
        <v>405.9</v>
      </c>
      <c r="M75" s="65">
        <f>(Жильцы!Z75-Жильцы!Y75)*$M$132</f>
        <v>194.7</v>
      </c>
      <c r="N75" s="65">
        <f>(Жильцы!AA75-Жильцы!Z75)*$N$132</f>
        <v>214.5</v>
      </c>
      <c r="O75" s="65">
        <f>(Жильцы!AB75-Жильцы!AA75)*$O$132</f>
        <v>330</v>
      </c>
    </row>
    <row r="76" spans="1:15">
      <c r="A76" s="445">
        <v>75</v>
      </c>
      <c r="B76" s="450" t="s">
        <v>261</v>
      </c>
      <c r="D76" s="65">
        <f>(Жильцы!Q76-Жильцы!P76)*$D$132</f>
        <v>413.40000000000003</v>
      </c>
      <c r="E76" s="65">
        <f>(Жильцы!R76-Жильцы!Q76)*$E$132</f>
        <v>343.44</v>
      </c>
      <c r="F76" s="65">
        <f>(Жильцы!S76-Жильцы!R76)*$F$132</f>
        <v>394.32</v>
      </c>
      <c r="G76" s="65">
        <f>(Жильцы!T76-Жильцы!S76)*$G$132</f>
        <v>324.36</v>
      </c>
      <c r="H76" s="65">
        <f>(Жильцы!U76-Жильцы!T76)*$H$132</f>
        <v>445.20000000000005</v>
      </c>
      <c r="I76" s="65">
        <f>(Жильцы!V76-Жильцы!U76)*$I$132</f>
        <v>257.58000000000004</v>
      </c>
      <c r="J76" s="65">
        <f>(Жильцы!W76-Жильцы!V76)*$J$132</f>
        <v>363</v>
      </c>
      <c r="K76" s="65">
        <f>(Жильцы!X76-Жильцы!W76)*$K$132</f>
        <v>353.09999999999997</v>
      </c>
      <c r="L76" s="65">
        <f>(Жильцы!Y76-Жильцы!X76)*$L$132</f>
        <v>415.79999999999995</v>
      </c>
      <c r="M76" s="65">
        <f>(Жильцы!Z76-Жильцы!Y76)*$M$132</f>
        <v>405.9</v>
      </c>
      <c r="N76" s="65">
        <f>(Жильцы!AA76-Жильцы!Z76)*$N$132</f>
        <v>277.2</v>
      </c>
      <c r="O76" s="65">
        <f>(Жильцы!AB76-Жильцы!AA76)*$O$132</f>
        <v>419.09999999999997</v>
      </c>
    </row>
    <row r="77" spans="1:15">
      <c r="A77" s="445">
        <v>76</v>
      </c>
      <c r="B77" s="450" t="s">
        <v>262</v>
      </c>
      <c r="D77" s="65">
        <f>(Жильцы!Q77-Жильцы!P77)*$D$132</f>
        <v>448.38</v>
      </c>
      <c r="E77" s="65">
        <f>(Жильцы!R77-Жильцы!Q77)*$E$132</f>
        <v>442.02000000000004</v>
      </c>
      <c r="F77" s="65">
        <f>(Жильцы!S77-Жильцы!R77)*$F$132</f>
        <v>416.58000000000004</v>
      </c>
      <c r="G77" s="65">
        <f>(Жильцы!T77-Жильцы!S77)*$G$132</f>
        <v>270.3</v>
      </c>
      <c r="H77" s="65">
        <f>(Жильцы!U77-Жильцы!T77)*$H$132</f>
        <v>601.02</v>
      </c>
      <c r="I77" s="65">
        <f>(Жильцы!V77-Жильцы!U77)*$I$132</f>
        <v>511.98</v>
      </c>
      <c r="J77" s="65">
        <f>(Жильцы!W77-Жильцы!V77)*$J$132</f>
        <v>498.29999999999995</v>
      </c>
      <c r="K77" s="65">
        <f>(Жильцы!X77-Жильцы!W77)*$K$132</f>
        <v>405.9</v>
      </c>
      <c r="L77" s="65">
        <f>(Жильцы!Y77-Жильцы!X77)*$L$132</f>
        <v>501.59999999999997</v>
      </c>
      <c r="M77" s="65">
        <f>(Жильцы!Z77-Жильцы!Y77)*$M$132</f>
        <v>518.1</v>
      </c>
      <c r="N77" s="65">
        <f>(Жильцы!AA77-Жильцы!Z77)*$N$132</f>
        <v>551.1</v>
      </c>
      <c r="O77" s="65">
        <f>(Жильцы!AB77-Жильцы!AA77)*$O$132</f>
        <v>363</v>
      </c>
    </row>
    <row r="78" spans="1:15">
      <c r="A78" s="445">
        <v>77</v>
      </c>
      <c r="B78" s="450" t="s">
        <v>263</v>
      </c>
      <c r="D78" s="65">
        <f>(Жильцы!Q78-Жильцы!P78)*$D$132</f>
        <v>1055.76</v>
      </c>
      <c r="E78" s="65">
        <f>(Жильцы!R78-Жильцы!Q78)*$E$132</f>
        <v>931.74</v>
      </c>
      <c r="F78" s="65">
        <f>(Жильцы!S78-Жильцы!R78)*$F$132</f>
        <v>960.36</v>
      </c>
      <c r="G78" s="65">
        <f>(Жильцы!T78-Жильцы!S78)*$G$132</f>
        <v>922.2</v>
      </c>
      <c r="H78" s="65">
        <f>(Жильцы!U78-Жильцы!T78)*$H$132</f>
        <v>1043.04</v>
      </c>
      <c r="I78" s="65">
        <f>(Жильцы!V78-Жильцы!U78)*$I$132</f>
        <v>1043.04</v>
      </c>
      <c r="J78" s="65">
        <f>(Жильцы!W78-Жильцы!V78)*$J$132</f>
        <v>1191.3</v>
      </c>
      <c r="K78" s="65">
        <f>(Жильцы!X78-Жильцы!W78)*$K$132</f>
        <v>2303.4</v>
      </c>
      <c r="L78" s="65">
        <f>(Жильцы!Y78-Жильцы!X78)*$L$132</f>
        <v>1329.8999999999999</v>
      </c>
      <c r="M78" s="65">
        <f>(Жильцы!Z78-Жильцы!Y78)*$M$132</f>
        <v>1135.2</v>
      </c>
      <c r="N78" s="65">
        <f>(Жильцы!AA78-Жильцы!Z78)*$N$132</f>
        <v>986.69999999999993</v>
      </c>
      <c r="O78" s="65">
        <f>(Жильцы!AB78-Жильцы!AA78)*$O$132</f>
        <v>904.19999999999993</v>
      </c>
    </row>
    <row r="79" spans="1:15">
      <c r="A79" s="445">
        <v>78</v>
      </c>
      <c r="B79" s="450" t="s">
        <v>264</v>
      </c>
      <c r="D79" s="65">
        <f>(Жильцы!Q79-Жильцы!P79)*$D$132</f>
        <v>871.32</v>
      </c>
      <c r="E79" s="65">
        <f>(Жильцы!R79-Жильцы!Q79)*$E$132</f>
        <v>947.6400000000001</v>
      </c>
      <c r="F79" s="65">
        <f>(Жильцы!S79-Жильцы!R79)*$F$132</f>
        <v>763.2</v>
      </c>
      <c r="G79" s="65">
        <f>(Жильцы!T79-Жильцы!S79)*$G$132</f>
        <v>750.48</v>
      </c>
      <c r="H79" s="65">
        <f>(Жильцы!U79-Жильцы!T79)*$H$132</f>
        <v>766.38</v>
      </c>
      <c r="I79" s="65">
        <f>(Жильцы!V79-Жильцы!U79)*$I$132</f>
        <v>629.64</v>
      </c>
      <c r="J79" s="65">
        <f>(Жильцы!W79-Жильцы!V79)*$J$132</f>
        <v>798.59999999999991</v>
      </c>
      <c r="K79" s="65">
        <f>(Жильцы!X79-Жильцы!W79)*$K$132</f>
        <v>1283.6999999999998</v>
      </c>
      <c r="L79" s="65">
        <f>(Жильцы!Y79-Жильцы!X79)*$L$132</f>
        <v>1029.5999999999999</v>
      </c>
      <c r="M79" s="65">
        <f>(Жильцы!Z79-Жильцы!Y79)*$M$132</f>
        <v>623.69999999999993</v>
      </c>
      <c r="N79" s="65">
        <f>(Жильцы!AA79-Жильцы!Z79)*$N$132</f>
        <v>815.09999999999991</v>
      </c>
      <c r="O79" s="65">
        <f>(Жильцы!AB79-Жильцы!AA79)*$O$132</f>
        <v>729.3</v>
      </c>
    </row>
    <row r="80" spans="1:15">
      <c r="A80" s="445">
        <v>79</v>
      </c>
      <c r="B80" s="450" t="s">
        <v>265</v>
      </c>
      <c r="D80" s="65">
        <f>(Жильцы!Q80-Жильцы!P80)*$D$132</f>
        <v>114.48</v>
      </c>
      <c r="E80" s="65">
        <f>(Жильцы!R80-Жильцы!Q80)*$E$132</f>
        <v>92.22</v>
      </c>
      <c r="F80" s="65">
        <f>(Жильцы!S80-Жильцы!R80)*$F$132</f>
        <v>38.160000000000004</v>
      </c>
      <c r="G80" s="65">
        <f>(Жильцы!T80-Жильцы!S80)*$G$132</f>
        <v>187.62</v>
      </c>
      <c r="H80" s="65">
        <f>(Жильцы!U80-Жильцы!T80)*$H$132</f>
        <v>597.84</v>
      </c>
      <c r="I80" s="65">
        <f>(Жильцы!V80-Жильцы!U80)*$I$132</f>
        <v>505.62</v>
      </c>
      <c r="J80" s="65">
        <f>(Жильцы!W80-Жильцы!V80)*$J$132</f>
        <v>669.9</v>
      </c>
      <c r="K80" s="65">
        <f>(Жильцы!X80-Жильцы!W80)*$K$132</f>
        <v>1098.8999999999999</v>
      </c>
      <c r="L80" s="65">
        <f>(Жильцы!Y80-Жильцы!X80)*$L$132</f>
        <v>858</v>
      </c>
      <c r="M80" s="65">
        <f>(Жильцы!Z80-Жильцы!Y80)*$M$132</f>
        <v>660</v>
      </c>
      <c r="N80" s="65">
        <f>(Жильцы!AA80-Жильцы!Z80)*$N$132</f>
        <v>567.6</v>
      </c>
      <c r="O80" s="65">
        <f>(Жильцы!AB80-Жильцы!AA80)*$O$132</f>
        <v>442.2</v>
      </c>
    </row>
    <row r="81" spans="1:15">
      <c r="A81" s="445">
        <v>80</v>
      </c>
      <c r="B81" s="450" t="s">
        <v>266</v>
      </c>
      <c r="D81" s="65">
        <f>(Жильцы!Q81-Жильцы!P81)*$D$132</f>
        <v>899.94</v>
      </c>
      <c r="E81" s="65">
        <f>(Жильцы!R81-Жильцы!Q81)*$E$132</f>
        <v>947.6400000000001</v>
      </c>
      <c r="F81" s="65">
        <f>(Жильцы!S81-Жильцы!R81)*$F$132</f>
        <v>709.14</v>
      </c>
      <c r="G81" s="65">
        <f>(Жильцы!T81-Жильцы!S81)*$G$132</f>
        <v>731.40000000000009</v>
      </c>
      <c r="H81" s="65">
        <f>(Жильцы!U81-Жильцы!T81)*$H$132</f>
        <v>820.44</v>
      </c>
      <c r="I81" s="65">
        <f>(Жильцы!V81-Жильцы!U81)*$I$132</f>
        <v>833.16000000000008</v>
      </c>
      <c r="J81" s="65">
        <f>(Жильцы!W81-Жильцы!V81)*$J$132</f>
        <v>917.4</v>
      </c>
      <c r="K81" s="65">
        <f>(Жильцы!X81-Жильцы!W81)*$K$132</f>
        <v>1207.8</v>
      </c>
      <c r="L81" s="65">
        <f>(Жильцы!Y81-Жильцы!X81)*$L$132</f>
        <v>1389.3</v>
      </c>
      <c r="M81" s="65">
        <f>(Жильцы!Z81-Жильцы!Y81)*$M$132</f>
        <v>745.8</v>
      </c>
      <c r="N81" s="65">
        <f>(Жильцы!AA81-Жильцы!Z81)*$N$132</f>
        <v>861.3</v>
      </c>
      <c r="O81" s="65">
        <f>(Жильцы!AB81-Жильцы!AA81)*$O$132</f>
        <v>877.8</v>
      </c>
    </row>
    <row r="82" spans="1:15">
      <c r="A82" s="445">
        <v>81</v>
      </c>
      <c r="B82" s="450" t="s">
        <v>547</v>
      </c>
      <c r="D82" s="65">
        <f>(Жильцы!Q82-Жильцы!P82)*$D$132</f>
        <v>601.02</v>
      </c>
      <c r="E82" s="65">
        <f>(Жильцы!R82-Жильцы!Q82)*$E$132</f>
        <v>244.86</v>
      </c>
      <c r="F82" s="65">
        <f>(Жильцы!S82-Жильцы!R82)*$F$132</f>
        <v>368.88</v>
      </c>
      <c r="G82" s="65">
        <f>(Жильцы!T82-Жильцы!S82)*$G$132</f>
        <v>422.94</v>
      </c>
      <c r="H82" s="65">
        <f>(Жильцы!U82-Жильцы!T82)*$H$132</f>
        <v>349.8</v>
      </c>
      <c r="I82" s="65">
        <f>(Жильцы!V82-Жильцы!U82)*$I$132</f>
        <v>492.90000000000003</v>
      </c>
      <c r="J82" s="65">
        <f>(Жильцы!W82-Жильцы!V82)*$J$132</f>
        <v>330</v>
      </c>
      <c r="K82" s="65">
        <f>(Жильцы!X82-Жильцы!W82)*$K$132</f>
        <v>521.4</v>
      </c>
      <c r="L82" s="65">
        <f>(Жильцы!Y82-Жильцы!X82)*$L$132</f>
        <v>620.4</v>
      </c>
      <c r="M82" s="65">
        <f>(Жильцы!Z82-Жильцы!Y82)*$M$132</f>
        <v>359.7</v>
      </c>
      <c r="N82" s="65">
        <f>(Жильцы!AA82-Жильцы!Z82)*$N$132</f>
        <v>587.4</v>
      </c>
      <c r="O82" s="65">
        <f>(Жильцы!AB82-Жильцы!AA82)*$O$132</f>
        <v>376.2</v>
      </c>
    </row>
    <row r="83" spans="1:15">
      <c r="A83" s="445">
        <v>82</v>
      </c>
      <c r="B83" s="450" t="s">
        <v>268</v>
      </c>
      <c r="D83" s="65">
        <f>(Жильцы!Q83-Жильцы!P83)*$D$132</f>
        <v>763.2</v>
      </c>
      <c r="E83" s="65">
        <f>(Жильцы!R83-Жильцы!Q83)*$E$132</f>
        <v>779.1</v>
      </c>
      <c r="F83" s="65">
        <f>(Жильцы!S83-Жильцы!R83)*$F$132</f>
        <v>683.7</v>
      </c>
      <c r="G83" s="65">
        <f>(Жильцы!T83-Жильцы!S83)*$G$132</f>
        <v>731.40000000000009</v>
      </c>
      <c r="H83" s="65">
        <f>(Жильцы!U83-Жильцы!T83)*$H$132</f>
        <v>667.80000000000007</v>
      </c>
      <c r="I83" s="65">
        <f>(Жильцы!V83-Жильцы!U83)*$I$132</f>
        <v>620.1</v>
      </c>
      <c r="J83" s="65">
        <f>(Жильцы!W83-Жильцы!V83)*$J$132</f>
        <v>709.5</v>
      </c>
      <c r="K83" s="65">
        <f>(Жильцы!X83-Жильцы!W83)*$K$132</f>
        <v>858</v>
      </c>
      <c r="L83" s="65">
        <f>(Жильцы!Y83-Жильцы!X83)*$L$132</f>
        <v>841.5</v>
      </c>
      <c r="M83" s="65">
        <f>(Жильцы!Z83-Жильцы!Y83)*$M$132</f>
        <v>577.5</v>
      </c>
      <c r="N83" s="65">
        <f>(Жильцы!AA83-Жильцы!Z83)*$N$132</f>
        <v>584.1</v>
      </c>
      <c r="O83" s="65">
        <f>(Жильцы!AB83-Жильцы!AA83)*$O$132</f>
        <v>603.9</v>
      </c>
    </row>
    <row r="84" spans="1:15">
      <c r="A84" s="445">
        <v>83</v>
      </c>
      <c r="B84" s="450" t="s">
        <v>269</v>
      </c>
      <c r="D84" s="65">
        <f>(Жильцы!Q84-Жильцы!P84)*$D$132</f>
        <v>3.18</v>
      </c>
      <c r="E84" s="65">
        <f>(Жильцы!R84-Жильцы!Q84)*$E$132</f>
        <v>9.5400000000000009</v>
      </c>
      <c r="F84" s="65">
        <f>(Жильцы!S84-Жильцы!R84)*$F$132</f>
        <v>9.5400000000000009</v>
      </c>
      <c r="G84" s="65">
        <f>(Жильцы!T84-Жильцы!S84)*$G$132</f>
        <v>740.94</v>
      </c>
      <c r="H84" s="65">
        <f>(Жильцы!U84-Жильцы!T84)*$H$132</f>
        <v>337.08000000000004</v>
      </c>
      <c r="I84" s="65">
        <f>(Жильцы!V84-Жильцы!U84)*$I$132</f>
        <v>44.52</v>
      </c>
      <c r="J84" s="65">
        <f>(Жильцы!W84-Жильцы!V84)*$J$132</f>
        <v>3.3</v>
      </c>
      <c r="K84" s="65">
        <f>(Жильцы!X84-Жильцы!W84)*$K$132</f>
        <v>52.8</v>
      </c>
      <c r="L84" s="65">
        <f>(Жильцы!Y84-Жильцы!X84)*$L$132</f>
        <v>326.7</v>
      </c>
      <c r="M84" s="65">
        <f>(Жильцы!Z84-Жильцы!Y84)*$M$132</f>
        <v>267.3</v>
      </c>
      <c r="N84" s="65">
        <f>(Жильцы!AA84-Жильцы!Z84)*$N$132</f>
        <v>257.39999999999998</v>
      </c>
      <c r="O84" s="65">
        <f>(Жильцы!AB84-Жильцы!AA84)*$O$132</f>
        <v>224.39999999999998</v>
      </c>
    </row>
    <row r="85" spans="1:15">
      <c r="A85" s="445">
        <v>84</v>
      </c>
      <c r="B85" s="450" t="s">
        <v>270</v>
      </c>
      <c r="D85" s="65">
        <f>(Жильцы!Q85-Жильцы!P85)*$D$132</f>
        <v>1272</v>
      </c>
      <c r="E85" s="65">
        <f>(Жильцы!R85-Жильцы!Q85)*$E$132</f>
        <v>683.7</v>
      </c>
      <c r="F85" s="65">
        <f>(Жильцы!S85-Жильцы!R85)*$F$132</f>
        <v>906.30000000000007</v>
      </c>
      <c r="G85" s="65">
        <f>(Жильцы!T85-Жильцы!S85)*$G$132</f>
        <v>922.2</v>
      </c>
      <c r="H85" s="65">
        <f>(Жильцы!U85-Жильцы!T85)*$H$132</f>
        <v>1144.8</v>
      </c>
      <c r="I85" s="65">
        <f>(Жильцы!V85-Жильцы!U85)*$I$132</f>
        <v>1017.6</v>
      </c>
      <c r="J85" s="65">
        <f>(Жильцы!W85-Жильцы!V85)*$J$132</f>
        <v>594</v>
      </c>
      <c r="K85" s="65">
        <f>(Жильцы!X85-Жильцы!W85)*$K$132</f>
        <v>1610.3999999999999</v>
      </c>
      <c r="L85" s="65">
        <f>(Жильцы!Y85-Жильцы!X85)*$L$132</f>
        <v>1425.6</v>
      </c>
      <c r="M85" s="65">
        <f>(Жильцы!Z85-Жильцы!Y85)*$M$132</f>
        <v>1089</v>
      </c>
      <c r="N85" s="65">
        <f>(Жильцы!AA85-Жильцы!Z85)*$N$132</f>
        <v>867.9</v>
      </c>
      <c r="O85" s="65">
        <f>(Жильцы!AB85-Жильцы!AA85)*$O$132</f>
        <v>966.9</v>
      </c>
    </row>
    <row r="86" spans="1:15">
      <c r="A86" s="445">
        <v>85</v>
      </c>
      <c r="B86" s="450" t="s">
        <v>271</v>
      </c>
      <c r="D86" s="65">
        <f>(Жильцы!Q86-Жильцы!P86)*$D$132</f>
        <v>1469.16</v>
      </c>
      <c r="E86" s="65">
        <f>(Жильцы!R86-Жильцы!Q86)*$E$132</f>
        <v>1402.38</v>
      </c>
      <c r="F86" s="65">
        <f>(Жильцы!S86-Жильцы!R86)*$F$132</f>
        <v>1173.42</v>
      </c>
      <c r="G86" s="65">
        <f>(Жильцы!T86-Жильцы!S86)*$G$132</f>
        <v>1316.52</v>
      </c>
      <c r="H86" s="65">
        <f>(Жильцы!U86-Жильцы!T86)*$H$132</f>
        <v>1033.5</v>
      </c>
      <c r="I86" s="65">
        <f>(Жильцы!V86-Жильцы!U86)*$I$132</f>
        <v>1259.28</v>
      </c>
      <c r="J86" s="65">
        <f>(Жильцы!W86-Жильцы!V86)*$J$132</f>
        <v>1494.8999999999999</v>
      </c>
      <c r="K86" s="65">
        <f>(Жильцы!X86-Жильцы!W86)*$K$132</f>
        <v>2498.1</v>
      </c>
      <c r="L86" s="65">
        <f>(Жильцы!Y86-Жильцы!X86)*$L$132</f>
        <v>1148.3999999999999</v>
      </c>
      <c r="M86" s="65">
        <f>(Жильцы!Z86-Жильцы!Y86)*$M$132</f>
        <v>1155</v>
      </c>
      <c r="N86" s="65">
        <f>(Жильцы!AA86-Жильцы!Z86)*$N$132</f>
        <v>1174.8</v>
      </c>
      <c r="O86" s="65">
        <f>(Жильцы!AB86-Жильцы!AA86)*$O$132</f>
        <v>1059.3</v>
      </c>
    </row>
    <row r="87" spans="1:15">
      <c r="A87" s="445">
        <v>86</v>
      </c>
      <c r="B87" s="451" t="s">
        <v>272</v>
      </c>
      <c r="D87" s="65">
        <f>(Жильцы!Q87-Жильцы!P87)*$D$132</f>
        <v>725.04000000000008</v>
      </c>
      <c r="E87" s="65">
        <f>(Жильцы!R87-Жильцы!Q87)*$E$132</f>
        <v>731.40000000000009</v>
      </c>
      <c r="F87" s="65">
        <f>(Жильцы!S87-Жильцы!R87)*$F$132</f>
        <v>636</v>
      </c>
      <c r="G87" s="65">
        <f>(Жильцы!T87-Жильцы!S87)*$G$132</f>
        <v>3.18</v>
      </c>
      <c r="H87" s="65">
        <f>(Жильцы!U87-Жильцы!T87)*$H$132</f>
        <v>143.1</v>
      </c>
      <c r="I87" s="65">
        <f>(Жильцы!V87-Жильцы!U87)*$I$132</f>
        <v>422.94</v>
      </c>
      <c r="J87" s="65">
        <f>(Жильцы!W87-Жильцы!V87)*$J$132</f>
        <v>438.9</v>
      </c>
      <c r="K87" s="65">
        <f>(Жильцы!X87-Жильцы!W87)*$K$132</f>
        <v>1933.8</v>
      </c>
      <c r="L87" s="65">
        <f>(Жильцы!Y87-Жильцы!X87)*$L$132</f>
        <v>1435.5</v>
      </c>
      <c r="M87" s="65">
        <f>(Жильцы!Z87-Жильцы!Y87)*$M$132</f>
        <v>465.29999999999995</v>
      </c>
      <c r="N87" s="65">
        <f>(Жильцы!AA87-Жильцы!Z87)*$N$132</f>
        <v>419.09999999999997</v>
      </c>
      <c r="O87" s="65">
        <f>(Жильцы!AB87-Жильцы!AA87)*$O$132</f>
        <v>376.2</v>
      </c>
    </row>
    <row r="88" spans="1:15">
      <c r="A88" s="445">
        <v>87</v>
      </c>
      <c r="B88" s="450" t="s">
        <v>273</v>
      </c>
      <c r="D88" s="65">
        <f>(Жильцы!Q88-Жильцы!P88)*$D$132</f>
        <v>585.12</v>
      </c>
      <c r="E88" s="65">
        <f>(Жильцы!R88-Жильцы!Q88)*$E$132</f>
        <v>575.58000000000004</v>
      </c>
      <c r="F88" s="65">
        <f>(Жильцы!S88-Жильцы!R88)*$F$132</f>
        <v>566.04000000000008</v>
      </c>
      <c r="G88" s="65">
        <f>(Жильцы!T88-Жильцы!S88)*$G$132</f>
        <v>445.20000000000005</v>
      </c>
      <c r="H88" s="65">
        <f>(Жильцы!U88-Жильцы!T88)*$H$132</f>
        <v>737.76</v>
      </c>
      <c r="I88" s="65">
        <f>(Жильцы!V88-Жильцы!U88)*$I$132</f>
        <v>588.30000000000007</v>
      </c>
      <c r="J88" s="65">
        <f>(Жильцы!W88-Жильцы!V88)*$J$132</f>
        <v>732.59999999999991</v>
      </c>
      <c r="K88" s="65">
        <f>(Жильцы!X88-Жильцы!W88)*$K$132</f>
        <v>1174.8</v>
      </c>
      <c r="L88" s="65">
        <f>(Жильцы!Y88-Жильцы!X88)*$L$132</f>
        <v>755.69999999999993</v>
      </c>
      <c r="M88" s="65">
        <f>(Жильцы!Z88-Жильцы!Y88)*$M$132</f>
        <v>570.9</v>
      </c>
      <c r="N88" s="65">
        <f>(Жильцы!AA88-Жильцы!Z88)*$N$132</f>
        <v>640.19999999999993</v>
      </c>
      <c r="O88" s="65">
        <f>(Жильцы!AB88-Жильцы!AA88)*$O$132</f>
        <v>640.19999999999993</v>
      </c>
    </row>
    <row r="89" spans="1:15">
      <c r="A89" s="445">
        <v>88</v>
      </c>
      <c r="B89" s="450" t="s">
        <v>548</v>
      </c>
      <c r="C89" s="454"/>
      <c r="D89" s="454">
        <v>0</v>
      </c>
      <c r="E89" s="454">
        <v>0</v>
      </c>
      <c r="F89" s="454">
        <v>0</v>
      </c>
      <c r="G89" s="454">
        <v>0</v>
      </c>
      <c r="H89" s="454">
        <v>0</v>
      </c>
      <c r="I89" s="454">
        <v>0</v>
      </c>
      <c r="J89" s="454">
        <v>0</v>
      </c>
      <c r="K89" s="454">
        <v>0</v>
      </c>
      <c r="L89" s="454">
        <v>0</v>
      </c>
      <c r="M89" s="454">
        <v>0</v>
      </c>
      <c r="N89" s="454">
        <v>0</v>
      </c>
      <c r="O89" s="454">
        <v>0</v>
      </c>
    </row>
    <row r="90" spans="1:15">
      <c r="A90" s="445">
        <v>89</v>
      </c>
      <c r="B90" s="450" t="s">
        <v>275</v>
      </c>
      <c r="C90" s="453"/>
      <c r="D90" s="453">
        <v>0</v>
      </c>
      <c r="E90" s="453">
        <v>0</v>
      </c>
      <c r="F90" s="453">
        <v>0</v>
      </c>
      <c r="G90" s="453">
        <v>0</v>
      </c>
      <c r="H90" s="453">
        <v>0</v>
      </c>
      <c r="I90" s="453">
        <v>0</v>
      </c>
      <c r="J90" s="453">
        <v>0</v>
      </c>
      <c r="K90" s="453">
        <v>0</v>
      </c>
      <c r="L90" s="453">
        <v>0</v>
      </c>
      <c r="M90" s="453">
        <v>0</v>
      </c>
      <c r="N90" s="453">
        <v>0</v>
      </c>
      <c r="O90" s="453">
        <v>0</v>
      </c>
    </row>
    <row r="91" spans="1:15">
      <c r="A91" s="445">
        <v>90</v>
      </c>
      <c r="B91" s="450" t="s">
        <v>549</v>
      </c>
      <c r="D91" s="65">
        <f>(Жильцы!Q91-Жильцы!P91)*$D$132</f>
        <v>947.6400000000001</v>
      </c>
      <c r="E91" s="65">
        <f>(Жильцы!R91-Жильцы!Q91)*$E$132</f>
        <v>1001.7</v>
      </c>
      <c r="F91" s="65">
        <f>(Жильцы!S91-Жильцы!R91)*$F$132</f>
        <v>785.46</v>
      </c>
      <c r="G91" s="65">
        <f>(Жильцы!T91-Жильцы!S91)*$G$132</f>
        <v>782.28000000000009</v>
      </c>
      <c r="H91" s="65">
        <f>(Жильцы!U91-Жильцы!T91)*$H$132</f>
        <v>674.16000000000008</v>
      </c>
      <c r="I91" s="65">
        <f>(Жильцы!V91-Жильцы!U91)*$I$132</f>
        <v>620.1</v>
      </c>
      <c r="J91" s="65">
        <f>(Жильцы!W91-Жильцы!V91)*$J$132</f>
        <v>864.59999999999991</v>
      </c>
      <c r="K91" s="65">
        <f>(Жильцы!X91-Жильцы!W91)*$K$132</f>
        <v>986.69999999999993</v>
      </c>
      <c r="L91" s="65">
        <f>(Жильцы!Y91-Жильцы!X91)*$L$132</f>
        <v>772.19999999999993</v>
      </c>
      <c r="M91" s="65">
        <f>(Жильцы!Z91-Жильцы!Y91)*$M$132</f>
        <v>841.5</v>
      </c>
      <c r="N91" s="65">
        <f>(Жильцы!AA91-Жильцы!Z91)*$N$132</f>
        <v>844.8</v>
      </c>
      <c r="O91" s="65">
        <f>(Жильцы!AB91-Жильцы!AA91)*$O$132</f>
        <v>815.09999999999991</v>
      </c>
    </row>
    <row r="92" spans="1:15">
      <c r="A92" s="445">
        <v>91</v>
      </c>
      <c r="B92" s="450" t="s">
        <v>277</v>
      </c>
      <c r="D92" s="65">
        <f>(Жильцы!Q92-Жильцы!P92)*$D$132</f>
        <v>725.04000000000008</v>
      </c>
      <c r="E92" s="65">
        <f>(Жильцы!R92-Жильцы!Q92)*$E$132</f>
        <v>438.84000000000003</v>
      </c>
      <c r="F92" s="65">
        <f>(Жильцы!S92-Жильцы!R92)*$F$132</f>
        <v>435.66</v>
      </c>
      <c r="G92" s="65">
        <f>(Жильцы!T92-Жильцы!S92)*$G$132</f>
        <v>531.06000000000006</v>
      </c>
      <c r="H92" s="65">
        <f>(Жильцы!U92-Жильцы!T92)*$H$132</f>
        <v>585.12</v>
      </c>
      <c r="I92" s="65">
        <f>(Жильцы!V92-Жильцы!U92)*$I$132</f>
        <v>546.96</v>
      </c>
      <c r="J92" s="65">
        <f>(Жильцы!W92-Жильцы!V92)*$J$132</f>
        <v>570.9</v>
      </c>
      <c r="K92" s="65">
        <f>(Жильцы!X92-Жильцы!W92)*$K$132</f>
        <v>1039.5</v>
      </c>
      <c r="L92" s="65">
        <f>(Жильцы!Y92-Жильцы!X92)*$L$132</f>
        <v>1016.4</v>
      </c>
      <c r="M92" s="65">
        <f>(Жильцы!Z92-Жильцы!Y92)*$M$132</f>
        <v>676.5</v>
      </c>
      <c r="N92" s="65">
        <f>(Жильцы!AA92-Жильцы!Z92)*$N$132</f>
        <v>587.4</v>
      </c>
      <c r="O92" s="65">
        <f>(Жильцы!AB92-Жильцы!AA92)*$O$132</f>
        <v>613.79999999999995</v>
      </c>
    </row>
    <row r="93" spans="1:15">
      <c r="A93" s="445">
        <v>92</v>
      </c>
      <c r="B93" s="451" t="s">
        <v>278</v>
      </c>
      <c r="D93" s="65">
        <f>(Жильцы!Q93-Жильцы!P93)*$D$132</f>
        <v>1834.8600000000001</v>
      </c>
      <c r="E93" s="65">
        <f>(Жильцы!R93-Жильцы!Q93)*$E$132</f>
        <v>1399.2</v>
      </c>
      <c r="F93" s="65">
        <f>(Жильцы!S93-Жильцы!R93)*$F$132</f>
        <v>1237.02</v>
      </c>
      <c r="G93" s="65">
        <f>(Жильцы!T93-Жильцы!S93)*$G$132</f>
        <v>1122.54</v>
      </c>
      <c r="H93" s="65">
        <f>(Жильцы!U93-Жильцы!T93)*$H$132</f>
        <v>1284.72</v>
      </c>
      <c r="I93" s="65">
        <f>(Жильцы!V93-Жильцы!U93)*$I$132</f>
        <v>1141.6200000000001</v>
      </c>
      <c r="J93" s="65">
        <f>(Жильцы!W93-Жильцы!V93)*$J$132</f>
        <v>1511.3999999999999</v>
      </c>
      <c r="K93" s="65">
        <f>(Жильцы!X93-Жильцы!W93)*$K$132</f>
        <v>2445.2999999999997</v>
      </c>
      <c r="L93" s="65">
        <f>(Жильцы!Y93-Жильцы!X93)*$L$132</f>
        <v>1798.5</v>
      </c>
      <c r="M93" s="65">
        <f>(Жильцы!Z93-Жильцы!Y93)*$M$132</f>
        <v>1739.1</v>
      </c>
      <c r="N93" s="65">
        <f>(Жильцы!AA93-Жильцы!Z93)*$N$132</f>
        <v>1494.8999999999999</v>
      </c>
      <c r="O93" s="65">
        <f>(Жильцы!AB93-Жильцы!AA93)*$O$132</f>
        <v>1428.8999999999999</v>
      </c>
    </row>
    <row r="94" spans="1:15">
      <c r="A94" s="445">
        <v>93</v>
      </c>
      <c r="B94" s="450" t="s">
        <v>279</v>
      </c>
      <c r="D94" s="65">
        <f>(Жильцы!Q94-Жильцы!P94)*$D$132</f>
        <v>963.54000000000008</v>
      </c>
      <c r="E94" s="65">
        <f>(Жильцы!R94-Жильцы!Q94)*$E$132</f>
        <v>941.28000000000009</v>
      </c>
      <c r="F94" s="65">
        <f>(Жильцы!S94-Жильцы!R94)*$F$132</f>
        <v>833.16000000000008</v>
      </c>
      <c r="G94" s="65">
        <f>(Жильцы!T94-Жильцы!S94)*$G$132</f>
        <v>938.1</v>
      </c>
      <c r="H94" s="65">
        <f>(Жильцы!U94-Жильцы!T94)*$H$132</f>
        <v>906.30000000000007</v>
      </c>
      <c r="I94" s="65">
        <f>(Жильцы!V94-Жильцы!U94)*$I$132</f>
        <v>833.16000000000008</v>
      </c>
      <c r="J94" s="65">
        <f>(Жильцы!W94-Жильцы!V94)*$J$132</f>
        <v>3.3</v>
      </c>
      <c r="K94" s="65">
        <f>(Жильцы!X94-Жильцы!W94)*$K$132</f>
        <v>1933.8</v>
      </c>
      <c r="L94" s="65">
        <f>(Жильцы!Y94-Жильцы!X94)*$L$132</f>
        <v>1260.5999999999999</v>
      </c>
      <c r="M94" s="65">
        <f>(Жильцы!Z94-Жильцы!Y94)*$M$132</f>
        <v>1082.3999999999999</v>
      </c>
      <c r="N94" s="65">
        <f>(Жильцы!AA94-Жильцы!Z94)*$N$132</f>
        <v>1065.8999999999999</v>
      </c>
      <c r="O94" s="65">
        <f>(Жильцы!AB94-Жильцы!AA94)*$O$132</f>
        <v>947.09999999999991</v>
      </c>
    </row>
    <row r="95" spans="1:15">
      <c r="A95" s="445">
        <v>94</v>
      </c>
      <c r="B95" s="450" t="s">
        <v>281</v>
      </c>
      <c r="D95" s="65">
        <f>(Жильцы!Q95-Жильцы!P95)*$D$132</f>
        <v>1058.94</v>
      </c>
      <c r="E95" s="65">
        <f>(Жильцы!R95-Жильцы!Q95)*$E$132</f>
        <v>947.6400000000001</v>
      </c>
      <c r="F95" s="65">
        <f>(Жильцы!S95-Жильцы!R95)*$F$132</f>
        <v>674.16000000000008</v>
      </c>
      <c r="G95" s="65">
        <f>(Жильцы!T95-Жильцы!S95)*$G$132</f>
        <v>658.26</v>
      </c>
      <c r="H95" s="65">
        <f>(Жильцы!U95-Жильцы!T95)*$H$132</f>
        <v>721.86</v>
      </c>
      <c r="I95" s="65">
        <f>(Жильцы!V95-Жильцы!U95)*$I$132</f>
        <v>661.44</v>
      </c>
      <c r="J95" s="65">
        <f>(Жильцы!W95-Жильцы!V95)*$J$132</f>
        <v>719.4</v>
      </c>
      <c r="K95" s="65">
        <f>(Жильцы!X95-Жильцы!W95)*$K$132</f>
        <v>551.1</v>
      </c>
      <c r="L95" s="65">
        <f>(Жильцы!Y95-Жильцы!X95)*$L$132</f>
        <v>544.5</v>
      </c>
      <c r="M95" s="65">
        <f>(Жильцы!Z95-Жильцы!Y95)*$M$132</f>
        <v>650.09999999999991</v>
      </c>
      <c r="N95" s="65">
        <f>(Жильцы!AA95-Жильцы!Z95)*$N$132</f>
        <v>161.69999999999999</v>
      </c>
      <c r="O95" s="65">
        <f>(Жильцы!AB95-Жильцы!AA95)*$O$132</f>
        <v>1277.0999999999999</v>
      </c>
    </row>
    <row r="96" spans="1:15">
      <c r="A96" s="445">
        <v>95</v>
      </c>
      <c r="B96" s="450" t="s">
        <v>550</v>
      </c>
      <c r="D96" s="65">
        <f>(Жильцы!Q96-Жильцы!P96)*$D$132</f>
        <v>3326.28</v>
      </c>
      <c r="E96" s="65">
        <f>(Жильцы!R96-Жильцы!Q96)*$E$132</f>
        <v>2668.02</v>
      </c>
      <c r="F96" s="65">
        <f>(Жильцы!S96-Жильцы!R96)*$F$132</f>
        <v>1520.04</v>
      </c>
      <c r="G96" s="65">
        <f>(Жильцы!T96-Жильцы!S96)*$G$132</f>
        <v>1182.96</v>
      </c>
      <c r="H96" s="65">
        <f>(Жильцы!U96-Жильцы!T96)*$H$132</f>
        <v>1221.1200000000001</v>
      </c>
      <c r="I96" s="65">
        <f>(Жильцы!V96-Жильцы!U96)*$I$132</f>
        <v>1478.7</v>
      </c>
      <c r="J96" s="65">
        <f>(Жильцы!W96-Жильцы!V96)*$J$132</f>
        <v>2442</v>
      </c>
      <c r="K96" s="65">
        <f>(Жильцы!X96-Жильцы!W96)*$K$132</f>
        <v>2471.6999999999998</v>
      </c>
      <c r="L96" s="65">
        <f>(Жильцы!Y96-Жильцы!X96)*$L$132</f>
        <v>2623.5</v>
      </c>
      <c r="M96" s="65">
        <f>(Жильцы!Z96-Жильцы!Y96)*$M$132</f>
        <v>1900.8</v>
      </c>
      <c r="N96" s="65">
        <f>(Жильцы!AA96-Жильцы!Z96)*$N$132</f>
        <v>1831.5</v>
      </c>
      <c r="O96" s="65">
        <f>(Жильцы!AB96-Жильцы!AA96)*$O$132</f>
        <v>2706</v>
      </c>
    </row>
    <row r="97" spans="1:15">
      <c r="A97" s="445">
        <v>96</v>
      </c>
      <c r="B97" s="450" t="s">
        <v>282</v>
      </c>
      <c r="D97" s="65">
        <f>(Жильцы!Q97-Жильцы!P97)*$D$132</f>
        <v>696.42000000000007</v>
      </c>
      <c r="E97" s="65">
        <f>(Жильцы!R97-Жильцы!Q97)*$E$132</f>
        <v>616.92000000000007</v>
      </c>
      <c r="F97" s="65">
        <f>(Жильцы!S97-Жильцы!R97)*$F$132</f>
        <v>686.88</v>
      </c>
      <c r="G97" s="65">
        <f>(Жильцы!T97-Жильцы!S97)*$G$132</f>
        <v>725.04000000000008</v>
      </c>
      <c r="H97" s="65">
        <f>(Жильцы!U97-Жильцы!T97)*$H$132</f>
        <v>686.88</v>
      </c>
      <c r="I97" s="65">
        <f>(Жильцы!V97-Жильцы!U97)*$I$132</f>
        <v>667.80000000000007</v>
      </c>
      <c r="J97" s="65">
        <f>(Жильцы!W97-Жильцы!V97)*$J$132</f>
        <v>759</v>
      </c>
      <c r="K97" s="65">
        <f>(Жильцы!X97-Жильцы!W97)*$K$132</f>
        <v>864.59999999999991</v>
      </c>
      <c r="L97" s="65">
        <f>(Жильцы!Y97-Жильцы!X97)*$L$132</f>
        <v>686.4</v>
      </c>
      <c r="M97" s="65">
        <f>(Жильцы!Z97-Жильцы!Y97)*$M$132</f>
        <v>752.4</v>
      </c>
      <c r="N97" s="65">
        <f>(Жильцы!AA97-Жильцы!Z97)*$N$132</f>
        <v>574.19999999999993</v>
      </c>
      <c r="O97" s="65">
        <f>(Жильцы!AB97-Жильцы!AA97)*$O$132</f>
        <v>676.5</v>
      </c>
    </row>
    <row r="98" spans="1:15">
      <c r="A98" s="445">
        <v>97</v>
      </c>
      <c r="B98" s="450" t="s">
        <v>283</v>
      </c>
      <c r="D98" s="65">
        <f>(Жильцы!Q98-Жильцы!P98)*$D$132</f>
        <v>496.08000000000004</v>
      </c>
      <c r="E98" s="65">
        <f>(Жильцы!R98-Жильцы!Q98)*$E$132</f>
        <v>442.02000000000004</v>
      </c>
      <c r="F98" s="65">
        <f>(Жильцы!S98-Жильцы!R98)*$F$132</f>
        <v>451.56</v>
      </c>
      <c r="G98" s="65">
        <f>(Жильцы!T98-Жильцы!S98)*$G$132</f>
        <v>483.36</v>
      </c>
      <c r="H98" s="65">
        <f>(Жильцы!U98-Жильцы!T98)*$H$132</f>
        <v>572.4</v>
      </c>
      <c r="I98" s="65">
        <f>(Жильцы!V98-Жильцы!U98)*$I$132</f>
        <v>289.38</v>
      </c>
      <c r="J98" s="65">
        <f>(Жильцы!W98-Жильцы!V98)*$J$132</f>
        <v>481.79999999999995</v>
      </c>
      <c r="K98" s="65">
        <f>(Жильцы!X98-Жильцы!W98)*$K$132</f>
        <v>462</v>
      </c>
      <c r="L98" s="65">
        <f>(Жильцы!Y98-Жильцы!X98)*$L$132</f>
        <v>495</v>
      </c>
      <c r="M98" s="65">
        <f>(Жильцы!Z98-Жильцы!Y98)*$M$132</f>
        <v>511.5</v>
      </c>
      <c r="N98" s="65">
        <f>(Жильцы!AA98-Жильцы!Z98)*$N$132</f>
        <v>521.4</v>
      </c>
      <c r="O98" s="65">
        <f>(Жильцы!AB98-Жильцы!AA98)*$O$132</f>
        <v>495</v>
      </c>
    </row>
    <row r="99" spans="1:15">
      <c r="A99" s="445">
        <v>98</v>
      </c>
      <c r="B99" s="450" t="s">
        <v>285</v>
      </c>
      <c r="D99" s="65">
        <f>(Жильцы!Q99-Жильцы!P99)*$D$132</f>
        <v>877.68000000000006</v>
      </c>
      <c r="E99" s="65">
        <f>(Жильцы!R99-Жильцы!Q99)*$E$132</f>
        <v>849.06000000000006</v>
      </c>
      <c r="F99" s="65">
        <f>(Жильцы!S99-Жильцы!R99)*$F$132</f>
        <v>734.58</v>
      </c>
      <c r="G99" s="65">
        <f>(Жильцы!T99-Жильцы!S99)*$G$132</f>
        <v>804.54000000000008</v>
      </c>
      <c r="H99" s="65">
        <f>(Жильцы!U99-Жильцы!T99)*$H$132</f>
        <v>858.6</v>
      </c>
      <c r="I99" s="65">
        <f>(Жильцы!V99-Жильцы!U99)*$I$132</f>
        <v>747.30000000000007</v>
      </c>
      <c r="J99" s="65">
        <f>(Жильцы!W99-Жильцы!V99)*$J$132</f>
        <v>1240.8</v>
      </c>
      <c r="K99" s="65">
        <f>(Жильцы!X99-Жильцы!W99)*$K$132</f>
        <v>1953.6</v>
      </c>
      <c r="L99" s="65">
        <f>(Жильцы!Y99-Жильцы!X99)*$L$132</f>
        <v>1521.3</v>
      </c>
      <c r="M99" s="65">
        <f>(Жильцы!Z99-Жильцы!Y99)*$M$132</f>
        <v>775.5</v>
      </c>
      <c r="N99" s="65">
        <f>(Жильцы!AA99-Жильцы!Z99)*$N$132</f>
        <v>900.9</v>
      </c>
      <c r="O99" s="65">
        <f>(Жильцы!AB99-Жильцы!AA99)*$O$132</f>
        <v>719.4</v>
      </c>
    </row>
    <row r="100" spans="1:15">
      <c r="A100" s="445">
        <v>99</v>
      </c>
      <c r="B100" s="450" t="s">
        <v>286</v>
      </c>
      <c r="D100" s="65">
        <f>(Жильцы!Q100-Жильцы!P100)*$D$132</f>
        <v>120.84</v>
      </c>
      <c r="E100" s="65">
        <f>(Жильцы!R100-Жильцы!Q100)*$E$132</f>
        <v>108.12</v>
      </c>
      <c r="F100" s="65">
        <f>(Жильцы!S100-Жильцы!R100)*$F$132</f>
        <v>318</v>
      </c>
      <c r="G100" s="65">
        <f>(Жильцы!T100-Жильцы!S100)*$G$132</f>
        <v>540.6</v>
      </c>
      <c r="H100" s="65">
        <f>(Жильцы!U100-Жильцы!T100)*$H$132</f>
        <v>318</v>
      </c>
      <c r="I100" s="65">
        <f>(Жильцы!V100-Жильцы!U100)*$I$132</f>
        <v>12.72</v>
      </c>
      <c r="J100" s="65">
        <f>(Жильцы!W100-Жильцы!V100)*$J$132</f>
        <v>330</v>
      </c>
      <c r="K100" s="65">
        <f>(Жильцы!X100-Жильцы!W100)*$K$132</f>
        <v>660</v>
      </c>
      <c r="L100" s="65">
        <f>(Жильцы!Y100-Жильцы!X100)*$L$132</f>
        <v>3375.8999999999996</v>
      </c>
      <c r="M100" s="65">
        <f>(Жильцы!Z100-Жильцы!Y100)*$M$132</f>
        <v>495</v>
      </c>
      <c r="N100" s="65">
        <f>(Жильцы!AA100-Жильцы!Z100)*$N$132</f>
        <v>709.5</v>
      </c>
      <c r="O100" s="65">
        <f>(Жильцы!AB100-Жильцы!AA100)*$O$132</f>
        <v>630.29999999999995</v>
      </c>
    </row>
    <row r="101" spans="1:15">
      <c r="A101" s="445">
        <v>100</v>
      </c>
      <c r="B101" s="450" t="s">
        <v>287</v>
      </c>
      <c r="D101" s="65">
        <f>(Жильцы!Q101-Жильцы!P101)*$D$132</f>
        <v>979.44</v>
      </c>
      <c r="E101" s="65">
        <f>(Жильцы!R101-Жильцы!Q101)*$E$132</f>
        <v>944.46</v>
      </c>
      <c r="F101" s="65">
        <f>(Жильцы!S101-Жильцы!R101)*$F$132</f>
        <v>963.54000000000008</v>
      </c>
      <c r="G101" s="65">
        <f>(Жильцы!T101-Жильцы!S101)*$G$132</f>
        <v>938.1</v>
      </c>
      <c r="H101" s="65">
        <f>(Жильцы!U101-Жильцы!T101)*$H$132</f>
        <v>1084.3800000000001</v>
      </c>
      <c r="I101" s="65">
        <f>(Жильцы!V101-Жильцы!U101)*$I$132</f>
        <v>855.42000000000007</v>
      </c>
      <c r="J101" s="65">
        <f>(Жильцы!W101-Жильцы!V101)*$J$132</f>
        <v>1122</v>
      </c>
      <c r="K101" s="65">
        <f>(Жильцы!X101-Жильцы!W101)*$K$132</f>
        <v>1214.3999999999999</v>
      </c>
      <c r="L101" s="65">
        <f>(Жильцы!Y101-Жильцы!X101)*$L$132</f>
        <v>1300.1999999999998</v>
      </c>
      <c r="M101" s="65">
        <f>(Жильцы!Z101-Жильцы!Y101)*$M$132</f>
        <v>1102.2</v>
      </c>
      <c r="N101" s="65">
        <f>(Жильцы!AA101-Жильцы!Z101)*$N$132</f>
        <v>920.69999999999993</v>
      </c>
      <c r="O101" s="65">
        <f>(Жильцы!AB101-Жильцы!AA101)*$O$132</f>
        <v>1006.5</v>
      </c>
    </row>
    <row r="102" spans="1:15">
      <c r="A102" s="445">
        <v>101</v>
      </c>
      <c r="B102" s="450" t="s">
        <v>288</v>
      </c>
      <c r="D102" s="65">
        <f>(Жильцы!Q102-Жильцы!P102)*$D$132</f>
        <v>1621.8000000000002</v>
      </c>
      <c r="E102" s="65">
        <f>(Жильцы!R102-Жильцы!Q102)*$E$132</f>
        <v>1322.88</v>
      </c>
      <c r="F102" s="65">
        <f>(Жильцы!S102-Жильцы!R102)*$F$132</f>
        <v>1154.3400000000001</v>
      </c>
      <c r="G102" s="65">
        <f>(Жильцы!T102-Жильцы!S102)*$G$132</f>
        <v>1278.3600000000001</v>
      </c>
      <c r="H102" s="65">
        <f>(Жильцы!U102-Жильцы!T102)*$H$132</f>
        <v>1233.8400000000001</v>
      </c>
      <c r="I102" s="65">
        <f>(Жильцы!V102-Жильцы!U102)*$I$132</f>
        <v>1510.5</v>
      </c>
      <c r="J102" s="65">
        <f>(Жильцы!W102-Жильцы!V102)*$J$132</f>
        <v>2131.7999999999997</v>
      </c>
      <c r="K102" s="65">
        <f>(Жильцы!X102-Жильцы!W102)*$K$132</f>
        <v>1933.8</v>
      </c>
      <c r="L102" s="65">
        <f>(Жильцы!Y102-Жильцы!X102)*$L$132</f>
        <v>2382.6</v>
      </c>
      <c r="M102" s="65">
        <f>(Жильцы!Z102-Жильцы!Y102)*$M$132</f>
        <v>1065.8999999999999</v>
      </c>
      <c r="N102" s="65">
        <f>(Жильцы!AA102-Жильцы!Z102)*$N$132</f>
        <v>1762.1999999999998</v>
      </c>
      <c r="O102" s="65">
        <f>(Жильцы!AB102-Жильцы!AA102)*$O$132</f>
        <v>1692.8999999999999</v>
      </c>
    </row>
    <row r="103" spans="1:15">
      <c r="A103" s="445">
        <v>102</v>
      </c>
      <c r="B103" s="450" t="s">
        <v>289</v>
      </c>
      <c r="D103" s="65">
        <f>(Жильцы!Q103-Жильцы!P103)*$D$132</f>
        <v>1726.74</v>
      </c>
      <c r="E103" s="65">
        <f>(Жильцы!R103-Жильцы!Q103)*$E$132</f>
        <v>1465.98</v>
      </c>
      <c r="F103" s="65">
        <f>(Жильцы!S103-Жильцы!R103)*$F$132</f>
        <v>1071.6600000000001</v>
      </c>
      <c r="G103" s="65">
        <f>(Жильцы!T103-Жильцы!S103)*$G$132</f>
        <v>1526.4</v>
      </c>
      <c r="H103" s="65">
        <f>(Жильцы!U103-Жильцы!T103)*$H$132</f>
        <v>1135.26</v>
      </c>
      <c r="I103" s="65">
        <f>(Жильцы!V103-Жильцы!U103)*$I$132</f>
        <v>884.04000000000008</v>
      </c>
      <c r="J103" s="65">
        <f>(Жильцы!W103-Жильцы!V103)*$J$132</f>
        <v>1475.1</v>
      </c>
      <c r="K103" s="65">
        <f>(Жильцы!X103-Жильцы!W103)*$K$132</f>
        <v>455.4</v>
      </c>
      <c r="L103" s="65">
        <f>(Жильцы!Y103-Жильцы!X103)*$L$132</f>
        <v>1372.8</v>
      </c>
      <c r="M103" s="65">
        <f>(Жильцы!Z103-Жильцы!Y103)*$M$132</f>
        <v>1105.5</v>
      </c>
      <c r="N103" s="65">
        <f>(Жильцы!AA103-Жильцы!Z103)*$N$132</f>
        <v>1283.6999999999998</v>
      </c>
      <c r="O103" s="65">
        <f>(Жильцы!AB103-Жильцы!AA103)*$O$132</f>
        <v>1419</v>
      </c>
    </row>
    <row r="104" spans="1:15">
      <c r="A104" s="445">
        <v>103</v>
      </c>
      <c r="B104" s="450" t="s">
        <v>290</v>
      </c>
      <c r="D104" s="65">
        <f>(Жильцы!Q104-Жильцы!P104)*$D$132</f>
        <v>709.14</v>
      </c>
      <c r="E104" s="65">
        <f>(Жильцы!R104-Жильцы!Q104)*$E$132</f>
        <v>518.34</v>
      </c>
      <c r="F104" s="65">
        <f>(Жильцы!S104-Жильцы!R104)*$F$132</f>
        <v>410.22</v>
      </c>
      <c r="G104" s="65">
        <f>(Жильцы!T104-Жильцы!S104)*$G$132</f>
        <v>419.76000000000005</v>
      </c>
      <c r="H104" s="65">
        <f>(Жильцы!U104-Жильцы!T104)*$H$132</f>
        <v>480.18</v>
      </c>
      <c r="I104" s="65">
        <f>(Жильцы!V104-Жильцы!U104)*$I$132</f>
        <v>92.22</v>
      </c>
      <c r="J104" s="65">
        <f>(Жильцы!W104-Жильцы!V104)*$J$132</f>
        <v>726</v>
      </c>
      <c r="K104" s="65">
        <f>(Жильцы!X104-Жильцы!W104)*$K$132</f>
        <v>1798.5</v>
      </c>
      <c r="L104" s="65">
        <f>(Жильцы!Y104-Жильцы!X104)*$L$132</f>
        <v>1174.8</v>
      </c>
      <c r="M104" s="65">
        <f>(Жильцы!Z104-Жильцы!Y104)*$M$132</f>
        <v>1046.0999999999999</v>
      </c>
      <c r="N104" s="65">
        <f>(Жильцы!AA104-Жильцы!Z104)*$N$132</f>
        <v>1003.1999999999999</v>
      </c>
      <c r="O104" s="65">
        <f>(Жильцы!AB104-Жильцы!AA104)*$O$132</f>
        <v>910.8</v>
      </c>
    </row>
    <row r="105" spans="1:15">
      <c r="A105" s="445">
        <v>104</v>
      </c>
      <c r="B105" s="450" t="s">
        <v>291</v>
      </c>
      <c r="D105" s="65">
        <f>(Жильцы!Q105-Жильцы!P105)*$D$132</f>
        <v>1259.28</v>
      </c>
      <c r="E105" s="65">
        <f>(Жильцы!R105-Жильцы!Q105)*$E$132</f>
        <v>1087.56</v>
      </c>
      <c r="F105" s="65">
        <f>(Жильцы!S105-Жильцы!R105)*$F$132</f>
        <v>931.74</v>
      </c>
      <c r="G105" s="65">
        <f>(Жильцы!T105-Жильцы!S105)*$G$132</f>
        <v>1176.6000000000001</v>
      </c>
      <c r="H105" s="65">
        <f>(Жильцы!U105-Жильцы!T105)*$H$132</f>
        <v>1074.8400000000001</v>
      </c>
      <c r="I105" s="65">
        <f>(Жильцы!V105-Жильцы!U105)*$I$132</f>
        <v>998.5200000000001</v>
      </c>
      <c r="J105" s="65">
        <f>(Жильцы!W105-Жильцы!V105)*$J$132</f>
        <v>1339.8</v>
      </c>
      <c r="K105" s="65">
        <f>(Жильцы!X105-Жильцы!W105)*$K$132</f>
        <v>957</v>
      </c>
      <c r="L105" s="65">
        <f>(Жильцы!Y105-Жильцы!X105)*$L$132</f>
        <v>1478.3999999999999</v>
      </c>
      <c r="M105" s="65">
        <f>(Жильцы!Z105-Жильцы!Y105)*$M$132</f>
        <v>871.19999999999993</v>
      </c>
      <c r="N105" s="65">
        <f>(Жильцы!AA105-Жильцы!Z105)*$N$132</f>
        <v>1207.8</v>
      </c>
      <c r="O105" s="65">
        <f>(Жильцы!AB105-Жильцы!AA105)*$O$132</f>
        <v>1128.5999999999999</v>
      </c>
    </row>
    <row r="106" spans="1:15">
      <c r="A106" s="445">
        <v>105</v>
      </c>
      <c r="B106" s="450" t="s">
        <v>551</v>
      </c>
      <c r="D106" s="65">
        <f>(Жильцы!Q106-Жильцы!P106)*$D$132</f>
        <v>429.3</v>
      </c>
      <c r="E106" s="65">
        <f>(Жильцы!R106-Жильцы!Q106)*$E$132</f>
        <v>318</v>
      </c>
      <c r="F106" s="65">
        <f>(Жильцы!S106-Жильцы!R106)*$F$132</f>
        <v>556.5</v>
      </c>
      <c r="G106" s="65">
        <f>(Жильцы!T106-Жильцы!S106)*$G$132</f>
        <v>461.1</v>
      </c>
      <c r="H106" s="65">
        <f>(Жильцы!U106-Жильцы!T106)*$H$132</f>
        <v>985.80000000000007</v>
      </c>
      <c r="I106" s="65">
        <f>(Жильцы!V106-Жильцы!U106)*$I$132</f>
        <v>333.90000000000003</v>
      </c>
      <c r="J106" s="65">
        <f>(Жильцы!W106-Жильцы!V106)*$J$132</f>
        <v>792</v>
      </c>
      <c r="K106" s="65">
        <f>(Жильцы!X106-Жильцы!W106)*$K$132</f>
        <v>462</v>
      </c>
      <c r="L106" s="65">
        <f>(Жильцы!Y106-Жильцы!X106)*$L$132</f>
        <v>495</v>
      </c>
      <c r="M106" s="65">
        <f>(Жильцы!Z106-Жильцы!Y106)*$M$132</f>
        <v>627</v>
      </c>
      <c r="N106" s="65">
        <f>(Жильцы!AA106-Жильцы!Z106)*$N$132</f>
        <v>528</v>
      </c>
      <c r="O106" s="65">
        <f>(Жильцы!AB106-Жильцы!AA106)*$O$132</f>
        <v>726</v>
      </c>
    </row>
    <row r="107" spans="1:15">
      <c r="A107" s="445">
        <v>106</v>
      </c>
      <c r="B107" s="450" t="s">
        <v>293</v>
      </c>
      <c r="D107" s="65">
        <f>(Жильцы!Q107-Жильцы!P107)*$D$132</f>
        <v>416.58000000000004</v>
      </c>
      <c r="E107" s="65">
        <f>(Жильцы!R107-Жильцы!Q107)*$E$132</f>
        <v>543.78</v>
      </c>
      <c r="F107" s="65">
        <f>(Жильцы!S107-Жильцы!R107)*$F$132</f>
        <v>451.56</v>
      </c>
      <c r="G107" s="65">
        <f>(Жильцы!T107-Жильцы!S107)*$G$132</f>
        <v>477</v>
      </c>
      <c r="H107" s="65">
        <f>(Жильцы!U107-Жильцы!T107)*$H$132</f>
        <v>308.46000000000004</v>
      </c>
      <c r="I107" s="65">
        <f>(Жильцы!V107-Жильцы!U107)*$I$132</f>
        <v>756.84</v>
      </c>
      <c r="J107" s="65">
        <f>(Жильцы!W107-Жильцы!V107)*$J$132</f>
        <v>587.4</v>
      </c>
      <c r="K107" s="65">
        <f>(Жильцы!X107-Жильцы!W107)*$K$132</f>
        <v>686.4</v>
      </c>
      <c r="L107" s="65">
        <f>(Жильцы!Y107-Жильцы!X107)*$L$132</f>
        <v>557.69999999999993</v>
      </c>
      <c r="M107" s="65">
        <f>(Жильцы!Z107-Жильцы!Y107)*$M$132</f>
        <v>297</v>
      </c>
      <c r="N107" s="65">
        <f>(Жильцы!AA107-Жильцы!Z107)*$N$132</f>
        <v>759</v>
      </c>
      <c r="O107" s="65">
        <f>(Жильцы!AB107-Жильцы!AA107)*$O$132</f>
        <v>462</v>
      </c>
    </row>
    <row r="108" spans="1:15">
      <c r="A108" s="445">
        <v>107</v>
      </c>
      <c r="B108" s="450" t="s">
        <v>294</v>
      </c>
      <c r="C108" s="453"/>
      <c r="D108" s="454">
        <v>0</v>
      </c>
      <c r="E108" s="454">
        <v>0</v>
      </c>
      <c r="F108" s="454">
        <v>0</v>
      </c>
      <c r="G108" s="454">
        <v>0</v>
      </c>
      <c r="H108" s="454">
        <v>0</v>
      </c>
      <c r="I108" s="454">
        <v>0</v>
      </c>
      <c r="J108" s="454">
        <v>0</v>
      </c>
      <c r="K108" s="454">
        <v>0</v>
      </c>
      <c r="L108" s="454">
        <v>0</v>
      </c>
      <c r="M108" s="454">
        <v>0</v>
      </c>
      <c r="N108" s="454">
        <v>0</v>
      </c>
      <c r="O108" s="454">
        <v>0</v>
      </c>
    </row>
    <row r="109" spans="1:15">
      <c r="A109" s="445">
        <v>108</v>
      </c>
      <c r="B109" s="450" t="s">
        <v>295</v>
      </c>
      <c r="D109" s="65">
        <f>(Жильцы!Q109-Жильцы!P109)*$D$132</f>
        <v>537.42000000000007</v>
      </c>
      <c r="E109" s="65">
        <f>(Жильцы!R109-Жильцы!Q109)*$E$132</f>
        <v>597.84</v>
      </c>
      <c r="F109" s="65">
        <f>(Жильцы!S109-Жильцы!R109)*$F$132</f>
        <v>585.12</v>
      </c>
      <c r="G109" s="65">
        <f>(Жильцы!T109-Жильцы!S109)*$G$132</f>
        <v>578.76</v>
      </c>
      <c r="H109" s="65">
        <f>(Жильцы!U109-Жильцы!T109)*$H$132</f>
        <v>620.1</v>
      </c>
      <c r="I109" s="65">
        <f>(Жильцы!V109-Жильцы!U109)*$I$132</f>
        <v>610.56000000000006</v>
      </c>
      <c r="J109" s="65">
        <f>(Жильцы!W109-Жильцы!V109)*$J$132</f>
        <v>488.4</v>
      </c>
      <c r="K109" s="65">
        <f>(Жильцы!X109-Жильцы!W109)*$K$132</f>
        <v>330</v>
      </c>
      <c r="L109" s="65">
        <f>(Жильцы!Y109-Жильцы!X109)*$L$132</f>
        <v>1428.8999999999999</v>
      </c>
      <c r="M109" s="65">
        <f>(Жильцы!Z109-Жильцы!Y109)*$M$132</f>
        <v>693</v>
      </c>
      <c r="N109" s="65">
        <f>(Жильцы!AA109-Жильцы!Z109)*$N$132</f>
        <v>699.59999999999991</v>
      </c>
      <c r="O109" s="65">
        <f>(Жильцы!AB109-Жильцы!AA109)*$O$132</f>
        <v>699.59999999999991</v>
      </c>
    </row>
    <row r="110" spans="1:15">
      <c r="A110" s="445">
        <v>109</v>
      </c>
      <c r="B110" s="450" t="s">
        <v>297</v>
      </c>
      <c r="D110" s="65">
        <f>(Жильцы!Q110-Жильцы!P110)*$D$132</f>
        <v>521.52</v>
      </c>
      <c r="E110" s="65">
        <f>(Жильцы!R110-Жильцы!Q110)*$E$132</f>
        <v>620.1</v>
      </c>
      <c r="F110" s="65">
        <f>(Жильцы!S110-Жильцы!R110)*$F$132</f>
        <v>569.22</v>
      </c>
      <c r="G110" s="65">
        <f>(Жильцы!T110-Жильцы!S110)*$G$132</f>
        <v>540.6</v>
      </c>
      <c r="H110" s="65">
        <f>(Жильцы!U110-Жильцы!T110)*$H$132</f>
        <v>486.54</v>
      </c>
      <c r="I110" s="65">
        <f>(Жильцы!V110-Жильцы!U110)*$I$132</f>
        <v>445.20000000000005</v>
      </c>
      <c r="J110" s="65">
        <f>(Жильцы!W110-Жильцы!V110)*$J$132</f>
        <v>544.5</v>
      </c>
      <c r="K110" s="65">
        <f>(Жильцы!X110-Жильцы!W110)*$K$132</f>
        <v>438.9</v>
      </c>
      <c r="L110" s="65">
        <f>(Жильцы!Y110-Жильцы!X110)*$L$132</f>
        <v>481.79999999999995</v>
      </c>
      <c r="M110" s="65">
        <f>(Жильцы!Z110-Жильцы!Y110)*$M$132</f>
        <v>455.4</v>
      </c>
      <c r="N110" s="65">
        <f>(Жильцы!AA110-Жильцы!Z110)*$N$132</f>
        <v>422.4</v>
      </c>
      <c r="O110" s="65">
        <f>(Жильцы!AB110-Жильцы!AA110)*$O$132</f>
        <v>468.59999999999997</v>
      </c>
    </row>
    <row r="111" spans="1:15">
      <c r="A111" s="445">
        <v>110</v>
      </c>
      <c r="B111" s="450" t="s">
        <v>298</v>
      </c>
      <c r="D111" s="65">
        <f>(Жильцы!Q111-Жильцы!P111)*$D$132</f>
        <v>394.32</v>
      </c>
      <c r="E111" s="65">
        <f>(Жильцы!R111-Жильцы!Q111)*$E$132</f>
        <v>426.12</v>
      </c>
      <c r="F111" s="65">
        <f>(Жильцы!S111-Жильцы!R111)*$F$132</f>
        <v>302.10000000000002</v>
      </c>
      <c r="G111" s="65">
        <f>(Жильцы!T111-Жильцы!S111)*$G$132</f>
        <v>387.96000000000004</v>
      </c>
      <c r="H111" s="65">
        <f>(Жильцы!U111-Жильцы!T111)*$H$132</f>
        <v>403.86</v>
      </c>
      <c r="I111" s="65">
        <f>(Жильцы!V111-Жильцы!U111)*$I$132</f>
        <v>375.24</v>
      </c>
      <c r="J111" s="65">
        <f>(Жильцы!W111-Жильцы!V111)*$J$132</f>
        <v>382.79999999999995</v>
      </c>
      <c r="K111" s="65">
        <f>(Жильцы!X111-Жильцы!W111)*$K$132</f>
        <v>429</v>
      </c>
      <c r="L111" s="65">
        <f>(Жильцы!Y111-Жильцы!X111)*$L$132</f>
        <v>577.5</v>
      </c>
      <c r="M111" s="65">
        <f>(Жильцы!Z111-Жильцы!Y111)*$M$132</f>
        <v>372.9</v>
      </c>
      <c r="N111" s="65">
        <f>(Жильцы!AA111-Жильцы!Z111)*$N$132</f>
        <v>353.09999999999997</v>
      </c>
      <c r="O111" s="65">
        <f>(Жильцы!AB111-Жильцы!AA111)*$O$132</f>
        <v>402.59999999999997</v>
      </c>
    </row>
    <row r="112" spans="1:15">
      <c r="A112" s="445">
        <v>111</v>
      </c>
      <c r="B112" s="450" t="s">
        <v>240</v>
      </c>
      <c r="D112" s="65">
        <f>(Жильцы!Q112-Жильцы!P112)*$D$132</f>
        <v>1345.14</v>
      </c>
      <c r="E112" s="65">
        <f>(Жильцы!R112-Жильцы!Q112)*$E$132</f>
        <v>1272</v>
      </c>
      <c r="F112" s="65">
        <f>(Жильцы!S112-Жильцы!R112)*$F$132</f>
        <v>954</v>
      </c>
      <c r="G112" s="65">
        <f>(Жильцы!T112-Жильцы!S112)*$G$132</f>
        <v>1211.5800000000002</v>
      </c>
      <c r="H112" s="65">
        <f>(Жильцы!U112-Жильцы!T112)*$H$132</f>
        <v>1202.04</v>
      </c>
      <c r="I112" s="65">
        <f>(Жильцы!V112-Жильцы!U112)*$I$132</f>
        <v>1087.56</v>
      </c>
      <c r="J112" s="65">
        <f>(Жильцы!W112-Жильцы!V112)*$J$132</f>
        <v>1069.2</v>
      </c>
      <c r="K112" s="65">
        <f>(Жильцы!X112-Жильцы!W112)*$K$132</f>
        <v>1333.1999999999998</v>
      </c>
      <c r="L112" s="65">
        <f>(Жильцы!Y112-Жильцы!X112)*$L$132</f>
        <v>1372.8</v>
      </c>
      <c r="M112" s="65">
        <f>(Жильцы!Z112-Жильцы!Y112)*$M$132</f>
        <v>1240.8</v>
      </c>
      <c r="N112" s="65">
        <f>(Жильцы!AA112-Жильцы!Z112)*$N$132</f>
        <v>1039.5</v>
      </c>
      <c r="O112" s="65">
        <f>(Жильцы!AB112-Жильцы!AA112)*$O$132</f>
        <v>1270.5</v>
      </c>
    </row>
    <row r="113" spans="1:16">
      <c r="A113" s="445">
        <v>112</v>
      </c>
      <c r="B113" s="450" t="s">
        <v>299</v>
      </c>
      <c r="D113" s="65">
        <f>(Жильцы!Q113-Жильцы!P113)*$D$132</f>
        <v>524.70000000000005</v>
      </c>
      <c r="E113" s="65">
        <f>(Жильцы!R113-Жильцы!Q113)*$E$132</f>
        <v>588.30000000000007</v>
      </c>
      <c r="F113" s="65">
        <f>(Жильцы!S113-Жильцы!R113)*$F$132</f>
        <v>524.70000000000005</v>
      </c>
      <c r="G113" s="65">
        <f>(Жильцы!T113-Жильцы!S113)*$G$132</f>
        <v>442.02000000000004</v>
      </c>
      <c r="H113" s="65">
        <f>(Жильцы!U113-Жильцы!T113)*$H$132</f>
        <v>556.5</v>
      </c>
      <c r="I113" s="65">
        <f>(Жильцы!V113-Жильцы!U113)*$I$132</f>
        <v>505.62</v>
      </c>
      <c r="J113" s="65">
        <f>(Жильцы!W113-Жильцы!V113)*$J$132</f>
        <v>570.9</v>
      </c>
      <c r="K113" s="65">
        <f>(Жильцы!X113-Жильцы!W113)*$K$132</f>
        <v>465.29999999999995</v>
      </c>
      <c r="L113" s="65">
        <f>(Жильцы!Y113-Жильцы!X113)*$L$132</f>
        <v>726</v>
      </c>
      <c r="M113" s="65">
        <f>(Жильцы!Z113-Жильцы!Y113)*$M$132</f>
        <v>679.8</v>
      </c>
      <c r="N113" s="65">
        <f>(Жильцы!AA113-Жильцы!Z113)*$N$132</f>
        <v>511.5</v>
      </c>
      <c r="O113" s="65">
        <f>(Жильцы!AB113-Жильцы!AA113)*$O$132</f>
        <v>495</v>
      </c>
    </row>
    <row r="114" spans="1:16">
      <c r="A114" s="445">
        <v>113</v>
      </c>
      <c r="B114" s="450" t="s">
        <v>300</v>
      </c>
      <c r="D114" s="65">
        <f>(Жильцы!Q114-Жильцы!P114)*$D$132</f>
        <v>54.06</v>
      </c>
      <c r="E114" s="65">
        <f>(Жильцы!R114-Жильцы!Q114)*$E$132</f>
        <v>15.9</v>
      </c>
      <c r="F114" s="65">
        <f>(Жильцы!S114-Жильцы!R114)*$F$132</f>
        <v>6.36</v>
      </c>
      <c r="G114" s="65">
        <f>(Жильцы!T114-Жильцы!S114)*$G$132</f>
        <v>3.18</v>
      </c>
      <c r="H114" s="65">
        <f>(Жильцы!U114-Жильцы!T114)*$H$132</f>
        <v>3.18</v>
      </c>
      <c r="I114" s="65">
        <f>(Жильцы!V114-Жильцы!U114)*$I$132</f>
        <v>3.18</v>
      </c>
      <c r="J114" s="65">
        <f>(Жильцы!W114-Жильцы!V114)*$J$132</f>
        <v>6.6</v>
      </c>
      <c r="K114" s="65">
        <f>(Жильцы!X114-Жильцы!W114)*$K$132</f>
        <v>3.3</v>
      </c>
      <c r="L114" s="65">
        <f>(Жильцы!Y114-Жильцы!X114)*$L$132</f>
        <v>3.3</v>
      </c>
      <c r="M114" s="65">
        <f>(Жильцы!Z114-Жильцы!Y114)*$M$132</f>
        <v>3.3</v>
      </c>
      <c r="N114" s="65">
        <f>(Жильцы!AA114-Жильцы!Z114)*$N$132</f>
        <v>3.3</v>
      </c>
      <c r="O114" s="65">
        <f>(Жильцы!AB114-Жильцы!AA114)*$O$132</f>
        <v>3.3</v>
      </c>
    </row>
    <row r="115" spans="1:16">
      <c r="A115" s="445">
        <v>114</v>
      </c>
      <c r="B115" s="450" t="s">
        <v>242</v>
      </c>
      <c r="D115" s="65">
        <f>(Жильцы!Q115-Жильцы!P115)*$D$132</f>
        <v>1437.3600000000001</v>
      </c>
      <c r="E115" s="65">
        <f>(Жильцы!R115-Жильцы!Q115)*$E$132</f>
        <v>1396.02</v>
      </c>
      <c r="F115" s="65">
        <f>(Жильцы!S115-Жильцы!R115)*$F$132</f>
        <v>1389.66</v>
      </c>
      <c r="G115" s="65">
        <f>(Жильцы!T115-Жильцы!S115)*$G$132</f>
        <v>1389.66</v>
      </c>
      <c r="H115" s="65">
        <f>(Жильцы!U115-Жильцы!T115)*$H$132</f>
        <v>1357.8600000000001</v>
      </c>
      <c r="I115" s="65">
        <f>(Жильцы!V115-Жильцы!U115)*$I$132</f>
        <v>1154.3400000000001</v>
      </c>
      <c r="J115" s="65">
        <f>(Жильцы!W115-Жильцы!V115)*$J$132</f>
        <v>1422.3</v>
      </c>
      <c r="K115" s="65">
        <f>(Жильцы!X115-Жильцы!W115)*$K$132</f>
        <v>1999.8</v>
      </c>
      <c r="L115" s="65">
        <f>(Жильцы!Y115-Жильцы!X115)*$L$132</f>
        <v>1267.1999999999998</v>
      </c>
      <c r="M115" s="65">
        <f>(Жильцы!Z115-Жильцы!Y115)*$M$132</f>
        <v>1267.1999999999998</v>
      </c>
      <c r="N115" s="65">
        <f>(Жильцы!AA115-Жильцы!Z115)*$N$132</f>
        <v>1511.3999999999999</v>
      </c>
      <c r="O115" s="65">
        <f>(Жильцы!AB115-Жильцы!AA115)*$O$132</f>
        <v>1389.3</v>
      </c>
    </row>
    <row r="116" spans="1:16">
      <c r="A116" s="445">
        <v>115</v>
      </c>
      <c r="B116" s="450" t="s">
        <v>301</v>
      </c>
      <c r="D116" s="65">
        <f>(Жильцы!Q116-Жильцы!P116)*$D$132</f>
        <v>566.04000000000008</v>
      </c>
      <c r="E116" s="65">
        <f>(Жильцы!R116-Жильцы!Q116)*$E$132</f>
        <v>566.04000000000008</v>
      </c>
      <c r="F116" s="65">
        <f>(Жильцы!S116-Жильцы!R116)*$F$132</f>
        <v>477</v>
      </c>
      <c r="G116" s="65">
        <f>(Жильцы!T116-Жильцы!S116)*$G$132</f>
        <v>435.66</v>
      </c>
      <c r="H116" s="65">
        <f>(Жильцы!U116-Жильцы!T116)*$H$132</f>
        <v>486.54</v>
      </c>
      <c r="I116" s="65">
        <f>(Жильцы!V116-Жильцы!U116)*$I$132</f>
        <v>451.56</v>
      </c>
      <c r="J116" s="65">
        <f>(Жильцы!W116-Жильцы!V116)*$J$132</f>
        <v>445.5</v>
      </c>
      <c r="K116" s="65">
        <f>(Жильцы!X116-Жильцы!W116)*$K$132</f>
        <v>455.4</v>
      </c>
      <c r="L116" s="65">
        <f>(Жильцы!Y116-Жильцы!X116)*$L$132</f>
        <v>475.2</v>
      </c>
      <c r="M116" s="65">
        <f>(Жильцы!Z116-Жильцы!Y116)*$M$132</f>
        <v>508.2</v>
      </c>
      <c r="N116" s="65">
        <f>(Жильцы!AA116-Жильцы!Z116)*$N$132</f>
        <v>399.29999999999995</v>
      </c>
      <c r="O116" s="65">
        <f>(Жильцы!AB116-Жильцы!AA116)*$O$132</f>
        <v>372.9</v>
      </c>
    </row>
    <row r="117" spans="1:16">
      <c r="A117" s="445">
        <v>116</v>
      </c>
      <c r="B117" s="450" t="s">
        <v>302</v>
      </c>
      <c r="D117" s="65">
        <f>(Жильцы!Q117-Жильцы!P117)*$D$132</f>
        <v>318</v>
      </c>
      <c r="E117" s="65">
        <f>(Жильцы!R117-Жильцы!Q117)*$E$132</f>
        <v>381.6</v>
      </c>
      <c r="F117" s="65">
        <f>(Жильцы!S117-Жильцы!R117)*$F$132</f>
        <v>365.70000000000005</v>
      </c>
      <c r="G117" s="65">
        <f>(Жильцы!T117-Жильцы!S117)*$G$132</f>
        <v>302.10000000000002</v>
      </c>
      <c r="H117" s="65">
        <f>(Жильцы!U117-Жильцы!T117)*$H$132</f>
        <v>381.6</v>
      </c>
      <c r="I117" s="65">
        <f>(Жильцы!V117-Жильцы!U117)*$I$132</f>
        <v>381.6</v>
      </c>
      <c r="J117" s="65">
        <f>(Жильцы!W117-Жильцы!V117)*$J$132</f>
        <v>396</v>
      </c>
      <c r="K117" s="65">
        <f>(Жильцы!X117-Жильцы!W117)*$K$132</f>
        <v>1171.5</v>
      </c>
      <c r="L117" s="65">
        <f>(Жильцы!Y117-Жильцы!X117)*$L$132</f>
        <v>544.5</v>
      </c>
      <c r="M117" s="65">
        <f>(Жильцы!Z117-Жильцы!Y117)*$M$132</f>
        <v>594</v>
      </c>
      <c r="N117" s="65">
        <f>(Жильцы!AA117-Жильцы!Z117)*$N$132</f>
        <v>363</v>
      </c>
      <c r="O117" s="65">
        <f>(Жильцы!AB117-Жильцы!AA117)*$O$132</f>
        <v>356.4</v>
      </c>
    </row>
    <row r="118" spans="1:16">
      <c r="A118" s="445">
        <v>117</v>
      </c>
      <c r="B118" s="450" t="s">
        <v>303</v>
      </c>
      <c r="D118" s="65">
        <f>(Жильцы!Q118-Жильцы!P118)*$D$132</f>
        <v>73.14</v>
      </c>
      <c r="E118" s="65">
        <f>(Жильцы!R118-Жильцы!Q118)*$E$132</f>
        <v>159</v>
      </c>
      <c r="F118" s="65">
        <f>(Жильцы!S118-Жильцы!R118)*$F$132</f>
        <v>159</v>
      </c>
      <c r="G118" s="65">
        <f>(Жильцы!T118-Жильцы!S118)*$G$132</f>
        <v>159</v>
      </c>
      <c r="H118" s="65">
        <f>(Жильцы!U118-Жильцы!T118)*$H$132</f>
        <v>159</v>
      </c>
      <c r="I118" s="65">
        <f>(Жильцы!V118-Жильцы!U118)*$I$132</f>
        <v>159</v>
      </c>
      <c r="J118" s="65">
        <f>(Жильцы!W118-Жильцы!V118)*$J$132</f>
        <v>330</v>
      </c>
      <c r="K118" s="65">
        <f>(Жильцы!X118-Жильцы!W118)*$K$132</f>
        <v>290.39999999999998</v>
      </c>
      <c r="L118" s="65">
        <f>(Жильцы!Y118-Жильцы!X118)*$L$132</f>
        <v>3.3</v>
      </c>
      <c r="M118" s="65">
        <f>(Жильцы!Z118-Жильцы!Y118)*$M$132</f>
        <v>3.3</v>
      </c>
      <c r="N118" s="65">
        <f>(Жильцы!AA118-Жильцы!Z118)*$N$132</f>
        <v>3.3</v>
      </c>
      <c r="O118" s="65">
        <f>(Жильцы!AB118-Жильцы!AA118)*$O$132</f>
        <v>3.3</v>
      </c>
    </row>
    <row r="119" spans="1:16">
      <c r="A119" s="445">
        <v>118</v>
      </c>
      <c r="B119" s="451" t="s">
        <v>304</v>
      </c>
      <c r="D119" s="65">
        <f>(Жильцы!Q119-Жильцы!P119)*$D$132</f>
        <v>3.18</v>
      </c>
      <c r="E119" s="65">
        <f>(Жильцы!R119-Жильцы!Q119)*$E$132</f>
        <v>298.92</v>
      </c>
      <c r="F119" s="65">
        <f>(Жильцы!S119-Жильцы!R119)*$F$132</f>
        <v>817.26</v>
      </c>
      <c r="G119" s="65">
        <f>(Жильцы!T119-Жильцы!S119)*$G$132</f>
        <v>855.42000000000007</v>
      </c>
      <c r="H119" s="65">
        <f>(Жильцы!U119-Жильцы!T119)*$H$132</f>
        <v>254.4</v>
      </c>
      <c r="I119" s="65">
        <f>(Жильцы!V119-Жильцы!U119)*$I$132</f>
        <v>737.76</v>
      </c>
      <c r="J119" s="65">
        <f>(Жильцы!W119-Жильцы!V119)*$J$132</f>
        <v>904.19999999999993</v>
      </c>
      <c r="K119" s="65">
        <f>(Жильцы!X119-Жильцы!W119)*$K$132</f>
        <v>1511.3999999999999</v>
      </c>
      <c r="L119" s="65">
        <f>(Жильцы!Y119-Жильцы!X119)*$L$132</f>
        <v>1267.1999999999998</v>
      </c>
      <c r="M119" s="65">
        <f>(Жильцы!Z119-Жильцы!Y119)*$M$132</f>
        <v>864.59999999999991</v>
      </c>
      <c r="N119" s="65">
        <f>(Жильцы!AA119-Жильцы!Z119)*$N$132</f>
        <v>735.9</v>
      </c>
      <c r="O119" s="65">
        <f>(Жильцы!AB119-Жильцы!AA119)*$O$132</f>
        <v>676.5</v>
      </c>
    </row>
    <row r="120" spans="1:16">
      <c r="A120" s="445">
        <v>119</v>
      </c>
      <c r="B120" s="450" t="s">
        <v>305</v>
      </c>
      <c r="D120" s="65">
        <f>(Жильцы!Q120-Жильцы!P120)*$D$132</f>
        <v>499.26000000000005</v>
      </c>
      <c r="E120" s="65">
        <f>(Жильцы!R120-Жильцы!Q120)*$E$132</f>
        <v>534.24</v>
      </c>
      <c r="F120" s="65">
        <f>(Жильцы!S120-Жильцы!R120)*$F$132</f>
        <v>337.08000000000004</v>
      </c>
      <c r="G120" s="65">
        <f>(Жильцы!T120-Жильцы!S120)*$G$132</f>
        <v>422.94</v>
      </c>
      <c r="H120" s="65">
        <f>(Жильцы!U120-Жильцы!T120)*$H$132</f>
        <v>556.5</v>
      </c>
      <c r="I120" s="65">
        <f>(Жильцы!V120-Жильцы!U120)*$I$132</f>
        <v>3.18</v>
      </c>
      <c r="J120" s="65">
        <f>(Жильцы!W120-Жильцы!V120)*$J$132</f>
        <v>303.59999999999997</v>
      </c>
      <c r="K120" s="65">
        <f>(Жильцы!X120-Жильцы!W120)*$K$132</f>
        <v>105.6</v>
      </c>
      <c r="L120" s="65">
        <f>(Жильцы!Y120-Жильцы!X120)*$L$132</f>
        <v>178.2</v>
      </c>
      <c r="M120" s="65">
        <f>(Жильцы!Z120-Жильцы!Y120)*$M$132</f>
        <v>528</v>
      </c>
      <c r="N120" s="65">
        <f>(Жильцы!AA120-Жильцы!Z120)*$N$132</f>
        <v>369.59999999999997</v>
      </c>
      <c r="O120" s="65">
        <f>(Жильцы!AB120-Жильцы!AA120)*$O$132</f>
        <v>343.2</v>
      </c>
    </row>
    <row r="121" spans="1:16">
      <c r="A121" s="445">
        <v>120</v>
      </c>
      <c r="B121" s="450" t="s">
        <v>307</v>
      </c>
      <c r="D121" s="65">
        <f>(Жильцы!Q121-Жильцы!P121)*$D$132</f>
        <v>966.72</v>
      </c>
      <c r="E121" s="65">
        <f>(Жильцы!R121-Жильцы!Q121)*$E$132</f>
        <v>763.2</v>
      </c>
      <c r="F121" s="65">
        <f>(Жильцы!S121-Жильцы!R121)*$F$132</f>
        <v>938.1</v>
      </c>
      <c r="G121" s="65">
        <f>(Жильцы!T121-Жильцы!S121)*$G$132</f>
        <v>1046.22</v>
      </c>
      <c r="H121" s="65">
        <f>(Жильцы!U121-Жильцы!T121)*$H$132</f>
        <v>1294.26</v>
      </c>
      <c r="I121" s="65">
        <f>(Жильцы!V121-Жильцы!U121)*$I$132</f>
        <v>636</v>
      </c>
      <c r="J121" s="65">
        <f>(Жильцы!W121-Жильцы!V121)*$J$132</f>
        <v>1158.3</v>
      </c>
      <c r="K121" s="65">
        <f>(Жильцы!X121-Жильцы!W121)*$K$132</f>
        <v>1230.8999999999999</v>
      </c>
      <c r="L121" s="65">
        <f>(Жильцы!Y121-Жильцы!X121)*$L$132</f>
        <v>933.9</v>
      </c>
      <c r="M121" s="65">
        <f>(Жильцы!Z121-Жильцы!Y121)*$M$132</f>
        <v>999.9</v>
      </c>
      <c r="N121" s="65">
        <f>(Жильцы!AA121-Жильцы!Z121)*$N$132</f>
        <v>1013.0999999999999</v>
      </c>
      <c r="O121" s="65">
        <f>(Жильцы!AB121-Жильцы!AA121)*$O$132</f>
        <v>1617</v>
      </c>
    </row>
    <row r="122" spans="1:16">
      <c r="A122" s="445">
        <v>121</v>
      </c>
      <c r="B122" s="450" t="s">
        <v>308</v>
      </c>
      <c r="D122" s="65">
        <f>(Жильцы!Q122-Жильцы!P122)*$D$132</f>
        <v>480.18</v>
      </c>
      <c r="E122" s="65">
        <f>(Жильцы!R122-Жильцы!Q122)*$E$132</f>
        <v>518.34</v>
      </c>
      <c r="F122" s="65">
        <f>(Жильцы!S122-Жильцы!R122)*$F$132</f>
        <v>451.56</v>
      </c>
      <c r="G122" s="65">
        <f>(Жильцы!T122-Жильцы!S122)*$G$132</f>
        <v>442.02000000000004</v>
      </c>
      <c r="H122" s="65">
        <f>(Жильцы!U122-Жильцы!T122)*$H$132</f>
        <v>511.98</v>
      </c>
      <c r="I122" s="65">
        <f>(Жильцы!V122-Жильцы!U122)*$I$132</f>
        <v>419.76000000000005</v>
      </c>
      <c r="J122" s="65">
        <f>(Жильцы!W122-Жильцы!V122)*$J$132</f>
        <v>551.1</v>
      </c>
      <c r="K122" s="65">
        <f>(Жильцы!X122-Жильцы!W122)*$K$132</f>
        <v>508.2</v>
      </c>
      <c r="L122" s="65">
        <f>(Жильцы!Y122-Жильцы!X122)*$L$132</f>
        <v>544.5</v>
      </c>
      <c r="M122" s="65">
        <f>(Жильцы!Z122-Жильцы!Y122)*$M$132</f>
        <v>521.4</v>
      </c>
      <c r="N122" s="65">
        <f>(Жильцы!AA122-Жильцы!Z122)*$N$132</f>
        <v>584.1</v>
      </c>
      <c r="O122" s="65">
        <f>(Жильцы!AB122-Жильцы!AA122)*$O$132</f>
        <v>511.5</v>
      </c>
    </row>
    <row r="123" spans="1:16">
      <c r="A123" s="445">
        <v>122</v>
      </c>
      <c r="B123" s="450" t="s">
        <v>552</v>
      </c>
      <c r="D123" s="65">
        <f>(Жильцы!Q123-Жильцы!P123)*$D$132</f>
        <v>1828.5</v>
      </c>
      <c r="E123" s="65">
        <f>(Жильцы!R123-Жильцы!Q123)*$E$132</f>
        <v>1157.52</v>
      </c>
      <c r="F123" s="65">
        <f>(Жильцы!S123-Жильцы!R123)*$F$132</f>
        <v>1176.6000000000001</v>
      </c>
      <c r="G123" s="65">
        <f>(Жильцы!T123-Жильцы!S123)*$G$132</f>
        <v>1653.6000000000001</v>
      </c>
      <c r="H123" s="65">
        <f>(Жильцы!U123-Жильцы!T123)*$H$132</f>
        <v>954</v>
      </c>
      <c r="I123" s="65">
        <f>(Жильцы!V123-Жильцы!U123)*$I$132</f>
        <v>1208.4000000000001</v>
      </c>
      <c r="J123" s="65">
        <f>(Жильцы!W123-Жильцы!V123)*$J$132</f>
        <v>1122</v>
      </c>
      <c r="K123" s="65">
        <f>(Жильцы!X123-Жильцы!W123)*$K$132</f>
        <v>1128.5999999999999</v>
      </c>
      <c r="L123" s="65">
        <f>(Жильцы!Y123-Жильцы!X123)*$L$132</f>
        <v>1907.3999999999999</v>
      </c>
      <c r="M123" s="65">
        <f>(Жильцы!Z123-Жильцы!Y123)*$M$132</f>
        <v>1320</v>
      </c>
      <c r="N123" s="65">
        <f>(Жильцы!AA123-Жильцы!Z123)*$N$132</f>
        <v>528</v>
      </c>
      <c r="O123" s="65">
        <f>(Жильцы!AB123-Жильцы!AA123)*$O$132</f>
        <v>2715.8999999999996</v>
      </c>
    </row>
    <row r="124" spans="1:16">
      <c r="A124" s="445">
        <v>123</v>
      </c>
      <c r="B124" s="450" t="s">
        <v>310</v>
      </c>
      <c r="D124" s="65">
        <f>(Жильцы!Q124-Жильцы!P124)*$D$132</f>
        <v>1570.92</v>
      </c>
      <c r="E124" s="65">
        <f>(Жильцы!R124-Жильцы!Q124)*$E$132</f>
        <v>1046.22</v>
      </c>
      <c r="F124" s="65">
        <f>(Жильцы!S124-Жильцы!R124)*$F$132</f>
        <v>1453.26</v>
      </c>
      <c r="G124" s="65">
        <f>(Жильцы!T124-Жильцы!S124)*$G$132</f>
        <v>1634.52</v>
      </c>
      <c r="H124" s="65">
        <f>(Жильцы!U124-Жильцы!T124)*$H$132</f>
        <v>1478.7</v>
      </c>
      <c r="I124" s="65">
        <f>(Жильцы!V124-Жильцы!U124)*$I$132</f>
        <v>1055.76</v>
      </c>
      <c r="J124" s="65">
        <f>(Жильцы!W124-Жильцы!V124)*$J$132</f>
        <v>1320</v>
      </c>
      <c r="K124" s="65">
        <f>(Жильцы!X124-Жильцы!W124)*$K$132</f>
        <v>1425.6</v>
      </c>
      <c r="L124" s="65">
        <f>(Жильцы!Y124-Жильцы!X124)*$L$132</f>
        <v>1019.6999999999999</v>
      </c>
      <c r="M124" s="65">
        <f>(Жильцы!Z124-Жильцы!Y124)*$M$132</f>
        <v>1986.6</v>
      </c>
      <c r="N124" s="65">
        <f>(Жильцы!AA124-Жильцы!Z124)*$N$132</f>
        <v>2036.1</v>
      </c>
      <c r="O124" s="65">
        <f>(Жильцы!AB124-Жильцы!AA124)*$O$132</f>
        <v>1584</v>
      </c>
    </row>
    <row r="125" spans="1:16">
      <c r="A125" s="445">
        <v>124</v>
      </c>
      <c r="B125" s="450" t="s">
        <v>311</v>
      </c>
      <c r="D125" s="455">
        <f t="shared" ref="D125:E125" si="0">D145+D146</f>
        <v>1970.3600000000001</v>
      </c>
      <c r="E125" s="455">
        <f t="shared" si="0"/>
        <v>1617.2800000000002</v>
      </c>
      <c r="F125" s="455">
        <f>F145+F146</f>
        <v>1307.6100000000001</v>
      </c>
      <c r="G125" s="455">
        <f>G145+G146</f>
        <v>893.23</v>
      </c>
      <c r="H125" s="455">
        <f t="shared" ref="H125:N125" si="1">H145+H146</f>
        <v>946.7600000000001</v>
      </c>
      <c r="I125" s="455">
        <f>I145+I146</f>
        <v>761.53000000000009</v>
      </c>
      <c r="J125" s="455">
        <f>J145+J146</f>
        <v>1148.08</v>
      </c>
      <c r="K125" s="455">
        <f t="shared" si="1"/>
        <v>1686.9199999999998</v>
      </c>
      <c r="L125" s="455">
        <f t="shared" si="1"/>
        <v>1267.56</v>
      </c>
      <c r="M125" s="455">
        <f t="shared" si="1"/>
        <v>1158.56</v>
      </c>
      <c r="N125" s="455">
        <f t="shared" si="1"/>
        <v>1441.56</v>
      </c>
      <c r="O125" s="455">
        <f>O145+O146</f>
        <v>1910.4399999999998</v>
      </c>
      <c r="P125" s="130" t="s">
        <v>556</v>
      </c>
    </row>
    <row r="126" spans="1:16">
      <c r="A126" s="445">
        <v>125</v>
      </c>
      <c r="B126" s="450" t="s">
        <v>312</v>
      </c>
      <c r="D126" s="65">
        <f>(Жильцы!Q126-Жильцы!P126)*$D$132</f>
        <v>1084.3800000000001</v>
      </c>
      <c r="E126" s="65">
        <f>(Жильцы!R126-Жильцы!Q126)*$E$132</f>
        <v>919.0200000000001</v>
      </c>
      <c r="F126" s="65">
        <f>(Жильцы!S126-Жильцы!R126)*$F$132</f>
        <v>1011.24</v>
      </c>
      <c r="G126" s="65">
        <f>(Жильцы!T126-Жильцы!S126)*$G$132</f>
        <v>988.98</v>
      </c>
      <c r="H126" s="65">
        <f>(Жильцы!U126-Жильцы!T126)*$H$132</f>
        <v>893.58</v>
      </c>
      <c r="I126" s="65">
        <f>(Жильцы!V126-Жильцы!U126)*$I$132</f>
        <v>766.38</v>
      </c>
      <c r="J126" s="65">
        <f>(Жильцы!W126-Жильцы!V126)*$J$132</f>
        <v>891</v>
      </c>
      <c r="K126" s="65">
        <f>(Жильцы!X126-Жильцы!W126)*$K$132</f>
        <v>1468.5</v>
      </c>
      <c r="L126" s="65">
        <f>(Жильцы!Y126-Жильцы!X126)*$L$132</f>
        <v>999.9</v>
      </c>
      <c r="M126" s="65">
        <f>(Жильцы!Z126-Жильцы!Y126)*$M$132</f>
        <v>914.09999999999991</v>
      </c>
      <c r="N126" s="65">
        <f>(Жильцы!AA126-Жильцы!Z126)*$N$132</f>
        <v>986.69999999999993</v>
      </c>
      <c r="O126" s="65">
        <f>(Жильцы!AB126-Жильцы!AA126)*$O$132</f>
        <v>1042.8</v>
      </c>
    </row>
    <row r="127" spans="1:16">
      <c r="A127" s="445">
        <v>126</v>
      </c>
      <c r="B127" s="451" t="s">
        <v>313</v>
      </c>
      <c r="D127" s="65">
        <f>(Жильцы!Q127-Жильцы!P127)*$D$132</f>
        <v>2639.4</v>
      </c>
      <c r="E127" s="65">
        <f>(Жильцы!R127-Жильцы!Q127)*$E$132</f>
        <v>2544</v>
      </c>
      <c r="F127" s="65">
        <f>(Жильцы!S127-Жильцы!R127)*$F$132</f>
        <v>2544</v>
      </c>
      <c r="G127" s="65">
        <f>(Жильцы!T127-Жильцы!S127)*$G$132</f>
        <v>3.18</v>
      </c>
      <c r="H127" s="65">
        <f>(Жильцы!U127-Жильцы!T127)*$H$132</f>
        <v>607.38</v>
      </c>
      <c r="I127" s="65">
        <f>(Жильцы!V127-Жильцы!U127)*$I$132</f>
        <v>1081.2</v>
      </c>
      <c r="J127" s="65">
        <f>(Жильцы!W127-Жильцы!V127)*$J$132</f>
        <v>1320</v>
      </c>
      <c r="K127" s="65">
        <f>(Жильцы!X127-Жильцы!W127)*$K$132</f>
        <v>772.19999999999993</v>
      </c>
      <c r="L127" s="65">
        <f>(Жильцы!Y127-Жильцы!X127)*$L$132</f>
        <v>1227.5999999999999</v>
      </c>
      <c r="M127" s="65">
        <f>(Жильцы!Z127-Жильцы!Y127)*$M$132</f>
        <v>1481.6999999999998</v>
      </c>
      <c r="N127" s="65">
        <f>(Жильцы!AA127-Жильцы!Z127)*$N$132</f>
        <v>1613.6999999999998</v>
      </c>
      <c r="O127" s="65">
        <f>(Жильцы!AB127-Жильцы!AA127)*$O$132</f>
        <v>1722.6</v>
      </c>
    </row>
    <row r="128" spans="1:16">
      <c r="A128" s="445">
        <v>127</v>
      </c>
      <c r="B128" s="450" t="s">
        <v>315</v>
      </c>
      <c r="D128" s="65">
        <f>(Жильцы!Q128-Жильцы!P128)*$D$132</f>
        <v>604.20000000000005</v>
      </c>
      <c r="E128" s="65">
        <f>(Жильцы!R128-Жильцы!Q128)*$E$132</f>
        <v>470.64000000000004</v>
      </c>
      <c r="F128" s="65">
        <f>(Жильцы!S128-Жильцы!R128)*$F$132</f>
        <v>407.04</v>
      </c>
      <c r="G128" s="65">
        <f>(Жильцы!T128-Жильцы!S128)*$G$132</f>
        <v>429.3</v>
      </c>
      <c r="H128" s="65">
        <f>(Жильцы!U128-Жильцы!T128)*$H$132</f>
        <v>391.14000000000004</v>
      </c>
      <c r="I128" s="65">
        <f>(Жильцы!V128-Жильцы!U128)*$I$132</f>
        <v>521.52</v>
      </c>
      <c r="J128" s="65">
        <f>(Жильцы!W128-Жильцы!V128)*$J$132</f>
        <v>643.5</v>
      </c>
      <c r="K128" s="65">
        <f>(Жильцы!X128-Жильцы!W128)*$K$132</f>
        <v>419.09999999999997</v>
      </c>
      <c r="L128" s="65">
        <f>(Жильцы!Y128-Жильцы!X128)*$L$132</f>
        <v>669.9</v>
      </c>
      <c r="M128" s="65">
        <f>(Жильцы!Z128-Жильцы!Y128)*$M$132</f>
        <v>702.9</v>
      </c>
      <c r="N128" s="65">
        <f>(Жильцы!AA128-Жильцы!Z128)*$N$132</f>
        <v>382.79999999999995</v>
      </c>
      <c r="O128" s="65">
        <f>(Жильцы!AB128-Жильцы!AA128)*$O$132</f>
        <v>412.5</v>
      </c>
    </row>
    <row r="129" spans="1:15">
      <c r="A129" s="445">
        <v>128</v>
      </c>
      <c r="B129" s="450" t="s">
        <v>316</v>
      </c>
      <c r="D129" s="65">
        <f>(Жильцы!Q129-Жильцы!P129)*$D$132</f>
        <v>807.72</v>
      </c>
      <c r="E129" s="65">
        <f>(Жильцы!R129-Жильцы!Q129)*$E$132</f>
        <v>613.74</v>
      </c>
      <c r="F129" s="65">
        <f>(Жильцы!S129-Жильцы!R129)*$F$132</f>
        <v>569.22</v>
      </c>
      <c r="G129" s="65">
        <f>(Жильцы!T129-Жильцы!S129)*$G$132</f>
        <v>601.02</v>
      </c>
      <c r="H129" s="65">
        <f>(Жильцы!U129-Жильцы!T129)*$H$132</f>
        <v>642.36</v>
      </c>
      <c r="I129" s="65">
        <f>(Жильцы!V129-Жильцы!U129)*$I$132</f>
        <v>772.74</v>
      </c>
      <c r="J129" s="65">
        <f>(Жильцы!W129-Жильцы!V129)*$J$132</f>
        <v>990</v>
      </c>
      <c r="K129" s="65">
        <f>(Жильцы!X129-Жильцы!W129)*$K$132</f>
        <v>267.3</v>
      </c>
      <c r="L129" s="65">
        <f>(Жильцы!Y129-Жильцы!X129)*$L$132</f>
        <v>112.19999999999999</v>
      </c>
      <c r="M129" s="65">
        <f>(Жильцы!Z129-Жильцы!Y129)*$M$132</f>
        <v>250.79999999999998</v>
      </c>
      <c r="N129" s="65">
        <f>(Жильцы!AA129-Жильцы!Z129)*$N$132</f>
        <v>716.09999999999991</v>
      </c>
      <c r="O129" s="65">
        <f>(Жильцы!AB129-Жильцы!AA129)*$O$132</f>
        <v>412.5</v>
      </c>
    </row>
    <row r="132" spans="1:15">
      <c r="B132" s="456" t="s">
        <v>553</v>
      </c>
      <c r="C132" s="456"/>
      <c r="D132" s="456">
        <v>3.18</v>
      </c>
      <c r="E132" s="456">
        <v>3.18</v>
      </c>
      <c r="F132" s="456">
        <v>3.18</v>
      </c>
      <c r="G132" s="456">
        <v>3.18</v>
      </c>
      <c r="H132" s="456">
        <v>3.18</v>
      </c>
      <c r="I132" s="456">
        <v>3.18</v>
      </c>
      <c r="J132" s="456">
        <v>3.3</v>
      </c>
      <c r="K132" s="456">
        <v>3.3</v>
      </c>
      <c r="L132" s="456">
        <v>3.3</v>
      </c>
      <c r="M132" s="456">
        <v>3.3</v>
      </c>
      <c r="N132" s="456">
        <v>3.3</v>
      </c>
      <c r="O132" s="456">
        <v>3.3</v>
      </c>
    </row>
    <row r="134" spans="1:15">
      <c r="B134" s="457" t="s">
        <v>557</v>
      </c>
      <c r="C134" s="456"/>
      <c r="D134" s="539">
        <v>1.37</v>
      </c>
      <c r="E134" s="539">
        <v>1.37</v>
      </c>
      <c r="F134" s="539">
        <v>1.37</v>
      </c>
      <c r="G134" s="539">
        <v>1.37</v>
      </c>
      <c r="H134" s="539">
        <v>1.37</v>
      </c>
      <c r="I134" s="539">
        <v>1.37</v>
      </c>
      <c r="J134" s="539">
        <v>1.44</v>
      </c>
      <c r="K134" s="539">
        <v>1.44</v>
      </c>
      <c r="L134" s="539">
        <v>1.44</v>
      </c>
      <c r="M134" s="539">
        <v>1.44</v>
      </c>
      <c r="N134" s="539">
        <v>1.44</v>
      </c>
      <c r="O134" s="539">
        <v>1.44</v>
      </c>
    </row>
    <row r="135" spans="1:15">
      <c r="B135" s="457" t="s">
        <v>558</v>
      </c>
      <c r="C135" s="456"/>
      <c r="D135" s="539">
        <v>3.66</v>
      </c>
      <c r="E135" s="539">
        <v>3.66</v>
      </c>
      <c r="F135" s="539">
        <v>3.66</v>
      </c>
      <c r="G135" s="539">
        <v>3.66</v>
      </c>
      <c r="H135" s="539">
        <v>3.66</v>
      </c>
      <c r="I135" s="539">
        <v>3.66</v>
      </c>
      <c r="J135" s="539">
        <v>3.8</v>
      </c>
      <c r="K135" s="539">
        <v>3.8</v>
      </c>
      <c r="L135" s="539">
        <v>3.8</v>
      </c>
      <c r="M135" s="539">
        <v>3.8</v>
      </c>
      <c r="N135" s="539">
        <v>3.8</v>
      </c>
      <c r="O135" s="539">
        <v>3.8</v>
      </c>
    </row>
    <row r="136" spans="1:15" ht="13.5" thickBot="1"/>
    <row r="137" spans="1:15">
      <c r="A137" s="114">
        <v>7</v>
      </c>
      <c r="B137" s="115" t="s">
        <v>166</v>
      </c>
      <c r="C137" s="118" t="s">
        <v>321</v>
      </c>
      <c r="D137" s="114">
        <f>(Жильцы!Q134-Жильцы!P134)*D134</f>
        <v>15.07</v>
      </c>
      <c r="E137" s="114">
        <f>(Жильцы!R134-Жильцы!Q134)*E134</f>
        <v>17.810000000000002</v>
      </c>
      <c r="F137" s="114">
        <f>(Жильцы!S134-Жильцы!R134)*F134</f>
        <v>12.330000000000002</v>
      </c>
      <c r="G137" s="114">
        <f>(Жильцы!T134-Жильцы!S134)*G134</f>
        <v>15.07</v>
      </c>
      <c r="H137" s="114">
        <f>(Жильцы!U134-Жильцы!T134)*H134</f>
        <v>16.440000000000001</v>
      </c>
      <c r="I137" s="114">
        <f>(Жильцы!V134-Жильцы!U134)*I134</f>
        <v>1.37</v>
      </c>
      <c r="J137" s="114">
        <f>(Жильцы!W134-Жильцы!V134)*J134</f>
        <v>1.44</v>
      </c>
      <c r="K137" s="114">
        <f>(Жильцы!X134-Жильцы!W134)*K134</f>
        <v>1.44</v>
      </c>
      <c r="L137" s="114">
        <f>(Жильцы!Y134-Жильцы!X134)*L134</f>
        <v>1.44</v>
      </c>
      <c r="M137" s="114">
        <f>(Жильцы!Z134-Жильцы!Y134)*M134</f>
        <v>1.44</v>
      </c>
      <c r="N137" s="114">
        <f>(Жильцы!AA134-Жильцы!Z134)*N134</f>
        <v>7.1999999999999993</v>
      </c>
      <c r="O137" s="114">
        <f>(Жильцы!AB134-Жильцы!AA134)*O134</f>
        <v>12.959999999999999</v>
      </c>
    </row>
    <row r="138" spans="1:15" ht="13.5" thickBot="1">
      <c r="A138" s="121"/>
      <c r="B138" s="113"/>
      <c r="C138" s="123" t="s">
        <v>322</v>
      </c>
      <c r="D138" s="121">
        <f>(Жильцы!Q135-Жильцы!P135)*D135</f>
        <v>47.58</v>
      </c>
      <c r="E138" s="121">
        <f>(Жильцы!R135-Жильцы!Q135)*E135</f>
        <v>87.84</v>
      </c>
      <c r="F138" s="121">
        <f>(Жильцы!S135-Жильцы!R135)*F135</f>
        <v>80.52000000000001</v>
      </c>
      <c r="G138" s="121">
        <f>(Жильцы!T135-Жильцы!S135)*G135</f>
        <v>80.52000000000001</v>
      </c>
      <c r="H138" s="121">
        <f>(Жильцы!U135-Жильцы!T135)*H135</f>
        <v>91.5</v>
      </c>
      <c r="I138" s="121">
        <f>(Жильцы!V135-Жильцы!U135)*I135</f>
        <v>98.820000000000007</v>
      </c>
      <c r="J138" s="121">
        <f>(Жильцы!W135-Жильцы!V135)*J135</f>
        <v>114</v>
      </c>
      <c r="K138" s="121">
        <f>(Жильцы!X135-Жильцы!W135)*K135</f>
        <v>15.2</v>
      </c>
      <c r="L138" s="121">
        <f>(Жильцы!Y135-Жильцы!X135)*L135</f>
        <v>57</v>
      </c>
      <c r="M138" s="121">
        <f>(Жильцы!Z135-Жильцы!Y135)*M135</f>
        <v>53.199999999999996</v>
      </c>
      <c r="N138" s="121">
        <f>(Жильцы!AA135-Жильцы!Z135)*N135</f>
        <v>7.6</v>
      </c>
      <c r="O138" s="121">
        <f>(Жильцы!AB135-Жильцы!AA135)*O135</f>
        <v>11.399999999999999</v>
      </c>
    </row>
    <row r="139" spans="1:15">
      <c r="A139" s="114">
        <v>89</v>
      </c>
      <c r="B139" s="115" t="s">
        <v>275</v>
      </c>
      <c r="C139" s="118" t="s">
        <v>321</v>
      </c>
      <c r="D139" s="114">
        <f>(Жильцы!Q138-Жильцы!P138)*D134</f>
        <v>64.39</v>
      </c>
      <c r="E139" s="114">
        <f>(Жильцы!R138-Жильцы!Q138)*E134</f>
        <v>75.350000000000009</v>
      </c>
      <c r="F139" s="114">
        <f>(Жильцы!S138-Жильцы!R138)*F134</f>
        <v>56.17</v>
      </c>
      <c r="G139" s="114">
        <f>(Жильцы!T138-Жильцы!S138)*G134</f>
        <v>78.09</v>
      </c>
      <c r="H139" s="114">
        <f>(Жильцы!U138-Жильцы!T138)*H134</f>
        <v>69.87</v>
      </c>
      <c r="I139" s="114">
        <f>(Жильцы!V138-Жильцы!U138)*I134</f>
        <v>65.760000000000005</v>
      </c>
      <c r="J139" s="114">
        <f>(Жильцы!W138-Жильцы!V138)*J134</f>
        <v>77.759999999999991</v>
      </c>
      <c r="K139" s="114">
        <f>(Жильцы!X138-Жильцы!W138)*K134</f>
        <v>90.72</v>
      </c>
      <c r="L139" s="114">
        <f>(Жильцы!Y138-Жильцы!X138)*L134</f>
        <v>118.08</v>
      </c>
      <c r="M139" s="114">
        <f>(Жильцы!Z138-Жильцы!Y138)*M134</f>
        <v>79.2</v>
      </c>
      <c r="N139" s="114">
        <f>(Жильцы!AA138-Жильцы!Z138)*N134</f>
        <v>56.16</v>
      </c>
      <c r="O139" s="114">
        <f>(Жильцы!AB138-Жильцы!AA138)*O134</f>
        <v>57.599999999999994</v>
      </c>
    </row>
    <row r="140" spans="1:15" ht="13.5" thickBot="1">
      <c r="A140" s="121"/>
      <c r="B140" s="113"/>
      <c r="C140" s="123" t="s">
        <v>322</v>
      </c>
      <c r="D140" s="121">
        <f>(Жильцы!Q139-Жильцы!P139)*D135</f>
        <v>318.42</v>
      </c>
      <c r="E140" s="121">
        <f>(Жильцы!R139-Жильцы!Q139)*E135</f>
        <v>344.04</v>
      </c>
      <c r="F140" s="121">
        <f>(Жильцы!S139-Жильцы!R139)*F135</f>
        <v>274.5</v>
      </c>
      <c r="G140" s="121">
        <f>(Жильцы!T139-Жильцы!S139)*G135</f>
        <v>325.74</v>
      </c>
      <c r="H140" s="121">
        <f>(Жильцы!U139-Жильцы!T139)*H135</f>
        <v>292.8</v>
      </c>
      <c r="I140" s="121">
        <f>(Жильцы!V139-Жильцы!U139)*I135</f>
        <v>303.78000000000003</v>
      </c>
      <c r="J140" s="121">
        <f>(Жильцы!W139-Жильцы!V139)*J135</f>
        <v>319.2</v>
      </c>
      <c r="K140" s="121">
        <f>(Жильцы!X139-Жильцы!W139)*K135</f>
        <v>372.4</v>
      </c>
      <c r="L140" s="121">
        <f>(Жильцы!Y139-Жильцы!X139)*L135</f>
        <v>391.4</v>
      </c>
      <c r="M140" s="121">
        <f>(Жильцы!Z139-Жильцы!Y139)*M135</f>
        <v>357.2</v>
      </c>
      <c r="N140" s="121">
        <f>(Жильцы!AA139-Жильцы!Z139)*N135</f>
        <v>319.2</v>
      </c>
      <c r="O140" s="121">
        <f>(Жильцы!AB139-Жильцы!AA139)*O135</f>
        <v>307.8</v>
      </c>
    </row>
    <row r="141" spans="1:15">
      <c r="A141" s="114">
        <v>107</v>
      </c>
      <c r="B141" s="115" t="s">
        <v>294</v>
      </c>
      <c r="C141" s="118" t="s">
        <v>321</v>
      </c>
      <c r="D141" s="114">
        <f>(Жильцы!Q140-Жильцы!P140)*D134</f>
        <v>137</v>
      </c>
      <c r="E141" s="114">
        <f>(Жильцы!R140-Жильцы!Q140)*E134</f>
        <v>24.660000000000004</v>
      </c>
      <c r="F141" s="114">
        <f>(Жильцы!S140-Жильцы!R140)*F134</f>
        <v>67.13000000000001</v>
      </c>
      <c r="G141" s="114">
        <f>(Жильцы!T140-Жильцы!S140)*G134</f>
        <v>105.49000000000001</v>
      </c>
      <c r="H141" s="114">
        <f>(Жильцы!U140-Жильцы!T140)*H134</f>
        <v>95.9</v>
      </c>
      <c r="I141" s="114">
        <f>(Жильцы!V140-Жильцы!U140)*I134</f>
        <v>137</v>
      </c>
      <c r="J141" s="114">
        <f>(Жильцы!W140-Жильцы!V140)*J134</f>
        <v>20.16</v>
      </c>
      <c r="K141" s="114">
        <f>(Жильцы!X140-Жильцы!W140)*K134</f>
        <v>76.319999999999993</v>
      </c>
      <c r="L141" s="114">
        <f>(Жильцы!Y140-Жильцы!X140)*L134</f>
        <v>70.56</v>
      </c>
      <c r="M141" s="114">
        <f>(Жильцы!Z140-Жильцы!Y140)*M134</f>
        <v>76.319999999999993</v>
      </c>
      <c r="N141" s="114">
        <f>(Жильцы!AA140-Жильцы!Z140)*N134</f>
        <v>106.56</v>
      </c>
      <c r="O141" s="114">
        <f>(Жильцы!AB140-Жильцы!AA140)*O134</f>
        <v>82.08</v>
      </c>
    </row>
    <row r="142" spans="1:15" ht="13.5" thickBot="1">
      <c r="A142" s="121"/>
      <c r="B142" s="113"/>
      <c r="C142" s="123" t="s">
        <v>322</v>
      </c>
      <c r="D142" s="121">
        <f>(Жильцы!Q141-Жильцы!P141)*D135</f>
        <v>549</v>
      </c>
      <c r="E142" s="121">
        <f>(Жильцы!R141-Жильцы!Q141)*E135</f>
        <v>768.6</v>
      </c>
      <c r="F142" s="121">
        <f>(Жильцы!S141-Жильцы!R141)*F135</f>
        <v>424.56</v>
      </c>
      <c r="G142" s="121">
        <f>(Жильцы!T141-Жильцы!S141)*G135</f>
        <v>775.92000000000007</v>
      </c>
      <c r="H142" s="121">
        <f>(Жильцы!U141-Жильцы!T141)*H135</f>
        <v>578.28</v>
      </c>
      <c r="I142" s="121">
        <f>(Жильцы!V141-Жильцы!U141)*I135</f>
        <v>549</v>
      </c>
      <c r="J142" s="121">
        <f>(Жильцы!W141-Жильцы!V141)*J135</f>
        <v>300.2</v>
      </c>
      <c r="K142" s="121">
        <f>(Жильцы!X141-Жильцы!W141)*K135</f>
        <v>364.79999999999995</v>
      </c>
      <c r="L142" s="121">
        <f>(Жильцы!Y141-Жильцы!X141)*L135</f>
        <v>429.4</v>
      </c>
      <c r="M142" s="121">
        <f>(Жильцы!Z141-Жильцы!Y141)*M135</f>
        <v>520.6</v>
      </c>
      <c r="N142" s="121">
        <f>(Жильцы!AA141-Жильцы!Z141)*N135</f>
        <v>672.6</v>
      </c>
      <c r="O142" s="121">
        <f>(Жильцы!AB141-Жильцы!AA141)*O135</f>
        <v>634.6</v>
      </c>
    </row>
    <row r="143" spans="1:15">
      <c r="A143" s="114">
        <v>88</v>
      </c>
      <c r="B143" s="115" t="s">
        <v>548</v>
      </c>
      <c r="C143" s="118" t="s">
        <v>321</v>
      </c>
      <c r="D143" s="114">
        <f>(Жильцы!Q142-Жильцы!P142)*D134</f>
        <v>150.70000000000002</v>
      </c>
      <c r="E143" s="114">
        <f>(Жильцы!R142-Жильцы!Q142)*E134</f>
        <v>90.42</v>
      </c>
      <c r="F143" s="114">
        <f>(Жильцы!S142-Жильцы!R142)*F134</f>
        <v>36.99</v>
      </c>
      <c r="G143" s="114">
        <f>(Жильцы!T142-Жильцы!S142)*G134</f>
        <v>30.14</v>
      </c>
      <c r="H143" s="114">
        <f>(Жильцы!U142-Жильцы!T142)*H134</f>
        <v>57.540000000000006</v>
      </c>
      <c r="I143" s="114">
        <f>(Жильцы!V142-Жильцы!U142)*I134</f>
        <v>42.470000000000006</v>
      </c>
      <c r="J143" s="114">
        <f>(Жильцы!W142-Жильцы!V142)*J134</f>
        <v>48.96</v>
      </c>
      <c r="K143" s="114">
        <f>(Жильцы!X142-Жильцы!W142)*K134</f>
        <v>89.28</v>
      </c>
      <c r="L143" s="114">
        <f>(Жильцы!Y142-Жильцы!X142)*L134</f>
        <v>57.599999999999994</v>
      </c>
      <c r="M143" s="114">
        <f>(Жильцы!Z142-Жильцы!Y142)*M134</f>
        <v>14.399999999999999</v>
      </c>
      <c r="N143" s="114">
        <f>(Жильцы!AA142-Жильцы!Z142)*N134</f>
        <v>12.959999999999999</v>
      </c>
      <c r="O143" s="114">
        <f>(Жильцы!AB142-Жильцы!AA142)*O134</f>
        <v>7.1999999999999993</v>
      </c>
    </row>
    <row r="144" spans="1:15" ht="13.5" thickBot="1">
      <c r="A144" s="121"/>
      <c r="B144" s="113"/>
      <c r="C144" s="123" t="s">
        <v>322</v>
      </c>
      <c r="D144" s="121">
        <f>(Жильцы!Q143-Жильцы!P143)*D135</f>
        <v>1603.0800000000002</v>
      </c>
      <c r="E144" s="121">
        <f>(Жильцы!R143-Жильцы!Q143)*E135</f>
        <v>1643.3400000000001</v>
      </c>
      <c r="F144" s="121">
        <f>(Жильцы!S143-Жильцы!R143)*F135</f>
        <v>1013.82</v>
      </c>
      <c r="G144" s="121">
        <f>(Жильцы!T143-Жильцы!S143)*G135</f>
        <v>497.76</v>
      </c>
      <c r="H144" s="121">
        <f>(Жильцы!U143-Жильцы!T143)*H135</f>
        <v>797.88</v>
      </c>
      <c r="I144" s="121">
        <f>(Жильцы!V143-Жильцы!U143)*I135</f>
        <v>563.64</v>
      </c>
      <c r="J144" s="121">
        <f>(Жильцы!W143-Жильцы!V143)*J135</f>
        <v>794.19999999999993</v>
      </c>
      <c r="K144" s="121">
        <f>(Жильцы!X143-Жильцы!W143)*K135</f>
        <v>661.19999999999993</v>
      </c>
      <c r="L144" s="121">
        <f>(Жильцы!Y143-Жильцы!X143)*L135</f>
        <v>1007</v>
      </c>
      <c r="M144" s="121">
        <f>(Жильцы!Z143-Жильцы!Y143)*M135</f>
        <v>760</v>
      </c>
      <c r="N144" s="121">
        <f>(Жильцы!AA143-Жильцы!Z143)*N135</f>
        <v>380</v>
      </c>
      <c r="O144" s="121">
        <f>(Жильцы!AB143-Жильцы!AA143)*O135</f>
        <v>228</v>
      </c>
    </row>
    <row r="145" spans="1:15">
      <c r="A145" s="114">
        <v>124</v>
      </c>
      <c r="B145" s="458" t="s">
        <v>311</v>
      </c>
      <c r="C145" s="118" t="s">
        <v>321</v>
      </c>
      <c r="D145" s="114">
        <f>(Жильцы!Q136-Жильцы!P136)*D134</f>
        <v>301.40000000000003</v>
      </c>
      <c r="E145" s="114">
        <f>(Жильцы!R136-Жильцы!Q136)*E134</f>
        <v>241.12</v>
      </c>
      <c r="F145" s="114">
        <f>(Жильцы!S136-Жильцы!R136)*F134</f>
        <v>209.61</v>
      </c>
      <c r="G145" s="114">
        <f>(Жильцы!T136-Жильцы!S136)*G134</f>
        <v>146.59</v>
      </c>
      <c r="H145" s="114">
        <f>(Жильцы!U136-Жильцы!T136)*H134</f>
        <v>145.22</v>
      </c>
      <c r="I145" s="114">
        <f>(Жильцы!V136-Жильцы!U136)*I134</f>
        <v>113.71000000000001</v>
      </c>
      <c r="J145" s="114">
        <f>(Жильцы!W136-Жильцы!V136)*J134</f>
        <v>182.88</v>
      </c>
      <c r="K145" s="114">
        <f>(Жильцы!X136-Жильцы!W136)*K134</f>
        <v>292.32</v>
      </c>
      <c r="L145" s="114">
        <f>(Жильцы!Y136-Жильцы!X136)*L134</f>
        <v>207.35999999999999</v>
      </c>
      <c r="M145" s="114">
        <f>(Жильцы!Z136-Жильцы!Y136)*M134</f>
        <v>185.76</v>
      </c>
      <c r="N145" s="114">
        <f>(Жильцы!AA136-Жильцы!Z136)*N134</f>
        <v>221.76</v>
      </c>
      <c r="O145" s="114">
        <f>(Жильцы!AB136-Жильцы!AA136)*O134</f>
        <v>318.24</v>
      </c>
    </row>
    <row r="146" spans="1:15" ht="13.5" thickBot="1">
      <c r="A146" s="121"/>
      <c r="B146" s="113"/>
      <c r="C146" s="123" t="s">
        <v>322</v>
      </c>
      <c r="D146" s="121">
        <f>(Жильцы!Q137-Жильцы!P137)*D135</f>
        <v>1668.96</v>
      </c>
      <c r="E146" s="121">
        <f>(Жильцы!R137-Жильцы!Q137)*E135</f>
        <v>1376.16</v>
      </c>
      <c r="F146" s="121">
        <f>(Жильцы!S137-Жильцы!R137)*F135</f>
        <v>1098</v>
      </c>
      <c r="G146" s="121">
        <f>(Жильцы!T137-Жильцы!S137)*G135</f>
        <v>746.64</v>
      </c>
      <c r="H146" s="121">
        <f>(Жильцы!U137-Жильцы!T137)*H135</f>
        <v>801.54000000000008</v>
      </c>
      <c r="I146" s="121">
        <f>(Жильцы!V137-Жильцы!U137)*I135</f>
        <v>647.82000000000005</v>
      </c>
      <c r="J146" s="121">
        <f>(Жильцы!W137-Жильцы!V137)*J135</f>
        <v>965.19999999999993</v>
      </c>
      <c r="K146" s="121">
        <f>(Жильцы!X137-Жильцы!W137)*K135</f>
        <v>1394.6</v>
      </c>
      <c r="L146" s="121">
        <f>(Жильцы!Y137-Жильцы!X137)*L135</f>
        <v>1060.2</v>
      </c>
      <c r="M146" s="121">
        <f>(Жильцы!Z137-Жильцы!Y137)*M135</f>
        <v>972.8</v>
      </c>
      <c r="N146" s="121">
        <f>(Жильцы!AA137-Жильцы!Z137)*N135</f>
        <v>1219.8</v>
      </c>
      <c r="O146" s="121">
        <f>(Жильцы!AB137-Жильцы!AA137)*O135</f>
        <v>1592.1999999999998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1"/>
  <dimension ref="A1:J222"/>
  <sheetViews>
    <sheetView zoomScale="80" zoomScaleNormal="80" workbookViewId="0">
      <pane ySplit="6" topLeftCell="A31" activePane="bottomLeft" state="frozen"/>
      <selection activeCell="BC50" sqref="BC50"/>
      <selection pane="bottomLeft" activeCell="E111" sqref="E111"/>
    </sheetView>
  </sheetViews>
  <sheetFormatPr defaultColWidth="9" defaultRowHeight="15.75"/>
  <cols>
    <col min="1" max="1" width="15.625" style="3" customWidth="1"/>
    <col min="2" max="3" width="30.625" style="3" customWidth="1"/>
    <col min="4" max="4" width="15.625" style="3" customWidth="1"/>
    <col min="5" max="8" width="15.625" style="4" customWidth="1"/>
    <col min="9" max="16384" width="9" style="4"/>
  </cols>
  <sheetData>
    <row r="1" spans="1:10" s="24" customFormat="1" ht="36" customHeight="1">
      <c r="A1" s="22" t="s">
        <v>9</v>
      </c>
      <c r="B1" s="25" t="str">
        <f ca="1">Настройки!B4&amp;"_"&amp;Настройки!B9&amp;"_"&amp;Настройки!B10&amp;"_"&amp;TEXT(TODAY(),"ДД.ММ.ГГГГ")&amp;".TXT"</f>
        <v>2538091633_40703810050000001746_001_27.12.2021.TXT</v>
      </c>
      <c r="C1" s="23"/>
      <c r="D1" s="23"/>
    </row>
    <row r="2" spans="1:10" customFormat="1" ht="15.75" customHeight="1">
      <c r="A2" s="21" t="s">
        <v>19</v>
      </c>
      <c r="B2" s="19">
        <v>270252.24</v>
      </c>
      <c r="C2" s="1"/>
      <c r="D2" s="3"/>
    </row>
    <row r="3" spans="1:10" customFormat="1" ht="15.75" customHeight="1">
      <c r="A3" s="21" t="s">
        <v>20</v>
      </c>
      <c r="B3" s="20">
        <v>128</v>
      </c>
      <c r="D3" s="3"/>
    </row>
    <row r="4" spans="1:10" customFormat="1">
      <c r="A4" s="545" t="s">
        <v>964</v>
      </c>
      <c r="B4" s="545" t="s">
        <v>963</v>
      </c>
      <c r="C4" s="546">
        <v>2</v>
      </c>
      <c r="D4" s="3"/>
    </row>
    <row r="5" spans="1:10" customFormat="1" ht="39" customHeight="1">
      <c r="A5" s="5"/>
      <c r="B5" s="5"/>
      <c r="C5" s="5"/>
      <c r="D5" s="5"/>
      <c r="E5" s="486" t="str">
        <f>IF(OR(MONTH(D7)-Оборотка!F1&lt;&gt;0, MONTH(D50)-Оборотка!F1&lt;&gt;0, MONTH(D134)-Оборотка!F1&lt;&gt;0), "проверьте месяц в реестре!!!","ОК")</f>
        <v>ОК</v>
      </c>
    </row>
    <row r="6" spans="1:10" s="2" customFormat="1" ht="61.5" customHeight="1">
      <c r="A6" s="26" t="s">
        <v>106</v>
      </c>
      <c r="B6" s="482" t="s">
        <v>117</v>
      </c>
      <c r="C6" s="482" t="s">
        <v>118</v>
      </c>
      <c r="D6" s="482" t="s">
        <v>119</v>
      </c>
      <c r="E6" s="482" t="s">
        <v>110</v>
      </c>
    </row>
    <row r="7" spans="1:10">
      <c r="A7" s="492" t="s">
        <v>3</v>
      </c>
      <c r="B7" s="483" t="str">
        <f>Оборотка!F4</f>
        <v>Тартышная  И.В.</v>
      </c>
      <c r="C7" s="481" t="s">
        <v>820</v>
      </c>
      <c r="D7" s="549">
        <v>44531</v>
      </c>
      <c r="E7" s="55">
        <f>IF(ROUND(Оборотка!X4,2)&lt;0,0,ROUND(Оборотка!X4,2))</f>
        <v>0</v>
      </c>
      <c r="I7" s="553"/>
    </row>
    <row r="8" spans="1:10">
      <c r="A8" s="492" t="s">
        <v>559</v>
      </c>
      <c r="B8" s="483" t="str">
        <f>Оборотка!F5</f>
        <v>Смирнов Н.Н.</v>
      </c>
      <c r="C8" s="459" t="s">
        <v>821</v>
      </c>
      <c r="D8" s="56">
        <f>D7</f>
        <v>44531</v>
      </c>
      <c r="E8" s="55">
        <f>IF(ROUND(Оборотка!X5,2)&lt;0,0,ROUND(Оборотка!X5,2))</f>
        <v>1999.46</v>
      </c>
      <c r="H8" s="552">
        <v>1999.4640000000029</v>
      </c>
      <c r="I8" s="553"/>
    </row>
    <row r="9" spans="1:10">
      <c r="A9" s="492" t="s">
        <v>560</v>
      </c>
      <c r="B9" s="483" t="str">
        <f>Оборотка!F6</f>
        <v>Тарновский С.В.</v>
      </c>
      <c r="C9" s="459" t="s">
        <v>822</v>
      </c>
      <c r="D9" s="56">
        <f>D8</f>
        <v>44531</v>
      </c>
      <c r="E9" s="55">
        <f>IF(ROUND(Оборотка!X6,2)&lt;0,0,ROUND(Оборотка!X6,2))</f>
        <v>1598.37</v>
      </c>
      <c r="H9" s="4">
        <v>1598.3660000000023</v>
      </c>
      <c r="I9" s="553"/>
      <c r="J9" s="553"/>
    </row>
    <row r="10" spans="1:10">
      <c r="A10" s="492" t="s">
        <v>561</v>
      </c>
      <c r="B10" s="483" t="str">
        <f>Оборотка!F7</f>
        <v>Новиков В.Ю.</v>
      </c>
      <c r="C10" s="459" t="s">
        <v>823</v>
      </c>
      <c r="D10" s="56">
        <f t="shared" ref="D10:D73" si="0">D9</f>
        <v>44531</v>
      </c>
      <c r="E10" s="55">
        <f>IF(ROUND(Оборотка!X7,2)&lt;0,0,ROUND(Оборотка!X7,2))</f>
        <v>1744.83</v>
      </c>
      <c r="H10" s="4">
        <v>1744.8340000000012</v>
      </c>
      <c r="I10" s="553"/>
      <c r="J10" s="553"/>
    </row>
    <row r="11" spans="1:10">
      <c r="A11" s="492" t="s">
        <v>562</v>
      </c>
      <c r="B11" s="483" t="str">
        <f>Оборотка!F8</f>
        <v>Сандул Д.А.</v>
      </c>
      <c r="C11" s="459" t="s">
        <v>824</v>
      </c>
      <c r="D11" s="56">
        <f t="shared" si="0"/>
        <v>44531</v>
      </c>
      <c r="E11" s="55">
        <f>IF(ROUND(Оборотка!X8,2)&lt;0,0,ROUND(Оборотка!X8,2))</f>
        <v>18989.41</v>
      </c>
      <c r="H11" s="4">
        <v>18989.407999999985</v>
      </c>
      <c r="I11" s="553"/>
      <c r="J11" s="553"/>
    </row>
    <row r="12" spans="1:10">
      <c r="A12" s="492" t="s">
        <v>563</v>
      </c>
      <c r="B12" s="483" t="str">
        <f>Оборотка!F9</f>
        <v>организация ..</v>
      </c>
      <c r="C12" s="459" t="s">
        <v>825</v>
      </c>
      <c r="D12" s="56">
        <f t="shared" si="0"/>
        <v>44531</v>
      </c>
      <c r="E12" s="55">
        <f>IF(ROUND(Оборотка!X9,2)&lt;0,0,ROUND(Оборотка!X9,2))</f>
        <v>0</v>
      </c>
      <c r="H12" s="4">
        <v>0</v>
      </c>
      <c r="I12" s="553"/>
      <c r="J12" s="553"/>
    </row>
    <row r="13" spans="1:10">
      <c r="A13" s="492" t="s">
        <v>564</v>
      </c>
      <c r="B13" s="483" t="str">
        <f>Оборотка!F10</f>
        <v>Ушаков В.Г.</v>
      </c>
      <c r="C13" s="459" t="s">
        <v>826</v>
      </c>
      <c r="D13" s="56">
        <f t="shared" si="0"/>
        <v>44531</v>
      </c>
      <c r="E13" s="55">
        <f>IF(ROUND(Оборотка!X10,2)&lt;0,0,ROUND(Оборотка!X10,2))</f>
        <v>1839.24</v>
      </c>
      <c r="H13" s="4">
        <v>1839.2399999999966</v>
      </c>
      <c r="I13" s="553"/>
      <c r="J13" s="553"/>
    </row>
    <row r="14" spans="1:10">
      <c r="A14" s="492" t="s">
        <v>565</v>
      </c>
      <c r="B14" s="483" t="str">
        <f>Оборотка!F11</f>
        <v>Дымченко Г.Н.</v>
      </c>
      <c r="C14" s="459" t="s">
        <v>827</v>
      </c>
      <c r="D14" s="56">
        <f t="shared" si="0"/>
        <v>44531</v>
      </c>
      <c r="E14" s="55">
        <f>IF(ROUND(Оборотка!X11,2)&lt;0,0,ROUND(Оборотка!X11,2))</f>
        <v>3649.97</v>
      </c>
      <c r="H14" s="4">
        <v>3649.9679999999944</v>
      </c>
      <c r="I14" s="553"/>
      <c r="J14" s="553"/>
    </row>
    <row r="15" spans="1:10">
      <c r="A15" s="492" t="s">
        <v>566</v>
      </c>
      <c r="B15" s="483" t="str">
        <f>Оборотка!F12</f>
        <v>Солянов Р.Г.</v>
      </c>
      <c r="C15" s="459" t="s">
        <v>828</v>
      </c>
      <c r="D15" s="56">
        <f t="shared" si="0"/>
        <v>44531</v>
      </c>
      <c r="E15" s="55">
        <f>IF(ROUND(Оборотка!X12,2)&lt;0,0,ROUND(Оборотка!X12,2))</f>
        <v>2087.69</v>
      </c>
      <c r="H15" s="4">
        <v>2087.6919999999996</v>
      </c>
      <c r="I15" s="553"/>
      <c r="J15" s="553"/>
    </row>
    <row r="16" spans="1:10">
      <c r="A16" s="492" t="s">
        <v>567</v>
      </c>
      <c r="B16" s="483" t="str">
        <f>Оборотка!F13</f>
        <v>Бугаец В.В.</v>
      </c>
      <c r="C16" s="459" t="s">
        <v>686</v>
      </c>
      <c r="D16" s="56">
        <f t="shared" si="0"/>
        <v>44531</v>
      </c>
      <c r="E16" s="55">
        <f>IF(ROUND(Оборотка!X13,2)&lt;0,0,ROUND(Оборотка!X13,2))</f>
        <v>2487.35</v>
      </c>
      <c r="H16" s="4">
        <v>2487.3480000000054</v>
      </c>
      <c r="I16" s="553"/>
      <c r="J16" s="553"/>
    </row>
    <row r="17" spans="1:10">
      <c r="A17" s="492" t="s">
        <v>568</v>
      </c>
      <c r="B17" s="483" t="str">
        <f>Оборотка!F14</f>
        <v>Молданова Л.Э.</v>
      </c>
      <c r="C17" s="459" t="s">
        <v>811</v>
      </c>
      <c r="D17" s="56">
        <f t="shared" si="0"/>
        <v>44531</v>
      </c>
      <c r="E17" s="55">
        <f>IF(ROUND(Оборотка!X14,2)&lt;0,0,ROUND(Оборотка!X14,2))</f>
        <v>3745.04</v>
      </c>
      <c r="H17" s="4">
        <v>3745.0360000000037</v>
      </c>
      <c r="I17" s="553"/>
      <c r="J17" s="553"/>
    </row>
    <row r="18" spans="1:10">
      <c r="A18" s="492" t="s">
        <v>569</v>
      </c>
      <c r="B18" s="483" t="str">
        <f>Оборотка!F15</f>
        <v>Чупалов А.Я.</v>
      </c>
      <c r="C18" s="459" t="s">
        <v>812</v>
      </c>
      <c r="D18" s="56">
        <f t="shared" si="0"/>
        <v>44531</v>
      </c>
      <c r="E18" s="55">
        <f>IF(ROUND(Оборотка!X15,2)&lt;0,0,ROUND(Оборотка!X15,2))</f>
        <v>2484.71</v>
      </c>
      <c r="H18" s="4">
        <v>2484.7079999999955</v>
      </c>
      <c r="I18" s="553"/>
      <c r="J18" s="553"/>
    </row>
    <row r="19" spans="1:10">
      <c r="A19" s="492" t="s">
        <v>570</v>
      </c>
      <c r="B19" s="483" t="str">
        <f>Оборотка!F16</f>
        <v>Шувалов  А.В.</v>
      </c>
      <c r="C19" s="459" t="s">
        <v>813</v>
      </c>
      <c r="D19" s="56">
        <f t="shared" si="0"/>
        <v>44531</v>
      </c>
      <c r="E19" s="55">
        <f>IF(ROUND(Оборотка!X16,2)&lt;0,0,ROUND(Оборотка!X16,2))</f>
        <v>2578.41</v>
      </c>
      <c r="H19" s="551">
        <v>2578.407999999994</v>
      </c>
      <c r="I19" s="553"/>
      <c r="J19" s="553"/>
    </row>
    <row r="20" spans="1:10">
      <c r="A20" s="492" t="s">
        <v>571</v>
      </c>
      <c r="B20" s="483" t="str">
        <f>Оборотка!F17</f>
        <v>Кожухарь С.В.</v>
      </c>
      <c r="C20" s="459" t="s">
        <v>814</v>
      </c>
      <c r="D20" s="56">
        <f t="shared" si="0"/>
        <v>44531</v>
      </c>
      <c r="E20" s="55">
        <f>IF(ROUND(Оборотка!X17,2)&lt;0,0,ROUND(Оборотка!X17,2))</f>
        <v>2081.6799999999998</v>
      </c>
      <c r="H20" s="551">
        <v>2081.6760000000049</v>
      </c>
      <c r="I20" s="553"/>
      <c r="J20" s="553"/>
    </row>
    <row r="21" spans="1:10">
      <c r="A21" s="492" t="s">
        <v>572</v>
      </c>
      <c r="B21" s="483" t="str">
        <f>Оборотка!F18</f>
        <v>Килина Л.П.</v>
      </c>
      <c r="C21" s="459" t="s">
        <v>815</v>
      </c>
      <c r="D21" s="56">
        <f t="shared" si="0"/>
        <v>44531</v>
      </c>
      <c r="E21" s="55">
        <f>IF(ROUND(Оборотка!X18,2)&lt;0,0,ROUND(Оборотка!X18,2))</f>
        <v>1932.83</v>
      </c>
      <c r="H21" s="4">
        <v>1932.8259999999982</v>
      </c>
      <c r="I21" s="553"/>
      <c r="J21" s="553"/>
    </row>
    <row r="22" spans="1:10">
      <c r="A22" s="492" t="s">
        <v>573</v>
      </c>
      <c r="B22" s="483" t="str">
        <f>Оборотка!F19</f>
        <v>Ветохина Н.С.</v>
      </c>
      <c r="C22" s="459" t="s">
        <v>816</v>
      </c>
      <c r="D22" s="56">
        <f t="shared" si="0"/>
        <v>44531</v>
      </c>
      <c r="E22" s="55">
        <f>IF(ROUND(Оборотка!X19,2)&lt;0,0,ROUND(Оборотка!X19,2))</f>
        <v>1905.73</v>
      </c>
      <c r="H22" s="4">
        <v>1905.7300000000005</v>
      </c>
      <c r="I22" s="553"/>
      <c r="J22" s="553"/>
    </row>
    <row r="23" spans="1:10">
      <c r="A23" s="492" t="s">
        <v>574</v>
      </c>
      <c r="B23" s="483" t="str">
        <f>Оборотка!F20</f>
        <v>Федорова Н.Ю.</v>
      </c>
      <c r="C23" s="459" t="s">
        <v>817</v>
      </c>
      <c r="D23" s="56">
        <f t="shared" si="0"/>
        <v>44531</v>
      </c>
      <c r="E23" s="55">
        <f>IF(ROUND(Оборотка!X20,2)&lt;0,0,ROUND(Оборотка!X20,2))</f>
        <v>2285.69</v>
      </c>
      <c r="H23" s="4">
        <v>2285.6919999999991</v>
      </c>
      <c r="I23" s="553"/>
      <c r="J23" s="553"/>
    </row>
    <row r="24" spans="1:10">
      <c r="A24" s="492" t="s">
        <v>575</v>
      </c>
      <c r="B24" s="483" t="str">
        <f>Оборотка!F21</f>
        <v>Степанова Т.В.</v>
      </c>
      <c r="C24" s="459" t="s">
        <v>818</v>
      </c>
      <c r="D24" s="56">
        <f t="shared" si="0"/>
        <v>44531</v>
      </c>
      <c r="E24" s="55">
        <f>IF(ROUND(Оборотка!X21,2)&lt;0,0,ROUND(Оборотка!X21,2))</f>
        <v>1979.15</v>
      </c>
      <c r="H24" s="4">
        <v>1979.148000000002</v>
      </c>
      <c r="I24" s="553"/>
      <c r="J24" s="553"/>
    </row>
    <row r="25" spans="1:10">
      <c r="A25" s="492" t="s">
        <v>576</v>
      </c>
      <c r="B25" s="483" t="str">
        <f>Оборотка!F22</f>
        <v>Николаев Г.Г.</v>
      </c>
      <c r="C25" s="459" t="s">
        <v>819</v>
      </c>
      <c r="D25" s="56">
        <f t="shared" si="0"/>
        <v>44531</v>
      </c>
      <c r="E25" s="55">
        <f>IF(ROUND(Оборотка!X22,2)&lt;0,0,ROUND(Оборотка!X22,2))</f>
        <v>2111.0300000000002</v>
      </c>
      <c r="H25" s="4">
        <v>2111.0260000000039</v>
      </c>
      <c r="I25" s="553"/>
      <c r="J25" s="553"/>
    </row>
    <row r="26" spans="1:10">
      <c r="A26" s="492" t="s">
        <v>577</v>
      </c>
      <c r="B26" s="483" t="str">
        <f>Оборотка!F23</f>
        <v>Карасев Н.М.</v>
      </c>
      <c r="C26" s="459" t="s">
        <v>829</v>
      </c>
      <c r="D26" s="56">
        <f t="shared" si="0"/>
        <v>44531</v>
      </c>
      <c r="E26" s="55">
        <f>IF(ROUND(Оборотка!X23,2)&lt;0,0,ROUND(Оборотка!X23,2))</f>
        <v>3296.51</v>
      </c>
      <c r="H26" s="4">
        <v>3296.5079999999962</v>
      </c>
      <c r="I26" s="553"/>
      <c r="J26" s="553"/>
    </row>
    <row r="27" spans="1:10">
      <c r="A27" s="492" t="s">
        <v>578</v>
      </c>
      <c r="B27" s="483" t="str">
        <f>Оборотка!F24</f>
        <v>Джола В.В.</v>
      </c>
      <c r="C27" s="459" t="s">
        <v>830</v>
      </c>
      <c r="D27" s="56">
        <f t="shared" si="0"/>
        <v>44531</v>
      </c>
      <c r="E27" s="55">
        <f>IF(ROUND(Оборотка!X24,2)&lt;0,0,ROUND(Оборотка!X24,2))</f>
        <v>7764.64</v>
      </c>
      <c r="H27" s="4">
        <v>7764.6379999999936</v>
      </c>
      <c r="I27" s="553"/>
      <c r="J27" s="553"/>
    </row>
    <row r="28" spans="1:10">
      <c r="A28" s="492" t="s">
        <v>579</v>
      </c>
      <c r="B28" s="483" t="str">
        <f>Оборотка!F25</f>
        <v>Пак А.Г.</v>
      </c>
      <c r="C28" s="459" t="s">
        <v>831</v>
      </c>
      <c r="D28" s="56">
        <f t="shared" si="0"/>
        <v>44531</v>
      </c>
      <c r="E28" s="55">
        <f>IF(ROUND(Оборотка!X25,2)&lt;0,0,ROUND(Оборотка!X25,2))</f>
        <v>2962.43</v>
      </c>
      <c r="H28" s="4">
        <v>2962.4259999999949</v>
      </c>
      <c r="I28" s="553"/>
      <c r="J28" s="553"/>
    </row>
    <row r="29" spans="1:10">
      <c r="A29" s="492" t="s">
        <v>580</v>
      </c>
      <c r="B29" s="483" t="str">
        <f>Оборотка!F26</f>
        <v>Малярчук В.В.</v>
      </c>
      <c r="C29" s="459" t="s">
        <v>832</v>
      </c>
      <c r="D29" s="56">
        <f t="shared" si="0"/>
        <v>44531</v>
      </c>
      <c r="E29" s="55">
        <f>IF(ROUND(Оборотка!X26,2)&lt;0,0,ROUND(Оборотка!X26,2))</f>
        <v>2018.63</v>
      </c>
      <c r="H29" s="4">
        <v>2018.6260000000084</v>
      </c>
      <c r="I29" s="553"/>
      <c r="J29" s="553"/>
    </row>
    <row r="30" spans="1:10">
      <c r="A30" s="492" t="s">
        <v>581</v>
      </c>
      <c r="B30" s="483" t="str">
        <f>Оборотка!F27</f>
        <v>Олесик В.Н.</v>
      </c>
      <c r="C30" s="459" t="s">
        <v>833</v>
      </c>
      <c r="D30" s="56">
        <f t="shared" si="0"/>
        <v>44531</v>
      </c>
      <c r="E30" s="55">
        <f>IF(ROUND(Оборотка!X27,2)&lt;0,0,ROUND(Оборотка!X27,2))</f>
        <v>1912.03</v>
      </c>
      <c r="H30" s="4">
        <v>1912.0320000000002</v>
      </c>
      <c r="I30" s="553"/>
      <c r="J30" s="553"/>
    </row>
    <row r="31" spans="1:10">
      <c r="A31" s="492" t="s">
        <v>582</v>
      </c>
      <c r="B31" s="483" t="str">
        <f>Оборотка!F28</f>
        <v>Мисько И.В.</v>
      </c>
      <c r="C31" s="459" t="s">
        <v>834</v>
      </c>
      <c r="D31" s="56">
        <f t="shared" si="0"/>
        <v>44531</v>
      </c>
      <c r="E31" s="55">
        <f>IF(ROUND(Оборотка!X28,2)&lt;0,0,ROUND(Оборотка!X28,2))</f>
        <v>2397.89</v>
      </c>
      <c r="H31" s="4">
        <v>2397.8919999999998</v>
      </c>
      <c r="I31" s="553"/>
      <c r="J31" s="553"/>
    </row>
    <row r="32" spans="1:10">
      <c r="A32" s="492" t="s">
        <v>583</v>
      </c>
      <c r="B32" s="483" t="str">
        <f>Оборотка!F29</f>
        <v>Сушилина Р.Ф.</v>
      </c>
      <c r="C32" s="459" t="s">
        <v>835</v>
      </c>
      <c r="D32" s="56">
        <f t="shared" si="0"/>
        <v>44531</v>
      </c>
      <c r="E32" s="55">
        <f>IF(ROUND(Оборотка!X29,2)&lt;0,0,ROUND(Оборотка!X29,2))</f>
        <v>1985.75</v>
      </c>
      <c r="H32" s="552">
        <v>1985.7480000000041</v>
      </c>
      <c r="I32" s="553"/>
      <c r="J32" s="553"/>
    </row>
    <row r="33" spans="1:10">
      <c r="A33" s="492" t="s">
        <v>584</v>
      </c>
      <c r="B33" s="483" t="str">
        <f>Оборотка!F30</f>
        <v>Федотова О.В.</v>
      </c>
      <c r="C33" s="459" t="s">
        <v>836</v>
      </c>
      <c r="D33" s="56">
        <f t="shared" si="0"/>
        <v>44531</v>
      </c>
      <c r="E33" s="55">
        <f>IF(ROUND(Оборотка!X30,2)&lt;0,0,ROUND(Оборотка!X30,2))</f>
        <v>2223.23</v>
      </c>
      <c r="H33" s="4">
        <v>2223.2259999999969</v>
      </c>
      <c r="I33" s="553"/>
      <c r="J33" s="553"/>
    </row>
    <row r="34" spans="1:10">
      <c r="A34" s="492" t="s">
        <v>585</v>
      </c>
      <c r="B34" s="483" t="str">
        <f>Оборотка!F31</f>
        <v>Леонтьев В.В.</v>
      </c>
      <c r="C34" s="459" t="s">
        <v>837</v>
      </c>
      <c r="D34" s="56">
        <f t="shared" si="0"/>
        <v>44531</v>
      </c>
      <c r="E34" s="55">
        <f>IF(ROUND(Оборотка!X31,2)&lt;0,0,ROUND(Оборотка!X31,2))</f>
        <v>2550.71</v>
      </c>
      <c r="H34" s="4">
        <v>2550.7079999999933</v>
      </c>
      <c r="I34" s="553"/>
      <c r="J34" s="553"/>
    </row>
    <row r="35" spans="1:10">
      <c r="A35" s="492" t="s">
        <v>586</v>
      </c>
      <c r="B35" s="483" t="str">
        <f>Оборотка!F32</f>
        <v>Назарова Л.Г.</v>
      </c>
      <c r="C35" s="459" t="s">
        <v>838</v>
      </c>
      <c r="D35" s="56">
        <f t="shared" si="0"/>
        <v>44531</v>
      </c>
      <c r="E35" s="55">
        <f>IF(ROUND(Оборотка!X32,2)&lt;0,0,ROUND(Оборотка!X32,2))</f>
        <v>2517.71</v>
      </c>
      <c r="H35" s="4">
        <v>2517.7079999999933</v>
      </c>
      <c r="I35" s="553"/>
      <c r="J35" s="553"/>
    </row>
    <row r="36" spans="1:10">
      <c r="A36" s="492" t="s">
        <v>587</v>
      </c>
      <c r="B36" s="483" t="str">
        <f>Оборотка!F33</f>
        <v>Миняева С.И.</v>
      </c>
      <c r="C36" s="459" t="s">
        <v>839</v>
      </c>
      <c r="D36" s="56">
        <f t="shared" si="0"/>
        <v>44531</v>
      </c>
      <c r="E36" s="55">
        <f>IF(ROUND(Оборотка!X33,2)&lt;0,0,ROUND(Оборотка!X33,2))</f>
        <v>2193.5300000000002</v>
      </c>
      <c r="H36" s="4">
        <v>2193.5260000000007</v>
      </c>
      <c r="I36" s="553"/>
      <c r="J36" s="553"/>
    </row>
    <row r="37" spans="1:10">
      <c r="A37" s="492" t="s">
        <v>588</v>
      </c>
      <c r="B37" s="483" t="str">
        <f>Оборотка!F34</f>
        <v>Филиппович О.Р.</v>
      </c>
      <c r="C37" s="459" t="s">
        <v>840</v>
      </c>
      <c r="D37" s="56">
        <f t="shared" si="0"/>
        <v>44531</v>
      </c>
      <c r="E37" s="55">
        <f>IF(ROUND(Оборотка!X34,2)&lt;0,0,ROUND(Оборотка!X34,2))</f>
        <v>1615.97</v>
      </c>
      <c r="H37" s="551">
        <v>1615.966000000004</v>
      </c>
      <c r="I37" s="553"/>
      <c r="J37" s="553"/>
    </row>
    <row r="38" spans="1:10">
      <c r="A38" s="492" t="s">
        <v>589</v>
      </c>
      <c r="B38" s="483" t="str">
        <f>Оборотка!F35</f>
        <v>Мельников М.П.</v>
      </c>
      <c r="C38" s="459" t="s">
        <v>841</v>
      </c>
      <c r="D38" s="56">
        <f t="shared" si="0"/>
        <v>44531</v>
      </c>
      <c r="E38" s="55">
        <f>IF(ROUND(Оборотка!X35,2)&lt;0,0,ROUND(Оборотка!X35,2))</f>
        <v>0</v>
      </c>
      <c r="H38" s="551">
        <v>-1540.7300000000014</v>
      </c>
      <c r="I38" s="553"/>
      <c r="J38" s="553"/>
    </row>
    <row r="39" spans="1:10">
      <c r="A39" s="492" t="s">
        <v>590</v>
      </c>
      <c r="B39" s="483" t="str">
        <f>Оборотка!F36</f>
        <v>Корзюк Е.А.</v>
      </c>
      <c r="C39" s="459" t="s">
        <v>842</v>
      </c>
      <c r="D39" s="56">
        <f t="shared" si="0"/>
        <v>44531</v>
      </c>
      <c r="E39" s="55">
        <f>IF(ROUND(Оборотка!X36,2)&lt;0,0,ROUND(Оборотка!X36,2))</f>
        <v>7344.37</v>
      </c>
      <c r="H39" s="4">
        <v>7344.3720000000048</v>
      </c>
      <c r="I39" s="553"/>
      <c r="J39" s="553"/>
    </row>
    <row r="40" spans="1:10">
      <c r="A40" s="492" t="s">
        <v>591</v>
      </c>
      <c r="B40" s="483" t="str">
        <f>Оборотка!F37</f>
        <v>Куницын А.П.</v>
      </c>
      <c r="C40" s="459" t="s">
        <v>843</v>
      </c>
      <c r="D40" s="56">
        <f t="shared" si="0"/>
        <v>44531</v>
      </c>
      <c r="E40" s="55">
        <f>IF(ROUND(Оборотка!X37,2)&lt;0,0,ROUND(Оборотка!X37,2))</f>
        <v>2573.56</v>
      </c>
      <c r="H40" s="4">
        <v>2573.5580000000054</v>
      </c>
      <c r="I40" s="553"/>
      <c r="J40" s="553"/>
    </row>
    <row r="41" spans="1:10">
      <c r="A41" s="492" t="s">
        <v>592</v>
      </c>
      <c r="B41" s="483" t="str">
        <f>Оборотка!F38</f>
        <v>Сергиенко В.А.</v>
      </c>
      <c r="C41" s="459" t="s">
        <v>844</v>
      </c>
      <c r="D41" s="56">
        <f t="shared" si="0"/>
        <v>44531</v>
      </c>
      <c r="E41" s="55">
        <f>IF(ROUND(Оборотка!X38,2)&lt;0,0,ROUND(Оборотка!X38,2))</f>
        <v>0</v>
      </c>
      <c r="H41" s="4">
        <v>-3.9999999989959178E-3</v>
      </c>
      <c r="I41" s="553"/>
      <c r="J41" s="553"/>
    </row>
    <row r="42" spans="1:10">
      <c r="A42" s="492" t="s">
        <v>593</v>
      </c>
      <c r="B42" s="483" t="str">
        <f>Оборотка!F39</f>
        <v>Армашова Л.Д.</v>
      </c>
      <c r="C42" s="459" t="s">
        <v>845</v>
      </c>
      <c r="D42" s="56">
        <f t="shared" si="0"/>
        <v>44531</v>
      </c>
      <c r="E42" s="55">
        <f>IF(ROUND(Оборотка!X39,2)&lt;0,0,ROUND(Оборотка!X39,2))</f>
        <v>2359.31</v>
      </c>
      <c r="H42" s="4">
        <v>2359.3079999999995</v>
      </c>
      <c r="I42" s="553"/>
      <c r="J42" s="553"/>
    </row>
    <row r="43" spans="1:10">
      <c r="A43" s="492" t="s">
        <v>594</v>
      </c>
      <c r="B43" s="483" t="str">
        <f>Оборотка!F40</f>
        <v>Журавлева Е.С.</v>
      </c>
      <c r="C43" s="459" t="s">
        <v>846</v>
      </c>
      <c r="D43" s="56">
        <f t="shared" si="0"/>
        <v>44531</v>
      </c>
      <c r="E43" s="55">
        <f>IF(ROUND(Оборотка!X40,2)&lt;0,0,ROUND(Оборотка!X40,2))</f>
        <v>9532.77</v>
      </c>
      <c r="H43" s="4">
        <v>9532.7679999999982</v>
      </c>
      <c r="I43" s="553"/>
      <c r="J43" s="553"/>
    </row>
    <row r="44" spans="1:10">
      <c r="A44" s="492" t="s">
        <v>595</v>
      </c>
      <c r="B44" s="483" t="str">
        <f>Оборотка!F41</f>
        <v>Хорева Е.Н.</v>
      </c>
      <c r="C44" s="459" t="s">
        <v>847</v>
      </c>
      <c r="D44" s="56">
        <f t="shared" si="0"/>
        <v>44531</v>
      </c>
      <c r="E44" s="55">
        <f>IF(ROUND(Оборотка!X41,2)&lt;0,0,ROUND(Оборотка!X41,2))</f>
        <v>1886.63</v>
      </c>
      <c r="H44" s="4">
        <v>1886.6259999999993</v>
      </c>
      <c r="I44" s="553"/>
      <c r="J44" s="553"/>
    </row>
    <row r="45" spans="1:10">
      <c r="A45" s="492" t="s">
        <v>596</v>
      </c>
      <c r="B45" s="483" t="str">
        <f>Оборотка!F42</f>
        <v>Даниш Н.А.</v>
      </c>
      <c r="C45" s="459" t="s">
        <v>848</v>
      </c>
      <c r="D45" s="56">
        <f t="shared" si="0"/>
        <v>44531</v>
      </c>
      <c r="E45" s="55">
        <f>IF(ROUND(Оборотка!X42,2)&lt;0,0,ROUND(Оборотка!X42,2))</f>
        <v>2401.4299999999998</v>
      </c>
      <c r="H45" s="4">
        <v>2401.4260000000049</v>
      </c>
      <c r="I45" s="553"/>
      <c r="J45" s="553"/>
    </row>
    <row r="46" spans="1:10">
      <c r="A46" s="492" t="s">
        <v>597</v>
      </c>
      <c r="B46" s="483" t="str">
        <f>Оборотка!F43</f>
        <v>Гренок Р.В.</v>
      </c>
      <c r="C46" s="459" t="s">
        <v>849</v>
      </c>
      <c r="D46" s="56">
        <f t="shared" si="0"/>
        <v>44531</v>
      </c>
      <c r="E46" s="55">
        <f>IF(ROUND(Оборотка!X43,2)&lt;0,0,ROUND(Оборотка!X43,2))</f>
        <v>2348.2800000000002</v>
      </c>
      <c r="H46" s="4">
        <v>2348.2799999999997</v>
      </c>
      <c r="I46" s="553"/>
      <c r="J46" s="553"/>
    </row>
    <row r="47" spans="1:10">
      <c r="A47" s="492" t="s">
        <v>598</v>
      </c>
      <c r="B47" s="483" t="str">
        <f>Оборотка!F44</f>
        <v>Быкова Т.Д.</v>
      </c>
      <c r="C47" s="459" t="s">
        <v>850</v>
      </c>
      <c r="D47" s="56">
        <f t="shared" si="0"/>
        <v>44531</v>
      </c>
      <c r="E47" s="55">
        <f>IF(ROUND(Оборотка!X44,2)&lt;0,0,ROUND(Оборотка!X44,2))</f>
        <v>2160.29</v>
      </c>
      <c r="H47" s="4">
        <v>2160.292000000004</v>
      </c>
      <c r="I47" s="553"/>
      <c r="J47" s="553"/>
    </row>
    <row r="48" spans="1:10">
      <c r="A48" s="492" t="s">
        <v>599</v>
      </c>
      <c r="B48" s="483" t="str">
        <f>Оборотка!F45</f>
        <v>Пуликов А.Ю.</v>
      </c>
      <c r="C48" s="459" t="s">
        <v>851</v>
      </c>
      <c r="D48" s="56">
        <f t="shared" si="0"/>
        <v>44531</v>
      </c>
      <c r="E48" s="55">
        <f>IF(ROUND(Оборотка!X45,2)&lt;0,0,ROUND(Оборотка!X45,2))</f>
        <v>5566.25</v>
      </c>
      <c r="H48" s="4">
        <v>5566.2480000000069</v>
      </c>
      <c r="I48" s="553"/>
      <c r="J48" s="553"/>
    </row>
    <row r="49" spans="1:10">
      <c r="A49" s="492" t="s">
        <v>600</v>
      </c>
      <c r="B49" s="483" t="str">
        <f>Оборотка!F46</f>
        <v>Ващенко Н.Г.</v>
      </c>
      <c r="C49" s="459" t="s">
        <v>852</v>
      </c>
      <c r="D49" s="56">
        <f t="shared" si="0"/>
        <v>44531</v>
      </c>
      <c r="E49" s="55">
        <f>IF(ROUND(Оборотка!X46,2)&lt;0,0,ROUND(Оборотка!X46,2))</f>
        <v>2186.9299999999998</v>
      </c>
      <c r="H49" s="4">
        <v>2186.926000000004</v>
      </c>
      <c r="I49" s="553"/>
      <c r="J49" s="553"/>
    </row>
    <row r="50" spans="1:10">
      <c r="A50" s="492" t="s">
        <v>601</v>
      </c>
      <c r="B50" s="483" t="str">
        <f>Оборотка!F47</f>
        <v>Заяц В.Ф.</v>
      </c>
      <c r="C50" s="459" t="s">
        <v>853</v>
      </c>
      <c r="D50" s="56">
        <f t="shared" si="0"/>
        <v>44531</v>
      </c>
      <c r="E50" s="55">
        <f>IF(ROUND(Оборотка!X47,2)&lt;0,0,ROUND(Оборотка!X47,2))</f>
        <v>2603.5100000000002</v>
      </c>
      <c r="H50" s="4">
        <v>2603.5080000000007</v>
      </c>
      <c r="I50" s="553"/>
      <c r="J50" s="553"/>
    </row>
    <row r="51" spans="1:10">
      <c r="A51" s="492" t="s">
        <v>602</v>
      </c>
      <c r="B51" s="483" t="str">
        <f>Оборотка!F48</f>
        <v>Ворожбит В.Ф.</v>
      </c>
      <c r="C51" s="459" t="s">
        <v>854</v>
      </c>
      <c r="D51" s="56">
        <f t="shared" si="0"/>
        <v>44531</v>
      </c>
      <c r="E51" s="55">
        <f>IF(ROUND(Оборотка!X48,2)&lt;0,0,ROUND(Оборотка!X48,2))</f>
        <v>3303.11</v>
      </c>
      <c r="H51" s="4">
        <v>3303.1079999999965</v>
      </c>
      <c r="I51" s="553"/>
      <c r="J51" s="553"/>
    </row>
    <row r="52" spans="1:10">
      <c r="A52" s="492" t="s">
        <v>603</v>
      </c>
      <c r="B52" s="483" t="str">
        <f>Оборотка!F49</f>
        <v>Садовничая Т..Ф.</v>
      </c>
      <c r="C52" s="459" t="s">
        <v>855</v>
      </c>
      <c r="D52" s="56">
        <f t="shared" si="0"/>
        <v>44531</v>
      </c>
      <c r="E52" s="55">
        <f>IF(ROUND(Оборотка!X49,2)&lt;0,0,ROUND(Оборотка!X49,2))</f>
        <v>1605.75</v>
      </c>
      <c r="H52" s="551">
        <v>1605.7460000000071</v>
      </c>
      <c r="I52" s="553"/>
      <c r="J52" s="553"/>
    </row>
    <row r="53" spans="1:10">
      <c r="A53" s="492" t="s">
        <v>604</v>
      </c>
      <c r="B53" s="483" t="str">
        <f>Оборотка!F50</f>
        <v xml:space="preserve"> Гальченко Л.А.</v>
      </c>
      <c r="C53" s="459" t="s">
        <v>856</v>
      </c>
      <c r="D53" s="56">
        <f t="shared" si="0"/>
        <v>44531</v>
      </c>
      <c r="E53" s="55">
        <f>IF(ROUND(Оборотка!X50,2)&lt;0,0,ROUND(Оборотка!X50,2))</f>
        <v>1751.33</v>
      </c>
      <c r="H53" s="4">
        <v>1751.3260000000034</v>
      </c>
      <c r="I53" s="553"/>
      <c r="J53" s="553"/>
    </row>
    <row r="54" spans="1:10">
      <c r="A54" s="492" t="s">
        <v>605</v>
      </c>
      <c r="B54" s="483" t="str">
        <f>Оборотка!F51</f>
        <v>Перфильева Е.А.</v>
      </c>
      <c r="C54" s="459" t="s">
        <v>857</v>
      </c>
      <c r="D54" s="56">
        <f t="shared" si="0"/>
        <v>44531</v>
      </c>
      <c r="E54" s="55">
        <f>IF(ROUND(Оборотка!X51,2)&lt;0,0,ROUND(Оборотка!X51,2))</f>
        <v>7339.91</v>
      </c>
      <c r="H54" s="4">
        <v>7339.9100000000053</v>
      </c>
      <c r="I54" s="553"/>
      <c r="J54" s="553"/>
    </row>
    <row r="55" spans="1:10">
      <c r="A55" s="492" t="s">
        <v>606</v>
      </c>
      <c r="B55" s="483" t="str">
        <f>Оборотка!F52</f>
        <v>Скопцова Е.В.</v>
      </c>
      <c r="C55" s="459" t="s">
        <v>858</v>
      </c>
      <c r="D55" s="56">
        <f t="shared" si="0"/>
        <v>44531</v>
      </c>
      <c r="E55" s="55">
        <f>IF(ROUND(Оборотка!X52,2)&lt;0,0,ROUND(Оборотка!X52,2))</f>
        <v>5911.25</v>
      </c>
      <c r="H55" s="4">
        <v>5911.2519999999995</v>
      </c>
      <c r="I55" s="553"/>
      <c r="J55" s="553"/>
    </row>
    <row r="56" spans="1:10">
      <c r="A56" s="492" t="s">
        <v>607</v>
      </c>
      <c r="B56" s="483" t="str">
        <f>Оборотка!F53</f>
        <v>Перебейнос Н.Л.</v>
      </c>
      <c r="C56" s="459" t="s">
        <v>859</v>
      </c>
      <c r="D56" s="56">
        <f t="shared" si="0"/>
        <v>44531</v>
      </c>
      <c r="E56" s="55">
        <f>IF(ROUND(Оборотка!X53,2)&lt;0,0,ROUND(Оборотка!X53,2))</f>
        <v>2035.25</v>
      </c>
      <c r="H56" s="4">
        <v>2035.248000000006</v>
      </c>
      <c r="I56" s="553"/>
      <c r="J56" s="553"/>
    </row>
    <row r="57" spans="1:10">
      <c r="A57" s="492" t="s">
        <v>608</v>
      </c>
      <c r="B57" s="483" t="str">
        <f>Оборотка!F54</f>
        <v>Уза С.С.</v>
      </c>
      <c r="C57" s="459" t="s">
        <v>860</v>
      </c>
      <c r="D57" s="56">
        <f t="shared" si="0"/>
        <v>44531</v>
      </c>
      <c r="E57" s="55">
        <f>IF(ROUND(Оборотка!X54,2)&lt;0,0,ROUND(Оборотка!X54,2))</f>
        <v>2282.63</v>
      </c>
      <c r="H57" s="552">
        <v>2282.6260000000057</v>
      </c>
      <c r="I57" s="553"/>
      <c r="J57" s="553"/>
    </row>
    <row r="58" spans="1:10">
      <c r="A58" s="492" t="s">
        <v>609</v>
      </c>
      <c r="B58" s="483" t="str">
        <f>Оборотка!F55</f>
        <v>Голиков С.Г.</v>
      </c>
      <c r="C58" s="459" t="s">
        <v>861</v>
      </c>
      <c r="D58" s="56">
        <f t="shared" si="0"/>
        <v>44531</v>
      </c>
      <c r="E58" s="55">
        <f>IF(ROUND(Оборотка!X55,2)&lt;0,0,ROUND(Оборотка!X55,2))</f>
        <v>2524.31</v>
      </c>
      <c r="H58" s="4">
        <v>2524.3079999999986</v>
      </c>
      <c r="I58" s="553"/>
      <c r="J58" s="553"/>
    </row>
    <row r="59" spans="1:10">
      <c r="A59" s="492" t="s">
        <v>610</v>
      </c>
      <c r="B59" s="483" t="str">
        <f>Оборотка!F56</f>
        <v>Круглякова  М.П.</v>
      </c>
      <c r="C59" s="459" t="s">
        <v>862</v>
      </c>
      <c r="D59" s="56">
        <f t="shared" si="0"/>
        <v>44531</v>
      </c>
      <c r="E59" s="55">
        <f>IF(ROUND(Оборотка!X56,2)&lt;0,0,ROUND(Оборотка!X56,2))</f>
        <v>7253.07</v>
      </c>
      <c r="H59" s="4">
        <v>7253.067999999992</v>
      </c>
      <c r="I59" s="553"/>
      <c r="J59" s="553"/>
    </row>
    <row r="60" spans="1:10">
      <c r="A60" s="492" t="s">
        <v>611</v>
      </c>
      <c r="B60" s="483" t="str">
        <f>Оборотка!F57</f>
        <v>Лучинина А.Я.</v>
      </c>
      <c r="C60" s="459" t="s">
        <v>863</v>
      </c>
      <c r="D60" s="56">
        <f t="shared" si="0"/>
        <v>44531</v>
      </c>
      <c r="E60" s="55">
        <f>IF(ROUND(Оборотка!X57,2)&lt;0,0,ROUND(Оборотка!X57,2))</f>
        <v>31416.95</v>
      </c>
      <c r="H60" s="4">
        <v>31416.945999999996</v>
      </c>
      <c r="I60" s="553"/>
      <c r="J60" s="553"/>
    </row>
    <row r="61" spans="1:10">
      <c r="A61" s="492" t="s">
        <v>612</v>
      </c>
      <c r="B61" s="483" t="str">
        <f>Оборотка!F58</f>
        <v>Мейта Т.В.</v>
      </c>
      <c r="C61" s="459" t="s">
        <v>864</v>
      </c>
      <c r="D61" s="56">
        <f t="shared" si="0"/>
        <v>44531</v>
      </c>
      <c r="E61" s="55">
        <f>IF(ROUND(Оборотка!X58,2)&lt;0,0,ROUND(Оборотка!X58,2))</f>
        <v>5322.87</v>
      </c>
      <c r="H61" s="4">
        <v>5322.8660000000009</v>
      </c>
      <c r="I61" s="553"/>
      <c r="J61" s="553"/>
    </row>
    <row r="62" spans="1:10">
      <c r="A62" s="492" t="s">
        <v>613</v>
      </c>
      <c r="B62" s="483" t="str">
        <f>Оборотка!F59</f>
        <v>Коваленина Л.Г.</v>
      </c>
      <c r="C62" s="459" t="s">
        <v>865</v>
      </c>
      <c r="D62" s="56">
        <f t="shared" si="0"/>
        <v>44531</v>
      </c>
      <c r="E62" s="55">
        <f>IF(ROUND(Оборотка!X59,2)&lt;0,0,ROUND(Оборотка!X59,2))</f>
        <v>2278.98</v>
      </c>
      <c r="H62" s="4">
        <v>2278.9799999999959</v>
      </c>
      <c r="I62" s="553"/>
      <c r="J62" s="553"/>
    </row>
    <row r="63" spans="1:10">
      <c r="A63" s="492" t="s">
        <v>614</v>
      </c>
      <c r="B63" s="483" t="str">
        <f>Оборотка!F60</f>
        <v>Заяц Т.В.</v>
      </c>
      <c r="C63" s="459" t="s">
        <v>866</v>
      </c>
      <c r="D63" s="56">
        <f t="shared" si="0"/>
        <v>44531</v>
      </c>
      <c r="E63" s="55">
        <f>IF(ROUND(Оборотка!X60,2)&lt;0,0,ROUND(Оборотка!X60,2))</f>
        <v>2067.89</v>
      </c>
      <c r="H63" s="4">
        <v>2067.891999999998</v>
      </c>
      <c r="I63" s="553"/>
      <c r="J63" s="553"/>
    </row>
    <row r="64" spans="1:10">
      <c r="A64" s="492" t="s">
        <v>615</v>
      </c>
      <c r="B64" s="483" t="str">
        <f>Оборотка!F61</f>
        <v>Володарская Е.П.</v>
      </c>
      <c r="C64" s="459" t="s">
        <v>867</v>
      </c>
      <c r="D64" s="56">
        <f t="shared" si="0"/>
        <v>44531</v>
      </c>
      <c r="E64" s="55">
        <f>IF(ROUND(Оборотка!X61,2)&lt;0,0,ROUND(Оборотка!X61,2))</f>
        <v>1886.75</v>
      </c>
      <c r="H64" s="4">
        <v>1886.748000000006</v>
      </c>
      <c r="I64" s="553"/>
      <c r="J64" s="553"/>
    </row>
    <row r="65" spans="1:10">
      <c r="A65" s="492" t="s">
        <v>616</v>
      </c>
      <c r="B65" s="483" t="str">
        <f>Оборотка!F62</f>
        <v>Сыроваткина Л.Б.</v>
      </c>
      <c r="C65" s="459" t="s">
        <v>868</v>
      </c>
      <c r="D65" s="56">
        <f t="shared" si="0"/>
        <v>44531</v>
      </c>
      <c r="E65" s="55">
        <f>IF(ROUND(Оборотка!X62,2)&lt;0,0,ROUND(Оборотка!X62,2))</f>
        <v>0</v>
      </c>
      <c r="H65" s="551">
        <v>-18769.184000000008</v>
      </c>
      <c r="I65" s="553"/>
      <c r="J65" s="553"/>
    </row>
    <row r="66" spans="1:10">
      <c r="A66" s="492" t="s">
        <v>617</v>
      </c>
      <c r="B66" s="483" t="str">
        <f>Оборотка!F63</f>
        <v>Гончаренко С.В.</v>
      </c>
      <c r="C66" s="459" t="s">
        <v>869</v>
      </c>
      <c r="D66" s="56">
        <f t="shared" si="0"/>
        <v>44531</v>
      </c>
      <c r="E66" s="55">
        <f>IF(ROUND(Оборотка!X63,2)&lt;0,0,ROUND(Оборотка!X63,2))</f>
        <v>2999.62</v>
      </c>
      <c r="H66" s="4">
        <v>2999.6200000000044</v>
      </c>
      <c r="I66" s="553"/>
      <c r="J66" s="553"/>
    </row>
    <row r="67" spans="1:10">
      <c r="A67" s="492" t="s">
        <v>618</v>
      </c>
      <c r="B67" s="483" t="str">
        <f>Оборотка!F64</f>
        <v>Копытова Т.Ф.</v>
      </c>
      <c r="C67" s="459" t="s">
        <v>870</v>
      </c>
      <c r="D67" s="56">
        <f t="shared" si="0"/>
        <v>44531</v>
      </c>
      <c r="E67" s="55">
        <f>IF(ROUND(Оборотка!X64,2)&lt;0,0,ROUND(Оборотка!X64,2))</f>
        <v>2611.2399999999998</v>
      </c>
      <c r="H67" s="551">
        <v>2611.2379999999948</v>
      </c>
      <c r="I67" s="553"/>
      <c r="J67" s="553"/>
    </row>
    <row r="68" spans="1:10">
      <c r="A68" s="492" t="s">
        <v>619</v>
      </c>
      <c r="B68" s="483" t="str">
        <f>Оборотка!F65</f>
        <v>Оконешникова С.Б.</v>
      </c>
      <c r="C68" s="459" t="s">
        <v>871</v>
      </c>
      <c r="D68" s="56">
        <f t="shared" si="0"/>
        <v>44531</v>
      </c>
      <c r="E68" s="55">
        <f>IF(ROUND(Оборотка!X65,2)&lt;0,0,ROUND(Оборотка!X65,2))</f>
        <v>14736.18</v>
      </c>
      <c r="H68" s="4">
        <v>14736.176000000001</v>
      </c>
      <c r="I68" s="553"/>
      <c r="J68" s="553"/>
    </row>
    <row r="69" spans="1:10">
      <c r="A69" s="492" t="s">
        <v>620</v>
      </c>
      <c r="B69" s="483" t="str">
        <f>Оборотка!F66</f>
        <v>Зима Е.В.</v>
      </c>
      <c r="C69" s="459" t="s">
        <v>872</v>
      </c>
      <c r="D69" s="56">
        <f t="shared" si="0"/>
        <v>44531</v>
      </c>
      <c r="E69" s="55">
        <f>IF(ROUND(Оборотка!X66,2)&lt;0,0,ROUND(Оборотка!X66,2))</f>
        <v>4479.3599999999997</v>
      </c>
      <c r="H69" s="4">
        <v>4479.3560000000016</v>
      </c>
      <c r="I69" s="553"/>
      <c r="J69" s="553"/>
    </row>
    <row r="70" spans="1:10">
      <c r="A70" s="492" t="s">
        <v>621</v>
      </c>
      <c r="B70" s="483" t="str">
        <f>Оборотка!F67</f>
        <v>Сиваков А.М.</v>
      </c>
      <c r="C70" s="459" t="s">
        <v>873</v>
      </c>
      <c r="D70" s="56">
        <f t="shared" si="0"/>
        <v>44531</v>
      </c>
      <c r="E70" s="55">
        <f>IF(ROUND(Оборотка!X67,2)&lt;0,0,ROUND(Оборотка!X67,2))</f>
        <v>2397.7800000000002</v>
      </c>
      <c r="H70" s="4">
        <v>2397.7799999999943</v>
      </c>
      <c r="I70" s="553"/>
      <c r="J70" s="553"/>
    </row>
    <row r="71" spans="1:10">
      <c r="A71" s="492" t="s">
        <v>622</v>
      </c>
      <c r="B71" s="483" t="str">
        <f>Оборотка!F68</f>
        <v>Фомин А.Б.</v>
      </c>
      <c r="C71" s="459" t="s">
        <v>874</v>
      </c>
      <c r="D71" s="56">
        <f t="shared" si="0"/>
        <v>44531</v>
      </c>
      <c r="E71" s="55">
        <f>IF(ROUND(Оборотка!X68,2)&lt;0,0,ROUND(Оборотка!X68,2))</f>
        <v>2552.9899999999998</v>
      </c>
      <c r="H71" s="4">
        <v>2552.9920000000038</v>
      </c>
      <c r="I71" s="553"/>
      <c r="J71" s="553"/>
    </row>
    <row r="72" spans="1:10">
      <c r="A72" s="492" t="s">
        <v>623</v>
      </c>
      <c r="B72" s="483" t="str">
        <f>Оборотка!F69</f>
        <v>Суглобов В.Н.</v>
      </c>
      <c r="C72" s="459" t="s">
        <v>875</v>
      </c>
      <c r="D72" s="56">
        <f t="shared" si="0"/>
        <v>44531</v>
      </c>
      <c r="E72" s="55">
        <f>IF(ROUND(Оборотка!X69,2)&lt;0,0,ROUND(Оборотка!X69,2))</f>
        <v>2816.63</v>
      </c>
      <c r="H72" s="4">
        <v>2816.627999999997</v>
      </c>
      <c r="I72" s="553"/>
      <c r="J72" s="553"/>
    </row>
    <row r="73" spans="1:10">
      <c r="A73" s="492" t="s">
        <v>624</v>
      </c>
      <c r="B73" s="483" t="str">
        <f>Оборотка!F70</f>
        <v>Бабкин О.В.</v>
      </c>
      <c r="C73" s="459" t="s">
        <v>876</v>
      </c>
      <c r="D73" s="56">
        <f t="shared" si="0"/>
        <v>44531</v>
      </c>
      <c r="E73" s="55">
        <f>IF(ROUND(Оборотка!X70,2)&lt;0,0,ROUND(Оборотка!X70,2))</f>
        <v>2160.5300000000002</v>
      </c>
      <c r="H73" s="4">
        <v>2160.5260000000017</v>
      </c>
      <c r="I73" s="553"/>
      <c r="J73" s="553"/>
    </row>
    <row r="74" spans="1:10">
      <c r="A74" s="492" t="s">
        <v>625</v>
      </c>
      <c r="B74" s="483" t="str">
        <f>Оборотка!F71</f>
        <v>Мамедова Т.С.</v>
      </c>
      <c r="C74" s="459" t="s">
        <v>877</v>
      </c>
      <c r="D74" s="56">
        <f t="shared" ref="D74:D134" si="1">D73</f>
        <v>44531</v>
      </c>
      <c r="E74" s="55">
        <f>IF(ROUND(Оборотка!X71,2)&lt;0,0,ROUND(Оборотка!X71,2))</f>
        <v>3233.81</v>
      </c>
      <c r="H74" s="4">
        <v>3233.8080000000009</v>
      </c>
      <c r="I74" s="553"/>
      <c r="J74" s="553"/>
    </row>
    <row r="75" spans="1:10">
      <c r="A75" s="492" t="s">
        <v>626</v>
      </c>
      <c r="B75" s="483" t="str">
        <f>Оборотка!F72</f>
        <v>Кутьмин С.М.</v>
      </c>
      <c r="C75" s="459" t="s">
        <v>878</v>
      </c>
      <c r="D75" s="56">
        <f t="shared" si="1"/>
        <v>44531</v>
      </c>
      <c r="E75" s="55">
        <f>IF(ROUND(Оборотка!X72,2)&lt;0,0,ROUND(Оборотка!X72,2))</f>
        <v>2682.71</v>
      </c>
      <c r="H75" s="4">
        <v>2682.7080000000024</v>
      </c>
      <c r="I75" s="553"/>
      <c r="J75" s="553"/>
    </row>
    <row r="76" spans="1:10">
      <c r="A76" s="492" t="s">
        <v>627</v>
      </c>
      <c r="B76" s="483" t="str">
        <f>Оборотка!F73</f>
        <v>Болозович А.А.</v>
      </c>
      <c r="C76" s="459" t="s">
        <v>879</v>
      </c>
      <c r="D76" s="56">
        <f t="shared" si="1"/>
        <v>44531</v>
      </c>
      <c r="E76" s="55">
        <f>IF(ROUND(Оборотка!X73,2)&lt;0,0,ROUND(Оборотка!X73,2))</f>
        <v>1998.59</v>
      </c>
      <c r="H76" s="4">
        <v>1998.5920000000042</v>
      </c>
      <c r="I76" s="553"/>
      <c r="J76" s="553"/>
    </row>
    <row r="77" spans="1:10">
      <c r="A77" s="492" t="s">
        <v>628</v>
      </c>
      <c r="B77" s="483" t="str">
        <f>Оборотка!F74</f>
        <v>Слободянюк A.А.</v>
      </c>
      <c r="C77" s="459" t="s">
        <v>880</v>
      </c>
      <c r="D77" s="56">
        <f t="shared" si="1"/>
        <v>44531</v>
      </c>
      <c r="E77" s="55">
        <f>IF(ROUND(Оборотка!X74,2)&lt;0,0,ROUND(Оборотка!X74,2))</f>
        <v>2061.5300000000002</v>
      </c>
      <c r="H77" s="4">
        <v>2061.5260000000035</v>
      </c>
      <c r="I77" s="553"/>
      <c r="J77" s="553"/>
    </row>
    <row r="78" spans="1:10">
      <c r="A78" s="492" t="s">
        <v>629</v>
      </c>
      <c r="B78" s="483" t="str">
        <f>Оборотка!F75</f>
        <v>Гуляев В.А.</v>
      </c>
      <c r="C78" s="459" t="s">
        <v>881</v>
      </c>
      <c r="D78" s="56">
        <f t="shared" si="1"/>
        <v>44531</v>
      </c>
      <c r="E78" s="55">
        <f>IF(ROUND(Оборотка!X75,2)&lt;0,0,ROUND(Оборотка!X75,2))</f>
        <v>2087.58</v>
      </c>
      <c r="H78" s="4">
        <v>2087.5800000000017</v>
      </c>
      <c r="I78" s="553"/>
      <c r="J78" s="553"/>
    </row>
    <row r="79" spans="1:10">
      <c r="A79" s="492" t="s">
        <v>630</v>
      </c>
      <c r="B79" s="483" t="str">
        <f>Оборотка!F76</f>
        <v>Кириленко Л.М.</v>
      </c>
      <c r="C79" s="459" t="s">
        <v>882</v>
      </c>
      <c r="D79" s="56">
        <f t="shared" si="1"/>
        <v>44531</v>
      </c>
      <c r="E79" s="55">
        <f>IF(ROUND(Оборотка!X76,2)&lt;0,0,ROUND(Оборотка!X76,2))</f>
        <v>8427.8700000000008</v>
      </c>
      <c r="H79" s="4">
        <v>8427.8719999999994</v>
      </c>
      <c r="I79" s="553"/>
      <c r="J79" s="553"/>
    </row>
    <row r="80" spans="1:10">
      <c r="A80" s="492" t="s">
        <v>631</v>
      </c>
      <c r="B80" s="483" t="str">
        <f>Оборотка!F77</f>
        <v>Овчаренко В.И.</v>
      </c>
      <c r="C80" s="459" t="s">
        <v>883</v>
      </c>
      <c r="D80" s="56">
        <f t="shared" si="1"/>
        <v>44531</v>
      </c>
      <c r="E80" s="55">
        <f>IF(ROUND(Оборотка!X77,2)&lt;0,0,ROUND(Оборотка!X77,2))</f>
        <v>1846.09</v>
      </c>
      <c r="H80" s="555">
        <v>1846.088000000007</v>
      </c>
      <c r="I80" s="553"/>
      <c r="J80" s="553"/>
    </row>
    <row r="81" spans="1:10">
      <c r="A81" s="492" t="s">
        <v>632</v>
      </c>
      <c r="B81" s="483" t="str">
        <f>Оборотка!F78</f>
        <v>Володченко Е.Г.</v>
      </c>
      <c r="C81" s="459" t="s">
        <v>884</v>
      </c>
      <c r="D81" s="56">
        <f t="shared" si="1"/>
        <v>44531</v>
      </c>
      <c r="E81" s="55">
        <f>IF(ROUND(Оборотка!X78,2)&lt;0,0,ROUND(Оборотка!X78,2))</f>
        <v>1985.63</v>
      </c>
      <c r="H81" s="4">
        <v>1985.6260000000034</v>
      </c>
      <c r="I81" s="553"/>
      <c r="J81" s="553"/>
    </row>
    <row r="82" spans="1:10">
      <c r="A82" s="492" t="s">
        <v>633</v>
      </c>
      <c r="B82" s="483" t="str">
        <f>Оборотка!F79</f>
        <v>Малюкевич А.В.</v>
      </c>
      <c r="C82" s="459" t="s">
        <v>885</v>
      </c>
      <c r="D82" s="56">
        <f t="shared" si="1"/>
        <v>44531</v>
      </c>
      <c r="E82" s="55">
        <f>IF(ROUND(Оборотка!X79,2)&lt;0,0,ROUND(Оборотка!X79,2))</f>
        <v>2451.71</v>
      </c>
      <c r="H82" s="4">
        <v>2451.7079999999987</v>
      </c>
      <c r="I82" s="553"/>
      <c r="J82" s="553"/>
    </row>
    <row r="83" spans="1:10">
      <c r="A83" s="492" t="s">
        <v>634</v>
      </c>
      <c r="B83" s="483" t="str">
        <f>Оборотка!F80</f>
        <v>Попов К.А.</v>
      </c>
      <c r="C83" s="459" t="s">
        <v>886</v>
      </c>
      <c r="D83" s="56">
        <f t="shared" si="1"/>
        <v>44531</v>
      </c>
      <c r="E83" s="55">
        <f>IF(ROUND(Оборотка!X80,2)&lt;0,0,ROUND(Оборотка!X80,2))</f>
        <v>2992.91</v>
      </c>
      <c r="H83" s="4">
        <v>2992.9079999999994</v>
      </c>
      <c r="I83" s="553"/>
      <c r="J83" s="553"/>
    </row>
    <row r="84" spans="1:10">
      <c r="A84" s="492" t="s">
        <v>635</v>
      </c>
      <c r="B84" s="483" t="str">
        <f>Оборотка!F81</f>
        <v>Рогачев В.С.</v>
      </c>
      <c r="C84" s="459" t="s">
        <v>887</v>
      </c>
      <c r="D84" s="56">
        <f t="shared" si="1"/>
        <v>44531</v>
      </c>
      <c r="E84" s="55">
        <f>IF(ROUND(Оборотка!X81,2)&lt;0,0,ROUND(Оборотка!X81,2))</f>
        <v>2295.83</v>
      </c>
      <c r="H84" s="4">
        <v>2295.8260000000009</v>
      </c>
      <c r="I84" s="553"/>
      <c r="J84" s="553"/>
    </row>
    <row r="85" spans="1:10">
      <c r="A85" s="492" t="s">
        <v>636</v>
      </c>
      <c r="B85" s="483" t="str">
        <f>Оборотка!F82</f>
        <v>Иванов В.И.</v>
      </c>
      <c r="C85" s="459" t="s">
        <v>888</v>
      </c>
      <c r="D85" s="56">
        <f t="shared" si="1"/>
        <v>44531</v>
      </c>
      <c r="E85" s="55">
        <f>IF(ROUND(Оборотка!X82,2)&lt;0,0,ROUND(Оборотка!X82,2))</f>
        <v>2008.73</v>
      </c>
      <c r="H85" s="4">
        <v>2008.7260000000024</v>
      </c>
      <c r="I85" s="553"/>
      <c r="J85" s="553"/>
    </row>
    <row r="86" spans="1:10">
      <c r="A86" s="492" t="s">
        <v>637</v>
      </c>
      <c r="B86" s="483" t="str">
        <f>Оборотка!F83</f>
        <v>Аксенов В.В.</v>
      </c>
      <c r="C86" s="459" t="s">
        <v>889</v>
      </c>
      <c r="D86" s="56">
        <f t="shared" si="1"/>
        <v>44531</v>
      </c>
      <c r="E86" s="55">
        <f>IF(ROUND(Оборотка!X83,2)&lt;0,0,ROUND(Оборотка!X83,2))</f>
        <v>2453.88</v>
      </c>
      <c r="H86" s="4">
        <v>2453.8799999999937</v>
      </c>
      <c r="I86" s="553"/>
      <c r="J86" s="553"/>
    </row>
    <row r="87" spans="1:10">
      <c r="A87" s="492" t="s">
        <v>638</v>
      </c>
      <c r="B87" s="483" t="str">
        <f>Оборотка!F84</f>
        <v>Белов И.А.</v>
      </c>
      <c r="C87" s="459" t="s">
        <v>890</v>
      </c>
      <c r="D87" s="56">
        <f t="shared" si="1"/>
        <v>44531</v>
      </c>
      <c r="E87" s="55">
        <f>IF(ROUND(Оборотка!X84,2)&lt;0,0,ROUND(Оборотка!X84,2))</f>
        <v>9488.41</v>
      </c>
      <c r="H87" s="4">
        <v>9488.4119999999984</v>
      </c>
      <c r="I87" s="553"/>
      <c r="J87" s="553"/>
    </row>
    <row r="88" spans="1:10">
      <c r="A88" s="492" t="s">
        <v>639</v>
      </c>
      <c r="B88" s="483" t="str">
        <f>Оборотка!F85</f>
        <v>Астафьев А.П.</v>
      </c>
      <c r="C88" s="459" t="s">
        <v>891</v>
      </c>
      <c r="D88" s="56">
        <f t="shared" si="1"/>
        <v>44531</v>
      </c>
      <c r="E88" s="55">
        <f>IF(ROUND(Оборотка!X85,2)&lt;0,0,ROUND(Оборотка!X85,2))</f>
        <v>2167.25</v>
      </c>
      <c r="H88" s="4">
        <v>2167.2480000000023</v>
      </c>
      <c r="I88" s="553"/>
      <c r="J88" s="553"/>
    </row>
    <row r="89" spans="1:10">
      <c r="A89" s="492" t="s">
        <v>640</v>
      </c>
      <c r="B89" s="483" t="str">
        <f>Оборотка!F86</f>
        <v>Линник Л.В.</v>
      </c>
      <c r="C89" s="459" t="s">
        <v>892</v>
      </c>
      <c r="D89" s="56">
        <f t="shared" si="1"/>
        <v>44531</v>
      </c>
      <c r="E89" s="55">
        <f>IF(ROUND(Оборотка!X86,2)&lt;0,0,ROUND(Оборотка!X86,2))</f>
        <v>0</v>
      </c>
      <c r="H89" s="551">
        <v>-7235.7460000000028</v>
      </c>
      <c r="I89" s="553"/>
      <c r="J89" s="553"/>
    </row>
    <row r="90" spans="1:10">
      <c r="A90" s="492" t="s">
        <v>641</v>
      </c>
      <c r="B90" s="483" t="str">
        <f>Оборотка!F87</f>
        <v>Берегов В.Н.</v>
      </c>
      <c r="C90" s="459" t="s">
        <v>893</v>
      </c>
      <c r="D90" s="56">
        <f t="shared" si="1"/>
        <v>44531</v>
      </c>
      <c r="E90" s="55">
        <f>IF(ROUND(Оборотка!X87,2)&lt;0,0,ROUND(Оборотка!X87,2))</f>
        <v>3055.61</v>
      </c>
      <c r="H90" s="4">
        <v>3055.6079999999984</v>
      </c>
      <c r="I90" s="553"/>
      <c r="J90" s="553"/>
    </row>
    <row r="91" spans="1:10">
      <c r="A91" s="492" t="s">
        <v>642</v>
      </c>
      <c r="B91" s="483" t="str">
        <f>Оборотка!F88</f>
        <v>Сараджан Г.А.</v>
      </c>
      <c r="C91" s="459" t="s">
        <v>894</v>
      </c>
      <c r="D91" s="56">
        <f t="shared" si="1"/>
        <v>44531</v>
      </c>
      <c r="E91" s="55">
        <f>IF(ROUND(Оборотка!X88,2)&lt;0,0,ROUND(Оборотка!X88,2))</f>
        <v>3148.01</v>
      </c>
      <c r="H91" s="4">
        <v>3148.0080000000034</v>
      </c>
      <c r="I91" s="553"/>
      <c r="J91" s="553"/>
    </row>
    <row r="92" spans="1:10">
      <c r="A92" s="492" t="s">
        <v>643</v>
      </c>
      <c r="B92" s="483" t="str">
        <f>Оборотка!F89</f>
        <v>Соколов В.А.</v>
      </c>
      <c r="C92" s="459" t="s">
        <v>895</v>
      </c>
      <c r="D92" s="56">
        <f t="shared" si="1"/>
        <v>44531</v>
      </c>
      <c r="E92" s="55">
        <f>IF(ROUND(Оборотка!X89,2)&lt;0,0,ROUND(Оборотка!X89,2))</f>
        <v>889.69</v>
      </c>
      <c r="H92" s="551">
        <v>889.68600000000424</v>
      </c>
      <c r="I92" s="553"/>
      <c r="J92" s="553"/>
    </row>
    <row r="93" spans="1:10">
      <c r="A93" s="492" t="s">
        <v>644</v>
      </c>
      <c r="B93" s="483" t="str">
        <f>Оборотка!F90</f>
        <v>Кобызев Е.В.</v>
      </c>
      <c r="C93" s="459" t="s">
        <v>896</v>
      </c>
      <c r="D93" s="56">
        <f t="shared" si="1"/>
        <v>44531</v>
      </c>
      <c r="E93" s="55">
        <f>IF(ROUND(Оборотка!X90,2)&lt;0,0,ROUND(Оборотка!X90,2))</f>
        <v>2206.73</v>
      </c>
      <c r="H93" s="552">
        <v>2206.7260000000033</v>
      </c>
      <c r="I93" s="553"/>
      <c r="J93" s="553"/>
    </row>
    <row r="94" spans="1:10">
      <c r="A94" s="492" t="s">
        <v>645</v>
      </c>
      <c r="B94" s="483" t="str">
        <f>Оборотка!F91</f>
        <v>Краева Ю.Н.</v>
      </c>
      <c r="C94" s="459" t="s">
        <v>897</v>
      </c>
      <c r="D94" s="56">
        <f t="shared" si="1"/>
        <v>44531</v>
      </c>
      <c r="E94" s="55">
        <f>IF(ROUND(Оборотка!X91,2)&lt;0,0,ROUND(Оборотка!X91,2))</f>
        <v>6685.24</v>
      </c>
      <c r="H94" s="4">
        <v>6685.2399999999961</v>
      </c>
      <c r="I94" s="553"/>
      <c r="J94" s="553"/>
    </row>
    <row r="95" spans="1:10">
      <c r="A95" s="492" t="s">
        <v>646</v>
      </c>
      <c r="B95" s="483" t="str">
        <f>Оборотка!F92</f>
        <v>Омельяненко В.Н.</v>
      </c>
      <c r="C95" s="459" t="s">
        <v>898</v>
      </c>
      <c r="D95" s="56">
        <f t="shared" si="1"/>
        <v>44531</v>
      </c>
      <c r="E95" s="55">
        <f>IF(ROUND(Оборотка!X92,2)&lt;0,0,ROUND(Оборотка!X92,2))</f>
        <v>5895.52</v>
      </c>
      <c r="H95" s="4">
        <v>5895.521999999999</v>
      </c>
      <c r="I95" s="553"/>
      <c r="J95" s="553"/>
    </row>
    <row r="96" spans="1:10" s="54" customFormat="1">
      <c r="A96" s="492" t="s">
        <v>647</v>
      </c>
      <c r="B96" s="483" t="str">
        <f>Оборотка!F93</f>
        <v>Галинский Г.Е.</v>
      </c>
      <c r="C96" s="459" t="s">
        <v>899</v>
      </c>
      <c r="D96" s="56">
        <f t="shared" si="1"/>
        <v>44531</v>
      </c>
      <c r="E96" s="55">
        <f>IF(ROUND(Оборотка!X93,2)&lt;0,0,ROUND(Оборотка!X93,2))</f>
        <v>2515.35</v>
      </c>
      <c r="H96" s="54">
        <v>2515.3519999999953</v>
      </c>
      <c r="I96" s="554"/>
      <c r="J96" s="553"/>
    </row>
    <row r="97" spans="1:10" s="54" customFormat="1">
      <c r="A97" s="492" t="s">
        <v>648</v>
      </c>
      <c r="B97" s="483" t="str">
        <f>Оборотка!F94</f>
        <v>Корнилов Г.Г.</v>
      </c>
      <c r="C97" s="459" t="s">
        <v>900</v>
      </c>
      <c r="D97" s="56">
        <f t="shared" si="1"/>
        <v>44531</v>
      </c>
      <c r="E97" s="55">
        <f>IF(ROUND(Оборотка!X94,2)&lt;0,0,ROUND(Оборотка!X94,2))</f>
        <v>2180.33</v>
      </c>
      <c r="H97" s="54">
        <v>2180.3260000000037</v>
      </c>
      <c r="I97" s="554"/>
      <c r="J97" s="553"/>
    </row>
    <row r="98" spans="1:10">
      <c r="A98" s="492" t="s">
        <v>649</v>
      </c>
      <c r="B98" s="483" t="str">
        <f>Оборотка!F95</f>
        <v>Хан Л.Б.</v>
      </c>
      <c r="C98" s="459" t="s">
        <v>901</v>
      </c>
      <c r="D98" s="56">
        <f t="shared" si="1"/>
        <v>44531</v>
      </c>
      <c r="E98" s="55">
        <f>IF(ROUND(Оборотка!X95,2)&lt;0,0,ROUND(Оборотка!X95,2))</f>
        <v>3517.61</v>
      </c>
      <c r="H98" s="4">
        <v>3517.6080000000075</v>
      </c>
      <c r="I98" s="553"/>
      <c r="J98" s="553"/>
    </row>
    <row r="99" spans="1:10">
      <c r="A99" s="492" t="s">
        <v>650</v>
      </c>
      <c r="B99" s="483" t="str">
        <f>Оборотка!F96</f>
        <v>Дунаев И.И.</v>
      </c>
      <c r="C99" s="459" t="s">
        <v>902</v>
      </c>
      <c r="D99" s="56">
        <f t="shared" si="1"/>
        <v>44531</v>
      </c>
      <c r="E99" s="55">
        <f>IF(ROUND(Оборотка!X96,2)&lt;0,0,ROUND(Оборотка!X96,2))</f>
        <v>3035.81</v>
      </c>
      <c r="H99" s="4">
        <v>3035.8079999999991</v>
      </c>
      <c r="I99" s="553"/>
      <c r="J99" s="553"/>
    </row>
    <row r="100" spans="1:10">
      <c r="A100" s="492" t="s">
        <v>651</v>
      </c>
      <c r="B100" s="483" t="str">
        <f>Оборотка!F97</f>
        <v>Мирошниченко В.Д.</v>
      </c>
      <c r="C100" s="459" t="s">
        <v>903</v>
      </c>
      <c r="D100" s="56">
        <f t="shared" si="1"/>
        <v>44531</v>
      </c>
      <c r="E100" s="55">
        <f>IF(ROUND(Оборотка!X97,2)&lt;0,0,ROUND(Оборотка!X97,2))</f>
        <v>2843.63</v>
      </c>
      <c r="H100" s="4">
        <v>2843.6260000000011</v>
      </c>
      <c r="I100" s="553"/>
      <c r="J100" s="553"/>
    </row>
    <row r="101" spans="1:10">
      <c r="A101" s="492" t="s">
        <v>652</v>
      </c>
      <c r="B101" s="483" t="str">
        <f>Оборотка!F98</f>
        <v>Власов А.А.</v>
      </c>
      <c r="C101" s="459" t="s">
        <v>904</v>
      </c>
      <c r="D101" s="56">
        <f t="shared" si="1"/>
        <v>44531</v>
      </c>
      <c r="E101" s="55">
        <f>IF(ROUND(Оборотка!X98,2)&lt;0,0,ROUND(Оборотка!X98,2))</f>
        <v>4272.53</v>
      </c>
      <c r="H101" s="4">
        <v>4272.525999999998</v>
      </c>
      <c r="I101" s="553"/>
      <c r="J101" s="553"/>
    </row>
    <row r="102" spans="1:10">
      <c r="A102" s="492" t="s">
        <v>653</v>
      </c>
      <c r="B102" s="483" t="str">
        <f>Оборотка!F99</f>
        <v>Бряков В.К.</v>
      </c>
      <c r="C102" s="459" t="s">
        <v>905</v>
      </c>
      <c r="D102" s="56">
        <f t="shared" si="1"/>
        <v>44531</v>
      </c>
      <c r="E102" s="55">
        <f>IF(ROUND(Оборотка!X99,2)&lt;0,0,ROUND(Оборотка!X99,2))</f>
        <v>2252.58</v>
      </c>
      <c r="H102" s="4">
        <v>2252.579999999999</v>
      </c>
      <c r="I102" s="553"/>
      <c r="J102" s="553"/>
    </row>
    <row r="103" spans="1:10">
      <c r="A103" s="492" t="s">
        <v>654</v>
      </c>
      <c r="B103" s="483" t="str">
        <f>Оборотка!F100</f>
        <v>Малютин А..Г.</v>
      </c>
      <c r="C103" s="459" t="s">
        <v>906</v>
      </c>
      <c r="D103" s="56">
        <f t="shared" si="1"/>
        <v>44531</v>
      </c>
      <c r="E103" s="55">
        <f>IF(ROUND(Оборотка!X100,2)&lt;0,0,ROUND(Оборотка!X100,2))</f>
        <v>2067.89</v>
      </c>
      <c r="H103" s="4">
        <v>2067.8919999999953</v>
      </c>
      <c r="I103" s="553"/>
      <c r="J103" s="553"/>
    </row>
    <row r="104" spans="1:10">
      <c r="A104" s="492" t="s">
        <v>655</v>
      </c>
      <c r="B104" s="483" t="str">
        <f>Оборотка!F101</f>
        <v>Кошелева Г.Г.</v>
      </c>
      <c r="C104" s="459" t="s">
        <v>907</v>
      </c>
      <c r="D104" s="56">
        <f t="shared" si="1"/>
        <v>44531</v>
      </c>
      <c r="E104" s="55">
        <f>IF(ROUND(Оборотка!X101,2)&lt;0,0,ROUND(Оборотка!X101,2))</f>
        <v>2289.11</v>
      </c>
      <c r="H104" s="552">
        <v>2289.1139999999941</v>
      </c>
      <c r="I104" s="553"/>
      <c r="J104" s="553"/>
    </row>
    <row r="105" spans="1:10">
      <c r="A105" s="492" t="s">
        <v>656</v>
      </c>
      <c r="B105" s="483" t="str">
        <f>Оборотка!F102</f>
        <v>Лавренова С.С.</v>
      </c>
      <c r="C105" s="459" t="s">
        <v>908</v>
      </c>
      <c r="D105" s="56">
        <f t="shared" si="1"/>
        <v>44531</v>
      </c>
      <c r="E105" s="55">
        <f>IF(ROUND(Оборотка!X102,2)&lt;0,0,ROUND(Оборотка!X102,2))</f>
        <v>2196.83</v>
      </c>
      <c r="H105" s="4">
        <v>2196.8259999999982</v>
      </c>
      <c r="I105" s="553"/>
      <c r="J105" s="553"/>
    </row>
    <row r="106" spans="1:10">
      <c r="A106" s="492" t="s">
        <v>657</v>
      </c>
      <c r="B106" s="483" t="str">
        <f>Оборотка!F103</f>
        <v>Дольник Л.Г.</v>
      </c>
      <c r="C106" s="459" t="s">
        <v>909</v>
      </c>
      <c r="D106" s="56">
        <f t="shared" si="1"/>
        <v>44531</v>
      </c>
      <c r="E106" s="55">
        <f>IF(ROUND(Оборотка!X103,2)&lt;0,0,ROUND(Оборотка!X103,2))</f>
        <v>3095.21</v>
      </c>
      <c r="H106" s="4">
        <v>3095.2079999999951</v>
      </c>
      <c r="I106" s="553"/>
      <c r="J106" s="553"/>
    </row>
    <row r="107" spans="1:10">
      <c r="A107" s="492" t="s">
        <v>658</v>
      </c>
      <c r="B107" s="483" t="str">
        <f>Оборотка!F104</f>
        <v>Борзых И.В.</v>
      </c>
      <c r="C107" s="459" t="s">
        <v>910</v>
      </c>
      <c r="D107" s="56">
        <f t="shared" si="1"/>
        <v>44531</v>
      </c>
      <c r="E107" s="55">
        <f>IF(ROUND(Оборотка!X104,2)&lt;0,0,ROUND(Оборотка!X104,2))</f>
        <v>3781.61</v>
      </c>
      <c r="H107" s="4">
        <v>3781.6079999999984</v>
      </c>
      <c r="I107" s="553"/>
      <c r="J107" s="553"/>
    </row>
    <row r="108" spans="1:10">
      <c r="A108" s="492" t="s">
        <v>659</v>
      </c>
      <c r="B108" s="483" t="str">
        <f>Оборотка!F105</f>
        <v>Поздеев Д.Г.</v>
      </c>
      <c r="C108" s="459" t="s">
        <v>911</v>
      </c>
      <c r="D108" s="56">
        <f t="shared" si="1"/>
        <v>44531</v>
      </c>
      <c r="E108" s="55">
        <f>IF(ROUND(Оборотка!X105,2)&lt;0,0,ROUND(Оборотка!X105,2))</f>
        <v>11446.98</v>
      </c>
      <c r="H108" s="4">
        <v>11446.975999999997</v>
      </c>
      <c r="I108" s="553"/>
      <c r="J108" s="553"/>
    </row>
    <row r="109" spans="1:10">
      <c r="A109" s="492" t="s">
        <v>660</v>
      </c>
      <c r="B109" s="483" t="str">
        <f>Оборотка!F106</f>
        <v>Булычева О.С.</v>
      </c>
      <c r="C109" s="459" t="s">
        <v>912</v>
      </c>
      <c r="D109" s="56">
        <f t="shared" si="1"/>
        <v>44531</v>
      </c>
      <c r="E109" s="55">
        <f>IF(ROUND(Оборотка!X106,2)&lt;0,0,ROUND(Оборотка!X106,2))</f>
        <v>2477.33</v>
      </c>
      <c r="H109" s="4">
        <v>2477.3259999999982</v>
      </c>
      <c r="I109" s="553"/>
      <c r="J109" s="553"/>
    </row>
    <row r="110" spans="1:10">
      <c r="A110" s="492" t="s">
        <v>661</v>
      </c>
      <c r="B110" s="483" t="str">
        <f>Оборотка!F107</f>
        <v>Будаев В.Г.</v>
      </c>
      <c r="C110" s="459" t="s">
        <v>913</v>
      </c>
      <c r="D110" s="56">
        <f t="shared" si="1"/>
        <v>44531</v>
      </c>
      <c r="E110" s="55">
        <f>IF(ROUND(Оборотка!X107,2)&lt;0,0,ROUND(Оборотка!X107,2))</f>
        <v>2704.68</v>
      </c>
      <c r="H110" s="4">
        <v>2704.6799999999967</v>
      </c>
      <c r="I110" s="553"/>
      <c r="J110" s="553"/>
    </row>
    <row r="111" spans="1:10">
      <c r="A111" s="492" t="s">
        <v>662</v>
      </c>
      <c r="B111" s="483" t="str">
        <f>Оборотка!F108</f>
        <v>Захлевнова Е.В.</v>
      </c>
      <c r="C111" s="459" t="s">
        <v>961</v>
      </c>
      <c r="D111" s="56">
        <f t="shared" si="1"/>
        <v>44531</v>
      </c>
      <c r="E111" s="55">
        <f>IF(ROUND(Оборотка!X108,2)&lt;0,0,ROUND(Оборотка!X108,2))</f>
        <v>2298.89</v>
      </c>
      <c r="H111" s="4">
        <v>2298.8920000000016</v>
      </c>
      <c r="I111" s="553"/>
      <c r="J111" s="553"/>
    </row>
    <row r="112" spans="1:10">
      <c r="A112" s="492" t="s">
        <v>663</v>
      </c>
      <c r="B112" s="483" t="str">
        <f>Оборотка!F109</f>
        <v>Никитин М.М.</v>
      </c>
      <c r="C112" s="459" t="s">
        <v>914</v>
      </c>
      <c r="D112" s="56">
        <f t="shared" si="1"/>
        <v>44531</v>
      </c>
      <c r="E112" s="55">
        <f>IF(ROUND(Оборотка!X109,2)&lt;0,0,ROUND(Оборотка!X109,2))</f>
        <v>2025.35</v>
      </c>
      <c r="H112" s="4">
        <v>2025.3480000000036</v>
      </c>
      <c r="I112" s="553"/>
      <c r="J112" s="553"/>
    </row>
    <row r="113" spans="1:10">
      <c r="A113" s="492" t="s">
        <v>664</v>
      </c>
      <c r="B113" s="483" t="str">
        <f>Оборотка!F110</f>
        <v>Тулина Е.Л.</v>
      </c>
      <c r="C113" s="459" t="s">
        <v>915</v>
      </c>
      <c r="D113" s="56">
        <f t="shared" si="1"/>
        <v>44531</v>
      </c>
      <c r="E113" s="55">
        <f>IF(ROUND(Оборотка!X110,2)&lt;0,0,ROUND(Оборотка!X110,2))</f>
        <v>2283.21</v>
      </c>
      <c r="H113" s="4">
        <v>2283.2060000000056</v>
      </c>
      <c r="I113" s="553"/>
      <c r="J113" s="553"/>
    </row>
    <row r="114" spans="1:10">
      <c r="A114" s="492" t="s">
        <v>665</v>
      </c>
      <c r="B114" s="483" t="str">
        <f>Оборотка!F111</f>
        <v>Малашенок А.Л.</v>
      </c>
      <c r="C114" s="459" t="s">
        <v>916</v>
      </c>
      <c r="D114" s="56">
        <f t="shared" si="1"/>
        <v>44531</v>
      </c>
      <c r="E114" s="55">
        <f>IF(ROUND(Оборотка!X111,2)&lt;0,0,ROUND(Оборотка!X111,2))</f>
        <v>2788.31</v>
      </c>
      <c r="H114" s="4">
        <v>2788.3079999999973</v>
      </c>
      <c r="I114" s="553"/>
      <c r="J114" s="553"/>
    </row>
    <row r="115" spans="1:10">
      <c r="A115" s="492" t="s">
        <v>666</v>
      </c>
      <c r="B115" s="483" t="str">
        <f>Оборотка!F112</f>
        <v>Набоженко В.К.</v>
      </c>
      <c r="C115" s="459" t="s">
        <v>917</v>
      </c>
      <c r="D115" s="56">
        <f t="shared" si="1"/>
        <v>44531</v>
      </c>
      <c r="E115" s="55">
        <f>IF(ROUND(Оборотка!X112,2)&lt;0,0,ROUND(Оборотка!X112,2))</f>
        <v>2556</v>
      </c>
      <c r="H115" s="4">
        <v>2555.9979999999987</v>
      </c>
      <c r="I115" s="553"/>
      <c r="J115" s="553"/>
    </row>
    <row r="116" spans="1:10">
      <c r="A116" s="492" t="s">
        <v>667</v>
      </c>
      <c r="B116" s="483" t="str">
        <f>Оборотка!F113</f>
        <v>Нерода В.Г.</v>
      </c>
      <c r="C116" s="459" t="s">
        <v>918</v>
      </c>
      <c r="D116" s="56">
        <f t="shared" si="1"/>
        <v>44531</v>
      </c>
      <c r="E116" s="55">
        <f>IF(ROUND(Оборотка!X113,2)&lt;0,0,ROUND(Оборотка!X113,2))</f>
        <v>3888.76</v>
      </c>
      <c r="H116" s="4">
        <v>3888.7560000000049</v>
      </c>
      <c r="I116" s="553"/>
      <c r="J116" s="553"/>
    </row>
    <row r="117" spans="1:10">
      <c r="A117" s="492" t="s">
        <v>668</v>
      </c>
      <c r="B117" s="483" t="str">
        <f>Оборотка!F114</f>
        <v>Мейта Т.В.</v>
      </c>
      <c r="C117" s="459" t="s">
        <v>919</v>
      </c>
      <c r="D117" s="56">
        <f t="shared" si="1"/>
        <v>44531</v>
      </c>
      <c r="E117" s="55">
        <f>IF(ROUND(Оборотка!X114,2)&lt;0,0,ROUND(Оборотка!X114,2))</f>
        <v>2837.03</v>
      </c>
      <c r="H117" s="4">
        <v>2837.0259999999962</v>
      </c>
      <c r="I117" s="553"/>
      <c r="J117" s="553"/>
    </row>
    <row r="118" spans="1:10">
      <c r="A118" s="492" t="s">
        <v>669</v>
      </c>
      <c r="B118" s="483" t="str">
        <f>Оборотка!F115</f>
        <v>Журавская В.И.</v>
      </c>
      <c r="C118" s="459" t="s">
        <v>920</v>
      </c>
      <c r="D118" s="56">
        <f t="shared" si="1"/>
        <v>44531</v>
      </c>
      <c r="E118" s="55">
        <f>IF(ROUND(Оборотка!X115,2)&lt;0,0,ROUND(Оборотка!X115,2))</f>
        <v>2071.08</v>
      </c>
      <c r="H118" s="4">
        <v>2071.0799999999963</v>
      </c>
      <c r="I118" s="553"/>
      <c r="J118" s="553"/>
    </row>
    <row r="119" spans="1:10">
      <c r="A119" s="492" t="s">
        <v>670</v>
      </c>
      <c r="B119" s="483" t="str">
        <f>Оборотка!F116</f>
        <v>Зуев И.И.</v>
      </c>
      <c r="C119" s="459" t="s">
        <v>921</v>
      </c>
      <c r="D119" s="56">
        <f t="shared" si="1"/>
        <v>44531</v>
      </c>
      <c r="E119" s="55">
        <f>IF(ROUND(Оборотка!X116,2)&lt;0,0,ROUND(Оборотка!X116,2))</f>
        <v>1576.19</v>
      </c>
      <c r="H119" s="4">
        <v>1576.1919999999977</v>
      </c>
      <c r="I119" s="553"/>
      <c r="J119" s="553"/>
    </row>
    <row r="120" spans="1:10">
      <c r="A120" s="492" t="s">
        <v>671</v>
      </c>
      <c r="B120" s="483" t="str">
        <f>Оборотка!F117</f>
        <v>Коваленина С.С.</v>
      </c>
      <c r="C120" s="459" t="s">
        <v>922</v>
      </c>
      <c r="D120" s="56">
        <f t="shared" si="1"/>
        <v>44531</v>
      </c>
      <c r="E120" s="55">
        <f>IF(ROUND(Оборотка!X117,2)&lt;0,0,ROUND(Оборотка!X117,2))</f>
        <v>3236.02</v>
      </c>
      <c r="H120" s="4">
        <v>3236.0199999999986</v>
      </c>
      <c r="I120" s="553"/>
      <c r="J120" s="553"/>
    </row>
    <row r="121" spans="1:10">
      <c r="A121" s="492" t="s">
        <v>672</v>
      </c>
      <c r="B121" s="483" t="str">
        <f>Оборотка!F118</f>
        <v>Чистяков А.Б.</v>
      </c>
      <c r="C121" s="459" t="s">
        <v>923</v>
      </c>
      <c r="D121" s="56">
        <f t="shared" si="1"/>
        <v>44531</v>
      </c>
      <c r="E121" s="55">
        <f>IF(ROUND(Оборотка!X118,2)&lt;0,0,ROUND(Оборотка!X118,2))</f>
        <v>1939.43</v>
      </c>
      <c r="H121" s="4">
        <v>1939.426000000004</v>
      </c>
      <c r="I121" s="553"/>
      <c r="J121" s="553"/>
    </row>
    <row r="122" spans="1:10">
      <c r="A122" s="492" t="s">
        <v>673</v>
      </c>
      <c r="B122" s="483" t="str">
        <f>Оборотка!F119</f>
        <v>Поштовый В.А.</v>
      </c>
      <c r="C122" s="459" t="s">
        <v>924</v>
      </c>
      <c r="D122" s="56">
        <f t="shared" si="1"/>
        <v>44531</v>
      </c>
      <c r="E122" s="55">
        <f>IF(ROUND(Оборотка!X119,2)&lt;0,0,ROUND(Оборотка!X119,2))</f>
        <v>2445.11</v>
      </c>
      <c r="H122" s="4">
        <v>69.52799999999479</v>
      </c>
      <c r="I122" s="553"/>
      <c r="J122" s="553"/>
    </row>
    <row r="123" spans="1:10">
      <c r="A123" s="492" t="s">
        <v>674</v>
      </c>
      <c r="B123" s="483" t="str">
        <f>Оборотка!F120</f>
        <v>Нагорная Э.И.</v>
      </c>
      <c r="C123" s="459" t="s">
        <v>925</v>
      </c>
      <c r="D123" s="56">
        <f t="shared" si="1"/>
        <v>44531</v>
      </c>
      <c r="E123" s="55">
        <f>IF(ROUND(Оборотка!X120,2)&lt;0,0,ROUND(Оборотка!X120,2))</f>
        <v>2092.0100000000002</v>
      </c>
      <c r="H123" s="4">
        <v>2092.0079999999962</v>
      </c>
      <c r="I123" s="553"/>
      <c r="J123" s="553"/>
    </row>
    <row r="124" spans="1:10">
      <c r="A124" s="492" t="s">
        <v>675</v>
      </c>
      <c r="B124" s="483" t="str">
        <f>Оборотка!F121</f>
        <v>Соболев А.А.</v>
      </c>
      <c r="C124" s="459" t="s">
        <v>926</v>
      </c>
      <c r="D124" s="56">
        <f t="shared" si="1"/>
        <v>44531</v>
      </c>
      <c r="E124" s="55">
        <f>IF(ROUND(Оборотка!X121,2)&lt;0,0,ROUND(Оборотка!X121,2))</f>
        <v>2379.94</v>
      </c>
      <c r="H124" s="4">
        <v>2379.9399999999996</v>
      </c>
      <c r="I124" s="553"/>
      <c r="J124" s="553"/>
    </row>
    <row r="125" spans="1:10">
      <c r="A125" s="492" t="s">
        <v>676</v>
      </c>
      <c r="B125" s="483" t="str">
        <f>Оборотка!F122</f>
        <v>Зиновьева Ж.Г.</v>
      </c>
      <c r="C125" s="459" t="s">
        <v>927</v>
      </c>
      <c r="D125" s="56">
        <f t="shared" si="1"/>
        <v>44531</v>
      </c>
      <c r="E125" s="55">
        <f>IF(ROUND(Оборотка!X122,2)&lt;0,0,ROUND(Оборотка!X122,2))</f>
        <v>1909.73</v>
      </c>
      <c r="H125" s="4">
        <v>1909.7260000000006</v>
      </c>
      <c r="I125" s="553"/>
      <c r="J125" s="553"/>
    </row>
    <row r="126" spans="1:10">
      <c r="A126" s="492" t="s">
        <v>677</v>
      </c>
      <c r="B126" s="483" t="str">
        <f>Оборотка!F123</f>
        <v>Любецкий П.М.</v>
      </c>
      <c r="C126" s="459" t="s">
        <v>928</v>
      </c>
      <c r="D126" s="56">
        <f t="shared" si="1"/>
        <v>44531</v>
      </c>
      <c r="E126" s="55">
        <f>IF(ROUND(Оборотка!X123,2)&lt;0,0,ROUND(Оборотка!X123,2))</f>
        <v>3193.08</v>
      </c>
      <c r="H126" s="552">
        <v>5568.659999999998</v>
      </c>
      <c r="I126" s="553"/>
      <c r="J126" s="553"/>
    </row>
    <row r="127" spans="1:10">
      <c r="A127" s="492" t="s">
        <v>678</v>
      </c>
      <c r="B127" s="483" t="str">
        <f>Оборотка!F124</f>
        <v>Рыженко Л.М.</v>
      </c>
      <c r="C127" s="459" t="s">
        <v>929</v>
      </c>
      <c r="D127" s="56">
        <f t="shared" si="1"/>
        <v>44531</v>
      </c>
      <c r="E127" s="55">
        <f>IF(ROUND(Оборотка!X124,2)&lt;0,0,ROUND(Оборотка!X124,2))</f>
        <v>2084.39</v>
      </c>
      <c r="H127" s="4">
        <v>2084.3919999999976</v>
      </c>
      <c r="I127" s="553"/>
      <c r="J127" s="553"/>
    </row>
    <row r="128" spans="1:10">
      <c r="A128" s="492" t="s">
        <v>679</v>
      </c>
      <c r="B128" s="483" t="str">
        <f>Оборотка!F125</f>
        <v>Миронов С.И.</v>
      </c>
      <c r="C128" s="459" t="s">
        <v>930</v>
      </c>
      <c r="D128" s="56">
        <f t="shared" si="1"/>
        <v>44531</v>
      </c>
      <c r="E128" s="55">
        <f>IF(ROUND(Оборотка!X125,2)&lt;0,0,ROUND(Оборотка!X125,2))</f>
        <v>8148.32</v>
      </c>
      <c r="H128" s="4">
        <v>8148.3180000000066</v>
      </c>
      <c r="I128" s="553"/>
      <c r="J128" s="553"/>
    </row>
    <row r="129" spans="1:10">
      <c r="A129" s="492" t="s">
        <v>680</v>
      </c>
      <c r="B129" s="483" t="str">
        <f>Оборотка!F126</f>
        <v>Фесуненко В.С.</v>
      </c>
      <c r="C129" s="459" t="s">
        <v>931</v>
      </c>
      <c r="D129" s="56">
        <f t="shared" si="1"/>
        <v>44531</v>
      </c>
      <c r="E129" s="55">
        <f>IF(ROUND(Оборотка!X126,2)&lt;0,0,ROUND(Оборотка!X126,2))</f>
        <v>11001.65</v>
      </c>
      <c r="H129" s="4">
        <v>11001.646000000002</v>
      </c>
      <c r="I129" s="553"/>
      <c r="J129" s="553"/>
    </row>
    <row r="130" spans="1:10">
      <c r="A130" s="492" t="s">
        <v>681</v>
      </c>
      <c r="B130" s="483" t="str">
        <f>Оборотка!F127</f>
        <v>Казанцева Л.М.</v>
      </c>
      <c r="C130" s="459" t="s">
        <v>932</v>
      </c>
      <c r="D130" s="56">
        <f t="shared" si="1"/>
        <v>44531</v>
      </c>
      <c r="E130" s="55">
        <f>IF(ROUND(Оборотка!X127,2)&lt;0,0,ROUND(Оборотка!X127,2))</f>
        <v>10452.73</v>
      </c>
      <c r="H130" s="4">
        <v>10452.727999999999</v>
      </c>
      <c r="I130" s="553"/>
      <c r="J130" s="553"/>
    </row>
    <row r="131" spans="1:10">
      <c r="A131" s="492" t="s">
        <v>682</v>
      </c>
      <c r="B131" s="483" t="str">
        <f>Оборотка!F128</f>
        <v>Бойко Т.М.</v>
      </c>
      <c r="C131" s="459" t="s">
        <v>933</v>
      </c>
      <c r="D131" s="56">
        <f t="shared" si="1"/>
        <v>44531</v>
      </c>
      <c r="E131" s="55">
        <f>IF(ROUND(Оборотка!X128,2)&lt;0,0,ROUND(Оборотка!X128,2))</f>
        <v>3131.51</v>
      </c>
      <c r="H131" s="4">
        <v>3131.5079999999998</v>
      </c>
      <c r="I131" s="553"/>
      <c r="J131" s="553"/>
    </row>
    <row r="132" spans="1:10">
      <c r="A132" s="492" t="s">
        <v>683</v>
      </c>
      <c r="B132" s="483" t="str">
        <f>Оборотка!F129</f>
        <v>Васильев С..А..</v>
      </c>
      <c r="C132" s="459" t="s">
        <v>934</v>
      </c>
      <c r="D132" s="56">
        <f t="shared" si="1"/>
        <v>44531</v>
      </c>
      <c r="E132" s="55">
        <f>IF(ROUND(Оборотка!X129,2)&lt;0,0,ROUND(Оборотка!X129,2))</f>
        <v>12165.29</v>
      </c>
      <c r="H132" s="4">
        <v>12165.285999999998</v>
      </c>
      <c r="I132" s="553"/>
      <c r="J132" s="553"/>
    </row>
    <row r="133" spans="1:10">
      <c r="A133" s="492" t="s">
        <v>684</v>
      </c>
      <c r="B133" s="483" t="str">
        <f>Оборотка!F130</f>
        <v>Астапов А.В.</v>
      </c>
      <c r="C133" s="459" t="s">
        <v>935</v>
      </c>
      <c r="D133" s="56">
        <f t="shared" si="1"/>
        <v>44531</v>
      </c>
      <c r="E133" s="55">
        <f>IF(ROUND(Оборотка!X130,2)&lt;0,0,ROUND(Оборотка!X130,2))</f>
        <v>1979.03</v>
      </c>
      <c r="H133" s="4">
        <v>1979.0260000000017</v>
      </c>
      <c r="I133" s="553"/>
      <c r="J133" s="553"/>
    </row>
    <row r="134" spans="1:10">
      <c r="A134" s="492" t="s">
        <v>685</v>
      </c>
      <c r="B134" s="483" t="str">
        <f>Оборотка!F131</f>
        <v>Эйсвальд Н.И.</v>
      </c>
      <c r="C134" s="459" t="s">
        <v>936</v>
      </c>
      <c r="D134" s="56">
        <f t="shared" si="1"/>
        <v>44531</v>
      </c>
      <c r="E134" s="55">
        <f>IF(ROUND(Оборотка!X131,2)&lt;0,0,ROUND(Оборотка!X131,2))</f>
        <v>1988.58</v>
      </c>
      <c r="H134" s="4">
        <v>1988.5800000000008</v>
      </c>
      <c r="I134" s="553"/>
      <c r="J134" s="553"/>
    </row>
    <row r="135" spans="1:10">
      <c r="D135" s="4"/>
    </row>
    <row r="221" spans="5:5">
      <c r="E221" s="54"/>
    </row>
    <row r="222" spans="5:5">
      <c r="E222" s="54"/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conditionalFormatting sqref="E5">
    <cfRule type="containsText" dxfId="18" priority="1" operator="containsText" text="ОК">
      <formula>NOT(ISERROR(SEARCH("ОК",E5)))</formula>
    </cfRule>
    <cfRule type="containsText" dxfId="17" priority="2" operator="containsText" text="проверьте месяц в реестре!!!">
      <formula>NOT(ISERROR(SEARCH("проверьте месяц в реестре!!!",E5)))</formula>
    </cfRule>
  </conditionalFormatting>
  <dataValidations xWindow="644" yWindow="463" count="7">
    <dataValidation type="textLength" allowBlank="1" showInputMessage="1" showErrorMessage="1" errorTitle="Некорректный ввод данных" error="Длина поля должна быть от 3 до 50 символов" prompt="Длина поля от 3 до 50 символов" sqref="A136:A1048576">
      <formula1>3</formula1>
      <formula2>50</formula2>
    </dataValidation>
    <dataValidation type="textLength" allowBlank="1" showInputMessage="1" showErrorMessage="1" error="Некорректное значения. Длина поля должна быть от 5 до 60 символов" prompt="Длина поля от 5 до 60 символов" sqref="B136:C1048576 A135:B135">
      <formula1>5</formula1>
      <formula2>60</formula2>
    </dataValidation>
    <dataValidation type="date" allowBlank="1" showInputMessage="1" showErrorMessage="1" errorTitle="Внимание" error="Период должен иметь формат ММ.ГГ и не должен быть больше/меньше текущего более чем на 1 месяц" promptTitle="Внимание" prompt="Период должен иметь формат ММ.ГГ и не должен быть больше/меньше текущего более чем на 1 месяц. DEL - текущий период" sqref="D7:D134">
      <formula1>EOMONTH(TODAY(),-2)</formula1>
      <formula2>EOMONTH(TODAY(),2)</formula2>
    </dataValidation>
    <dataValidation type="textLength" allowBlank="1" showInputMessage="1" showErrorMessage="1" errorTitle="Внимание" error="Длина поля 'Лицевой счет' должна быть от 1 до 50 символов" promptTitle="Внимание" prompt="Длина поля 'Лицевой счет' должна быть от 1 до 50 символов" sqref="A7:A134">
      <formula1>1</formula1>
      <formula2>50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B7:B134">
      <formula1>3</formula1>
      <formula2>50</formula2>
    </dataValidation>
    <dataValidation type="textLength" allowBlank="1" showInputMessage="1" showErrorMessage="1" errorTitle="Внимание" error="Длина поля 'Адрес' должна быть от 3 до 50 символов" promptTitle="Внимание" prompt="Длина поля 'Адрес' должна быть от 3 до 50 символов" sqref="C7:C134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E7:E134">
      <formula1>0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41"/>
  <dimension ref="A1:V39"/>
  <sheetViews>
    <sheetView zoomScale="90" zoomScaleNormal="90" workbookViewId="0">
      <selection activeCell="E23" sqref="E23"/>
    </sheetView>
  </sheetViews>
  <sheetFormatPr defaultColWidth="8.875" defaultRowHeight="15.75"/>
  <cols>
    <col min="1" max="1" width="40.875" customWidth="1"/>
    <col min="2" max="2" width="50.625" customWidth="1"/>
    <col min="5" max="5" width="11.625" customWidth="1"/>
    <col min="7" max="7" width="47.625" customWidth="1"/>
    <col min="20" max="20" width="25.5" customWidth="1"/>
    <col min="22" max="22" width="162.125" customWidth="1"/>
  </cols>
  <sheetData>
    <row r="1" spans="1:22">
      <c r="A1" s="24" t="s">
        <v>4</v>
      </c>
      <c r="B1" s="24" t="s">
        <v>5</v>
      </c>
      <c r="T1" t="s">
        <v>17</v>
      </c>
      <c r="V1" t="s">
        <v>14</v>
      </c>
    </row>
    <row r="2" spans="1:22">
      <c r="A2" s="29" t="s">
        <v>10</v>
      </c>
      <c r="B2" s="18" t="s">
        <v>32</v>
      </c>
      <c r="T2" t="s">
        <v>68</v>
      </c>
      <c r="V2" t="s">
        <v>69</v>
      </c>
    </row>
    <row r="3" spans="1:22">
      <c r="A3" s="29" t="s">
        <v>1</v>
      </c>
      <c r="B3" s="18" t="s">
        <v>804</v>
      </c>
      <c r="T3" t="s">
        <v>62</v>
      </c>
      <c r="V3" t="s">
        <v>63</v>
      </c>
    </row>
    <row r="4" spans="1:22">
      <c r="A4" s="29" t="s">
        <v>2</v>
      </c>
      <c r="B4" s="18" t="s">
        <v>805</v>
      </c>
      <c r="T4" t="s">
        <v>22</v>
      </c>
      <c r="V4" t="s">
        <v>23</v>
      </c>
    </row>
    <row r="5" spans="1:22">
      <c r="A5" s="29" t="s">
        <v>56</v>
      </c>
      <c r="B5" s="18" t="s">
        <v>806</v>
      </c>
      <c r="T5" t="s">
        <v>70</v>
      </c>
      <c r="V5" t="s">
        <v>23</v>
      </c>
    </row>
    <row r="6" spans="1:22">
      <c r="A6" s="29" t="s">
        <v>7</v>
      </c>
      <c r="B6" s="18" t="s">
        <v>807</v>
      </c>
      <c r="T6" t="s">
        <v>71</v>
      </c>
      <c r="V6" t="s">
        <v>72</v>
      </c>
    </row>
    <row r="7" spans="1:22">
      <c r="A7" s="29" t="s">
        <v>60</v>
      </c>
      <c r="B7" s="18" t="s">
        <v>808</v>
      </c>
      <c r="T7" t="s">
        <v>73</v>
      </c>
      <c r="V7" t="s">
        <v>74</v>
      </c>
    </row>
    <row r="8" spans="1:22" ht="21" customHeight="1">
      <c r="A8" s="29" t="s">
        <v>57</v>
      </c>
      <c r="B8" s="28" t="s">
        <v>809</v>
      </c>
      <c r="T8" t="s">
        <v>75</v>
      </c>
      <c r="V8" t="s">
        <v>76</v>
      </c>
    </row>
    <row r="9" spans="1:22">
      <c r="A9" s="29" t="s">
        <v>6</v>
      </c>
      <c r="B9" s="18" t="s">
        <v>810</v>
      </c>
      <c r="T9" t="s">
        <v>77</v>
      </c>
      <c r="V9" t="s">
        <v>78</v>
      </c>
    </row>
    <row r="10" spans="1:22">
      <c r="A10" s="29" t="s">
        <v>8</v>
      </c>
      <c r="B10" s="18" t="s">
        <v>3</v>
      </c>
      <c r="T10" t="s">
        <v>64</v>
      </c>
      <c r="V10" t="s">
        <v>65</v>
      </c>
    </row>
    <row r="11" spans="1:22">
      <c r="A11" s="29" t="s">
        <v>18</v>
      </c>
      <c r="B11" s="18" t="s">
        <v>939</v>
      </c>
      <c r="T11" t="s">
        <v>79</v>
      </c>
      <c r="V11" t="s">
        <v>80</v>
      </c>
    </row>
    <row r="12" spans="1:22">
      <c r="A12" s="29" t="s">
        <v>61</v>
      </c>
      <c r="B12" s="18"/>
      <c r="T12" t="s">
        <v>81</v>
      </c>
      <c r="V12" t="s">
        <v>82</v>
      </c>
    </row>
    <row r="13" spans="1:22">
      <c r="T13" t="s">
        <v>83</v>
      </c>
      <c r="V13" t="s">
        <v>84</v>
      </c>
    </row>
    <row r="14" spans="1:22">
      <c r="T14" t="s">
        <v>85</v>
      </c>
      <c r="V14" t="s">
        <v>86</v>
      </c>
    </row>
    <row r="15" spans="1:22">
      <c r="T15" t="s">
        <v>87</v>
      </c>
      <c r="V15" t="s">
        <v>88</v>
      </c>
    </row>
    <row r="16" spans="1:22">
      <c r="T16" t="s">
        <v>89</v>
      </c>
      <c r="V16" t="s">
        <v>90</v>
      </c>
    </row>
    <row r="17" spans="20:22">
      <c r="T17" t="s">
        <v>91</v>
      </c>
      <c r="V17" t="s">
        <v>92</v>
      </c>
    </row>
    <row r="18" spans="20:22">
      <c r="T18" t="s">
        <v>24</v>
      </c>
      <c r="V18" t="s">
        <v>26</v>
      </c>
    </row>
    <row r="19" spans="20:22">
      <c r="T19" t="s">
        <v>101</v>
      </c>
      <c r="V19" t="s">
        <v>93</v>
      </c>
    </row>
    <row r="20" spans="20:22">
      <c r="T20" t="s">
        <v>102</v>
      </c>
      <c r="V20" t="s">
        <v>103</v>
      </c>
    </row>
    <row r="21" spans="20:22">
      <c r="T21" t="s">
        <v>94</v>
      </c>
      <c r="V21" t="s">
        <v>95</v>
      </c>
    </row>
    <row r="22" spans="20:22">
      <c r="T22" t="s">
        <v>27</v>
      </c>
      <c r="V22" t="s">
        <v>28</v>
      </c>
    </row>
    <row r="23" spans="20:22">
      <c r="T23" t="s">
        <v>96</v>
      </c>
      <c r="V23" t="s">
        <v>97</v>
      </c>
    </row>
    <row r="24" spans="20:22">
      <c r="T24" t="s">
        <v>66</v>
      </c>
      <c r="V24" t="s">
        <v>67</v>
      </c>
    </row>
    <row r="25" spans="20:22">
      <c r="T25" t="s">
        <v>12</v>
      </c>
      <c r="V25" t="s">
        <v>15</v>
      </c>
    </row>
    <row r="26" spans="20:22">
      <c r="T26" t="s">
        <v>13</v>
      </c>
      <c r="V26" t="s">
        <v>16</v>
      </c>
    </row>
    <row r="27" spans="20:22">
      <c r="T27" t="s">
        <v>29</v>
      </c>
      <c r="V27" t="s">
        <v>30</v>
      </c>
    </row>
    <row r="28" spans="20:22">
      <c r="T28" t="s">
        <v>11</v>
      </c>
      <c r="V28" t="s">
        <v>21</v>
      </c>
    </row>
    <row r="29" spans="20:22">
      <c r="T29" t="s">
        <v>31</v>
      </c>
      <c r="V29" t="s">
        <v>25</v>
      </c>
    </row>
    <row r="30" spans="20:22">
      <c r="T30" t="s">
        <v>32</v>
      </c>
      <c r="V30" t="s">
        <v>35</v>
      </c>
    </row>
    <row r="31" spans="20:22">
      <c r="T31" t="s">
        <v>98</v>
      </c>
      <c r="V31" t="s">
        <v>25</v>
      </c>
    </row>
    <row r="32" spans="20:22">
      <c r="T32" t="s">
        <v>99</v>
      </c>
      <c r="V32" t="s">
        <v>100</v>
      </c>
    </row>
    <row r="33" spans="20:22">
      <c r="T33" t="s">
        <v>33</v>
      </c>
      <c r="V33" t="s">
        <v>34</v>
      </c>
    </row>
    <row r="34" spans="20:22">
      <c r="T34" t="s">
        <v>36</v>
      </c>
      <c r="V34" t="s">
        <v>37</v>
      </c>
    </row>
    <row r="35" spans="20:22">
      <c r="T35" t="s">
        <v>104</v>
      </c>
      <c r="V35" t="s">
        <v>107</v>
      </c>
    </row>
    <row r="36" spans="20:22">
      <c r="T36" t="s">
        <v>105</v>
      </c>
      <c r="V36" t="s">
        <v>103</v>
      </c>
    </row>
    <row r="37" spans="20:22">
      <c r="T37" t="s">
        <v>108</v>
      </c>
      <c r="V37" t="s">
        <v>109</v>
      </c>
    </row>
    <row r="38" spans="20:22">
      <c r="T38" t="s">
        <v>113</v>
      </c>
      <c r="V38" t="s">
        <v>114</v>
      </c>
    </row>
    <row r="39" spans="20:22">
      <c r="T39" t="s">
        <v>115</v>
      </c>
      <c r="V39" t="s">
        <v>116</v>
      </c>
    </row>
  </sheetData>
  <dataValidations count="9">
    <dataValidation type="textLength" allowBlank="1" showInputMessage="1" showErrorMessage="1" errorTitle="Внимание" error="Длина ИНН 10 или 12 знаков" promptTitle="Внимание" prompt="Длина ИНН 10 или 12 знаков" sqref="B4">
      <formula1>10</formula1>
      <formula2>12</formula2>
    </dataValidation>
    <dataValidation type="textLength" operator="equal" allowBlank="1" showInputMessage="1" showErrorMessage="1" errorTitle="Внимание" error="Длина БИК 9 символов" promptTitle="Внимание" prompt="Длина БИК 9 символов" sqref="B6">
      <formula1>9</formula1>
    </dataValidation>
    <dataValidation type="textLength" operator="equal" allowBlank="1" showInputMessage="1" showErrorMessage="1" errorTitle="Внимание" error="Длина расчетного счета 20 символов" promptTitle="Внимание" prompt="Длина расчетного счета 20 символов" sqref="B9">
      <formula1>20</formula1>
    </dataValidation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type="textLength" allowBlank="1" showInputMessage="1" showErrorMessage="1" errorTitle="Внимание" error="Длина КПП 9 знаков" promptTitle="Внимание" prompt="Длина КПП 9 знаков" sqref="B5">
      <formula1>9</formula1>
      <formula2>9</formula2>
    </dataValidation>
    <dataValidation operator="equal" allowBlank="1" errorTitle="Внимание" error="Длина БИК 9 символов" promptTitle="Внимание" prompt="Длина БИК 9 символов" sqref="B8"/>
    <dataValidation type="textLength" operator="equal" allowBlank="1" showInputMessage="1" showErrorMessage="1" errorTitle="Внимание" error="Длина корр.счета должна быть 20 символов. Можно указать 20 нулей." promptTitle="Внимание" prompt="Длина корр.счета 20 символов. Для бюджетных клиентов необходимо указывать 20 нулей." sqref="B7">
      <formula1>20</formula1>
    </dataValidation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</dataValidation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31"/>
  <dimension ref="A1:AT63"/>
  <sheetViews>
    <sheetView workbookViewId="0">
      <selection activeCell="B10" sqref="B10:V21 Y10:AS21 B31:V42 Y31:AS42 B52:V63 Y52:AS63"/>
    </sheetView>
  </sheetViews>
  <sheetFormatPr defaultColWidth="2.375" defaultRowHeight="12.75"/>
  <cols>
    <col min="1" max="21" width="2.125" style="11" customWidth="1"/>
    <col min="22" max="22" width="6.625" style="11" customWidth="1"/>
    <col min="23" max="44" width="2.125" style="11" customWidth="1"/>
    <col min="45" max="45" width="6.625" style="11" customWidth="1"/>
    <col min="46" max="16384" width="2.375" style="11"/>
  </cols>
  <sheetData>
    <row r="1" spans="1:46" ht="6.75" customHeight="1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10"/>
      <c r="X1" s="8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10"/>
    </row>
    <row r="2" spans="1:46" s="12" customFormat="1" ht="12.75" customHeight="1">
      <c r="A2" s="621" t="str">
        <f>Name</f>
        <v>ТСЖ "Ласточка"</v>
      </c>
      <c r="B2" s="626"/>
      <c r="C2" s="626"/>
      <c r="D2" s="626"/>
      <c r="E2" s="626"/>
      <c r="F2" s="626"/>
      <c r="G2" s="626"/>
      <c r="H2" s="626"/>
      <c r="I2" s="626"/>
      <c r="J2" s="626"/>
      <c r="K2" s="626"/>
      <c r="L2" s="626"/>
      <c r="M2" s="626"/>
      <c r="N2" s="626"/>
      <c r="O2" s="626"/>
      <c r="P2" s="626"/>
      <c r="Q2" s="626"/>
      <c r="R2" s="626"/>
      <c r="S2" s="626"/>
      <c r="T2" s="626"/>
      <c r="U2" s="626"/>
      <c r="V2" s="626"/>
      <c r="W2" s="627"/>
      <c r="X2" s="621" t="str">
        <f>Name</f>
        <v>ТСЖ "Ласточка"</v>
      </c>
      <c r="Y2" s="622"/>
      <c r="Z2" s="622"/>
      <c r="AA2" s="622"/>
      <c r="AB2" s="622"/>
      <c r="AC2" s="622"/>
      <c r="AD2" s="622"/>
      <c r="AE2" s="622"/>
      <c r="AF2" s="622"/>
      <c r="AG2" s="622"/>
      <c r="AH2" s="622"/>
      <c r="AI2" s="622"/>
      <c r="AJ2" s="622"/>
      <c r="AK2" s="622"/>
      <c r="AL2" s="622"/>
      <c r="AM2" s="622"/>
      <c r="AN2" s="622"/>
      <c r="AO2" s="622"/>
      <c r="AP2" s="622"/>
      <c r="AQ2" s="622"/>
      <c r="AR2" s="622"/>
      <c r="AS2" s="622"/>
      <c r="AT2" s="623"/>
    </row>
    <row r="3" spans="1:46" s="12" customFormat="1" ht="12.75" customHeight="1">
      <c r="A3" s="621"/>
      <c r="B3" s="626"/>
      <c r="C3" s="626"/>
      <c r="D3" s="626"/>
      <c r="E3" s="626"/>
      <c r="F3" s="626"/>
      <c r="G3" s="626"/>
      <c r="H3" s="626"/>
      <c r="I3" s="626"/>
      <c r="J3" s="626"/>
      <c r="K3" s="626"/>
      <c r="L3" s="626"/>
      <c r="M3" s="626"/>
      <c r="N3" s="626"/>
      <c r="O3" s="626"/>
      <c r="P3" s="626"/>
      <c r="Q3" s="626"/>
      <c r="R3" s="626"/>
      <c r="S3" s="626"/>
      <c r="T3" s="626"/>
      <c r="U3" s="626"/>
      <c r="V3" s="626"/>
      <c r="W3" s="627"/>
      <c r="X3" s="624"/>
      <c r="Y3" s="622"/>
      <c r="Z3" s="622"/>
      <c r="AA3" s="622"/>
      <c r="AB3" s="622"/>
      <c r="AC3" s="622"/>
      <c r="AD3" s="622"/>
      <c r="AE3" s="622"/>
      <c r="AF3" s="622"/>
      <c r="AG3" s="622"/>
      <c r="AH3" s="622"/>
      <c r="AI3" s="622"/>
      <c r="AJ3" s="622"/>
      <c r="AK3" s="622"/>
      <c r="AL3" s="622"/>
      <c r="AM3" s="622"/>
      <c r="AN3" s="622"/>
      <c r="AO3" s="622"/>
      <c r="AP3" s="622"/>
      <c r="AQ3" s="622"/>
      <c r="AR3" s="622"/>
      <c r="AS3" s="622"/>
      <c r="AT3" s="623"/>
    </row>
    <row r="4" spans="1:46" s="12" customFormat="1" ht="6" customHeight="1">
      <c r="A4" s="621"/>
      <c r="B4" s="626"/>
      <c r="C4" s="626"/>
      <c r="D4" s="626"/>
      <c r="E4" s="626"/>
      <c r="F4" s="626"/>
      <c r="G4" s="626"/>
      <c r="H4" s="626"/>
      <c r="I4" s="626"/>
      <c r="J4" s="626"/>
      <c r="K4" s="626"/>
      <c r="L4" s="626"/>
      <c r="M4" s="626"/>
      <c r="N4" s="626"/>
      <c r="O4" s="626"/>
      <c r="P4" s="626"/>
      <c r="Q4" s="626"/>
      <c r="R4" s="626"/>
      <c r="S4" s="626"/>
      <c r="T4" s="626"/>
      <c r="U4" s="626"/>
      <c r="V4" s="626"/>
      <c r="W4" s="627"/>
      <c r="X4" s="13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4"/>
    </row>
    <row r="5" spans="1:46" s="12" customFormat="1" ht="9.9499999999999993" customHeight="1">
      <c r="A5" s="13"/>
      <c r="B5" s="625" t="str">
        <f>"ИНН "&amp;INN&amp;", БИК "&amp;BIC&amp;", Р/С "&amp;PersonalAcc</f>
        <v>ИНН 2538091633, БИК 040813608, Р/С 40703810050000001746</v>
      </c>
      <c r="C5" s="625"/>
      <c r="D5" s="625"/>
      <c r="E5" s="625"/>
      <c r="F5" s="625"/>
      <c r="G5" s="625"/>
      <c r="H5" s="625"/>
      <c r="I5" s="625"/>
      <c r="J5" s="625"/>
      <c r="K5" s="625"/>
      <c r="L5" s="625"/>
      <c r="M5" s="625"/>
      <c r="N5" s="625"/>
      <c r="O5" s="53"/>
      <c r="P5" s="53"/>
      <c r="Q5" s="53"/>
      <c r="R5" s="53"/>
      <c r="S5" s="53"/>
      <c r="T5" s="53"/>
      <c r="U5" s="53"/>
      <c r="V5" s="53"/>
      <c r="W5" s="14"/>
      <c r="X5" s="13"/>
      <c r="Y5" s="628" t="str">
        <f>"ИНН "&amp;INN&amp;", БИК "&amp;BIC&amp;", Р/С "&amp;PersonalAcc</f>
        <v>ИНН 2538091633, БИК 040813608, Р/С 40703810050000001746</v>
      </c>
      <c r="Z5" s="628"/>
      <c r="AA5" s="628"/>
      <c r="AB5" s="628"/>
      <c r="AC5" s="628"/>
      <c r="AD5" s="628"/>
      <c r="AE5" s="628"/>
      <c r="AF5" s="628"/>
      <c r="AG5" s="628"/>
      <c r="AH5" s="628"/>
      <c r="AI5" s="628"/>
      <c r="AJ5" s="628"/>
      <c r="AK5" s="628"/>
      <c r="AL5" s="53"/>
      <c r="AM5" s="53"/>
      <c r="AN5" s="53"/>
      <c r="AO5" s="53"/>
      <c r="AP5" s="53"/>
      <c r="AQ5" s="53"/>
      <c r="AR5" s="53"/>
      <c r="AS5" s="53"/>
      <c r="AT5" s="14"/>
    </row>
    <row r="6" spans="1:46" s="12" customFormat="1" ht="9.9499999999999993" customHeight="1">
      <c r="A6" s="13"/>
      <c r="B6" s="625"/>
      <c r="C6" s="625"/>
      <c r="D6" s="625"/>
      <c r="E6" s="625"/>
      <c r="F6" s="625"/>
      <c r="G6" s="625"/>
      <c r="H6" s="625"/>
      <c r="I6" s="625"/>
      <c r="J6" s="625"/>
      <c r="K6" s="625"/>
      <c r="L6" s="625"/>
      <c r="M6" s="625"/>
      <c r="N6" s="625"/>
      <c r="O6" s="53"/>
      <c r="P6" s="53"/>
      <c r="Q6" s="53"/>
      <c r="R6" s="53"/>
      <c r="S6" s="53"/>
      <c r="T6" s="53"/>
      <c r="U6" s="53"/>
      <c r="V6" s="53"/>
      <c r="W6" s="14"/>
      <c r="X6" s="13"/>
      <c r="Y6" s="628"/>
      <c r="Z6" s="628"/>
      <c r="AA6" s="628"/>
      <c r="AB6" s="628"/>
      <c r="AC6" s="628"/>
      <c r="AD6" s="628"/>
      <c r="AE6" s="628"/>
      <c r="AF6" s="628"/>
      <c r="AG6" s="628"/>
      <c r="AH6" s="628"/>
      <c r="AI6" s="628"/>
      <c r="AJ6" s="628"/>
      <c r="AK6" s="628"/>
      <c r="AL6" s="53"/>
      <c r="AM6" s="53"/>
      <c r="AN6" s="53"/>
      <c r="AO6" s="53"/>
      <c r="AP6" s="53"/>
      <c r="AQ6" s="53"/>
      <c r="AR6" s="53"/>
      <c r="AS6" s="53"/>
      <c r="AT6" s="14"/>
    </row>
    <row r="7" spans="1:46" s="12" customFormat="1" ht="6" customHeight="1">
      <c r="A7" s="13"/>
      <c r="B7" s="625"/>
      <c r="C7" s="625"/>
      <c r="D7" s="625"/>
      <c r="E7" s="625"/>
      <c r="F7" s="625"/>
      <c r="G7" s="625"/>
      <c r="H7" s="625"/>
      <c r="I7" s="625"/>
      <c r="J7" s="625"/>
      <c r="K7" s="625"/>
      <c r="L7" s="625"/>
      <c r="M7" s="625"/>
      <c r="N7" s="625"/>
      <c r="O7" s="11"/>
      <c r="P7" s="11"/>
      <c r="Q7" s="11"/>
      <c r="R7" s="11"/>
      <c r="S7" s="11"/>
      <c r="T7" s="11"/>
      <c r="U7" s="11"/>
      <c r="V7" s="11"/>
      <c r="W7" s="14"/>
      <c r="X7" s="13"/>
      <c r="Y7" s="628"/>
      <c r="Z7" s="628"/>
      <c r="AA7" s="628"/>
      <c r="AB7" s="628"/>
      <c r="AC7" s="628"/>
      <c r="AD7" s="628"/>
      <c r="AE7" s="628"/>
      <c r="AF7" s="628"/>
      <c r="AG7" s="628"/>
      <c r="AH7" s="628"/>
      <c r="AI7" s="628"/>
      <c r="AJ7" s="628"/>
      <c r="AK7" s="628"/>
      <c r="AL7" s="11"/>
      <c r="AM7" s="11"/>
      <c r="AN7" s="11"/>
      <c r="AO7" s="11"/>
      <c r="AP7" s="11"/>
      <c r="AQ7" s="11"/>
      <c r="AR7" s="11"/>
      <c r="AS7" s="11"/>
      <c r="AT7" s="14"/>
    </row>
    <row r="8" spans="1:46" s="12" customFormat="1" ht="8.1" customHeight="1">
      <c r="A8" s="13"/>
      <c r="B8" s="625"/>
      <c r="C8" s="625"/>
      <c r="D8" s="625"/>
      <c r="E8" s="625"/>
      <c r="F8" s="625"/>
      <c r="G8" s="625"/>
      <c r="H8" s="625"/>
      <c r="I8" s="625"/>
      <c r="J8" s="625"/>
      <c r="K8" s="625"/>
      <c r="L8" s="625"/>
      <c r="M8" s="625"/>
      <c r="N8" s="625"/>
      <c r="O8" s="11"/>
      <c r="P8" s="11"/>
      <c r="Q8" s="11"/>
      <c r="R8" s="11"/>
      <c r="S8" s="11"/>
      <c r="T8" s="11"/>
      <c r="U8" s="11"/>
      <c r="V8" s="11"/>
      <c r="W8" s="14"/>
      <c r="X8" s="13"/>
      <c r="Y8" s="628"/>
      <c r="Z8" s="628"/>
      <c r="AA8" s="628"/>
      <c r="AB8" s="628"/>
      <c r="AC8" s="628"/>
      <c r="AD8" s="628"/>
      <c r="AE8" s="628"/>
      <c r="AF8" s="628"/>
      <c r="AG8" s="628"/>
      <c r="AH8" s="628"/>
      <c r="AI8" s="628"/>
      <c r="AJ8" s="628"/>
      <c r="AK8" s="628"/>
      <c r="AL8" s="11"/>
      <c r="AM8" s="11"/>
      <c r="AN8" s="11"/>
      <c r="AO8" s="11"/>
      <c r="AP8" s="11"/>
      <c r="AQ8" s="11"/>
      <c r="AR8" s="11"/>
      <c r="AS8" s="11"/>
      <c r="AT8" s="14"/>
    </row>
    <row r="9" spans="1:46" s="12" customFormat="1" ht="8.1" customHeight="1">
      <c r="A9" s="13"/>
      <c r="B9" s="625"/>
      <c r="C9" s="625"/>
      <c r="D9" s="625"/>
      <c r="E9" s="625"/>
      <c r="F9" s="625"/>
      <c r="G9" s="625"/>
      <c r="H9" s="625"/>
      <c r="I9" s="625"/>
      <c r="J9" s="625"/>
      <c r="K9" s="625"/>
      <c r="L9" s="625"/>
      <c r="M9" s="625"/>
      <c r="N9" s="625"/>
      <c r="O9" s="11"/>
      <c r="P9" s="11"/>
      <c r="Q9" s="11"/>
      <c r="R9" s="11"/>
      <c r="S9" s="11"/>
      <c r="T9" s="11"/>
      <c r="U9" s="11"/>
      <c r="V9" s="11"/>
      <c r="W9" s="14"/>
      <c r="X9" s="13"/>
      <c r="Y9" s="628"/>
      <c r="Z9" s="628"/>
      <c r="AA9" s="628"/>
      <c r="AB9" s="628"/>
      <c r="AC9" s="628"/>
      <c r="AD9" s="628"/>
      <c r="AE9" s="628"/>
      <c r="AF9" s="628"/>
      <c r="AG9" s="628"/>
      <c r="AH9" s="628"/>
      <c r="AI9" s="628"/>
      <c r="AJ9" s="628"/>
      <c r="AK9" s="628"/>
      <c r="AL9" s="11"/>
      <c r="AM9" s="11"/>
      <c r="AN9" s="11"/>
      <c r="AO9" s="11"/>
      <c r="AP9" s="11"/>
      <c r="AQ9" s="11"/>
      <c r="AR9" s="11"/>
      <c r="AS9" s="11"/>
      <c r="AT9" s="14"/>
    </row>
    <row r="10" spans="1:46" s="12" customFormat="1" ht="9.9499999999999993" customHeight="1">
      <c r="A10" s="13"/>
      <c r="B10" s="629"/>
      <c r="C10" s="629"/>
      <c r="D10" s="629"/>
      <c r="E10" s="629"/>
      <c r="F10" s="629"/>
      <c r="G10" s="629"/>
      <c r="H10" s="629"/>
      <c r="I10" s="629"/>
      <c r="J10" s="629"/>
      <c r="K10" s="629"/>
      <c r="L10" s="629"/>
      <c r="M10" s="629"/>
      <c r="N10" s="630"/>
      <c r="O10" s="11"/>
      <c r="P10" s="11"/>
      <c r="Q10" s="11"/>
      <c r="R10" s="11"/>
      <c r="S10" s="11"/>
      <c r="T10" s="11"/>
      <c r="U10" s="11"/>
      <c r="V10" s="11"/>
      <c r="W10" s="14"/>
      <c r="X10" s="13"/>
      <c r="Y10" s="629"/>
      <c r="Z10" s="629"/>
      <c r="AA10" s="629"/>
      <c r="AB10" s="629"/>
      <c r="AC10" s="629"/>
      <c r="AD10" s="629"/>
      <c r="AE10" s="629"/>
      <c r="AF10" s="629"/>
      <c r="AG10" s="629"/>
      <c r="AH10" s="629"/>
      <c r="AI10" s="629"/>
      <c r="AJ10" s="629"/>
      <c r="AK10" s="630"/>
      <c r="AL10" s="11"/>
      <c r="AM10" s="11"/>
      <c r="AN10" s="11"/>
      <c r="AO10" s="11"/>
      <c r="AP10" s="11"/>
      <c r="AQ10" s="11"/>
      <c r="AR10" s="11"/>
      <c r="AS10" s="11"/>
      <c r="AT10" s="14"/>
    </row>
    <row r="11" spans="1:46" s="12" customFormat="1" ht="8.1" customHeight="1">
      <c r="A11" s="13"/>
      <c r="B11" s="629"/>
      <c r="C11" s="629"/>
      <c r="D11" s="629"/>
      <c r="E11" s="629"/>
      <c r="F11" s="629"/>
      <c r="G11" s="629"/>
      <c r="H11" s="629"/>
      <c r="I11" s="629"/>
      <c r="J11" s="629"/>
      <c r="K11" s="629"/>
      <c r="L11" s="629"/>
      <c r="M11" s="629"/>
      <c r="N11" s="630"/>
      <c r="O11" s="11"/>
      <c r="P11" s="11"/>
      <c r="Q11" s="11"/>
      <c r="R11" s="11"/>
      <c r="S11" s="11"/>
      <c r="T11" s="11"/>
      <c r="U11" s="11"/>
      <c r="V11" s="11"/>
      <c r="W11" s="14"/>
      <c r="X11" s="13"/>
      <c r="Y11" s="629"/>
      <c r="Z11" s="629"/>
      <c r="AA11" s="629"/>
      <c r="AB11" s="629"/>
      <c r="AC11" s="629"/>
      <c r="AD11" s="629"/>
      <c r="AE11" s="629"/>
      <c r="AF11" s="629"/>
      <c r="AG11" s="629"/>
      <c r="AH11" s="629"/>
      <c r="AI11" s="629"/>
      <c r="AJ11" s="629"/>
      <c r="AK11" s="630"/>
      <c r="AL11" s="11"/>
      <c r="AM11" s="11"/>
      <c r="AN11" s="11"/>
      <c r="AO11" s="11"/>
      <c r="AP11" s="11"/>
      <c r="AQ11" s="11"/>
      <c r="AR11" s="11"/>
      <c r="AS11" s="11"/>
      <c r="AT11" s="14"/>
    </row>
    <row r="12" spans="1:46" s="12" customFormat="1" ht="8.1" customHeight="1">
      <c r="A12" s="13"/>
      <c r="B12" s="629"/>
      <c r="C12" s="629"/>
      <c r="D12" s="629"/>
      <c r="E12" s="629"/>
      <c r="F12" s="629"/>
      <c r="G12" s="629"/>
      <c r="H12" s="629"/>
      <c r="I12" s="629"/>
      <c r="J12" s="629"/>
      <c r="K12" s="629"/>
      <c r="L12" s="629"/>
      <c r="M12" s="629"/>
      <c r="N12" s="630"/>
      <c r="O12" s="11"/>
      <c r="P12" s="11"/>
      <c r="Q12" s="11"/>
      <c r="R12" s="11"/>
      <c r="S12" s="11"/>
      <c r="T12" s="11"/>
      <c r="U12" s="11"/>
      <c r="V12" s="11"/>
      <c r="W12" s="14"/>
      <c r="X12" s="13"/>
      <c r="Y12" s="629"/>
      <c r="Z12" s="629"/>
      <c r="AA12" s="629"/>
      <c r="AB12" s="629"/>
      <c r="AC12" s="629"/>
      <c r="AD12" s="629"/>
      <c r="AE12" s="629"/>
      <c r="AF12" s="629"/>
      <c r="AG12" s="629"/>
      <c r="AH12" s="629"/>
      <c r="AI12" s="629"/>
      <c r="AJ12" s="629"/>
      <c r="AK12" s="630"/>
      <c r="AL12" s="11"/>
      <c r="AM12" s="11"/>
      <c r="AN12" s="11"/>
      <c r="AO12" s="11"/>
      <c r="AP12" s="11"/>
      <c r="AQ12" s="11"/>
      <c r="AR12" s="11"/>
      <c r="AS12" s="11"/>
      <c r="AT12" s="14"/>
    </row>
    <row r="13" spans="1:46" s="12" customFormat="1" ht="9.9499999999999993" customHeight="1">
      <c r="A13" s="13"/>
      <c r="B13" s="629"/>
      <c r="C13" s="629"/>
      <c r="D13" s="629"/>
      <c r="E13" s="629"/>
      <c r="F13" s="629"/>
      <c r="G13" s="629"/>
      <c r="H13" s="629"/>
      <c r="I13" s="629"/>
      <c r="J13" s="629"/>
      <c r="K13" s="629"/>
      <c r="L13" s="629"/>
      <c r="M13" s="629"/>
      <c r="N13" s="630"/>
      <c r="O13" s="11"/>
      <c r="P13" s="11"/>
      <c r="Q13" s="11"/>
      <c r="R13" s="11"/>
      <c r="S13" s="11"/>
      <c r="T13" s="11"/>
      <c r="U13" s="11"/>
      <c r="V13" s="11"/>
      <c r="W13" s="14"/>
      <c r="X13" s="13"/>
      <c r="Y13" s="629"/>
      <c r="Z13" s="629"/>
      <c r="AA13" s="629"/>
      <c r="AB13" s="629"/>
      <c r="AC13" s="629"/>
      <c r="AD13" s="629"/>
      <c r="AE13" s="629"/>
      <c r="AF13" s="629"/>
      <c r="AG13" s="629"/>
      <c r="AH13" s="629"/>
      <c r="AI13" s="629"/>
      <c r="AJ13" s="629"/>
      <c r="AK13" s="630"/>
      <c r="AL13" s="11"/>
      <c r="AM13" s="11"/>
      <c r="AN13" s="11"/>
      <c r="AO13" s="11"/>
      <c r="AP13" s="11"/>
      <c r="AQ13" s="11"/>
      <c r="AR13" s="11"/>
      <c r="AS13" s="11"/>
      <c r="AT13" s="14"/>
    </row>
    <row r="14" spans="1:46" s="12" customFormat="1" ht="8.1" customHeight="1">
      <c r="A14" s="13"/>
      <c r="B14" s="629"/>
      <c r="C14" s="629"/>
      <c r="D14" s="629"/>
      <c r="E14" s="629"/>
      <c r="F14" s="629"/>
      <c r="G14" s="629"/>
      <c r="H14" s="629"/>
      <c r="I14" s="629"/>
      <c r="J14" s="629"/>
      <c r="K14" s="629"/>
      <c r="L14" s="629"/>
      <c r="M14" s="629"/>
      <c r="N14" s="630"/>
      <c r="O14" s="11"/>
      <c r="P14" s="11"/>
      <c r="Q14" s="11"/>
      <c r="R14" s="11"/>
      <c r="S14" s="11"/>
      <c r="T14" s="11"/>
      <c r="U14" s="11"/>
      <c r="V14" s="11"/>
      <c r="W14" s="14"/>
      <c r="X14" s="13"/>
      <c r="Y14" s="629"/>
      <c r="Z14" s="629"/>
      <c r="AA14" s="629"/>
      <c r="AB14" s="629"/>
      <c r="AC14" s="629"/>
      <c r="AD14" s="629"/>
      <c r="AE14" s="629"/>
      <c r="AF14" s="629"/>
      <c r="AG14" s="629"/>
      <c r="AH14" s="629"/>
      <c r="AI14" s="629"/>
      <c r="AJ14" s="629"/>
      <c r="AK14" s="630"/>
      <c r="AL14" s="11"/>
      <c r="AM14" s="11"/>
      <c r="AN14" s="11"/>
      <c r="AO14" s="11"/>
      <c r="AP14" s="11"/>
      <c r="AQ14" s="11"/>
      <c r="AR14" s="11"/>
      <c r="AS14" s="11"/>
      <c r="AT14" s="14"/>
    </row>
    <row r="15" spans="1:46" s="12" customFormat="1" ht="8.1" customHeight="1">
      <c r="A15" s="13"/>
      <c r="B15" s="629"/>
      <c r="C15" s="629"/>
      <c r="D15" s="629"/>
      <c r="E15" s="629"/>
      <c r="F15" s="629"/>
      <c r="G15" s="629"/>
      <c r="H15" s="629"/>
      <c r="I15" s="629"/>
      <c r="J15" s="629"/>
      <c r="K15" s="629"/>
      <c r="L15" s="629"/>
      <c r="M15" s="629"/>
      <c r="N15" s="630"/>
      <c r="O15" s="11"/>
      <c r="P15" s="11"/>
      <c r="Q15" s="11"/>
      <c r="R15" s="11"/>
      <c r="S15" s="11"/>
      <c r="T15" s="11"/>
      <c r="U15" s="11"/>
      <c r="V15" s="11"/>
      <c r="W15" s="14"/>
      <c r="X15" s="13"/>
      <c r="Y15" s="629"/>
      <c r="Z15" s="629"/>
      <c r="AA15" s="629"/>
      <c r="AB15" s="629"/>
      <c r="AC15" s="629"/>
      <c r="AD15" s="629"/>
      <c r="AE15" s="629"/>
      <c r="AF15" s="629"/>
      <c r="AG15" s="629"/>
      <c r="AH15" s="629"/>
      <c r="AI15" s="629"/>
      <c r="AJ15" s="629"/>
      <c r="AK15" s="630"/>
      <c r="AL15" s="11"/>
      <c r="AM15" s="11"/>
      <c r="AN15" s="11"/>
      <c r="AO15" s="11"/>
      <c r="AP15" s="11"/>
      <c r="AQ15" s="11"/>
      <c r="AR15" s="11"/>
      <c r="AS15" s="11"/>
      <c r="AT15" s="14"/>
    </row>
    <row r="16" spans="1:46" s="12" customFormat="1" ht="9.75" customHeight="1">
      <c r="A16" s="13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4"/>
      <c r="X16" s="13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4"/>
    </row>
    <row r="17" spans="1:46" s="12" customFormat="1" ht="8.1" customHeight="1">
      <c r="A17" s="13"/>
      <c r="B17" s="631"/>
      <c r="C17" s="631"/>
      <c r="D17" s="631"/>
      <c r="E17" s="631"/>
      <c r="F17" s="631"/>
      <c r="G17" s="631"/>
      <c r="H17" s="631"/>
      <c r="I17" s="631"/>
      <c r="J17" s="631"/>
      <c r="K17" s="631"/>
      <c r="L17" s="631"/>
      <c r="M17" s="631"/>
      <c r="N17" s="632"/>
      <c r="O17" s="11"/>
      <c r="P17" s="11"/>
      <c r="Q17" s="11"/>
      <c r="R17" s="11"/>
      <c r="S17" s="11"/>
      <c r="T17" s="11"/>
      <c r="U17" s="11"/>
      <c r="V17" s="11"/>
      <c r="W17" s="14"/>
      <c r="X17" s="13"/>
      <c r="Y17" s="631"/>
      <c r="Z17" s="631"/>
      <c r="AA17" s="631"/>
      <c r="AB17" s="631"/>
      <c r="AC17" s="631"/>
      <c r="AD17" s="631"/>
      <c r="AE17" s="631"/>
      <c r="AF17" s="631"/>
      <c r="AG17" s="631"/>
      <c r="AH17" s="631"/>
      <c r="AI17" s="631"/>
      <c r="AJ17" s="631"/>
      <c r="AK17" s="632"/>
      <c r="AL17" s="11"/>
      <c r="AM17" s="11"/>
      <c r="AN17" s="11"/>
      <c r="AO17" s="11"/>
      <c r="AP17" s="11"/>
      <c r="AQ17" s="11"/>
      <c r="AR17" s="11"/>
      <c r="AS17" s="11"/>
      <c r="AT17" s="14"/>
    </row>
    <row r="18" spans="1:46" s="12" customFormat="1" ht="9.9499999999999993" customHeight="1">
      <c r="A18" s="13"/>
      <c r="B18" s="631"/>
      <c r="C18" s="631"/>
      <c r="D18" s="631"/>
      <c r="E18" s="631"/>
      <c r="F18" s="631"/>
      <c r="G18" s="631"/>
      <c r="H18" s="631"/>
      <c r="I18" s="631"/>
      <c r="J18" s="631"/>
      <c r="K18" s="631"/>
      <c r="L18" s="631"/>
      <c r="M18" s="631"/>
      <c r="N18" s="632"/>
      <c r="O18" s="11"/>
      <c r="P18" s="11"/>
      <c r="Q18" s="11"/>
      <c r="R18" s="11"/>
      <c r="S18" s="11"/>
      <c r="T18" s="11"/>
      <c r="U18" s="11"/>
      <c r="V18" s="11"/>
      <c r="W18" s="14"/>
      <c r="X18" s="13"/>
      <c r="Y18" s="631"/>
      <c r="Z18" s="631"/>
      <c r="AA18" s="631"/>
      <c r="AB18" s="631"/>
      <c r="AC18" s="631"/>
      <c r="AD18" s="631"/>
      <c r="AE18" s="631"/>
      <c r="AF18" s="631"/>
      <c r="AG18" s="631"/>
      <c r="AH18" s="631"/>
      <c r="AI18" s="631"/>
      <c r="AJ18" s="631"/>
      <c r="AK18" s="632"/>
      <c r="AL18" s="11"/>
      <c r="AM18" s="11"/>
      <c r="AN18" s="11"/>
      <c r="AO18" s="11"/>
      <c r="AP18" s="11"/>
      <c r="AQ18" s="11"/>
      <c r="AR18" s="11"/>
      <c r="AS18" s="11"/>
      <c r="AT18" s="14"/>
    </row>
    <row r="19" spans="1:46" s="12" customFormat="1" ht="9.9499999999999993" customHeight="1">
      <c r="A19" s="13"/>
      <c r="B19" s="631"/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2"/>
      <c r="O19" s="11"/>
      <c r="P19" s="11"/>
      <c r="Q19" s="11"/>
      <c r="R19" s="11"/>
      <c r="S19" s="11"/>
      <c r="T19" s="11"/>
      <c r="U19" s="11"/>
      <c r="V19" s="11"/>
      <c r="W19" s="14"/>
      <c r="X19" s="13"/>
      <c r="Y19" s="631"/>
      <c r="Z19" s="631"/>
      <c r="AA19" s="631"/>
      <c r="AB19" s="631"/>
      <c r="AC19" s="631"/>
      <c r="AD19" s="631"/>
      <c r="AE19" s="631"/>
      <c r="AF19" s="631"/>
      <c r="AG19" s="631"/>
      <c r="AH19" s="631"/>
      <c r="AI19" s="631"/>
      <c r="AJ19" s="631"/>
      <c r="AK19" s="632"/>
      <c r="AL19" s="11"/>
      <c r="AM19" s="11"/>
      <c r="AN19" s="11"/>
      <c r="AO19" s="11"/>
      <c r="AP19" s="11"/>
      <c r="AQ19" s="11"/>
      <c r="AR19" s="11"/>
      <c r="AS19" s="11"/>
      <c r="AT19" s="14"/>
    </row>
    <row r="20" spans="1:46" s="12" customFormat="1" ht="9.9499999999999993" customHeight="1">
      <c r="A20" s="13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2"/>
      <c r="O20" s="11"/>
      <c r="P20" s="11"/>
      <c r="Q20" s="11"/>
      <c r="R20" s="11"/>
      <c r="S20" s="11"/>
      <c r="T20" s="11"/>
      <c r="U20" s="11"/>
      <c r="V20" s="11"/>
      <c r="W20" s="14"/>
      <c r="X20" s="13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2"/>
      <c r="AL20" s="11"/>
      <c r="AM20" s="11"/>
      <c r="AN20" s="11"/>
      <c r="AO20" s="11"/>
      <c r="AP20" s="11"/>
      <c r="AQ20" s="11"/>
      <c r="AR20" s="11"/>
      <c r="AS20" s="11"/>
      <c r="AT20" s="14"/>
    </row>
    <row r="21" spans="1:46" s="12" customFormat="1" ht="6" customHeight="1">
      <c r="A21" s="15"/>
      <c r="B21" s="633"/>
      <c r="C21" s="633"/>
      <c r="D21" s="633"/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16"/>
      <c r="P21" s="16"/>
      <c r="Q21" s="16"/>
      <c r="R21" s="16"/>
      <c r="S21" s="16"/>
      <c r="T21" s="16"/>
      <c r="U21" s="16"/>
      <c r="V21" s="16"/>
      <c r="W21" s="17"/>
      <c r="X21" s="15"/>
      <c r="Y21" s="633"/>
      <c r="Z21" s="633"/>
      <c r="AA21" s="633"/>
      <c r="AB21" s="633"/>
      <c r="AC21" s="633"/>
      <c r="AD21" s="633"/>
      <c r="AE21" s="633"/>
      <c r="AF21" s="633"/>
      <c r="AG21" s="633"/>
      <c r="AH21" s="633"/>
      <c r="AI21" s="633"/>
      <c r="AJ21" s="633"/>
      <c r="AK21" s="633"/>
      <c r="AL21" s="16"/>
      <c r="AM21" s="16"/>
      <c r="AN21" s="16"/>
      <c r="AO21" s="16"/>
      <c r="AP21" s="16"/>
      <c r="AQ21" s="16"/>
      <c r="AR21" s="16"/>
      <c r="AS21" s="16"/>
      <c r="AT21" s="17"/>
    </row>
    <row r="22" spans="1:46" ht="6.75" customHeight="1">
      <c r="A22" s="8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10"/>
      <c r="X22" s="8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10"/>
    </row>
    <row r="23" spans="1:46" s="12" customFormat="1" ht="12.75" customHeight="1">
      <c r="A23" s="621" t="str">
        <f>Name</f>
        <v>ТСЖ "Ласточка"</v>
      </c>
      <c r="B23" s="622"/>
      <c r="C23" s="622"/>
      <c r="D23" s="622"/>
      <c r="E23" s="622"/>
      <c r="F23" s="622"/>
      <c r="G23" s="622"/>
      <c r="H23" s="622"/>
      <c r="I23" s="622"/>
      <c r="J23" s="622"/>
      <c r="K23" s="622"/>
      <c r="L23" s="622"/>
      <c r="M23" s="622"/>
      <c r="N23" s="622"/>
      <c r="O23" s="622"/>
      <c r="P23" s="622"/>
      <c r="Q23" s="622"/>
      <c r="R23" s="622"/>
      <c r="S23" s="622"/>
      <c r="T23" s="622"/>
      <c r="U23" s="622"/>
      <c r="V23" s="622"/>
      <c r="W23" s="623"/>
      <c r="X23" s="621" t="str">
        <f>Name</f>
        <v>ТСЖ "Ласточка"</v>
      </c>
      <c r="Y23" s="622"/>
      <c r="Z23" s="622"/>
      <c r="AA23" s="622"/>
      <c r="AB23" s="622"/>
      <c r="AC23" s="622"/>
      <c r="AD23" s="622"/>
      <c r="AE23" s="622"/>
      <c r="AF23" s="622"/>
      <c r="AG23" s="622"/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3"/>
    </row>
    <row r="24" spans="1:46" s="12" customFormat="1" ht="12.75" customHeight="1">
      <c r="A24" s="624"/>
      <c r="B24" s="622"/>
      <c r="C24" s="622"/>
      <c r="D24" s="622"/>
      <c r="E24" s="622"/>
      <c r="F24" s="622"/>
      <c r="G24" s="622"/>
      <c r="H24" s="622"/>
      <c r="I24" s="622"/>
      <c r="J24" s="622"/>
      <c r="K24" s="622"/>
      <c r="L24" s="622"/>
      <c r="M24" s="622"/>
      <c r="N24" s="622"/>
      <c r="O24" s="622"/>
      <c r="P24" s="622"/>
      <c r="Q24" s="622"/>
      <c r="R24" s="622"/>
      <c r="S24" s="622"/>
      <c r="T24" s="622"/>
      <c r="U24" s="622"/>
      <c r="V24" s="622"/>
      <c r="W24" s="623"/>
      <c r="X24" s="624"/>
      <c r="Y24" s="622"/>
      <c r="Z24" s="622"/>
      <c r="AA24" s="622"/>
      <c r="AB24" s="622"/>
      <c r="AC24" s="622"/>
      <c r="AD24" s="622"/>
      <c r="AE24" s="622"/>
      <c r="AF24" s="622"/>
      <c r="AG24" s="622"/>
      <c r="AH24" s="622"/>
      <c r="AI24" s="622"/>
      <c r="AJ24" s="622"/>
      <c r="AK24" s="622"/>
      <c r="AL24" s="622"/>
      <c r="AM24" s="622"/>
      <c r="AN24" s="622"/>
      <c r="AO24" s="622"/>
      <c r="AP24" s="622"/>
      <c r="AQ24" s="622"/>
      <c r="AR24" s="622"/>
      <c r="AS24" s="622"/>
      <c r="AT24" s="623"/>
    </row>
    <row r="25" spans="1:46" s="12" customFormat="1" ht="6" customHeight="1">
      <c r="A25" s="13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4"/>
      <c r="X25" s="13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4"/>
    </row>
    <row r="26" spans="1:46" s="12" customFormat="1" ht="9.9499999999999993" customHeight="1">
      <c r="A26" s="13"/>
      <c r="B26" s="628" t="str">
        <f>"ИНН "&amp;INN&amp;", БИК "&amp;BIC&amp;", Р/С "&amp;PersonalAcc</f>
        <v>ИНН 2538091633, БИК 040813608, Р/С 40703810050000001746</v>
      </c>
      <c r="C26" s="628"/>
      <c r="D26" s="628"/>
      <c r="E26" s="628"/>
      <c r="F26" s="628"/>
      <c r="G26" s="628"/>
      <c r="H26" s="628"/>
      <c r="I26" s="628"/>
      <c r="J26" s="628"/>
      <c r="K26" s="628"/>
      <c r="L26" s="628"/>
      <c r="M26" s="628"/>
      <c r="N26" s="628"/>
      <c r="O26" s="53"/>
      <c r="P26" s="53"/>
      <c r="Q26" s="53"/>
      <c r="R26" s="53"/>
      <c r="S26" s="53"/>
      <c r="T26" s="53"/>
      <c r="U26" s="53"/>
      <c r="V26" s="53"/>
      <c r="W26" s="14"/>
      <c r="X26" s="13"/>
      <c r="Y26" s="628" t="str">
        <f>"ИНН "&amp;INN&amp;", БИК "&amp;BIC&amp;", Р/С "&amp;PersonalAcc</f>
        <v>ИНН 2538091633, БИК 040813608, Р/С 40703810050000001746</v>
      </c>
      <c r="Z26" s="628"/>
      <c r="AA26" s="628"/>
      <c r="AB26" s="628"/>
      <c r="AC26" s="628"/>
      <c r="AD26" s="628"/>
      <c r="AE26" s="628"/>
      <c r="AF26" s="628"/>
      <c r="AG26" s="628"/>
      <c r="AH26" s="628"/>
      <c r="AI26" s="628"/>
      <c r="AJ26" s="628"/>
      <c r="AK26" s="628"/>
      <c r="AL26" s="53"/>
      <c r="AM26" s="53"/>
      <c r="AN26" s="53"/>
      <c r="AO26" s="53"/>
      <c r="AP26" s="53"/>
      <c r="AQ26" s="53"/>
      <c r="AR26" s="53"/>
      <c r="AS26" s="53"/>
      <c r="AT26" s="14"/>
    </row>
    <row r="27" spans="1:46" s="12" customFormat="1" ht="9.9499999999999993" customHeight="1">
      <c r="A27" s="13"/>
      <c r="B27" s="628"/>
      <c r="C27" s="628"/>
      <c r="D27" s="628"/>
      <c r="E27" s="628"/>
      <c r="F27" s="628"/>
      <c r="G27" s="628"/>
      <c r="H27" s="628"/>
      <c r="I27" s="628"/>
      <c r="J27" s="628"/>
      <c r="K27" s="628"/>
      <c r="L27" s="628"/>
      <c r="M27" s="628"/>
      <c r="N27" s="628"/>
      <c r="O27" s="53"/>
      <c r="P27" s="53"/>
      <c r="Q27" s="53"/>
      <c r="R27" s="53"/>
      <c r="S27" s="53"/>
      <c r="T27" s="53"/>
      <c r="U27" s="53"/>
      <c r="V27" s="53"/>
      <c r="W27" s="14"/>
      <c r="X27" s="13"/>
      <c r="Y27" s="628"/>
      <c r="Z27" s="628"/>
      <c r="AA27" s="628"/>
      <c r="AB27" s="628"/>
      <c r="AC27" s="628"/>
      <c r="AD27" s="628"/>
      <c r="AE27" s="628"/>
      <c r="AF27" s="628"/>
      <c r="AG27" s="628"/>
      <c r="AH27" s="628"/>
      <c r="AI27" s="628"/>
      <c r="AJ27" s="628"/>
      <c r="AK27" s="628"/>
      <c r="AL27" s="53"/>
      <c r="AM27" s="53"/>
      <c r="AN27" s="53"/>
      <c r="AO27" s="53"/>
      <c r="AP27" s="53"/>
      <c r="AQ27" s="53"/>
      <c r="AR27" s="53"/>
      <c r="AS27" s="53"/>
      <c r="AT27" s="14"/>
    </row>
    <row r="28" spans="1:46" s="12" customFormat="1" ht="6" customHeight="1">
      <c r="A28" s="13"/>
      <c r="B28" s="628"/>
      <c r="C28" s="628"/>
      <c r="D28" s="628"/>
      <c r="E28" s="628"/>
      <c r="F28" s="628"/>
      <c r="G28" s="628"/>
      <c r="H28" s="628"/>
      <c r="I28" s="628"/>
      <c r="J28" s="628"/>
      <c r="K28" s="628"/>
      <c r="L28" s="628"/>
      <c r="M28" s="628"/>
      <c r="N28" s="628"/>
      <c r="O28" s="11"/>
      <c r="P28" s="11"/>
      <c r="Q28" s="11"/>
      <c r="R28" s="11"/>
      <c r="S28" s="11"/>
      <c r="T28" s="11"/>
      <c r="U28" s="11"/>
      <c r="V28" s="11"/>
      <c r="W28" s="14"/>
      <c r="X28" s="13"/>
      <c r="Y28" s="628"/>
      <c r="Z28" s="628"/>
      <c r="AA28" s="628"/>
      <c r="AB28" s="628"/>
      <c r="AC28" s="628"/>
      <c r="AD28" s="628"/>
      <c r="AE28" s="628"/>
      <c r="AF28" s="628"/>
      <c r="AG28" s="628"/>
      <c r="AH28" s="628"/>
      <c r="AI28" s="628"/>
      <c r="AJ28" s="628"/>
      <c r="AK28" s="628"/>
      <c r="AL28" s="11"/>
      <c r="AM28" s="11"/>
      <c r="AN28" s="11"/>
      <c r="AO28" s="11"/>
      <c r="AP28" s="11"/>
      <c r="AQ28" s="11"/>
      <c r="AR28" s="11"/>
      <c r="AS28" s="11"/>
      <c r="AT28" s="14"/>
    </row>
    <row r="29" spans="1:46" s="12" customFormat="1" ht="8.1" customHeight="1">
      <c r="A29" s="13"/>
      <c r="B29" s="628"/>
      <c r="C29" s="628"/>
      <c r="D29" s="628"/>
      <c r="E29" s="628"/>
      <c r="F29" s="628"/>
      <c r="G29" s="628"/>
      <c r="H29" s="628"/>
      <c r="I29" s="628"/>
      <c r="J29" s="628"/>
      <c r="K29" s="628"/>
      <c r="L29" s="628"/>
      <c r="M29" s="628"/>
      <c r="N29" s="628"/>
      <c r="O29" s="11"/>
      <c r="P29" s="11"/>
      <c r="Q29" s="11"/>
      <c r="R29" s="11"/>
      <c r="S29" s="11"/>
      <c r="T29" s="11"/>
      <c r="U29" s="11"/>
      <c r="V29" s="11"/>
      <c r="W29" s="14"/>
      <c r="X29" s="13"/>
      <c r="Y29" s="628"/>
      <c r="Z29" s="628"/>
      <c r="AA29" s="628"/>
      <c r="AB29" s="628"/>
      <c r="AC29" s="628"/>
      <c r="AD29" s="628"/>
      <c r="AE29" s="628"/>
      <c r="AF29" s="628"/>
      <c r="AG29" s="628"/>
      <c r="AH29" s="628"/>
      <c r="AI29" s="628"/>
      <c r="AJ29" s="628"/>
      <c r="AK29" s="628"/>
      <c r="AL29" s="11"/>
      <c r="AM29" s="11"/>
      <c r="AN29" s="11"/>
      <c r="AO29" s="11"/>
      <c r="AP29" s="11"/>
      <c r="AQ29" s="11"/>
      <c r="AR29" s="11"/>
      <c r="AS29" s="11"/>
      <c r="AT29" s="14"/>
    </row>
    <row r="30" spans="1:46" s="12" customFormat="1" ht="8.1" customHeight="1">
      <c r="A30" s="13"/>
      <c r="B30" s="628"/>
      <c r="C30" s="628"/>
      <c r="D30" s="628"/>
      <c r="E30" s="628"/>
      <c r="F30" s="628"/>
      <c r="G30" s="628"/>
      <c r="H30" s="628"/>
      <c r="I30" s="628"/>
      <c r="J30" s="628"/>
      <c r="K30" s="628"/>
      <c r="L30" s="628"/>
      <c r="M30" s="628"/>
      <c r="N30" s="628"/>
      <c r="O30" s="11"/>
      <c r="P30" s="11"/>
      <c r="Q30" s="11"/>
      <c r="R30" s="11"/>
      <c r="S30" s="11"/>
      <c r="T30" s="11"/>
      <c r="U30" s="11"/>
      <c r="V30" s="11"/>
      <c r="W30" s="14"/>
      <c r="X30" s="13"/>
      <c r="Y30" s="628"/>
      <c r="Z30" s="628"/>
      <c r="AA30" s="628"/>
      <c r="AB30" s="628"/>
      <c r="AC30" s="628"/>
      <c r="AD30" s="628"/>
      <c r="AE30" s="628"/>
      <c r="AF30" s="628"/>
      <c r="AG30" s="628"/>
      <c r="AH30" s="628"/>
      <c r="AI30" s="628"/>
      <c r="AJ30" s="628"/>
      <c r="AK30" s="628"/>
      <c r="AL30" s="11"/>
      <c r="AM30" s="11"/>
      <c r="AN30" s="11"/>
      <c r="AO30" s="11"/>
      <c r="AP30" s="11"/>
      <c r="AQ30" s="11"/>
      <c r="AR30" s="11"/>
      <c r="AS30" s="11"/>
      <c r="AT30" s="14"/>
    </row>
    <row r="31" spans="1:46" s="12" customFormat="1" ht="9.9499999999999993" customHeight="1">
      <c r="A31" s="13"/>
      <c r="B31" s="629"/>
      <c r="C31" s="629"/>
      <c r="D31" s="629"/>
      <c r="E31" s="629"/>
      <c r="F31" s="629"/>
      <c r="G31" s="629"/>
      <c r="H31" s="629"/>
      <c r="I31" s="629"/>
      <c r="J31" s="629"/>
      <c r="K31" s="629"/>
      <c r="L31" s="629"/>
      <c r="M31" s="629"/>
      <c r="N31" s="630"/>
      <c r="O31" s="11"/>
      <c r="P31" s="11"/>
      <c r="Q31" s="11"/>
      <c r="R31" s="11"/>
      <c r="S31" s="11"/>
      <c r="T31" s="11"/>
      <c r="U31" s="11"/>
      <c r="V31" s="11"/>
      <c r="W31" s="14"/>
      <c r="X31" s="13"/>
      <c r="Y31" s="629"/>
      <c r="Z31" s="629"/>
      <c r="AA31" s="629"/>
      <c r="AB31" s="629"/>
      <c r="AC31" s="629"/>
      <c r="AD31" s="629"/>
      <c r="AE31" s="629"/>
      <c r="AF31" s="629"/>
      <c r="AG31" s="629"/>
      <c r="AH31" s="629"/>
      <c r="AI31" s="629"/>
      <c r="AJ31" s="629"/>
      <c r="AK31" s="630"/>
      <c r="AL31" s="11"/>
      <c r="AM31" s="11"/>
      <c r="AN31" s="11"/>
      <c r="AO31" s="11"/>
      <c r="AP31" s="11"/>
      <c r="AQ31" s="11"/>
      <c r="AR31" s="11"/>
      <c r="AS31" s="11"/>
      <c r="AT31" s="14"/>
    </row>
    <row r="32" spans="1:46" s="12" customFormat="1" ht="8.1" customHeight="1">
      <c r="A32" s="13"/>
      <c r="B32" s="629"/>
      <c r="C32" s="629"/>
      <c r="D32" s="629"/>
      <c r="E32" s="629"/>
      <c r="F32" s="629"/>
      <c r="G32" s="629"/>
      <c r="H32" s="629"/>
      <c r="I32" s="629"/>
      <c r="J32" s="629"/>
      <c r="K32" s="629"/>
      <c r="L32" s="629"/>
      <c r="M32" s="629"/>
      <c r="N32" s="630"/>
      <c r="O32" s="11"/>
      <c r="P32" s="11"/>
      <c r="Q32" s="11"/>
      <c r="R32" s="11"/>
      <c r="S32" s="11"/>
      <c r="T32" s="11"/>
      <c r="U32" s="11"/>
      <c r="V32" s="11"/>
      <c r="W32" s="14"/>
      <c r="X32" s="13"/>
      <c r="Y32" s="629"/>
      <c r="Z32" s="629"/>
      <c r="AA32" s="629"/>
      <c r="AB32" s="629"/>
      <c r="AC32" s="629"/>
      <c r="AD32" s="629"/>
      <c r="AE32" s="629"/>
      <c r="AF32" s="629"/>
      <c r="AG32" s="629"/>
      <c r="AH32" s="629"/>
      <c r="AI32" s="629"/>
      <c r="AJ32" s="629"/>
      <c r="AK32" s="630"/>
      <c r="AL32" s="11"/>
      <c r="AM32" s="11"/>
      <c r="AN32" s="11"/>
      <c r="AO32" s="11"/>
      <c r="AP32" s="11"/>
      <c r="AQ32" s="11"/>
      <c r="AR32" s="11"/>
      <c r="AS32" s="11"/>
      <c r="AT32" s="14"/>
    </row>
    <row r="33" spans="1:46" s="12" customFormat="1" ht="8.1" customHeight="1">
      <c r="A33" s="13"/>
      <c r="B33" s="629"/>
      <c r="C33" s="629"/>
      <c r="D33" s="629"/>
      <c r="E33" s="629"/>
      <c r="F33" s="629"/>
      <c r="G33" s="629"/>
      <c r="H33" s="629"/>
      <c r="I33" s="629"/>
      <c r="J33" s="629"/>
      <c r="K33" s="629"/>
      <c r="L33" s="629"/>
      <c r="M33" s="629"/>
      <c r="N33" s="630"/>
      <c r="O33" s="11"/>
      <c r="P33" s="11"/>
      <c r="Q33" s="11"/>
      <c r="R33" s="11"/>
      <c r="S33" s="11"/>
      <c r="T33" s="11"/>
      <c r="U33" s="11"/>
      <c r="V33" s="11"/>
      <c r="W33" s="14"/>
      <c r="X33" s="13"/>
      <c r="Y33" s="629"/>
      <c r="Z33" s="629"/>
      <c r="AA33" s="629"/>
      <c r="AB33" s="629"/>
      <c r="AC33" s="629"/>
      <c r="AD33" s="629"/>
      <c r="AE33" s="629"/>
      <c r="AF33" s="629"/>
      <c r="AG33" s="629"/>
      <c r="AH33" s="629"/>
      <c r="AI33" s="629"/>
      <c r="AJ33" s="629"/>
      <c r="AK33" s="630"/>
      <c r="AL33" s="11"/>
      <c r="AM33" s="11"/>
      <c r="AN33" s="11"/>
      <c r="AO33" s="11"/>
      <c r="AP33" s="11"/>
      <c r="AQ33" s="11"/>
      <c r="AR33" s="11"/>
      <c r="AS33" s="11"/>
      <c r="AT33" s="14"/>
    </row>
    <row r="34" spans="1:46" s="12" customFormat="1" ht="9.9499999999999993" customHeight="1">
      <c r="A34" s="13"/>
      <c r="B34" s="629"/>
      <c r="C34" s="629"/>
      <c r="D34" s="629"/>
      <c r="E34" s="629"/>
      <c r="F34" s="629"/>
      <c r="G34" s="629"/>
      <c r="H34" s="629"/>
      <c r="I34" s="629"/>
      <c r="J34" s="629"/>
      <c r="K34" s="629"/>
      <c r="L34" s="629"/>
      <c r="M34" s="629"/>
      <c r="N34" s="630"/>
      <c r="O34" s="11"/>
      <c r="P34" s="11"/>
      <c r="Q34" s="11"/>
      <c r="R34" s="11"/>
      <c r="S34" s="11"/>
      <c r="T34" s="11"/>
      <c r="U34" s="11"/>
      <c r="V34" s="11"/>
      <c r="W34" s="14"/>
      <c r="X34" s="13"/>
      <c r="Y34" s="629"/>
      <c r="Z34" s="629"/>
      <c r="AA34" s="629"/>
      <c r="AB34" s="629"/>
      <c r="AC34" s="629"/>
      <c r="AD34" s="629"/>
      <c r="AE34" s="629"/>
      <c r="AF34" s="629"/>
      <c r="AG34" s="629"/>
      <c r="AH34" s="629"/>
      <c r="AI34" s="629"/>
      <c r="AJ34" s="629"/>
      <c r="AK34" s="630"/>
      <c r="AL34" s="11"/>
      <c r="AM34" s="11"/>
      <c r="AN34" s="11"/>
      <c r="AO34" s="11"/>
      <c r="AP34" s="11"/>
      <c r="AQ34" s="11"/>
      <c r="AR34" s="11"/>
      <c r="AS34" s="11"/>
      <c r="AT34" s="14"/>
    </row>
    <row r="35" spans="1:46" s="12" customFormat="1" ht="8.1" customHeight="1">
      <c r="A35" s="13"/>
      <c r="B35" s="629"/>
      <c r="C35" s="629"/>
      <c r="D35" s="629"/>
      <c r="E35" s="629"/>
      <c r="F35" s="629"/>
      <c r="G35" s="629"/>
      <c r="H35" s="629"/>
      <c r="I35" s="629"/>
      <c r="J35" s="629"/>
      <c r="K35" s="629"/>
      <c r="L35" s="629"/>
      <c r="M35" s="629"/>
      <c r="N35" s="630"/>
      <c r="O35" s="11"/>
      <c r="P35" s="11"/>
      <c r="Q35" s="11"/>
      <c r="R35" s="11"/>
      <c r="S35" s="11"/>
      <c r="T35" s="11"/>
      <c r="U35" s="11"/>
      <c r="V35" s="11"/>
      <c r="W35" s="14"/>
      <c r="X35" s="13"/>
      <c r="Y35" s="629"/>
      <c r="Z35" s="629"/>
      <c r="AA35" s="629"/>
      <c r="AB35" s="629"/>
      <c r="AC35" s="629"/>
      <c r="AD35" s="629"/>
      <c r="AE35" s="629"/>
      <c r="AF35" s="629"/>
      <c r="AG35" s="629"/>
      <c r="AH35" s="629"/>
      <c r="AI35" s="629"/>
      <c r="AJ35" s="629"/>
      <c r="AK35" s="630"/>
      <c r="AL35" s="11"/>
      <c r="AM35" s="11"/>
      <c r="AN35" s="11"/>
      <c r="AO35" s="11"/>
      <c r="AP35" s="11"/>
      <c r="AQ35" s="11"/>
      <c r="AR35" s="11"/>
      <c r="AS35" s="11"/>
      <c r="AT35" s="14"/>
    </row>
    <row r="36" spans="1:46" s="12" customFormat="1" ht="8.1" customHeight="1">
      <c r="A36" s="13"/>
      <c r="B36" s="629"/>
      <c r="C36" s="629"/>
      <c r="D36" s="629"/>
      <c r="E36" s="629"/>
      <c r="F36" s="629"/>
      <c r="G36" s="629"/>
      <c r="H36" s="629"/>
      <c r="I36" s="629"/>
      <c r="J36" s="629"/>
      <c r="K36" s="629"/>
      <c r="L36" s="629"/>
      <c r="M36" s="629"/>
      <c r="N36" s="630"/>
      <c r="O36" s="11"/>
      <c r="P36" s="11"/>
      <c r="Q36" s="11"/>
      <c r="R36" s="11"/>
      <c r="S36" s="11"/>
      <c r="T36" s="11"/>
      <c r="U36" s="11"/>
      <c r="V36" s="11"/>
      <c r="W36" s="14"/>
      <c r="X36" s="13"/>
      <c r="Y36" s="629"/>
      <c r="Z36" s="629"/>
      <c r="AA36" s="629"/>
      <c r="AB36" s="629"/>
      <c r="AC36" s="629"/>
      <c r="AD36" s="629"/>
      <c r="AE36" s="629"/>
      <c r="AF36" s="629"/>
      <c r="AG36" s="629"/>
      <c r="AH36" s="629"/>
      <c r="AI36" s="629"/>
      <c r="AJ36" s="629"/>
      <c r="AK36" s="630"/>
      <c r="AL36" s="11"/>
      <c r="AM36" s="11"/>
      <c r="AN36" s="11"/>
      <c r="AO36" s="11"/>
      <c r="AP36" s="11"/>
      <c r="AQ36" s="11"/>
      <c r="AR36" s="11"/>
      <c r="AS36" s="11"/>
      <c r="AT36" s="14"/>
    </row>
    <row r="37" spans="1:46" s="12" customFormat="1" ht="9.9499999999999993" customHeight="1">
      <c r="A37" s="13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4"/>
      <c r="X37" s="13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4"/>
    </row>
    <row r="38" spans="1:46" s="12" customFormat="1" ht="8.1" customHeight="1">
      <c r="A38" s="13"/>
      <c r="B38" s="631"/>
      <c r="C38" s="631"/>
      <c r="D38" s="631"/>
      <c r="E38" s="631"/>
      <c r="F38" s="631"/>
      <c r="G38" s="631"/>
      <c r="H38" s="631"/>
      <c r="I38" s="631"/>
      <c r="J38" s="631"/>
      <c r="K38" s="631"/>
      <c r="L38" s="631"/>
      <c r="M38" s="631"/>
      <c r="N38" s="632"/>
      <c r="O38" s="11"/>
      <c r="P38" s="11"/>
      <c r="Q38" s="11"/>
      <c r="R38" s="11"/>
      <c r="S38" s="11"/>
      <c r="T38" s="11"/>
      <c r="U38" s="11"/>
      <c r="V38" s="11"/>
      <c r="W38" s="14"/>
      <c r="X38" s="13"/>
      <c r="Y38" s="631"/>
      <c r="Z38" s="631"/>
      <c r="AA38" s="631"/>
      <c r="AB38" s="631"/>
      <c r="AC38" s="631"/>
      <c r="AD38" s="631"/>
      <c r="AE38" s="631"/>
      <c r="AF38" s="631"/>
      <c r="AG38" s="631"/>
      <c r="AH38" s="631"/>
      <c r="AI38" s="631"/>
      <c r="AJ38" s="631"/>
      <c r="AK38" s="632"/>
      <c r="AL38" s="11"/>
      <c r="AM38" s="11"/>
      <c r="AN38" s="11"/>
      <c r="AO38" s="11"/>
      <c r="AP38" s="11"/>
      <c r="AQ38" s="11"/>
      <c r="AR38" s="11"/>
      <c r="AS38" s="11"/>
      <c r="AT38" s="14"/>
    </row>
    <row r="39" spans="1:46" s="12" customFormat="1" ht="9.9499999999999993" customHeight="1">
      <c r="A39" s="13"/>
      <c r="B39" s="631"/>
      <c r="C39" s="631"/>
      <c r="D39" s="631"/>
      <c r="E39" s="631"/>
      <c r="F39" s="631"/>
      <c r="G39" s="631"/>
      <c r="H39" s="631"/>
      <c r="I39" s="631"/>
      <c r="J39" s="631"/>
      <c r="K39" s="631"/>
      <c r="L39" s="631"/>
      <c r="M39" s="631"/>
      <c r="N39" s="632"/>
      <c r="O39" s="11"/>
      <c r="P39" s="11"/>
      <c r="Q39" s="11"/>
      <c r="R39" s="11"/>
      <c r="S39" s="11"/>
      <c r="T39" s="11"/>
      <c r="U39" s="11"/>
      <c r="V39" s="11"/>
      <c r="W39" s="14"/>
      <c r="X39" s="13"/>
      <c r="Y39" s="631"/>
      <c r="Z39" s="631"/>
      <c r="AA39" s="631"/>
      <c r="AB39" s="631"/>
      <c r="AC39" s="631"/>
      <c r="AD39" s="631"/>
      <c r="AE39" s="631"/>
      <c r="AF39" s="631"/>
      <c r="AG39" s="631"/>
      <c r="AH39" s="631"/>
      <c r="AI39" s="631"/>
      <c r="AJ39" s="631"/>
      <c r="AK39" s="632"/>
      <c r="AL39" s="11"/>
      <c r="AM39" s="11"/>
      <c r="AN39" s="11"/>
      <c r="AO39" s="11"/>
      <c r="AP39" s="11"/>
      <c r="AQ39" s="11"/>
      <c r="AR39" s="11"/>
      <c r="AS39" s="11"/>
      <c r="AT39" s="14"/>
    </row>
    <row r="40" spans="1:46" s="12" customFormat="1" ht="9.9499999999999993" customHeight="1">
      <c r="A40" s="13"/>
      <c r="B40" s="631"/>
      <c r="C40" s="631"/>
      <c r="D40" s="631"/>
      <c r="E40" s="631"/>
      <c r="F40" s="631"/>
      <c r="G40" s="631"/>
      <c r="H40" s="631"/>
      <c r="I40" s="631"/>
      <c r="J40" s="631"/>
      <c r="K40" s="631"/>
      <c r="L40" s="631"/>
      <c r="M40" s="631"/>
      <c r="N40" s="632"/>
      <c r="O40" s="11"/>
      <c r="P40" s="11"/>
      <c r="Q40" s="11"/>
      <c r="R40" s="11"/>
      <c r="S40" s="11"/>
      <c r="T40" s="11"/>
      <c r="U40" s="11"/>
      <c r="V40" s="11"/>
      <c r="W40" s="14"/>
      <c r="X40" s="13"/>
      <c r="Y40" s="631"/>
      <c r="Z40" s="631"/>
      <c r="AA40" s="631"/>
      <c r="AB40" s="631"/>
      <c r="AC40" s="631"/>
      <c r="AD40" s="631"/>
      <c r="AE40" s="631"/>
      <c r="AF40" s="631"/>
      <c r="AG40" s="631"/>
      <c r="AH40" s="631"/>
      <c r="AI40" s="631"/>
      <c r="AJ40" s="631"/>
      <c r="AK40" s="632"/>
      <c r="AL40" s="11"/>
      <c r="AM40" s="11"/>
      <c r="AN40" s="11"/>
      <c r="AO40" s="11"/>
      <c r="AP40" s="11"/>
      <c r="AQ40" s="11"/>
      <c r="AR40" s="11"/>
      <c r="AS40" s="11"/>
      <c r="AT40" s="14"/>
    </row>
    <row r="41" spans="1:46" s="12" customFormat="1" ht="9.9499999999999993" customHeight="1">
      <c r="A41" s="13"/>
      <c r="B41" s="631"/>
      <c r="C41" s="631"/>
      <c r="D41" s="631"/>
      <c r="E41" s="631"/>
      <c r="F41" s="631"/>
      <c r="G41" s="631"/>
      <c r="H41" s="631"/>
      <c r="I41" s="631"/>
      <c r="J41" s="631"/>
      <c r="K41" s="631"/>
      <c r="L41" s="631"/>
      <c r="M41" s="631"/>
      <c r="N41" s="632"/>
      <c r="O41" s="11"/>
      <c r="P41" s="11"/>
      <c r="Q41" s="11"/>
      <c r="R41" s="11"/>
      <c r="S41" s="11"/>
      <c r="T41" s="11"/>
      <c r="U41" s="11"/>
      <c r="V41" s="11"/>
      <c r="W41" s="14"/>
      <c r="X41" s="13"/>
      <c r="Y41" s="631"/>
      <c r="Z41" s="631"/>
      <c r="AA41" s="631"/>
      <c r="AB41" s="631"/>
      <c r="AC41" s="631"/>
      <c r="AD41" s="631"/>
      <c r="AE41" s="631"/>
      <c r="AF41" s="631"/>
      <c r="AG41" s="631"/>
      <c r="AH41" s="631"/>
      <c r="AI41" s="631"/>
      <c r="AJ41" s="631"/>
      <c r="AK41" s="632"/>
      <c r="AL41" s="11"/>
      <c r="AM41" s="11"/>
      <c r="AN41" s="11"/>
      <c r="AO41" s="11"/>
      <c r="AP41" s="11"/>
      <c r="AQ41" s="11"/>
      <c r="AR41" s="11"/>
      <c r="AS41" s="11"/>
      <c r="AT41" s="14"/>
    </row>
    <row r="42" spans="1:46" s="12" customFormat="1" ht="6" customHeight="1">
      <c r="A42" s="15"/>
      <c r="B42" s="633"/>
      <c r="C42" s="633"/>
      <c r="D42" s="633"/>
      <c r="E42" s="633"/>
      <c r="F42" s="633"/>
      <c r="G42" s="633"/>
      <c r="H42" s="633"/>
      <c r="I42" s="633"/>
      <c r="J42" s="633"/>
      <c r="K42" s="633"/>
      <c r="L42" s="633"/>
      <c r="M42" s="633"/>
      <c r="N42" s="633"/>
      <c r="O42" s="16"/>
      <c r="P42" s="16"/>
      <c r="Q42" s="16"/>
      <c r="R42" s="16"/>
      <c r="S42" s="16"/>
      <c r="T42" s="16"/>
      <c r="U42" s="16"/>
      <c r="V42" s="16"/>
      <c r="W42" s="17"/>
      <c r="X42" s="15"/>
      <c r="Y42" s="633"/>
      <c r="Z42" s="633"/>
      <c r="AA42" s="633"/>
      <c r="AB42" s="633"/>
      <c r="AC42" s="633"/>
      <c r="AD42" s="633"/>
      <c r="AE42" s="633"/>
      <c r="AF42" s="633"/>
      <c r="AG42" s="633"/>
      <c r="AH42" s="633"/>
      <c r="AI42" s="633"/>
      <c r="AJ42" s="633"/>
      <c r="AK42" s="633"/>
      <c r="AL42" s="16"/>
      <c r="AM42" s="16"/>
      <c r="AN42" s="16"/>
      <c r="AO42" s="16"/>
      <c r="AP42" s="16"/>
      <c r="AQ42" s="16"/>
      <c r="AR42" s="16"/>
      <c r="AS42" s="16"/>
      <c r="AT42" s="17"/>
    </row>
    <row r="43" spans="1:46" s="12" customFormat="1" ht="9.9499999999999993" customHeight="1">
      <c r="A43" s="8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10"/>
      <c r="X43" s="8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10"/>
    </row>
    <row r="44" spans="1:46" s="12" customFormat="1" ht="12.75" customHeight="1">
      <c r="A44" s="621" t="str">
        <f>Name</f>
        <v>ТСЖ "Ласточка"</v>
      </c>
      <c r="B44" s="622"/>
      <c r="C44" s="622"/>
      <c r="D44" s="622"/>
      <c r="E44" s="622"/>
      <c r="F44" s="622"/>
      <c r="G44" s="622"/>
      <c r="H44" s="622"/>
      <c r="I44" s="622"/>
      <c r="J44" s="622"/>
      <c r="K44" s="622"/>
      <c r="L44" s="622"/>
      <c r="M44" s="622"/>
      <c r="N44" s="622"/>
      <c r="O44" s="622"/>
      <c r="P44" s="622"/>
      <c r="Q44" s="622"/>
      <c r="R44" s="622"/>
      <c r="S44" s="622"/>
      <c r="T44" s="622"/>
      <c r="U44" s="622"/>
      <c r="V44" s="622"/>
      <c r="W44" s="623"/>
      <c r="X44" s="621" t="str">
        <f>Name</f>
        <v>ТСЖ "Ласточка"</v>
      </c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3"/>
    </row>
    <row r="45" spans="1:46" s="12" customFormat="1" ht="12.75" customHeight="1">
      <c r="A45" s="624"/>
      <c r="B45" s="622"/>
      <c r="C45" s="622"/>
      <c r="D45" s="622"/>
      <c r="E45" s="622"/>
      <c r="F45" s="622"/>
      <c r="G45" s="622"/>
      <c r="H45" s="622"/>
      <c r="I45" s="622"/>
      <c r="J45" s="622"/>
      <c r="K45" s="622"/>
      <c r="L45" s="622"/>
      <c r="M45" s="622"/>
      <c r="N45" s="622"/>
      <c r="O45" s="622"/>
      <c r="P45" s="622"/>
      <c r="Q45" s="622"/>
      <c r="R45" s="622"/>
      <c r="S45" s="622"/>
      <c r="T45" s="622"/>
      <c r="U45" s="622"/>
      <c r="V45" s="622"/>
      <c r="W45" s="623"/>
      <c r="X45" s="624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3"/>
    </row>
    <row r="46" spans="1:46" s="12" customFormat="1" ht="6" customHeight="1">
      <c r="A46" s="13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4"/>
      <c r="X46" s="13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4"/>
    </row>
    <row r="47" spans="1:46" s="12" customFormat="1" ht="9.9499999999999993" customHeight="1">
      <c r="A47" s="13"/>
      <c r="B47" s="628" t="str">
        <f>"ИНН "&amp;INN&amp;", БИК "&amp;BIC&amp;", Р/С "&amp;PersonalAcc</f>
        <v>ИНН 2538091633, БИК 040813608, Р/С 40703810050000001746</v>
      </c>
      <c r="C47" s="628"/>
      <c r="D47" s="628"/>
      <c r="E47" s="628"/>
      <c r="F47" s="628"/>
      <c r="G47" s="628"/>
      <c r="H47" s="628"/>
      <c r="I47" s="628"/>
      <c r="J47" s="628"/>
      <c r="K47" s="628"/>
      <c r="L47" s="628"/>
      <c r="M47" s="628"/>
      <c r="N47" s="628"/>
      <c r="O47" s="53"/>
      <c r="P47" s="53"/>
      <c r="Q47" s="53"/>
      <c r="R47" s="53"/>
      <c r="S47" s="53"/>
      <c r="T47" s="53"/>
      <c r="U47" s="53"/>
      <c r="V47" s="53"/>
      <c r="W47" s="14"/>
      <c r="X47" s="13"/>
      <c r="Y47" s="628" t="str">
        <f>"ИНН "&amp;INN&amp;", БИК "&amp;BIC&amp;", Р/С "&amp;PersonalAcc</f>
        <v>ИНН 2538091633, БИК 040813608, Р/С 40703810050000001746</v>
      </c>
      <c r="Z47" s="628"/>
      <c r="AA47" s="628"/>
      <c r="AB47" s="628"/>
      <c r="AC47" s="628"/>
      <c r="AD47" s="628"/>
      <c r="AE47" s="628"/>
      <c r="AF47" s="628"/>
      <c r="AG47" s="628"/>
      <c r="AH47" s="628"/>
      <c r="AI47" s="628"/>
      <c r="AJ47" s="628"/>
      <c r="AK47" s="628"/>
      <c r="AL47" s="53"/>
      <c r="AM47" s="53"/>
      <c r="AN47" s="53"/>
      <c r="AO47" s="53"/>
      <c r="AP47" s="53"/>
      <c r="AQ47" s="53"/>
      <c r="AR47" s="53"/>
      <c r="AS47" s="53"/>
      <c r="AT47" s="14"/>
    </row>
    <row r="48" spans="1:46" s="12" customFormat="1" ht="9.9499999999999993" customHeight="1">
      <c r="A48" s="13"/>
      <c r="B48" s="628"/>
      <c r="C48" s="628"/>
      <c r="D48" s="628"/>
      <c r="E48" s="628"/>
      <c r="F48" s="628"/>
      <c r="G48" s="628"/>
      <c r="H48" s="628"/>
      <c r="I48" s="628"/>
      <c r="J48" s="628"/>
      <c r="K48" s="628"/>
      <c r="L48" s="628"/>
      <c r="M48" s="628"/>
      <c r="N48" s="628"/>
      <c r="O48" s="53"/>
      <c r="P48" s="53"/>
      <c r="Q48" s="53"/>
      <c r="R48" s="53"/>
      <c r="S48" s="53"/>
      <c r="T48" s="53"/>
      <c r="U48" s="53"/>
      <c r="V48" s="53"/>
      <c r="W48" s="14"/>
      <c r="X48" s="13"/>
      <c r="Y48" s="628"/>
      <c r="Z48" s="628"/>
      <c r="AA48" s="628"/>
      <c r="AB48" s="628"/>
      <c r="AC48" s="628"/>
      <c r="AD48" s="628"/>
      <c r="AE48" s="628"/>
      <c r="AF48" s="628"/>
      <c r="AG48" s="628"/>
      <c r="AH48" s="628"/>
      <c r="AI48" s="628"/>
      <c r="AJ48" s="628"/>
      <c r="AK48" s="628"/>
      <c r="AL48" s="53"/>
      <c r="AM48" s="53"/>
      <c r="AN48" s="53"/>
      <c r="AO48" s="53"/>
      <c r="AP48" s="53"/>
      <c r="AQ48" s="53"/>
      <c r="AR48" s="53"/>
      <c r="AS48" s="53"/>
      <c r="AT48" s="14"/>
    </row>
    <row r="49" spans="1:46" s="12" customFormat="1" ht="6" customHeight="1">
      <c r="A49" s="13"/>
      <c r="B49" s="628"/>
      <c r="C49" s="628"/>
      <c r="D49" s="628"/>
      <c r="E49" s="628"/>
      <c r="F49" s="628"/>
      <c r="G49" s="628"/>
      <c r="H49" s="628"/>
      <c r="I49" s="628"/>
      <c r="J49" s="628"/>
      <c r="K49" s="628"/>
      <c r="L49" s="628"/>
      <c r="M49" s="628"/>
      <c r="N49" s="628"/>
      <c r="O49" s="11"/>
      <c r="P49" s="11"/>
      <c r="Q49" s="11"/>
      <c r="R49" s="11"/>
      <c r="S49" s="11"/>
      <c r="T49" s="11"/>
      <c r="U49" s="11"/>
      <c r="V49" s="11"/>
      <c r="W49" s="14"/>
      <c r="X49" s="13"/>
      <c r="Y49" s="628"/>
      <c r="Z49" s="628"/>
      <c r="AA49" s="628"/>
      <c r="AB49" s="628"/>
      <c r="AC49" s="628"/>
      <c r="AD49" s="628"/>
      <c r="AE49" s="628"/>
      <c r="AF49" s="628"/>
      <c r="AG49" s="628"/>
      <c r="AH49" s="628"/>
      <c r="AI49" s="628"/>
      <c r="AJ49" s="628"/>
      <c r="AK49" s="628"/>
      <c r="AL49" s="11"/>
      <c r="AM49" s="11"/>
      <c r="AN49" s="11"/>
      <c r="AO49" s="11"/>
      <c r="AP49" s="11"/>
      <c r="AQ49" s="11"/>
      <c r="AR49" s="11"/>
      <c r="AS49" s="11"/>
      <c r="AT49" s="14"/>
    </row>
    <row r="50" spans="1:46" s="12" customFormat="1" ht="8.1" customHeight="1">
      <c r="A50" s="13"/>
      <c r="B50" s="628"/>
      <c r="C50" s="628"/>
      <c r="D50" s="628"/>
      <c r="E50" s="628"/>
      <c r="F50" s="628"/>
      <c r="G50" s="628"/>
      <c r="H50" s="628"/>
      <c r="I50" s="628"/>
      <c r="J50" s="628"/>
      <c r="K50" s="628"/>
      <c r="L50" s="628"/>
      <c r="M50" s="628"/>
      <c r="N50" s="628"/>
      <c r="O50" s="11"/>
      <c r="P50" s="11"/>
      <c r="Q50" s="11"/>
      <c r="R50" s="11"/>
      <c r="S50" s="11"/>
      <c r="T50" s="11"/>
      <c r="U50" s="11"/>
      <c r="V50" s="11"/>
      <c r="W50" s="14"/>
      <c r="X50" s="13"/>
      <c r="Y50" s="628"/>
      <c r="Z50" s="628"/>
      <c r="AA50" s="628"/>
      <c r="AB50" s="628"/>
      <c r="AC50" s="628"/>
      <c r="AD50" s="628"/>
      <c r="AE50" s="628"/>
      <c r="AF50" s="628"/>
      <c r="AG50" s="628"/>
      <c r="AH50" s="628"/>
      <c r="AI50" s="628"/>
      <c r="AJ50" s="628"/>
      <c r="AK50" s="628"/>
      <c r="AL50" s="11"/>
      <c r="AM50" s="11"/>
      <c r="AN50" s="11"/>
      <c r="AO50" s="11"/>
      <c r="AP50" s="11"/>
      <c r="AQ50" s="11"/>
      <c r="AR50" s="11"/>
      <c r="AS50" s="11"/>
      <c r="AT50" s="14"/>
    </row>
    <row r="51" spans="1:46" s="12" customFormat="1" ht="8.1" customHeight="1">
      <c r="A51" s="13"/>
      <c r="B51" s="628"/>
      <c r="C51" s="628"/>
      <c r="D51" s="628"/>
      <c r="E51" s="628"/>
      <c r="F51" s="628"/>
      <c r="G51" s="628"/>
      <c r="H51" s="628"/>
      <c r="I51" s="628"/>
      <c r="J51" s="628"/>
      <c r="K51" s="628"/>
      <c r="L51" s="628"/>
      <c r="M51" s="628"/>
      <c r="N51" s="628"/>
      <c r="O51" s="11"/>
      <c r="P51" s="11"/>
      <c r="Q51" s="11"/>
      <c r="R51" s="11"/>
      <c r="S51" s="11"/>
      <c r="T51" s="11"/>
      <c r="U51" s="11"/>
      <c r="V51" s="11"/>
      <c r="W51" s="14"/>
      <c r="X51" s="13"/>
      <c r="Y51" s="628"/>
      <c r="Z51" s="628"/>
      <c r="AA51" s="628"/>
      <c r="AB51" s="628"/>
      <c r="AC51" s="628"/>
      <c r="AD51" s="628"/>
      <c r="AE51" s="628"/>
      <c r="AF51" s="628"/>
      <c r="AG51" s="628"/>
      <c r="AH51" s="628"/>
      <c r="AI51" s="628"/>
      <c r="AJ51" s="628"/>
      <c r="AK51" s="628"/>
      <c r="AL51" s="11"/>
      <c r="AM51" s="11"/>
      <c r="AN51" s="11"/>
      <c r="AO51" s="11"/>
      <c r="AP51" s="11"/>
      <c r="AQ51" s="11"/>
      <c r="AR51" s="11"/>
      <c r="AS51" s="11"/>
      <c r="AT51" s="14"/>
    </row>
    <row r="52" spans="1:46" s="12" customFormat="1" ht="9.9499999999999993" customHeight="1">
      <c r="A52" s="13"/>
      <c r="B52" s="629"/>
      <c r="C52" s="629"/>
      <c r="D52" s="629"/>
      <c r="E52" s="629"/>
      <c r="F52" s="629"/>
      <c r="G52" s="629"/>
      <c r="H52" s="629"/>
      <c r="I52" s="629"/>
      <c r="J52" s="629"/>
      <c r="K52" s="629"/>
      <c r="L52" s="629"/>
      <c r="M52" s="629"/>
      <c r="N52" s="630"/>
      <c r="O52" s="11"/>
      <c r="P52" s="11"/>
      <c r="Q52" s="11"/>
      <c r="R52" s="11"/>
      <c r="S52" s="11"/>
      <c r="T52" s="11"/>
      <c r="U52" s="11"/>
      <c r="V52" s="11"/>
      <c r="W52" s="14"/>
      <c r="X52" s="13"/>
      <c r="Y52" s="629"/>
      <c r="Z52" s="629"/>
      <c r="AA52" s="629"/>
      <c r="AB52" s="629"/>
      <c r="AC52" s="629"/>
      <c r="AD52" s="629"/>
      <c r="AE52" s="629"/>
      <c r="AF52" s="629"/>
      <c r="AG52" s="629"/>
      <c r="AH52" s="629"/>
      <c r="AI52" s="629"/>
      <c r="AJ52" s="629"/>
      <c r="AK52" s="630"/>
      <c r="AL52" s="11"/>
      <c r="AM52" s="11"/>
      <c r="AN52" s="11"/>
      <c r="AO52" s="11"/>
      <c r="AP52" s="11"/>
      <c r="AQ52" s="11"/>
      <c r="AR52" s="11"/>
      <c r="AS52" s="11"/>
      <c r="AT52" s="14"/>
    </row>
    <row r="53" spans="1:46" s="12" customFormat="1" ht="8.1" customHeight="1">
      <c r="A53" s="13"/>
      <c r="B53" s="629"/>
      <c r="C53" s="629"/>
      <c r="D53" s="629"/>
      <c r="E53" s="629"/>
      <c r="F53" s="629"/>
      <c r="G53" s="629"/>
      <c r="H53" s="629"/>
      <c r="I53" s="629"/>
      <c r="J53" s="629"/>
      <c r="K53" s="629"/>
      <c r="L53" s="629"/>
      <c r="M53" s="629"/>
      <c r="N53" s="630"/>
      <c r="O53" s="11"/>
      <c r="P53" s="11"/>
      <c r="Q53" s="11"/>
      <c r="R53" s="11"/>
      <c r="S53" s="11"/>
      <c r="T53" s="11"/>
      <c r="U53" s="11"/>
      <c r="V53" s="11"/>
      <c r="W53" s="14"/>
      <c r="X53" s="13"/>
      <c r="Y53" s="629"/>
      <c r="Z53" s="629"/>
      <c r="AA53" s="629"/>
      <c r="AB53" s="629"/>
      <c r="AC53" s="629"/>
      <c r="AD53" s="629"/>
      <c r="AE53" s="629"/>
      <c r="AF53" s="629"/>
      <c r="AG53" s="629"/>
      <c r="AH53" s="629"/>
      <c r="AI53" s="629"/>
      <c r="AJ53" s="629"/>
      <c r="AK53" s="630"/>
      <c r="AL53" s="11"/>
      <c r="AM53" s="11"/>
      <c r="AN53" s="11"/>
      <c r="AO53" s="11"/>
      <c r="AP53" s="11"/>
      <c r="AQ53" s="11"/>
      <c r="AR53" s="11"/>
      <c r="AS53" s="11"/>
      <c r="AT53" s="14"/>
    </row>
    <row r="54" spans="1:46" s="12" customFormat="1" ht="8.1" customHeight="1">
      <c r="A54" s="13"/>
      <c r="B54" s="629"/>
      <c r="C54" s="629"/>
      <c r="D54" s="629"/>
      <c r="E54" s="629"/>
      <c r="F54" s="629"/>
      <c r="G54" s="629"/>
      <c r="H54" s="629"/>
      <c r="I54" s="629"/>
      <c r="J54" s="629"/>
      <c r="K54" s="629"/>
      <c r="L54" s="629"/>
      <c r="M54" s="629"/>
      <c r="N54" s="630"/>
      <c r="O54" s="11"/>
      <c r="P54" s="11"/>
      <c r="Q54" s="11"/>
      <c r="R54" s="11"/>
      <c r="S54" s="11"/>
      <c r="T54" s="11"/>
      <c r="U54" s="11"/>
      <c r="V54" s="11"/>
      <c r="W54" s="14"/>
      <c r="X54" s="13"/>
      <c r="Y54" s="629"/>
      <c r="Z54" s="629"/>
      <c r="AA54" s="629"/>
      <c r="AB54" s="629"/>
      <c r="AC54" s="629"/>
      <c r="AD54" s="629"/>
      <c r="AE54" s="629"/>
      <c r="AF54" s="629"/>
      <c r="AG54" s="629"/>
      <c r="AH54" s="629"/>
      <c r="AI54" s="629"/>
      <c r="AJ54" s="629"/>
      <c r="AK54" s="630"/>
      <c r="AL54" s="11"/>
      <c r="AM54" s="11"/>
      <c r="AN54" s="11"/>
      <c r="AO54" s="11"/>
      <c r="AP54" s="11"/>
      <c r="AQ54" s="11"/>
      <c r="AR54" s="11"/>
      <c r="AS54" s="11"/>
      <c r="AT54" s="14"/>
    </row>
    <row r="55" spans="1:46" s="12" customFormat="1" ht="9.9499999999999993" customHeight="1">
      <c r="A55" s="13"/>
      <c r="B55" s="629"/>
      <c r="C55" s="629"/>
      <c r="D55" s="629"/>
      <c r="E55" s="629"/>
      <c r="F55" s="629"/>
      <c r="G55" s="629"/>
      <c r="H55" s="629"/>
      <c r="I55" s="629"/>
      <c r="J55" s="629"/>
      <c r="K55" s="629"/>
      <c r="L55" s="629"/>
      <c r="M55" s="629"/>
      <c r="N55" s="630"/>
      <c r="O55" s="11"/>
      <c r="P55" s="11"/>
      <c r="Q55" s="11"/>
      <c r="R55" s="11"/>
      <c r="S55" s="11"/>
      <c r="T55" s="11"/>
      <c r="U55" s="11"/>
      <c r="V55" s="11"/>
      <c r="W55" s="14"/>
      <c r="X55" s="13"/>
      <c r="Y55" s="629"/>
      <c r="Z55" s="629"/>
      <c r="AA55" s="629"/>
      <c r="AB55" s="629"/>
      <c r="AC55" s="629"/>
      <c r="AD55" s="629"/>
      <c r="AE55" s="629"/>
      <c r="AF55" s="629"/>
      <c r="AG55" s="629"/>
      <c r="AH55" s="629"/>
      <c r="AI55" s="629"/>
      <c r="AJ55" s="629"/>
      <c r="AK55" s="630"/>
      <c r="AL55" s="11"/>
      <c r="AM55" s="11"/>
      <c r="AN55" s="11"/>
      <c r="AO55" s="11"/>
      <c r="AP55" s="11"/>
      <c r="AQ55" s="11"/>
      <c r="AR55" s="11"/>
      <c r="AS55" s="11"/>
      <c r="AT55" s="14"/>
    </row>
    <row r="56" spans="1:46" s="12" customFormat="1" ht="8.1" customHeight="1">
      <c r="A56" s="13"/>
      <c r="B56" s="629"/>
      <c r="C56" s="629"/>
      <c r="D56" s="629"/>
      <c r="E56" s="629"/>
      <c r="F56" s="629"/>
      <c r="G56" s="629"/>
      <c r="H56" s="629"/>
      <c r="I56" s="629"/>
      <c r="J56" s="629"/>
      <c r="K56" s="629"/>
      <c r="L56" s="629"/>
      <c r="M56" s="629"/>
      <c r="N56" s="630"/>
      <c r="O56" s="11"/>
      <c r="P56" s="11"/>
      <c r="Q56" s="11"/>
      <c r="R56" s="11"/>
      <c r="S56" s="11"/>
      <c r="T56" s="11"/>
      <c r="U56" s="11"/>
      <c r="V56" s="11"/>
      <c r="W56" s="14"/>
      <c r="X56" s="13"/>
      <c r="Y56" s="629"/>
      <c r="Z56" s="629"/>
      <c r="AA56" s="629"/>
      <c r="AB56" s="629"/>
      <c r="AC56" s="629"/>
      <c r="AD56" s="629"/>
      <c r="AE56" s="629"/>
      <c r="AF56" s="629"/>
      <c r="AG56" s="629"/>
      <c r="AH56" s="629"/>
      <c r="AI56" s="629"/>
      <c r="AJ56" s="629"/>
      <c r="AK56" s="630"/>
      <c r="AL56" s="11"/>
      <c r="AM56" s="11"/>
      <c r="AN56" s="11"/>
      <c r="AO56" s="11"/>
      <c r="AP56" s="11"/>
      <c r="AQ56" s="11"/>
      <c r="AR56" s="11"/>
      <c r="AS56" s="11"/>
      <c r="AT56" s="14"/>
    </row>
    <row r="57" spans="1:46" s="12" customFormat="1" ht="8.1" customHeight="1">
      <c r="A57" s="13"/>
      <c r="B57" s="629"/>
      <c r="C57" s="629"/>
      <c r="D57" s="629"/>
      <c r="E57" s="629"/>
      <c r="F57" s="629"/>
      <c r="G57" s="629"/>
      <c r="H57" s="629"/>
      <c r="I57" s="629"/>
      <c r="J57" s="629"/>
      <c r="K57" s="629"/>
      <c r="L57" s="629"/>
      <c r="M57" s="629"/>
      <c r="N57" s="630"/>
      <c r="O57" s="11"/>
      <c r="P57" s="11"/>
      <c r="Q57" s="11"/>
      <c r="R57" s="11"/>
      <c r="S57" s="11"/>
      <c r="T57" s="11"/>
      <c r="U57" s="11"/>
      <c r="V57" s="11"/>
      <c r="W57" s="14"/>
      <c r="X57" s="13"/>
      <c r="Y57" s="629"/>
      <c r="Z57" s="629"/>
      <c r="AA57" s="629"/>
      <c r="AB57" s="629"/>
      <c r="AC57" s="629"/>
      <c r="AD57" s="629"/>
      <c r="AE57" s="629"/>
      <c r="AF57" s="629"/>
      <c r="AG57" s="629"/>
      <c r="AH57" s="629"/>
      <c r="AI57" s="629"/>
      <c r="AJ57" s="629"/>
      <c r="AK57" s="630"/>
      <c r="AL57" s="11"/>
      <c r="AM57" s="11"/>
      <c r="AN57" s="11"/>
      <c r="AO57" s="11"/>
      <c r="AP57" s="11"/>
      <c r="AQ57" s="11"/>
      <c r="AR57" s="11"/>
      <c r="AS57" s="11"/>
      <c r="AT57" s="14"/>
    </row>
    <row r="58" spans="1:46" s="12" customFormat="1" ht="9.9499999999999993" customHeight="1">
      <c r="A58" s="13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4"/>
      <c r="X58" s="13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4"/>
    </row>
    <row r="59" spans="1:46" s="12" customFormat="1" ht="8.1" customHeight="1">
      <c r="A59" s="13"/>
      <c r="B59" s="631"/>
      <c r="C59" s="631"/>
      <c r="D59" s="631"/>
      <c r="E59" s="631"/>
      <c r="F59" s="631"/>
      <c r="G59" s="631"/>
      <c r="H59" s="631"/>
      <c r="I59" s="631"/>
      <c r="J59" s="631"/>
      <c r="K59" s="631"/>
      <c r="L59" s="631"/>
      <c r="M59" s="631"/>
      <c r="N59" s="632"/>
      <c r="O59" s="11"/>
      <c r="P59" s="11"/>
      <c r="Q59" s="11"/>
      <c r="R59" s="11"/>
      <c r="S59" s="11"/>
      <c r="T59" s="11"/>
      <c r="U59" s="11"/>
      <c r="V59" s="11"/>
      <c r="W59" s="14"/>
      <c r="X59" s="13"/>
      <c r="Y59" s="631"/>
      <c r="Z59" s="631"/>
      <c r="AA59" s="631"/>
      <c r="AB59" s="631"/>
      <c r="AC59" s="631"/>
      <c r="AD59" s="631"/>
      <c r="AE59" s="631"/>
      <c r="AF59" s="631"/>
      <c r="AG59" s="631"/>
      <c r="AH59" s="631"/>
      <c r="AI59" s="631"/>
      <c r="AJ59" s="631"/>
      <c r="AK59" s="632"/>
      <c r="AL59" s="11"/>
      <c r="AM59" s="11"/>
      <c r="AN59" s="11"/>
      <c r="AO59" s="11"/>
      <c r="AP59" s="11"/>
      <c r="AQ59" s="11"/>
      <c r="AR59" s="11"/>
      <c r="AS59" s="11"/>
      <c r="AT59" s="14"/>
    </row>
    <row r="60" spans="1:46" s="12" customFormat="1" ht="9.9499999999999993" customHeight="1">
      <c r="A60" s="13"/>
      <c r="B60" s="631"/>
      <c r="C60" s="631"/>
      <c r="D60" s="631"/>
      <c r="E60" s="631"/>
      <c r="F60" s="631"/>
      <c r="G60" s="631"/>
      <c r="H60" s="631"/>
      <c r="I60" s="631"/>
      <c r="J60" s="631"/>
      <c r="K60" s="631"/>
      <c r="L60" s="631"/>
      <c r="M60" s="631"/>
      <c r="N60" s="632"/>
      <c r="O60" s="11"/>
      <c r="P60" s="11"/>
      <c r="Q60" s="11"/>
      <c r="R60" s="11"/>
      <c r="S60" s="11"/>
      <c r="T60" s="11"/>
      <c r="U60" s="11"/>
      <c r="V60" s="11"/>
      <c r="W60" s="14"/>
      <c r="X60" s="13"/>
      <c r="Y60" s="631"/>
      <c r="Z60" s="631"/>
      <c r="AA60" s="631"/>
      <c r="AB60" s="631"/>
      <c r="AC60" s="631"/>
      <c r="AD60" s="631"/>
      <c r="AE60" s="631"/>
      <c r="AF60" s="631"/>
      <c r="AG60" s="631"/>
      <c r="AH60" s="631"/>
      <c r="AI60" s="631"/>
      <c r="AJ60" s="631"/>
      <c r="AK60" s="632"/>
      <c r="AL60" s="11"/>
      <c r="AM60" s="11"/>
      <c r="AN60" s="11"/>
      <c r="AO60" s="11"/>
      <c r="AP60" s="11"/>
      <c r="AQ60" s="11"/>
      <c r="AR60" s="11"/>
      <c r="AS60" s="11"/>
      <c r="AT60" s="14"/>
    </row>
    <row r="61" spans="1:46" s="12" customFormat="1" ht="9.9499999999999993" customHeight="1">
      <c r="A61" s="13"/>
      <c r="B61" s="631"/>
      <c r="C61" s="631"/>
      <c r="D61" s="631"/>
      <c r="E61" s="631"/>
      <c r="F61" s="631"/>
      <c r="G61" s="631"/>
      <c r="H61" s="631"/>
      <c r="I61" s="631"/>
      <c r="J61" s="631"/>
      <c r="K61" s="631"/>
      <c r="L61" s="631"/>
      <c r="M61" s="631"/>
      <c r="N61" s="632"/>
      <c r="O61" s="11"/>
      <c r="P61" s="11"/>
      <c r="Q61" s="11"/>
      <c r="R61" s="11"/>
      <c r="S61" s="11"/>
      <c r="T61" s="11"/>
      <c r="U61" s="11"/>
      <c r="V61" s="11"/>
      <c r="W61" s="14"/>
      <c r="X61" s="13"/>
      <c r="Y61" s="631"/>
      <c r="Z61" s="631"/>
      <c r="AA61" s="631"/>
      <c r="AB61" s="631"/>
      <c r="AC61" s="631"/>
      <c r="AD61" s="631"/>
      <c r="AE61" s="631"/>
      <c r="AF61" s="631"/>
      <c r="AG61" s="631"/>
      <c r="AH61" s="631"/>
      <c r="AI61" s="631"/>
      <c r="AJ61" s="631"/>
      <c r="AK61" s="632"/>
      <c r="AL61" s="11"/>
      <c r="AM61" s="11"/>
      <c r="AN61" s="11"/>
      <c r="AO61" s="11"/>
      <c r="AP61" s="11"/>
      <c r="AQ61" s="11"/>
      <c r="AR61" s="11"/>
      <c r="AS61" s="11"/>
      <c r="AT61" s="14"/>
    </row>
    <row r="62" spans="1:46" s="12" customFormat="1" ht="9.9499999999999993" customHeight="1">
      <c r="A62" s="13"/>
      <c r="B62" s="631"/>
      <c r="C62" s="631"/>
      <c r="D62" s="631"/>
      <c r="E62" s="631"/>
      <c r="F62" s="631"/>
      <c r="G62" s="631"/>
      <c r="H62" s="631"/>
      <c r="I62" s="631"/>
      <c r="J62" s="631"/>
      <c r="K62" s="631"/>
      <c r="L62" s="631"/>
      <c r="M62" s="631"/>
      <c r="N62" s="632"/>
      <c r="O62" s="11"/>
      <c r="P62" s="11"/>
      <c r="Q62" s="11"/>
      <c r="R62" s="11"/>
      <c r="S62" s="11"/>
      <c r="T62" s="11"/>
      <c r="U62" s="11"/>
      <c r="V62" s="11"/>
      <c r="W62" s="14"/>
      <c r="X62" s="13"/>
      <c r="Y62" s="631"/>
      <c r="Z62" s="631"/>
      <c r="AA62" s="631"/>
      <c r="AB62" s="631"/>
      <c r="AC62" s="631"/>
      <c r="AD62" s="631"/>
      <c r="AE62" s="631"/>
      <c r="AF62" s="631"/>
      <c r="AG62" s="631"/>
      <c r="AH62" s="631"/>
      <c r="AI62" s="631"/>
      <c r="AJ62" s="631"/>
      <c r="AK62" s="632"/>
      <c r="AL62" s="11"/>
      <c r="AM62" s="11"/>
      <c r="AN62" s="11"/>
      <c r="AO62" s="11"/>
      <c r="AP62" s="11"/>
      <c r="AQ62" s="11"/>
      <c r="AR62" s="11"/>
      <c r="AS62" s="11"/>
      <c r="AT62" s="14"/>
    </row>
    <row r="63" spans="1:46" s="12" customFormat="1" ht="6" customHeight="1">
      <c r="A63" s="15"/>
      <c r="B63" s="633"/>
      <c r="C63" s="633"/>
      <c r="D63" s="633"/>
      <c r="E63" s="633"/>
      <c r="F63" s="633"/>
      <c r="G63" s="633"/>
      <c r="H63" s="633"/>
      <c r="I63" s="633"/>
      <c r="J63" s="633"/>
      <c r="K63" s="633"/>
      <c r="L63" s="633"/>
      <c r="M63" s="633"/>
      <c r="N63" s="633"/>
      <c r="O63" s="16"/>
      <c r="P63" s="16"/>
      <c r="Q63" s="16"/>
      <c r="R63" s="16"/>
      <c r="S63" s="16"/>
      <c r="T63" s="16"/>
      <c r="U63" s="16"/>
      <c r="V63" s="16"/>
      <c r="W63" s="17"/>
      <c r="X63" s="15"/>
      <c r="Y63" s="633"/>
      <c r="Z63" s="633"/>
      <c r="AA63" s="633"/>
      <c r="AB63" s="633"/>
      <c r="AC63" s="633"/>
      <c r="AD63" s="633"/>
      <c r="AE63" s="633"/>
      <c r="AF63" s="633"/>
      <c r="AG63" s="633"/>
      <c r="AH63" s="633"/>
      <c r="AI63" s="633"/>
      <c r="AJ63" s="633"/>
      <c r="AK63" s="633"/>
      <c r="AL63" s="16"/>
      <c r="AM63" s="16"/>
      <c r="AN63" s="16"/>
      <c r="AO63" s="16"/>
      <c r="AP63" s="16"/>
      <c r="AQ63" s="16"/>
      <c r="AR63" s="16"/>
      <c r="AS63" s="16"/>
      <c r="AT63" s="17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71">
    <pageSetUpPr fitToPage="1"/>
  </sheetPr>
  <dimension ref="A1:C648"/>
  <sheetViews>
    <sheetView workbookViewId="0">
      <selection activeCell="C11" sqref="C11"/>
    </sheetView>
  </sheetViews>
  <sheetFormatPr defaultColWidth="8.875" defaultRowHeight="15.75"/>
  <cols>
    <col min="1" max="1" width="1.875" customWidth="1"/>
    <col min="2" max="2" width="20.125" customWidth="1"/>
    <col min="3" max="3" width="63.125" customWidth="1"/>
  </cols>
  <sheetData>
    <row r="1" spans="1:3">
      <c r="A1" s="52"/>
      <c r="B1" s="51"/>
      <c r="C1" s="30" t="s">
        <v>112</v>
      </c>
    </row>
    <row r="2" spans="1:3">
      <c r="A2" s="42"/>
      <c r="B2" s="40" t="s">
        <v>47</v>
      </c>
      <c r="C2" s="31" t="str">
        <f>Name</f>
        <v>ТСЖ "Ласточка"</v>
      </c>
    </row>
    <row r="3" spans="1:3">
      <c r="A3" s="42"/>
      <c r="B3" s="39"/>
      <c r="C3" s="32" t="s">
        <v>48</v>
      </c>
    </row>
    <row r="4" spans="1:3">
      <c r="A4" s="42"/>
      <c r="B4" s="39"/>
      <c r="C4" s="33" t="str">
        <f>"  ИНН "&amp;INN&amp;" КПП "&amp;KPP&amp;"            "&amp;PersonalAcc</f>
        <v xml:space="preserve">  ИНН 2538091633 КПП 253801001            40703810050000001746</v>
      </c>
    </row>
    <row r="5" spans="1:3">
      <c r="A5" s="42"/>
      <c r="B5" s="39"/>
      <c r="C5" s="34" t="s">
        <v>49</v>
      </c>
    </row>
    <row r="6" spans="1:3">
      <c r="A6" s="42"/>
      <c r="B6" s="39"/>
      <c r="C6" s="35" t="str">
        <f>"БИК "&amp;BIC&amp;" ("&amp;BankName&amp;")"</f>
        <v>БИК 040813608 (ПАО «Сбербанк России» -  Филиал Дальневосточный банк)</v>
      </c>
    </row>
    <row r="7" spans="1:3">
      <c r="A7" s="42"/>
      <c r="B7" s="39"/>
      <c r="C7" s="32" t="s">
        <v>50</v>
      </c>
    </row>
    <row r="8" spans="1:3">
      <c r="A8" s="42"/>
      <c r="B8" s="39"/>
      <c r="C8" s="36"/>
    </row>
    <row r="9" spans="1:3" ht="9" customHeight="1">
      <c r="A9" s="42"/>
      <c r="B9" s="39"/>
      <c r="C9" s="32" t="s">
        <v>58</v>
      </c>
    </row>
    <row r="10" spans="1:3">
      <c r="A10" s="42"/>
      <c r="B10" s="39"/>
      <c r="C10" s="49"/>
    </row>
    <row r="11" spans="1:3" ht="9" customHeight="1">
      <c r="A11" s="42"/>
      <c r="B11" s="41"/>
      <c r="C11" s="47" t="s">
        <v>59</v>
      </c>
    </row>
    <row r="12" spans="1:3">
      <c r="A12" s="42"/>
      <c r="B12" s="39"/>
      <c r="C12" s="37" t="s">
        <v>51</v>
      </c>
    </row>
    <row r="13" spans="1:3">
      <c r="A13" s="45"/>
      <c r="B13" s="43"/>
      <c r="C13" s="38" t="s">
        <v>52</v>
      </c>
    </row>
    <row r="14" spans="1:3">
      <c r="A14" s="42"/>
      <c r="B14" s="39"/>
      <c r="C14" s="30" t="s">
        <v>112</v>
      </c>
    </row>
    <row r="15" spans="1:3">
      <c r="A15" s="42"/>
      <c r="B15" s="40" t="s">
        <v>53</v>
      </c>
      <c r="C15" s="31" t="str">
        <f>C2</f>
        <v>ТСЖ "Ласточка"</v>
      </c>
    </row>
    <row r="16" spans="1:3">
      <c r="A16" s="42"/>
      <c r="B16" s="39"/>
      <c r="C16" s="32" t="s">
        <v>48</v>
      </c>
    </row>
    <row r="17" spans="1:3">
      <c r="A17" s="42"/>
      <c r="B17" s="39"/>
      <c r="C17" s="33" t="str">
        <f>C4</f>
        <v xml:space="preserve">  ИНН 2538091633 КПП 253801001            40703810050000001746</v>
      </c>
    </row>
    <row r="18" spans="1:3">
      <c r="A18" s="42"/>
      <c r="B18" s="39"/>
      <c r="C18" s="34" t="s">
        <v>54</v>
      </c>
    </row>
    <row r="19" spans="1:3">
      <c r="A19" s="42"/>
      <c r="B19" s="39"/>
      <c r="C19" s="35" t="str">
        <f>C6</f>
        <v>БИК 040813608 (ПАО «Сбербанк России» -  Филиал Дальневосточный банк)</v>
      </c>
    </row>
    <row r="20" spans="1:3">
      <c r="A20" s="42"/>
      <c r="B20" s="39"/>
      <c r="C20" s="32" t="s">
        <v>55</v>
      </c>
    </row>
    <row r="21" spans="1:3">
      <c r="A21" s="42"/>
      <c r="B21" s="39"/>
      <c r="C21" s="46">
        <f>C8</f>
        <v>0</v>
      </c>
    </row>
    <row r="22" spans="1:3" ht="9" customHeight="1">
      <c r="A22" s="42"/>
      <c r="B22" s="39"/>
      <c r="C22" s="50" t="s">
        <v>58</v>
      </c>
    </row>
    <row r="23" spans="1:3">
      <c r="A23" s="42"/>
      <c r="B23" s="44"/>
      <c r="C23" s="49">
        <f>C10</f>
        <v>0</v>
      </c>
    </row>
    <row r="24" spans="1:3" ht="9" customHeight="1">
      <c r="A24" s="42"/>
      <c r="B24" s="44"/>
      <c r="C24" s="48" t="s">
        <v>59</v>
      </c>
    </row>
    <row r="25" spans="1:3">
      <c r="A25" s="42"/>
      <c r="B25" s="44"/>
      <c r="C25" s="37" t="s">
        <v>51</v>
      </c>
    </row>
    <row r="26" spans="1:3">
      <c r="A26" s="45"/>
      <c r="B26" s="27"/>
      <c r="C26" s="38" t="s">
        <v>52</v>
      </c>
    </row>
    <row r="27" spans="1:3" ht="9" customHeight="1">
      <c r="A27" s="634" t="s">
        <v>111</v>
      </c>
      <c r="B27" s="634"/>
      <c r="C27" s="634"/>
    </row>
    <row r="35" ht="9" customHeight="1"/>
    <row r="37" ht="9" customHeight="1"/>
    <row r="48" ht="9" customHeight="1"/>
    <row r="50" ht="9" customHeight="1"/>
    <row r="61" ht="9" customHeight="1"/>
    <row r="63" ht="9" customHeight="1"/>
    <row r="74" ht="9" customHeight="1"/>
    <row r="76" ht="9" customHeight="1"/>
    <row r="87" ht="9" customHeight="1"/>
    <row r="89" ht="9" customHeight="1"/>
    <row r="100" ht="9" customHeight="1"/>
    <row r="102" ht="9" customHeight="1"/>
    <row r="113" ht="9" customHeight="1"/>
    <row r="115" ht="9" customHeight="1"/>
    <row r="126" ht="9" customHeight="1"/>
    <row r="128" ht="9" customHeight="1"/>
    <row r="139" ht="9" customHeight="1"/>
    <row r="141" ht="9" customHeight="1"/>
    <row r="152" ht="9" customHeight="1"/>
    <row r="154" ht="9" customHeight="1"/>
    <row r="165" ht="9" customHeight="1"/>
    <row r="167" ht="9" customHeight="1"/>
    <row r="178" ht="9" customHeight="1"/>
    <row r="180" ht="9" customHeight="1"/>
    <row r="191" ht="9" customHeight="1"/>
    <row r="193" ht="9" customHeight="1"/>
    <row r="204" ht="9" customHeight="1"/>
    <row r="206" ht="9" customHeight="1"/>
    <row r="217" ht="9" customHeight="1"/>
    <row r="219" ht="9" customHeight="1"/>
    <row r="230" ht="9" customHeight="1"/>
    <row r="232" ht="9" customHeight="1"/>
    <row r="243" ht="9" customHeight="1"/>
    <row r="245" ht="9" customHeight="1"/>
    <row r="256" ht="9" customHeight="1"/>
    <row r="258" ht="9" customHeight="1"/>
    <row r="269" ht="9" customHeight="1"/>
    <row r="271" ht="9" customHeight="1"/>
    <row r="282" ht="9" customHeight="1"/>
    <row r="284" ht="9" customHeight="1"/>
    <row r="295" ht="9" customHeight="1"/>
    <row r="297" ht="9" customHeight="1"/>
    <row r="308" ht="9" customHeight="1"/>
    <row r="310" ht="9" customHeight="1"/>
    <row r="321" ht="9" customHeight="1"/>
    <row r="323" ht="9" customHeight="1"/>
    <row r="334" ht="9" customHeight="1"/>
    <row r="336" ht="9" customHeight="1"/>
    <row r="347" ht="9" customHeight="1"/>
    <row r="349" ht="9" customHeight="1"/>
    <row r="360" ht="9" customHeight="1"/>
    <row r="362" ht="9" customHeight="1"/>
    <row r="373" ht="9" customHeight="1"/>
    <row r="375" ht="9" customHeight="1"/>
    <row r="386" ht="9" customHeight="1"/>
    <row r="388" ht="9" customHeight="1"/>
    <row r="399" ht="9" customHeight="1"/>
    <row r="401" ht="9" customHeight="1"/>
    <row r="412" ht="9" customHeight="1"/>
    <row r="414" ht="9" customHeight="1"/>
    <row r="425" ht="9" customHeight="1"/>
    <row r="427" ht="9" customHeight="1"/>
    <row r="438" ht="9" customHeight="1"/>
    <row r="440" ht="9" customHeight="1"/>
    <row r="451" ht="9" customHeight="1"/>
    <row r="453" ht="9" customHeight="1"/>
    <row r="464" ht="9" customHeight="1"/>
    <row r="466" ht="9" customHeight="1"/>
    <row r="477" ht="9" customHeight="1"/>
    <row r="479" ht="9" customHeight="1"/>
    <row r="490" ht="9" customHeight="1"/>
    <row r="492" ht="9" customHeight="1"/>
    <row r="503" ht="9" customHeight="1"/>
    <row r="505" ht="9" customHeight="1"/>
    <row r="516" ht="9" customHeight="1"/>
    <row r="518" ht="9" customHeight="1"/>
    <row r="529" ht="9" customHeight="1"/>
    <row r="531" ht="9" customHeight="1"/>
    <row r="542" ht="9" customHeight="1"/>
    <row r="544" ht="9" customHeight="1"/>
    <row r="555" ht="9" customHeight="1"/>
    <row r="557" ht="9" customHeight="1"/>
    <row r="568" ht="9" customHeight="1"/>
    <row r="570" ht="9" customHeight="1"/>
    <row r="581" ht="9" customHeight="1"/>
    <row r="583" ht="9" customHeight="1"/>
    <row r="594" ht="9" customHeight="1"/>
    <row r="596" ht="9" customHeight="1"/>
    <row r="607" ht="9" customHeight="1"/>
    <row r="609" ht="9" customHeight="1"/>
    <row r="620" ht="9" customHeight="1"/>
    <row r="622" ht="9" customHeight="1"/>
    <row r="633" ht="9" customHeight="1"/>
    <row r="635" ht="9" customHeight="1"/>
    <row r="646" ht="9" customHeight="1"/>
    <row r="648" ht="9" customHeight="1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21"/>
  <dimension ref="A1:B11"/>
  <sheetViews>
    <sheetView workbookViewId="0">
      <selection activeCell="A11" sqref="A11"/>
    </sheetView>
  </sheetViews>
  <sheetFormatPr defaultColWidth="8.875" defaultRowHeight="15.75"/>
  <cols>
    <col min="1" max="1" width="4.5" customWidth="1"/>
  </cols>
  <sheetData>
    <row r="1" spans="1:2">
      <c r="A1" s="6" t="s">
        <v>0</v>
      </c>
    </row>
    <row r="2" spans="1:2">
      <c r="A2">
        <v>1</v>
      </c>
      <c r="B2" s="7" t="s">
        <v>38</v>
      </c>
    </row>
    <row r="3" spans="1:2">
      <c r="A3">
        <v>2</v>
      </c>
      <c r="B3" s="7" t="s">
        <v>39</v>
      </c>
    </row>
    <row r="4" spans="1:2">
      <c r="A4">
        <v>3</v>
      </c>
      <c r="B4" s="7" t="s">
        <v>40</v>
      </c>
    </row>
    <row r="5" spans="1:2">
      <c r="A5">
        <v>4</v>
      </c>
      <c r="B5" s="7" t="s">
        <v>41</v>
      </c>
    </row>
    <row r="6" spans="1:2">
      <c r="A6">
        <v>5</v>
      </c>
      <c r="B6" s="7" t="s">
        <v>42</v>
      </c>
    </row>
    <row r="7" spans="1:2">
      <c r="A7">
        <v>6</v>
      </c>
      <c r="B7" s="7" t="s">
        <v>43</v>
      </c>
    </row>
    <row r="8" spans="1:2">
      <c r="A8">
        <v>7</v>
      </c>
      <c r="B8" s="7" t="s">
        <v>44</v>
      </c>
    </row>
    <row r="9" spans="1:2">
      <c r="A9">
        <v>8</v>
      </c>
      <c r="B9" s="7" t="s">
        <v>45</v>
      </c>
    </row>
    <row r="10" spans="1:2">
      <c r="A10">
        <v>9</v>
      </c>
      <c r="B10" s="7" t="s">
        <v>46</v>
      </c>
    </row>
    <row r="11" spans="1:2">
      <c r="B11" s="7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01"/>
  <dimension ref="A1:C81"/>
  <sheetViews>
    <sheetView workbookViewId="0"/>
  </sheetViews>
  <sheetFormatPr defaultColWidth="8.875" defaultRowHeight="15.75"/>
  <cols>
    <col min="1" max="1" width="1.875" customWidth="1"/>
    <col min="2" max="2" width="20.125" customWidth="1"/>
    <col min="3" max="3" width="63.125" customWidth="1"/>
  </cols>
  <sheetData>
    <row r="1" spans="1:3">
      <c r="A1" s="52"/>
      <c r="B1" s="51"/>
      <c r="C1" s="30" t="s">
        <v>112</v>
      </c>
    </row>
    <row r="2" spans="1:3">
      <c r="A2" s="42"/>
      <c r="B2" s="40" t="s">
        <v>47</v>
      </c>
      <c r="C2" s="31" t="str">
        <f>Name</f>
        <v>ТСЖ "Ласточка"</v>
      </c>
    </row>
    <row r="3" spans="1:3">
      <c r="A3" s="42"/>
      <c r="B3" s="39"/>
      <c r="C3" s="32" t="s">
        <v>48</v>
      </c>
    </row>
    <row r="4" spans="1:3">
      <c r="A4" s="42"/>
      <c r="B4" s="39"/>
      <c r="C4" s="33" t="str">
        <f>"  ИНН "&amp;INN&amp;" КПП "&amp;KPP&amp;"            "&amp;PersonalAcc</f>
        <v xml:space="preserve">  ИНН 2538091633 КПП 253801001            40703810050000001746</v>
      </c>
    </row>
    <row r="5" spans="1:3">
      <c r="A5" s="42"/>
      <c r="B5" s="39"/>
      <c r="C5" s="34" t="s">
        <v>49</v>
      </c>
    </row>
    <row r="6" spans="1:3">
      <c r="A6" s="42"/>
      <c r="B6" s="39"/>
      <c r="C6" s="35" t="str">
        <f>"БИК "&amp;BIC&amp;" ("&amp;BankName&amp;")"</f>
        <v>БИК 040813608 (ПАО «Сбербанк России» -  Филиал Дальневосточный банк)</v>
      </c>
    </row>
    <row r="7" spans="1:3">
      <c r="A7" s="42"/>
      <c r="B7" s="39"/>
      <c r="C7" s="32" t="s">
        <v>50</v>
      </c>
    </row>
    <row r="8" spans="1:3">
      <c r="A8" s="42"/>
      <c r="B8" s="39"/>
      <c r="C8" s="36" t="s">
        <v>120</v>
      </c>
    </row>
    <row r="9" spans="1:3" ht="9" customHeight="1">
      <c r="A9" s="42"/>
      <c r="B9" s="39"/>
      <c r="C9" s="32" t="s">
        <v>58</v>
      </c>
    </row>
    <row r="10" spans="1:3">
      <c r="A10" s="42"/>
      <c r="B10" s="39"/>
      <c r="C10" s="49" t="s">
        <v>121</v>
      </c>
    </row>
    <row r="11" spans="1:3" ht="9" customHeight="1">
      <c r="A11" s="42"/>
      <c r="B11" s="41"/>
      <c r="C11" s="47" t="s">
        <v>59</v>
      </c>
    </row>
    <row r="12" spans="1:3">
      <c r="A12" s="42"/>
      <c r="B12" s="39"/>
      <c r="C12" s="37" t="s">
        <v>51</v>
      </c>
    </row>
    <row r="13" spans="1:3">
      <c r="A13" s="45"/>
      <c r="B13" s="43"/>
      <c r="C13" s="38" t="s">
        <v>52</v>
      </c>
    </row>
    <row r="14" spans="1:3">
      <c r="A14" s="42"/>
      <c r="B14" s="39"/>
      <c r="C14" s="30" t="s">
        <v>112</v>
      </c>
    </row>
    <row r="15" spans="1:3">
      <c r="A15" s="42"/>
      <c r="B15" s="40" t="s">
        <v>53</v>
      </c>
      <c r="C15" s="31" t="str">
        <f>C2</f>
        <v>ТСЖ "Ласточка"</v>
      </c>
    </row>
    <row r="16" spans="1:3">
      <c r="A16" s="42"/>
      <c r="B16" s="39"/>
      <c r="C16" s="32" t="s">
        <v>48</v>
      </c>
    </row>
    <row r="17" spans="1:3">
      <c r="A17" s="42"/>
      <c r="B17" s="39"/>
      <c r="C17" s="33" t="str">
        <f>C4</f>
        <v xml:space="preserve">  ИНН 2538091633 КПП 253801001            40703810050000001746</v>
      </c>
    </row>
    <row r="18" spans="1:3">
      <c r="A18" s="42"/>
      <c r="B18" s="39"/>
      <c r="C18" s="34" t="s">
        <v>54</v>
      </c>
    </row>
    <row r="19" spans="1:3">
      <c r="A19" s="42"/>
      <c r="B19" s="39"/>
      <c r="C19" s="35" t="str">
        <f>C6</f>
        <v>БИК 040813608 (ПАО «Сбербанк России» -  Филиал Дальневосточный банк)</v>
      </c>
    </row>
    <row r="20" spans="1:3">
      <c r="A20" s="42"/>
      <c r="B20" s="39"/>
      <c r="C20" s="32" t="s">
        <v>55</v>
      </c>
    </row>
    <row r="21" spans="1:3">
      <c r="A21" s="42"/>
      <c r="B21" s="39"/>
      <c r="C21" s="46" t="str">
        <f>C8</f>
        <v>ЛС: 5632; ФИО: олролрл; Адрес: лгпл; Период: Август 2017</v>
      </c>
    </row>
    <row r="22" spans="1:3" ht="9" customHeight="1">
      <c r="A22" s="42"/>
      <c r="B22" s="39"/>
      <c r="C22" s="50" t="s">
        <v>58</v>
      </c>
    </row>
    <row r="23" spans="1:3">
      <c r="A23" s="42"/>
      <c r="B23" s="44"/>
      <c r="C23" s="49" t="str">
        <f>C10</f>
        <v>Сумма: 5692 руб. 00 коп.</v>
      </c>
    </row>
    <row r="24" spans="1:3" ht="9" customHeight="1">
      <c r="A24" s="42"/>
      <c r="B24" s="44"/>
      <c r="C24" s="48" t="s">
        <v>59</v>
      </c>
    </row>
    <row r="25" spans="1:3">
      <c r="A25" s="42"/>
      <c r="B25" s="44"/>
      <c r="C25" s="37" t="s">
        <v>51</v>
      </c>
    </row>
    <row r="26" spans="1:3">
      <c r="A26" s="45"/>
      <c r="B26" s="27"/>
      <c r="C26" s="38" t="s">
        <v>52</v>
      </c>
    </row>
    <row r="27" spans="1:3">
      <c r="A27" s="634" t="s">
        <v>111</v>
      </c>
      <c r="B27" s="634"/>
      <c r="C27" s="634"/>
    </row>
    <row r="28" spans="1:3">
      <c r="A28" s="52"/>
      <c r="B28" s="51"/>
      <c r="C28" s="30" t="s">
        <v>112</v>
      </c>
    </row>
    <row r="29" spans="1:3">
      <c r="A29" s="42"/>
      <c r="B29" s="40" t="s">
        <v>47</v>
      </c>
      <c r="C29" s="31" t="str">
        <f>Name</f>
        <v>ТСЖ "Ласточка"</v>
      </c>
    </row>
    <row r="30" spans="1:3">
      <c r="A30" s="42"/>
      <c r="B30" s="39"/>
      <c r="C30" s="32" t="s">
        <v>48</v>
      </c>
    </row>
    <row r="31" spans="1:3">
      <c r="A31" s="42"/>
      <c r="B31" s="39"/>
      <c r="C31" s="33" t="str">
        <f>"  ИНН "&amp;INN&amp;" КПП "&amp;KPP&amp;"            "&amp;PersonalAcc</f>
        <v xml:space="preserve">  ИНН 2538091633 КПП 253801001            40703810050000001746</v>
      </c>
    </row>
    <row r="32" spans="1:3">
      <c r="A32" s="42"/>
      <c r="B32" s="39"/>
      <c r="C32" s="34" t="s">
        <v>49</v>
      </c>
    </row>
    <row r="33" spans="1:3">
      <c r="A33" s="42"/>
      <c r="B33" s="39"/>
      <c r="C33" s="35" t="str">
        <f>"БИК "&amp;BIC&amp;" ("&amp;BankName&amp;")"</f>
        <v>БИК 040813608 (ПАО «Сбербанк России» -  Филиал Дальневосточный банк)</v>
      </c>
    </row>
    <row r="34" spans="1:3">
      <c r="A34" s="42"/>
      <c r="B34" s="39"/>
      <c r="C34" s="32" t="s">
        <v>50</v>
      </c>
    </row>
    <row r="35" spans="1:3">
      <c r="A35" s="42"/>
      <c r="B35" s="39"/>
      <c r="C35" s="36" t="s">
        <v>122</v>
      </c>
    </row>
    <row r="36" spans="1:3" ht="9" customHeight="1">
      <c r="A36" s="42"/>
      <c r="B36" s="39"/>
      <c r="C36" s="32" t="s">
        <v>58</v>
      </c>
    </row>
    <row r="37" spans="1:3">
      <c r="A37" s="42"/>
      <c r="B37" s="39"/>
      <c r="C37" s="49" t="s">
        <v>123</v>
      </c>
    </row>
    <row r="38" spans="1:3" ht="9" customHeight="1">
      <c r="A38" s="42"/>
      <c r="B38" s="41"/>
      <c r="C38" s="47" t="s">
        <v>59</v>
      </c>
    </row>
    <row r="39" spans="1:3">
      <c r="A39" s="42"/>
      <c r="B39" s="39"/>
      <c r="C39" s="37" t="s">
        <v>51</v>
      </c>
    </row>
    <row r="40" spans="1:3">
      <c r="A40" s="45"/>
      <c r="B40" s="43"/>
      <c r="C40" s="38" t="s">
        <v>52</v>
      </c>
    </row>
    <row r="41" spans="1:3">
      <c r="A41" s="42"/>
      <c r="B41" s="39"/>
      <c r="C41" s="30" t="s">
        <v>112</v>
      </c>
    </row>
    <row r="42" spans="1:3">
      <c r="A42" s="42"/>
      <c r="B42" s="40" t="s">
        <v>53</v>
      </c>
      <c r="C42" s="31" t="str">
        <f>C29</f>
        <v>ТСЖ "Ласточка"</v>
      </c>
    </row>
    <row r="43" spans="1:3">
      <c r="A43" s="42"/>
      <c r="B43" s="39"/>
      <c r="C43" s="32" t="s">
        <v>48</v>
      </c>
    </row>
    <row r="44" spans="1:3">
      <c r="A44" s="42"/>
      <c r="B44" s="39"/>
      <c r="C44" s="33" t="str">
        <f>C31</f>
        <v xml:space="preserve">  ИНН 2538091633 КПП 253801001            40703810050000001746</v>
      </c>
    </row>
    <row r="45" spans="1:3">
      <c r="A45" s="42"/>
      <c r="B45" s="39"/>
      <c r="C45" s="34" t="s">
        <v>54</v>
      </c>
    </row>
    <row r="46" spans="1:3">
      <c r="A46" s="42"/>
      <c r="B46" s="39"/>
      <c r="C46" s="35" t="str">
        <f>C33</f>
        <v>БИК 040813608 (ПАО «Сбербанк России» -  Филиал Дальневосточный банк)</v>
      </c>
    </row>
    <row r="47" spans="1:3">
      <c r="A47" s="42"/>
      <c r="B47" s="39"/>
      <c r="C47" s="32" t="s">
        <v>55</v>
      </c>
    </row>
    <row r="48" spans="1:3">
      <c r="A48" s="42"/>
      <c r="B48" s="39"/>
      <c r="C48" s="46" t="str">
        <f>C35</f>
        <v>ЛС: 565; ФИО: 5длзщшгдл; Адрес: шрщшрщг; Период: Август 2017</v>
      </c>
    </row>
    <row r="49" spans="1:3" ht="9" customHeight="1">
      <c r="A49" s="42"/>
      <c r="B49" s="39"/>
      <c r="C49" s="50" t="s">
        <v>58</v>
      </c>
    </row>
    <row r="50" spans="1:3">
      <c r="A50" s="42"/>
      <c r="B50" s="44"/>
      <c r="C50" s="49" t="str">
        <f>C37</f>
        <v>Сумма: 714147 руб. 00 коп.</v>
      </c>
    </row>
    <row r="51" spans="1:3" ht="9" customHeight="1">
      <c r="A51" s="42"/>
      <c r="B51" s="44"/>
      <c r="C51" s="48" t="s">
        <v>59</v>
      </c>
    </row>
    <row r="52" spans="1:3">
      <c r="A52" s="42"/>
      <c r="B52" s="44"/>
      <c r="C52" s="37" t="s">
        <v>51</v>
      </c>
    </row>
    <row r="53" spans="1:3">
      <c r="A53" s="45"/>
      <c r="B53" s="27"/>
      <c r="C53" s="38" t="s">
        <v>52</v>
      </c>
    </row>
    <row r="54" spans="1:3">
      <c r="A54" s="634" t="s">
        <v>111</v>
      </c>
      <c r="B54" s="634"/>
      <c r="C54" s="634"/>
    </row>
    <row r="55" spans="1:3">
      <c r="A55" s="52"/>
      <c r="B55" s="51"/>
      <c r="C55" s="30" t="s">
        <v>112</v>
      </c>
    </row>
    <row r="56" spans="1:3">
      <c r="A56" s="42"/>
      <c r="B56" s="40" t="s">
        <v>47</v>
      </c>
      <c r="C56" s="31" t="str">
        <f>Name</f>
        <v>ТСЖ "Ласточка"</v>
      </c>
    </row>
    <row r="57" spans="1:3">
      <c r="A57" s="42"/>
      <c r="B57" s="39"/>
      <c r="C57" s="32" t="s">
        <v>48</v>
      </c>
    </row>
    <row r="58" spans="1:3">
      <c r="A58" s="42"/>
      <c r="B58" s="39"/>
      <c r="C58" s="33" t="str">
        <f>"  ИНН "&amp;INN&amp;" КПП "&amp;KPP&amp;"            "&amp;PersonalAcc</f>
        <v xml:space="preserve">  ИНН 2538091633 КПП 253801001            40703810050000001746</v>
      </c>
    </row>
    <row r="59" spans="1:3">
      <c r="A59" s="42"/>
      <c r="B59" s="39"/>
      <c r="C59" s="34" t="s">
        <v>49</v>
      </c>
    </row>
    <row r="60" spans="1:3">
      <c r="A60" s="42"/>
      <c r="B60" s="39"/>
      <c r="C60" s="35" t="str">
        <f>"БИК "&amp;BIC&amp;" ("&amp;BankName&amp;")"</f>
        <v>БИК 040813608 (ПАО «Сбербанк России» -  Филиал Дальневосточный банк)</v>
      </c>
    </row>
    <row r="61" spans="1:3">
      <c r="A61" s="42"/>
      <c r="B61" s="39"/>
      <c r="C61" s="32" t="s">
        <v>50</v>
      </c>
    </row>
    <row r="62" spans="1:3">
      <c r="A62" s="42"/>
      <c r="B62" s="39"/>
      <c r="C62" s="36" t="s">
        <v>124</v>
      </c>
    </row>
    <row r="63" spans="1:3" ht="9" customHeight="1">
      <c r="A63" s="42"/>
      <c r="B63" s="39"/>
      <c r="C63" s="32" t="s">
        <v>58</v>
      </c>
    </row>
    <row r="64" spans="1:3">
      <c r="A64" s="42"/>
      <c r="B64" s="39"/>
      <c r="C64" s="49" t="s">
        <v>125</v>
      </c>
    </row>
    <row r="65" spans="1:3" ht="9" customHeight="1">
      <c r="A65" s="42"/>
      <c r="B65" s="41"/>
      <c r="C65" s="47" t="s">
        <v>59</v>
      </c>
    </row>
    <row r="66" spans="1:3">
      <c r="A66" s="42"/>
      <c r="B66" s="39"/>
      <c r="C66" s="37" t="s">
        <v>51</v>
      </c>
    </row>
    <row r="67" spans="1:3">
      <c r="A67" s="45"/>
      <c r="B67" s="43"/>
      <c r="C67" s="38" t="s">
        <v>52</v>
      </c>
    </row>
    <row r="68" spans="1:3">
      <c r="A68" s="42"/>
      <c r="B68" s="39"/>
      <c r="C68" s="30" t="s">
        <v>112</v>
      </c>
    </row>
    <row r="69" spans="1:3">
      <c r="A69" s="42"/>
      <c r="B69" s="40" t="s">
        <v>53</v>
      </c>
      <c r="C69" s="31" t="str">
        <f>C56</f>
        <v>ТСЖ "Ласточка"</v>
      </c>
    </row>
    <row r="70" spans="1:3">
      <c r="A70" s="42"/>
      <c r="B70" s="39"/>
      <c r="C70" s="32" t="s">
        <v>48</v>
      </c>
    </row>
    <row r="71" spans="1:3">
      <c r="A71" s="42"/>
      <c r="B71" s="39"/>
      <c r="C71" s="33" t="str">
        <f>C58</f>
        <v xml:space="preserve">  ИНН 2538091633 КПП 253801001            40703810050000001746</v>
      </c>
    </row>
    <row r="72" spans="1:3">
      <c r="A72" s="42"/>
      <c r="B72" s="39"/>
      <c r="C72" s="34" t="s">
        <v>54</v>
      </c>
    </row>
    <row r="73" spans="1:3">
      <c r="A73" s="42"/>
      <c r="B73" s="39"/>
      <c r="C73" s="35" t="str">
        <f>C60</f>
        <v>БИК 040813608 (ПАО «Сбербанк России» -  Филиал Дальневосточный банк)</v>
      </c>
    </row>
    <row r="74" spans="1:3">
      <c r="A74" s="42"/>
      <c r="B74" s="39"/>
      <c r="C74" s="32" t="s">
        <v>55</v>
      </c>
    </row>
    <row r="75" spans="1:3">
      <c r="A75" s="42"/>
      <c r="B75" s="39"/>
      <c r="C75" s="46" t="str">
        <f>C62</f>
        <v>ЛС: 456; ФИО: iloiuoill; Адрес: мипинеи; Период: Август 2017</v>
      </c>
    </row>
    <row r="76" spans="1:3" ht="9" customHeight="1">
      <c r="A76" s="42"/>
      <c r="B76" s="39"/>
      <c r="C76" s="50" t="s">
        <v>58</v>
      </c>
    </row>
    <row r="77" spans="1:3">
      <c r="A77" s="42"/>
      <c r="B77" s="44"/>
      <c r="C77" s="49" t="str">
        <f>C64</f>
        <v>Сумма: 569 руб. 00 коп.</v>
      </c>
    </row>
    <row r="78" spans="1:3" ht="9" customHeight="1">
      <c r="A78" s="42"/>
      <c r="B78" s="44"/>
      <c r="C78" s="48" t="s">
        <v>59</v>
      </c>
    </row>
    <row r="79" spans="1:3">
      <c r="A79" s="42"/>
      <c r="B79" s="44"/>
      <c r="C79" s="37" t="s">
        <v>51</v>
      </c>
    </row>
    <row r="80" spans="1:3">
      <c r="A80" s="45"/>
      <c r="B80" s="27"/>
      <c r="C80" s="38" t="s">
        <v>52</v>
      </c>
    </row>
    <row r="81" spans="1:3">
      <c r="A81" s="634" t="s">
        <v>111</v>
      </c>
      <c r="B81" s="634"/>
      <c r="C81" s="634"/>
    </row>
  </sheetData>
  <mergeCells count="3">
    <mergeCell ref="A27:C27"/>
    <mergeCell ref="A54:C54"/>
    <mergeCell ref="A81:C81"/>
  </mergeCells>
  <pageMargins left="0.39370078740157499" right="0.39370078740157499" top="0.39370078740157499" bottom="0.39370078740157499" header="0" footer="0"/>
  <pageSetup paperSize="9" orientation="portrait" r:id="rId1"/>
  <rowBreaks count="1" manualBreakCount="1">
    <brk id="54" max="16383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5"/>
  <dimension ref="B3:D9"/>
  <sheetViews>
    <sheetView workbookViewId="0">
      <selection activeCell="D3" sqref="D3"/>
    </sheetView>
  </sheetViews>
  <sheetFormatPr defaultColWidth="8.875" defaultRowHeight="15.75"/>
  <sheetData>
    <row r="3" spans="2:4">
      <c r="B3">
        <v>37025</v>
      </c>
      <c r="C3">
        <v>37048</v>
      </c>
      <c r="D3">
        <v>37098</v>
      </c>
    </row>
    <row r="4" spans="2:4">
      <c r="C4">
        <f>C3-B3</f>
        <v>23</v>
      </c>
      <c r="D4">
        <f>D3-C3</f>
        <v>50</v>
      </c>
    </row>
    <row r="7" spans="2:4">
      <c r="B7">
        <v>73.14</v>
      </c>
      <c r="C7">
        <v>159</v>
      </c>
      <c r="D7">
        <v>-117971.64</v>
      </c>
    </row>
    <row r="9" spans="2:4">
      <c r="B9">
        <v>73.14</v>
      </c>
      <c r="C9">
        <v>159</v>
      </c>
      <c r="D9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0"/>
  <dimension ref="D6:N12"/>
  <sheetViews>
    <sheetView workbookViewId="0">
      <selection activeCell="M28" sqref="M28"/>
    </sheetView>
  </sheetViews>
  <sheetFormatPr defaultColWidth="8.875" defaultRowHeight="15.75"/>
  <sheetData>
    <row r="6" spans="4:14">
      <c r="D6">
        <v>84348</v>
      </c>
      <c r="E6">
        <v>84398</v>
      </c>
      <c r="F6">
        <v>85062</v>
      </c>
      <c r="G6">
        <v>85362</v>
      </c>
      <c r="H6">
        <v>85364</v>
      </c>
      <c r="I6">
        <v>85370</v>
      </c>
      <c r="J6">
        <v>85470</v>
      </c>
      <c r="K6">
        <v>85570</v>
      </c>
      <c r="L6">
        <v>85620</v>
      </c>
    </row>
    <row r="7" spans="4:14">
      <c r="E7">
        <f>D6-E6</f>
        <v>-50</v>
      </c>
      <c r="F7">
        <f t="shared" ref="F7:J7" si="0">E6-F6</f>
        <v>-664</v>
      </c>
      <c r="G7">
        <f t="shared" si="0"/>
        <v>-300</v>
      </c>
      <c r="H7">
        <f t="shared" si="0"/>
        <v>-2</v>
      </c>
      <c r="I7">
        <f t="shared" si="0"/>
        <v>-6</v>
      </c>
      <c r="J7">
        <f t="shared" si="0"/>
        <v>-100</v>
      </c>
      <c r="K7">
        <f>J6-K6</f>
        <v>-100</v>
      </c>
      <c r="L7">
        <f>K6-L6</f>
        <v>-50</v>
      </c>
    </row>
    <row r="8" spans="4:14">
      <c r="D8">
        <f t="shared" ref="D8:I8" si="1">E8+E7</f>
        <v>-1272</v>
      </c>
      <c r="E8">
        <f t="shared" si="1"/>
        <v>-1222</v>
      </c>
      <c r="F8">
        <f t="shared" si="1"/>
        <v>-558</v>
      </c>
      <c r="G8">
        <f t="shared" si="1"/>
        <v>-258</v>
      </c>
      <c r="H8">
        <f t="shared" si="1"/>
        <v>-256</v>
      </c>
      <c r="I8">
        <f t="shared" si="1"/>
        <v>-250</v>
      </c>
      <c r="J8">
        <f>K8+K7</f>
        <v>-150</v>
      </c>
      <c r="K8">
        <v>-50</v>
      </c>
      <c r="L8">
        <v>0</v>
      </c>
    </row>
    <row r="10" spans="4:14">
      <c r="E10">
        <v>159</v>
      </c>
      <c r="F10">
        <v>2111.52</v>
      </c>
      <c r="G10">
        <v>954</v>
      </c>
      <c r="H10">
        <v>6.36</v>
      </c>
      <c r="I10">
        <v>19.080000000000002</v>
      </c>
      <c r="J10">
        <v>318</v>
      </c>
      <c r="K10">
        <v>330</v>
      </c>
      <c r="L10">
        <v>165</v>
      </c>
      <c r="M10">
        <v>-282546</v>
      </c>
      <c r="N10">
        <v>0</v>
      </c>
    </row>
    <row r="12" spans="4:14">
      <c r="E12">
        <v>159</v>
      </c>
      <c r="F12">
        <v>2111.52</v>
      </c>
      <c r="G12">
        <v>954</v>
      </c>
      <c r="H12">
        <v>6.36</v>
      </c>
      <c r="I12">
        <v>19.080000000000002</v>
      </c>
      <c r="J12">
        <v>318</v>
      </c>
      <c r="K12">
        <v>330</v>
      </c>
      <c r="L12">
        <v>165</v>
      </c>
      <c r="M12">
        <v>0</v>
      </c>
      <c r="N12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2"/>
  <dimension ref="A3:M122"/>
  <sheetViews>
    <sheetView workbookViewId="0">
      <selection activeCell="D48" sqref="D48"/>
    </sheetView>
  </sheetViews>
  <sheetFormatPr defaultColWidth="8.875" defaultRowHeight="15.75"/>
  <cols>
    <col min="2" max="2" width="19.75" customWidth="1"/>
    <col min="3" max="3" width="11" customWidth="1"/>
    <col min="4" max="4" width="25.5" customWidth="1"/>
  </cols>
  <sheetData>
    <row r="3" spans="1:13">
      <c r="B3">
        <v>120.84</v>
      </c>
      <c r="C3">
        <v>108.12</v>
      </c>
      <c r="D3">
        <v>318</v>
      </c>
      <c r="E3">
        <v>540.6</v>
      </c>
      <c r="F3">
        <v>318</v>
      </c>
      <c r="G3">
        <v>12.72</v>
      </c>
      <c r="H3">
        <v>330</v>
      </c>
      <c r="I3">
        <v>660</v>
      </c>
      <c r="J3">
        <v>3375.8999999999996</v>
      </c>
      <c r="K3">
        <v>495</v>
      </c>
      <c r="L3">
        <v>-112183.5</v>
      </c>
      <c r="M3">
        <v>0</v>
      </c>
    </row>
    <row r="5" spans="1:13">
      <c r="A5">
        <v>32076</v>
      </c>
      <c r="B5">
        <v>32114</v>
      </c>
      <c r="C5">
        <v>32148</v>
      </c>
      <c r="D5">
        <v>32248</v>
      </c>
      <c r="E5">
        <v>32418</v>
      </c>
      <c r="F5">
        <v>32518</v>
      </c>
      <c r="G5">
        <v>32522</v>
      </c>
      <c r="H5">
        <v>32622</v>
      </c>
      <c r="I5">
        <v>32822</v>
      </c>
      <c r="J5">
        <v>33845</v>
      </c>
      <c r="K5">
        <v>33995</v>
      </c>
    </row>
    <row r="6" spans="1:13">
      <c r="B6">
        <f>B5-A5</f>
        <v>38</v>
      </c>
      <c r="C6">
        <f>C5-B5</f>
        <v>34</v>
      </c>
      <c r="D6">
        <f t="shared" ref="D6:I6" si="0">D5-C5</f>
        <v>100</v>
      </c>
      <c r="E6">
        <f t="shared" si="0"/>
        <v>170</v>
      </c>
      <c r="F6">
        <f t="shared" si="0"/>
        <v>100</v>
      </c>
      <c r="G6">
        <f t="shared" si="0"/>
        <v>4</v>
      </c>
      <c r="H6">
        <f t="shared" si="0"/>
        <v>100</v>
      </c>
      <c r="I6">
        <f t="shared" si="0"/>
        <v>200</v>
      </c>
      <c r="J6">
        <f>J5-I5</f>
        <v>1023</v>
      </c>
      <c r="K6">
        <f>K5-J5</f>
        <v>150</v>
      </c>
    </row>
    <row r="8" spans="1:13">
      <c r="A8">
        <f t="shared" ref="A8:H8" si="1">B8-B6</f>
        <v>-1769</v>
      </c>
      <c r="B8">
        <f t="shared" si="1"/>
        <v>-1731</v>
      </c>
      <c r="C8">
        <f t="shared" si="1"/>
        <v>-1697</v>
      </c>
      <c r="D8">
        <f t="shared" si="1"/>
        <v>-1597</v>
      </c>
      <c r="E8">
        <f t="shared" si="1"/>
        <v>-1427</v>
      </c>
      <c r="F8">
        <f t="shared" si="1"/>
        <v>-1327</v>
      </c>
      <c r="G8">
        <f t="shared" si="1"/>
        <v>-1323</v>
      </c>
      <c r="H8">
        <f t="shared" si="1"/>
        <v>-1223</v>
      </c>
      <c r="I8">
        <f>J8-J6</f>
        <v>-1023</v>
      </c>
      <c r="J8">
        <v>0</v>
      </c>
      <c r="K8">
        <v>150</v>
      </c>
    </row>
    <row r="9" spans="1:13">
      <c r="B9">
        <f>B8-A8</f>
        <v>38</v>
      </c>
      <c r="C9">
        <f t="shared" ref="C9:K9" si="2">C8-B8</f>
        <v>34</v>
      </c>
      <c r="D9">
        <f t="shared" si="2"/>
        <v>100</v>
      </c>
      <c r="E9">
        <f t="shared" si="2"/>
        <v>170</v>
      </c>
      <c r="F9">
        <f t="shared" si="2"/>
        <v>100</v>
      </c>
      <c r="G9">
        <f t="shared" si="2"/>
        <v>4</v>
      </c>
      <c r="H9">
        <f t="shared" si="2"/>
        <v>100</v>
      </c>
      <c r="I9">
        <f t="shared" si="2"/>
        <v>200</v>
      </c>
      <c r="J9">
        <f t="shared" si="2"/>
        <v>1023</v>
      </c>
      <c r="K9">
        <f t="shared" si="2"/>
        <v>150</v>
      </c>
    </row>
    <row r="11" spans="1:13">
      <c r="B11">
        <v>120.84</v>
      </c>
      <c r="C11">
        <v>108.12</v>
      </c>
      <c r="D11">
        <v>318</v>
      </c>
      <c r="E11">
        <v>540.6</v>
      </c>
      <c r="F11">
        <v>318</v>
      </c>
      <c r="G11">
        <v>12.72</v>
      </c>
      <c r="H11">
        <v>330</v>
      </c>
      <c r="I11">
        <v>660</v>
      </c>
      <c r="J11">
        <v>3375.8999999999996</v>
      </c>
      <c r="K11">
        <v>495</v>
      </c>
      <c r="L11">
        <v>-495</v>
      </c>
      <c r="M11">
        <v>0</v>
      </c>
    </row>
    <row r="14" spans="1:13">
      <c r="C14" t="s">
        <v>1005</v>
      </c>
      <c r="D14" t="s">
        <v>1006</v>
      </c>
    </row>
    <row r="15" spans="1:13">
      <c r="A15" s="492" t="s">
        <v>570</v>
      </c>
      <c r="B15" s="483" t="str">
        <f>Оборотка!F12</f>
        <v>Солянов Р.Г.</v>
      </c>
      <c r="C15" s="4">
        <v>-3206.1000000000017</v>
      </c>
      <c r="D15" s="551">
        <v>-351.80000000000155</v>
      </c>
    </row>
    <row r="16" spans="1:13">
      <c r="A16" s="492" t="s">
        <v>571</v>
      </c>
      <c r="B16" s="483" t="str">
        <f>Оборотка!F13</f>
        <v>Бугаец В.В.</v>
      </c>
      <c r="C16" s="4">
        <v>-2156.7799999999975</v>
      </c>
      <c r="D16" s="551">
        <v>-25.949999999997544</v>
      </c>
    </row>
    <row r="17" spans="1:4">
      <c r="A17" s="492" t="s">
        <v>572</v>
      </c>
      <c r="B17" s="483" t="str">
        <f>Оборотка!F14</f>
        <v>Молданова Л.Э.</v>
      </c>
      <c r="C17" s="4">
        <v>-9.999999999922693E-2</v>
      </c>
      <c r="D17" s="4">
        <v>1945.9300000000007</v>
      </c>
    </row>
    <row r="18" spans="1:4">
      <c r="A18" s="492" t="s">
        <v>573</v>
      </c>
      <c r="B18" s="483" t="str">
        <f>Оборотка!F15</f>
        <v>Чупалов А.Я.</v>
      </c>
      <c r="C18" s="4">
        <v>-3.0000000001109584E-2</v>
      </c>
      <c r="D18" s="4">
        <v>1846.649999999999</v>
      </c>
    </row>
    <row r="19" spans="1:4">
      <c r="A19" s="492" t="s">
        <v>574</v>
      </c>
      <c r="B19" s="483" t="str">
        <f>Оборотка!F16</f>
        <v>Шувалов  А.В.</v>
      </c>
      <c r="C19" s="4">
        <v>-111.0600000000004</v>
      </c>
      <c r="D19" s="4">
        <v>2125.1399999999994</v>
      </c>
    </row>
    <row r="20" spans="1:4">
      <c r="A20" s="492" t="s">
        <v>575</v>
      </c>
      <c r="B20" s="483" t="str">
        <f>Оборотка!F17</f>
        <v>Кожухарь С.В.</v>
      </c>
      <c r="C20" s="4">
        <v>0</v>
      </c>
      <c r="D20" s="4">
        <v>2012.14</v>
      </c>
    </row>
    <row r="21" spans="1:4">
      <c r="A21" s="492" t="s">
        <v>576</v>
      </c>
      <c r="B21" s="483" t="str">
        <f>Оборотка!F18</f>
        <v>Килина Л.П.</v>
      </c>
      <c r="C21" s="4">
        <v>-0.11999999999807187</v>
      </c>
      <c r="D21" s="4">
        <v>1975.6100000000019</v>
      </c>
    </row>
    <row r="22" spans="1:4">
      <c r="A22" s="492" t="s">
        <v>577</v>
      </c>
      <c r="B22" s="483" t="str">
        <f>Оборотка!F19</f>
        <v>Ветохина Н.С.</v>
      </c>
      <c r="C22" s="4">
        <v>-9.9999999999909051E-2</v>
      </c>
      <c r="D22" s="4">
        <v>3497.7000000000003</v>
      </c>
    </row>
    <row r="23" spans="1:4">
      <c r="A23" s="492" t="s">
        <v>578</v>
      </c>
      <c r="B23" s="483" t="str">
        <f>Оборотка!F20</f>
        <v>Федорова Н.Ю.</v>
      </c>
      <c r="C23" s="4">
        <v>0.12999999999465217</v>
      </c>
      <c r="D23" s="4">
        <v>4055.6299999999947</v>
      </c>
    </row>
    <row r="24" spans="1:4">
      <c r="A24" s="492" t="s">
        <v>579</v>
      </c>
      <c r="B24" s="483" t="str">
        <f>Оборотка!F21</f>
        <v>Степанова Т.В.</v>
      </c>
      <c r="C24" s="4">
        <v>-0.14000000000123691</v>
      </c>
      <c r="D24" s="4">
        <v>2731.2899999999986</v>
      </c>
    </row>
    <row r="25" spans="1:4">
      <c r="A25" s="492" t="s">
        <v>580</v>
      </c>
      <c r="B25" s="483" t="str">
        <f>Оборотка!F22</f>
        <v>Николаев Г.Г.</v>
      </c>
      <c r="C25" s="4">
        <v>-0.21999999999252395</v>
      </c>
      <c r="D25" s="4">
        <v>2130.6100000000074</v>
      </c>
    </row>
    <row r="26" spans="1:4">
      <c r="A26" s="492" t="s">
        <v>581</v>
      </c>
      <c r="B26" s="483" t="str">
        <f>Оборотка!F23</f>
        <v>Карасев Н.М.</v>
      </c>
      <c r="C26" s="4">
        <v>1733.4800000000009</v>
      </c>
      <c r="D26" s="4">
        <v>3668.6200000000008</v>
      </c>
    </row>
    <row r="27" spans="1:4">
      <c r="A27" s="492" t="s">
        <v>582</v>
      </c>
      <c r="B27" s="483" t="str">
        <f>Оборотка!F24</f>
        <v>Джола В.В.</v>
      </c>
      <c r="C27" s="4">
        <v>-3.999999999996362E-2</v>
      </c>
      <c r="D27" s="4">
        <v>2100.86</v>
      </c>
    </row>
    <row r="28" spans="1:4">
      <c r="A28" s="492" t="s">
        <v>583</v>
      </c>
      <c r="B28" s="483" t="str">
        <f>Оборотка!F25</f>
        <v>Пак А.Г.</v>
      </c>
      <c r="C28" s="4">
        <v>-422.73999999999478</v>
      </c>
      <c r="D28" s="552">
        <v>1579.5000000000052</v>
      </c>
    </row>
    <row r="29" spans="1:4">
      <c r="A29" s="492" t="s">
        <v>584</v>
      </c>
      <c r="B29" s="483" t="str">
        <f>Оборотка!F26</f>
        <v>Малярчук В.В.</v>
      </c>
      <c r="C29" s="4">
        <v>-47.100000000001273</v>
      </c>
      <c r="D29" s="4">
        <v>2073.8299999999986</v>
      </c>
    </row>
    <row r="30" spans="1:4">
      <c r="A30" s="492" t="s">
        <v>585</v>
      </c>
      <c r="B30" s="483" t="str">
        <f>Оборотка!F27</f>
        <v>Олесик В.Н.</v>
      </c>
      <c r="C30" s="4">
        <v>527.12999999999647</v>
      </c>
      <c r="D30" s="4">
        <v>3031.6299999999965</v>
      </c>
    </row>
    <row r="31" spans="1:4">
      <c r="A31" s="492" t="s">
        <v>586</v>
      </c>
      <c r="B31" s="483" t="str">
        <f>Оборотка!F28</f>
        <v>Мисько И.В.</v>
      </c>
      <c r="C31" s="4">
        <v>-4.0000000003601599E-2</v>
      </c>
      <c r="D31" s="4">
        <v>2418.6599999999962</v>
      </c>
    </row>
    <row r="32" spans="1:4">
      <c r="A32" s="492" t="s">
        <v>587</v>
      </c>
      <c r="B32" s="483" t="str">
        <f>Оборотка!F29</f>
        <v>Сушилина Р.Ф.</v>
      </c>
      <c r="C32" s="4">
        <v>-269.58000000000061</v>
      </c>
      <c r="D32" s="4">
        <v>1626.9499999999994</v>
      </c>
    </row>
    <row r="33" spans="1:4">
      <c r="A33" s="492" t="s">
        <v>588</v>
      </c>
      <c r="B33" s="483" t="str">
        <f>Оборотка!F30</f>
        <v>Федотова О.В.</v>
      </c>
      <c r="C33" s="4">
        <v>-3114.2899999999945</v>
      </c>
      <c r="D33" s="551">
        <v>-775.55999999999449</v>
      </c>
    </row>
    <row r="34" spans="1:4">
      <c r="A34" s="492" t="s">
        <v>589</v>
      </c>
      <c r="B34" s="483" t="str">
        <f>Оборотка!F31</f>
        <v>Леонтьев В.В.</v>
      </c>
      <c r="C34" s="4">
        <v>-5808.2899999999991</v>
      </c>
      <c r="D34" s="551">
        <v>-3496.309999999999</v>
      </c>
    </row>
    <row r="35" spans="1:4">
      <c r="A35" s="492" t="s">
        <v>590</v>
      </c>
      <c r="B35" s="483" t="str">
        <f>Оборотка!F32</f>
        <v>Назарова Л.Г.</v>
      </c>
      <c r="C35" s="4">
        <v>6565.4800000000059</v>
      </c>
      <c r="D35" s="4">
        <v>10339.480000000007</v>
      </c>
    </row>
    <row r="36" spans="1:4">
      <c r="A36" s="492" t="s">
        <v>591</v>
      </c>
      <c r="B36" s="483" t="str">
        <f>Оборотка!F33</f>
        <v>Миняева С.И.</v>
      </c>
      <c r="C36" s="4">
        <v>2056.2100000000069</v>
      </c>
      <c r="D36" s="4">
        <v>4335.6500000000069</v>
      </c>
    </row>
    <row r="37" spans="1:4">
      <c r="A37" s="492" t="s">
        <v>592</v>
      </c>
      <c r="B37" s="483" t="str">
        <f>Оборотка!F34</f>
        <v>Филиппович О.Р.</v>
      </c>
      <c r="C37" s="4">
        <v>5689.4000000000015</v>
      </c>
      <c r="D37" s="4">
        <v>7585.9300000000012</v>
      </c>
    </row>
    <row r="38" spans="1:4">
      <c r="A38" s="492" t="s">
        <v>593</v>
      </c>
      <c r="B38" s="483" t="str">
        <f>Оборотка!F35</f>
        <v>Мельников М.П.</v>
      </c>
      <c r="C38" s="4">
        <v>0.17000000000052751</v>
      </c>
      <c r="D38" s="4">
        <v>2346.2700000000004</v>
      </c>
    </row>
    <row r="39" spans="1:4">
      <c r="A39" s="492" t="s">
        <v>594</v>
      </c>
      <c r="B39" s="483" t="str">
        <f>Оборотка!F36</f>
        <v>Корзюк Е.А.</v>
      </c>
      <c r="C39" s="4">
        <v>4055.1600000000017</v>
      </c>
      <c r="D39" s="4">
        <v>6638.8600000000015</v>
      </c>
    </row>
    <row r="40" spans="1:4">
      <c r="A40" s="492" t="s">
        <v>595</v>
      </c>
      <c r="B40" s="483" t="str">
        <f>Оборотка!F37</f>
        <v>Куницын А.П.</v>
      </c>
      <c r="C40" s="4">
        <v>-19.770000000000664</v>
      </c>
      <c r="D40" s="4">
        <v>1843.7599999999993</v>
      </c>
    </row>
    <row r="41" spans="1:4">
      <c r="A41" s="492" t="s">
        <v>596</v>
      </c>
      <c r="B41" s="483" t="str">
        <f>Оборотка!F38</f>
        <v>Сергиенко В.А.</v>
      </c>
      <c r="C41" s="4">
        <v>-0.7899999999940519</v>
      </c>
      <c r="D41" s="4">
        <v>2328.0400000000059</v>
      </c>
    </row>
    <row r="42" spans="1:4">
      <c r="A42" s="492" t="s">
        <v>597</v>
      </c>
      <c r="B42" s="483" t="str">
        <f>Оборотка!F39</f>
        <v>Армашова Л.Д.</v>
      </c>
      <c r="C42" s="4">
        <v>7.999999999992724E-2</v>
      </c>
      <c r="D42" s="4">
        <v>2288.96</v>
      </c>
    </row>
    <row r="43" spans="1:4">
      <c r="A43" s="492" t="s">
        <v>598</v>
      </c>
      <c r="B43" s="483" t="str">
        <f>Оборотка!F40</f>
        <v>Журавлева Е.С.</v>
      </c>
      <c r="C43" s="4">
        <v>-23.169999999997799</v>
      </c>
      <c r="D43" s="4">
        <v>2255.9300000000021</v>
      </c>
    </row>
    <row r="44" spans="1:4">
      <c r="A44" s="492" t="s">
        <v>599</v>
      </c>
      <c r="B44" s="483" t="str">
        <f>Оборотка!F41</f>
        <v>Хорева Е.Н.</v>
      </c>
      <c r="C44" s="4">
        <v>8.0000000007203198E-2</v>
      </c>
      <c r="D44" s="4">
        <v>4464.1200000000072</v>
      </c>
    </row>
    <row r="45" spans="1:4">
      <c r="A45" s="492" t="s">
        <v>600</v>
      </c>
      <c r="B45" s="483" t="str">
        <f>Оборотка!F42</f>
        <v>Даниш Н.А.</v>
      </c>
      <c r="C45" s="4">
        <v>-0.11999999999807187</v>
      </c>
      <c r="D45" s="4">
        <v>2021.810000000002</v>
      </c>
    </row>
    <row r="46" spans="1:4">
      <c r="A46" s="492" t="s">
        <v>601</v>
      </c>
      <c r="B46" s="483" t="str">
        <f>Оборотка!F43</f>
        <v>Гренок Р.В.</v>
      </c>
      <c r="C46" s="4">
        <v>0.10000000000172804</v>
      </c>
      <c r="D46" s="4">
        <v>2854.4000000000019</v>
      </c>
    </row>
    <row r="47" spans="1:4">
      <c r="A47" s="492" t="s">
        <v>602</v>
      </c>
      <c r="B47" s="483" t="str">
        <f>Оборотка!F44</f>
        <v>Быкова Т.Д.</v>
      </c>
      <c r="C47" s="4">
        <v>-230.91000000000531</v>
      </c>
      <c r="D47" s="4">
        <v>3128.2899999999945</v>
      </c>
    </row>
    <row r="48" spans="1:4">
      <c r="A48" s="492" t="s">
        <v>603</v>
      </c>
      <c r="B48" s="483" t="str">
        <f>Оборотка!F45</f>
        <v>Пуликов А.Ю.</v>
      </c>
      <c r="C48" s="4">
        <v>-1712.1099999999967</v>
      </c>
      <c r="D48" s="551">
        <v>-119.17999999999665</v>
      </c>
    </row>
    <row r="49" spans="1:4">
      <c r="A49" s="492" t="s">
        <v>604</v>
      </c>
      <c r="B49" s="483" t="str">
        <f>Оборотка!F46</f>
        <v>Ващенко Н.Г.</v>
      </c>
      <c r="C49" s="4">
        <v>-5.7099999999988995</v>
      </c>
      <c r="D49" s="4">
        <v>1778.620000000001</v>
      </c>
    </row>
    <row r="50" spans="1:4">
      <c r="A50" s="492" t="s">
        <v>605</v>
      </c>
      <c r="B50" s="483" t="str">
        <f>Оборотка!F47</f>
        <v>Заяц В.Ф.</v>
      </c>
      <c r="C50" s="4">
        <v>5.0000000001091394E-2</v>
      </c>
      <c r="D50" s="4">
        <v>3935.630000000001</v>
      </c>
    </row>
    <row r="51" spans="1:4">
      <c r="A51" s="492" t="s">
        <v>606</v>
      </c>
      <c r="B51" s="483" t="str">
        <f>Оборотка!F48</f>
        <v>Ворожбит В.Ф.</v>
      </c>
      <c r="C51" s="4">
        <v>1577.4600000000041</v>
      </c>
      <c r="D51" s="4">
        <v>3708.060000000004</v>
      </c>
    </row>
    <row r="52" spans="1:4">
      <c r="A52" s="492" t="s">
        <v>607</v>
      </c>
      <c r="B52" s="483" t="str">
        <f>Оборотка!F49</f>
        <v>Садовничая Т..Ф.</v>
      </c>
      <c r="C52" s="4">
        <v>-134.51999999999498</v>
      </c>
      <c r="D52" s="4">
        <v>2702.6200000000049</v>
      </c>
    </row>
    <row r="53" spans="1:4">
      <c r="A53" s="492" t="s">
        <v>608</v>
      </c>
      <c r="B53" s="483" t="str">
        <f>Оборотка!F50</f>
        <v xml:space="preserve"> Гальченко Л.А.</v>
      </c>
      <c r="C53" s="4">
        <v>-576.05999999999494</v>
      </c>
      <c r="D53" s="552">
        <v>1739.5700000000052</v>
      </c>
    </row>
    <row r="54" spans="1:4">
      <c r="A54" s="492" t="s">
        <v>609</v>
      </c>
      <c r="B54" s="483" t="str">
        <f>Оборотка!F51</f>
        <v>Перфильева Е.А.</v>
      </c>
      <c r="C54" s="4">
        <v>-150.25000000000091</v>
      </c>
      <c r="D54" s="4">
        <v>2426.849999999999</v>
      </c>
    </row>
    <row r="55" spans="1:4">
      <c r="A55" s="492" t="s">
        <v>610</v>
      </c>
      <c r="B55" s="483" t="str">
        <f>Оборотка!F52</f>
        <v>Скопцова Е.В.</v>
      </c>
      <c r="C55" s="4">
        <v>-465.24000000000433</v>
      </c>
      <c r="D55" s="4">
        <v>3029.2599999999957</v>
      </c>
    </row>
    <row r="56" spans="1:4">
      <c r="A56" s="492" t="s">
        <v>611</v>
      </c>
      <c r="B56" s="483" t="str">
        <f>Оборотка!F53</f>
        <v>Перебейнос Н.Л.</v>
      </c>
      <c r="C56" s="4">
        <v>27412.69</v>
      </c>
      <c r="D56" s="4">
        <v>29431.32</v>
      </c>
    </row>
    <row r="57" spans="1:4">
      <c r="A57" s="492" t="s">
        <v>612</v>
      </c>
      <c r="B57" s="483" t="str">
        <f>Оборотка!F54</f>
        <v>Уза С.С.</v>
      </c>
      <c r="C57" s="4">
        <v>1691.5100000000027</v>
      </c>
      <c r="D57" s="4">
        <v>3366.9400000000028</v>
      </c>
    </row>
    <row r="58" spans="1:4">
      <c r="A58" s="492" t="s">
        <v>613</v>
      </c>
      <c r="B58" s="483" t="str">
        <f>Оборотка!F55</f>
        <v>Голиков С.Г.</v>
      </c>
      <c r="C58" s="4">
        <v>197.82999999999902</v>
      </c>
      <c r="D58" s="4">
        <v>2513.1099999999992</v>
      </c>
    </row>
    <row r="59" spans="1:4">
      <c r="A59" s="492" t="s">
        <v>614</v>
      </c>
      <c r="B59" s="483" t="str">
        <f>Оборотка!F56</f>
        <v>Круглякова  М.П.</v>
      </c>
      <c r="C59" s="4">
        <v>-3.1400000000016917</v>
      </c>
      <c r="D59" s="4">
        <v>2209.9599999999982</v>
      </c>
    </row>
    <row r="60" spans="1:4">
      <c r="A60" s="492" t="s">
        <v>615</v>
      </c>
      <c r="B60" s="483" t="str">
        <f>Оборотка!F57</f>
        <v>Лучинина А.Я.</v>
      </c>
      <c r="C60" s="4">
        <v>7.0000000003801688E-2</v>
      </c>
      <c r="D60" s="4">
        <v>1975.9100000000037</v>
      </c>
    </row>
    <row r="61" spans="1:4">
      <c r="A61" s="492" t="s">
        <v>616</v>
      </c>
      <c r="B61" s="483" t="str">
        <f>Оборотка!F58</f>
        <v>Мейта Т.В.</v>
      </c>
      <c r="C61" s="4">
        <v>-23334.440000000002</v>
      </c>
      <c r="D61" s="551">
        <v>-21091.410000000003</v>
      </c>
    </row>
    <row r="62" spans="1:4">
      <c r="A62" s="492" t="s">
        <v>617</v>
      </c>
      <c r="B62" s="483" t="str">
        <f>Оборотка!F59</f>
        <v>Коваленина Л.Г.</v>
      </c>
      <c r="C62" s="4">
        <v>-243.26999999999498</v>
      </c>
      <c r="D62" s="4">
        <v>2561.6500000000051</v>
      </c>
    </row>
    <row r="63" spans="1:4">
      <c r="A63" s="492" t="s">
        <v>618</v>
      </c>
      <c r="B63" s="483" t="str">
        <f>Оборотка!F60</f>
        <v>Заяц Т.В.</v>
      </c>
      <c r="C63" s="4">
        <v>-2764.0700000000024</v>
      </c>
      <c r="D63" s="551">
        <v>-97.870000000002619</v>
      </c>
    </row>
    <row r="64" spans="1:4">
      <c r="A64" s="492" t="s">
        <v>619</v>
      </c>
      <c r="B64" s="483" t="str">
        <f>Оборотка!F61</f>
        <v>Володарская Е.П.</v>
      </c>
      <c r="C64" s="4">
        <v>9180.9200000000037</v>
      </c>
      <c r="D64" s="4">
        <v>12225.850000000004</v>
      </c>
    </row>
    <row r="65" spans="1:4">
      <c r="A65" s="492" t="s">
        <v>620</v>
      </c>
      <c r="B65" s="483" t="str">
        <f>Оборотка!F62</f>
        <v>Сыроваткина Л.Б.</v>
      </c>
      <c r="C65" s="4">
        <v>2242.9299999999985</v>
      </c>
      <c r="D65" s="4">
        <v>4462.8599999999988</v>
      </c>
    </row>
    <row r="66" spans="1:4">
      <c r="A66" s="492" t="s">
        <v>621</v>
      </c>
      <c r="B66" s="483" t="str">
        <f>Оборотка!F63</f>
        <v>Гончаренко С.В.</v>
      </c>
      <c r="C66" s="4">
        <v>291.5799999999972</v>
      </c>
      <c r="D66" s="4">
        <v>2613.4599999999973</v>
      </c>
    </row>
    <row r="67" spans="1:4">
      <c r="A67" s="492" t="s">
        <v>622</v>
      </c>
      <c r="B67" s="483" t="str">
        <f>Оборотка!F64</f>
        <v>Копытова Т.Ф.</v>
      </c>
      <c r="C67" s="4">
        <v>-0.2299999999981992</v>
      </c>
      <c r="D67" s="4">
        <v>2559.3700000000017</v>
      </c>
    </row>
    <row r="68" spans="1:4">
      <c r="A68" s="492" t="s">
        <v>623</v>
      </c>
      <c r="B68" s="483" t="str">
        <f>Оборотка!F65</f>
        <v>Оконешникова С.Б.</v>
      </c>
      <c r="C68" s="4">
        <v>2407.4399999999978</v>
      </c>
      <c r="D68" s="4">
        <v>5309.8599999999979</v>
      </c>
    </row>
    <row r="69" spans="1:4">
      <c r="A69" s="492" t="s">
        <v>624</v>
      </c>
      <c r="B69" s="483" t="str">
        <f>Оборотка!F66</f>
        <v>Зима Е.В.</v>
      </c>
      <c r="C69" s="4">
        <v>-9.9999999998317435E-2</v>
      </c>
      <c r="D69" s="4">
        <v>1962.4300000000017</v>
      </c>
    </row>
    <row r="70" spans="1:4">
      <c r="A70" s="492" t="s">
        <v>625</v>
      </c>
      <c r="B70" s="483" t="str">
        <f>Оборотка!F67</f>
        <v>Сиваков А.М.</v>
      </c>
      <c r="C70" s="4">
        <v>0.13000000000147338</v>
      </c>
      <c r="D70" s="4">
        <v>3266.9300000000017</v>
      </c>
    </row>
    <row r="71" spans="1:4">
      <c r="A71" s="492" t="s">
        <v>626</v>
      </c>
      <c r="B71" s="483" t="str">
        <f>Оборотка!F68</f>
        <v>Фомин А.Б.</v>
      </c>
      <c r="C71" s="4">
        <v>232.63000000000329</v>
      </c>
      <c r="D71" s="4">
        <v>2869.1300000000033</v>
      </c>
    </row>
    <row r="72" spans="1:4">
      <c r="A72" s="492" t="s">
        <v>627</v>
      </c>
      <c r="B72" s="483" t="str">
        <f>Оборотка!F69</f>
        <v>Суглобов В.Н.</v>
      </c>
      <c r="C72" s="4">
        <v>-1.6399999999969168</v>
      </c>
      <c r="D72" s="4">
        <v>1940.8600000000031</v>
      </c>
    </row>
    <row r="73" spans="1:4">
      <c r="A73" s="492" t="s">
        <v>628</v>
      </c>
      <c r="B73" s="483" t="str">
        <f>Оборотка!F70</f>
        <v>Бабкин О.В.</v>
      </c>
      <c r="C73" s="4">
        <v>6027.930000000003</v>
      </c>
      <c r="D73" s="4">
        <v>8581.1600000000035</v>
      </c>
    </row>
    <row r="74" spans="1:4">
      <c r="A74" s="492" t="s">
        <v>629</v>
      </c>
      <c r="B74" s="483" t="str">
        <f>Оборотка!F71</f>
        <v>Мамедова Т.С.</v>
      </c>
      <c r="C74" s="4">
        <v>5.000000000336513E-2</v>
      </c>
      <c r="D74" s="4">
        <v>2143.7300000000032</v>
      </c>
    </row>
    <row r="75" spans="1:4">
      <c r="A75" s="492" t="s">
        <v>630</v>
      </c>
      <c r="B75" s="483" t="str">
        <f>Оборотка!F72</f>
        <v>Кутьмин С.М.</v>
      </c>
      <c r="C75" s="4">
        <v>4397.6800000000012</v>
      </c>
      <c r="D75" s="4">
        <v>6270.880000000001</v>
      </c>
    </row>
    <row r="76" spans="1:4">
      <c r="A76" s="492" t="s">
        <v>631</v>
      </c>
      <c r="B76" s="483" t="str">
        <f>Оборотка!F73</f>
        <v>Болозович А.А.</v>
      </c>
      <c r="C76" s="4">
        <v>1174.900000000006</v>
      </c>
      <c r="D76" s="4">
        <v>2952.7400000000061</v>
      </c>
    </row>
    <row r="77" spans="1:4">
      <c r="A77" s="492" t="s">
        <v>632</v>
      </c>
      <c r="B77" s="483" t="str">
        <f>Оборотка!F74</f>
        <v>Слободянюк A.А.</v>
      </c>
      <c r="C77" s="4">
        <v>51.430000000001655</v>
      </c>
      <c r="D77" s="4">
        <v>1895.1600000000017</v>
      </c>
    </row>
    <row r="78" spans="1:4">
      <c r="A78" s="492" t="s">
        <v>633</v>
      </c>
      <c r="B78" s="483" t="str">
        <f>Оборотка!F75</f>
        <v>Гуляев В.А.</v>
      </c>
      <c r="C78" s="4">
        <v>107.86000000000013</v>
      </c>
      <c r="D78" s="4">
        <v>2747.6600000000003</v>
      </c>
    </row>
    <row r="79" spans="1:4">
      <c r="A79" s="492" t="s">
        <v>634</v>
      </c>
      <c r="B79" s="483" t="str">
        <f>Оборотка!F76</f>
        <v>Кириленко Л.М.</v>
      </c>
      <c r="C79" s="4">
        <v>0.17000000000280124</v>
      </c>
      <c r="D79" s="4">
        <v>3075.5700000000029</v>
      </c>
    </row>
    <row r="80" spans="1:4">
      <c r="A80" s="492" t="s">
        <v>635</v>
      </c>
      <c r="B80" s="483" t="str">
        <f>Оборотка!F77</f>
        <v>Овчаренко В.И.</v>
      </c>
      <c r="C80" s="4">
        <v>-0.32000000000061846</v>
      </c>
      <c r="D80" s="4">
        <v>2381.3099999999995</v>
      </c>
    </row>
    <row r="81" spans="1:4">
      <c r="A81" s="492" t="s">
        <v>636</v>
      </c>
      <c r="B81" s="483" t="str">
        <f>Оборотка!F78</f>
        <v>Володченко Е.Г.</v>
      </c>
      <c r="C81" s="4">
        <v>2665.3100000000018</v>
      </c>
      <c r="D81" s="4">
        <v>4799.4400000000023</v>
      </c>
    </row>
    <row r="82" spans="1:4">
      <c r="A82" s="492" t="s">
        <v>637</v>
      </c>
      <c r="B82" s="483" t="str">
        <f>Оборотка!F79</f>
        <v>Малюкевич А.В.</v>
      </c>
      <c r="C82" s="4">
        <v>4.9999999997453415E-2</v>
      </c>
      <c r="D82" s="4">
        <v>2437.4299999999976</v>
      </c>
    </row>
    <row r="83" spans="1:4">
      <c r="A83" s="492" t="s">
        <v>638</v>
      </c>
      <c r="B83" s="483" t="str">
        <f>Оборотка!F80</f>
        <v>Попов К.А.</v>
      </c>
      <c r="C83" s="4">
        <v>7572.3200000000015</v>
      </c>
      <c r="D83" s="4">
        <v>9732.6200000000026</v>
      </c>
    </row>
    <row r="84" spans="1:4">
      <c r="A84" s="492" t="s">
        <v>639</v>
      </c>
      <c r="B84" s="483" t="str">
        <f>Оборотка!F81</f>
        <v>Рогачев В.С.</v>
      </c>
      <c r="C84" s="4">
        <v>7.0000000002892193E-2</v>
      </c>
      <c r="D84" s="4">
        <v>2147.5100000000029</v>
      </c>
    </row>
    <row r="85" spans="1:4">
      <c r="A85" s="492" t="s">
        <v>640</v>
      </c>
      <c r="B85" s="483" t="str">
        <f>Оборотка!F82</f>
        <v>Иванов В.И.</v>
      </c>
      <c r="C85" s="4">
        <v>-10856.970000000005</v>
      </c>
      <c r="D85" s="551">
        <v>-9029.8600000000042</v>
      </c>
    </row>
    <row r="86" spans="1:4">
      <c r="A86" s="492" t="s">
        <v>641</v>
      </c>
      <c r="B86" s="483" t="str">
        <f>Оборотка!F83</f>
        <v>Аксенов В.В.</v>
      </c>
      <c r="C86" s="4">
        <v>1.999999999998181E-2</v>
      </c>
      <c r="D86" s="4">
        <v>2956.62</v>
      </c>
    </row>
    <row r="87" spans="1:4">
      <c r="A87" s="492" t="s">
        <v>642</v>
      </c>
      <c r="B87" s="483" t="str">
        <f>Оборотка!F84</f>
        <v>Белов И.А.</v>
      </c>
      <c r="C87" s="4">
        <v>0.16000000000440195</v>
      </c>
      <c r="D87" s="4">
        <v>3263.6600000000044</v>
      </c>
    </row>
    <row r="88" spans="1:4">
      <c r="A88" s="492" t="s">
        <v>643</v>
      </c>
      <c r="B88" s="483" t="str">
        <f>Оборотка!F85</f>
        <v>Астафьев А.П.</v>
      </c>
      <c r="C88" s="4">
        <v>-3038.6699999999937</v>
      </c>
      <c r="D88" s="551">
        <v>-1053.0399999999936</v>
      </c>
    </row>
    <row r="89" spans="1:4">
      <c r="A89" s="492" t="s">
        <v>644</v>
      </c>
      <c r="B89" s="483" t="str">
        <f>Оборотка!F86</f>
        <v>Линник Л.В.</v>
      </c>
      <c r="C89" s="4">
        <v>-2137.5299999999943</v>
      </c>
      <c r="D89" s="552">
        <v>69.20000000000573</v>
      </c>
    </row>
    <row r="90" spans="1:4">
      <c r="A90" s="492" t="s">
        <v>645</v>
      </c>
      <c r="B90" s="483" t="str">
        <f>Оборотка!F87</f>
        <v>Берегов В.Н.</v>
      </c>
      <c r="C90" s="4">
        <v>2904.9199999999973</v>
      </c>
      <c r="D90" s="4">
        <v>4873.9599999999973</v>
      </c>
    </row>
    <row r="91" spans="1:4">
      <c r="A91" s="492" t="s">
        <v>646</v>
      </c>
      <c r="B91" s="483" t="str">
        <f>Оборотка!F88</f>
        <v>Сараджан Г.А.</v>
      </c>
      <c r="C91" s="4">
        <v>13675.33</v>
      </c>
      <c r="D91" s="4">
        <v>15623.59</v>
      </c>
    </row>
    <row r="92" spans="1:4">
      <c r="A92" s="492" t="s">
        <v>647</v>
      </c>
      <c r="B92" s="483" t="str">
        <f>Оборотка!F89</f>
        <v>Соколов В.А.</v>
      </c>
      <c r="C92" s="54">
        <v>-0.20000000000345608</v>
      </c>
      <c r="D92" s="54">
        <v>2544.8599999999965</v>
      </c>
    </row>
    <row r="93" spans="1:4">
      <c r="A93" s="492" t="s">
        <v>648</v>
      </c>
      <c r="B93" s="483" t="str">
        <f>Оборотка!F90</f>
        <v>Кобызев Е.В.</v>
      </c>
      <c r="C93" s="54">
        <v>-228.11999999999716</v>
      </c>
      <c r="D93" s="54">
        <v>1925.8100000000027</v>
      </c>
    </row>
    <row r="94" spans="1:4">
      <c r="A94" s="492" t="s">
        <v>649</v>
      </c>
      <c r="B94" s="483" t="str">
        <f>Оборотка!F91</f>
        <v>Краева Ю.Н.</v>
      </c>
      <c r="C94" s="4">
        <v>-66.539999999993597</v>
      </c>
      <c r="D94" s="4">
        <v>3517.0600000000063</v>
      </c>
    </row>
    <row r="95" spans="1:4">
      <c r="A95" s="492" t="s">
        <v>650</v>
      </c>
      <c r="B95" s="483" t="str">
        <f>Оборотка!F92</f>
        <v>Омельяненко В.Н.</v>
      </c>
      <c r="C95" s="4">
        <v>-178.02999999999975</v>
      </c>
      <c r="D95" s="4">
        <v>2976.57</v>
      </c>
    </row>
    <row r="96" spans="1:4">
      <c r="A96" s="492" t="s">
        <v>651</v>
      </c>
      <c r="B96" s="483" t="str">
        <f>Оборотка!F93</f>
        <v>Галинский Г.Е.</v>
      </c>
      <c r="C96" s="4">
        <v>-273.77999999999611</v>
      </c>
      <c r="D96" s="4">
        <v>1454.4500000000039</v>
      </c>
    </row>
    <row r="97" spans="1:4">
      <c r="A97" s="492" t="s">
        <v>652</v>
      </c>
      <c r="B97" s="483" t="str">
        <f>Оборотка!F94</f>
        <v>Корнилов Г.Г.</v>
      </c>
      <c r="C97" s="4">
        <v>-0.11999999999716238</v>
      </c>
      <c r="D97" s="4">
        <v>3397.910000000003</v>
      </c>
    </row>
    <row r="98" spans="1:4">
      <c r="A98" s="492" t="s">
        <v>653</v>
      </c>
      <c r="B98" s="483" t="str">
        <f>Оборотка!F95</f>
        <v>Хан Л.Б.</v>
      </c>
      <c r="C98" s="4">
        <v>-4.069999999999709</v>
      </c>
      <c r="D98" s="4">
        <v>2146.2100000000005</v>
      </c>
    </row>
    <row r="99" spans="1:4">
      <c r="A99" s="492" t="s">
        <v>654</v>
      </c>
      <c r="B99" s="483" t="str">
        <f>Оборотка!F96</f>
        <v>Дунаев И.И.</v>
      </c>
      <c r="C99" s="4">
        <v>41.290000000000418</v>
      </c>
      <c r="D99" s="4">
        <v>2135.5900000000006</v>
      </c>
    </row>
    <row r="100" spans="1:4">
      <c r="A100" s="492" t="s">
        <v>655</v>
      </c>
      <c r="B100" s="483" t="str">
        <f>Оборотка!F97</f>
        <v>Мирошниченко В.Д.</v>
      </c>
      <c r="C100" s="4">
        <v>-766.72000000000571</v>
      </c>
      <c r="D100" s="552">
        <v>1703.8899999999944</v>
      </c>
    </row>
    <row r="101" spans="1:4">
      <c r="A101" s="492" t="s">
        <v>656</v>
      </c>
      <c r="B101" s="483" t="str">
        <f>Оборотка!F98</f>
        <v>Власов А.А.</v>
      </c>
      <c r="C101" s="4">
        <v>2061.4099999999989</v>
      </c>
      <c r="D101" s="4">
        <v>4337.4399999999987</v>
      </c>
    </row>
    <row r="102" spans="1:4">
      <c r="A102" s="492" t="s">
        <v>657</v>
      </c>
      <c r="B102" s="483" t="str">
        <f>Оборотка!F99</f>
        <v>Бряков В.К.</v>
      </c>
      <c r="C102" s="4">
        <v>3092.91</v>
      </c>
      <c r="D102" s="4">
        <v>6102.3099999999995</v>
      </c>
    </row>
    <row r="103" spans="1:4">
      <c r="A103" s="492" t="s">
        <v>658</v>
      </c>
      <c r="B103" s="483" t="str">
        <f>Оборотка!F100</f>
        <v>Малютин А..Г.</v>
      </c>
      <c r="C103" s="4">
        <v>3154.5999999999995</v>
      </c>
      <c r="D103" s="4">
        <v>7005.5</v>
      </c>
    </row>
    <row r="104" spans="1:4">
      <c r="A104" s="492" t="s">
        <v>659</v>
      </c>
      <c r="B104" s="483" t="str">
        <f>Оборотка!F101</f>
        <v>Кошелева Г.Г.</v>
      </c>
      <c r="C104" s="4">
        <v>5611.2199999999984</v>
      </c>
      <c r="D104" s="4">
        <v>8461.4499999999989</v>
      </c>
    </row>
    <row r="105" spans="1:4">
      <c r="A105" s="492" t="s">
        <v>660</v>
      </c>
      <c r="B105" s="483" t="str">
        <f>Оборотка!F102</f>
        <v>Лавренова С.С.</v>
      </c>
      <c r="C105" s="4">
        <v>-0.10000000000218279</v>
      </c>
      <c r="D105" s="4">
        <v>2569.6299999999978</v>
      </c>
    </row>
    <row r="106" spans="1:4">
      <c r="A106" s="492" t="s">
        <v>661</v>
      </c>
      <c r="B106" s="483" t="str">
        <f>Оборотка!F103</f>
        <v>Дольник Л.Г.</v>
      </c>
      <c r="C106" s="4">
        <v>7.9999999997198756E-2</v>
      </c>
      <c r="D106" s="4">
        <v>2783.9599999999973</v>
      </c>
    </row>
    <row r="107" spans="1:4">
      <c r="A107" s="492" t="s">
        <v>662</v>
      </c>
      <c r="B107" s="483" t="str">
        <f>Оборотка!F104</f>
        <v>Борзых И.В.</v>
      </c>
      <c r="C107" s="4">
        <v>-3.9999999995416147E-2</v>
      </c>
      <c r="D107" s="4">
        <v>2100.8600000000047</v>
      </c>
    </row>
    <row r="108" spans="1:4">
      <c r="A108" s="492" t="s">
        <v>663</v>
      </c>
      <c r="B108" s="483" t="str">
        <f>Оборотка!F105</f>
        <v>Поздеев Д.Г.</v>
      </c>
      <c r="C108" s="4">
        <v>7.0000000002437446E-2</v>
      </c>
      <c r="D108" s="4">
        <v>2322.4100000000026</v>
      </c>
    </row>
    <row r="109" spans="1:4">
      <c r="A109" s="492" t="s">
        <v>664</v>
      </c>
      <c r="B109" s="483" t="str">
        <f>Оборотка!F106</f>
        <v>Булычева О.С.</v>
      </c>
      <c r="C109" s="4">
        <v>1650.3100000000031</v>
      </c>
      <c r="D109" s="4">
        <v>3996.0000000000032</v>
      </c>
    </row>
    <row r="110" spans="1:4">
      <c r="A110" s="492" t="s">
        <v>665</v>
      </c>
      <c r="B110" s="483" t="str">
        <f>Оборотка!F107</f>
        <v>Будаев В.Г.</v>
      </c>
      <c r="C110" s="4">
        <v>-23.619999999999436</v>
      </c>
      <c r="D110" s="4">
        <v>2764.6800000000007</v>
      </c>
    </row>
    <row r="111" spans="1:4">
      <c r="A111" s="492" t="s">
        <v>666</v>
      </c>
      <c r="B111" s="483" t="str">
        <f>Оборотка!F108</f>
        <v>Захлевнова Е.В.</v>
      </c>
      <c r="C111" s="4">
        <v>-2.4099999999993997</v>
      </c>
      <c r="D111" s="4">
        <v>2508.6900000000005</v>
      </c>
    </row>
    <row r="112" spans="1:4">
      <c r="A112" s="492" t="s">
        <v>667</v>
      </c>
      <c r="B112" s="483" t="str">
        <f>Оборотка!F109</f>
        <v>Никитин М.М.</v>
      </c>
      <c r="C112" s="4">
        <v>1939.3100000000029</v>
      </c>
      <c r="D112" s="4">
        <v>3858.9400000000032</v>
      </c>
    </row>
    <row r="113" spans="1:4">
      <c r="A113" s="492" t="s">
        <v>668</v>
      </c>
      <c r="B113" s="483" t="str">
        <f>Оборотка!F110</f>
        <v>Тулина Е.Л.</v>
      </c>
      <c r="C113" s="4">
        <v>-132.09000000000378</v>
      </c>
      <c r="D113" s="4">
        <v>2473.9399999999964</v>
      </c>
    </row>
    <row r="114" spans="1:4">
      <c r="A114" s="492" t="s">
        <v>669</v>
      </c>
      <c r="B114" s="483" t="str">
        <f>Оборотка!F111</f>
        <v>Малашенок А.Л.</v>
      </c>
      <c r="C114" s="4">
        <v>4207.42</v>
      </c>
      <c r="D114" s="4">
        <v>6295</v>
      </c>
    </row>
    <row r="115" spans="1:4">
      <c r="A115" s="492" t="s">
        <v>670</v>
      </c>
      <c r="B115" s="483" t="str">
        <f>Оборотка!F112</f>
        <v>Набоженко В.К.</v>
      </c>
      <c r="C115" s="4">
        <v>2.9900000000016007</v>
      </c>
      <c r="D115" s="4">
        <v>1579.1900000000016</v>
      </c>
    </row>
    <row r="116" spans="1:4">
      <c r="A116" s="492" t="s">
        <v>671</v>
      </c>
      <c r="B116" s="483" t="str">
        <f>Оборотка!F113</f>
        <v>Нерода В.Г.</v>
      </c>
      <c r="C116" s="4">
        <v>-85.640000000005784</v>
      </c>
      <c r="D116" s="4">
        <v>3272.4799999999941</v>
      </c>
    </row>
    <row r="117" spans="1:4">
      <c r="A117" s="492" t="s">
        <v>672</v>
      </c>
      <c r="B117" s="483" t="str">
        <f>Оборотка!F114</f>
        <v>Мейта Т.В.</v>
      </c>
      <c r="C117" s="4">
        <v>-9.9999999998090061E-2</v>
      </c>
      <c r="D117" s="4">
        <v>1965.7300000000018</v>
      </c>
    </row>
    <row r="118" spans="1:4">
      <c r="A118" s="492" t="s">
        <v>673</v>
      </c>
      <c r="B118" s="483" t="str">
        <f>Оборотка!F115</f>
        <v>Журавская В.И.</v>
      </c>
      <c r="C118" s="4">
        <v>-48.100000000000364</v>
      </c>
      <c r="D118" s="4">
        <v>2403.5999999999995</v>
      </c>
    </row>
    <row r="119" spans="1:4">
      <c r="A119" s="492" t="s">
        <v>674</v>
      </c>
      <c r="B119" s="483" t="str">
        <f>Оборотка!F116</f>
        <v>Зуев И.И.</v>
      </c>
      <c r="C119" s="4">
        <v>0.16999999999825377</v>
      </c>
      <c r="D119" s="4">
        <v>2092.1699999999983</v>
      </c>
    </row>
    <row r="120" spans="1:4">
      <c r="A120" s="492" t="s">
        <v>675</v>
      </c>
      <c r="B120" s="483" t="str">
        <f>Оборотка!F117</f>
        <v>Коваленина С.С.</v>
      </c>
      <c r="C120" s="4">
        <v>-29.639999999999418</v>
      </c>
      <c r="D120" s="4">
        <v>2409.7000000000007</v>
      </c>
    </row>
    <row r="121" spans="1:4">
      <c r="A121" s="492" t="s">
        <v>676</v>
      </c>
      <c r="B121" s="483" t="str">
        <f>Оборотка!F118</f>
        <v>Чистяков А.Б.</v>
      </c>
      <c r="C121" s="4">
        <v>299.90000000000123</v>
      </c>
      <c r="D121" s="4">
        <v>2236.0300000000016</v>
      </c>
    </row>
    <row r="122" spans="1:4">
      <c r="A122" s="492" t="s">
        <v>677</v>
      </c>
      <c r="B122" s="483" t="str">
        <f>Оборотка!F119</f>
        <v>Поштовый В.А.</v>
      </c>
      <c r="C122" s="4">
        <v>-2309.5800000000013</v>
      </c>
      <c r="D122" s="552">
        <v>279.59999999999854</v>
      </c>
    </row>
  </sheetData>
  <autoFilter ref="A14:D122"/>
  <dataValidations count="2"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B15:B122">
      <formula1>3</formula1>
      <formula2>50</formula2>
    </dataValidation>
    <dataValidation type="textLength" allowBlank="1" showInputMessage="1" showErrorMessage="1" errorTitle="Внимание" error="Длина поля 'Лицевой счет' должна быть от 1 до 50 символов" promptTitle="Внимание" prompt="Длина поля 'Лицевой счет' должна быть от 1 до 50 символов" sqref="A15:A122">
      <formula1>1</formula1>
      <formula2>50</formula2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>
  <dimension ref="A1:AT1386"/>
  <sheetViews>
    <sheetView workbookViewId="0">
      <selection activeCell="A1324" sqref="A1324:XFD1386"/>
    </sheetView>
  </sheetViews>
  <sheetFormatPr defaultColWidth="2.375" defaultRowHeight="15.75"/>
  <cols>
    <col min="1" max="21" width="2.125" customWidth="1"/>
    <col min="22" max="22" width="6.625" customWidth="1"/>
    <col min="23" max="44" width="2.125" customWidth="1"/>
    <col min="45" max="45" width="6.625" customWidth="1"/>
  </cols>
  <sheetData>
    <row r="1" spans="1:46" s="11" customFormat="1" ht="6.75" customHeight="1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10"/>
      <c r="X1" s="8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10"/>
    </row>
    <row r="2" spans="1:46" s="12" customFormat="1" ht="12.75" customHeight="1">
      <c r="A2" s="621" t="str">
        <f>Name</f>
        <v>ТСЖ "Ласточка"</v>
      </c>
      <c r="B2" s="626"/>
      <c r="C2" s="626"/>
      <c r="D2" s="626"/>
      <c r="E2" s="626"/>
      <c r="F2" s="626"/>
      <c r="G2" s="626"/>
      <c r="H2" s="626"/>
      <c r="I2" s="626"/>
      <c r="J2" s="626"/>
      <c r="K2" s="626"/>
      <c r="L2" s="626"/>
      <c r="M2" s="626"/>
      <c r="N2" s="626"/>
      <c r="O2" s="626"/>
      <c r="P2" s="626"/>
      <c r="Q2" s="626"/>
      <c r="R2" s="626"/>
      <c r="S2" s="626"/>
      <c r="T2" s="626"/>
      <c r="U2" s="626"/>
      <c r="V2" s="626"/>
      <c r="W2" s="627"/>
      <c r="X2" s="621" t="str">
        <f>Name</f>
        <v>ТСЖ "Ласточка"</v>
      </c>
      <c r="Y2" s="622"/>
      <c r="Z2" s="622"/>
      <c r="AA2" s="622"/>
      <c r="AB2" s="622"/>
      <c r="AC2" s="622"/>
      <c r="AD2" s="622"/>
      <c r="AE2" s="622"/>
      <c r="AF2" s="622"/>
      <c r="AG2" s="622"/>
      <c r="AH2" s="622"/>
      <c r="AI2" s="622"/>
      <c r="AJ2" s="622"/>
      <c r="AK2" s="622"/>
      <c r="AL2" s="622"/>
      <c r="AM2" s="622"/>
      <c r="AN2" s="622"/>
      <c r="AO2" s="622"/>
      <c r="AP2" s="622"/>
      <c r="AQ2" s="622"/>
      <c r="AR2" s="622"/>
      <c r="AS2" s="622"/>
      <c r="AT2" s="623"/>
    </row>
    <row r="3" spans="1:46" s="12" customFormat="1" ht="12.75" customHeight="1">
      <c r="A3" s="621"/>
      <c r="B3" s="626"/>
      <c r="C3" s="626"/>
      <c r="D3" s="626"/>
      <c r="E3" s="626"/>
      <c r="F3" s="626"/>
      <c r="G3" s="626"/>
      <c r="H3" s="626"/>
      <c r="I3" s="626"/>
      <c r="J3" s="626"/>
      <c r="K3" s="626"/>
      <c r="L3" s="626"/>
      <c r="M3" s="626"/>
      <c r="N3" s="626"/>
      <c r="O3" s="626"/>
      <c r="P3" s="626"/>
      <c r="Q3" s="626"/>
      <c r="R3" s="626"/>
      <c r="S3" s="626"/>
      <c r="T3" s="626"/>
      <c r="U3" s="626"/>
      <c r="V3" s="626"/>
      <c r="W3" s="627"/>
      <c r="X3" s="624"/>
      <c r="Y3" s="622"/>
      <c r="Z3" s="622"/>
      <c r="AA3" s="622"/>
      <c r="AB3" s="622"/>
      <c r="AC3" s="622"/>
      <c r="AD3" s="622"/>
      <c r="AE3" s="622"/>
      <c r="AF3" s="622"/>
      <c r="AG3" s="622"/>
      <c r="AH3" s="622"/>
      <c r="AI3" s="622"/>
      <c r="AJ3" s="622"/>
      <c r="AK3" s="622"/>
      <c r="AL3" s="622"/>
      <c r="AM3" s="622"/>
      <c r="AN3" s="622"/>
      <c r="AO3" s="622"/>
      <c r="AP3" s="622"/>
      <c r="AQ3" s="622"/>
      <c r="AR3" s="622"/>
      <c r="AS3" s="622"/>
      <c r="AT3" s="623"/>
    </row>
    <row r="4" spans="1:46" s="12" customFormat="1" ht="6" customHeight="1">
      <c r="A4" s="621"/>
      <c r="B4" s="626"/>
      <c r="C4" s="626"/>
      <c r="D4" s="626"/>
      <c r="E4" s="626"/>
      <c r="F4" s="626"/>
      <c r="G4" s="626"/>
      <c r="H4" s="626"/>
      <c r="I4" s="626"/>
      <c r="J4" s="626"/>
      <c r="K4" s="626"/>
      <c r="L4" s="626"/>
      <c r="M4" s="626"/>
      <c r="N4" s="626"/>
      <c r="O4" s="626"/>
      <c r="P4" s="626"/>
      <c r="Q4" s="626"/>
      <c r="R4" s="626"/>
      <c r="S4" s="626"/>
      <c r="T4" s="626"/>
      <c r="U4" s="626"/>
      <c r="V4" s="626"/>
      <c r="W4" s="627"/>
      <c r="X4" s="13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4"/>
    </row>
    <row r="5" spans="1:46" s="12" customFormat="1" ht="9.9499999999999993" customHeight="1">
      <c r="A5" s="13"/>
      <c r="B5" s="625" t="str">
        <f>"ИНН "&amp;INN&amp;", БИК "&amp;BIC&amp;", Р/С "&amp;PersonalAcc</f>
        <v>ИНН 2538091633, БИК 040813608, Р/С 40703810050000001746</v>
      </c>
      <c r="C5" s="625"/>
      <c r="D5" s="625"/>
      <c r="E5" s="625"/>
      <c r="F5" s="625"/>
      <c r="G5" s="625"/>
      <c r="H5" s="625"/>
      <c r="I5" s="625"/>
      <c r="J5" s="625"/>
      <c r="K5" s="625"/>
      <c r="L5" s="625"/>
      <c r="M5" s="625"/>
      <c r="N5" s="625"/>
      <c r="O5" s="53"/>
      <c r="P5" s="53"/>
      <c r="Q5" s="53"/>
      <c r="R5" s="53"/>
      <c r="S5" s="53"/>
      <c r="T5" s="53"/>
      <c r="U5" s="53"/>
      <c r="V5" s="53"/>
      <c r="W5" s="14"/>
      <c r="X5" s="13"/>
      <c r="Y5" s="628" t="str">
        <f>"ИНН "&amp;INN&amp;", БИК "&amp;BIC&amp;", Р/С "&amp;PersonalAcc</f>
        <v>ИНН 2538091633, БИК 040813608, Р/С 40703810050000001746</v>
      </c>
      <c r="Z5" s="628"/>
      <c r="AA5" s="628"/>
      <c r="AB5" s="628"/>
      <c r="AC5" s="628"/>
      <c r="AD5" s="628"/>
      <c r="AE5" s="628"/>
      <c r="AF5" s="628"/>
      <c r="AG5" s="628"/>
      <c r="AH5" s="628"/>
      <c r="AI5" s="628"/>
      <c r="AJ5" s="628"/>
      <c r="AK5" s="628"/>
      <c r="AL5" s="53"/>
      <c r="AM5" s="53"/>
      <c r="AN5" s="53"/>
      <c r="AO5" s="53"/>
      <c r="AP5" s="53"/>
      <c r="AQ5" s="53"/>
      <c r="AR5" s="53"/>
      <c r="AS5" s="53"/>
      <c r="AT5" s="14"/>
    </row>
    <row r="6" spans="1:46" s="12" customFormat="1" ht="9.9499999999999993" customHeight="1">
      <c r="A6" s="13"/>
      <c r="B6" s="625"/>
      <c r="C6" s="625"/>
      <c r="D6" s="625"/>
      <c r="E6" s="625"/>
      <c r="F6" s="625"/>
      <c r="G6" s="625"/>
      <c r="H6" s="625"/>
      <c r="I6" s="625"/>
      <c r="J6" s="625"/>
      <c r="K6" s="625"/>
      <c r="L6" s="625"/>
      <c r="M6" s="625"/>
      <c r="N6" s="625"/>
      <c r="O6" s="53"/>
      <c r="P6" s="53"/>
      <c r="Q6" s="53"/>
      <c r="R6" s="53"/>
      <c r="S6" s="53"/>
      <c r="T6" s="53"/>
      <c r="U6" s="53"/>
      <c r="V6" s="53"/>
      <c r="W6" s="14"/>
      <c r="X6" s="13"/>
      <c r="Y6" s="628"/>
      <c r="Z6" s="628"/>
      <c r="AA6" s="628"/>
      <c r="AB6" s="628"/>
      <c r="AC6" s="628"/>
      <c r="AD6" s="628"/>
      <c r="AE6" s="628"/>
      <c r="AF6" s="628"/>
      <c r="AG6" s="628"/>
      <c r="AH6" s="628"/>
      <c r="AI6" s="628"/>
      <c r="AJ6" s="628"/>
      <c r="AK6" s="628"/>
      <c r="AL6" s="53"/>
      <c r="AM6" s="53"/>
      <c r="AN6" s="53"/>
      <c r="AO6" s="53"/>
      <c r="AP6" s="53"/>
      <c r="AQ6" s="53"/>
      <c r="AR6" s="53"/>
      <c r="AS6" s="53"/>
      <c r="AT6" s="14"/>
    </row>
    <row r="7" spans="1:46" s="12" customFormat="1" ht="6" customHeight="1">
      <c r="A7" s="13"/>
      <c r="B7" s="625"/>
      <c r="C7" s="625"/>
      <c r="D7" s="625"/>
      <c r="E7" s="625"/>
      <c r="F7" s="625"/>
      <c r="G7" s="625"/>
      <c r="H7" s="625"/>
      <c r="I7" s="625"/>
      <c r="J7" s="625"/>
      <c r="K7" s="625"/>
      <c r="L7" s="625"/>
      <c r="M7" s="625"/>
      <c r="N7" s="625"/>
      <c r="O7" s="11"/>
      <c r="P7" s="11"/>
      <c r="Q7" s="11"/>
      <c r="R7" s="11"/>
      <c r="S7" s="11"/>
      <c r="T7" s="11"/>
      <c r="U7" s="11"/>
      <c r="V7" s="11"/>
      <c r="W7" s="14"/>
      <c r="X7" s="13"/>
      <c r="Y7" s="628"/>
      <c r="Z7" s="628"/>
      <c r="AA7" s="628"/>
      <c r="AB7" s="628"/>
      <c r="AC7" s="628"/>
      <c r="AD7" s="628"/>
      <c r="AE7" s="628"/>
      <c r="AF7" s="628"/>
      <c r="AG7" s="628"/>
      <c r="AH7" s="628"/>
      <c r="AI7" s="628"/>
      <c r="AJ7" s="628"/>
      <c r="AK7" s="628"/>
      <c r="AL7" s="11"/>
      <c r="AM7" s="11"/>
      <c r="AN7" s="11"/>
      <c r="AO7" s="11"/>
      <c r="AP7" s="11"/>
      <c r="AQ7" s="11"/>
      <c r="AR7" s="11"/>
      <c r="AS7" s="11"/>
      <c r="AT7" s="14"/>
    </row>
    <row r="8" spans="1:46" s="12" customFormat="1" ht="8.1" customHeight="1">
      <c r="A8" s="13"/>
      <c r="B8" s="625"/>
      <c r="C8" s="625"/>
      <c r="D8" s="625"/>
      <c r="E8" s="625"/>
      <c r="F8" s="625"/>
      <c r="G8" s="625"/>
      <c r="H8" s="625"/>
      <c r="I8" s="625"/>
      <c r="J8" s="625"/>
      <c r="K8" s="625"/>
      <c r="L8" s="625"/>
      <c r="M8" s="625"/>
      <c r="N8" s="625"/>
      <c r="O8" s="11"/>
      <c r="P8" s="11"/>
      <c r="Q8" s="11"/>
      <c r="R8" s="11"/>
      <c r="S8" s="11"/>
      <c r="T8" s="11"/>
      <c r="U8" s="11"/>
      <c r="V8" s="11"/>
      <c r="W8" s="14"/>
      <c r="X8" s="13"/>
      <c r="Y8" s="628"/>
      <c r="Z8" s="628"/>
      <c r="AA8" s="628"/>
      <c r="AB8" s="628"/>
      <c r="AC8" s="628"/>
      <c r="AD8" s="628"/>
      <c r="AE8" s="628"/>
      <c r="AF8" s="628"/>
      <c r="AG8" s="628"/>
      <c r="AH8" s="628"/>
      <c r="AI8" s="628"/>
      <c r="AJ8" s="628"/>
      <c r="AK8" s="628"/>
      <c r="AL8" s="11"/>
      <c r="AM8" s="11"/>
      <c r="AN8" s="11"/>
      <c r="AO8" s="11"/>
      <c r="AP8" s="11"/>
      <c r="AQ8" s="11"/>
      <c r="AR8" s="11"/>
      <c r="AS8" s="11"/>
      <c r="AT8" s="14"/>
    </row>
    <row r="9" spans="1:46" s="12" customFormat="1" ht="8.1" customHeight="1">
      <c r="A9" s="13"/>
      <c r="B9" s="625"/>
      <c r="C9" s="625"/>
      <c r="D9" s="625"/>
      <c r="E9" s="625"/>
      <c r="F9" s="625"/>
      <c r="G9" s="625"/>
      <c r="H9" s="625"/>
      <c r="I9" s="625"/>
      <c r="J9" s="625"/>
      <c r="K9" s="625"/>
      <c r="L9" s="625"/>
      <c r="M9" s="625"/>
      <c r="N9" s="625"/>
      <c r="O9" s="11"/>
      <c r="P9" s="11"/>
      <c r="Q9" s="11"/>
      <c r="R9" s="11"/>
      <c r="S9" s="11"/>
      <c r="T9" s="11"/>
      <c r="U9" s="11"/>
      <c r="V9" s="11"/>
      <c r="W9" s="14"/>
      <c r="X9" s="13"/>
      <c r="Y9" s="628"/>
      <c r="Z9" s="628"/>
      <c r="AA9" s="628"/>
      <c r="AB9" s="628"/>
      <c r="AC9" s="628"/>
      <c r="AD9" s="628"/>
      <c r="AE9" s="628"/>
      <c r="AF9" s="628"/>
      <c r="AG9" s="628"/>
      <c r="AH9" s="628"/>
      <c r="AI9" s="628"/>
      <c r="AJ9" s="628"/>
      <c r="AK9" s="628"/>
      <c r="AL9" s="11"/>
      <c r="AM9" s="11"/>
      <c r="AN9" s="11"/>
      <c r="AO9" s="11"/>
      <c r="AP9" s="11"/>
      <c r="AQ9" s="11"/>
      <c r="AR9" s="11"/>
      <c r="AS9" s="11"/>
      <c r="AT9" s="14"/>
    </row>
    <row r="10" spans="1:46" s="12" customFormat="1" ht="9.9499999999999993" customHeight="1">
      <c r="A10" s="13"/>
      <c r="B10" s="629" t="s">
        <v>687</v>
      </c>
      <c r="C10" s="629"/>
      <c r="D10" s="629"/>
      <c r="E10" s="629"/>
      <c r="F10" s="629"/>
      <c r="G10" s="629"/>
      <c r="H10" s="629"/>
      <c r="I10" s="629"/>
      <c r="J10" s="629"/>
      <c r="K10" s="629"/>
      <c r="L10" s="629"/>
      <c r="M10" s="629"/>
      <c r="N10" s="630"/>
      <c r="O10" s="11"/>
      <c r="P10" s="11"/>
      <c r="Q10" s="11"/>
      <c r="R10" s="11"/>
      <c r="S10" s="11"/>
      <c r="T10" s="11"/>
      <c r="U10" s="11"/>
      <c r="V10" s="11"/>
      <c r="W10" s="14"/>
      <c r="X10" s="13"/>
      <c r="Y10" s="629" t="s">
        <v>688</v>
      </c>
      <c r="Z10" s="629"/>
      <c r="AA10" s="629"/>
      <c r="AB10" s="629"/>
      <c r="AC10" s="629"/>
      <c r="AD10" s="629"/>
      <c r="AE10" s="629"/>
      <c r="AF10" s="629"/>
      <c r="AG10" s="629"/>
      <c r="AH10" s="629"/>
      <c r="AI10" s="629"/>
      <c r="AJ10" s="629"/>
      <c r="AK10" s="630"/>
      <c r="AL10" s="11"/>
      <c r="AM10" s="11"/>
      <c r="AN10" s="11"/>
      <c r="AO10" s="11"/>
      <c r="AP10" s="11"/>
      <c r="AQ10" s="11"/>
      <c r="AR10" s="11"/>
      <c r="AS10" s="11"/>
      <c r="AT10" s="14"/>
    </row>
    <row r="11" spans="1:46" s="12" customFormat="1" ht="8.1" customHeight="1">
      <c r="A11" s="13"/>
      <c r="B11" s="629"/>
      <c r="C11" s="629"/>
      <c r="D11" s="629"/>
      <c r="E11" s="629"/>
      <c r="F11" s="629"/>
      <c r="G11" s="629"/>
      <c r="H11" s="629"/>
      <c r="I11" s="629"/>
      <c r="J11" s="629"/>
      <c r="K11" s="629"/>
      <c r="L11" s="629"/>
      <c r="M11" s="629"/>
      <c r="N11" s="630"/>
      <c r="O11" s="11"/>
      <c r="P11" s="11"/>
      <c r="Q11" s="11"/>
      <c r="R11" s="11"/>
      <c r="S11" s="11"/>
      <c r="T11" s="11"/>
      <c r="U11" s="11"/>
      <c r="V11" s="11"/>
      <c r="W11" s="14"/>
      <c r="X11" s="13"/>
      <c r="Y11" s="629"/>
      <c r="Z11" s="629"/>
      <c r="AA11" s="629"/>
      <c r="AB11" s="629"/>
      <c r="AC11" s="629"/>
      <c r="AD11" s="629"/>
      <c r="AE11" s="629"/>
      <c r="AF11" s="629"/>
      <c r="AG11" s="629"/>
      <c r="AH11" s="629"/>
      <c r="AI11" s="629"/>
      <c r="AJ11" s="629"/>
      <c r="AK11" s="630"/>
      <c r="AL11" s="11"/>
      <c r="AM11" s="11"/>
      <c r="AN11" s="11"/>
      <c r="AO11" s="11"/>
      <c r="AP11" s="11"/>
      <c r="AQ11" s="11"/>
      <c r="AR11" s="11"/>
      <c r="AS11" s="11"/>
      <c r="AT11" s="14"/>
    </row>
    <row r="12" spans="1:46" s="12" customFormat="1" ht="8.1" customHeight="1">
      <c r="A12" s="13"/>
      <c r="B12" s="629" t="s">
        <v>1020</v>
      </c>
      <c r="C12" s="629"/>
      <c r="D12" s="629"/>
      <c r="E12" s="629"/>
      <c r="F12" s="629"/>
      <c r="G12" s="629"/>
      <c r="H12" s="629"/>
      <c r="I12" s="629"/>
      <c r="J12" s="629"/>
      <c r="K12" s="629"/>
      <c r="L12" s="629"/>
      <c r="M12" s="629"/>
      <c r="N12" s="630"/>
      <c r="O12" s="11"/>
      <c r="P12" s="11"/>
      <c r="Q12" s="11"/>
      <c r="R12" s="11"/>
      <c r="S12" s="11"/>
      <c r="T12" s="11"/>
      <c r="U12" s="11"/>
      <c r="V12" s="11"/>
      <c r="W12" s="14"/>
      <c r="X12" s="13"/>
      <c r="Y12" s="629" t="s">
        <v>1020</v>
      </c>
      <c r="Z12" s="629"/>
      <c r="AA12" s="629"/>
      <c r="AB12" s="629"/>
      <c r="AC12" s="629"/>
      <c r="AD12" s="629"/>
      <c r="AE12" s="629"/>
      <c r="AF12" s="629"/>
      <c r="AG12" s="629"/>
      <c r="AH12" s="629"/>
      <c r="AI12" s="629"/>
      <c r="AJ12" s="629"/>
      <c r="AK12" s="630"/>
      <c r="AL12" s="11"/>
      <c r="AM12" s="11"/>
      <c r="AN12" s="11"/>
      <c r="AO12" s="11"/>
      <c r="AP12" s="11"/>
      <c r="AQ12" s="11"/>
      <c r="AR12" s="11"/>
      <c r="AS12" s="11"/>
      <c r="AT12" s="14"/>
    </row>
    <row r="13" spans="1:46" s="12" customFormat="1" ht="9.9499999999999993" customHeight="1">
      <c r="A13" s="13"/>
      <c r="B13" s="629"/>
      <c r="C13" s="629"/>
      <c r="D13" s="629"/>
      <c r="E13" s="629"/>
      <c r="F13" s="629"/>
      <c r="G13" s="629"/>
      <c r="H13" s="629"/>
      <c r="I13" s="629"/>
      <c r="J13" s="629"/>
      <c r="K13" s="629"/>
      <c r="L13" s="629"/>
      <c r="M13" s="629"/>
      <c r="N13" s="630"/>
      <c r="O13" s="11"/>
      <c r="P13" s="11"/>
      <c r="Q13" s="11"/>
      <c r="R13" s="11"/>
      <c r="S13" s="11"/>
      <c r="T13" s="11"/>
      <c r="U13" s="11"/>
      <c r="V13" s="11"/>
      <c r="W13" s="14"/>
      <c r="X13" s="13"/>
      <c r="Y13" s="629"/>
      <c r="Z13" s="629"/>
      <c r="AA13" s="629"/>
      <c r="AB13" s="629"/>
      <c r="AC13" s="629"/>
      <c r="AD13" s="629"/>
      <c r="AE13" s="629"/>
      <c r="AF13" s="629"/>
      <c r="AG13" s="629"/>
      <c r="AH13" s="629"/>
      <c r="AI13" s="629"/>
      <c r="AJ13" s="629"/>
      <c r="AK13" s="630"/>
      <c r="AL13" s="11"/>
      <c r="AM13" s="11"/>
      <c r="AN13" s="11"/>
      <c r="AO13" s="11"/>
      <c r="AP13" s="11"/>
      <c r="AQ13" s="11"/>
      <c r="AR13" s="11"/>
      <c r="AS13" s="11"/>
      <c r="AT13" s="14"/>
    </row>
    <row r="14" spans="1:46" s="12" customFormat="1" ht="8.1" customHeight="1">
      <c r="A14" s="13"/>
      <c r="B14" s="629" t="s">
        <v>693</v>
      </c>
      <c r="C14" s="629"/>
      <c r="D14" s="629"/>
      <c r="E14" s="629"/>
      <c r="F14" s="629"/>
      <c r="G14" s="629"/>
      <c r="H14" s="629"/>
      <c r="I14" s="629"/>
      <c r="J14" s="629"/>
      <c r="K14" s="629"/>
      <c r="L14" s="629"/>
      <c r="M14" s="629"/>
      <c r="N14" s="630"/>
      <c r="O14" s="11"/>
      <c r="P14" s="11"/>
      <c r="Q14" s="11"/>
      <c r="R14" s="11"/>
      <c r="S14" s="11"/>
      <c r="T14" s="11"/>
      <c r="U14" s="11"/>
      <c r="V14" s="11"/>
      <c r="W14" s="14"/>
      <c r="X14" s="13"/>
      <c r="Y14" s="629" t="s">
        <v>1021</v>
      </c>
      <c r="Z14" s="629"/>
      <c r="AA14" s="629"/>
      <c r="AB14" s="629"/>
      <c r="AC14" s="629"/>
      <c r="AD14" s="629"/>
      <c r="AE14" s="629"/>
      <c r="AF14" s="629"/>
      <c r="AG14" s="629"/>
      <c r="AH14" s="629"/>
      <c r="AI14" s="629"/>
      <c r="AJ14" s="629"/>
      <c r="AK14" s="630"/>
      <c r="AL14" s="11"/>
      <c r="AM14" s="11"/>
      <c r="AN14" s="11"/>
      <c r="AO14" s="11"/>
      <c r="AP14" s="11"/>
      <c r="AQ14" s="11"/>
      <c r="AR14" s="11"/>
      <c r="AS14" s="11"/>
      <c r="AT14" s="14"/>
    </row>
    <row r="15" spans="1:46" s="12" customFormat="1" ht="8.1" customHeight="1">
      <c r="A15" s="13"/>
      <c r="B15" s="629"/>
      <c r="C15" s="629"/>
      <c r="D15" s="629"/>
      <c r="E15" s="629"/>
      <c r="F15" s="629"/>
      <c r="G15" s="629"/>
      <c r="H15" s="629"/>
      <c r="I15" s="629"/>
      <c r="J15" s="629"/>
      <c r="K15" s="629"/>
      <c r="L15" s="629"/>
      <c r="M15" s="629"/>
      <c r="N15" s="630"/>
      <c r="O15" s="11"/>
      <c r="P15" s="11"/>
      <c r="Q15" s="11"/>
      <c r="R15" s="11"/>
      <c r="S15" s="11"/>
      <c r="T15" s="11"/>
      <c r="U15" s="11"/>
      <c r="V15" s="11"/>
      <c r="W15" s="14"/>
      <c r="X15" s="13"/>
      <c r="Y15" s="629"/>
      <c r="Z15" s="629"/>
      <c r="AA15" s="629"/>
      <c r="AB15" s="629"/>
      <c r="AC15" s="629"/>
      <c r="AD15" s="629"/>
      <c r="AE15" s="629"/>
      <c r="AF15" s="629"/>
      <c r="AG15" s="629"/>
      <c r="AH15" s="629"/>
      <c r="AI15" s="629"/>
      <c r="AJ15" s="629"/>
      <c r="AK15" s="630"/>
      <c r="AL15" s="11"/>
      <c r="AM15" s="11"/>
      <c r="AN15" s="11"/>
      <c r="AO15" s="11"/>
      <c r="AP15" s="11"/>
      <c r="AQ15" s="11"/>
      <c r="AR15" s="11"/>
      <c r="AS15" s="11"/>
      <c r="AT15" s="14"/>
    </row>
    <row r="16" spans="1:46" s="12" customFormat="1" ht="9.75" customHeight="1">
      <c r="A16" s="13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4"/>
      <c r="X16" s="13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4"/>
    </row>
    <row r="17" spans="1:46" s="12" customFormat="1" ht="8.1" customHeight="1">
      <c r="A17" s="13"/>
      <c r="B17" s="631" t="s">
        <v>820</v>
      </c>
      <c r="C17" s="631"/>
      <c r="D17" s="631"/>
      <c r="E17" s="631"/>
      <c r="F17" s="631"/>
      <c r="G17" s="631"/>
      <c r="H17" s="631"/>
      <c r="I17" s="631"/>
      <c r="J17" s="631"/>
      <c r="K17" s="631"/>
      <c r="L17" s="631"/>
      <c r="M17" s="631"/>
      <c r="N17" s="632"/>
      <c r="O17" s="11"/>
      <c r="P17" s="11"/>
      <c r="Q17" s="11"/>
      <c r="R17" s="11"/>
      <c r="S17" s="11"/>
      <c r="T17" s="11"/>
      <c r="U17" s="11"/>
      <c r="V17" s="11"/>
      <c r="W17" s="14"/>
      <c r="X17" s="13"/>
      <c r="Y17" s="631" t="s">
        <v>821</v>
      </c>
      <c r="Z17" s="631"/>
      <c r="AA17" s="631"/>
      <c r="AB17" s="631"/>
      <c r="AC17" s="631"/>
      <c r="AD17" s="631"/>
      <c r="AE17" s="631"/>
      <c r="AF17" s="631"/>
      <c r="AG17" s="631"/>
      <c r="AH17" s="631"/>
      <c r="AI17" s="631"/>
      <c r="AJ17" s="631"/>
      <c r="AK17" s="632"/>
      <c r="AL17" s="11"/>
      <c r="AM17" s="11"/>
      <c r="AN17" s="11"/>
      <c r="AO17" s="11"/>
      <c r="AP17" s="11"/>
      <c r="AQ17" s="11"/>
      <c r="AR17" s="11"/>
      <c r="AS17" s="11"/>
      <c r="AT17" s="14"/>
    </row>
    <row r="18" spans="1:46" s="12" customFormat="1" ht="9.9499999999999993" customHeight="1">
      <c r="A18" s="13"/>
      <c r="B18" s="631"/>
      <c r="C18" s="631"/>
      <c r="D18" s="631"/>
      <c r="E18" s="631"/>
      <c r="F18" s="631"/>
      <c r="G18" s="631"/>
      <c r="H18" s="631"/>
      <c r="I18" s="631"/>
      <c r="J18" s="631"/>
      <c r="K18" s="631"/>
      <c r="L18" s="631"/>
      <c r="M18" s="631"/>
      <c r="N18" s="632"/>
      <c r="O18" s="11"/>
      <c r="P18" s="11"/>
      <c r="Q18" s="11"/>
      <c r="R18" s="11"/>
      <c r="S18" s="11"/>
      <c r="T18" s="11"/>
      <c r="U18" s="11"/>
      <c r="V18" s="11"/>
      <c r="W18" s="14"/>
      <c r="X18" s="13"/>
      <c r="Y18" s="631"/>
      <c r="Z18" s="631"/>
      <c r="AA18" s="631"/>
      <c r="AB18" s="631"/>
      <c r="AC18" s="631"/>
      <c r="AD18" s="631"/>
      <c r="AE18" s="631"/>
      <c r="AF18" s="631"/>
      <c r="AG18" s="631"/>
      <c r="AH18" s="631"/>
      <c r="AI18" s="631"/>
      <c r="AJ18" s="631"/>
      <c r="AK18" s="632"/>
      <c r="AL18" s="11"/>
      <c r="AM18" s="11"/>
      <c r="AN18" s="11"/>
      <c r="AO18" s="11"/>
      <c r="AP18" s="11"/>
      <c r="AQ18" s="11"/>
      <c r="AR18" s="11"/>
      <c r="AS18" s="11"/>
      <c r="AT18" s="14"/>
    </row>
    <row r="19" spans="1:46" s="12" customFormat="1" ht="9.9499999999999993" customHeight="1">
      <c r="A19" s="13"/>
      <c r="B19" s="631"/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2"/>
      <c r="O19" s="11"/>
      <c r="P19" s="11"/>
      <c r="Q19" s="11"/>
      <c r="R19" s="11"/>
      <c r="S19" s="11"/>
      <c r="T19" s="11"/>
      <c r="U19" s="11"/>
      <c r="V19" s="11"/>
      <c r="W19" s="14"/>
      <c r="X19" s="13"/>
      <c r="Y19" s="631"/>
      <c r="Z19" s="631"/>
      <c r="AA19" s="631"/>
      <c r="AB19" s="631"/>
      <c r="AC19" s="631"/>
      <c r="AD19" s="631"/>
      <c r="AE19" s="631"/>
      <c r="AF19" s="631"/>
      <c r="AG19" s="631"/>
      <c r="AH19" s="631"/>
      <c r="AI19" s="631"/>
      <c r="AJ19" s="631"/>
      <c r="AK19" s="632"/>
      <c r="AL19" s="11"/>
      <c r="AM19" s="11"/>
      <c r="AN19" s="11"/>
      <c r="AO19" s="11"/>
      <c r="AP19" s="11"/>
      <c r="AQ19" s="11"/>
      <c r="AR19" s="11"/>
      <c r="AS19" s="11"/>
      <c r="AT19" s="14"/>
    </row>
    <row r="20" spans="1:46" s="12" customFormat="1" ht="9.9499999999999993" customHeight="1">
      <c r="A20" s="13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2"/>
      <c r="O20" s="11"/>
      <c r="P20" s="11"/>
      <c r="Q20" s="11"/>
      <c r="R20" s="11"/>
      <c r="S20" s="11"/>
      <c r="T20" s="11"/>
      <c r="U20" s="11"/>
      <c r="V20" s="11"/>
      <c r="W20" s="14"/>
      <c r="X20" s="13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2"/>
      <c r="AL20" s="11"/>
      <c r="AM20" s="11"/>
      <c r="AN20" s="11"/>
      <c r="AO20" s="11"/>
      <c r="AP20" s="11"/>
      <c r="AQ20" s="11"/>
      <c r="AR20" s="11"/>
      <c r="AS20" s="11"/>
      <c r="AT20" s="14"/>
    </row>
    <row r="21" spans="1:46" s="12" customFormat="1" ht="6" customHeight="1">
      <c r="A21" s="15"/>
      <c r="B21" s="633"/>
      <c r="C21" s="633"/>
      <c r="D21" s="633"/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16"/>
      <c r="P21" s="16"/>
      <c r="Q21" s="16"/>
      <c r="R21" s="16"/>
      <c r="S21" s="16"/>
      <c r="T21" s="16"/>
      <c r="U21" s="16"/>
      <c r="V21" s="16"/>
      <c r="W21" s="17"/>
      <c r="X21" s="15"/>
      <c r="Y21" s="633"/>
      <c r="Z21" s="633"/>
      <c r="AA21" s="633"/>
      <c r="AB21" s="633"/>
      <c r="AC21" s="633"/>
      <c r="AD21" s="633"/>
      <c r="AE21" s="633"/>
      <c r="AF21" s="633"/>
      <c r="AG21" s="633"/>
      <c r="AH21" s="633"/>
      <c r="AI21" s="633"/>
      <c r="AJ21" s="633"/>
      <c r="AK21" s="633"/>
      <c r="AL21" s="16"/>
      <c r="AM21" s="16"/>
      <c r="AN21" s="16"/>
      <c r="AO21" s="16"/>
      <c r="AP21" s="16"/>
      <c r="AQ21" s="16"/>
      <c r="AR21" s="16"/>
      <c r="AS21" s="16"/>
      <c r="AT21" s="17"/>
    </row>
    <row r="22" spans="1:46" s="11" customFormat="1" ht="6.75" customHeight="1">
      <c r="A22" s="8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10"/>
      <c r="X22" s="8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10"/>
    </row>
    <row r="23" spans="1:46" s="12" customFormat="1" ht="12.75" customHeight="1">
      <c r="A23" s="621" t="str">
        <f>Name</f>
        <v>ТСЖ "Ласточка"</v>
      </c>
      <c r="B23" s="622"/>
      <c r="C23" s="622"/>
      <c r="D23" s="622"/>
      <c r="E23" s="622"/>
      <c r="F23" s="622"/>
      <c r="G23" s="622"/>
      <c r="H23" s="622"/>
      <c r="I23" s="622"/>
      <c r="J23" s="622"/>
      <c r="K23" s="622"/>
      <c r="L23" s="622"/>
      <c r="M23" s="622"/>
      <c r="N23" s="622"/>
      <c r="O23" s="622"/>
      <c r="P23" s="622"/>
      <c r="Q23" s="622"/>
      <c r="R23" s="622"/>
      <c r="S23" s="622"/>
      <c r="T23" s="622"/>
      <c r="U23" s="622"/>
      <c r="V23" s="622"/>
      <c r="W23" s="623"/>
      <c r="X23" s="621" t="str">
        <f>Name</f>
        <v>ТСЖ "Ласточка"</v>
      </c>
      <c r="Y23" s="622"/>
      <c r="Z23" s="622"/>
      <c r="AA23" s="622"/>
      <c r="AB23" s="622"/>
      <c r="AC23" s="622"/>
      <c r="AD23" s="622"/>
      <c r="AE23" s="622"/>
      <c r="AF23" s="622"/>
      <c r="AG23" s="622"/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3"/>
    </row>
    <row r="24" spans="1:46" s="12" customFormat="1" ht="12.75" customHeight="1">
      <c r="A24" s="624"/>
      <c r="B24" s="622"/>
      <c r="C24" s="622"/>
      <c r="D24" s="622"/>
      <c r="E24" s="622"/>
      <c r="F24" s="622"/>
      <c r="G24" s="622"/>
      <c r="H24" s="622"/>
      <c r="I24" s="622"/>
      <c r="J24" s="622"/>
      <c r="K24" s="622"/>
      <c r="L24" s="622"/>
      <c r="M24" s="622"/>
      <c r="N24" s="622"/>
      <c r="O24" s="622"/>
      <c r="P24" s="622"/>
      <c r="Q24" s="622"/>
      <c r="R24" s="622"/>
      <c r="S24" s="622"/>
      <c r="T24" s="622"/>
      <c r="U24" s="622"/>
      <c r="V24" s="622"/>
      <c r="W24" s="623"/>
      <c r="X24" s="624"/>
      <c r="Y24" s="622"/>
      <c r="Z24" s="622"/>
      <c r="AA24" s="622"/>
      <c r="AB24" s="622"/>
      <c r="AC24" s="622"/>
      <c r="AD24" s="622"/>
      <c r="AE24" s="622"/>
      <c r="AF24" s="622"/>
      <c r="AG24" s="622"/>
      <c r="AH24" s="622"/>
      <c r="AI24" s="622"/>
      <c r="AJ24" s="622"/>
      <c r="AK24" s="622"/>
      <c r="AL24" s="622"/>
      <c r="AM24" s="622"/>
      <c r="AN24" s="622"/>
      <c r="AO24" s="622"/>
      <c r="AP24" s="622"/>
      <c r="AQ24" s="622"/>
      <c r="AR24" s="622"/>
      <c r="AS24" s="622"/>
      <c r="AT24" s="623"/>
    </row>
    <row r="25" spans="1:46" s="12" customFormat="1" ht="6" customHeight="1">
      <c r="A25" s="13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4"/>
      <c r="X25" s="13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4"/>
    </row>
    <row r="26" spans="1:46" s="12" customFormat="1" ht="9.9499999999999993" customHeight="1">
      <c r="A26" s="13"/>
      <c r="B26" s="628" t="str">
        <f>"ИНН "&amp;INN&amp;", БИК "&amp;BIC&amp;", Р/С "&amp;PersonalAcc</f>
        <v>ИНН 2538091633, БИК 040813608, Р/С 40703810050000001746</v>
      </c>
      <c r="C26" s="628"/>
      <c r="D26" s="628"/>
      <c r="E26" s="628"/>
      <c r="F26" s="628"/>
      <c r="G26" s="628"/>
      <c r="H26" s="628"/>
      <c r="I26" s="628"/>
      <c r="J26" s="628"/>
      <c r="K26" s="628"/>
      <c r="L26" s="628"/>
      <c r="M26" s="628"/>
      <c r="N26" s="628"/>
      <c r="O26" s="53"/>
      <c r="P26" s="53"/>
      <c r="Q26" s="53"/>
      <c r="R26" s="53"/>
      <c r="S26" s="53"/>
      <c r="T26" s="53"/>
      <c r="U26" s="53"/>
      <c r="V26" s="53"/>
      <c r="W26" s="14"/>
      <c r="X26" s="13"/>
      <c r="Y26" s="628" t="str">
        <f>"ИНН "&amp;INN&amp;", БИК "&amp;BIC&amp;", Р/С "&amp;PersonalAcc</f>
        <v>ИНН 2538091633, БИК 040813608, Р/С 40703810050000001746</v>
      </c>
      <c r="Z26" s="628"/>
      <c r="AA26" s="628"/>
      <c r="AB26" s="628"/>
      <c r="AC26" s="628"/>
      <c r="AD26" s="628"/>
      <c r="AE26" s="628"/>
      <c r="AF26" s="628"/>
      <c r="AG26" s="628"/>
      <c r="AH26" s="628"/>
      <c r="AI26" s="628"/>
      <c r="AJ26" s="628"/>
      <c r="AK26" s="628"/>
      <c r="AL26" s="53"/>
      <c r="AM26" s="53"/>
      <c r="AN26" s="53"/>
      <c r="AO26" s="53"/>
      <c r="AP26" s="53"/>
      <c r="AQ26" s="53"/>
      <c r="AR26" s="53"/>
      <c r="AS26" s="53"/>
      <c r="AT26" s="14"/>
    </row>
    <row r="27" spans="1:46" s="12" customFormat="1" ht="9.9499999999999993" customHeight="1">
      <c r="A27" s="13"/>
      <c r="B27" s="628"/>
      <c r="C27" s="628"/>
      <c r="D27" s="628"/>
      <c r="E27" s="628"/>
      <c r="F27" s="628"/>
      <c r="G27" s="628"/>
      <c r="H27" s="628"/>
      <c r="I27" s="628"/>
      <c r="J27" s="628"/>
      <c r="K27" s="628"/>
      <c r="L27" s="628"/>
      <c r="M27" s="628"/>
      <c r="N27" s="628"/>
      <c r="O27" s="53"/>
      <c r="P27" s="53"/>
      <c r="Q27" s="53"/>
      <c r="R27" s="53"/>
      <c r="S27" s="53"/>
      <c r="T27" s="53"/>
      <c r="U27" s="53"/>
      <c r="V27" s="53"/>
      <c r="W27" s="14"/>
      <c r="X27" s="13"/>
      <c r="Y27" s="628"/>
      <c r="Z27" s="628"/>
      <c r="AA27" s="628"/>
      <c r="AB27" s="628"/>
      <c r="AC27" s="628"/>
      <c r="AD27" s="628"/>
      <c r="AE27" s="628"/>
      <c r="AF27" s="628"/>
      <c r="AG27" s="628"/>
      <c r="AH27" s="628"/>
      <c r="AI27" s="628"/>
      <c r="AJ27" s="628"/>
      <c r="AK27" s="628"/>
      <c r="AL27" s="53"/>
      <c r="AM27" s="53"/>
      <c r="AN27" s="53"/>
      <c r="AO27" s="53"/>
      <c r="AP27" s="53"/>
      <c r="AQ27" s="53"/>
      <c r="AR27" s="53"/>
      <c r="AS27" s="53"/>
      <c r="AT27" s="14"/>
    </row>
    <row r="28" spans="1:46" s="12" customFormat="1" ht="6" customHeight="1">
      <c r="A28" s="13"/>
      <c r="B28" s="628"/>
      <c r="C28" s="628"/>
      <c r="D28" s="628"/>
      <c r="E28" s="628"/>
      <c r="F28" s="628"/>
      <c r="G28" s="628"/>
      <c r="H28" s="628"/>
      <c r="I28" s="628"/>
      <c r="J28" s="628"/>
      <c r="K28" s="628"/>
      <c r="L28" s="628"/>
      <c r="M28" s="628"/>
      <c r="N28" s="628"/>
      <c r="O28" s="11"/>
      <c r="P28" s="11"/>
      <c r="Q28" s="11"/>
      <c r="R28" s="11"/>
      <c r="S28" s="11"/>
      <c r="T28" s="11"/>
      <c r="U28" s="11"/>
      <c r="V28" s="11"/>
      <c r="W28" s="14"/>
      <c r="X28" s="13"/>
      <c r="Y28" s="628"/>
      <c r="Z28" s="628"/>
      <c r="AA28" s="628"/>
      <c r="AB28" s="628"/>
      <c r="AC28" s="628"/>
      <c r="AD28" s="628"/>
      <c r="AE28" s="628"/>
      <c r="AF28" s="628"/>
      <c r="AG28" s="628"/>
      <c r="AH28" s="628"/>
      <c r="AI28" s="628"/>
      <c r="AJ28" s="628"/>
      <c r="AK28" s="628"/>
      <c r="AL28" s="11"/>
      <c r="AM28" s="11"/>
      <c r="AN28" s="11"/>
      <c r="AO28" s="11"/>
      <c r="AP28" s="11"/>
      <c r="AQ28" s="11"/>
      <c r="AR28" s="11"/>
      <c r="AS28" s="11"/>
      <c r="AT28" s="14"/>
    </row>
    <row r="29" spans="1:46" s="12" customFormat="1" ht="8.1" customHeight="1">
      <c r="A29" s="13"/>
      <c r="B29" s="628"/>
      <c r="C29" s="628"/>
      <c r="D29" s="628"/>
      <c r="E29" s="628"/>
      <c r="F29" s="628"/>
      <c r="G29" s="628"/>
      <c r="H29" s="628"/>
      <c r="I29" s="628"/>
      <c r="J29" s="628"/>
      <c r="K29" s="628"/>
      <c r="L29" s="628"/>
      <c r="M29" s="628"/>
      <c r="N29" s="628"/>
      <c r="O29" s="11"/>
      <c r="P29" s="11"/>
      <c r="Q29" s="11"/>
      <c r="R29" s="11"/>
      <c r="S29" s="11"/>
      <c r="T29" s="11"/>
      <c r="U29" s="11"/>
      <c r="V29" s="11"/>
      <c r="W29" s="14"/>
      <c r="X29" s="13"/>
      <c r="Y29" s="628"/>
      <c r="Z29" s="628"/>
      <c r="AA29" s="628"/>
      <c r="AB29" s="628"/>
      <c r="AC29" s="628"/>
      <c r="AD29" s="628"/>
      <c r="AE29" s="628"/>
      <c r="AF29" s="628"/>
      <c r="AG29" s="628"/>
      <c r="AH29" s="628"/>
      <c r="AI29" s="628"/>
      <c r="AJ29" s="628"/>
      <c r="AK29" s="628"/>
      <c r="AL29" s="11"/>
      <c r="AM29" s="11"/>
      <c r="AN29" s="11"/>
      <c r="AO29" s="11"/>
      <c r="AP29" s="11"/>
      <c r="AQ29" s="11"/>
      <c r="AR29" s="11"/>
      <c r="AS29" s="11"/>
      <c r="AT29" s="14"/>
    </row>
    <row r="30" spans="1:46" s="12" customFormat="1" ht="8.1" customHeight="1">
      <c r="A30" s="13"/>
      <c r="B30" s="628"/>
      <c r="C30" s="628"/>
      <c r="D30" s="628"/>
      <c r="E30" s="628"/>
      <c r="F30" s="628"/>
      <c r="G30" s="628"/>
      <c r="H30" s="628"/>
      <c r="I30" s="628"/>
      <c r="J30" s="628"/>
      <c r="K30" s="628"/>
      <c r="L30" s="628"/>
      <c r="M30" s="628"/>
      <c r="N30" s="628"/>
      <c r="O30" s="11"/>
      <c r="P30" s="11"/>
      <c r="Q30" s="11"/>
      <c r="R30" s="11"/>
      <c r="S30" s="11"/>
      <c r="T30" s="11"/>
      <c r="U30" s="11"/>
      <c r="V30" s="11"/>
      <c r="W30" s="14"/>
      <c r="X30" s="13"/>
      <c r="Y30" s="628"/>
      <c r="Z30" s="628"/>
      <c r="AA30" s="628"/>
      <c r="AB30" s="628"/>
      <c r="AC30" s="628"/>
      <c r="AD30" s="628"/>
      <c r="AE30" s="628"/>
      <c r="AF30" s="628"/>
      <c r="AG30" s="628"/>
      <c r="AH30" s="628"/>
      <c r="AI30" s="628"/>
      <c r="AJ30" s="628"/>
      <c r="AK30" s="628"/>
      <c r="AL30" s="11"/>
      <c r="AM30" s="11"/>
      <c r="AN30" s="11"/>
      <c r="AO30" s="11"/>
      <c r="AP30" s="11"/>
      <c r="AQ30" s="11"/>
      <c r="AR30" s="11"/>
      <c r="AS30" s="11"/>
      <c r="AT30" s="14"/>
    </row>
    <row r="31" spans="1:46" s="12" customFormat="1" ht="9.9499999999999993" customHeight="1">
      <c r="A31" s="13"/>
      <c r="B31" s="629" t="s">
        <v>689</v>
      </c>
      <c r="C31" s="629"/>
      <c r="D31" s="629"/>
      <c r="E31" s="629"/>
      <c r="F31" s="629"/>
      <c r="G31" s="629"/>
      <c r="H31" s="629"/>
      <c r="I31" s="629"/>
      <c r="J31" s="629"/>
      <c r="K31" s="629"/>
      <c r="L31" s="629"/>
      <c r="M31" s="629"/>
      <c r="N31" s="630"/>
      <c r="O31" s="11"/>
      <c r="P31" s="11"/>
      <c r="Q31" s="11"/>
      <c r="R31" s="11"/>
      <c r="S31" s="11"/>
      <c r="T31" s="11"/>
      <c r="U31" s="11"/>
      <c r="V31" s="11"/>
      <c r="W31" s="14"/>
      <c r="X31" s="13"/>
      <c r="Y31" s="629" t="s">
        <v>690</v>
      </c>
      <c r="Z31" s="629"/>
      <c r="AA31" s="629"/>
      <c r="AB31" s="629"/>
      <c r="AC31" s="629"/>
      <c r="AD31" s="629"/>
      <c r="AE31" s="629"/>
      <c r="AF31" s="629"/>
      <c r="AG31" s="629"/>
      <c r="AH31" s="629"/>
      <c r="AI31" s="629"/>
      <c r="AJ31" s="629"/>
      <c r="AK31" s="630"/>
      <c r="AL31" s="11"/>
      <c r="AM31" s="11"/>
      <c r="AN31" s="11"/>
      <c r="AO31" s="11"/>
      <c r="AP31" s="11"/>
      <c r="AQ31" s="11"/>
      <c r="AR31" s="11"/>
      <c r="AS31" s="11"/>
      <c r="AT31" s="14"/>
    </row>
    <row r="32" spans="1:46" s="12" customFormat="1" ht="8.1" customHeight="1">
      <c r="A32" s="13"/>
      <c r="B32" s="629"/>
      <c r="C32" s="629"/>
      <c r="D32" s="629"/>
      <c r="E32" s="629"/>
      <c r="F32" s="629"/>
      <c r="G32" s="629"/>
      <c r="H32" s="629"/>
      <c r="I32" s="629"/>
      <c r="J32" s="629"/>
      <c r="K32" s="629"/>
      <c r="L32" s="629"/>
      <c r="M32" s="629"/>
      <c r="N32" s="630"/>
      <c r="O32" s="11"/>
      <c r="P32" s="11"/>
      <c r="Q32" s="11"/>
      <c r="R32" s="11"/>
      <c r="S32" s="11"/>
      <c r="T32" s="11"/>
      <c r="U32" s="11"/>
      <c r="V32" s="11"/>
      <c r="W32" s="14"/>
      <c r="X32" s="13"/>
      <c r="Y32" s="629"/>
      <c r="Z32" s="629"/>
      <c r="AA32" s="629"/>
      <c r="AB32" s="629"/>
      <c r="AC32" s="629"/>
      <c r="AD32" s="629"/>
      <c r="AE32" s="629"/>
      <c r="AF32" s="629"/>
      <c r="AG32" s="629"/>
      <c r="AH32" s="629"/>
      <c r="AI32" s="629"/>
      <c r="AJ32" s="629"/>
      <c r="AK32" s="630"/>
      <c r="AL32" s="11"/>
      <c r="AM32" s="11"/>
      <c r="AN32" s="11"/>
      <c r="AO32" s="11"/>
      <c r="AP32" s="11"/>
      <c r="AQ32" s="11"/>
      <c r="AR32" s="11"/>
      <c r="AS32" s="11"/>
      <c r="AT32" s="14"/>
    </row>
    <row r="33" spans="1:46" s="12" customFormat="1" ht="8.1" customHeight="1">
      <c r="A33" s="13"/>
      <c r="B33" s="629" t="s">
        <v>1020</v>
      </c>
      <c r="C33" s="629"/>
      <c r="D33" s="629"/>
      <c r="E33" s="629"/>
      <c r="F33" s="629"/>
      <c r="G33" s="629"/>
      <c r="H33" s="629"/>
      <c r="I33" s="629"/>
      <c r="J33" s="629"/>
      <c r="K33" s="629"/>
      <c r="L33" s="629"/>
      <c r="M33" s="629"/>
      <c r="N33" s="630"/>
      <c r="O33" s="11"/>
      <c r="P33" s="11"/>
      <c r="Q33" s="11"/>
      <c r="R33" s="11"/>
      <c r="S33" s="11"/>
      <c r="T33" s="11"/>
      <c r="U33" s="11"/>
      <c r="V33" s="11"/>
      <c r="W33" s="14"/>
      <c r="X33" s="13"/>
      <c r="Y33" s="629" t="s">
        <v>1020</v>
      </c>
      <c r="Z33" s="629"/>
      <c r="AA33" s="629"/>
      <c r="AB33" s="629"/>
      <c r="AC33" s="629"/>
      <c r="AD33" s="629"/>
      <c r="AE33" s="629"/>
      <c r="AF33" s="629"/>
      <c r="AG33" s="629"/>
      <c r="AH33" s="629"/>
      <c r="AI33" s="629"/>
      <c r="AJ33" s="629"/>
      <c r="AK33" s="630"/>
      <c r="AL33" s="11"/>
      <c r="AM33" s="11"/>
      <c r="AN33" s="11"/>
      <c r="AO33" s="11"/>
      <c r="AP33" s="11"/>
      <c r="AQ33" s="11"/>
      <c r="AR33" s="11"/>
      <c r="AS33" s="11"/>
      <c r="AT33" s="14"/>
    </row>
    <row r="34" spans="1:46" s="12" customFormat="1" ht="9.9499999999999993" customHeight="1">
      <c r="A34" s="13"/>
      <c r="B34" s="629"/>
      <c r="C34" s="629"/>
      <c r="D34" s="629"/>
      <c r="E34" s="629"/>
      <c r="F34" s="629"/>
      <c r="G34" s="629"/>
      <c r="H34" s="629"/>
      <c r="I34" s="629"/>
      <c r="J34" s="629"/>
      <c r="K34" s="629"/>
      <c r="L34" s="629"/>
      <c r="M34" s="629"/>
      <c r="N34" s="630"/>
      <c r="O34" s="11"/>
      <c r="P34" s="11"/>
      <c r="Q34" s="11"/>
      <c r="R34" s="11"/>
      <c r="S34" s="11"/>
      <c r="T34" s="11"/>
      <c r="U34" s="11"/>
      <c r="V34" s="11"/>
      <c r="W34" s="14"/>
      <c r="X34" s="13"/>
      <c r="Y34" s="629"/>
      <c r="Z34" s="629"/>
      <c r="AA34" s="629"/>
      <c r="AB34" s="629"/>
      <c r="AC34" s="629"/>
      <c r="AD34" s="629"/>
      <c r="AE34" s="629"/>
      <c r="AF34" s="629"/>
      <c r="AG34" s="629"/>
      <c r="AH34" s="629"/>
      <c r="AI34" s="629"/>
      <c r="AJ34" s="629"/>
      <c r="AK34" s="630"/>
      <c r="AL34" s="11"/>
      <c r="AM34" s="11"/>
      <c r="AN34" s="11"/>
      <c r="AO34" s="11"/>
      <c r="AP34" s="11"/>
      <c r="AQ34" s="11"/>
      <c r="AR34" s="11"/>
      <c r="AS34" s="11"/>
      <c r="AT34" s="14"/>
    </row>
    <row r="35" spans="1:46" s="12" customFormat="1" ht="8.1" customHeight="1">
      <c r="A35" s="13"/>
      <c r="B35" s="629" t="s">
        <v>1022</v>
      </c>
      <c r="C35" s="629"/>
      <c r="D35" s="629"/>
      <c r="E35" s="629"/>
      <c r="F35" s="629"/>
      <c r="G35" s="629"/>
      <c r="H35" s="629"/>
      <c r="I35" s="629"/>
      <c r="J35" s="629"/>
      <c r="K35" s="629"/>
      <c r="L35" s="629"/>
      <c r="M35" s="629"/>
      <c r="N35" s="630"/>
      <c r="O35" s="11"/>
      <c r="P35" s="11"/>
      <c r="Q35" s="11"/>
      <c r="R35" s="11"/>
      <c r="S35" s="11"/>
      <c r="T35" s="11"/>
      <c r="U35" s="11"/>
      <c r="V35" s="11"/>
      <c r="W35" s="14"/>
      <c r="X35" s="13"/>
      <c r="Y35" s="629" t="s">
        <v>1023</v>
      </c>
      <c r="Z35" s="629"/>
      <c r="AA35" s="629"/>
      <c r="AB35" s="629"/>
      <c r="AC35" s="629"/>
      <c r="AD35" s="629"/>
      <c r="AE35" s="629"/>
      <c r="AF35" s="629"/>
      <c r="AG35" s="629"/>
      <c r="AH35" s="629"/>
      <c r="AI35" s="629"/>
      <c r="AJ35" s="629"/>
      <c r="AK35" s="630"/>
      <c r="AL35" s="11"/>
      <c r="AM35" s="11"/>
      <c r="AN35" s="11"/>
      <c r="AO35" s="11"/>
      <c r="AP35" s="11"/>
      <c r="AQ35" s="11"/>
      <c r="AR35" s="11"/>
      <c r="AS35" s="11"/>
      <c r="AT35" s="14"/>
    </row>
    <row r="36" spans="1:46" s="12" customFormat="1" ht="8.1" customHeight="1">
      <c r="A36" s="13"/>
      <c r="B36" s="629"/>
      <c r="C36" s="629"/>
      <c r="D36" s="629"/>
      <c r="E36" s="629"/>
      <c r="F36" s="629"/>
      <c r="G36" s="629"/>
      <c r="H36" s="629"/>
      <c r="I36" s="629"/>
      <c r="J36" s="629"/>
      <c r="K36" s="629"/>
      <c r="L36" s="629"/>
      <c r="M36" s="629"/>
      <c r="N36" s="630"/>
      <c r="O36" s="11"/>
      <c r="P36" s="11"/>
      <c r="Q36" s="11"/>
      <c r="R36" s="11"/>
      <c r="S36" s="11"/>
      <c r="T36" s="11"/>
      <c r="U36" s="11"/>
      <c r="V36" s="11"/>
      <c r="W36" s="14"/>
      <c r="X36" s="13"/>
      <c r="Y36" s="629"/>
      <c r="Z36" s="629"/>
      <c r="AA36" s="629"/>
      <c r="AB36" s="629"/>
      <c r="AC36" s="629"/>
      <c r="AD36" s="629"/>
      <c r="AE36" s="629"/>
      <c r="AF36" s="629"/>
      <c r="AG36" s="629"/>
      <c r="AH36" s="629"/>
      <c r="AI36" s="629"/>
      <c r="AJ36" s="629"/>
      <c r="AK36" s="630"/>
      <c r="AL36" s="11"/>
      <c r="AM36" s="11"/>
      <c r="AN36" s="11"/>
      <c r="AO36" s="11"/>
      <c r="AP36" s="11"/>
      <c r="AQ36" s="11"/>
      <c r="AR36" s="11"/>
      <c r="AS36" s="11"/>
      <c r="AT36" s="14"/>
    </row>
    <row r="37" spans="1:46" s="12" customFormat="1" ht="9.9499999999999993" customHeight="1">
      <c r="A37" s="13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4"/>
      <c r="X37" s="13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4"/>
    </row>
    <row r="38" spans="1:46" s="12" customFormat="1" ht="8.1" customHeight="1">
      <c r="A38" s="13"/>
      <c r="B38" s="631" t="s">
        <v>822</v>
      </c>
      <c r="C38" s="631"/>
      <c r="D38" s="631"/>
      <c r="E38" s="631"/>
      <c r="F38" s="631"/>
      <c r="G38" s="631"/>
      <c r="H38" s="631"/>
      <c r="I38" s="631"/>
      <c r="J38" s="631"/>
      <c r="K38" s="631"/>
      <c r="L38" s="631"/>
      <c r="M38" s="631"/>
      <c r="N38" s="632"/>
      <c r="O38" s="11"/>
      <c r="P38" s="11"/>
      <c r="Q38" s="11"/>
      <c r="R38" s="11"/>
      <c r="S38" s="11"/>
      <c r="T38" s="11"/>
      <c r="U38" s="11"/>
      <c r="V38" s="11"/>
      <c r="W38" s="14"/>
      <c r="X38" s="13"/>
      <c r="Y38" s="631" t="s">
        <v>823</v>
      </c>
      <c r="Z38" s="631"/>
      <c r="AA38" s="631"/>
      <c r="AB38" s="631"/>
      <c r="AC38" s="631"/>
      <c r="AD38" s="631"/>
      <c r="AE38" s="631"/>
      <c r="AF38" s="631"/>
      <c r="AG38" s="631"/>
      <c r="AH38" s="631"/>
      <c r="AI38" s="631"/>
      <c r="AJ38" s="631"/>
      <c r="AK38" s="632"/>
      <c r="AL38" s="11"/>
      <c r="AM38" s="11"/>
      <c r="AN38" s="11"/>
      <c r="AO38" s="11"/>
      <c r="AP38" s="11"/>
      <c r="AQ38" s="11"/>
      <c r="AR38" s="11"/>
      <c r="AS38" s="11"/>
      <c r="AT38" s="14"/>
    </row>
    <row r="39" spans="1:46" s="12" customFormat="1" ht="9.9499999999999993" customHeight="1">
      <c r="A39" s="13"/>
      <c r="B39" s="631"/>
      <c r="C39" s="631"/>
      <c r="D39" s="631"/>
      <c r="E39" s="631"/>
      <c r="F39" s="631"/>
      <c r="G39" s="631"/>
      <c r="H39" s="631"/>
      <c r="I39" s="631"/>
      <c r="J39" s="631"/>
      <c r="K39" s="631"/>
      <c r="L39" s="631"/>
      <c r="M39" s="631"/>
      <c r="N39" s="632"/>
      <c r="O39" s="11"/>
      <c r="P39" s="11"/>
      <c r="Q39" s="11"/>
      <c r="R39" s="11"/>
      <c r="S39" s="11"/>
      <c r="T39" s="11"/>
      <c r="U39" s="11"/>
      <c r="V39" s="11"/>
      <c r="W39" s="14"/>
      <c r="X39" s="13"/>
      <c r="Y39" s="631"/>
      <c r="Z39" s="631"/>
      <c r="AA39" s="631"/>
      <c r="AB39" s="631"/>
      <c r="AC39" s="631"/>
      <c r="AD39" s="631"/>
      <c r="AE39" s="631"/>
      <c r="AF39" s="631"/>
      <c r="AG39" s="631"/>
      <c r="AH39" s="631"/>
      <c r="AI39" s="631"/>
      <c r="AJ39" s="631"/>
      <c r="AK39" s="632"/>
      <c r="AL39" s="11"/>
      <c r="AM39" s="11"/>
      <c r="AN39" s="11"/>
      <c r="AO39" s="11"/>
      <c r="AP39" s="11"/>
      <c r="AQ39" s="11"/>
      <c r="AR39" s="11"/>
      <c r="AS39" s="11"/>
      <c r="AT39" s="14"/>
    </row>
    <row r="40" spans="1:46" s="12" customFormat="1" ht="9.9499999999999993" customHeight="1">
      <c r="A40" s="13"/>
      <c r="B40" s="631"/>
      <c r="C40" s="631"/>
      <c r="D40" s="631"/>
      <c r="E40" s="631"/>
      <c r="F40" s="631"/>
      <c r="G40" s="631"/>
      <c r="H40" s="631"/>
      <c r="I40" s="631"/>
      <c r="J40" s="631"/>
      <c r="K40" s="631"/>
      <c r="L40" s="631"/>
      <c r="M40" s="631"/>
      <c r="N40" s="632"/>
      <c r="O40" s="11"/>
      <c r="P40" s="11"/>
      <c r="Q40" s="11"/>
      <c r="R40" s="11"/>
      <c r="S40" s="11"/>
      <c r="T40" s="11"/>
      <c r="U40" s="11"/>
      <c r="V40" s="11"/>
      <c r="W40" s="14"/>
      <c r="X40" s="13"/>
      <c r="Y40" s="631"/>
      <c r="Z40" s="631"/>
      <c r="AA40" s="631"/>
      <c r="AB40" s="631"/>
      <c r="AC40" s="631"/>
      <c r="AD40" s="631"/>
      <c r="AE40" s="631"/>
      <c r="AF40" s="631"/>
      <c r="AG40" s="631"/>
      <c r="AH40" s="631"/>
      <c r="AI40" s="631"/>
      <c r="AJ40" s="631"/>
      <c r="AK40" s="632"/>
      <c r="AL40" s="11"/>
      <c r="AM40" s="11"/>
      <c r="AN40" s="11"/>
      <c r="AO40" s="11"/>
      <c r="AP40" s="11"/>
      <c r="AQ40" s="11"/>
      <c r="AR40" s="11"/>
      <c r="AS40" s="11"/>
      <c r="AT40" s="14"/>
    </row>
    <row r="41" spans="1:46" s="12" customFormat="1" ht="9.9499999999999993" customHeight="1">
      <c r="A41" s="13"/>
      <c r="B41" s="631"/>
      <c r="C41" s="631"/>
      <c r="D41" s="631"/>
      <c r="E41" s="631"/>
      <c r="F41" s="631"/>
      <c r="G41" s="631"/>
      <c r="H41" s="631"/>
      <c r="I41" s="631"/>
      <c r="J41" s="631"/>
      <c r="K41" s="631"/>
      <c r="L41" s="631"/>
      <c r="M41" s="631"/>
      <c r="N41" s="632"/>
      <c r="O41" s="11"/>
      <c r="P41" s="11"/>
      <c r="Q41" s="11"/>
      <c r="R41" s="11"/>
      <c r="S41" s="11"/>
      <c r="T41" s="11"/>
      <c r="U41" s="11"/>
      <c r="V41" s="11"/>
      <c r="W41" s="14"/>
      <c r="X41" s="13"/>
      <c r="Y41" s="631"/>
      <c r="Z41" s="631"/>
      <c r="AA41" s="631"/>
      <c r="AB41" s="631"/>
      <c r="AC41" s="631"/>
      <c r="AD41" s="631"/>
      <c r="AE41" s="631"/>
      <c r="AF41" s="631"/>
      <c r="AG41" s="631"/>
      <c r="AH41" s="631"/>
      <c r="AI41" s="631"/>
      <c r="AJ41" s="631"/>
      <c r="AK41" s="632"/>
      <c r="AL41" s="11"/>
      <c r="AM41" s="11"/>
      <c r="AN41" s="11"/>
      <c r="AO41" s="11"/>
      <c r="AP41" s="11"/>
      <c r="AQ41" s="11"/>
      <c r="AR41" s="11"/>
      <c r="AS41" s="11"/>
      <c r="AT41" s="14"/>
    </row>
    <row r="42" spans="1:46" s="12" customFormat="1" ht="6" customHeight="1">
      <c r="A42" s="15"/>
      <c r="B42" s="633"/>
      <c r="C42" s="633"/>
      <c r="D42" s="633"/>
      <c r="E42" s="633"/>
      <c r="F42" s="633"/>
      <c r="G42" s="633"/>
      <c r="H42" s="633"/>
      <c r="I42" s="633"/>
      <c r="J42" s="633"/>
      <c r="K42" s="633"/>
      <c r="L42" s="633"/>
      <c r="M42" s="633"/>
      <c r="N42" s="633"/>
      <c r="O42" s="16"/>
      <c r="P42" s="16"/>
      <c r="Q42" s="16"/>
      <c r="R42" s="16"/>
      <c r="S42" s="16"/>
      <c r="T42" s="16"/>
      <c r="U42" s="16"/>
      <c r="V42" s="16"/>
      <c r="W42" s="17"/>
      <c r="X42" s="15"/>
      <c r="Y42" s="633"/>
      <c r="Z42" s="633"/>
      <c r="AA42" s="633"/>
      <c r="AB42" s="633"/>
      <c r="AC42" s="633"/>
      <c r="AD42" s="633"/>
      <c r="AE42" s="633"/>
      <c r="AF42" s="633"/>
      <c r="AG42" s="633"/>
      <c r="AH42" s="633"/>
      <c r="AI42" s="633"/>
      <c r="AJ42" s="633"/>
      <c r="AK42" s="633"/>
      <c r="AL42" s="16"/>
      <c r="AM42" s="16"/>
      <c r="AN42" s="16"/>
      <c r="AO42" s="16"/>
      <c r="AP42" s="16"/>
      <c r="AQ42" s="16"/>
      <c r="AR42" s="16"/>
      <c r="AS42" s="16"/>
      <c r="AT42" s="17"/>
    </row>
    <row r="43" spans="1:46" s="12" customFormat="1" ht="9.9499999999999993" customHeight="1">
      <c r="A43" s="8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10"/>
      <c r="X43" s="8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10"/>
    </row>
    <row r="44" spans="1:46" s="12" customFormat="1" ht="12.75" customHeight="1">
      <c r="A44" s="621" t="str">
        <f>Name</f>
        <v>ТСЖ "Ласточка"</v>
      </c>
      <c r="B44" s="622"/>
      <c r="C44" s="622"/>
      <c r="D44" s="622"/>
      <c r="E44" s="622"/>
      <c r="F44" s="622"/>
      <c r="G44" s="622"/>
      <c r="H44" s="622"/>
      <c r="I44" s="622"/>
      <c r="J44" s="622"/>
      <c r="K44" s="622"/>
      <c r="L44" s="622"/>
      <c r="M44" s="622"/>
      <c r="N44" s="622"/>
      <c r="O44" s="622"/>
      <c r="P44" s="622"/>
      <c r="Q44" s="622"/>
      <c r="R44" s="622"/>
      <c r="S44" s="622"/>
      <c r="T44" s="622"/>
      <c r="U44" s="622"/>
      <c r="V44" s="622"/>
      <c r="W44" s="623"/>
      <c r="X44" s="621" t="str">
        <f>Name</f>
        <v>ТСЖ "Ласточка"</v>
      </c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3"/>
    </row>
    <row r="45" spans="1:46" s="12" customFormat="1" ht="12.75" customHeight="1">
      <c r="A45" s="624"/>
      <c r="B45" s="622"/>
      <c r="C45" s="622"/>
      <c r="D45" s="622"/>
      <c r="E45" s="622"/>
      <c r="F45" s="622"/>
      <c r="G45" s="622"/>
      <c r="H45" s="622"/>
      <c r="I45" s="622"/>
      <c r="J45" s="622"/>
      <c r="K45" s="622"/>
      <c r="L45" s="622"/>
      <c r="M45" s="622"/>
      <c r="N45" s="622"/>
      <c r="O45" s="622"/>
      <c r="P45" s="622"/>
      <c r="Q45" s="622"/>
      <c r="R45" s="622"/>
      <c r="S45" s="622"/>
      <c r="T45" s="622"/>
      <c r="U45" s="622"/>
      <c r="V45" s="622"/>
      <c r="W45" s="623"/>
      <c r="X45" s="624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3"/>
    </row>
    <row r="46" spans="1:46" s="12" customFormat="1" ht="6" customHeight="1">
      <c r="A46" s="13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4"/>
      <c r="X46" s="13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4"/>
    </row>
    <row r="47" spans="1:46" s="12" customFormat="1" ht="9.9499999999999993" customHeight="1">
      <c r="A47" s="13"/>
      <c r="B47" s="628" t="str">
        <f>"ИНН "&amp;INN&amp;", БИК "&amp;BIC&amp;", Р/С "&amp;PersonalAcc</f>
        <v>ИНН 2538091633, БИК 040813608, Р/С 40703810050000001746</v>
      </c>
      <c r="C47" s="628"/>
      <c r="D47" s="628"/>
      <c r="E47" s="628"/>
      <c r="F47" s="628"/>
      <c r="G47" s="628"/>
      <c r="H47" s="628"/>
      <c r="I47" s="628"/>
      <c r="J47" s="628"/>
      <c r="K47" s="628"/>
      <c r="L47" s="628"/>
      <c r="M47" s="628"/>
      <c r="N47" s="628"/>
      <c r="O47" s="53"/>
      <c r="P47" s="53"/>
      <c r="Q47" s="53"/>
      <c r="R47" s="53"/>
      <c r="S47" s="53"/>
      <c r="T47" s="53"/>
      <c r="U47" s="53"/>
      <c r="V47" s="53"/>
      <c r="W47" s="14"/>
      <c r="X47" s="13"/>
      <c r="Y47" s="628" t="str">
        <f>"ИНН "&amp;INN&amp;", БИК "&amp;BIC&amp;", Р/С "&amp;PersonalAcc</f>
        <v>ИНН 2538091633, БИК 040813608, Р/С 40703810050000001746</v>
      </c>
      <c r="Z47" s="628"/>
      <c r="AA47" s="628"/>
      <c r="AB47" s="628"/>
      <c r="AC47" s="628"/>
      <c r="AD47" s="628"/>
      <c r="AE47" s="628"/>
      <c r="AF47" s="628"/>
      <c r="AG47" s="628"/>
      <c r="AH47" s="628"/>
      <c r="AI47" s="628"/>
      <c r="AJ47" s="628"/>
      <c r="AK47" s="628"/>
      <c r="AL47" s="53"/>
      <c r="AM47" s="53"/>
      <c r="AN47" s="53"/>
      <c r="AO47" s="53"/>
      <c r="AP47" s="53"/>
      <c r="AQ47" s="53"/>
      <c r="AR47" s="53"/>
      <c r="AS47" s="53"/>
      <c r="AT47" s="14"/>
    </row>
    <row r="48" spans="1:46" s="12" customFormat="1" ht="9.9499999999999993" customHeight="1">
      <c r="A48" s="13"/>
      <c r="B48" s="628"/>
      <c r="C48" s="628"/>
      <c r="D48" s="628"/>
      <c r="E48" s="628"/>
      <c r="F48" s="628"/>
      <c r="G48" s="628"/>
      <c r="H48" s="628"/>
      <c r="I48" s="628"/>
      <c r="J48" s="628"/>
      <c r="K48" s="628"/>
      <c r="L48" s="628"/>
      <c r="M48" s="628"/>
      <c r="N48" s="628"/>
      <c r="O48" s="53"/>
      <c r="P48" s="53"/>
      <c r="Q48" s="53"/>
      <c r="R48" s="53"/>
      <c r="S48" s="53"/>
      <c r="T48" s="53"/>
      <c r="U48" s="53"/>
      <c r="V48" s="53"/>
      <c r="W48" s="14"/>
      <c r="X48" s="13"/>
      <c r="Y48" s="628"/>
      <c r="Z48" s="628"/>
      <c r="AA48" s="628"/>
      <c r="AB48" s="628"/>
      <c r="AC48" s="628"/>
      <c r="AD48" s="628"/>
      <c r="AE48" s="628"/>
      <c r="AF48" s="628"/>
      <c r="AG48" s="628"/>
      <c r="AH48" s="628"/>
      <c r="AI48" s="628"/>
      <c r="AJ48" s="628"/>
      <c r="AK48" s="628"/>
      <c r="AL48" s="53"/>
      <c r="AM48" s="53"/>
      <c r="AN48" s="53"/>
      <c r="AO48" s="53"/>
      <c r="AP48" s="53"/>
      <c r="AQ48" s="53"/>
      <c r="AR48" s="53"/>
      <c r="AS48" s="53"/>
      <c r="AT48" s="14"/>
    </row>
    <row r="49" spans="1:46" s="12" customFormat="1" ht="6" customHeight="1">
      <c r="A49" s="13"/>
      <c r="B49" s="628"/>
      <c r="C49" s="628"/>
      <c r="D49" s="628"/>
      <c r="E49" s="628"/>
      <c r="F49" s="628"/>
      <c r="G49" s="628"/>
      <c r="H49" s="628"/>
      <c r="I49" s="628"/>
      <c r="J49" s="628"/>
      <c r="K49" s="628"/>
      <c r="L49" s="628"/>
      <c r="M49" s="628"/>
      <c r="N49" s="628"/>
      <c r="O49" s="11"/>
      <c r="P49" s="11"/>
      <c r="Q49" s="11"/>
      <c r="R49" s="11"/>
      <c r="S49" s="11"/>
      <c r="T49" s="11"/>
      <c r="U49" s="11"/>
      <c r="V49" s="11"/>
      <c r="W49" s="14"/>
      <c r="X49" s="13"/>
      <c r="Y49" s="628"/>
      <c r="Z49" s="628"/>
      <c r="AA49" s="628"/>
      <c r="AB49" s="628"/>
      <c r="AC49" s="628"/>
      <c r="AD49" s="628"/>
      <c r="AE49" s="628"/>
      <c r="AF49" s="628"/>
      <c r="AG49" s="628"/>
      <c r="AH49" s="628"/>
      <c r="AI49" s="628"/>
      <c r="AJ49" s="628"/>
      <c r="AK49" s="628"/>
      <c r="AL49" s="11"/>
      <c r="AM49" s="11"/>
      <c r="AN49" s="11"/>
      <c r="AO49" s="11"/>
      <c r="AP49" s="11"/>
      <c r="AQ49" s="11"/>
      <c r="AR49" s="11"/>
      <c r="AS49" s="11"/>
      <c r="AT49" s="14"/>
    </row>
    <row r="50" spans="1:46" s="12" customFormat="1" ht="8.1" customHeight="1">
      <c r="A50" s="13"/>
      <c r="B50" s="628"/>
      <c r="C50" s="628"/>
      <c r="D50" s="628"/>
      <c r="E50" s="628"/>
      <c r="F50" s="628"/>
      <c r="G50" s="628"/>
      <c r="H50" s="628"/>
      <c r="I50" s="628"/>
      <c r="J50" s="628"/>
      <c r="K50" s="628"/>
      <c r="L50" s="628"/>
      <c r="M50" s="628"/>
      <c r="N50" s="628"/>
      <c r="O50" s="11"/>
      <c r="P50" s="11"/>
      <c r="Q50" s="11"/>
      <c r="R50" s="11"/>
      <c r="S50" s="11"/>
      <c r="T50" s="11"/>
      <c r="U50" s="11"/>
      <c r="V50" s="11"/>
      <c r="W50" s="14"/>
      <c r="X50" s="13"/>
      <c r="Y50" s="628"/>
      <c r="Z50" s="628"/>
      <c r="AA50" s="628"/>
      <c r="AB50" s="628"/>
      <c r="AC50" s="628"/>
      <c r="AD50" s="628"/>
      <c r="AE50" s="628"/>
      <c r="AF50" s="628"/>
      <c r="AG50" s="628"/>
      <c r="AH50" s="628"/>
      <c r="AI50" s="628"/>
      <c r="AJ50" s="628"/>
      <c r="AK50" s="628"/>
      <c r="AL50" s="11"/>
      <c r="AM50" s="11"/>
      <c r="AN50" s="11"/>
      <c r="AO50" s="11"/>
      <c r="AP50" s="11"/>
      <c r="AQ50" s="11"/>
      <c r="AR50" s="11"/>
      <c r="AS50" s="11"/>
      <c r="AT50" s="14"/>
    </row>
    <row r="51" spans="1:46" s="12" customFormat="1" ht="8.1" customHeight="1">
      <c r="A51" s="13"/>
      <c r="B51" s="628"/>
      <c r="C51" s="628"/>
      <c r="D51" s="628"/>
      <c r="E51" s="628"/>
      <c r="F51" s="628"/>
      <c r="G51" s="628"/>
      <c r="H51" s="628"/>
      <c r="I51" s="628"/>
      <c r="J51" s="628"/>
      <c r="K51" s="628"/>
      <c r="L51" s="628"/>
      <c r="M51" s="628"/>
      <c r="N51" s="628"/>
      <c r="O51" s="11"/>
      <c r="P51" s="11"/>
      <c r="Q51" s="11"/>
      <c r="R51" s="11"/>
      <c r="S51" s="11"/>
      <c r="T51" s="11"/>
      <c r="U51" s="11"/>
      <c r="V51" s="11"/>
      <c r="W51" s="14"/>
      <c r="X51" s="13"/>
      <c r="Y51" s="628"/>
      <c r="Z51" s="628"/>
      <c r="AA51" s="628"/>
      <c r="AB51" s="628"/>
      <c r="AC51" s="628"/>
      <c r="AD51" s="628"/>
      <c r="AE51" s="628"/>
      <c r="AF51" s="628"/>
      <c r="AG51" s="628"/>
      <c r="AH51" s="628"/>
      <c r="AI51" s="628"/>
      <c r="AJ51" s="628"/>
      <c r="AK51" s="628"/>
      <c r="AL51" s="11"/>
      <c r="AM51" s="11"/>
      <c r="AN51" s="11"/>
      <c r="AO51" s="11"/>
      <c r="AP51" s="11"/>
      <c r="AQ51" s="11"/>
      <c r="AR51" s="11"/>
      <c r="AS51" s="11"/>
      <c r="AT51" s="14"/>
    </row>
    <row r="52" spans="1:46" s="12" customFormat="1" ht="9.9499999999999993" customHeight="1">
      <c r="A52" s="13"/>
      <c r="B52" s="629" t="s">
        <v>691</v>
      </c>
      <c r="C52" s="629"/>
      <c r="D52" s="629"/>
      <c r="E52" s="629"/>
      <c r="F52" s="629"/>
      <c r="G52" s="629"/>
      <c r="H52" s="629"/>
      <c r="I52" s="629"/>
      <c r="J52" s="629"/>
      <c r="K52" s="629"/>
      <c r="L52" s="629"/>
      <c r="M52" s="629"/>
      <c r="N52" s="630"/>
      <c r="O52" s="11"/>
      <c r="P52" s="11"/>
      <c r="Q52" s="11"/>
      <c r="R52" s="11"/>
      <c r="S52" s="11"/>
      <c r="T52" s="11"/>
      <c r="U52" s="11"/>
      <c r="V52" s="11"/>
      <c r="W52" s="14"/>
      <c r="X52" s="13"/>
      <c r="Y52" s="629" t="s">
        <v>692</v>
      </c>
      <c r="Z52" s="629"/>
      <c r="AA52" s="629"/>
      <c r="AB52" s="629"/>
      <c r="AC52" s="629"/>
      <c r="AD52" s="629"/>
      <c r="AE52" s="629"/>
      <c r="AF52" s="629"/>
      <c r="AG52" s="629"/>
      <c r="AH52" s="629"/>
      <c r="AI52" s="629"/>
      <c r="AJ52" s="629"/>
      <c r="AK52" s="630"/>
      <c r="AL52" s="11"/>
      <c r="AM52" s="11"/>
      <c r="AN52" s="11"/>
      <c r="AO52" s="11"/>
      <c r="AP52" s="11"/>
      <c r="AQ52" s="11"/>
      <c r="AR52" s="11"/>
      <c r="AS52" s="11"/>
      <c r="AT52" s="14"/>
    </row>
    <row r="53" spans="1:46" s="12" customFormat="1" ht="8.1" customHeight="1">
      <c r="A53" s="13"/>
      <c r="B53" s="629"/>
      <c r="C53" s="629"/>
      <c r="D53" s="629"/>
      <c r="E53" s="629"/>
      <c r="F53" s="629"/>
      <c r="G53" s="629"/>
      <c r="H53" s="629"/>
      <c r="I53" s="629"/>
      <c r="J53" s="629"/>
      <c r="K53" s="629"/>
      <c r="L53" s="629"/>
      <c r="M53" s="629"/>
      <c r="N53" s="630"/>
      <c r="O53" s="11"/>
      <c r="P53" s="11"/>
      <c r="Q53" s="11"/>
      <c r="R53" s="11"/>
      <c r="S53" s="11"/>
      <c r="T53" s="11"/>
      <c r="U53" s="11"/>
      <c r="V53" s="11"/>
      <c r="W53" s="14"/>
      <c r="X53" s="13"/>
      <c r="Y53" s="629"/>
      <c r="Z53" s="629"/>
      <c r="AA53" s="629"/>
      <c r="AB53" s="629"/>
      <c r="AC53" s="629"/>
      <c r="AD53" s="629"/>
      <c r="AE53" s="629"/>
      <c r="AF53" s="629"/>
      <c r="AG53" s="629"/>
      <c r="AH53" s="629"/>
      <c r="AI53" s="629"/>
      <c r="AJ53" s="629"/>
      <c r="AK53" s="630"/>
      <c r="AL53" s="11"/>
      <c r="AM53" s="11"/>
      <c r="AN53" s="11"/>
      <c r="AO53" s="11"/>
      <c r="AP53" s="11"/>
      <c r="AQ53" s="11"/>
      <c r="AR53" s="11"/>
      <c r="AS53" s="11"/>
      <c r="AT53" s="14"/>
    </row>
    <row r="54" spans="1:46" s="12" customFormat="1" ht="8.1" customHeight="1">
      <c r="A54" s="13"/>
      <c r="B54" s="629" t="s">
        <v>1020</v>
      </c>
      <c r="C54" s="629"/>
      <c r="D54" s="629"/>
      <c r="E54" s="629"/>
      <c r="F54" s="629"/>
      <c r="G54" s="629"/>
      <c r="H54" s="629"/>
      <c r="I54" s="629"/>
      <c r="J54" s="629"/>
      <c r="K54" s="629"/>
      <c r="L54" s="629"/>
      <c r="M54" s="629"/>
      <c r="N54" s="630"/>
      <c r="O54" s="11"/>
      <c r="P54" s="11"/>
      <c r="Q54" s="11"/>
      <c r="R54" s="11"/>
      <c r="S54" s="11"/>
      <c r="T54" s="11"/>
      <c r="U54" s="11"/>
      <c r="V54" s="11"/>
      <c r="W54" s="14"/>
      <c r="X54" s="13"/>
      <c r="Y54" s="629" t="s">
        <v>1020</v>
      </c>
      <c r="Z54" s="629"/>
      <c r="AA54" s="629"/>
      <c r="AB54" s="629"/>
      <c r="AC54" s="629"/>
      <c r="AD54" s="629"/>
      <c r="AE54" s="629"/>
      <c r="AF54" s="629"/>
      <c r="AG54" s="629"/>
      <c r="AH54" s="629"/>
      <c r="AI54" s="629"/>
      <c r="AJ54" s="629"/>
      <c r="AK54" s="630"/>
      <c r="AL54" s="11"/>
      <c r="AM54" s="11"/>
      <c r="AN54" s="11"/>
      <c r="AO54" s="11"/>
      <c r="AP54" s="11"/>
      <c r="AQ54" s="11"/>
      <c r="AR54" s="11"/>
      <c r="AS54" s="11"/>
      <c r="AT54" s="14"/>
    </row>
    <row r="55" spans="1:46" s="12" customFormat="1" ht="9.9499999999999993" customHeight="1">
      <c r="A55" s="13"/>
      <c r="B55" s="629"/>
      <c r="C55" s="629"/>
      <c r="D55" s="629"/>
      <c r="E55" s="629"/>
      <c r="F55" s="629"/>
      <c r="G55" s="629"/>
      <c r="H55" s="629"/>
      <c r="I55" s="629"/>
      <c r="J55" s="629"/>
      <c r="K55" s="629"/>
      <c r="L55" s="629"/>
      <c r="M55" s="629"/>
      <c r="N55" s="630"/>
      <c r="O55" s="11"/>
      <c r="P55" s="11"/>
      <c r="Q55" s="11"/>
      <c r="R55" s="11"/>
      <c r="S55" s="11"/>
      <c r="T55" s="11"/>
      <c r="U55" s="11"/>
      <c r="V55" s="11"/>
      <c r="W55" s="14"/>
      <c r="X55" s="13"/>
      <c r="Y55" s="629"/>
      <c r="Z55" s="629"/>
      <c r="AA55" s="629"/>
      <c r="AB55" s="629"/>
      <c r="AC55" s="629"/>
      <c r="AD55" s="629"/>
      <c r="AE55" s="629"/>
      <c r="AF55" s="629"/>
      <c r="AG55" s="629"/>
      <c r="AH55" s="629"/>
      <c r="AI55" s="629"/>
      <c r="AJ55" s="629"/>
      <c r="AK55" s="630"/>
      <c r="AL55" s="11"/>
      <c r="AM55" s="11"/>
      <c r="AN55" s="11"/>
      <c r="AO55" s="11"/>
      <c r="AP55" s="11"/>
      <c r="AQ55" s="11"/>
      <c r="AR55" s="11"/>
      <c r="AS55" s="11"/>
      <c r="AT55" s="14"/>
    </row>
    <row r="56" spans="1:46" s="12" customFormat="1" ht="8.1" customHeight="1">
      <c r="A56" s="13"/>
      <c r="B56" s="629" t="s">
        <v>1024</v>
      </c>
      <c r="C56" s="629"/>
      <c r="D56" s="629"/>
      <c r="E56" s="629"/>
      <c r="F56" s="629"/>
      <c r="G56" s="629"/>
      <c r="H56" s="629"/>
      <c r="I56" s="629"/>
      <c r="J56" s="629"/>
      <c r="K56" s="629"/>
      <c r="L56" s="629"/>
      <c r="M56" s="629"/>
      <c r="N56" s="630"/>
      <c r="O56" s="11"/>
      <c r="P56" s="11"/>
      <c r="Q56" s="11"/>
      <c r="R56" s="11"/>
      <c r="S56" s="11"/>
      <c r="T56" s="11"/>
      <c r="U56" s="11"/>
      <c r="V56" s="11"/>
      <c r="W56" s="14"/>
      <c r="X56" s="13"/>
      <c r="Y56" s="629" t="s">
        <v>693</v>
      </c>
      <c r="Z56" s="629"/>
      <c r="AA56" s="629"/>
      <c r="AB56" s="629"/>
      <c r="AC56" s="629"/>
      <c r="AD56" s="629"/>
      <c r="AE56" s="629"/>
      <c r="AF56" s="629"/>
      <c r="AG56" s="629"/>
      <c r="AH56" s="629"/>
      <c r="AI56" s="629"/>
      <c r="AJ56" s="629"/>
      <c r="AK56" s="630"/>
      <c r="AL56" s="11"/>
      <c r="AM56" s="11"/>
      <c r="AN56" s="11"/>
      <c r="AO56" s="11"/>
      <c r="AP56" s="11"/>
      <c r="AQ56" s="11"/>
      <c r="AR56" s="11"/>
      <c r="AS56" s="11"/>
      <c r="AT56" s="14"/>
    </row>
    <row r="57" spans="1:46" s="12" customFormat="1" ht="8.1" customHeight="1">
      <c r="A57" s="13"/>
      <c r="B57" s="629"/>
      <c r="C57" s="629"/>
      <c r="D57" s="629"/>
      <c r="E57" s="629"/>
      <c r="F57" s="629"/>
      <c r="G57" s="629"/>
      <c r="H57" s="629"/>
      <c r="I57" s="629"/>
      <c r="J57" s="629"/>
      <c r="K57" s="629"/>
      <c r="L57" s="629"/>
      <c r="M57" s="629"/>
      <c r="N57" s="630"/>
      <c r="O57" s="11"/>
      <c r="P57" s="11"/>
      <c r="Q57" s="11"/>
      <c r="R57" s="11"/>
      <c r="S57" s="11"/>
      <c r="T57" s="11"/>
      <c r="U57" s="11"/>
      <c r="V57" s="11"/>
      <c r="W57" s="14"/>
      <c r="X57" s="13"/>
      <c r="Y57" s="629"/>
      <c r="Z57" s="629"/>
      <c r="AA57" s="629"/>
      <c r="AB57" s="629"/>
      <c r="AC57" s="629"/>
      <c r="AD57" s="629"/>
      <c r="AE57" s="629"/>
      <c r="AF57" s="629"/>
      <c r="AG57" s="629"/>
      <c r="AH57" s="629"/>
      <c r="AI57" s="629"/>
      <c r="AJ57" s="629"/>
      <c r="AK57" s="630"/>
      <c r="AL57" s="11"/>
      <c r="AM57" s="11"/>
      <c r="AN57" s="11"/>
      <c r="AO57" s="11"/>
      <c r="AP57" s="11"/>
      <c r="AQ57" s="11"/>
      <c r="AR57" s="11"/>
      <c r="AS57" s="11"/>
      <c r="AT57" s="14"/>
    </row>
    <row r="58" spans="1:46" s="12" customFormat="1" ht="9.9499999999999993" customHeight="1">
      <c r="A58" s="13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4"/>
      <c r="X58" s="13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4"/>
    </row>
    <row r="59" spans="1:46" s="12" customFormat="1" ht="8.1" customHeight="1">
      <c r="A59" s="13"/>
      <c r="B59" s="631" t="s">
        <v>824</v>
      </c>
      <c r="C59" s="631"/>
      <c r="D59" s="631"/>
      <c r="E59" s="631"/>
      <c r="F59" s="631"/>
      <c r="G59" s="631"/>
      <c r="H59" s="631"/>
      <c r="I59" s="631"/>
      <c r="J59" s="631"/>
      <c r="K59" s="631"/>
      <c r="L59" s="631"/>
      <c r="M59" s="631"/>
      <c r="N59" s="632"/>
      <c r="O59" s="11"/>
      <c r="P59" s="11"/>
      <c r="Q59" s="11"/>
      <c r="R59" s="11"/>
      <c r="S59" s="11"/>
      <c r="T59" s="11"/>
      <c r="U59" s="11"/>
      <c r="V59" s="11"/>
      <c r="W59" s="14"/>
      <c r="X59" s="13"/>
      <c r="Y59" s="631" t="s">
        <v>825</v>
      </c>
      <c r="Z59" s="631"/>
      <c r="AA59" s="631"/>
      <c r="AB59" s="631"/>
      <c r="AC59" s="631"/>
      <c r="AD59" s="631"/>
      <c r="AE59" s="631"/>
      <c r="AF59" s="631"/>
      <c r="AG59" s="631"/>
      <c r="AH59" s="631"/>
      <c r="AI59" s="631"/>
      <c r="AJ59" s="631"/>
      <c r="AK59" s="632"/>
      <c r="AL59" s="11"/>
      <c r="AM59" s="11"/>
      <c r="AN59" s="11"/>
      <c r="AO59" s="11"/>
      <c r="AP59" s="11"/>
      <c r="AQ59" s="11"/>
      <c r="AR59" s="11"/>
      <c r="AS59" s="11"/>
      <c r="AT59" s="14"/>
    </row>
    <row r="60" spans="1:46" s="12" customFormat="1" ht="9.9499999999999993" customHeight="1">
      <c r="A60" s="13"/>
      <c r="B60" s="631"/>
      <c r="C60" s="631"/>
      <c r="D60" s="631"/>
      <c r="E60" s="631"/>
      <c r="F60" s="631"/>
      <c r="G60" s="631"/>
      <c r="H60" s="631"/>
      <c r="I60" s="631"/>
      <c r="J60" s="631"/>
      <c r="K60" s="631"/>
      <c r="L60" s="631"/>
      <c r="M60" s="631"/>
      <c r="N60" s="632"/>
      <c r="O60" s="11"/>
      <c r="P60" s="11"/>
      <c r="Q60" s="11"/>
      <c r="R60" s="11"/>
      <c r="S60" s="11"/>
      <c r="T60" s="11"/>
      <c r="U60" s="11"/>
      <c r="V60" s="11"/>
      <c r="W60" s="14"/>
      <c r="X60" s="13"/>
      <c r="Y60" s="631"/>
      <c r="Z60" s="631"/>
      <c r="AA60" s="631"/>
      <c r="AB60" s="631"/>
      <c r="AC60" s="631"/>
      <c r="AD60" s="631"/>
      <c r="AE60" s="631"/>
      <c r="AF60" s="631"/>
      <c r="AG60" s="631"/>
      <c r="AH60" s="631"/>
      <c r="AI60" s="631"/>
      <c r="AJ60" s="631"/>
      <c r="AK60" s="632"/>
      <c r="AL60" s="11"/>
      <c r="AM60" s="11"/>
      <c r="AN60" s="11"/>
      <c r="AO60" s="11"/>
      <c r="AP60" s="11"/>
      <c r="AQ60" s="11"/>
      <c r="AR60" s="11"/>
      <c r="AS60" s="11"/>
      <c r="AT60" s="14"/>
    </row>
    <row r="61" spans="1:46" s="12" customFormat="1" ht="9.9499999999999993" customHeight="1">
      <c r="A61" s="13"/>
      <c r="B61" s="631"/>
      <c r="C61" s="631"/>
      <c r="D61" s="631"/>
      <c r="E61" s="631"/>
      <c r="F61" s="631"/>
      <c r="G61" s="631"/>
      <c r="H61" s="631"/>
      <c r="I61" s="631"/>
      <c r="J61" s="631"/>
      <c r="K61" s="631"/>
      <c r="L61" s="631"/>
      <c r="M61" s="631"/>
      <c r="N61" s="632"/>
      <c r="O61" s="11"/>
      <c r="P61" s="11"/>
      <c r="Q61" s="11"/>
      <c r="R61" s="11"/>
      <c r="S61" s="11"/>
      <c r="T61" s="11"/>
      <c r="U61" s="11"/>
      <c r="V61" s="11"/>
      <c r="W61" s="14"/>
      <c r="X61" s="13"/>
      <c r="Y61" s="631"/>
      <c r="Z61" s="631"/>
      <c r="AA61" s="631"/>
      <c r="AB61" s="631"/>
      <c r="AC61" s="631"/>
      <c r="AD61" s="631"/>
      <c r="AE61" s="631"/>
      <c r="AF61" s="631"/>
      <c r="AG61" s="631"/>
      <c r="AH61" s="631"/>
      <c r="AI61" s="631"/>
      <c r="AJ61" s="631"/>
      <c r="AK61" s="632"/>
      <c r="AL61" s="11"/>
      <c r="AM61" s="11"/>
      <c r="AN61" s="11"/>
      <c r="AO61" s="11"/>
      <c r="AP61" s="11"/>
      <c r="AQ61" s="11"/>
      <c r="AR61" s="11"/>
      <c r="AS61" s="11"/>
      <c r="AT61" s="14"/>
    </row>
    <row r="62" spans="1:46" s="12" customFormat="1" ht="9.9499999999999993" customHeight="1">
      <c r="A62" s="13"/>
      <c r="B62" s="631"/>
      <c r="C62" s="631"/>
      <c r="D62" s="631"/>
      <c r="E62" s="631"/>
      <c r="F62" s="631"/>
      <c r="G62" s="631"/>
      <c r="H62" s="631"/>
      <c r="I62" s="631"/>
      <c r="J62" s="631"/>
      <c r="K62" s="631"/>
      <c r="L62" s="631"/>
      <c r="M62" s="631"/>
      <c r="N62" s="632"/>
      <c r="O62" s="11"/>
      <c r="P62" s="11"/>
      <c r="Q62" s="11"/>
      <c r="R62" s="11"/>
      <c r="S62" s="11"/>
      <c r="T62" s="11"/>
      <c r="U62" s="11"/>
      <c r="V62" s="11"/>
      <c r="W62" s="14"/>
      <c r="X62" s="13"/>
      <c r="Y62" s="631"/>
      <c r="Z62" s="631"/>
      <c r="AA62" s="631"/>
      <c r="AB62" s="631"/>
      <c r="AC62" s="631"/>
      <c r="AD62" s="631"/>
      <c r="AE62" s="631"/>
      <c r="AF62" s="631"/>
      <c r="AG62" s="631"/>
      <c r="AH62" s="631"/>
      <c r="AI62" s="631"/>
      <c r="AJ62" s="631"/>
      <c r="AK62" s="632"/>
      <c r="AL62" s="11"/>
      <c r="AM62" s="11"/>
      <c r="AN62" s="11"/>
      <c r="AO62" s="11"/>
      <c r="AP62" s="11"/>
      <c r="AQ62" s="11"/>
      <c r="AR62" s="11"/>
      <c r="AS62" s="11"/>
      <c r="AT62" s="14"/>
    </row>
    <row r="63" spans="1:46" s="12" customFormat="1" ht="6" customHeight="1">
      <c r="A63" s="15"/>
      <c r="B63" s="633"/>
      <c r="C63" s="633"/>
      <c r="D63" s="633"/>
      <c r="E63" s="633"/>
      <c r="F63" s="633"/>
      <c r="G63" s="633"/>
      <c r="H63" s="633"/>
      <c r="I63" s="633"/>
      <c r="J63" s="633"/>
      <c r="K63" s="633"/>
      <c r="L63" s="633"/>
      <c r="M63" s="633"/>
      <c r="N63" s="633"/>
      <c r="O63" s="16"/>
      <c r="P63" s="16"/>
      <c r="Q63" s="16"/>
      <c r="R63" s="16"/>
      <c r="S63" s="16"/>
      <c r="T63" s="16"/>
      <c r="U63" s="16"/>
      <c r="V63" s="16"/>
      <c r="W63" s="17"/>
      <c r="X63" s="15"/>
      <c r="Y63" s="633"/>
      <c r="Z63" s="633"/>
      <c r="AA63" s="633"/>
      <c r="AB63" s="633"/>
      <c r="AC63" s="633"/>
      <c r="AD63" s="633"/>
      <c r="AE63" s="633"/>
      <c r="AF63" s="633"/>
      <c r="AG63" s="633"/>
      <c r="AH63" s="633"/>
      <c r="AI63" s="633"/>
      <c r="AJ63" s="633"/>
      <c r="AK63" s="633"/>
      <c r="AL63" s="16"/>
      <c r="AM63" s="16"/>
      <c r="AN63" s="16"/>
      <c r="AO63" s="16"/>
      <c r="AP63" s="16"/>
      <c r="AQ63" s="16"/>
      <c r="AR63" s="16"/>
      <c r="AS63" s="16"/>
      <c r="AT63" s="17"/>
    </row>
    <row r="64" spans="1:46" s="11" customFormat="1" ht="6.75" customHeight="1">
      <c r="A64" s="8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10"/>
      <c r="X64" s="8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10"/>
    </row>
    <row r="65" spans="1:46" s="12" customFormat="1" ht="12.75" customHeight="1">
      <c r="A65" s="621" t="str">
        <f>Name</f>
        <v>ТСЖ "Ласточка"</v>
      </c>
      <c r="B65" s="626"/>
      <c r="C65" s="626"/>
      <c r="D65" s="626"/>
      <c r="E65" s="626"/>
      <c r="F65" s="626"/>
      <c r="G65" s="626"/>
      <c r="H65" s="626"/>
      <c r="I65" s="626"/>
      <c r="J65" s="626"/>
      <c r="K65" s="626"/>
      <c r="L65" s="626"/>
      <c r="M65" s="626"/>
      <c r="N65" s="626"/>
      <c r="O65" s="626"/>
      <c r="P65" s="626"/>
      <c r="Q65" s="626"/>
      <c r="R65" s="626"/>
      <c r="S65" s="626"/>
      <c r="T65" s="626"/>
      <c r="U65" s="626"/>
      <c r="V65" s="626"/>
      <c r="W65" s="627"/>
      <c r="X65" s="621" t="str">
        <f>Name</f>
        <v>ТСЖ "Ласточка"</v>
      </c>
      <c r="Y65" s="622"/>
      <c r="Z65" s="622"/>
      <c r="AA65" s="622"/>
      <c r="AB65" s="622"/>
      <c r="AC65" s="622"/>
      <c r="AD65" s="622"/>
      <c r="AE65" s="622"/>
      <c r="AF65" s="622"/>
      <c r="AG65" s="622"/>
      <c r="AH65" s="622"/>
      <c r="AI65" s="622"/>
      <c r="AJ65" s="622"/>
      <c r="AK65" s="622"/>
      <c r="AL65" s="622"/>
      <c r="AM65" s="622"/>
      <c r="AN65" s="622"/>
      <c r="AO65" s="622"/>
      <c r="AP65" s="622"/>
      <c r="AQ65" s="622"/>
      <c r="AR65" s="622"/>
      <c r="AS65" s="622"/>
      <c r="AT65" s="623"/>
    </row>
    <row r="66" spans="1:46" s="12" customFormat="1" ht="12.75" customHeight="1">
      <c r="A66" s="621"/>
      <c r="B66" s="626"/>
      <c r="C66" s="626"/>
      <c r="D66" s="626"/>
      <c r="E66" s="626"/>
      <c r="F66" s="626"/>
      <c r="G66" s="626"/>
      <c r="H66" s="626"/>
      <c r="I66" s="626"/>
      <c r="J66" s="626"/>
      <c r="K66" s="626"/>
      <c r="L66" s="626"/>
      <c r="M66" s="626"/>
      <c r="N66" s="626"/>
      <c r="O66" s="626"/>
      <c r="P66" s="626"/>
      <c r="Q66" s="626"/>
      <c r="R66" s="626"/>
      <c r="S66" s="626"/>
      <c r="T66" s="626"/>
      <c r="U66" s="626"/>
      <c r="V66" s="626"/>
      <c r="W66" s="627"/>
      <c r="X66" s="624"/>
      <c r="Y66" s="622"/>
      <c r="Z66" s="622"/>
      <c r="AA66" s="622"/>
      <c r="AB66" s="622"/>
      <c r="AC66" s="622"/>
      <c r="AD66" s="622"/>
      <c r="AE66" s="622"/>
      <c r="AF66" s="622"/>
      <c r="AG66" s="622"/>
      <c r="AH66" s="622"/>
      <c r="AI66" s="622"/>
      <c r="AJ66" s="622"/>
      <c r="AK66" s="622"/>
      <c r="AL66" s="622"/>
      <c r="AM66" s="622"/>
      <c r="AN66" s="622"/>
      <c r="AO66" s="622"/>
      <c r="AP66" s="622"/>
      <c r="AQ66" s="622"/>
      <c r="AR66" s="622"/>
      <c r="AS66" s="622"/>
      <c r="AT66" s="623"/>
    </row>
    <row r="67" spans="1:46" s="12" customFormat="1" ht="6" customHeight="1">
      <c r="A67" s="621"/>
      <c r="B67" s="626"/>
      <c r="C67" s="626"/>
      <c r="D67" s="626"/>
      <c r="E67" s="626"/>
      <c r="F67" s="626"/>
      <c r="G67" s="626"/>
      <c r="H67" s="626"/>
      <c r="I67" s="626"/>
      <c r="J67" s="626"/>
      <c r="K67" s="626"/>
      <c r="L67" s="626"/>
      <c r="M67" s="626"/>
      <c r="N67" s="626"/>
      <c r="O67" s="626"/>
      <c r="P67" s="626"/>
      <c r="Q67" s="626"/>
      <c r="R67" s="626"/>
      <c r="S67" s="626"/>
      <c r="T67" s="626"/>
      <c r="U67" s="626"/>
      <c r="V67" s="626"/>
      <c r="W67" s="627"/>
      <c r="X67" s="13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4"/>
    </row>
    <row r="68" spans="1:46" s="12" customFormat="1" ht="9.9499999999999993" customHeight="1">
      <c r="A68" s="13"/>
      <c r="B68" s="625" t="str">
        <f>"ИНН "&amp;INN&amp;", БИК "&amp;BIC&amp;", Р/С "&amp;PersonalAcc</f>
        <v>ИНН 2538091633, БИК 040813608, Р/С 40703810050000001746</v>
      </c>
      <c r="C68" s="625"/>
      <c r="D68" s="625"/>
      <c r="E68" s="625"/>
      <c r="F68" s="625"/>
      <c r="G68" s="625"/>
      <c r="H68" s="625"/>
      <c r="I68" s="625"/>
      <c r="J68" s="625"/>
      <c r="K68" s="625"/>
      <c r="L68" s="625"/>
      <c r="M68" s="625"/>
      <c r="N68" s="625"/>
      <c r="O68" s="53"/>
      <c r="P68" s="53"/>
      <c r="Q68" s="53"/>
      <c r="R68" s="53"/>
      <c r="S68" s="53"/>
      <c r="T68" s="53"/>
      <c r="U68" s="53"/>
      <c r="V68" s="53"/>
      <c r="W68" s="14"/>
      <c r="X68" s="13"/>
      <c r="Y68" s="628" t="str">
        <f>"ИНН "&amp;INN&amp;", БИК "&amp;BIC&amp;", Р/С "&amp;PersonalAcc</f>
        <v>ИНН 2538091633, БИК 040813608, Р/С 40703810050000001746</v>
      </c>
      <c r="Z68" s="628"/>
      <c r="AA68" s="628"/>
      <c r="AB68" s="628"/>
      <c r="AC68" s="628"/>
      <c r="AD68" s="628"/>
      <c r="AE68" s="628"/>
      <c r="AF68" s="628"/>
      <c r="AG68" s="628"/>
      <c r="AH68" s="628"/>
      <c r="AI68" s="628"/>
      <c r="AJ68" s="628"/>
      <c r="AK68" s="628"/>
      <c r="AL68" s="53"/>
      <c r="AM68" s="53"/>
      <c r="AN68" s="53"/>
      <c r="AO68" s="53"/>
      <c r="AP68" s="53"/>
      <c r="AQ68" s="53"/>
      <c r="AR68" s="53"/>
      <c r="AS68" s="53"/>
      <c r="AT68" s="14"/>
    </row>
    <row r="69" spans="1:46" s="12" customFormat="1" ht="9.9499999999999993" customHeight="1">
      <c r="A69" s="13"/>
      <c r="B69" s="625"/>
      <c r="C69" s="625"/>
      <c r="D69" s="625"/>
      <c r="E69" s="625"/>
      <c r="F69" s="625"/>
      <c r="G69" s="625"/>
      <c r="H69" s="625"/>
      <c r="I69" s="625"/>
      <c r="J69" s="625"/>
      <c r="K69" s="625"/>
      <c r="L69" s="625"/>
      <c r="M69" s="625"/>
      <c r="N69" s="625"/>
      <c r="O69" s="53"/>
      <c r="P69" s="53"/>
      <c r="Q69" s="53"/>
      <c r="R69" s="53"/>
      <c r="S69" s="53"/>
      <c r="T69" s="53"/>
      <c r="U69" s="53"/>
      <c r="V69" s="53"/>
      <c r="W69" s="14"/>
      <c r="X69" s="13"/>
      <c r="Y69" s="628"/>
      <c r="Z69" s="628"/>
      <c r="AA69" s="628"/>
      <c r="AB69" s="628"/>
      <c r="AC69" s="628"/>
      <c r="AD69" s="628"/>
      <c r="AE69" s="628"/>
      <c r="AF69" s="628"/>
      <c r="AG69" s="628"/>
      <c r="AH69" s="628"/>
      <c r="AI69" s="628"/>
      <c r="AJ69" s="628"/>
      <c r="AK69" s="628"/>
      <c r="AL69" s="53"/>
      <c r="AM69" s="53"/>
      <c r="AN69" s="53"/>
      <c r="AO69" s="53"/>
      <c r="AP69" s="53"/>
      <c r="AQ69" s="53"/>
      <c r="AR69" s="53"/>
      <c r="AS69" s="53"/>
      <c r="AT69" s="14"/>
    </row>
    <row r="70" spans="1:46" s="12" customFormat="1" ht="6" customHeight="1">
      <c r="A70" s="13"/>
      <c r="B70" s="625"/>
      <c r="C70" s="625"/>
      <c r="D70" s="625"/>
      <c r="E70" s="625"/>
      <c r="F70" s="625"/>
      <c r="G70" s="625"/>
      <c r="H70" s="625"/>
      <c r="I70" s="625"/>
      <c r="J70" s="625"/>
      <c r="K70" s="625"/>
      <c r="L70" s="625"/>
      <c r="M70" s="625"/>
      <c r="N70" s="625"/>
      <c r="O70" s="11"/>
      <c r="P70" s="11"/>
      <c r="Q70" s="11"/>
      <c r="R70" s="11"/>
      <c r="S70" s="11"/>
      <c r="T70" s="11"/>
      <c r="U70" s="11"/>
      <c r="V70" s="11"/>
      <c r="W70" s="14"/>
      <c r="X70" s="13"/>
      <c r="Y70" s="628"/>
      <c r="Z70" s="628"/>
      <c r="AA70" s="628"/>
      <c r="AB70" s="628"/>
      <c r="AC70" s="628"/>
      <c r="AD70" s="628"/>
      <c r="AE70" s="628"/>
      <c r="AF70" s="628"/>
      <c r="AG70" s="628"/>
      <c r="AH70" s="628"/>
      <c r="AI70" s="628"/>
      <c r="AJ70" s="628"/>
      <c r="AK70" s="628"/>
      <c r="AL70" s="11"/>
      <c r="AM70" s="11"/>
      <c r="AN70" s="11"/>
      <c r="AO70" s="11"/>
      <c r="AP70" s="11"/>
      <c r="AQ70" s="11"/>
      <c r="AR70" s="11"/>
      <c r="AS70" s="11"/>
      <c r="AT70" s="14"/>
    </row>
    <row r="71" spans="1:46" s="12" customFormat="1" ht="8.1" customHeight="1">
      <c r="A71" s="13"/>
      <c r="B71" s="625"/>
      <c r="C71" s="625"/>
      <c r="D71" s="625"/>
      <c r="E71" s="625"/>
      <c r="F71" s="625"/>
      <c r="G71" s="625"/>
      <c r="H71" s="625"/>
      <c r="I71" s="625"/>
      <c r="J71" s="625"/>
      <c r="K71" s="625"/>
      <c r="L71" s="625"/>
      <c r="M71" s="625"/>
      <c r="N71" s="625"/>
      <c r="O71" s="11"/>
      <c r="P71" s="11"/>
      <c r="Q71" s="11"/>
      <c r="R71" s="11"/>
      <c r="S71" s="11"/>
      <c r="T71" s="11"/>
      <c r="U71" s="11"/>
      <c r="V71" s="11"/>
      <c r="W71" s="14"/>
      <c r="X71" s="13"/>
      <c r="Y71" s="628"/>
      <c r="Z71" s="628"/>
      <c r="AA71" s="628"/>
      <c r="AB71" s="628"/>
      <c r="AC71" s="628"/>
      <c r="AD71" s="628"/>
      <c r="AE71" s="628"/>
      <c r="AF71" s="628"/>
      <c r="AG71" s="628"/>
      <c r="AH71" s="628"/>
      <c r="AI71" s="628"/>
      <c r="AJ71" s="628"/>
      <c r="AK71" s="628"/>
      <c r="AL71" s="11"/>
      <c r="AM71" s="11"/>
      <c r="AN71" s="11"/>
      <c r="AO71" s="11"/>
      <c r="AP71" s="11"/>
      <c r="AQ71" s="11"/>
      <c r="AR71" s="11"/>
      <c r="AS71" s="11"/>
      <c r="AT71" s="14"/>
    </row>
    <row r="72" spans="1:46" s="12" customFormat="1" ht="8.1" customHeight="1">
      <c r="A72" s="13"/>
      <c r="B72" s="625"/>
      <c r="C72" s="625"/>
      <c r="D72" s="625"/>
      <c r="E72" s="625"/>
      <c r="F72" s="625"/>
      <c r="G72" s="625"/>
      <c r="H72" s="625"/>
      <c r="I72" s="625"/>
      <c r="J72" s="625"/>
      <c r="K72" s="625"/>
      <c r="L72" s="625"/>
      <c r="M72" s="625"/>
      <c r="N72" s="625"/>
      <c r="O72" s="11"/>
      <c r="P72" s="11"/>
      <c r="Q72" s="11"/>
      <c r="R72" s="11"/>
      <c r="S72" s="11"/>
      <c r="T72" s="11"/>
      <c r="U72" s="11"/>
      <c r="V72" s="11"/>
      <c r="W72" s="14"/>
      <c r="X72" s="13"/>
      <c r="Y72" s="628"/>
      <c r="Z72" s="628"/>
      <c r="AA72" s="628"/>
      <c r="AB72" s="628"/>
      <c r="AC72" s="628"/>
      <c r="AD72" s="628"/>
      <c r="AE72" s="628"/>
      <c r="AF72" s="628"/>
      <c r="AG72" s="628"/>
      <c r="AH72" s="628"/>
      <c r="AI72" s="628"/>
      <c r="AJ72" s="628"/>
      <c r="AK72" s="628"/>
      <c r="AL72" s="11"/>
      <c r="AM72" s="11"/>
      <c r="AN72" s="11"/>
      <c r="AO72" s="11"/>
      <c r="AP72" s="11"/>
      <c r="AQ72" s="11"/>
      <c r="AR72" s="11"/>
      <c r="AS72" s="11"/>
      <c r="AT72" s="14"/>
    </row>
    <row r="73" spans="1:46" s="12" customFormat="1" ht="9.9499999999999993" customHeight="1">
      <c r="A73" s="13"/>
      <c r="B73" s="629" t="s">
        <v>694</v>
      </c>
      <c r="C73" s="629"/>
      <c r="D73" s="629"/>
      <c r="E73" s="629"/>
      <c r="F73" s="629"/>
      <c r="G73" s="629"/>
      <c r="H73" s="629"/>
      <c r="I73" s="629"/>
      <c r="J73" s="629"/>
      <c r="K73" s="629"/>
      <c r="L73" s="629"/>
      <c r="M73" s="629"/>
      <c r="N73" s="630"/>
      <c r="O73" s="11"/>
      <c r="P73" s="11"/>
      <c r="Q73" s="11"/>
      <c r="R73" s="11"/>
      <c r="S73" s="11"/>
      <c r="T73" s="11"/>
      <c r="U73" s="11"/>
      <c r="V73" s="11"/>
      <c r="W73" s="14"/>
      <c r="X73" s="13"/>
      <c r="Y73" s="629" t="s">
        <v>695</v>
      </c>
      <c r="Z73" s="629"/>
      <c r="AA73" s="629"/>
      <c r="AB73" s="629"/>
      <c r="AC73" s="629"/>
      <c r="AD73" s="629"/>
      <c r="AE73" s="629"/>
      <c r="AF73" s="629"/>
      <c r="AG73" s="629"/>
      <c r="AH73" s="629"/>
      <c r="AI73" s="629"/>
      <c r="AJ73" s="629"/>
      <c r="AK73" s="630"/>
      <c r="AL73" s="11"/>
      <c r="AM73" s="11"/>
      <c r="AN73" s="11"/>
      <c r="AO73" s="11"/>
      <c r="AP73" s="11"/>
      <c r="AQ73" s="11"/>
      <c r="AR73" s="11"/>
      <c r="AS73" s="11"/>
      <c r="AT73" s="14"/>
    </row>
    <row r="74" spans="1:46" s="12" customFormat="1" ht="8.1" customHeight="1">
      <c r="A74" s="13"/>
      <c r="B74" s="629"/>
      <c r="C74" s="629"/>
      <c r="D74" s="629"/>
      <c r="E74" s="629"/>
      <c r="F74" s="629"/>
      <c r="G74" s="629"/>
      <c r="H74" s="629"/>
      <c r="I74" s="629"/>
      <c r="J74" s="629"/>
      <c r="K74" s="629"/>
      <c r="L74" s="629"/>
      <c r="M74" s="629"/>
      <c r="N74" s="630"/>
      <c r="O74" s="11"/>
      <c r="P74" s="11"/>
      <c r="Q74" s="11"/>
      <c r="R74" s="11"/>
      <c r="S74" s="11"/>
      <c r="T74" s="11"/>
      <c r="U74" s="11"/>
      <c r="V74" s="11"/>
      <c r="W74" s="14"/>
      <c r="X74" s="13"/>
      <c r="Y74" s="629"/>
      <c r="Z74" s="629"/>
      <c r="AA74" s="629"/>
      <c r="AB74" s="629"/>
      <c r="AC74" s="629"/>
      <c r="AD74" s="629"/>
      <c r="AE74" s="629"/>
      <c r="AF74" s="629"/>
      <c r="AG74" s="629"/>
      <c r="AH74" s="629"/>
      <c r="AI74" s="629"/>
      <c r="AJ74" s="629"/>
      <c r="AK74" s="630"/>
      <c r="AL74" s="11"/>
      <c r="AM74" s="11"/>
      <c r="AN74" s="11"/>
      <c r="AO74" s="11"/>
      <c r="AP74" s="11"/>
      <c r="AQ74" s="11"/>
      <c r="AR74" s="11"/>
      <c r="AS74" s="11"/>
      <c r="AT74" s="14"/>
    </row>
    <row r="75" spans="1:46" s="12" customFormat="1" ht="8.1" customHeight="1">
      <c r="A75" s="13"/>
      <c r="B75" s="629" t="s">
        <v>1020</v>
      </c>
      <c r="C75" s="629"/>
      <c r="D75" s="629"/>
      <c r="E75" s="629"/>
      <c r="F75" s="629"/>
      <c r="G75" s="629"/>
      <c r="H75" s="629"/>
      <c r="I75" s="629"/>
      <c r="J75" s="629"/>
      <c r="K75" s="629"/>
      <c r="L75" s="629"/>
      <c r="M75" s="629"/>
      <c r="N75" s="630"/>
      <c r="O75" s="11"/>
      <c r="P75" s="11"/>
      <c r="Q75" s="11"/>
      <c r="R75" s="11"/>
      <c r="S75" s="11"/>
      <c r="T75" s="11"/>
      <c r="U75" s="11"/>
      <c r="V75" s="11"/>
      <c r="W75" s="14"/>
      <c r="X75" s="13"/>
      <c r="Y75" s="629" t="s">
        <v>1020</v>
      </c>
      <c r="Z75" s="629"/>
      <c r="AA75" s="629"/>
      <c r="AB75" s="629"/>
      <c r="AC75" s="629"/>
      <c r="AD75" s="629"/>
      <c r="AE75" s="629"/>
      <c r="AF75" s="629"/>
      <c r="AG75" s="629"/>
      <c r="AH75" s="629"/>
      <c r="AI75" s="629"/>
      <c r="AJ75" s="629"/>
      <c r="AK75" s="630"/>
      <c r="AL75" s="11"/>
      <c r="AM75" s="11"/>
      <c r="AN75" s="11"/>
      <c r="AO75" s="11"/>
      <c r="AP75" s="11"/>
      <c r="AQ75" s="11"/>
      <c r="AR75" s="11"/>
      <c r="AS75" s="11"/>
      <c r="AT75" s="14"/>
    </row>
    <row r="76" spans="1:46" s="12" customFormat="1" ht="9.9499999999999993" customHeight="1">
      <c r="A76" s="13"/>
      <c r="B76" s="629"/>
      <c r="C76" s="629"/>
      <c r="D76" s="629"/>
      <c r="E76" s="629"/>
      <c r="F76" s="629"/>
      <c r="G76" s="629"/>
      <c r="H76" s="629"/>
      <c r="I76" s="629"/>
      <c r="J76" s="629"/>
      <c r="K76" s="629"/>
      <c r="L76" s="629"/>
      <c r="M76" s="629"/>
      <c r="N76" s="630"/>
      <c r="O76" s="11"/>
      <c r="P76" s="11"/>
      <c r="Q76" s="11"/>
      <c r="R76" s="11"/>
      <c r="S76" s="11"/>
      <c r="T76" s="11"/>
      <c r="U76" s="11"/>
      <c r="V76" s="11"/>
      <c r="W76" s="14"/>
      <c r="X76" s="13"/>
      <c r="Y76" s="629"/>
      <c r="Z76" s="629"/>
      <c r="AA76" s="629"/>
      <c r="AB76" s="629"/>
      <c r="AC76" s="629"/>
      <c r="AD76" s="629"/>
      <c r="AE76" s="629"/>
      <c r="AF76" s="629"/>
      <c r="AG76" s="629"/>
      <c r="AH76" s="629"/>
      <c r="AI76" s="629"/>
      <c r="AJ76" s="629"/>
      <c r="AK76" s="630"/>
      <c r="AL76" s="11"/>
      <c r="AM76" s="11"/>
      <c r="AN76" s="11"/>
      <c r="AO76" s="11"/>
      <c r="AP76" s="11"/>
      <c r="AQ76" s="11"/>
      <c r="AR76" s="11"/>
      <c r="AS76" s="11"/>
      <c r="AT76" s="14"/>
    </row>
    <row r="77" spans="1:46" s="12" customFormat="1" ht="8.1" customHeight="1">
      <c r="A77" s="13"/>
      <c r="B77" s="629" t="s">
        <v>1025</v>
      </c>
      <c r="C77" s="629"/>
      <c r="D77" s="629"/>
      <c r="E77" s="629"/>
      <c r="F77" s="629"/>
      <c r="G77" s="629"/>
      <c r="H77" s="629"/>
      <c r="I77" s="629"/>
      <c r="J77" s="629"/>
      <c r="K77" s="629"/>
      <c r="L77" s="629"/>
      <c r="M77" s="629"/>
      <c r="N77" s="630"/>
      <c r="O77" s="11"/>
      <c r="P77" s="11"/>
      <c r="Q77" s="11"/>
      <c r="R77" s="11"/>
      <c r="S77" s="11"/>
      <c r="T77" s="11"/>
      <c r="U77" s="11"/>
      <c r="V77" s="11"/>
      <c r="W77" s="14"/>
      <c r="X77" s="13"/>
      <c r="Y77" s="629" t="s">
        <v>1026</v>
      </c>
      <c r="Z77" s="629"/>
      <c r="AA77" s="629"/>
      <c r="AB77" s="629"/>
      <c r="AC77" s="629"/>
      <c r="AD77" s="629"/>
      <c r="AE77" s="629"/>
      <c r="AF77" s="629"/>
      <c r="AG77" s="629"/>
      <c r="AH77" s="629"/>
      <c r="AI77" s="629"/>
      <c r="AJ77" s="629"/>
      <c r="AK77" s="630"/>
      <c r="AL77" s="11"/>
      <c r="AM77" s="11"/>
      <c r="AN77" s="11"/>
      <c r="AO77" s="11"/>
      <c r="AP77" s="11"/>
      <c r="AQ77" s="11"/>
      <c r="AR77" s="11"/>
      <c r="AS77" s="11"/>
      <c r="AT77" s="14"/>
    </row>
    <row r="78" spans="1:46" s="12" customFormat="1" ht="8.1" customHeight="1">
      <c r="A78" s="13"/>
      <c r="B78" s="629"/>
      <c r="C78" s="629"/>
      <c r="D78" s="629"/>
      <c r="E78" s="629"/>
      <c r="F78" s="629"/>
      <c r="G78" s="629"/>
      <c r="H78" s="629"/>
      <c r="I78" s="629"/>
      <c r="J78" s="629"/>
      <c r="K78" s="629"/>
      <c r="L78" s="629"/>
      <c r="M78" s="629"/>
      <c r="N78" s="630"/>
      <c r="O78" s="11"/>
      <c r="P78" s="11"/>
      <c r="Q78" s="11"/>
      <c r="R78" s="11"/>
      <c r="S78" s="11"/>
      <c r="T78" s="11"/>
      <c r="U78" s="11"/>
      <c r="V78" s="11"/>
      <c r="W78" s="14"/>
      <c r="X78" s="13"/>
      <c r="Y78" s="629"/>
      <c r="Z78" s="629"/>
      <c r="AA78" s="629"/>
      <c r="AB78" s="629"/>
      <c r="AC78" s="629"/>
      <c r="AD78" s="629"/>
      <c r="AE78" s="629"/>
      <c r="AF78" s="629"/>
      <c r="AG78" s="629"/>
      <c r="AH78" s="629"/>
      <c r="AI78" s="629"/>
      <c r="AJ78" s="629"/>
      <c r="AK78" s="630"/>
      <c r="AL78" s="11"/>
      <c r="AM78" s="11"/>
      <c r="AN78" s="11"/>
      <c r="AO78" s="11"/>
      <c r="AP78" s="11"/>
      <c r="AQ78" s="11"/>
      <c r="AR78" s="11"/>
      <c r="AS78" s="11"/>
      <c r="AT78" s="14"/>
    </row>
    <row r="79" spans="1:46" s="12" customFormat="1" ht="9.75" customHeight="1">
      <c r="A79" s="13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4"/>
      <c r="X79" s="13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4"/>
    </row>
    <row r="80" spans="1:46" s="12" customFormat="1" ht="8.1" customHeight="1">
      <c r="A80" s="13"/>
      <c r="B80" s="631" t="s">
        <v>826</v>
      </c>
      <c r="C80" s="631"/>
      <c r="D80" s="631"/>
      <c r="E80" s="631"/>
      <c r="F80" s="631"/>
      <c r="G80" s="631"/>
      <c r="H80" s="631"/>
      <c r="I80" s="631"/>
      <c r="J80" s="631"/>
      <c r="K80" s="631"/>
      <c r="L80" s="631"/>
      <c r="M80" s="631"/>
      <c r="N80" s="632"/>
      <c r="O80" s="11"/>
      <c r="P80" s="11"/>
      <c r="Q80" s="11"/>
      <c r="R80" s="11"/>
      <c r="S80" s="11"/>
      <c r="T80" s="11"/>
      <c r="U80" s="11"/>
      <c r="V80" s="11"/>
      <c r="W80" s="14"/>
      <c r="X80" s="13"/>
      <c r="Y80" s="631" t="s">
        <v>827</v>
      </c>
      <c r="Z80" s="631"/>
      <c r="AA80" s="631"/>
      <c r="AB80" s="631"/>
      <c r="AC80" s="631"/>
      <c r="AD80" s="631"/>
      <c r="AE80" s="631"/>
      <c r="AF80" s="631"/>
      <c r="AG80" s="631"/>
      <c r="AH80" s="631"/>
      <c r="AI80" s="631"/>
      <c r="AJ80" s="631"/>
      <c r="AK80" s="632"/>
      <c r="AL80" s="11"/>
      <c r="AM80" s="11"/>
      <c r="AN80" s="11"/>
      <c r="AO80" s="11"/>
      <c r="AP80" s="11"/>
      <c r="AQ80" s="11"/>
      <c r="AR80" s="11"/>
      <c r="AS80" s="11"/>
      <c r="AT80" s="14"/>
    </row>
    <row r="81" spans="1:46" s="12" customFormat="1" ht="9.9499999999999993" customHeight="1">
      <c r="A81" s="13"/>
      <c r="B81" s="631"/>
      <c r="C81" s="631"/>
      <c r="D81" s="631"/>
      <c r="E81" s="631"/>
      <c r="F81" s="631"/>
      <c r="G81" s="631"/>
      <c r="H81" s="631"/>
      <c r="I81" s="631"/>
      <c r="J81" s="631"/>
      <c r="K81" s="631"/>
      <c r="L81" s="631"/>
      <c r="M81" s="631"/>
      <c r="N81" s="632"/>
      <c r="O81" s="11"/>
      <c r="P81" s="11"/>
      <c r="Q81" s="11"/>
      <c r="R81" s="11"/>
      <c r="S81" s="11"/>
      <c r="T81" s="11"/>
      <c r="U81" s="11"/>
      <c r="V81" s="11"/>
      <c r="W81" s="14"/>
      <c r="X81" s="13"/>
      <c r="Y81" s="631"/>
      <c r="Z81" s="631"/>
      <c r="AA81" s="631"/>
      <c r="AB81" s="631"/>
      <c r="AC81" s="631"/>
      <c r="AD81" s="631"/>
      <c r="AE81" s="631"/>
      <c r="AF81" s="631"/>
      <c r="AG81" s="631"/>
      <c r="AH81" s="631"/>
      <c r="AI81" s="631"/>
      <c r="AJ81" s="631"/>
      <c r="AK81" s="632"/>
      <c r="AL81" s="11"/>
      <c r="AM81" s="11"/>
      <c r="AN81" s="11"/>
      <c r="AO81" s="11"/>
      <c r="AP81" s="11"/>
      <c r="AQ81" s="11"/>
      <c r="AR81" s="11"/>
      <c r="AS81" s="11"/>
      <c r="AT81" s="14"/>
    </row>
    <row r="82" spans="1:46" s="12" customFormat="1" ht="9.9499999999999993" customHeight="1">
      <c r="A82" s="13"/>
      <c r="B82" s="631"/>
      <c r="C82" s="631"/>
      <c r="D82" s="631"/>
      <c r="E82" s="631"/>
      <c r="F82" s="631"/>
      <c r="G82" s="631"/>
      <c r="H82" s="631"/>
      <c r="I82" s="631"/>
      <c r="J82" s="631"/>
      <c r="K82" s="631"/>
      <c r="L82" s="631"/>
      <c r="M82" s="631"/>
      <c r="N82" s="632"/>
      <c r="O82" s="11"/>
      <c r="P82" s="11"/>
      <c r="Q82" s="11"/>
      <c r="R82" s="11"/>
      <c r="S82" s="11"/>
      <c r="T82" s="11"/>
      <c r="U82" s="11"/>
      <c r="V82" s="11"/>
      <c r="W82" s="14"/>
      <c r="X82" s="13"/>
      <c r="Y82" s="631"/>
      <c r="Z82" s="631"/>
      <c r="AA82" s="631"/>
      <c r="AB82" s="631"/>
      <c r="AC82" s="631"/>
      <c r="AD82" s="631"/>
      <c r="AE82" s="631"/>
      <c r="AF82" s="631"/>
      <c r="AG82" s="631"/>
      <c r="AH82" s="631"/>
      <c r="AI82" s="631"/>
      <c r="AJ82" s="631"/>
      <c r="AK82" s="632"/>
      <c r="AL82" s="11"/>
      <c r="AM82" s="11"/>
      <c r="AN82" s="11"/>
      <c r="AO82" s="11"/>
      <c r="AP82" s="11"/>
      <c r="AQ82" s="11"/>
      <c r="AR82" s="11"/>
      <c r="AS82" s="11"/>
      <c r="AT82" s="14"/>
    </row>
    <row r="83" spans="1:46" s="12" customFormat="1" ht="9.9499999999999993" customHeight="1">
      <c r="A83" s="13"/>
      <c r="B83" s="631"/>
      <c r="C83" s="631"/>
      <c r="D83" s="631"/>
      <c r="E83" s="631"/>
      <c r="F83" s="631"/>
      <c r="G83" s="631"/>
      <c r="H83" s="631"/>
      <c r="I83" s="631"/>
      <c r="J83" s="631"/>
      <c r="K83" s="631"/>
      <c r="L83" s="631"/>
      <c r="M83" s="631"/>
      <c r="N83" s="632"/>
      <c r="O83" s="11"/>
      <c r="P83" s="11"/>
      <c r="Q83" s="11"/>
      <c r="R83" s="11"/>
      <c r="S83" s="11"/>
      <c r="T83" s="11"/>
      <c r="U83" s="11"/>
      <c r="V83" s="11"/>
      <c r="W83" s="14"/>
      <c r="X83" s="13"/>
      <c r="Y83" s="631"/>
      <c r="Z83" s="631"/>
      <c r="AA83" s="631"/>
      <c r="AB83" s="631"/>
      <c r="AC83" s="631"/>
      <c r="AD83" s="631"/>
      <c r="AE83" s="631"/>
      <c r="AF83" s="631"/>
      <c r="AG83" s="631"/>
      <c r="AH83" s="631"/>
      <c r="AI83" s="631"/>
      <c r="AJ83" s="631"/>
      <c r="AK83" s="632"/>
      <c r="AL83" s="11"/>
      <c r="AM83" s="11"/>
      <c r="AN83" s="11"/>
      <c r="AO83" s="11"/>
      <c r="AP83" s="11"/>
      <c r="AQ83" s="11"/>
      <c r="AR83" s="11"/>
      <c r="AS83" s="11"/>
      <c r="AT83" s="14"/>
    </row>
    <row r="84" spans="1:46" s="12" customFormat="1" ht="6" customHeight="1">
      <c r="A84" s="15"/>
      <c r="B84" s="633"/>
      <c r="C84" s="633"/>
      <c r="D84" s="633"/>
      <c r="E84" s="633"/>
      <c r="F84" s="633"/>
      <c r="G84" s="633"/>
      <c r="H84" s="633"/>
      <c r="I84" s="633"/>
      <c r="J84" s="633"/>
      <c r="K84" s="633"/>
      <c r="L84" s="633"/>
      <c r="M84" s="633"/>
      <c r="N84" s="633"/>
      <c r="O84" s="16"/>
      <c r="P84" s="16"/>
      <c r="Q84" s="16"/>
      <c r="R84" s="16"/>
      <c r="S84" s="16"/>
      <c r="T84" s="16"/>
      <c r="U84" s="16"/>
      <c r="V84" s="16"/>
      <c r="W84" s="17"/>
      <c r="X84" s="15"/>
      <c r="Y84" s="633"/>
      <c r="Z84" s="633"/>
      <c r="AA84" s="633"/>
      <c r="AB84" s="633"/>
      <c r="AC84" s="633"/>
      <c r="AD84" s="633"/>
      <c r="AE84" s="633"/>
      <c r="AF84" s="633"/>
      <c r="AG84" s="633"/>
      <c r="AH84" s="633"/>
      <c r="AI84" s="633"/>
      <c r="AJ84" s="633"/>
      <c r="AK84" s="633"/>
      <c r="AL84" s="16"/>
      <c r="AM84" s="16"/>
      <c r="AN84" s="16"/>
      <c r="AO84" s="16"/>
      <c r="AP84" s="16"/>
      <c r="AQ84" s="16"/>
      <c r="AR84" s="16"/>
      <c r="AS84" s="16"/>
      <c r="AT84" s="17"/>
    </row>
    <row r="85" spans="1:46" s="11" customFormat="1" ht="6.75" customHeight="1">
      <c r="A85" s="8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10"/>
      <c r="X85" s="8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10"/>
    </row>
    <row r="86" spans="1:46" s="12" customFormat="1" ht="12.75" customHeight="1">
      <c r="A86" s="621" t="str">
        <f>Name</f>
        <v>ТСЖ "Ласточка"</v>
      </c>
      <c r="B86" s="622"/>
      <c r="C86" s="622"/>
      <c r="D86" s="622"/>
      <c r="E86" s="622"/>
      <c r="F86" s="622"/>
      <c r="G86" s="622"/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3"/>
      <c r="X86" s="621" t="str">
        <f>Name</f>
        <v>ТСЖ "Ласточка"</v>
      </c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3"/>
    </row>
    <row r="87" spans="1:46" s="12" customFormat="1" ht="12.75" customHeight="1">
      <c r="A87" s="624"/>
      <c r="B87" s="622"/>
      <c r="C87" s="622"/>
      <c r="D87" s="622"/>
      <c r="E87" s="622"/>
      <c r="F87" s="622"/>
      <c r="G87" s="622"/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3"/>
      <c r="X87" s="624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3"/>
    </row>
    <row r="88" spans="1:46" s="12" customFormat="1" ht="6" customHeight="1">
      <c r="A88" s="13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4"/>
      <c r="X88" s="13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4"/>
    </row>
    <row r="89" spans="1:46" s="12" customFormat="1" ht="9.9499999999999993" customHeight="1">
      <c r="A89" s="13"/>
      <c r="B89" s="628" t="str">
        <f>"ИНН "&amp;INN&amp;", БИК "&amp;BIC&amp;", Р/С "&amp;PersonalAcc</f>
        <v>ИНН 2538091633, БИК 040813608, Р/С 40703810050000001746</v>
      </c>
      <c r="C89" s="628"/>
      <c r="D89" s="628"/>
      <c r="E89" s="628"/>
      <c r="F89" s="628"/>
      <c r="G89" s="628"/>
      <c r="H89" s="628"/>
      <c r="I89" s="628"/>
      <c r="J89" s="628"/>
      <c r="K89" s="628"/>
      <c r="L89" s="628"/>
      <c r="M89" s="628"/>
      <c r="N89" s="628"/>
      <c r="O89" s="53"/>
      <c r="P89" s="53"/>
      <c r="Q89" s="53"/>
      <c r="R89" s="53"/>
      <c r="S89" s="53"/>
      <c r="T89" s="53"/>
      <c r="U89" s="53"/>
      <c r="V89" s="53"/>
      <c r="W89" s="14"/>
      <c r="X89" s="13"/>
      <c r="Y89" s="628" t="str">
        <f>"ИНН "&amp;INN&amp;", БИК "&amp;BIC&amp;", Р/С "&amp;PersonalAcc</f>
        <v>ИНН 2538091633, БИК 040813608, Р/С 40703810050000001746</v>
      </c>
      <c r="Z89" s="628"/>
      <c r="AA89" s="628"/>
      <c r="AB89" s="628"/>
      <c r="AC89" s="628"/>
      <c r="AD89" s="628"/>
      <c r="AE89" s="628"/>
      <c r="AF89" s="628"/>
      <c r="AG89" s="628"/>
      <c r="AH89" s="628"/>
      <c r="AI89" s="628"/>
      <c r="AJ89" s="628"/>
      <c r="AK89" s="628"/>
      <c r="AL89" s="53"/>
      <c r="AM89" s="53"/>
      <c r="AN89" s="53"/>
      <c r="AO89" s="53"/>
      <c r="AP89" s="53"/>
      <c r="AQ89" s="53"/>
      <c r="AR89" s="53"/>
      <c r="AS89" s="53"/>
      <c r="AT89" s="14"/>
    </row>
    <row r="90" spans="1:46" s="12" customFormat="1" ht="9.9499999999999993" customHeight="1">
      <c r="A90" s="13"/>
      <c r="B90" s="628"/>
      <c r="C90" s="628"/>
      <c r="D90" s="628"/>
      <c r="E90" s="628"/>
      <c r="F90" s="628"/>
      <c r="G90" s="628"/>
      <c r="H90" s="628"/>
      <c r="I90" s="628"/>
      <c r="J90" s="628"/>
      <c r="K90" s="628"/>
      <c r="L90" s="628"/>
      <c r="M90" s="628"/>
      <c r="N90" s="628"/>
      <c r="O90" s="53"/>
      <c r="P90" s="53"/>
      <c r="Q90" s="53"/>
      <c r="R90" s="53"/>
      <c r="S90" s="53"/>
      <c r="T90" s="53"/>
      <c r="U90" s="53"/>
      <c r="V90" s="53"/>
      <c r="W90" s="14"/>
      <c r="X90" s="13"/>
      <c r="Y90" s="628"/>
      <c r="Z90" s="628"/>
      <c r="AA90" s="628"/>
      <c r="AB90" s="628"/>
      <c r="AC90" s="628"/>
      <c r="AD90" s="628"/>
      <c r="AE90" s="628"/>
      <c r="AF90" s="628"/>
      <c r="AG90" s="628"/>
      <c r="AH90" s="628"/>
      <c r="AI90" s="628"/>
      <c r="AJ90" s="628"/>
      <c r="AK90" s="628"/>
      <c r="AL90" s="53"/>
      <c r="AM90" s="53"/>
      <c r="AN90" s="53"/>
      <c r="AO90" s="53"/>
      <c r="AP90" s="53"/>
      <c r="AQ90" s="53"/>
      <c r="AR90" s="53"/>
      <c r="AS90" s="53"/>
      <c r="AT90" s="14"/>
    </row>
    <row r="91" spans="1:46" s="12" customFormat="1" ht="6" customHeight="1">
      <c r="A91" s="13"/>
      <c r="B91" s="628"/>
      <c r="C91" s="628"/>
      <c r="D91" s="628"/>
      <c r="E91" s="628"/>
      <c r="F91" s="628"/>
      <c r="G91" s="628"/>
      <c r="H91" s="628"/>
      <c r="I91" s="628"/>
      <c r="J91" s="628"/>
      <c r="K91" s="628"/>
      <c r="L91" s="628"/>
      <c r="M91" s="628"/>
      <c r="N91" s="628"/>
      <c r="O91" s="11"/>
      <c r="P91" s="11"/>
      <c r="Q91" s="11"/>
      <c r="R91" s="11"/>
      <c r="S91" s="11"/>
      <c r="T91" s="11"/>
      <c r="U91" s="11"/>
      <c r="V91" s="11"/>
      <c r="W91" s="14"/>
      <c r="X91" s="13"/>
      <c r="Y91" s="628"/>
      <c r="Z91" s="628"/>
      <c r="AA91" s="628"/>
      <c r="AB91" s="628"/>
      <c r="AC91" s="628"/>
      <c r="AD91" s="628"/>
      <c r="AE91" s="628"/>
      <c r="AF91" s="628"/>
      <c r="AG91" s="628"/>
      <c r="AH91" s="628"/>
      <c r="AI91" s="628"/>
      <c r="AJ91" s="628"/>
      <c r="AK91" s="628"/>
      <c r="AL91" s="11"/>
      <c r="AM91" s="11"/>
      <c r="AN91" s="11"/>
      <c r="AO91" s="11"/>
      <c r="AP91" s="11"/>
      <c r="AQ91" s="11"/>
      <c r="AR91" s="11"/>
      <c r="AS91" s="11"/>
      <c r="AT91" s="14"/>
    </row>
    <row r="92" spans="1:46" s="12" customFormat="1" ht="8.1" customHeight="1">
      <c r="A92" s="13"/>
      <c r="B92" s="628"/>
      <c r="C92" s="628"/>
      <c r="D92" s="628"/>
      <c r="E92" s="628"/>
      <c r="F92" s="628"/>
      <c r="G92" s="628"/>
      <c r="H92" s="628"/>
      <c r="I92" s="628"/>
      <c r="J92" s="628"/>
      <c r="K92" s="628"/>
      <c r="L92" s="628"/>
      <c r="M92" s="628"/>
      <c r="N92" s="628"/>
      <c r="O92" s="11"/>
      <c r="P92" s="11"/>
      <c r="Q92" s="11"/>
      <c r="R92" s="11"/>
      <c r="S92" s="11"/>
      <c r="T92" s="11"/>
      <c r="U92" s="11"/>
      <c r="V92" s="11"/>
      <c r="W92" s="14"/>
      <c r="X92" s="13"/>
      <c r="Y92" s="628"/>
      <c r="Z92" s="628"/>
      <c r="AA92" s="628"/>
      <c r="AB92" s="628"/>
      <c r="AC92" s="628"/>
      <c r="AD92" s="628"/>
      <c r="AE92" s="628"/>
      <c r="AF92" s="628"/>
      <c r="AG92" s="628"/>
      <c r="AH92" s="628"/>
      <c r="AI92" s="628"/>
      <c r="AJ92" s="628"/>
      <c r="AK92" s="628"/>
      <c r="AL92" s="11"/>
      <c r="AM92" s="11"/>
      <c r="AN92" s="11"/>
      <c r="AO92" s="11"/>
      <c r="AP92" s="11"/>
      <c r="AQ92" s="11"/>
      <c r="AR92" s="11"/>
      <c r="AS92" s="11"/>
      <c r="AT92" s="14"/>
    </row>
    <row r="93" spans="1:46" s="12" customFormat="1" ht="8.1" customHeight="1">
      <c r="A93" s="13"/>
      <c r="B93" s="628"/>
      <c r="C93" s="628"/>
      <c r="D93" s="628"/>
      <c r="E93" s="628"/>
      <c r="F93" s="628"/>
      <c r="G93" s="628"/>
      <c r="H93" s="628"/>
      <c r="I93" s="628"/>
      <c r="J93" s="628"/>
      <c r="K93" s="628"/>
      <c r="L93" s="628"/>
      <c r="M93" s="628"/>
      <c r="N93" s="628"/>
      <c r="O93" s="11"/>
      <c r="P93" s="11"/>
      <c r="Q93" s="11"/>
      <c r="R93" s="11"/>
      <c r="S93" s="11"/>
      <c r="T93" s="11"/>
      <c r="U93" s="11"/>
      <c r="V93" s="11"/>
      <c r="W93" s="14"/>
      <c r="X93" s="13"/>
      <c r="Y93" s="628"/>
      <c r="Z93" s="628"/>
      <c r="AA93" s="628"/>
      <c r="AB93" s="628"/>
      <c r="AC93" s="628"/>
      <c r="AD93" s="628"/>
      <c r="AE93" s="628"/>
      <c r="AF93" s="628"/>
      <c r="AG93" s="628"/>
      <c r="AH93" s="628"/>
      <c r="AI93" s="628"/>
      <c r="AJ93" s="628"/>
      <c r="AK93" s="628"/>
      <c r="AL93" s="11"/>
      <c r="AM93" s="11"/>
      <c r="AN93" s="11"/>
      <c r="AO93" s="11"/>
      <c r="AP93" s="11"/>
      <c r="AQ93" s="11"/>
      <c r="AR93" s="11"/>
      <c r="AS93" s="11"/>
      <c r="AT93" s="14"/>
    </row>
    <row r="94" spans="1:46" s="12" customFormat="1" ht="9.9499999999999993" customHeight="1">
      <c r="A94" s="13"/>
      <c r="B94" s="629" t="s">
        <v>696</v>
      </c>
      <c r="C94" s="629"/>
      <c r="D94" s="629"/>
      <c r="E94" s="629"/>
      <c r="F94" s="629"/>
      <c r="G94" s="629"/>
      <c r="H94" s="629"/>
      <c r="I94" s="629"/>
      <c r="J94" s="629"/>
      <c r="K94" s="629"/>
      <c r="L94" s="629"/>
      <c r="M94" s="629"/>
      <c r="N94" s="630"/>
      <c r="O94" s="11"/>
      <c r="P94" s="11"/>
      <c r="Q94" s="11"/>
      <c r="R94" s="11"/>
      <c r="S94" s="11"/>
      <c r="T94" s="11"/>
      <c r="U94" s="11"/>
      <c r="V94" s="11"/>
      <c r="W94" s="14"/>
      <c r="X94" s="13"/>
      <c r="Y94" s="629" t="s">
        <v>697</v>
      </c>
      <c r="Z94" s="629"/>
      <c r="AA94" s="629"/>
      <c r="AB94" s="629"/>
      <c r="AC94" s="629"/>
      <c r="AD94" s="629"/>
      <c r="AE94" s="629"/>
      <c r="AF94" s="629"/>
      <c r="AG94" s="629"/>
      <c r="AH94" s="629"/>
      <c r="AI94" s="629"/>
      <c r="AJ94" s="629"/>
      <c r="AK94" s="630"/>
      <c r="AL94" s="11"/>
      <c r="AM94" s="11"/>
      <c r="AN94" s="11"/>
      <c r="AO94" s="11"/>
      <c r="AP94" s="11"/>
      <c r="AQ94" s="11"/>
      <c r="AR94" s="11"/>
      <c r="AS94" s="11"/>
      <c r="AT94" s="14"/>
    </row>
    <row r="95" spans="1:46" s="12" customFormat="1" ht="8.1" customHeight="1">
      <c r="A95" s="13"/>
      <c r="B95" s="629"/>
      <c r="C95" s="629"/>
      <c r="D95" s="629"/>
      <c r="E95" s="629"/>
      <c r="F95" s="629"/>
      <c r="G95" s="629"/>
      <c r="H95" s="629"/>
      <c r="I95" s="629"/>
      <c r="J95" s="629"/>
      <c r="K95" s="629"/>
      <c r="L95" s="629"/>
      <c r="M95" s="629"/>
      <c r="N95" s="630"/>
      <c r="O95" s="11"/>
      <c r="P95" s="11"/>
      <c r="Q95" s="11"/>
      <c r="R95" s="11"/>
      <c r="S95" s="11"/>
      <c r="T95" s="11"/>
      <c r="U95" s="11"/>
      <c r="V95" s="11"/>
      <c r="W95" s="14"/>
      <c r="X95" s="13"/>
      <c r="Y95" s="629"/>
      <c r="Z95" s="629"/>
      <c r="AA95" s="629"/>
      <c r="AB95" s="629"/>
      <c r="AC95" s="629"/>
      <c r="AD95" s="629"/>
      <c r="AE95" s="629"/>
      <c r="AF95" s="629"/>
      <c r="AG95" s="629"/>
      <c r="AH95" s="629"/>
      <c r="AI95" s="629"/>
      <c r="AJ95" s="629"/>
      <c r="AK95" s="630"/>
      <c r="AL95" s="11"/>
      <c r="AM95" s="11"/>
      <c r="AN95" s="11"/>
      <c r="AO95" s="11"/>
      <c r="AP95" s="11"/>
      <c r="AQ95" s="11"/>
      <c r="AR95" s="11"/>
      <c r="AS95" s="11"/>
      <c r="AT95" s="14"/>
    </row>
    <row r="96" spans="1:46" s="12" customFormat="1" ht="8.1" customHeight="1">
      <c r="A96" s="13"/>
      <c r="B96" s="629" t="s">
        <v>1020</v>
      </c>
      <c r="C96" s="629"/>
      <c r="D96" s="629"/>
      <c r="E96" s="629"/>
      <c r="F96" s="629"/>
      <c r="G96" s="629"/>
      <c r="H96" s="629"/>
      <c r="I96" s="629"/>
      <c r="J96" s="629"/>
      <c r="K96" s="629"/>
      <c r="L96" s="629"/>
      <c r="M96" s="629"/>
      <c r="N96" s="630"/>
      <c r="O96" s="11"/>
      <c r="P96" s="11"/>
      <c r="Q96" s="11"/>
      <c r="R96" s="11"/>
      <c r="S96" s="11"/>
      <c r="T96" s="11"/>
      <c r="U96" s="11"/>
      <c r="V96" s="11"/>
      <c r="W96" s="14"/>
      <c r="X96" s="13"/>
      <c r="Y96" s="629" t="s">
        <v>1020</v>
      </c>
      <c r="Z96" s="629"/>
      <c r="AA96" s="629"/>
      <c r="AB96" s="629"/>
      <c r="AC96" s="629"/>
      <c r="AD96" s="629"/>
      <c r="AE96" s="629"/>
      <c r="AF96" s="629"/>
      <c r="AG96" s="629"/>
      <c r="AH96" s="629"/>
      <c r="AI96" s="629"/>
      <c r="AJ96" s="629"/>
      <c r="AK96" s="630"/>
      <c r="AL96" s="11"/>
      <c r="AM96" s="11"/>
      <c r="AN96" s="11"/>
      <c r="AO96" s="11"/>
      <c r="AP96" s="11"/>
      <c r="AQ96" s="11"/>
      <c r="AR96" s="11"/>
      <c r="AS96" s="11"/>
      <c r="AT96" s="14"/>
    </row>
    <row r="97" spans="1:46" s="12" customFormat="1" ht="9.9499999999999993" customHeight="1">
      <c r="A97" s="13"/>
      <c r="B97" s="629"/>
      <c r="C97" s="629"/>
      <c r="D97" s="629"/>
      <c r="E97" s="629"/>
      <c r="F97" s="629"/>
      <c r="G97" s="629"/>
      <c r="H97" s="629"/>
      <c r="I97" s="629"/>
      <c r="J97" s="629"/>
      <c r="K97" s="629"/>
      <c r="L97" s="629"/>
      <c r="M97" s="629"/>
      <c r="N97" s="630"/>
      <c r="O97" s="11"/>
      <c r="P97" s="11"/>
      <c r="Q97" s="11"/>
      <c r="R97" s="11"/>
      <c r="S97" s="11"/>
      <c r="T97" s="11"/>
      <c r="U97" s="11"/>
      <c r="V97" s="11"/>
      <c r="W97" s="14"/>
      <c r="X97" s="13"/>
      <c r="Y97" s="629"/>
      <c r="Z97" s="629"/>
      <c r="AA97" s="629"/>
      <c r="AB97" s="629"/>
      <c r="AC97" s="629"/>
      <c r="AD97" s="629"/>
      <c r="AE97" s="629"/>
      <c r="AF97" s="629"/>
      <c r="AG97" s="629"/>
      <c r="AH97" s="629"/>
      <c r="AI97" s="629"/>
      <c r="AJ97" s="629"/>
      <c r="AK97" s="630"/>
      <c r="AL97" s="11"/>
      <c r="AM97" s="11"/>
      <c r="AN97" s="11"/>
      <c r="AO97" s="11"/>
      <c r="AP97" s="11"/>
      <c r="AQ97" s="11"/>
      <c r="AR97" s="11"/>
      <c r="AS97" s="11"/>
      <c r="AT97" s="14"/>
    </row>
    <row r="98" spans="1:46" s="12" customFormat="1" ht="8.1" customHeight="1">
      <c r="A98" s="13"/>
      <c r="B98" s="629" t="s">
        <v>1027</v>
      </c>
      <c r="C98" s="629"/>
      <c r="D98" s="629"/>
      <c r="E98" s="629"/>
      <c r="F98" s="629"/>
      <c r="G98" s="629"/>
      <c r="H98" s="629"/>
      <c r="I98" s="629"/>
      <c r="J98" s="629"/>
      <c r="K98" s="629"/>
      <c r="L98" s="629"/>
      <c r="M98" s="629"/>
      <c r="N98" s="630"/>
      <c r="O98" s="11"/>
      <c r="P98" s="11"/>
      <c r="Q98" s="11"/>
      <c r="R98" s="11"/>
      <c r="S98" s="11"/>
      <c r="T98" s="11"/>
      <c r="U98" s="11"/>
      <c r="V98" s="11"/>
      <c r="W98" s="14"/>
      <c r="X98" s="13"/>
      <c r="Y98" s="629" t="s">
        <v>1028</v>
      </c>
      <c r="Z98" s="629"/>
      <c r="AA98" s="629"/>
      <c r="AB98" s="629"/>
      <c r="AC98" s="629"/>
      <c r="AD98" s="629"/>
      <c r="AE98" s="629"/>
      <c r="AF98" s="629"/>
      <c r="AG98" s="629"/>
      <c r="AH98" s="629"/>
      <c r="AI98" s="629"/>
      <c r="AJ98" s="629"/>
      <c r="AK98" s="630"/>
      <c r="AL98" s="11"/>
      <c r="AM98" s="11"/>
      <c r="AN98" s="11"/>
      <c r="AO98" s="11"/>
      <c r="AP98" s="11"/>
      <c r="AQ98" s="11"/>
      <c r="AR98" s="11"/>
      <c r="AS98" s="11"/>
      <c r="AT98" s="14"/>
    </row>
    <row r="99" spans="1:46" s="12" customFormat="1" ht="8.1" customHeight="1">
      <c r="A99" s="13"/>
      <c r="B99" s="629"/>
      <c r="C99" s="629"/>
      <c r="D99" s="629"/>
      <c r="E99" s="629"/>
      <c r="F99" s="629"/>
      <c r="G99" s="629"/>
      <c r="H99" s="629"/>
      <c r="I99" s="629"/>
      <c r="J99" s="629"/>
      <c r="K99" s="629"/>
      <c r="L99" s="629"/>
      <c r="M99" s="629"/>
      <c r="N99" s="630"/>
      <c r="O99" s="11"/>
      <c r="P99" s="11"/>
      <c r="Q99" s="11"/>
      <c r="R99" s="11"/>
      <c r="S99" s="11"/>
      <c r="T99" s="11"/>
      <c r="U99" s="11"/>
      <c r="V99" s="11"/>
      <c r="W99" s="14"/>
      <c r="X99" s="13"/>
      <c r="Y99" s="629"/>
      <c r="Z99" s="629"/>
      <c r="AA99" s="629"/>
      <c r="AB99" s="629"/>
      <c r="AC99" s="629"/>
      <c r="AD99" s="629"/>
      <c r="AE99" s="629"/>
      <c r="AF99" s="629"/>
      <c r="AG99" s="629"/>
      <c r="AH99" s="629"/>
      <c r="AI99" s="629"/>
      <c r="AJ99" s="629"/>
      <c r="AK99" s="630"/>
      <c r="AL99" s="11"/>
      <c r="AM99" s="11"/>
      <c r="AN99" s="11"/>
      <c r="AO99" s="11"/>
      <c r="AP99" s="11"/>
      <c r="AQ99" s="11"/>
      <c r="AR99" s="11"/>
      <c r="AS99" s="11"/>
      <c r="AT99" s="14"/>
    </row>
    <row r="100" spans="1:46" s="12" customFormat="1" ht="9.9499999999999993" customHeight="1">
      <c r="A100" s="13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4"/>
      <c r="X100" s="13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4"/>
    </row>
    <row r="101" spans="1:46" s="12" customFormat="1" ht="8.1" customHeight="1">
      <c r="A101" s="13"/>
      <c r="B101" s="631" t="s">
        <v>828</v>
      </c>
      <c r="C101" s="631"/>
      <c r="D101" s="631"/>
      <c r="E101" s="631"/>
      <c r="F101" s="631"/>
      <c r="G101" s="631"/>
      <c r="H101" s="631"/>
      <c r="I101" s="631"/>
      <c r="J101" s="631"/>
      <c r="K101" s="631"/>
      <c r="L101" s="631"/>
      <c r="M101" s="631"/>
      <c r="N101" s="632"/>
      <c r="O101" s="11"/>
      <c r="P101" s="11"/>
      <c r="Q101" s="11"/>
      <c r="R101" s="11"/>
      <c r="S101" s="11"/>
      <c r="T101" s="11"/>
      <c r="U101" s="11"/>
      <c r="V101" s="11"/>
      <c r="W101" s="14"/>
      <c r="X101" s="13"/>
      <c r="Y101" s="631" t="s">
        <v>686</v>
      </c>
      <c r="Z101" s="631"/>
      <c r="AA101" s="631"/>
      <c r="AB101" s="631"/>
      <c r="AC101" s="631"/>
      <c r="AD101" s="631"/>
      <c r="AE101" s="631"/>
      <c r="AF101" s="631"/>
      <c r="AG101" s="631"/>
      <c r="AH101" s="631"/>
      <c r="AI101" s="631"/>
      <c r="AJ101" s="631"/>
      <c r="AK101" s="632"/>
      <c r="AL101" s="11"/>
      <c r="AM101" s="11"/>
      <c r="AN101" s="11"/>
      <c r="AO101" s="11"/>
      <c r="AP101" s="11"/>
      <c r="AQ101" s="11"/>
      <c r="AR101" s="11"/>
      <c r="AS101" s="11"/>
      <c r="AT101" s="14"/>
    </row>
    <row r="102" spans="1:46" s="12" customFormat="1" ht="9.9499999999999993" customHeight="1">
      <c r="A102" s="13"/>
      <c r="B102" s="631"/>
      <c r="C102" s="631"/>
      <c r="D102" s="631"/>
      <c r="E102" s="631"/>
      <c r="F102" s="631"/>
      <c r="G102" s="631"/>
      <c r="H102" s="631"/>
      <c r="I102" s="631"/>
      <c r="J102" s="631"/>
      <c r="K102" s="631"/>
      <c r="L102" s="631"/>
      <c r="M102" s="631"/>
      <c r="N102" s="632"/>
      <c r="O102" s="11"/>
      <c r="P102" s="11"/>
      <c r="Q102" s="11"/>
      <c r="R102" s="11"/>
      <c r="S102" s="11"/>
      <c r="T102" s="11"/>
      <c r="U102" s="11"/>
      <c r="V102" s="11"/>
      <c r="W102" s="14"/>
      <c r="X102" s="13"/>
      <c r="Y102" s="631"/>
      <c r="Z102" s="631"/>
      <c r="AA102" s="631"/>
      <c r="AB102" s="631"/>
      <c r="AC102" s="631"/>
      <c r="AD102" s="631"/>
      <c r="AE102" s="631"/>
      <c r="AF102" s="631"/>
      <c r="AG102" s="631"/>
      <c r="AH102" s="631"/>
      <c r="AI102" s="631"/>
      <c r="AJ102" s="631"/>
      <c r="AK102" s="632"/>
      <c r="AL102" s="11"/>
      <c r="AM102" s="11"/>
      <c r="AN102" s="11"/>
      <c r="AO102" s="11"/>
      <c r="AP102" s="11"/>
      <c r="AQ102" s="11"/>
      <c r="AR102" s="11"/>
      <c r="AS102" s="11"/>
      <c r="AT102" s="14"/>
    </row>
    <row r="103" spans="1:46" s="12" customFormat="1" ht="9.9499999999999993" customHeight="1">
      <c r="A103" s="13"/>
      <c r="B103" s="631"/>
      <c r="C103" s="631"/>
      <c r="D103" s="631"/>
      <c r="E103" s="631"/>
      <c r="F103" s="631"/>
      <c r="G103" s="631"/>
      <c r="H103" s="631"/>
      <c r="I103" s="631"/>
      <c r="J103" s="631"/>
      <c r="K103" s="631"/>
      <c r="L103" s="631"/>
      <c r="M103" s="631"/>
      <c r="N103" s="632"/>
      <c r="O103" s="11"/>
      <c r="P103" s="11"/>
      <c r="Q103" s="11"/>
      <c r="R103" s="11"/>
      <c r="S103" s="11"/>
      <c r="T103" s="11"/>
      <c r="U103" s="11"/>
      <c r="V103" s="11"/>
      <c r="W103" s="14"/>
      <c r="X103" s="13"/>
      <c r="Y103" s="631"/>
      <c r="Z103" s="631"/>
      <c r="AA103" s="631"/>
      <c r="AB103" s="631"/>
      <c r="AC103" s="631"/>
      <c r="AD103" s="631"/>
      <c r="AE103" s="631"/>
      <c r="AF103" s="631"/>
      <c r="AG103" s="631"/>
      <c r="AH103" s="631"/>
      <c r="AI103" s="631"/>
      <c r="AJ103" s="631"/>
      <c r="AK103" s="632"/>
      <c r="AL103" s="11"/>
      <c r="AM103" s="11"/>
      <c r="AN103" s="11"/>
      <c r="AO103" s="11"/>
      <c r="AP103" s="11"/>
      <c r="AQ103" s="11"/>
      <c r="AR103" s="11"/>
      <c r="AS103" s="11"/>
      <c r="AT103" s="14"/>
    </row>
    <row r="104" spans="1:46" s="12" customFormat="1" ht="9.9499999999999993" customHeight="1">
      <c r="A104" s="13"/>
      <c r="B104" s="631"/>
      <c r="C104" s="631"/>
      <c r="D104" s="631"/>
      <c r="E104" s="631"/>
      <c r="F104" s="631"/>
      <c r="G104" s="631"/>
      <c r="H104" s="631"/>
      <c r="I104" s="631"/>
      <c r="J104" s="631"/>
      <c r="K104" s="631"/>
      <c r="L104" s="631"/>
      <c r="M104" s="631"/>
      <c r="N104" s="632"/>
      <c r="O104" s="11"/>
      <c r="P104" s="11"/>
      <c r="Q104" s="11"/>
      <c r="R104" s="11"/>
      <c r="S104" s="11"/>
      <c r="T104" s="11"/>
      <c r="U104" s="11"/>
      <c r="V104" s="11"/>
      <c r="W104" s="14"/>
      <c r="X104" s="13"/>
      <c r="Y104" s="631"/>
      <c r="Z104" s="631"/>
      <c r="AA104" s="631"/>
      <c r="AB104" s="631"/>
      <c r="AC104" s="631"/>
      <c r="AD104" s="631"/>
      <c r="AE104" s="631"/>
      <c r="AF104" s="631"/>
      <c r="AG104" s="631"/>
      <c r="AH104" s="631"/>
      <c r="AI104" s="631"/>
      <c r="AJ104" s="631"/>
      <c r="AK104" s="632"/>
      <c r="AL104" s="11"/>
      <c r="AM104" s="11"/>
      <c r="AN104" s="11"/>
      <c r="AO104" s="11"/>
      <c r="AP104" s="11"/>
      <c r="AQ104" s="11"/>
      <c r="AR104" s="11"/>
      <c r="AS104" s="11"/>
      <c r="AT104" s="14"/>
    </row>
    <row r="105" spans="1:46" s="12" customFormat="1" ht="6" customHeight="1">
      <c r="A105" s="15"/>
      <c r="B105" s="633"/>
      <c r="C105" s="633"/>
      <c r="D105" s="633"/>
      <c r="E105" s="633"/>
      <c r="F105" s="633"/>
      <c r="G105" s="633"/>
      <c r="H105" s="633"/>
      <c r="I105" s="633"/>
      <c r="J105" s="633"/>
      <c r="K105" s="633"/>
      <c r="L105" s="633"/>
      <c r="M105" s="633"/>
      <c r="N105" s="633"/>
      <c r="O105" s="16"/>
      <c r="P105" s="16"/>
      <c r="Q105" s="16"/>
      <c r="R105" s="16"/>
      <c r="S105" s="16"/>
      <c r="T105" s="16"/>
      <c r="U105" s="16"/>
      <c r="V105" s="16"/>
      <c r="W105" s="17"/>
      <c r="X105" s="15"/>
      <c r="Y105" s="633"/>
      <c r="Z105" s="633"/>
      <c r="AA105" s="633"/>
      <c r="AB105" s="633"/>
      <c r="AC105" s="633"/>
      <c r="AD105" s="633"/>
      <c r="AE105" s="633"/>
      <c r="AF105" s="633"/>
      <c r="AG105" s="633"/>
      <c r="AH105" s="633"/>
      <c r="AI105" s="633"/>
      <c r="AJ105" s="633"/>
      <c r="AK105" s="633"/>
      <c r="AL105" s="16"/>
      <c r="AM105" s="16"/>
      <c r="AN105" s="16"/>
      <c r="AO105" s="16"/>
      <c r="AP105" s="16"/>
      <c r="AQ105" s="16"/>
      <c r="AR105" s="16"/>
      <c r="AS105" s="16"/>
      <c r="AT105" s="17"/>
    </row>
    <row r="106" spans="1:46" s="12" customFormat="1" ht="9.9499999999999993" customHeight="1">
      <c r="A106" s="8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10"/>
      <c r="X106" s="8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10"/>
    </row>
    <row r="107" spans="1:46" s="12" customFormat="1" ht="12.75" customHeight="1">
      <c r="A107" s="621" t="str">
        <f>Name</f>
        <v>ТСЖ "Ласточка"</v>
      </c>
      <c r="B107" s="622"/>
      <c r="C107" s="622"/>
      <c r="D107" s="622"/>
      <c r="E107" s="622"/>
      <c r="F107" s="622"/>
      <c r="G107" s="622"/>
      <c r="H107" s="622"/>
      <c r="I107" s="622"/>
      <c r="J107" s="622"/>
      <c r="K107" s="622"/>
      <c r="L107" s="622"/>
      <c r="M107" s="622"/>
      <c r="N107" s="622"/>
      <c r="O107" s="622"/>
      <c r="P107" s="622"/>
      <c r="Q107" s="622"/>
      <c r="R107" s="622"/>
      <c r="S107" s="622"/>
      <c r="T107" s="622"/>
      <c r="U107" s="622"/>
      <c r="V107" s="622"/>
      <c r="W107" s="623"/>
      <c r="X107" s="621" t="str">
        <f>Name</f>
        <v>ТСЖ "Ласточка"</v>
      </c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3"/>
    </row>
    <row r="108" spans="1:46" s="12" customFormat="1" ht="12.75" customHeight="1">
      <c r="A108" s="624"/>
      <c r="B108" s="622"/>
      <c r="C108" s="622"/>
      <c r="D108" s="622"/>
      <c r="E108" s="622"/>
      <c r="F108" s="622"/>
      <c r="G108" s="622"/>
      <c r="H108" s="622"/>
      <c r="I108" s="622"/>
      <c r="J108" s="622"/>
      <c r="K108" s="622"/>
      <c r="L108" s="622"/>
      <c r="M108" s="622"/>
      <c r="N108" s="622"/>
      <c r="O108" s="622"/>
      <c r="P108" s="622"/>
      <c r="Q108" s="622"/>
      <c r="R108" s="622"/>
      <c r="S108" s="622"/>
      <c r="T108" s="622"/>
      <c r="U108" s="622"/>
      <c r="V108" s="622"/>
      <c r="W108" s="623"/>
      <c r="X108" s="624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3"/>
    </row>
    <row r="109" spans="1:46" s="12" customFormat="1" ht="6" customHeight="1">
      <c r="A109" s="13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4"/>
      <c r="X109" s="13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4"/>
    </row>
    <row r="110" spans="1:46" s="12" customFormat="1" ht="9.9499999999999993" customHeight="1">
      <c r="A110" s="13"/>
      <c r="B110" s="628" t="str">
        <f>"ИНН "&amp;INN&amp;", БИК "&amp;BIC&amp;", Р/С "&amp;PersonalAcc</f>
        <v>ИНН 2538091633, БИК 040813608, Р/С 40703810050000001746</v>
      </c>
      <c r="C110" s="628"/>
      <c r="D110" s="628"/>
      <c r="E110" s="628"/>
      <c r="F110" s="628"/>
      <c r="G110" s="628"/>
      <c r="H110" s="628"/>
      <c r="I110" s="628"/>
      <c r="J110" s="628"/>
      <c r="K110" s="628"/>
      <c r="L110" s="628"/>
      <c r="M110" s="628"/>
      <c r="N110" s="628"/>
      <c r="O110" s="53"/>
      <c r="P110" s="53"/>
      <c r="Q110" s="53"/>
      <c r="R110" s="53"/>
      <c r="S110" s="53"/>
      <c r="T110" s="53"/>
      <c r="U110" s="53"/>
      <c r="V110" s="53"/>
      <c r="W110" s="14"/>
      <c r="X110" s="13"/>
      <c r="Y110" s="628" t="str">
        <f>"ИНН "&amp;INN&amp;", БИК "&amp;BIC&amp;", Р/С "&amp;PersonalAcc</f>
        <v>ИНН 2538091633, БИК 040813608, Р/С 40703810050000001746</v>
      </c>
      <c r="Z110" s="628"/>
      <c r="AA110" s="628"/>
      <c r="AB110" s="628"/>
      <c r="AC110" s="628"/>
      <c r="AD110" s="628"/>
      <c r="AE110" s="628"/>
      <c r="AF110" s="628"/>
      <c r="AG110" s="628"/>
      <c r="AH110" s="628"/>
      <c r="AI110" s="628"/>
      <c r="AJ110" s="628"/>
      <c r="AK110" s="628"/>
      <c r="AL110" s="53"/>
      <c r="AM110" s="53"/>
      <c r="AN110" s="53"/>
      <c r="AO110" s="53"/>
      <c r="AP110" s="53"/>
      <c r="AQ110" s="53"/>
      <c r="AR110" s="53"/>
      <c r="AS110" s="53"/>
      <c r="AT110" s="14"/>
    </row>
    <row r="111" spans="1:46" s="12" customFormat="1" ht="9.9499999999999993" customHeight="1">
      <c r="A111" s="13"/>
      <c r="B111" s="628"/>
      <c r="C111" s="628"/>
      <c r="D111" s="628"/>
      <c r="E111" s="628"/>
      <c r="F111" s="628"/>
      <c r="G111" s="628"/>
      <c r="H111" s="628"/>
      <c r="I111" s="628"/>
      <c r="J111" s="628"/>
      <c r="K111" s="628"/>
      <c r="L111" s="628"/>
      <c r="M111" s="628"/>
      <c r="N111" s="628"/>
      <c r="O111" s="53"/>
      <c r="P111" s="53"/>
      <c r="Q111" s="53"/>
      <c r="R111" s="53"/>
      <c r="S111" s="53"/>
      <c r="T111" s="53"/>
      <c r="U111" s="53"/>
      <c r="V111" s="53"/>
      <c r="W111" s="14"/>
      <c r="X111" s="13"/>
      <c r="Y111" s="628"/>
      <c r="Z111" s="628"/>
      <c r="AA111" s="628"/>
      <c r="AB111" s="628"/>
      <c r="AC111" s="628"/>
      <c r="AD111" s="628"/>
      <c r="AE111" s="628"/>
      <c r="AF111" s="628"/>
      <c r="AG111" s="628"/>
      <c r="AH111" s="628"/>
      <c r="AI111" s="628"/>
      <c r="AJ111" s="628"/>
      <c r="AK111" s="628"/>
      <c r="AL111" s="53"/>
      <c r="AM111" s="53"/>
      <c r="AN111" s="53"/>
      <c r="AO111" s="53"/>
      <c r="AP111" s="53"/>
      <c r="AQ111" s="53"/>
      <c r="AR111" s="53"/>
      <c r="AS111" s="53"/>
      <c r="AT111" s="14"/>
    </row>
    <row r="112" spans="1:46" s="12" customFormat="1" ht="6" customHeight="1">
      <c r="A112" s="13"/>
      <c r="B112" s="628"/>
      <c r="C112" s="628"/>
      <c r="D112" s="628"/>
      <c r="E112" s="628"/>
      <c r="F112" s="628"/>
      <c r="G112" s="628"/>
      <c r="H112" s="628"/>
      <c r="I112" s="628"/>
      <c r="J112" s="628"/>
      <c r="K112" s="628"/>
      <c r="L112" s="628"/>
      <c r="M112" s="628"/>
      <c r="N112" s="628"/>
      <c r="O112" s="11"/>
      <c r="P112" s="11"/>
      <c r="Q112" s="11"/>
      <c r="R112" s="11"/>
      <c r="S112" s="11"/>
      <c r="T112" s="11"/>
      <c r="U112" s="11"/>
      <c r="V112" s="11"/>
      <c r="W112" s="14"/>
      <c r="X112" s="13"/>
      <c r="Y112" s="628"/>
      <c r="Z112" s="628"/>
      <c r="AA112" s="628"/>
      <c r="AB112" s="628"/>
      <c r="AC112" s="628"/>
      <c r="AD112" s="628"/>
      <c r="AE112" s="628"/>
      <c r="AF112" s="628"/>
      <c r="AG112" s="628"/>
      <c r="AH112" s="628"/>
      <c r="AI112" s="628"/>
      <c r="AJ112" s="628"/>
      <c r="AK112" s="628"/>
      <c r="AL112" s="11"/>
      <c r="AM112" s="11"/>
      <c r="AN112" s="11"/>
      <c r="AO112" s="11"/>
      <c r="AP112" s="11"/>
      <c r="AQ112" s="11"/>
      <c r="AR112" s="11"/>
      <c r="AS112" s="11"/>
      <c r="AT112" s="14"/>
    </row>
    <row r="113" spans="1:46" s="12" customFormat="1" ht="8.1" customHeight="1">
      <c r="A113" s="13"/>
      <c r="B113" s="628"/>
      <c r="C113" s="628"/>
      <c r="D113" s="628"/>
      <c r="E113" s="628"/>
      <c r="F113" s="628"/>
      <c r="G113" s="628"/>
      <c r="H113" s="628"/>
      <c r="I113" s="628"/>
      <c r="J113" s="628"/>
      <c r="K113" s="628"/>
      <c r="L113" s="628"/>
      <c r="M113" s="628"/>
      <c r="N113" s="628"/>
      <c r="O113" s="11"/>
      <c r="P113" s="11"/>
      <c r="Q113" s="11"/>
      <c r="R113" s="11"/>
      <c r="S113" s="11"/>
      <c r="T113" s="11"/>
      <c r="U113" s="11"/>
      <c r="V113" s="11"/>
      <c r="W113" s="14"/>
      <c r="X113" s="13"/>
      <c r="Y113" s="628"/>
      <c r="Z113" s="628"/>
      <c r="AA113" s="628"/>
      <c r="AB113" s="628"/>
      <c r="AC113" s="628"/>
      <c r="AD113" s="628"/>
      <c r="AE113" s="628"/>
      <c r="AF113" s="628"/>
      <c r="AG113" s="628"/>
      <c r="AH113" s="628"/>
      <c r="AI113" s="628"/>
      <c r="AJ113" s="628"/>
      <c r="AK113" s="628"/>
      <c r="AL113" s="11"/>
      <c r="AM113" s="11"/>
      <c r="AN113" s="11"/>
      <c r="AO113" s="11"/>
      <c r="AP113" s="11"/>
      <c r="AQ113" s="11"/>
      <c r="AR113" s="11"/>
      <c r="AS113" s="11"/>
      <c r="AT113" s="14"/>
    </row>
    <row r="114" spans="1:46" s="12" customFormat="1" ht="8.1" customHeight="1">
      <c r="A114" s="13"/>
      <c r="B114" s="628"/>
      <c r="C114" s="628"/>
      <c r="D114" s="628"/>
      <c r="E114" s="628"/>
      <c r="F114" s="628"/>
      <c r="G114" s="628"/>
      <c r="H114" s="628"/>
      <c r="I114" s="628"/>
      <c r="J114" s="628"/>
      <c r="K114" s="628"/>
      <c r="L114" s="628"/>
      <c r="M114" s="628"/>
      <c r="N114" s="628"/>
      <c r="O114" s="11"/>
      <c r="P114" s="11"/>
      <c r="Q114" s="11"/>
      <c r="R114" s="11"/>
      <c r="S114" s="11"/>
      <c r="T114" s="11"/>
      <c r="U114" s="11"/>
      <c r="V114" s="11"/>
      <c r="W114" s="14"/>
      <c r="X114" s="13"/>
      <c r="Y114" s="628"/>
      <c r="Z114" s="628"/>
      <c r="AA114" s="628"/>
      <c r="AB114" s="628"/>
      <c r="AC114" s="628"/>
      <c r="AD114" s="628"/>
      <c r="AE114" s="628"/>
      <c r="AF114" s="628"/>
      <c r="AG114" s="628"/>
      <c r="AH114" s="628"/>
      <c r="AI114" s="628"/>
      <c r="AJ114" s="628"/>
      <c r="AK114" s="628"/>
      <c r="AL114" s="11"/>
      <c r="AM114" s="11"/>
      <c r="AN114" s="11"/>
      <c r="AO114" s="11"/>
      <c r="AP114" s="11"/>
      <c r="AQ114" s="11"/>
      <c r="AR114" s="11"/>
      <c r="AS114" s="11"/>
      <c r="AT114" s="14"/>
    </row>
    <row r="115" spans="1:46" s="12" customFormat="1" ht="9.9499999999999993" customHeight="1">
      <c r="A115" s="13"/>
      <c r="B115" s="629" t="s">
        <v>698</v>
      </c>
      <c r="C115" s="629"/>
      <c r="D115" s="629"/>
      <c r="E115" s="629"/>
      <c r="F115" s="629"/>
      <c r="G115" s="629"/>
      <c r="H115" s="629"/>
      <c r="I115" s="629"/>
      <c r="J115" s="629"/>
      <c r="K115" s="629"/>
      <c r="L115" s="629"/>
      <c r="M115" s="629"/>
      <c r="N115" s="630"/>
      <c r="O115" s="11"/>
      <c r="P115" s="11"/>
      <c r="Q115" s="11"/>
      <c r="R115" s="11"/>
      <c r="S115" s="11"/>
      <c r="T115" s="11"/>
      <c r="U115" s="11"/>
      <c r="V115" s="11"/>
      <c r="W115" s="14"/>
      <c r="X115" s="13"/>
      <c r="Y115" s="629" t="s">
        <v>699</v>
      </c>
      <c r="Z115" s="629"/>
      <c r="AA115" s="629"/>
      <c r="AB115" s="629"/>
      <c r="AC115" s="629"/>
      <c r="AD115" s="629"/>
      <c r="AE115" s="629"/>
      <c r="AF115" s="629"/>
      <c r="AG115" s="629"/>
      <c r="AH115" s="629"/>
      <c r="AI115" s="629"/>
      <c r="AJ115" s="629"/>
      <c r="AK115" s="630"/>
      <c r="AL115" s="11"/>
      <c r="AM115" s="11"/>
      <c r="AN115" s="11"/>
      <c r="AO115" s="11"/>
      <c r="AP115" s="11"/>
      <c r="AQ115" s="11"/>
      <c r="AR115" s="11"/>
      <c r="AS115" s="11"/>
      <c r="AT115" s="14"/>
    </row>
    <row r="116" spans="1:46" s="12" customFormat="1" ht="8.1" customHeight="1">
      <c r="A116" s="13"/>
      <c r="B116" s="629"/>
      <c r="C116" s="629"/>
      <c r="D116" s="629"/>
      <c r="E116" s="629"/>
      <c r="F116" s="629"/>
      <c r="G116" s="629"/>
      <c r="H116" s="629"/>
      <c r="I116" s="629"/>
      <c r="J116" s="629"/>
      <c r="K116" s="629"/>
      <c r="L116" s="629"/>
      <c r="M116" s="629"/>
      <c r="N116" s="630"/>
      <c r="O116" s="11"/>
      <c r="P116" s="11"/>
      <c r="Q116" s="11"/>
      <c r="R116" s="11"/>
      <c r="S116" s="11"/>
      <c r="T116" s="11"/>
      <c r="U116" s="11"/>
      <c r="V116" s="11"/>
      <c r="W116" s="14"/>
      <c r="X116" s="13"/>
      <c r="Y116" s="629"/>
      <c r="Z116" s="629"/>
      <c r="AA116" s="629"/>
      <c r="AB116" s="629"/>
      <c r="AC116" s="629"/>
      <c r="AD116" s="629"/>
      <c r="AE116" s="629"/>
      <c r="AF116" s="629"/>
      <c r="AG116" s="629"/>
      <c r="AH116" s="629"/>
      <c r="AI116" s="629"/>
      <c r="AJ116" s="629"/>
      <c r="AK116" s="630"/>
      <c r="AL116" s="11"/>
      <c r="AM116" s="11"/>
      <c r="AN116" s="11"/>
      <c r="AO116" s="11"/>
      <c r="AP116" s="11"/>
      <c r="AQ116" s="11"/>
      <c r="AR116" s="11"/>
      <c r="AS116" s="11"/>
      <c r="AT116" s="14"/>
    </row>
    <row r="117" spans="1:46" s="12" customFormat="1" ht="8.1" customHeight="1">
      <c r="A117" s="13"/>
      <c r="B117" s="629" t="s">
        <v>1020</v>
      </c>
      <c r="C117" s="629"/>
      <c r="D117" s="629"/>
      <c r="E117" s="629"/>
      <c r="F117" s="629"/>
      <c r="G117" s="629"/>
      <c r="H117" s="629"/>
      <c r="I117" s="629"/>
      <c r="J117" s="629"/>
      <c r="K117" s="629"/>
      <c r="L117" s="629"/>
      <c r="M117" s="629"/>
      <c r="N117" s="630"/>
      <c r="O117" s="11"/>
      <c r="P117" s="11"/>
      <c r="Q117" s="11"/>
      <c r="R117" s="11"/>
      <c r="S117" s="11"/>
      <c r="T117" s="11"/>
      <c r="U117" s="11"/>
      <c r="V117" s="11"/>
      <c r="W117" s="14"/>
      <c r="X117" s="13"/>
      <c r="Y117" s="629" t="s">
        <v>1020</v>
      </c>
      <c r="Z117" s="629"/>
      <c r="AA117" s="629"/>
      <c r="AB117" s="629"/>
      <c r="AC117" s="629"/>
      <c r="AD117" s="629"/>
      <c r="AE117" s="629"/>
      <c r="AF117" s="629"/>
      <c r="AG117" s="629"/>
      <c r="AH117" s="629"/>
      <c r="AI117" s="629"/>
      <c r="AJ117" s="629"/>
      <c r="AK117" s="630"/>
      <c r="AL117" s="11"/>
      <c r="AM117" s="11"/>
      <c r="AN117" s="11"/>
      <c r="AO117" s="11"/>
      <c r="AP117" s="11"/>
      <c r="AQ117" s="11"/>
      <c r="AR117" s="11"/>
      <c r="AS117" s="11"/>
      <c r="AT117" s="14"/>
    </row>
    <row r="118" spans="1:46" s="12" customFormat="1" ht="9.9499999999999993" customHeight="1">
      <c r="A118" s="13"/>
      <c r="B118" s="629"/>
      <c r="C118" s="629"/>
      <c r="D118" s="629"/>
      <c r="E118" s="629"/>
      <c r="F118" s="629"/>
      <c r="G118" s="629"/>
      <c r="H118" s="629"/>
      <c r="I118" s="629"/>
      <c r="J118" s="629"/>
      <c r="K118" s="629"/>
      <c r="L118" s="629"/>
      <c r="M118" s="629"/>
      <c r="N118" s="630"/>
      <c r="O118" s="11"/>
      <c r="P118" s="11"/>
      <c r="Q118" s="11"/>
      <c r="R118" s="11"/>
      <c r="S118" s="11"/>
      <c r="T118" s="11"/>
      <c r="U118" s="11"/>
      <c r="V118" s="11"/>
      <c r="W118" s="14"/>
      <c r="X118" s="13"/>
      <c r="Y118" s="629"/>
      <c r="Z118" s="629"/>
      <c r="AA118" s="629"/>
      <c r="AB118" s="629"/>
      <c r="AC118" s="629"/>
      <c r="AD118" s="629"/>
      <c r="AE118" s="629"/>
      <c r="AF118" s="629"/>
      <c r="AG118" s="629"/>
      <c r="AH118" s="629"/>
      <c r="AI118" s="629"/>
      <c r="AJ118" s="629"/>
      <c r="AK118" s="630"/>
      <c r="AL118" s="11"/>
      <c r="AM118" s="11"/>
      <c r="AN118" s="11"/>
      <c r="AO118" s="11"/>
      <c r="AP118" s="11"/>
      <c r="AQ118" s="11"/>
      <c r="AR118" s="11"/>
      <c r="AS118" s="11"/>
      <c r="AT118" s="14"/>
    </row>
    <row r="119" spans="1:46" s="12" customFormat="1" ht="8.1" customHeight="1">
      <c r="A119" s="13"/>
      <c r="B119" s="629" t="s">
        <v>1029</v>
      </c>
      <c r="C119" s="629"/>
      <c r="D119" s="629"/>
      <c r="E119" s="629"/>
      <c r="F119" s="629"/>
      <c r="G119" s="629"/>
      <c r="H119" s="629"/>
      <c r="I119" s="629"/>
      <c r="J119" s="629"/>
      <c r="K119" s="629"/>
      <c r="L119" s="629"/>
      <c r="M119" s="629"/>
      <c r="N119" s="630"/>
      <c r="O119" s="11"/>
      <c r="P119" s="11"/>
      <c r="Q119" s="11"/>
      <c r="R119" s="11"/>
      <c r="S119" s="11"/>
      <c r="T119" s="11"/>
      <c r="U119" s="11"/>
      <c r="V119" s="11"/>
      <c r="W119" s="14"/>
      <c r="X119" s="13"/>
      <c r="Y119" s="629" t="s">
        <v>1030</v>
      </c>
      <c r="Z119" s="629"/>
      <c r="AA119" s="629"/>
      <c r="AB119" s="629"/>
      <c r="AC119" s="629"/>
      <c r="AD119" s="629"/>
      <c r="AE119" s="629"/>
      <c r="AF119" s="629"/>
      <c r="AG119" s="629"/>
      <c r="AH119" s="629"/>
      <c r="AI119" s="629"/>
      <c r="AJ119" s="629"/>
      <c r="AK119" s="630"/>
      <c r="AL119" s="11"/>
      <c r="AM119" s="11"/>
      <c r="AN119" s="11"/>
      <c r="AO119" s="11"/>
      <c r="AP119" s="11"/>
      <c r="AQ119" s="11"/>
      <c r="AR119" s="11"/>
      <c r="AS119" s="11"/>
      <c r="AT119" s="14"/>
    </row>
    <row r="120" spans="1:46" s="12" customFormat="1" ht="8.1" customHeight="1">
      <c r="A120" s="13"/>
      <c r="B120" s="629"/>
      <c r="C120" s="629"/>
      <c r="D120" s="629"/>
      <c r="E120" s="629"/>
      <c r="F120" s="629"/>
      <c r="G120" s="629"/>
      <c r="H120" s="629"/>
      <c r="I120" s="629"/>
      <c r="J120" s="629"/>
      <c r="K120" s="629"/>
      <c r="L120" s="629"/>
      <c r="M120" s="629"/>
      <c r="N120" s="630"/>
      <c r="O120" s="11"/>
      <c r="P120" s="11"/>
      <c r="Q120" s="11"/>
      <c r="R120" s="11"/>
      <c r="S120" s="11"/>
      <c r="T120" s="11"/>
      <c r="U120" s="11"/>
      <c r="V120" s="11"/>
      <c r="W120" s="14"/>
      <c r="X120" s="13"/>
      <c r="Y120" s="629"/>
      <c r="Z120" s="629"/>
      <c r="AA120" s="629"/>
      <c r="AB120" s="629"/>
      <c r="AC120" s="629"/>
      <c r="AD120" s="629"/>
      <c r="AE120" s="629"/>
      <c r="AF120" s="629"/>
      <c r="AG120" s="629"/>
      <c r="AH120" s="629"/>
      <c r="AI120" s="629"/>
      <c r="AJ120" s="629"/>
      <c r="AK120" s="630"/>
      <c r="AL120" s="11"/>
      <c r="AM120" s="11"/>
      <c r="AN120" s="11"/>
      <c r="AO120" s="11"/>
      <c r="AP120" s="11"/>
      <c r="AQ120" s="11"/>
      <c r="AR120" s="11"/>
      <c r="AS120" s="11"/>
      <c r="AT120" s="14"/>
    </row>
    <row r="121" spans="1:46" s="12" customFormat="1" ht="9.9499999999999993" customHeight="1">
      <c r="A121" s="13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4"/>
      <c r="X121" s="13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4"/>
    </row>
    <row r="122" spans="1:46" s="12" customFormat="1" ht="8.1" customHeight="1">
      <c r="A122" s="13"/>
      <c r="B122" s="631" t="s">
        <v>811</v>
      </c>
      <c r="C122" s="631"/>
      <c r="D122" s="631"/>
      <c r="E122" s="631"/>
      <c r="F122" s="631"/>
      <c r="G122" s="631"/>
      <c r="H122" s="631"/>
      <c r="I122" s="631"/>
      <c r="J122" s="631"/>
      <c r="K122" s="631"/>
      <c r="L122" s="631"/>
      <c r="M122" s="631"/>
      <c r="N122" s="632"/>
      <c r="O122" s="11"/>
      <c r="P122" s="11"/>
      <c r="Q122" s="11"/>
      <c r="R122" s="11"/>
      <c r="S122" s="11"/>
      <c r="T122" s="11"/>
      <c r="U122" s="11"/>
      <c r="V122" s="11"/>
      <c r="W122" s="14"/>
      <c r="X122" s="13"/>
      <c r="Y122" s="631" t="s">
        <v>812</v>
      </c>
      <c r="Z122" s="631"/>
      <c r="AA122" s="631"/>
      <c r="AB122" s="631"/>
      <c r="AC122" s="631"/>
      <c r="AD122" s="631"/>
      <c r="AE122" s="631"/>
      <c r="AF122" s="631"/>
      <c r="AG122" s="631"/>
      <c r="AH122" s="631"/>
      <c r="AI122" s="631"/>
      <c r="AJ122" s="631"/>
      <c r="AK122" s="632"/>
      <c r="AL122" s="11"/>
      <c r="AM122" s="11"/>
      <c r="AN122" s="11"/>
      <c r="AO122" s="11"/>
      <c r="AP122" s="11"/>
      <c r="AQ122" s="11"/>
      <c r="AR122" s="11"/>
      <c r="AS122" s="11"/>
      <c r="AT122" s="14"/>
    </row>
    <row r="123" spans="1:46" s="12" customFormat="1" ht="9.9499999999999993" customHeight="1">
      <c r="A123" s="13"/>
      <c r="B123" s="631"/>
      <c r="C123" s="631"/>
      <c r="D123" s="631"/>
      <c r="E123" s="631"/>
      <c r="F123" s="631"/>
      <c r="G123" s="631"/>
      <c r="H123" s="631"/>
      <c r="I123" s="631"/>
      <c r="J123" s="631"/>
      <c r="K123" s="631"/>
      <c r="L123" s="631"/>
      <c r="M123" s="631"/>
      <c r="N123" s="632"/>
      <c r="O123" s="11"/>
      <c r="P123" s="11"/>
      <c r="Q123" s="11"/>
      <c r="R123" s="11"/>
      <c r="S123" s="11"/>
      <c r="T123" s="11"/>
      <c r="U123" s="11"/>
      <c r="V123" s="11"/>
      <c r="W123" s="14"/>
      <c r="X123" s="13"/>
      <c r="Y123" s="631"/>
      <c r="Z123" s="631"/>
      <c r="AA123" s="631"/>
      <c r="AB123" s="631"/>
      <c r="AC123" s="631"/>
      <c r="AD123" s="631"/>
      <c r="AE123" s="631"/>
      <c r="AF123" s="631"/>
      <c r="AG123" s="631"/>
      <c r="AH123" s="631"/>
      <c r="AI123" s="631"/>
      <c r="AJ123" s="631"/>
      <c r="AK123" s="632"/>
      <c r="AL123" s="11"/>
      <c r="AM123" s="11"/>
      <c r="AN123" s="11"/>
      <c r="AO123" s="11"/>
      <c r="AP123" s="11"/>
      <c r="AQ123" s="11"/>
      <c r="AR123" s="11"/>
      <c r="AS123" s="11"/>
      <c r="AT123" s="14"/>
    </row>
    <row r="124" spans="1:46" s="12" customFormat="1" ht="9.9499999999999993" customHeight="1">
      <c r="A124" s="13"/>
      <c r="B124" s="631"/>
      <c r="C124" s="631"/>
      <c r="D124" s="631"/>
      <c r="E124" s="631"/>
      <c r="F124" s="631"/>
      <c r="G124" s="631"/>
      <c r="H124" s="631"/>
      <c r="I124" s="631"/>
      <c r="J124" s="631"/>
      <c r="K124" s="631"/>
      <c r="L124" s="631"/>
      <c r="M124" s="631"/>
      <c r="N124" s="632"/>
      <c r="O124" s="11"/>
      <c r="P124" s="11"/>
      <c r="Q124" s="11"/>
      <c r="R124" s="11"/>
      <c r="S124" s="11"/>
      <c r="T124" s="11"/>
      <c r="U124" s="11"/>
      <c r="V124" s="11"/>
      <c r="W124" s="14"/>
      <c r="X124" s="13"/>
      <c r="Y124" s="631"/>
      <c r="Z124" s="631"/>
      <c r="AA124" s="631"/>
      <c r="AB124" s="631"/>
      <c r="AC124" s="631"/>
      <c r="AD124" s="631"/>
      <c r="AE124" s="631"/>
      <c r="AF124" s="631"/>
      <c r="AG124" s="631"/>
      <c r="AH124" s="631"/>
      <c r="AI124" s="631"/>
      <c r="AJ124" s="631"/>
      <c r="AK124" s="632"/>
      <c r="AL124" s="11"/>
      <c r="AM124" s="11"/>
      <c r="AN124" s="11"/>
      <c r="AO124" s="11"/>
      <c r="AP124" s="11"/>
      <c r="AQ124" s="11"/>
      <c r="AR124" s="11"/>
      <c r="AS124" s="11"/>
      <c r="AT124" s="14"/>
    </row>
    <row r="125" spans="1:46" s="12" customFormat="1" ht="9.9499999999999993" customHeight="1">
      <c r="A125" s="13"/>
      <c r="B125" s="631"/>
      <c r="C125" s="631"/>
      <c r="D125" s="631"/>
      <c r="E125" s="631"/>
      <c r="F125" s="631"/>
      <c r="G125" s="631"/>
      <c r="H125" s="631"/>
      <c r="I125" s="631"/>
      <c r="J125" s="631"/>
      <c r="K125" s="631"/>
      <c r="L125" s="631"/>
      <c r="M125" s="631"/>
      <c r="N125" s="632"/>
      <c r="O125" s="11"/>
      <c r="P125" s="11"/>
      <c r="Q125" s="11"/>
      <c r="R125" s="11"/>
      <c r="S125" s="11"/>
      <c r="T125" s="11"/>
      <c r="U125" s="11"/>
      <c r="V125" s="11"/>
      <c r="W125" s="14"/>
      <c r="X125" s="13"/>
      <c r="Y125" s="631"/>
      <c r="Z125" s="631"/>
      <c r="AA125" s="631"/>
      <c r="AB125" s="631"/>
      <c r="AC125" s="631"/>
      <c r="AD125" s="631"/>
      <c r="AE125" s="631"/>
      <c r="AF125" s="631"/>
      <c r="AG125" s="631"/>
      <c r="AH125" s="631"/>
      <c r="AI125" s="631"/>
      <c r="AJ125" s="631"/>
      <c r="AK125" s="632"/>
      <c r="AL125" s="11"/>
      <c r="AM125" s="11"/>
      <c r="AN125" s="11"/>
      <c r="AO125" s="11"/>
      <c r="AP125" s="11"/>
      <c r="AQ125" s="11"/>
      <c r="AR125" s="11"/>
      <c r="AS125" s="11"/>
      <c r="AT125" s="14"/>
    </row>
    <row r="126" spans="1:46" s="12" customFormat="1" ht="6" customHeight="1">
      <c r="A126" s="15"/>
      <c r="B126" s="633"/>
      <c r="C126" s="633"/>
      <c r="D126" s="633"/>
      <c r="E126" s="633"/>
      <c r="F126" s="633"/>
      <c r="G126" s="633"/>
      <c r="H126" s="633"/>
      <c r="I126" s="633"/>
      <c r="J126" s="633"/>
      <c r="K126" s="633"/>
      <c r="L126" s="633"/>
      <c r="M126" s="633"/>
      <c r="N126" s="633"/>
      <c r="O126" s="16"/>
      <c r="P126" s="16"/>
      <c r="Q126" s="16"/>
      <c r="R126" s="16"/>
      <c r="S126" s="16"/>
      <c r="T126" s="16"/>
      <c r="U126" s="16"/>
      <c r="V126" s="16"/>
      <c r="W126" s="17"/>
      <c r="X126" s="15"/>
      <c r="Y126" s="633"/>
      <c r="Z126" s="633"/>
      <c r="AA126" s="633"/>
      <c r="AB126" s="633"/>
      <c r="AC126" s="633"/>
      <c r="AD126" s="633"/>
      <c r="AE126" s="633"/>
      <c r="AF126" s="633"/>
      <c r="AG126" s="633"/>
      <c r="AH126" s="633"/>
      <c r="AI126" s="633"/>
      <c r="AJ126" s="633"/>
      <c r="AK126" s="633"/>
      <c r="AL126" s="16"/>
      <c r="AM126" s="16"/>
      <c r="AN126" s="16"/>
      <c r="AO126" s="16"/>
      <c r="AP126" s="16"/>
      <c r="AQ126" s="16"/>
      <c r="AR126" s="16"/>
      <c r="AS126" s="16"/>
      <c r="AT126" s="17"/>
    </row>
    <row r="127" spans="1:46" s="11" customFormat="1" ht="6.75" customHeight="1">
      <c r="A127" s="8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10"/>
      <c r="X127" s="8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10"/>
    </row>
    <row r="128" spans="1:46" s="12" customFormat="1" ht="12.75" customHeight="1">
      <c r="A128" s="621" t="str">
        <f>Name</f>
        <v>ТСЖ "Ласточка"</v>
      </c>
      <c r="B128" s="626"/>
      <c r="C128" s="626"/>
      <c r="D128" s="626"/>
      <c r="E128" s="626"/>
      <c r="F128" s="626"/>
      <c r="G128" s="626"/>
      <c r="H128" s="626"/>
      <c r="I128" s="626"/>
      <c r="J128" s="626"/>
      <c r="K128" s="626"/>
      <c r="L128" s="626"/>
      <c r="M128" s="626"/>
      <c r="N128" s="626"/>
      <c r="O128" s="626"/>
      <c r="P128" s="626"/>
      <c r="Q128" s="626"/>
      <c r="R128" s="626"/>
      <c r="S128" s="626"/>
      <c r="T128" s="626"/>
      <c r="U128" s="626"/>
      <c r="V128" s="626"/>
      <c r="W128" s="627"/>
      <c r="X128" s="621" t="str">
        <f>Name</f>
        <v>ТСЖ "Ласточка"</v>
      </c>
      <c r="Y128" s="622"/>
      <c r="Z128" s="622"/>
      <c r="AA128" s="622"/>
      <c r="AB128" s="622"/>
      <c r="AC128" s="622"/>
      <c r="AD128" s="622"/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3"/>
    </row>
    <row r="129" spans="1:46" s="12" customFormat="1" ht="12.75" customHeight="1">
      <c r="A129" s="621"/>
      <c r="B129" s="626"/>
      <c r="C129" s="626"/>
      <c r="D129" s="626"/>
      <c r="E129" s="626"/>
      <c r="F129" s="626"/>
      <c r="G129" s="626"/>
      <c r="H129" s="626"/>
      <c r="I129" s="626"/>
      <c r="J129" s="626"/>
      <c r="K129" s="626"/>
      <c r="L129" s="626"/>
      <c r="M129" s="626"/>
      <c r="N129" s="626"/>
      <c r="O129" s="626"/>
      <c r="P129" s="626"/>
      <c r="Q129" s="626"/>
      <c r="R129" s="626"/>
      <c r="S129" s="626"/>
      <c r="T129" s="626"/>
      <c r="U129" s="626"/>
      <c r="V129" s="626"/>
      <c r="W129" s="627"/>
      <c r="X129" s="624"/>
      <c r="Y129" s="622"/>
      <c r="Z129" s="622"/>
      <c r="AA129" s="622"/>
      <c r="AB129" s="622"/>
      <c r="AC129" s="622"/>
      <c r="AD129" s="622"/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3"/>
    </row>
    <row r="130" spans="1:46" s="12" customFormat="1" ht="6" customHeight="1">
      <c r="A130" s="621"/>
      <c r="B130" s="626"/>
      <c r="C130" s="626"/>
      <c r="D130" s="626"/>
      <c r="E130" s="626"/>
      <c r="F130" s="626"/>
      <c r="G130" s="626"/>
      <c r="H130" s="626"/>
      <c r="I130" s="626"/>
      <c r="J130" s="626"/>
      <c r="K130" s="626"/>
      <c r="L130" s="626"/>
      <c r="M130" s="626"/>
      <c r="N130" s="626"/>
      <c r="O130" s="626"/>
      <c r="P130" s="626"/>
      <c r="Q130" s="626"/>
      <c r="R130" s="626"/>
      <c r="S130" s="626"/>
      <c r="T130" s="626"/>
      <c r="U130" s="626"/>
      <c r="V130" s="626"/>
      <c r="W130" s="627"/>
      <c r="X130" s="13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4"/>
    </row>
    <row r="131" spans="1:46" s="12" customFormat="1" ht="9.9499999999999993" customHeight="1">
      <c r="A131" s="13"/>
      <c r="B131" s="625" t="str">
        <f>"ИНН "&amp;INN&amp;", БИК "&amp;BIC&amp;", Р/С "&amp;PersonalAcc</f>
        <v>ИНН 2538091633, БИК 040813608, Р/С 40703810050000001746</v>
      </c>
      <c r="C131" s="625"/>
      <c r="D131" s="625"/>
      <c r="E131" s="625"/>
      <c r="F131" s="625"/>
      <c r="G131" s="625"/>
      <c r="H131" s="625"/>
      <c r="I131" s="625"/>
      <c r="J131" s="625"/>
      <c r="K131" s="625"/>
      <c r="L131" s="625"/>
      <c r="M131" s="625"/>
      <c r="N131" s="625"/>
      <c r="O131" s="53"/>
      <c r="P131" s="53"/>
      <c r="Q131" s="53"/>
      <c r="R131" s="53"/>
      <c r="S131" s="53"/>
      <c r="T131" s="53"/>
      <c r="U131" s="53"/>
      <c r="V131" s="53"/>
      <c r="W131" s="14"/>
      <c r="X131" s="13"/>
      <c r="Y131" s="628" t="str">
        <f>"ИНН "&amp;INN&amp;", БИК "&amp;BIC&amp;", Р/С "&amp;PersonalAcc</f>
        <v>ИНН 2538091633, БИК 040813608, Р/С 40703810050000001746</v>
      </c>
      <c r="Z131" s="628"/>
      <c r="AA131" s="628"/>
      <c r="AB131" s="628"/>
      <c r="AC131" s="628"/>
      <c r="AD131" s="628"/>
      <c r="AE131" s="628"/>
      <c r="AF131" s="628"/>
      <c r="AG131" s="628"/>
      <c r="AH131" s="628"/>
      <c r="AI131" s="628"/>
      <c r="AJ131" s="628"/>
      <c r="AK131" s="628"/>
      <c r="AL131" s="53"/>
      <c r="AM131" s="53"/>
      <c r="AN131" s="53"/>
      <c r="AO131" s="53"/>
      <c r="AP131" s="53"/>
      <c r="AQ131" s="53"/>
      <c r="AR131" s="53"/>
      <c r="AS131" s="53"/>
      <c r="AT131" s="14"/>
    </row>
    <row r="132" spans="1:46" s="12" customFormat="1" ht="9.9499999999999993" customHeight="1">
      <c r="A132" s="13"/>
      <c r="B132" s="625"/>
      <c r="C132" s="625"/>
      <c r="D132" s="625"/>
      <c r="E132" s="625"/>
      <c r="F132" s="625"/>
      <c r="G132" s="625"/>
      <c r="H132" s="625"/>
      <c r="I132" s="625"/>
      <c r="J132" s="625"/>
      <c r="K132" s="625"/>
      <c r="L132" s="625"/>
      <c r="M132" s="625"/>
      <c r="N132" s="625"/>
      <c r="O132" s="53"/>
      <c r="P132" s="53"/>
      <c r="Q132" s="53"/>
      <c r="R132" s="53"/>
      <c r="S132" s="53"/>
      <c r="T132" s="53"/>
      <c r="U132" s="53"/>
      <c r="V132" s="53"/>
      <c r="W132" s="14"/>
      <c r="X132" s="13"/>
      <c r="Y132" s="628"/>
      <c r="Z132" s="628"/>
      <c r="AA132" s="628"/>
      <c r="AB132" s="628"/>
      <c r="AC132" s="628"/>
      <c r="AD132" s="628"/>
      <c r="AE132" s="628"/>
      <c r="AF132" s="628"/>
      <c r="AG132" s="628"/>
      <c r="AH132" s="628"/>
      <c r="AI132" s="628"/>
      <c r="AJ132" s="628"/>
      <c r="AK132" s="628"/>
      <c r="AL132" s="53"/>
      <c r="AM132" s="53"/>
      <c r="AN132" s="53"/>
      <c r="AO132" s="53"/>
      <c r="AP132" s="53"/>
      <c r="AQ132" s="53"/>
      <c r="AR132" s="53"/>
      <c r="AS132" s="53"/>
      <c r="AT132" s="14"/>
    </row>
    <row r="133" spans="1:46" s="12" customFormat="1" ht="6" customHeight="1">
      <c r="A133" s="13"/>
      <c r="B133" s="625"/>
      <c r="C133" s="625"/>
      <c r="D133" s="625"/>
      <c r="E133" s="625"/>
      <c r="F133" s="625"/>
      <c r="G133" s="625"/>
      <c r="H133" s="625"/>
      <c r="I133" s="625"/>
      <c r="J133" s="625"/>
      <c r="K133" s="625"/>
      <c r="L133" s="625"/>
      <c r="M133" s="625"/>
      <c r="N133" s="625"/>
      <c r="O133" s="11"/>
      <c r="P133" s="11"/>
      <c r="Q133" s="11"/>
      <c r="R133" s="11"/>
      <c r="S133" s="11"/>
      <c r="T133" s="11"/>
      <c r="U133" s="11"/>
      <c r="V133" s="11"/>
      <c r="W133" s="14"/>
      <c r="X133" s="13"/>
      <c r="Y133" s="628"/>
      <c r="Z133" s="628"/>
      <c r="AA133" s="628"/>
      <c r="AB133" s="628"/>
      <c r="AC133" s="628"/>
      <c r="AD133" s="628"/>
      <c r="AE133" s="628"/>
      <c r="AF133" s="628"/>
      <c r="AG133" s="628"/>
      <c r="AH133" s="628"/>
      <c r="AI133" s="628"/>
      <c r="AJ133" s="628"/>
      <c r="AK133" s="628"/>
      <c r="AL133" s="11"/>
      <c r="AM133" s="11"/>
      <c r="AN133" s="11"/>
      <c r="AO133" s="11"/>
      <c r="AP133" s="11"/>
      <c r="AQ133" s="11"/>
      <c r="AR133" s="11"/>
      <c r="AS133" s="11"/>
      <c r="AT133" s="14"/>
    </row>
    <row r="134" spans="1:46" s="12" customFormat="1" ht="8.1" customHeight="1">
      <c r="A134" s="13"/>
      <c r="B134" s="625"/>
      <c r="C134" s="625"/>
      <c r="D134" s="625"/>
      <c r="E134" s="625"/>
      <c r="F134" s="625"/>
      <c r="G134" s="625"/>
      <c r="H134" s="625"/>
      <c r="I134" s="625"/>
      <c r="J134" s="625"/>
      <c r="K134" s="625"/>
      <c r="L134" s="625"/>
      <c r="M134" s="625"/>
      <c r="N134" s="625"/>
      <c r="O134" s="11"/>
      <c r="P134" s="11"/>
      <c r="Q134" s="11"/>
      <c r="R134" s="11"/>
      <c r="S134" s="11"/>
      <c r="T134" s="11"/>
      <c r="U134" s="11"/>
      <c r="V134" s="11"/>
      <c r="W134" s="14"/>
      <c r="X134" s="13"/>
      <c r="Y134" s="628"/>
      <c r="Z134" s="628"/>
      <c r="AA134" s="628"/>
      <c r="AB134" s="628"/>
      <c r="AC134" s="628"/>
      <c r="AD134" s="628"/>
      <c r="AE134" s="628"/>
      <c r="AF134" s="628"/>
      <c r="AG134" s="628"/>
      <c r="AH134" s="628"/>
      <c r="AI134" s="628"/>
      <c r="AJ134" s="628"/>
      <c r="AK134" s="628"/>
      <c r="AL134" s="11"/>
      <c r="AM134" s="11"/>
      <c r="AN134" s="11"/>
      <c r="AO134" s="11"/>
      <c r="AP134" s="11"/>
      <c r="AQ134" s="11"/>
      <c r="AR134" s="11"/>
      <c r="AS134" s="11"/>
      <c r="AT134" s="14"/>
    </row>
    <row r="135" spans="1:46" s="12" customFormat="1" ht="8.1" customHeight="1">
      <c r="A135" s="13"/>
      <c r="B135" s="625"/>
      <c r="C135" s="625"/>
      <c r="D135" s="625"/>
      <c r="E135" s="625"/>
      <c r="F135" s="625"/>
      <c r="G135" s="625"/>
      <c r="H135" s="625"/>
      <c r="I135" s="625"/>
      <c r="J135" s="625"/>
      <c r="K135" s="625"/>
      <c r="L135" s="625"/>
      <c r="M135" s="625"/>
      <c r="N135" s="625"/>
      <c r="O135" s="11"/>
      <c r="P135" s="11"/>
      <c r="Q135" s="11"/>
      <c r="R135" s="11"/>
      <c r="S135" s="11"/>
      <c r="T135" s="11"/>
      <c r="U135" s="11"/>
      <c r="V135" s="11"/>
      <c r="W135" s="14"/>
      <c r="X135" s="13"/>
      <c r="Y135" s="628"/>
      <c r="Z135" s="628"/>
      <c r="AA135" s="628"/>
      <c r="AB135" s="628"/>
      <c r="AC135" s="628"/>
      <c r="AD135" s="628"/>
      <c r="AE135" s="628"/>
      <c r="AF135" s="628"/>
      <c r="AG135" s="628"/>
      <c r="AH135" s="628"/>
      <c r="AI135" s="628"/>
      <c r="AJ135" s="628"/>
      <c r="AK135" s="628"/>
      <c r="AL135" s="11"/>
      <c r="AM135" s="11"/>
      <c r="AN135" s="11"/>
      <c r="AO135" s="11"/>
      <c r="AP135" s="11"/>
      <c r="AQ135" s="11"/>
      <c r="AR135" s="11"/>
      <c r="AS135" s="11"/>
      <c r="AT135" s="14"/>
    </row>
    <row r="136" spans="1:46" s="12" customFormat="1" ht="9.9499999999999993" customHeight="1">
      <c r="A136" s="13"/>
      <c r="B136" s="629" t="s">
        <v>700</v>
      </c>
      <c r="C136" s="629"/>
      <c r="D136" s="629"/>
      <c r="E136" s="629"/>
      <c r="F136" s="629"/>
      <c r="G136" s="629"/>
      <c r="H136" s="629"/>
      <c r="I136" s="629"/>
      <c r="J136" s="629"/>
      <c r="K136" s="629"/>
      <c r="L136" s="629"/>
      <c r="M136" s="629"/>
      <c r="N136" s="630"/>
      <c r="O136" s="11"/>
      <c r="P136" s="11"/>
      <c r="Q136" s="11"/>
      <c r="R136" s="11"/>
      <c r="S136" s="11"/>
      <c r="T136" s="11"/>
      <c r="U136" s="11"/>
      <c r="V136" s="11"/>
      <c r="W136" s="14"/>
      <c r="X136" s="13"/>
      <c r="Y136" s="629" t="s">
        <v>701</v>
      </c>
      <c r="Z136" s="629"/>
      <c r="AA136" s="629"/>
      <c r="AB136" s="629"/>
      <c r="AC136" s="629"/>
      <c r="AD136" s="629"/>
      <c r="AE136" s="629"/>
      <c r="AF136" s="629"/>
      <c r="AG136" s="629"/>
      <c r="AH136" s="629"/>
      <c r="AI136" s="629"/>
      <c r="AJ136" s="629"/>
      <c r="AK136" s="630"/>
      <c r="AL136" s="11"/>
      <c r="AM136" s="11"/>
      <c r="AN136" s="11"/>
      <c r="AO136" s="11"/>
      <c r="AP136" s="11"/>
      <c r="AQ136" s="11"/>
      <c r="AR136" s="11"/>
      <c r="AS136" s="11"/>
      <c r="AT136" s="14"/>
    </row>
    <row r="137" spans="1:46" s="12" customFormat="1" ht="8.1" customHeight="1">
      <c r="A137" s="13"/>
      <c r="B137" s="629"/>
      <c r="C137" s="629"/>
      <c r="D137" s="629"/>
      <c r="E137" s="629"/>
      <c r="F137" s="629"/>
      <c r="G137" s="629"/>
      <c r="H137" s="629"/>
      <c r="I137" s="629"/>
      <c r="J137" s="629"/>
      <c r="K137" s="629"/>
      <c r="L137" s="629"/>
      <c r="M137" s="629"/>
      <c r="N137" s="630"/>
      <c r="O137" s="11"/>
      <c r="P137" s="11"/>
      <c r="Q137" s="11"/>
      <c r="R137" s="11"/>
      <c r="S137" s="11"/>
      <c r="T137" s="11"/>
      <c r="U137" s="11"/>
      <c r="V137" s="11"/>
      <c r="W137" s="14"/>
      <c r="X137" s="13"/>
      <c r="Y137" s="629"/>
      <c r="Z137" s="629"/>
      <c r="AA137" s="629"/>
      <c r="AB137" s="629"/>
      <c r="AC137" s="629"/>
      <c r="AD137" s="629"/>
      <c r="AE137" s="629"/>
      <c r="AF137" s="629"/>
      <c r="AG137" s="629"/>
      <c r="AH137" s="629"/>
      <c r="AI137" s="629"/>
      <c r="AJ137" s="629"/>
      <c r="AK137" s="630"/>
      <c r="AL137" s="11"/>
      <c r="AM137" s="11"/>
      <c r="AN137" s="11"/>
      <c r="AO137" s="11"/>
      <c r="AP137" s="11"/>
      <c r="AQ137" s="11"/>
      <c r="AR137" s="11"/>
      <c r="AS137" s="11"/>
      <c r="AT137" s="14"/>
    </row>
    <row r="138" spans="1:46" s="12" customFormat="1" ht="8.1" customHeight="1">
      <c r="A138" s="13"/>
      <c r="B138" s="629" t="s">
        <v>1020</v>
      </c>
      <c r="C138" s="629"/>
      <c r="D138" s="629"/>
      <c r="E138" s="629"/>
      <c r="F138" s="629"/>
      <c r="G138" s="629"/>
      <c r="H138" s="629"/>
      <c r="I138" s="629"/>
      <c r="J138" s="629"/>
      <c r="K138" s="629"/>
      <c r="L138" s="629"/>
      <c r="M138" s="629"/>
      <c r="N138" s="630"/>
      <c r="O138" s="11"/>
      <c r="P138" s="11"/>
      <c r="Q138" s="11"/>
      <c r="R138" s="11"/>
      <c r="S138" s="11"/>
      <c r="T138" s="11"/>
      <c r="U138" s="11"/>
      <c r="V138" s="11"/>
      <c r="W138" s="14"/>
      <c r="X138" s="13"/>
      <c r="Y138" s="629" t="s">
        <v>1020</v>
      </c>
      <c r="Z138" s="629"/>
      <c r="AA138" s="629"/>
      <c r="AB138" s="629"/>
      <c r="AC138" s="629"/>
      <c r="AD138" s="629"/>
      <c r="AE138" s="629"/>
      <c r="AF138" s="629"/>
      <c r="AG138" s="629"/>
      <c r="AH138" s="629"/>
      <c r="AI138" s="629"/>
      <c r="AJ138" s="629"/>
      <c r="AK138" s="630"/>
      <c r="AL138" s="11"/>
      <c r="AM138" s="11"/>
      <c r="AN138" s="11"/>
      <c r="AO138" s="11"/>
      <c r="AP138" s="11"/>
      <c r="AQ138" s="11"/>
      <c r="AR138" s="11"/>
      <c r="AS138" s="11"/>
      <c r="AT138" s="14"/>
    </row>
    <row r="139" spans="1:46" s="12" customFormat="1" ht="9.9499999999999993" customHeight="1">
      <c r="A139" s="13"/>
      <c r="B139" s="629"/>
      <c r="C139" s="629"/>
      <c r="D139" s="629"/>
      <c r="E139" s="629"/>
      <c r="F139" s="629"/>
      <c r="G139" s="629"/>
      <c r="H139" s="629"/>
      <c r="I139" s="629"/>
      <c r="J139" s="629"/>
      <c r="K139" s="629"/>
      <c r="L139" s="629"/>
      <c r="M139" s="629"/>
      <c r="N139" s="630"/>
      <c r="O139" s="11"/>
      <c r="P139" s="11"/>
      <c r="Q139" s="11"/>
      <c r="R139" s="11"/>
      <c r="S139" s="11"/>
      <c r="T139" s="11"/>
      <c r="U139" s="11"/>
      <c r="V139" s="11"/>
      <c r="W139" s="14"/>
      <c r="X139" s="13"/>
      <c r="Y139" s="629"/>
      <c r="Z139" s="629"/>
      <c r="AA139" s="629"/>
      <c r="AB139" s="629"/>
      <c r="AC139" s="629"/>
      <c r="AD139" s="629"/>
      <c r="AE139" s="629"/>
      <c r="AF139" s="629"/>
      <c r="AG139" s="629"/>
      <c r="AH139" s="629"/>
      <c r="AI139" s="629"/>
      <c r="AJ139" s="629"/>
      <c r="AK139" s="630"/>
      <c r="AL139" s="11"/>
      <c r="AM139" s="11"/>
      <c r="AN139" s="11"/>
      <c r="AO139" s="11"/>
      <c r="AP139" s="11"/>
      <c r="AQ139" s="11"/>
      <c r="AR139" s="11"/>
      <c r="AS139" s="11"/>
      <c r="AT139" s="14"/>
    </row>
    <row r="140" spans="1:46" s="12" customFormat="1" ht="8.1" customHeight="1">
      <c r="A140" s="13"/>
      <c r="B140" s="629" t="s">
        <v>1031</v>
      </c>
      <c r="C140" s="629"/>
      <c r="D140" s="629"/>
      <c r="E140" s="629"/>
      <c r="F140" s="629"/>
      <c r="G140" s="629"/>
      <c r="H140" s="629"/>
      <c r="I140" s="629"/>
      <c r="J140" s="629"/>
      <c r="K140" s="629"/>
      <c r="L140" s="629"/>
      <c r="M140" s="629"/>
      <c r="N140" s="630"/>
      <c r="O140" s="11"/>
      <c r="P140" s="11"/>
      <c r="Q140" s="11"/>
      <c r="R140" s="11"/>
      <c r="S140" s="11"/>
      <c r="T140" s="11"/>
      <c r="U140" s="11"/>
      <c r="V140" s="11"/>
      <c r="W140" s="14"/>
      <c r="X140" s="13"/>
      <c r="Y140" s="629" t="s">
        <v>1032</v>
      </c>
      <c r="Z140" s="629"/>
      <c r="AA140" s="629"/>
      <c r="AB140" s="629"/>
      <c r="AC140" s="629"/>
      <c r="AD140" s="629"/>
      <c r="AE140" s="629"/>
      <c r="AF140" s="629"/>
      <c r="AG140" s="629"/>
      <c r="AH140" s="629"/>
      <c r="AI140" s="629"/>
      <c r="AJ140" s="629"/>
      <c r="AK140" s="630"/>
      <c r="AL140" s="11"/>
      <c r="AM140" s="11"/>
      <c r="AN140" s="11"/>
      <c r="AO140" s="11"/>
      <c r="AP140" s="11"/>
      <c r="AQ140" s="11"/>
      <c r="AR140" s="11"/>
      <c r="AS140" s="11"/>
      <c r="AT140" s="14"/>
    </row>
    <row r="141" spans="1:46" s="12" customFormat="1" ht="8.1" customHeight="1">
      <c r="A141" s="13"/>
      <c r="B141" s="629"/>
      <c r="C141" s="629"/>
      <c r="D141" s="629"/>
      <c r="E141" s="629"/>
      <c r="F141" s="629"/>
      <c r="G141" s="629"/>
      <c r="H141" s="629"/>
      <c r="I141" s="629"/>
      <c r="J141" s="629"/>
      <c r="K141" s="629"/>
      <c r="L141" s="629"/>
      <c r="M141" s="629"/>
      <c r="N141" s="630"/>
      <c r="O141" s="11"/>
      <c r="P141" s="11"/>
      <c r="Q141" s="11"/>
      <c r="R141" s="11"/>
      <c r="S141" s="11"/>
      <c r="T141" s="11"/>
      <c r="U141" s="11"/>
      <c r="V141" s="11"/>
      <c r="W141" s="14"/>
      <c r="X141" s="13"/>
      <c r="Y141" s="629"/>
      <c r="Z141" s="629"/>
      <c r="AA141" s="629"/>
      <c r="AB141" s="629"/>
      <c r="AC141" s="629"/>
      <c r="AD141" s="629"/>
      <c r="AE141" s="629"/>
      <c r="AF141" s="629"/>
      <c r="AG141" s="629"/>
      <c r="AH141" s="629"/>
      <c r="AI141" s="629"/>
      <c r="AJ141" s="629"/>
      <c r="AK141" s="630"/>
      <c r="AL141" s="11"/>
      <c r="AM141" s="11"/>
      <c r="AN141" s="11"/>
      <c r="AO141" s="11"/>
      <c r="AP141" s="11"/>
      <c r="AQ141" s="11"/>
      <c r="AR141" s="11"/>
      <c r="AS141" s="11"/>
      <c r="AT141" s="14"/>
    </row>
    <row r="142" spans="1:46" s="12" customFormat="1" ht="9.75" customHeight="1">
      <c r="A142" s="13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4"/>
      <c r="X142" s="13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4"/>
    </row>
    <row r="143" spans="1:46" s="12" customFormat="1" ht="8.1" customHeight="1">
      <c r="A143" s="13"/>
      <c r="B143" s="631" t="s">
        <v>813</v>
      </c>
      <c r="C143" s="631"/>
      <c r="D143" s="631"/>
      <c r="E143" s="631"/>
      <c r="F143" s="631"/>
      <c r="G143" s="631"/>
      <c r="H143" s="631"/>
      <c r="I143" s="631"/>
      <c r="J143" s="631"/>
      <c r="K143" s="631"/>
      <c r="L143" s="631"/>
      <c r="M143" s="631"/>
      <c r="N143" s="632"/>
      <c r="O143" s="11"/>
      <c r="P143" s="11"/>
      <c r="Q143" s="11"/>
      <c r="R143" s="11"/>
      <c r="S143" s="11"/>
      <c r="T143" s="11"/>
      <c r="U143" s="11"/>
      <c r="V143" s="11"/>
      <c r="W143" s="14"/>
      <c r="X143" s="13"/>
      <c r="Y143" s="631" t="s">
        <v>814</v>
      </c>
      <c r="Z143" s="631"/>
      <c r="AA143" s="631"/>
      <c r="AB143" s="631"/>
      <c r="AC143" s="631"/>
      <c r="AD143" s="631"/>
      <c r="AE143" s="631"/>
      <c r="AF143" s="631"/>
      <c r="AG143" s="631"/>
      <c r="AH143" s="631"/>
      <c r="AI143" s="631"/>
      <c r="AJ143" s="631"/>
      <c r="AK143" s="632"/>
      <c r="AL143" s="11"/>
      <c r="AM143" s="11"/>
      <c r="AN143" s="11"/>
      <c r="AO143" s="11"/>
      <c r="AP143" s="11"/>
      <c r="AQ143" s="11"/>
      <c r="AR143" s="11"/>
      <c r="AS143" s="11"/>
      <c r="AT143" s="14"/>
    </row>
    <row r="144" spans="1:46" s="12" customFormat="1" ht="9.9499999999999993" customHeight="1">
      <c r="A144" s="13"/>
      <c r="B144" s="631"/>
      <c r="C144" s="631"/>
      <c r="D144" s="631"/>
      <c r="E144" s="631"/>
      <c r="F144" s="631"/>
      <c r="G144" s="631"/>
      <c r="H144" s="631"/>
      <c r="I144" s="631"/>
      <c r="J144" s="631"/>
      <c r="K144" s="631"/>
      <c r="L144" s="631"/>
      <c r="M144" s="631"/>
      <c r="N144" s="632"/>
      <c r="O144" s="11"/>
      <c r="P144" s="11"/>
      <c r="Q144" s="11"/>
      <c r="R144" s="11"/>
      <c r="S144" s="11"/>
      <c r="T144" s="11"/>
      <c r="U144" s="11"/>
      <c r="V144" s="11"/>
      <c r="W144" s="14"/>
      <c r="X144" s="13"/>
      <c r="Y144" s="631"/>
      <c r="Z144" s="631"/>
      <c r="AA144" s="631"/>
      <c r="AB144" s="631"/>
      <c r="AC144" s="631"/>
      <c r="AD144" s="631"/>
      <c r="AE144" s="631"/>
      <c r="AF144" s="631"/>
      <c r="AG144" s="631"/>
      <c r="AH144" s="631"/>
      <c r="AI144" s="631"/>
      <c r="AJ144" s="631"/>
      <c r="AK144" s="632"/>
      <c r="AL144" s="11"/>
      <c r="AM144" s="11"/>
      <c r="AN144" s="11"/>
      <c r="AO144" s="11"/>
      <c r="AP144" s="11"/>
      <c r="AQ144" s="11"/>
      <c r="AR144" s="11"/>
      <c r="AS144" s="11"/>
      <c r="AT144" s="14"/>
    </row>
    <row r="145" spans="1:46" s="12" customFormat="1" ht="9.9499999999999993" customHeight="1">
      <c r="A145" s="13"/>
      <c r="B145" s="631"/>
      <c r="C145" s="631"/>
      <c r="D145" s="631"/>
      <c r="E145" s="631"/>
      <c r="F145" s="631"/>
      <c r="G145" s="631"/>
      <c r="H145" s="631"/>
      <c r="I145" s="631"/>
      <c r="J145" s="631"/>
      <c r="K145" s="631"/>
      <c r="L145" s="631"/>
      <c r="M145" s="631"/>
      <c r="N145" s="632"/>
      <c r="O145" s="11"/>
      <c r="P145" s="11"/>
      <c r="Q145" s="11"/>
      <c r="R145" s="11"/>
      <c r="S145" s="11"/>
      <c r="T145" s="11"/>
      <c r="U145" s="11"/>
      <c r="V145" s="11"/>
      <c r="W145" s="14"/>
      <c r="X145" s="13"/>
      <c r="Y145" s="631"/>
      <c r="Z145" s="631"/>
      <c r="AA145" s="631"/>
      <c r="AB145" s="631"/>
      <c r="AC145" s="631"/>
      <c r="AD145" s="631"/>
      <c r="AE145" s="631"/>
      <c r="AF145" s="631"/>
      <c r="AG145" s="631"/>
      <c r="AH145" s="631"/>
      <c r="AI145" s="631"/>
      <c r="AJ145" s="631"/>
      <c r="AK145" s="632"/>
      <c r="AL145" s="11"/>
      <c r="AM145" s="11"/>
      <c r="AN145" s="11"/>
      <c r="AO145" s="11"/>
      <c r="AP145" s="11"/>
      <c r="AQ145" s="11"/>
      <c r="AR145" s="11"/>
      <c r="AS145" s="11"/>
      <c r="AT145" s="14"/>
    </row>
    <row r="146" spans="1:46" s="12" customFormat="1" ht="9.9499999999999993" customHeight="1">
      <c r="A146" s="13"/>
      <c r="B146" s="631"/>
      <c r="C146" s="631"/>
      <c r="D146" s="631"/>
      <c r="E146" s="631"/>
      <c r="F146" s="631"/>
      <c r="G146" s="631"/>
      <c r="H146" s="631"/>
      <c r="I146" s="631"/>
      <c r="J146" s="631"/>
      <c r="K146" s="631"/>
      <c r="L146" s="631"/>
      <c r="M146" s="631"/>
      <c r="N146" s="632"/>
      <c r="O146" s="11"/>
      <c r="P146" s="11"/>
      <c r="Q146" s="11"/>
      <c r="R146" s="11"/>
      <c r="S146" s="11"/>
      <c r="T146" s="11"/>
      <c r="U146" s="11"/>
      <c r="V146" s="11"/>
      <c r="W146" s="14"/>
      <c r="X146" s="13"/>
      <c r="Y146" s="631"/>
      <c r="Z146" s="631"/>
      <c r="AA146" s="631"/>
      <c r="AB146" s="631"/>
      <c r="AC146" s="631"/>
      <c r="AD146" s="631"/>
      <c r="AE146" s="631"/>
      <c r="AF146" s="631"/>
      <c r="AG146" s="631"/>
      <c r="AH146" s="631"/>
      <c r="AI146" s="631"/>
      <c r="AJ146" s="631"/>
      <c r="AK146" s="632"/>
      <c r="AL146" s="11"/>
      <c r="AM146" s="11"/>
      <c r="AN146" s="11"/>
      <c r="AO146" s="11"/>
      <c r="AP146" s="11"/>
      <c r="AQ146" s="11"/>
      <c r="AR146" s="11"/>
      <c r="AS146" s="11"/>
      <c r="AT146" s="14"/>
    </row>
    <row r="147" spans="1:46" s="12" customFormat="1" ht="6" customHeight="1">
      <c r="A147" s="15"/>
      <c r="B147" s="633"/>
      <c r="C147" s="633"/>
      <c r="D147" s="633"/>
      <c r="E147" s="633"/>
      <c r="F147" s="633"/>
      <c r="G147" s="633"/>
      <c r="H147" s="633"/>
      <c r="I147" s="633"/>
      <c r="J147" s="633"/>
      <c r="K147" s="633"/>
      <c r="L147" s="633"/>
      <c r="M147" s="633"/>
      <c r="N147" s="633"/>
      <c r="O147" s="16"/>
      <c r="P147" s="16"/>
      <c r="Q147" s="16"/>
      <c r="R147" s="16"/>
      <c r="S147" s="16"/>
      <c r="T147" s="16"/>
      <c r="U147" s="16"/>
      <c r="V147" s="16"/>
      <c r="W147" s="17"/>
      <c r="X147" s="15"/>
      <c r="Y147" s="633"/>
      <c r="Z147" s="633"/>
      <c r="AA147" s="633"/>
      <c r="AB147" s="633"/>
      <c r="AC147" s="633"/>
      <c r="AD147" s="633"/>
      <c r="AE147" s="633"/>
      <c r="AF147" s="633"/>
      <c r="AG147" s="633"/>
      <c r="AH147" s="633"/>
      <c r="AI147" s="633"/>
      <c r="AJ147" s="633"/>
      <c r="AK147" s="633"/>
      <c r="AL147" s="16"/>
      <c r="AM147" s="16"/>
      <c r="AN147" s="16"/>
      <c r="AO147" s="16"/>
      <c r="AP147" s="16"/>
      <c r="AQ147" s="16"/>
      <c r="AR147" s="16"/>
      <c r="AS147" s="16"/>
      <c r="AT147" s="17"/>
    </row>
    <row r="148" spans="1:46" s="11" customFormat="1" ht="6.75" customHeight="1">
      <c r="A148" s="8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10"/>
      <c r="X148" s="8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10"/>
    </row>
    <row r="149" spans="1:46" s="12" customFormat="1" ht="12.75" customHeight="1">
      <c r="A149" s="621" t="str">
        <f>Name</f>
        <v>ТСЖ "Ласточка"</v>
      </c>
      <c r="B149" s="622"/>
      <c r="C149" s="622"/>
      <c r="D149" s="622"/>
      <c r="E149" s="622"/>
      <c r="F149" s="622"/>
      <c r="G149" s="622"/>
      <c r="H149" s="622"/>
      <c r="I149" s="622"/>
      <c r="J149" s="622"/>
      <c r="K149" s="622"/>
      <c r="L149" s="622"/>
      <c r="M149" s="622"/>
      <c r="N149" s="622"/>
      <c r="O149" s="622"/>
      <c r="P149" s="622"/>
      <c r="Q149" s="622"/>
      <c r="R149" s="622"/>
      <c r="S149" s="622"/>
      <c r="T149" s="622"/>
      <c r="U149" s="622"/>
      <c r="V149" s="622"/>
      <c r="W149" s="623"/>
      <c r="X149" s="621" t="str">
        <f>Name</f>
        <v>ТСЖ "Ласточка"</v>
      </c>
      <c r="Y149" s="622"/>
      <c r="Z149" s="622"/>
      <c r="AA149" s="622"/>
      <c r="AB149" s="622"/>
      <c r="AC149" s="622"/>
      <c r="AD149" s="622"/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3"/>
    </row>
    <row r="150" spans="1:46" s="12" customFormat="1" ht="12.75" customHeight="1">
      <c r="A150" s="624"/>
      <c r="B150" s="622"/>
      <c r="C150" s="622"/>
      <c r="D150" s="622"/>
      <c r="E150" s="622"/>
      <c r="F150" s="622"/>
      <c r="G150" s="622"/>
      <c r="H150" s="622"/>
      <c r="I150" s="622"/>
      <c r="J150" s="622"/>
      <c r="K150" s="622"/>
      <c r="L150" s="622"/>
      <c r="M150" s="622"/>
      <c r="N150" s="622"/>
      <c r="O150" s="622"/>
      <c r="P150" s="622"/>
      <c r="Q150" s="622"/>
      <c r="R150" s="622"/>
      <c r="S150" s="622"/>
      <c r="T150" s="622"/>
      <c r="U150" s="622"/>
      <c r="V150" s="622"/>
      <c r="W150" s="623"/>
      <c r="X150" s="624"/>
      <c r="Y150" s="622"/>
      <c r="Z150" s="622"/>
      <c r="AA150" s="622"/>
      <c r="AB150" s="622"/>
      <c r="AC150" s="622"/>
      <c r="AD150" s="622"/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3"/>
    </row>
    <row r="151" spans="1:46" s="12" customFormat="1" ht="6" customHeight="1">
      <c r="A151" s="13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4"/>
      <c r="X151" s="13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4"/>
    </row>
    <row r="152" spans="1:46" s="12" customFormat="1" ht="9.9499999999999993" customHeight="1">
      <c r="A152" s="13"/>
      <c r="B152" s="628" t="str">
        <f>"ИНН "&amp;INN&amp;", БИК "&amp;BIC&amp;", Р/С "&amp;PersonalAcc</f>
        <v>ИНН 2538091633, БИК 040813608, Р/С 40703810050000001746</v>
      </c>
      <c r="C152" s="628"/>
      <c r="D152" s="628"/>
      <c r="E152" s="628"/>
      <c r="F152" s="628"/>
      <c r="G152" s="628"/>
      <c r="H152" s="628"/>
      <c r="I152" s="628"/>
      <c r="J152" s="628"/>
      <c r="K152" s="628"/>
      <c r="L152" s="628"/>
      <c r="M152" s="628"/>
      <c r="N152" s="628"/>
      <c r="O152" s="53"/>
      <c r="P152" s="53"/>
      <c r="Q152" s="53"/>
      <c r="R152" s="53"/>
      <c r="S152" s="53"/>
      <c r="T152" s="53"/>
      <c r="U152" s="53"/>
      <c r="V152" s="53"/>
      <c r="W152" s="14"/>
      <c r="X152" s="13"/>
      <c r="Y152" s="628" t="str">
        <f>"ИНН "&amp;INN&amp;", БИК "&amp;BIC&amp;", Р/С "&amp;PersonalAcc</f>
        <v>ИНН 2538091633, БИК 040813608, Р/С 40703810050000001746</v>
      </c>
      <c r="Z152" s="628"/>
      <c r="AA152" s="628"/>
      <c r="AB152" s="628"/>
      <c r="AC152" s="628"/>
      <c r="AD152" s="628"/>
      <c r="AE152" s="628"/>
      <c r="AF152" s="628"/>
      <c r="AG152" s="628"/>
      <c r="AH152" s="628"/>
      <c r="AI152" s="628"/>
      <c r="AJ152" s="628"/>
      <c r="AK152" s="628"/>
      <c r="AL152" s="53"/>
      <c r="AM152" s="53"/>
      <c r="AN152" s="53"/>
      <c r="AO152" s="53"/>
      <c r="AP152" s="53"/>
      <c r="AQ152" s="53"/>
      <c r="AR152" s="53"/>
      <c r="AS152" s="53"/>
      <c r="AT152" s="14"/>
    </row>
    <row r="153" spans="1:46" s="12" customFormat="1" ht="9.9499999999999993" customHeight="1">
      <c r="A153" s="13"/>
      <c r="B153" s="628"/>
      <c r="C153" s="628"/>
      <c r="D153" s="628"/>
      <c r="E153" s="628"/>
      <c r="F153" s="628"/>
      <c r="G153" s="628"/>
      <c r="H153" s="628"/>
      <c r="I153" s="628"/>
      <c r="J153" s="628"/>
      <c r="K153" s="628"/>
      <c r="L153" s="628"/>
      <c r="M153" s="628"/>
      <c r="N153" s="628"/>
      <c r="O153" s="53"/>
      <c r="P153" s="53"/>
      <c r="Q153" s="53"/>
      <c r="R153" s="53"/>
      <c r="S153" s="53"/>
      <c r="T153" s="53"/>
      <c r="U153" s="53"/>
      <c r="V153" s="53"/>
      <c r="W153" s="14"/>
      <c r="X153" s="13"/>
      <c r="Y153" s="628"/>
      <c r="Z153" s="628"/>
      <c r="AA153" s="628"/>
      <c r="AB153" s="628"/>
      <c r="AC153" s="628"/>
      <c r="AD153" s="628"/>
      <c r="AE153" s="628"/>
      <c r="AF153" s="628"/>
      <c r="AG153" s="628"/>
      <c r="AH153" s="628"/>
      <c r="AI153" s="628"/>
      <c r="AJ153" s="628"/>
      <c r="AK153" s="628"/>
      <c r="AL153" s="53"/>
      <c r="AM153" s="53"/>
      <c r="AN153" s="53"/>
      <c r="AO153" s="53"/>
      <c r="AP153" s="53"/>
      <c r="AQ153" s="53"/>
      <c r="AR153" s="53"/>
      <c r="AS153" s="53"/>
      <c r="AT153" s="14"/>
    </row>
    <row r="154" spans="1:46" s="12" customFormat="1" ht="6" customHeight="1">
      <c r="A154" s="13"/>
      <c r="B154" s="628"/>
      <c r="C154" s="628"/>
      <c r="D154" s="628"/>
      <c r="E154" s="628"/>
      <c r="F154" s="628"/>
      <c r="G154" s="628"/>
      <c r="H154" s="628"/>
      <c r="I154" s="628"/>
      <c r="J154" s="628"/>
      <c r="K154" s="628"/>
      <c r="L154" s="628"/>
      <c r="M154" s="628"/>
      <c r="N154" s="628"/>
      <c r="O154" s="11"/>
      <c r="P154" s="11"/>
      <c r="Q154" s="11"/>
      <c r="R154" s="11"/>
      <c r="S154" s="11"/>
      <c r="T154" s="11"/>
      <c r="U154" s="11"/>
      <c r="V154" s="11"/>
      <c r="W154" s="14"/>
      <c r="X154" s="13"/>
      <c r="Y154" s="628"/>
      <c r="Z154" s="628"/>
      <c r="AA154" s="628"/>
      <c r="AB154" s="628"/>
      <c r="AC154" s="628"/>
      <c r="AD154" s="628"/>
      <c r="AE154" s="628"/>
      <c r="AF154" s="628"/>
      <c r="AG154" s="628"/>
      <c r="AH154" s="628"/>
      <c r="AI154" s="628"/>
      <c r="AJ154" s="628"/>
      <c r="AK154" s="628"/>
      <c r="AL154" s="11"/>
      <c r="AM154" s="11"/>
      <c r="AN154" s="11"/>
      <c r="AO154" s="11"/>
      <c r="AP154" s="11"/>
      <c r="AQ154" s="11"/>
      <c r="AR154" s="11"/>
      <c r="AS154" s="11"/>
      <c r="AT154" s="14"/>
    </row>
    <row r="155" spans="1:46" s="12" customFormat="1" ht="8.1" customHeight="1">
      <c r="A155" s="13"/>
      <c r="B155" s="628"/>
      <c r="C155" s="628"/>
      <c r="D155" s="628"/>
      <c r="E155" s="628"/>
      <c r="F155" s="628"/>
      <c r="G155" s="628"/>
      <c r="H155" s="628"/>
      <c r="I155" s="628"/>
      <c r="J155" s="628"/>
      <c r="K155" s="628"/>
      <c r="L155" s="628"/>
      <c r="M155" s="628"/>
      <c r="N155" s="628"/>
      <c r="O155" s="11"/>
      <c r="P155" s="11"/>
      <c r="Q155" s="11"/>
      <c r="R155" s="11"/>
      <c r="S155" s="11"/>
      <c r="T155" s="11"/>
      <c r="U155" s="11"/>
      <c r="V155" s="11"/>
      <c r="W155" s="14"/>
      <c r="X155" s="13"/>
      <c r="Y155" s="628"/>
      <c r="Z155" s="628"/>
      <c r="AA155" s="628"/>
      <c r="AB155" s="628"/>
      <c r="AC155" s="628"/>
      <c r="AD155" s="628"/>
      <c r="AE155" s="628"/>
      <c r="AF155" s="628"/>
      <c r="AG155" s="628"/>
      <c r="AH155" s="628"/>
      <c r="AI155" s="628"/>
      <c r="AJ155" s="628"/>
      <c r="AK155" s="628"/>
      <c r="AL155" s="11"/>
      <c r="AM155" s="11"/>
      <c r="AN155" s="11"/>
      <c r="AO155" s="11"/>
      <c r="AP155" s="11"/>
      <c r="AQ155" s="11"/>
      <c r="AR155" s="11"/>
      <c r="AS155" s="11"/>
      <c r="AT155" s="14"/>
    </row>
    <row r="156" spans="1:46" s="12" customFormat="1" ht="8.1" customHeight="1">
      <c r="A156" s="13"/>
      <c r="B156" s="628"/>
      <c r="C156" s="628"/>
      <c r="D156" s="628"/>
      <c r="E156" s="628"/>
      <c r="F156" s="628"/>
      <c r="G156" s="628"/>
      <c r="H156" s="628"/>
      <c r="I156" s="628"/>
      <c r="J156" s="628"/>
      <c r="K156" s="628"/>
      <c r="L156" s="628"/>
      <c r="M156" s="628"/>
      <c r="N156" s="628"/>
      <c r="O156" s="11"/>
      <c r="P156" s="11"/>
      <c r="Q156" s="11"/>
      <c r="R156" s="11"/>
      <c r="S156" s="11"/>
      <c r="T156" s="11"/>
      <c r="U156" s="11"/>
      <c r="V156" s="11"/>
      <c r="W156" s="14"/>
      <c r="X156" s="13"/>
      <c r="Y156" s="628"/>
      <c r="Z156" s="628"/>
      <c r="AA156" s="628"/>
      <c r="AB156" s="628"/>
      <c r="AC156" s="628"/>
      <c r="AD156" s="628"/>
      <c r="AE156" s="628"/>
      <c r="AF156" s="628"/>
      <c r="AG156" s="628"/>
      <c r="AH156" s="628"/>
      <c r="AI156" s="628"/>
      <c r="AJ156" s="628"/>
      <c r="AK156" s="628"/>
      <c r="AL156" s="11"/>
      <c r="AM156" s="11"/>
      <c r="AN156" s="11"/>
      <c r="AO156" s="11"/>
      <c r="AP156" s="11"/>
      <c r="AQ156" s="11"/>
      <c r="AR156" s="11"/>
      <c r="AS156" s="11"/>
      <c r="AT156" s="14"/>
    </row>
    <row r="157" spans="1:46" s="12" customFormat="1" ht="9.9499999999999993" customHeight="1">
      <c r="A157" s="13"/>
      <c r="B157" s="629" t="s">
        <v>702</v>
      </c>
      <c r="C157" s="629"/>
      <c r="D157" s="629"/>
      <c r="E157" s="629"/>
      <c r="F157" s="629"/>
      <c r="G157" s="629"/>
      <c r="H157" s="629"/>
      <c r="I157" s="629"/>
      <c r="J157" s="629"/>
      <c r="K157" s="629"/>
      <c r="L157" s="629"/>
      <c r="M157" s="629"/>
      <c r="N157" s="630"/>
      <c r="O157" s="11"/>
      <c r="P157" s="11"/>
      <c r="Q157" s="11"/>
      <c r="R157" s="11"/>
      <c r="S157" s="11"/>
      <c r="T157" s="11"/>
      <c r="U157" s="11"/>
      <c r="V157" s="11"/>
      <c r="W157" s="14"/>
      <c r="X157" s="13"/>
      <c r="Y157" s="629" t="s">
        <v>703</v>
      </c>
      <c r="Z157" s="629"/>
      <c r="AA157" s="629"/>
      <c r="AB157" s="629"/>
      <c r="AC157" s="629"/>
      <c r="AD157" s="629"/>
      <c r="AE157" s="629"/>
      <c r="AF157" s="629"/>
      <c r="AG157" s="629"/>
      <c r="AH157" s="629"/>
      <c r="AI157" s="629"/>
      <c r="AJ157" s="629"/>
      <c r="AK157" s="630"/>
      <c r="AL157" s="11"/>
      <c r="AM157" s="11"/>
      <c r="AN157" s="11"/>
      <c r="AO157" s="11"/>
      <c r="AP157" s="11"/>
      <c r="AQ157" s="11"/>
      <c r="AR157" s="11"/>
      <c r="AS157" s="11"/>
      <c r="AT157" s="14"/>
    </row>
    <row r="158" spans="1:46" s="12" customFormat="1" ht="8.1" customHeight="1">
      <c r="A158" s="13"/>
      <c r="B158" s="629"/>
      <c r="C158" s="629"/>
      <c r="D158" s="629"/>
      <c r="E158" s="629"/>
      <c r="F158" s="629"/>
      <c r="G158" s="629"/>
      <c r="H158" s="629"/>
      <c r="I158" s="629"/>
      <c r="J158" s="629"/>
      <c r="K158" s="629"/>
      <c r="L158" s="629"/>
      <c r="M158" s="629"/>
      <c r="N158" s="630"/>
      <c r="O158" s="11"/>
      <c r="P158" s="11"/>
      <c r="Q158" s="11"/>
      <c r="R158" s="11"/>
      <c r="S158" s="11"/>
      <c r="T158" s="11"/>
      <c r="U158" s="11"/>
      <c r="V158" s="11"/>
      <c r="W158" s="14"/>
      <c r="X158" s="13"/>
      <c r="Y158" s="629"/>
      <c r="Z158" s="629"/>
      <c r="AA158" s="629"/>
      <c r="AB158" s="629"/>
      <c r="AC158" s="629"/>
      <c r="AD158" s="629"/>
      <c r="AE158" s="629"/>
      <c r="AF158" s="629"/>
      <c r="AG158" s="629"/>
      <c r="AH158" s="629"/>
      <c r="AI158" s="629"/>
      <c r="AJ158" s="629"/>
      <c r="AK158" s="630"/>
      <c r="AL158" s="11"/>
      <c r="AM158" s="11"/>
      <c r="AN158" s="11"/>
      <c r="AO158" s="11"/>
      <c r="AP158" s="11"/>
      <c r="AQ158" s="11"/>
      <c r="AR158" s="11"/>
      <c r="AS158" s="11"/>
      <c r="AT158" s="14"/>
    </row>
    <row r="159" spans="1:46" s="12" customFormat="1" ht="8.1" customHeight="1">
      <c r="A159" s="13"/>
      <c r="B159" s="629" t="s">
        <v>1020</v>
      </c>
      <c r="C159" s="629"/>
      <c r="D159" s="629"/>
      <c r="E159" s="629"/>
      <c r="F159" s="629"/>
      <c r="G159" s="629"/>
      <c r="H159" s="629"/>
      <c r="I159" s="629"/>
      <c r="J159" s="629"/>
      <c r="K159" s="629"/>
      <c r="L159" s="629"/>
      <c r="M159" s="629"/>
      <c r="N159" s="630"/>
      <c r="O159" s="11"/>
      <c r="P159" s="11"/>
      <c r="Q159" s="11"/>
      <c r="R159" s="11"/>
      <c r="S159" s="11"/>
      <c r="T159" s="11"/>
      <c r="U159" s="11"/>
      <c r="V159" s="11"/>
      <c r="W159" s="14"/>
      <c r="X159" s="13"/>
      <c r="Y159" s="629" t="s">
        <v>1020</v>
      </c>
      <c r="Z159" s="629"/>
      <c r="AA159" s="629"/>
      <c r="AB159" s="629"/>
      <c r="AC159" s="629"/>
      <c r="AD159" s="629"/>
      <c r="AE159" s="629"/>
      <c r="AF159" s="629"/>
      <c r="AG159" s="629"/>
      <c r="AH159" s="629"/>
      <c r="AI159" s="629"/>
      <c r="AJ159" s="629"/>
      <c r="AK159" s="630"/>
      <c r="AL159" s="11"/>
      <c r="AM159" s="11"/>
      <c r="AN159" s="11"/>
      <c r="AO159" s="11"/>
      <c r="AP159" s="11"/>
      <c r="AQ159" s="11"/>
      <c r="AR159" s="11"/>
      <c r="AS159" s="11"/>
      <c r="AT159" s="14"/>
    </row>
    <row r="160" spans="1:46" s="12" customFormat="1" ht="9.9499999999999993" customHeight="1">
      <c r="A160" s="13"/>
      <c r="B160" s="629"/>
      <c r="C160" s="629"/>
      <c r="D160" s="629"/>
      <c r="E160" s="629"/>
      <c r="F160" s="629"/>
      <c r="G160" s="629"/>
      <c r="H160" s="629"/>
      <c r="I160" s="629"/>
      <c r="J160" s="629"/>
      <c r="K160" s="629"/>
      <c r="L160" s="629"/>
      <c r="M160" s="629"/>
      <c r="N160" s="630"/>
      <c r="O160" s="11"/>
      <c r="P160" s="11"/>
      <c r="Q160" s="11"/>
      <c r="R160" s="11"/>
      <c r="S160" s="11"/>
      <c r="T160" s="11"/>
      <c r="U160" s="11"/>
      <c r="V160" s="11"/>
      <c r="W160" s="14"/>
      <c r="X160" s="13"/>
      <c r="Y160" s="629"/>
      <c r="Z160" s="629"/>
      <c r="AA160" s="629"/>
      <c r="AB160" s="629"/>
      <c r="AC160" s="629"/>
      <c r="AD160" s="629"/>
      <c r="AE160" s="629"/>
      <c r="AF160" s="629"/>
      <c r="AG160" s="629"/>
      <c r="AH160" s="629"/>
      <c r="AI160" s="629"/>
      <c r="AJ160" s="629"/>
      <c r="AK160" s="630"/>
      <c r="AL160" s="11"/>
      <c r="AM160" s="11"/>
      <c r="AN160" s="11"/>
      <c r="AO160" s="11"/>
      <c r="AP160" s="11"/>
      <c r="AQ160" s="11"/>
      <c r="AR160" s="11"/>
      <c r="AS160" s="11"/>
      <c r="AT160" s="14"/>
    </row>
    <row r="161" spans="1:46" s="12" customFormat="1" ht="8.1" customHeight="1">
      <c r="A161" s="13"/>
      <c r="B161" s="629" t="s">
        <v>1033</v>
      </c>
      <c r="C161" s="629"/>
      <c r="D161" s="629"/>
      <c r="E161" s="629"/>
      <c r="F161" s="629"/>
      <c r="G161" s="629"/>
      <c r="H161" s="629"/>
      <c r="I161" s="629"/>
      <c r="J161" s="629"/>
      <c r="K161" s="629"/>
      <c r="L161" s="629"/>
      <c r="M161" s="629"/>
      <c r="N161" s="630"/>
      <c r="O161" s="11"/>
      <c r="P161" s="11"/>
      <c r="Q161" s="11"/>
      <c r="R161" s="11"/>
      <c r="S161" s="11"/>
      <c r="T161" s="11"/>
      <c r="U161" s="11"/>
      <c r="V161" s="11"/>
      <c r="W161" s="14"/>
      <c r="X161" s="13"/>
      <c r="Y161" s="629" t="s">
        <v>1034</v>
      </c>
      <c r="Z161" s="629"/>
      <c r="AA161" s="629"/>
      <c r="AB161" s="629"/>
      <c r="AC161" s="629"/>
      <c r="AD161" s="629"/>
      <c r="AE161" s="629"/>
      <c r="AF161" s="629"/>
      <c r="AG161" s="629"/>
      <c r="AH161" s="629"/>
      <c r="AI161" s="629"/>
      <c r="AJ161" s="629"/>
      <c r="AK161" s="630"/>
      <c r="AL161" s="11"/>
      <c r="AM161" s="11"/>
      <c r="AN161" s="11"/>
      <c r="AO161" s="11"/>
      <c r="AP161" s="11"/>
      <c r="AQ161" s="11"/>
      <c r="AR161" s="11"/>
      <c r="AS161" s="11"/>
      <c r="AT161" s="14"/>
    </row>
    <row r="162" spans="1:46" s="12" customFormat="1" ht="8.1" customHeight="1">
      <c r="A162" s="13"/>
      <c r="B162" s="629"/>
      <c r="C162" s="629"/>
      <c r="D162" s="629"/>
      <c r="E162" s="629"/>
      <c r="F162" s="629"/>
      <c r="G162" s="629"/>
      <c r="H162" s="629"/>
      <c r="I162" s="629"/>
      <c r="J162" s="629"/>
      <c r="K162" s="629"/>
      <c r="L162" s="629"/>
      <c r="M162" s="629"/>
      <c r="N162" s="630"/>
      <c r="O162" s="11"/>
      <c r="P162" s="11"/>
      <c r="Q162" s="11"/>
      <c r="R162" s="11"/>
      <c r="S162" s="11"/>
      <c r="T162" s="11"/>
      <c r="U162" s="11"/>
      <c r="V162" s="11"/>
      <c r="W162" s="14"/>
      <c r="X162" s="13"/>
      <c r="Y162" s="629"/>
      <c r="Z162" s="629"/>
      <c r="AA162" s="629"/>
      <c r="AB162" s="629"/>
      <c r="AC162" s="629"/>
      <c r="AD162" s="629"/>
      <c r="AE162" s="629"/>
      <c r="AF162" s="629"/>
      <c r="AG162" s="629"/>
      <c r="AH162" s="629"/>
      <c r="AI162" s="629"/>
      <c r="AJ162" s="629"/>
      <c r="AK162" s="630"/>
      <c r="AL162" s="11"/>
      <c r="AM162" s="11"/>
      <c r="AN162" s="11"/>
      <c r="AO162" s="11"/>
      <c r="AP162" s="11"/>
      <c r="AQ162" s="11"/>
      <c r="AR162" s="11"/>
      <c r="AS162" s="11"/>
      <c r="AT162" s="14"/>
    </row>
    <row r="163" spans="1:46" s="12" customFormat="1" ht="9.9499999999999993" customHeight="1">
      <c r="A163" s="13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4"/>
      <c r="X163" s="13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4"/>
    </row>
    <row r="164" spans="1:46" s="12" customFormat="1" ht="8.1" customHeight="1">
      <c r="A164" s="13"/>
      <c r="B164" s="631" t="s">
        <v>815</v>
      </c>
      <c r="C164" s="631"/>
      <c r="D164" s="631"/>
      <c r="E164" s="631"/>
      <c r="F164" s="631"/>
      <c r="G164" s="631"/>
      <c r="H164" s="631"/>
      <c r="I164" s="631"/>
      <c r="J164" s="631"/>
      <c r="K164" s="631"/>
      <c r="L164" s="631"/>
      <c r="M164" s="631"/>
      <c r="N164" s="632"/>
      <c r="O164" s="11"/>
      <c r="P164" s="11"/>
      <c r="Q164" s="11"/>
      <c r="R164" s="11"/>
      <c r="S164" s="11"/>
      <c r="T164" s="11"/>
      <c r="U164" s="11"/>
      <c r="V164" s="11"/>
      <c r="W164" s="14"/>
      <c r="X164" s="13"/>
      <c r="Y164" s="631" t="s">
        <v>816</v>
      </c>
      <c r="Z164" s="631"/>
      <c r="AA164" s="631"/>
      <c r="AB164" s="631"/>
      <c r="AC164" s="631"/>
      <c r="AD164" s="631"/>
      <c r="AE164" s="631"/>
      <c r="AF164" s="631"/>
      <c r="AG164" s="631"/>
      <c r="AH164" s="631"/>
      <c r="AI164" s="631"/>
      <c r="AJ164" s="631"/>
      <c r="AK164" s="632"/>
      <c r="AL164" s="11"/>
      <c r="AM164" s="11"/>
      <c r="AN164" s="11"/>
      <c r="AO164" s="11"/>
      <c r="AP164" s="11"/>
      <c r="AQ164" s="11"/>
      <c r="AR164" s="11"/>
      <c r="AS164" s="11"/>
      <c r="AT164" s="14"/>
    </row>
    <row r="165" spans="1:46" s="12" customFormat="1" ht="9.9499999999999993" customHeight="1">
      <c r="A165" s="13"/>
      <c r="B165" s="631"/>
      <c r="C165" s="631"/>
      <c r="D165" s="631"/>
      <c r="E165" s="631"/>
      <c r="F165" s="631"/>
      <c r="G165" s="631"/>
      <c r="H165" s="631"/>
      <c r="I165" s="631"/>
      <c r="J165" s="631"/>
      <c r="K165" s="631"/>
      <c r="L165" s="631"/>
      <c r="M165" s="631"/>
      <c r="N165" s="632"/>
      <c r="O165" s="11"/>
      <c r="P165" s="11"/>
      <c r="Q165" s="11"/>
      <c r="R165" s="11"/>
      <c r="S165" s="11"/>
      <c r="T165" s="11"/>
      <c r="U165" s="11"/>
      <c r="V165" s="11"/>
      <c r="W165" s="14"/>
      <c r="X165" s="13"/>
      <c r="Y165" s="631"/>
      <c r="Z165" s="631"/>
      <c r="AA165" s="631"/>
      <c r="AB165" s="631"/>
      <c r="AC165" s="631"/>
      <c r="AD165" s="631"/>
      <c r="AE165" s="631"/>
      <c r="AF165" s="631"/>
      <c r="AG165" s="631"/>
      <c r="AH165" s="631"/>
      <c r="AI165" s="631"/>
      <c r="AJ165" s="631"/>
      <c r="AK165" s="632"/>
      <c r="AL165" s="11"/>
      <c r="AM165" s="11"/>
      <c r="AN165" s="11"/>
      <c r="AO165" s="11"/>
      <c r="AP165" s="11"/>
      <c r="AQ165" s="11"/>
      <c r="AR165" s="11"/>
      <c r="AS165" s="11"/>
      <c r="AT165" s="14"/>
    </row>
    <row r="166" spans="1:46" s="12" customFormat="1" ht="9.9499999999999993" customHeight="1">
      <c r="A166" s="13"/>
      <c r="B166" s="631"/>
      <c r="C166" s="631"/>
      <c r="D166" s="631"/>
      <c r="E166" s="631"/>
      <c r="F166" s="631"/>
      <c r="G166" s="631"/>
      <c r="H166" s="631"/>
      <c r="I166" s="631"/>
      <c r="J166" s="631"/>
      <c r="K166" s="631"/>
      <c r="L166" s="631"/>
      <c r="M166" s="631"/>
      <c r="N166" s="632"/>
      <c r="O166" s="11"/>
      <c r="P166" s="11"/>
      <c r="Q166" s="11"/>
      <c r="R166" s="11"/>
      <c r="S166" s="11"/>
      <c r="T166" s="11"/>
      <c r="U166" s="11"/>
      <c r="V166" s="11"/>
      <c r="W166" s="14"/>
      <c r="X166" s="13"/>
      <c r="Y166" s="631"/>
      <c r="Z166" s="631"/>
      <c r="AA166" s="631"/>
      <c r="AB166" s="631"/>
      <c r="AC166" s="631"/>
      <c r="AD166" s="631"/>
      <c r="AE166" s="631"/>
      <c r="AF166" s="631"/>
      <c r="AG166" s="631"/>
      <c r="AH166" s="631"/>
      <c r="AI166" s="631"/>
      <c r="AJ166" s="631"/>
      <c r="AK166" s="632"/>
      <c r="AL166" s="11"/>
      <c r="AM166" s="11"/>
      <c r="AN166" s="11"/>
      <c r="AO166" s="11"/>
      <c r="AP166" s="11"/>
      <c r="AQ166" s="11"/>
      <c r="AR166" s="11"/>
      <c r="AS166" s="11"/>
      <c r="AT166" s="14"/>
    </row>
    <row r="167" spans="1:46" s="12" customFormat="1" ht="9.9499999999999993" customHeight="1">
      <c r="A167" s="13"/>
      <c r="B167" s="631"/>
      <c r="C167" s="631"/>
      <c r="D167" s="631"/>
      <c r="E167" s="631"/>
      <c r="F167" s="631"/>
      <c r="G167" s="631"/>
      <c r="H167" s="631"/>
      <c r="I167" s="631"/>
      <c r="J167" s="631"/>
      <c r="K167" s="631"/>
      <c r="L167" s="631"/>
      <c r="M167" s="631"/>
      <c r="N167" s="632"/>
      <c r="O167" s="11"/>
      <c r="P167" s="11"/>
      <c r="Q167" s="11"/>
      <c r="R167" s="11"/>
      <c r="S167" s="11"/>
      <c r="T167" s="11"/>
      <c r="U167" s="11"/>
      <c r="V167" s="11"/>
      <c r="W167" s="14"/>
      <c r="X167" s="13"/>
      <c r="Y167" s="631"/>
      <c r="Z167" s="631"/>
      <c r="AA167" s="631"/>
      <c r="AB167" s="631"/>
      <c r="AC167" s="631"/>
      <c r="AD167" s="631"/>
      <c r="AE167" s="631"/>
      <c r="AF167" s="631"/>
      <c r="AG167" s="631"/>
      <c r="AH167" s="631"/>
      <c r="AI167" s="631"/>
      <c r="AJ167" s="631"/>
      <c r="AK167" s="632"/>
      <c r="AL167" s="11"/>
      <c r="AM167" s="11"/>
      <c r="AN167" s="11"/>
      <c r="AO167" s="11"/>
      <c r="AP167" s="11"/>
      <c r="AQ167" s="11"/>
      <c r="AR167" s="11"/>
      <c r="AS167" s="11"/>
      <c r="AT167" s="14"/>
    </row>
    <row r="168" spans="1:46" s="12" customFormat="1" ht="6" customHeight="1">
      <c r="A168" s="15"/>
      <c r="B168" s="633"/>
      <c r="C168" s="633"/>
      <c r="D168" s="633"/>
      <c r="E168" s="633"/>
      <c r="F168" s="633"/>
      <c r="G168" s="633"/>
      <c r="H168" s="633"/>
      <c r="I168" s="633"/>
      <c r="J168" s="633"/>
      <c r="K168" s="633"/>
      <c r="L168" s="633"/>
      <c r="M168" s="633"/>
      <c r="N168" s="633"/>
      <c r="O168" s="16"/>
      <c r="P168" s="16"/>
      <c r="Q168" s="16"/>
      <c r="R168" s="16"/>
      <c r="S168" s="16"/>
      <c r="T168" s="16"/>
      <c r="U168" s="16"/>
      <c r="V168" s="16"/>
      <c r="W168" s="17"/>
      <c r="X168" s="15"/>
      <c r="Y168" s="633"/>
      <c r="Z168" s="633"/>
      <c r="AA168" s="633"/>
      <c r="AB168" s="633"/>
      <c r="AC168" s="633"/>
      <c r="AD168" s="633"/>
      <c r="AE168" s="633"/>
      <c r="AF168" s="633"/>
      <c r="AG168" s="633"/>
      <c r="AH168" s="633"/>
      <c r="AI168" s="633"/>
      <c r="AJ168" s="633"/>
      <c r="AK168" s="633"/>
      <c r="AL168" s="16"/>
      <c r="AM168" s="16"/>
      <c r="AN168" s="16"/>
      <c r="AO168" s="16"/>
      <c r="AP168" s="16"/>
      <c r="AQ168" s="16"/>
      <c r="AR168" s="16"/>
      <c r="AS168" s="16"/>
      <c r="AT168" s="17"/>
    </row>
    <row r="169" spans="1:46" s="12" customFormat="1" ht="9.9499999999999993" customHeight="1">
      <c r="A169" s="8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10"/>
      <c r="X169" s="8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10"/>
    </row>
    <row r="170" spans="1:46" s="12" customFormat="1" ht="12.75" customHeight="1">
      <c r="A170" s="621" t="str">
        <f>Name</f>
        <v>ТСЖ "Ласточка"</v>
      </c>
      <c r="B170" s="622"/>
      <c r="C170" s="622"/>
      <c r="D170" s="622"/>
      <c r="E170" s="622"/>
      <c r="F170" s="622"/>
      <c r="G170" s="622"/>
      <c r="H170" s="622"/>
      <c r="I170" s="622"/>
      <c r="J170" s="622"/>
      <c r="K170" s="622"/>
      <c r="L170" s="622"/>
      <c r="M170" s="622"/>
      <c r="N170" s="622"/>
      <c r="O170" s="622"/>
      <c r="P170" s="622"/>
      <c r="Q170" s="622"/>
      <c r="R170" s="622"/>
      <c r="S170" s="622"/>
      <c r="T170" s="622"/>
      <c r="U170" s="622"/>
      <c r="V170" s="622"/>
      <c r="W170" s="623"/>
      <c r="X170" s="621" t="str">
        <f>Name</f>
        <v>ТСЖ "Ласточка"</v>
      </c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3"/>
    </row>
    <row r="171" spans="1:46" s="12" customFormat="1" ht="12.75" customHeight="1">
      <c r="A171" s="624"/>
      <c r="B171" s="622"/>
      <c r="C171" s="622"/>
      <c r="D171" s="622"/>
      <c r="E171" s="622"/>
      <c r="F171" s="622"/>
      <c r="G171" s="622"/>
      <c r="H171" s="622"/>
      <c r="I171" s="622"/>
      <c r="J171" s="622"/>
      <c r="K171" s="622"/>
      <c r="L171" s="622"/>
      <c r="M171" s="622"/>
      <c r="N171" s="622"/>
      <c r="O171" s="622"/>
      <c r="P171" s="622"/>
      <c r="Q171" s="622"/>
      <c r="R171" s="622"/>
      <c r="S171" s="622"/>
      <c r="T171" s="622"/>
      <c r="U171" s="622"/>
      <c r="V171" s="622"/>
      <c r="W171" s="623"/>
      <c r="X171" s="624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3"/>
    </row>
    <row r="172" spans="1:46" s="12" customFormat="1" ht="6" customHeight="1">
      <c r="A172" s="13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4"/>
      <c r="X172" s="13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4"/>
    </row>
    <row r="173" spans="1:46" s="12" customFormat="1" ht="9.9499999999999993" customHeight="1">
      <c r="A173" s="13"/>
      <c r="B173" s="628" t="str">
        <f>"ИНН "&amp;INN&amp;", БИК "&amp;BIC&amp;", Р/С "&amp;PersonalAcc</f>
        <v>ИНН 2538091633, БИК 040813608, Р/С 40703810050000001746</v>
      </c>
      <c r="C173" s="628"/>
      <c r="D173" s="628"/>
      <c r="E173" s="628"/>
      <c r="F173" s="628"/>
      <c r="G173" s="628"/>
      <c r="H173" s="628"/>
      <c r="I173" s="628"/>
      <c r="J173" s="628"/>
      <c r="K173" s="628"/>
      <c r="L173" s="628"/>
      <c r="M173" s="628"/>
      <c r="N173" s="628"/>
      <c r="O173" s="53"/>
      <c r="P173" s="53"/>
      <c r="Q173" s="53"/>
      <c r="R173" s="53"/>
      <c r="S173" s="53"/>
      <c r="T173" s="53"/>
      <c r="U173" s="53"/>
      <c r="V173" s="53"/>
      <c r="W173" s="14"/>
      <c r="X173" s="13"/>
      <c r="Y173" s="628" t="str">
        <f>"ИНН "&amp;INN&amp;", БИК "&amp;BIC&amp;", Р/С "&amp;PersonalAcc</f>
        <v>ИНН 2538091633, БИК 040813608, Р/С 40703810050000001746</v>
      </c>
      <c r="Z173" s="628"/>
      <c r="AA173" s="628"/>
      <c r="AB173" s="628"/>
      <c r="AC173" s="628"/>
      <c r="AD173" s="628"/>
      <c r="AE173" s="628"/>
      <c r="AF173" s="628"/>
      <c r="AG173" s="628"/>
      <c r="AH173" s="628"/>
      <c r="AI173" s="628"/>
      <c r="AJ173" s="628"/>
      <c r="AK173" s="628"/>
      <c r="AL173" s="53"/>
      <c r="AM173" s="53"/>
      <c r="AN173" s="53"/>
      <c r="AO173" s="53"/>
      <c r="AP173" s="53"/>
      <c r="AQ173" s="53"/>
      <c r="AR173" s="53"/>
      <c r="AS173" s="53"/>
      <c r="AT173" s="14"/>
    </row>
    <row r="174" spans="1:46" s="12" customFormat="1" ht="9.9499999999999993" customHeight="1">
      <c r="A174" s="13"/>
      <c r="B174" s="628"/>
      <c r="C174" s="628"/>
      <c r="D174" s="628"/>
      <c r="E174" s="628"/>
      <c r="F174" s="628"/>
      <c r="G174" s="628"/>
      <c r="H174" s="628"/>
      <c r="I174" s="628"/>
      <c r="J174" s="628"/>
      <c r="K174" s="628"/>
      <c r="L174" s="628"/>
      <c r="M174" s="628"/>
      <c r="N174" s="628"/>
      <c r="O174" s="53"/>
      <c r="P174" s="53"/>
      <c r="Q174" s="53"/>
      <c r="R174" s="53"/>
      <c r="S174" s="53"/>
      <c r="T174" s="53"/>
      <c r="U174" s="53"/>
      <c r="V174" s="53"/>
      <c r="W174" s="14"/>
      <c r="X174" s="13"/>
      <c r="Y174" s="628"/>
      <c r="Z174" s="628"/>
      <c r="AA174" s="628"/>
      <c r="AB174" s="628"/>
      <c r="AC174" s="628"/>
      <c r="AD174" s="628"/>
      <c r="AE174" s="628"/>
      <c r="AF174" s="628"/>
      <c r="AG174" s="628"/>
      <c r="AH174" s="628"/>
      <c r="AI174" s="628"/>
      <c r="AJ174" s="628"/>
      <c r="AK174" s="628"/>
      <c r="AL174" s="53"/>
      <c r="AM174" s="53"/>
      <c r="AN174" s="53"/>
      <c r="AO174" s="53"/>
      <c r="AP174" s="53"/>
      <c r="AQ174" s="53"/>
      <c r="AR174" s="53"/>
      <c r="AS174" s="53"/>
      <c r="AT174" s="14"/>
    </row>
    <row r="175" spans="1:46" s="12" customFormat="1" ht="6" customHeight="1">
      <c r="A175" s="13"/>
      <c r="B175" s="628"/>
      <c r="C175" s="628"/>
      <c r="D175" s="628"/>
      <c r="E175" s="628"/>
      <c r="F175" s="628"/>
      <c r="G175" s="628"/>
      <c r="H175" s="628"/>
      <c r="I175" s="628"/>
      <c r="J175" s="628"/>
      <c r="K175" s="628"/>
      <c r="L175" s="628"/>
      <c r="M175" s="628"/>
      <c r="N175" s="628"/>
      <c r="O175" s="11"/>
      <c r="P175" s="11"/>
      <c r="Q175" s="11"/>
      <c r="R175" s="11"/>
      <c r="S175" s="11"/>
      <c r="T175" s="11"/>
      <c r="U175" s="11"/>
      <c r="V175" s="11"/>
      <c r="W175" s="14"/>
      <c r="X175" s="13"/>
      <c r="Y175" s="628"/>
      <c r="Z175" s="628"/>
      <c r="AA175" s="628"/>
      <c r="AB175" s="628"/>
      <c r="AC175" s="628"/>
      <c r="AD175" s="628"/>
      <c r="AE175" s="628"/>
      <c r="AF175" s="628"/>
      <c r="AG175" s="628"/>
      <c r="AH175" s="628"/>
      <c r="AI175" s="628"/>
      <c r="AJ175" s="628"/>
      <c r="AK175" s="628"/>
      <c r="AL175" s="11"/>
      <c r="AM175" s="11"/>
      <c r="AN175" s="11"/>
      <c r="AO175" s="11"/>
      <c r="AP175" s="11"/>
      <c r="AQ175" s="11"/>
      <c r="AR175" s="11"/>
      <c r="AS175" s="11"/>
      <c r="AT175" s="14"/>
    </row>
    <row r="176" spans="1:46" s="12" customFormat="1" ht="8.1" customHeight="1">
      <c r="A176" s="13"/>
      <c r="B176" s="628"/>
      <c r="C176" s="628"/>
      <c r="D176" s="628"/>
      <c r="E176" s="628"/>
      <c r="F176" s="628"/>
      <c r="G176" s="628"/>
      <c r="H176" s="628"/>
      <c r="I176" s="628"/>
      <c r="J176" s="628"/>
      <c r="K176" s="628"/>
      <c r="L176" s="628"/>
      <c r="M176" s="628"/>
      <c r="N176" s="628"/>
      <c r="O176" s="11"/>
      <c r="P176" s="11"/>
      <c r="Q176" s="11"/>
      <c r="R176" s="11"/>
      <c r="S176" s="11"/>
      <c r="T176" s="11"/>
      <c r="U176" s="11"/>
      <c r="V176" s="11"/>
      <c r="W176" s="14"/>
      <c r="X176" s="13"/>
      <c r="Y176" s="628"/>
      <c r="Z176" s="628"/>
      <c r="AA176" s="628"/>
      <c r="AB176" s="628"/>
      <c r="AC176" s="628"/>
      <c r="AD176" s="628"/>
      <c r="AE176" s="628"/>
      <c r="AF176" s="628"/>
      <c r="AG176" s="628"/>
      <c r="AH176" s="628"/>
      <c r="AI176" s="628"/>
      <c r="AJ176" s="628"/>
      <c r="AK176" s="628"/>
      <c r="AL176" s="11"/>
      <c r="AM176" s="11"/>
      <c r="AN176" s="11"/>
      <c r="AO176" s="11"/>
      <c r="AP176" s="11"/>
      <c r="AQ176" s="11"/>
      <c r="AR176" s="11"/>
      <c r="AS176" s="11"/>
      <c r="AT176" s="14"/>
    </row>
    <row r="177" spans="1:46" s="12" customFormat="1" ht="8.1" customHeight="1">
      <c r="A177" s="13"/>
      <c r="B177" s="628"/>
      <c r="C177" s="628"/>
      <c r="D177" s="628"/>
      <c r="E177" s="628"/>
      <c r="F177" s="628"/>
      <c r="G177" s="628"/>
      <c r="H177" s="628"/>
      <c r="I177" s="628"/>
      <c r="J177" s="628"/>
      <c r="K177" s="628"/>
      <c r="L177" s="628"/>
      <c r="M177" s="628"/>
      <c r="N177" s="628"/>
      <c r="O177" s="11"/>
      <c r="P177" s="11"/>
      <c r="Q177" s="11"/>
      <c r="R177" s="11"/>
      <c r="S177" s="11"/>
      <c r="T177" s="11"/>
      <c r="U177" s="11"/>
      <c r="V177" s="11"/>
      <c r="W177" s="14"/>
      <c r="X177" s="13"/>
      <c r="Y177" s="628"/>
      <c r="Z177" s="628"/>
      <c r="AA177" s="628"/>
      <c r="AB177" s="628"/>
      <c r="AC177" s="628"/>
      <c r="AD177" s="628"/>
      <c r="AE177" s="628"/>
      <c r="AF177" s="628"/>
      <c r="AG177" s="628"/>
      <c r="AH177" s="628"/>
      <c r="AI177" s="628"/>
      <c r="AJ177" s="628"/>
      <c r="AK177" s="628"/>
      <c r="AL177" s="11"/>
      <c r="AM177" s="11"/>
      <c r="AN177" s="11"/>
      <c r="AO177" s="11"/>
      <c r="AP177" s="11"/>
      <c r="AQ177" s="11"/>
      <c r="AR177" s="11"/>
      <c r="AS177" s="11"/>
      <c r="AT177" s="14"/>
    </row>
    <row r="178" spans="1:46" s="12" customFormat="1" ht="9.9499999999999993" customHeight="1">
      <c r="A178" s="13"/>
      <c r="B178" s="629" t="s">
        <v>704</v>
      </c>
      <c r="C178" s="629"/>
      <c r="D178" s="629"/>
      <c r="E178" s="629"/>
      <c r="F178" s="629"/>
      <c r="G178" s="629"/>
      <c r="H178" s="629"/>
      <c r="I178" s="629"/>
      <c r="J178" s="629"/>
      <c r="K178" s="629"/>
      <c r="L178" s="629"/>
      <c r="M178" s="629"/>
      <c r="N178" s="630"/>
      <c r="O178" s="11"/>
      <c r="P178" s="11"/>
      <c r="Q178" s="11"/>
      <c r="R178" s="11"/>
      <c r="S178" s="11"/>
      <c r="T178" s="11"/>
      <c r="U178" s="11"/>
      <c r="V178" s="11"/>
      <c r="W178" s="14"/>
      <c r="X178" s="13"/>
      <c r="Y178" s="629" t="s">
        <v>705</v>
      </c>
      <c r="Z178" s="629"/>
      <c r="AA178" s="629"/>
      <c r="AB178" s="629"/>
      <c r="AC178" s="629"/>
      <c r="AD178" s="629"/>
      <c r="AE178" s="629"/>
      <c r="AF178" s="629"/>
      <c r="AG178" s="629"/>
      <c r="AH178" s="629"/>
      <c r="AI178" s="629"/>
      <c r="AJ178" s="629"/>
      <c r="AK178" s="630"/>
      <c r="AL178" s="11"/>
      <c r="AM178" s="11"/>
      <c r="AN178" s="11"/>
      <c r="AO178" s="11"/>
      <c r="AP178" s="11"/>
      <c r="AQ178" s="11"/>
      <c r="AR178" s="11"/>
      <c r="AS178" s="11"/>
      <c r="AT178" s="14"/>
    </row>
    <row r="179" spans="1:46" s="12" customFormat="1" ht="8.1" customHeight="1">
      <c r="A179" s="13"/>
      <c r="B179" s="629"/>
      <c r="C179" s="629"/>
      <c r="D179" s="629"/>
      <c r="E179" s="629"/>
      <c r="F179" s="629"/>
      <c r="G179" s="629"/>
      <c r="H179" s="629"/>
      <c r="I179" s="629"/>
      <c r="J179" s="629"/>
      <c r="K179" s="629"/>
      <c r="L179" s="629"/>
      <c r="M179" s="629"/>
      <c r="N179" s="630"/>
      <c r="O179" s="11"/>
      <c r="P179" s="11"/>
      <c r="Q179" s="11"/>
      <c r="R179" s="11"/>
      <c r="S179" s="11"/>
      <c r="T179" s="11"/>
      <c r="U179" s="11"/>
      <c r="V179" s="11"/>
      <c r="W179" s="14"/>
      <c r="X179" s="13"/>
      <c r="Y179" s="629"/>
      <c r="Z179" s="629"/>
      <c r="AA179" s="629"/>
      <c r="AB179" s="629"/>
      <c r="AC179" s="629"/>
      <c r="AD179" s="629"/>
      <c r="AE179" s="629"/>
      <c r="AF179" s="629"/>
      <c r="AG179" s="629"/>
      <c r="AH179" s="629"/>
      <c r="AI179" s="629"/>
      <c r="AJ179" s="629"/>
      <c r="AK179" s="630"/>
      <c r="AL179" s="11"/>
      <c r="AM179" s="11"/>
      <c r="AN179" s="11"/>
      <c r="AO179" s="11"/>
      <c r="AP179" s="11"/>
      <c r="AQ179" s="11"/>
      <c r="AR179" s="11"/>
      <c r="AS179" s="11"/>
      <c r="AT179" s="14"/>
    </row>
    <row r="180" spans="1:46" s="12" customFormat="1" ht="8.1" customHeight="1">
      <c r="A180" s="13"/>
      <c r="B180" s="629" t="s">
        <v>1020</v>
      </c>
      <c r="C180" s="629"/>
      <c r="D180" s="629"/>
      <c r="E180" s="629"/>
      <c r="F180" s="629"/>
      <c r="G180" s="629"/>
      <c r="H180" s="629"/>
      <c r="I180" s="629"/>
      <c r="J180" s="629"/>
      <c r="K180" s="629"/>
      <c r="L180" s="629"/>
      <c r="M180" s="629"/>
      <c r="N180" s="630"/>
      <c r="O180" s="11"/>
      <c r="P180" s="11"/>
      <c r="Q180" s="11"/>
      <c r="R180" s="11"/>
      <c r="S180" s="11"/>
      <c r="T180" s="11"/>
      <c r="U180" s="11"/>
      <c r="V180" s="11"/>
      <c r="W180" s="14"/>
      <c r="X180" s="13"/>
      <c r="Y180" s="629" t="s">
        <v>1020</v>
      </c>
      <c r="Z180" s="629"/>
      <c r="AA180" s="629"/>
      <c r="AB180" s="629"/>
      <c r="AC180" s="629"/>
      <c r="AD180" s="629"/>
      <c r="AE180" s="629"/>
      <c r="AF180" s="629"/>
      <c r="AG180" s="629"/>
      <c r="AH180" s="629"/>
      <c r="AI180" s="629"/>
      <c r="AJ180" s="629"/>
      <c r="AK180" s="630"/>
      <c r="AL180" s="11"/>
      <c r="AM180" s="11"/>
      <c r="AN180" s="11"/>
      <c r="AO180" s="11"/>
      <c r="AP180" s="11"/>
      <c r="AQ180" s="11"/>
      <c r="AR180" s="11"/>
      <c r="AS180" s="11"/>
      <c r="AT180" s="14"/>
    </row>
    <row r="181" spans="1:46" s="12" customFormat="1" ht="9.9499999999999993" customHeight="1">
      <c r="A181" s="13"/>
      <c r="B181" s="629"/>
      <c r="C181" s="629"/>
      <c r="D181" s="629"/>
      <c r="E181" s="629"/>
      <c r="F181" s="629"/>
      <c r="G181" s="629"/>
      <c r="H181" s="629"/>
      <c r="I181" s="629"/>
      <c r="J181" s="629"/>
      <c r="K181" s="629"/>
      <c r="L181" s="629"/>
      <c r="M181" s="629"/>
      <c r="N181" s="630"/>
      <c r="O181" s="11"/>
      <c r="P181" s="11"/>
      <c r="Q181" s="11"/>
      <c r="R181" s="11"/>
      <c r="S181" s="11"/>
      <c r="T181" s="11"/>
      <c r="U181" s="11"/>
      <c r="V181" s="11"/>
      <c r="W181" s="14"/>
      <c r="X181" s="13"/>
      <c r="Y181" s="629"/>
      <c r="Z181" s="629"/>
      <c r="AA181" s="629"/>
      <c r="AB181" s="629"/>
      <c r="AC181" s="629"/>
      <c r="AD181" s="629"/>
      <c r="AE181" s="629"/>
      <c r="AF181" s="629"/>
      <c r="AG181" s="629"/>
      <c r="AH181" s="629"/>
      <c r="AI181" s="629"/>
      <c r="AJ181" s="629"/>
      <c r="AK181" s="630"/>
      <c r="AL181" s="11"/>
      <c r="AM181" s="11"/>
      <c r="AN181" s="11"/>
      <c r="AO181" s="11"/>
      <c r="AP181" s="11"/>
      <c r="AQ181" s="11"/>
      <c r="AR181" s="11"/>
      <c r="AS181" s="11"/>
      <c r="AT181" s="14"/>
    </row>
    <row r="182" spans="1:46" s="12" customFormat="1" ht="8.1" customHeight="1">
      <c r="A182" s="13"/>
      <c r="B182" s="629" t="s">
        <v>1035</v>
      </c>
      <c r="C182" s="629"/>
      <c r="D182" s="629"/>
      <c r="E182" s="629"/>
      <c r="F182" s="629"/>
      <c r="G182" s="629"/>
      <c r="H182" s="629"/>
      <c r="I182" s="629"/>
      <c r="J182" s="629"/>
      <c r="K182" s="629"/>
      <c r="L182" s="629"/>
      <c r="M182" s="629"/>
      <c r="N182" s="630"/>
      <c r="O182" s="11"/>
      <c r="P182" s="11"/>
      <c r="Q182" s="11"/>
      <c r="R182" s="11"/>
      <c r="S182" s="11"/>
      <c r="T182" s="11"/>
      <c r="U182" s="11"/>
      <c r="V182" s="11"/>
      <c r="W182" s="14"/>
      <c r="X182" s="13"/>
      <c r="Y182" s="629" t="s">
        <v>1036</v>
      </c>
      <c r="Z182" s="629"/>
      <c r="AA182" s="629"/>
      <c r="AB182" s="629"/>
      <c r="AC182" s="629"/>
      <c r="AD182" s="629"/>
      <c r="AE182" s="629"/>
      <c r="AF182" s="629"/>
      <c r="AG182" s="629"/>
      <c r="AH182" s="629"/>
      <c r="AI182" s="629"/>
      <c r="AJ182" s="629"/>
      <c r="AK182" s="630"/>
      <c r="AL182" s="11"/>
      <c r="AM182" s="11"/>
      <c r="AN182" s="11"/>
      <c r="AO182" s="11"/>
      <c r="AP182" s="11"/>
      <c r="AQ182" s="11"/>
      <c r="AR182" s="11"/>
      <c r="AS182" s="11"/>
      <c r="AT182" s="14"/>
    </row>
    <row r="183" spans="1:46" s="12" customFormat="1" ht="8.1" customHeight="1">
      <c r="A183" s="13"/>
      <c r="B183" s="629"/>
      <c r="C183" s="629"/>
      <c r="D183" s="629"/>
      <c r="E183" s="629"/>
      <c r="F183" s="629"/>
      <c r="G183" s="629"/>
      <c r="H183" s="629"/>
      <c r="I183" s="629"/>
      <c r="J183" s="629"/>
      <c r="K183" s="629"/>
      <c r="L183" s="629"/>
      <c r="M183" s="629"/>
      <c r="N183" s="630"/>
      <c r="O183" s="11"/>
      <c r="P183" s="11"/>
      <c r="Q183" s="11"/>
      <c r="R183" s="11"/>
      <c r="S183" s="11"/>
      <c r="T183" s="11"/>
      <c r="U183" s="11"/>
      <c r="V183" s="11"/>
      <c r="W183" s="14"/>
      <c r="X183" s="13"/>
      <c r="Y183" s="629"/>
      <c r="Z183" s="629"/>
      <c r="AA183" s="629"/>
      <c r="AB183" s="629"/>
      <c r="AC183" s="629"/>
      <c r="AD183" s="629"/>
      <c r="AE183" s="629"/>
      <c r="AF183" s="629"/>
      <c r="AG183" s="629"/>
      <c r="AH183" s="629"/>
      <c r="AI183" s="629"/>
      <c r="AJ183" s="629"/>
      <c r="AK183" s="630"/>
      <c r="AL183" s="11"/>
      <c r="AM183" s="11"/>
      <c r="AN183" s="11"/>
      <c r="AO183" s="11"/>
      <c r="AP183" s="11"/>
      <c r="AQ183" s="11"/>
      <c r="AR183" s="11"/>
      <c r="AS183" s="11"/>
      <c r="AT183" s="14"/>
    </row>
    <row r="184" spans="1:46" s="12" customFormat="1" ht="9.9499999999999993" customHeight="1">
      <c r="A184" s="13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4"/>
      <c r="X184" s="13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4"/>
    </row>
    <row r="185" spans="1:46" s="12" customFormat="1" ht="8.1" customHeight="1">
      <c r="A185" s="13"/>
      <c r="B185" s="631" t="s">
        <v>817</v>
      </c>
      <c r="C185" s="631"/>
      <c r="D185" s="631"/>
      <c r="E185" s="631"/>
      <c r="F185" s="631"/>
      <c r="G185" s="631"/>
      <c r="H185" s="631"/>
      <c r="I185" s="631"/>
      <c r="J185" s="631"/>
      <c r="K185" s="631"/>
      <c r="L185" s="631"/>
      <c r="M185" s="631"/>
      <c r="N185" s="632"/>
      <c r="O185" s="11"/>
      <c r="P185" s="11"/>
      <c r="Q185" s="11"/>
      <c r="R185" s="11"/>
      <c r="S185" s="11"/>
      <c r="T185" s="11"/>
      <c r="U185" s="11"/>
      <c r="V185" s="11"/>
      <c r="W185" s="14"/>
      <c r="X185" s="13"/>
      <c r="Y185" s="631" t="s">
        <v>818</v>
      </c>
      <c r="Z185" s="631"/>
      <c r="AA185" s="631"/>
      <c r="AB185" s="631"/>
      <c r="AC185" s="631"/>
      <c r="AD185" s="631"/>
      <c r="AE185" s="631"/>
      <c r="AF185" s="631"/>
      <c r="AG185" s="631"/>
      <c r="AH185" s="631"/>
      <c r="AI185" s="631"/>
      <c r="AJ185" s="631"/>
      <c r="AK185" s="632"/>
      <c r="AL185" s="11"/>
      <c r="AM185" s="11"/>
      <c r="AN185" s="11"/>
      <c r="AO185" s="11"/>
      <c r="AP185" s="11"/>
      <c r="AQ185" s="11"/>
      <c r="AR185" s="11"/>
      <c r="AS185" s="11"/>
      <c r="AT185" s="14"/>
    </row>
    <row r="186" spans="1:46" s="12" customFormat="1" ht="9.9499999999999993" customHeight="1">
      <c r="A186" s="13"/>
      <c r="B186" s="631"/>
      <c r="C186" s="631"/>
      <c r="D186" s="631"/>
      <c r="E186" s="631"/>
      <c r="F186" s="631"/>
      <c r="G186" s="631"/>
      <c r="H186" s="631"/>
      <c r="I186" s="631"/>
      <c r="J186" s="631"/>
      <c r="K186" s="631"/>
      <c r="L186" s="631"/>
      <c r="M186" s="631"/>
      <c r="N186" s="632"/>
      <c r="O186" s="11"/>
      <c r="P186" s="11"/>
      <c r="Q186" s="11"/>
      <c r="R186" s="11"/>
      <c r="S186" s="11"/>
      <c r="T186" s="11"/>
      <c r="U186" s="11"/>
      <c r="V186" s="11"/>
      <c r="W186" s="14"/>
      <c r="X186" s="13"/>
      <c r="Y186" s="631"/>
      <c r="Z186" s="631"/>
      <c r="AA186" s="631"/>
      <c r="AB186" s="631"/>
      <c r="AC186" s="631"/>
      <c r="AD186" s="631"/>
      <c r="AE186" s="631"/>
      <c r="AF186" s="631"/>
      <c r="AG186" s="631"/>
      <c r="AH186" s="631"/>
      <c r="AI186" s="631"/>
      <c r="AJ186" s="631"/>
      <c r="AK186" s="632"/>
      <c r="AL186" s="11"/>
      <c r="AM186" s="11"/>
      <c r="AN186" s="11"/>
      <c r="AO186" s="11"/>
      <c r="AP186" s="11"/>
      <c r="AQ186" s="11"/>
      <c r="AR186" s="11"/>
      <c r="AS186" s="11"/>
      <c r="AT186" s="14"/>
    </row>
    <row r="187" spans="1:46" s="12" customFormat="1" ht="9.9499999999999993" customHeight="1">
      <c r="A187" s="13"/>
      <c r="B187" s="631"/>
      <c r="C187" s="631"/>
      <c r="D187" s="631"/>
      <c r="E187" s="631"/>
      <c r="F187" s="631"/>
      <c r="G187" s="631"/>
      <c r="H187" s="631"/>
      <c r="I187" s="631"/>
      <c r="J187" s="631"/>
      <c r="K187" s="631"/>
      <c r="L187" s="631"/>
      <c r="M187" s="631"/>
      <c r="N187" s="632"/>
      <c r="O187" s="11"/>
      <c r="P187" s="11"/>
      <c r="Q187" s="11"/>
      <c r="R187" s="11"/>
      <c r="S187" s="11"/>
      <c r="T187" s="11"/>
      <c r="U187" s="11"/>
      <c r="V187" s="11"/>
      <c r="W187" s="14"/>
      <c r="X187" s="13"/>
      <c r="Y187" s="631"/>
      <c r="Z187" s="631"/>
      <c r="AA187" s="631"/>
      <c r="AB187" s="631"/>
      <c r="AC187" s="631"/>
      <c r="AD187" s="631"/>
      <c r="AE187" s="631"/>
      <c r="AF187" s="631"/>
      <c r="AG187" s="631"/>
      <c r="AH187" s="631"/>
      <c r="AI187" s="631"/>
      <c r="AJ187" s="631"/>
      <c r="AK187" s="632"/>
      <c r="AL187" s="11"/>
      <c r="AM187" s="11"/>
      <c r="AN187" s="11"/>
      <c r="AO187" s="11"/>
      <c r="AP187" s="11"/>
      <c r="AQ187" s="11"/>
      <c r="AR187" s="11"/>
      <c r="AS187" s="11"/>
      <c r="AT187" s="14"/>
    </row>
    <row r="188" spans="1:46" s="12" customFormat="1" ht="9.9499999999999993" customHeight="1">
      <c r="A188" s="13"/>
      <c r="B188" s="631"/>
      <c r="C188" s="631"/>
      <c r="D188" s="631"/>
      <c r="E188" s="631"/>
      <c r="F188" s="631"/>
      <c r="G188" s="631"/>
      <c r="H188" s="631"/>
      <c r="I188" s="631"/>
      <c r="J188" s="631"/>
      <c r="K188" s="631"/>
      <c r="L188" s="631"/>
      <c r="M188" s="631"/>
      <c r="N188" s="632"/>
      <c r="O188" s="11"/>
      <c r="P188" s="11"/>
      <c r="Q188" s="11"/>
      <c r="R188" s="11"/>
      <c r="S188" s="11"/>
      <c r="T188" s="11"/>
      <c r="U188" s="11"/>
      <c r="V188" s="11"/>
      <c r="W188" s="14"/>
      <c r="X188" s="13"/>
      <c r="Y188" s="631"/>
      <c r="Z188" s="631"/>
      <c r="AA188" s="631"/>
      <c r="AB188" s="631"/>
      <c r="AC188" s="631"/>
      <c r="AD188" s="631"/>
      <c r="AE188" s="631"/>
      <c r="AF188" s="631"/>
      <c r="AG188" s="631"/>
      <c r="AH188" s="631"/>
      <c r="AI188" s="631"/>
      <c r="AJ188" s="631"/>
      <c r="AK188" s="632"/>
      <c r="AL188" s="11"/>
      <c r="AM188" s="11"/>
      <c r="AN188" s="11"/>
      <c r="AO188" s="11"/>
      <c r="AP188" s="11"/>
      <c r="AQ188" s="11"/>
      <c r="AR188" s="11"/>
      <c r="AS188" s="11"/>
      <c r="AT188" s="14"/>
    </row>
    <row r="189" spans="1:46" s="12" customFormat="1" ht="6" customHeight="1">
      <c r="A189" s="15"/>
      <c r="B189" s="633"/>
      <c r="C189" s="633"/>
      <c r="D189" s="633"/>
      <c r="E189" s="633"/>
      <c r="F189" s="633"/>
      <c r="G189" s="633"/>
      <c r="H189" s="633"/>
      <c r="I189" s="633"/>
      <c r="J189" s="633"/>
      <c r="K189" s="633"/>
      <c r="L189" s="633"/>
      <c r="M189" s="633"/>
      <c r="N189" s="633"/>
      <c r="O189" s="16"/>
      <c r="P189" s="16"/>
      <c r="Q189" s="16"/>
      <c r="R189" s="16"/>
      <c r="S189" s="16"/>
      <c r="T189" s="16"/>
      <c r="U189" s="16"/>
      <c r="V189" s="16"/>
      <c r="W189" s="17"/>
      <c r="X189" s="15"/>
      <c r="Y189" s="633"/>
      <c r="Z189" s="633"/>
      <c r="AA189" s="633"/>
      <c r="AB189" s="633"/>
      <c r="AC189" s="633"/>
      <c r="AD189" s="633"/>
      <c r="AE189" s="633"/>
      <c r="AF189" s="633"/>
      <c r="AG189" s="633"/>
      <c r="AH189" s="633"/>
      <c r="AI189" s="633"/>
      <c r="AJ189" s="633"/>
      <c r="AK189" s="633"/>
      <c r="AL189" s="16"/>
      <c r="AM189" s="16"/>
      <c r="AN189" s="16"/>
      <c r="AO189" s="16"/>
      <c r="AP189" s="16"/>
      <c r="AQ189" s="16"/>
      <c r="AR189" s="16"/>
      <c r="AS189" s="16"/>
      <c r="AT189" s="17"/>
    </row>
    <row r="190" spans="1:46" s="11" customFormat="1" ht="6.75" customHeight="1">
      <c r="A190" s="8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10"/>
      <c r="X190" s="8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10"/>
    </row>
    <row r="191" spans="1:46" s="12" customFormat="1" ht="12.75" customHeight="1">
      <c r="A191" s="621" t="str">
        <f>Name</f>
        <v>ТСЖ "Ласточка"</v>
      </c>
      <c r="B191" s="626"/>
      <c r="C191" s="626"/>
      <c r="D191" s="626"/>
      <c r="E191" s="626"/>
      <c r="F191" s="626"/>
      <c r="G191" s="626"/>
      <c r="H191" s="626"/>
      <c r="I191" s="626"/>
      <c r="J191" s="626"/>
      <c r="K191" s="626"/>
      <c r="L191" s="626"/>
      <c r="M191" s="626"/>
      <c r="N191" s="626"/>
      <c r="O191" s="626"/>
      <c r="P191" s="626"/>
      <c r="Q191" s="626"/>
      <c r="R191" s="626"/>
      <c r="S191" s="626"/>
      <c r="T191" s="626"/>
      <c r="U191" s="626"/>
      <c r="V191" s="626"/>
      <c r="W191" s="627"/>
      <c r="X191" s="621" t="str">
        <f>Name</f>
        <v>ТСЖ "Ласточка"</v>
      </c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3"/>
    </row>
    <row r="192" spans="1:46" s="12" customFormat="1" ht="12.75" customHeight="1">
      <c r="A192" s="621"/>
      <c r="B192" s="626"/>
      <c r="C192" s="626"/>
      <c r="D192" s="626"/>
      <c r="E192" s="626"/>
      <c r="F192" s="626"/>
      <c r="G192" s="626"/>
      <c r="H192" s="626"/>
      <c r="I192" s="626"/>
      <c r="J192" s="626"/>
      <c r="K192" s="626"/>
      <c r="L192" s="626"/>
      <c r="M192" s="626"/>
      <c r="N192" s="626"/>
      <c r="O192" s="626"/>
      <c r="P192" s="626"/>
      <c r="Q192" s="626"/>
      <c r="R192" s="626"/>
      <c r="S192" s="626"/>
      <c r="T192" s="626"/>
      <c r="U192" s="626"/>
      <c r="V192" s="626"/>
      <c r="W192" s="627"/>
      <c r="X192" s="624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3"/>
    </row>
    <row r="193" spans="1:46" s="12" customFormat="1" ht="6" customHeight="1">
      <c r="A193" s="621"/>
      <c r="B193" s="626"/>
      <c r="C193" s="626"/>
      <c r="D193" s="626"/>
      <c r="E193" s="626"/>
      <c r="F193" s="626"/>
      <c r="G193" s="626"/>
      <c r="H193" s="626"/>
      <c r="I193" s="626"/>
      <c r="J193" s="626"/>
      <c r="K193" s="626"/>
      <c r="L193" s="626"/>
      <c r="M193" s="626"/>
      <c r="N193" s="626"/>
      <c r="O193" s="626"/>
      <c r="P193" s="626"/>
      <c r="Q193" s="626"/>
      <c r="R193" s="626"/>
      <c r="S193" s="626"/>
      <c r="T193" s="626"/>
      <c r="U193" s="626"/>
      <c r="V193" s="626"/>
      <c r="W193" s="627"/>
      <c r="X193" s="13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4"/>
    </row>
    <row r="194" spans="1:46" s="12" customFormat="1" ht="9.9499999999999993" customHeight="1">
      <c r="A194" s="13"/>
      <c r="B194" s="625" t="str">
        <f>"ИНН "&amp;INN&amp;", БИК "&amp;BIC&amp;", Р/С "&amp;PersonalAcc</f>
        <v>ИНН 2538091633, БИК 040813608, Р/С 40703810050000001746</v>
      </c>
      <c r="C194" s="625"/>
      <c r="D194" s="625"/>
      <c r="E194" s="625"/>
      <c r="F194" s="625"/>
      <c r="G194" s="625"/>
      <c r="H194" s="625"/>
      <c r="I194" s="625"/>
      <c r="J194" s="625"/>
      <c r="K194" s="625"/>
      <c r="L194" s="625"/>
      <c r="M194" s="625"/>
      <c r="N194" s="625"/>
      <c r="O194" s="53"/>
      <c r="P194" s="53"/>
      <c r="Q194" s="53"/>
      <c r="R194" s="53"/>
      <c r="S194" s="53"/>
      <c r="T194" s="53"/>
      <c r="U194" s="53"/>
      <c r="V194" s="53"/>
      <c r="W194" s="14"/>
      <c r="X194" s="13"/>
      <c r="Y194" s="628" t="str">
        <f>"ИНН "&amp;INN&amp;", БИК "&amp;BIC&amp;", Р/С "&amp;PersonalAcc</f>
        <v>ИНН 2538091633, БИК 040813608, Р/С 40703810050000001746</v>
      </c>
      <c r="Z194" s="628"/>
      <c r="AA194" s="628"/>
      <c r="AB194" s="628"/>
      <c r="AC194" s="628"/>
      <c r="AD194" s="628"/>
      <c r="AE194" s="628"/>
      <c r="AF194" s="628"/>
      <c r="AG194" s="628"/>
      <c r="AH194" s="628"/>
      <c r="AI194" s="628"/>
      <c r="AJ194" s="628"/>
      <c r="AK194" s="628"/>
      <c r="AL194" s="53"/>
      <c r="AM194" s="53"/>
      <c r="AN194" s="53"/>
      <c r="AO194" s="53"/>
      <c r="AP194" s="53"/>
      <c r="AQ194" s="53"/>
      <c r="AR194" s="53"/>
      <c r="AS194" s="53"/>
      <c r="AT194" s="14"/>
    </row>
    <row r="195" spans="1:46" s="12" customFormat="1" ht="9.9499999999999993" customHeight="1">
      <c r="A195" s="13"/>
      <c r="B195" s="625"/>
      <c r="C195" s="625"/>
      <c r="D195" s="625"/>
      <c r="E195" s="625"/>
      <c r="F195" s="625"/>
      <c r="G195" s="625"/>
      <c r="H195" s="625"/>
      <c r="I195" s="625"/>
      <c r="J195" s="625"/>
      <c r="K195" s="625"/>
      <c r="L195" s="625"/>
      <c r="M195" s="625"/>
      <c r="N195" s="625"/>
      <c r="O195" s="53"/>
      <c r="P195" s="53"/>
      <c r="Q195" s="53"/>
      <c r="R195" s="53"/>
      <c r="S195" s="53"/>
      <c r="T195" s="53"/>
      <c r="U195" s="53"/>
      <c r="V195" s="53"/>
      <c r="W195" s="14"/>
      <c r="X195" s="13"/>
      <c r="Y195" s="628"/>
      <c r="Z195" s="628"/>
      <c r="AA195" s="628"/>
      <c r="AB195" s="628"/>
      <c r="AC195" s="628"/>
      <c r="AD195" s="628"/>
      <c r="AE195" s="628"/>
      <c r="AF195" s="628"/>
      <c r="AG195" s="628"/>
      <c r="AH195" s="628"/>
      <c r="AI195" s="628"/>
      <c r="AJ195" s="628"/>
      <c r="AK195" s="628"/>
      <c r="AL195" s="53"/>
      <c r="AM195" s="53"/>
      <c r="AN195" s="53"/>
      <c r="AO195" s="53"/>
      <c r="AP195" s="53"/>
      <c r="AQ195" s="53"/>
      <c r="AR195" s="53"/>
      <c r="AS195" s="53"/>
      <c r="AT195" s="14"/>
    </row>
    <row r="196" spans="1:46" s="12" customFormat="1" ht="6" customHeight="1">
      <c r="A196" s="13"/>
      <c r="B196" s="625"/>
      <c r="C196" s="625"/>
      <c r="D196" s="625"/>
      <c r="E196" s="625"/>
      <c r="F196" s="625"/>
      <c r="G196" s="625"/>
      <c r="H196" s="625"/>
      <c r="I196" s="625"/>
      <c r="J196" s="625"/>
      <c r="K196" s="625"/>
      <c r="L196" s="625"/>
      <c r="M196" s="625"/>
      <c r="N196" s="625"/>
      <c r="O196" s="11"/>
      <c r="P196" s="11"/>
      <c r="Q196" s="11"/>
      <c r="R196" s="11"/>
      <c r="S196" s="11"/>
      <c r="T196" s="11"/>
      <c r="U196" s="11"/>
      <c r="V196" s="11"/>
      <c r="W196" s="14"/>
      <c r="X196" s="13"/>
      <c r="Y196" s="628"/>
      <c r="Z196" s="628"/>
      <c r="AA196" s="628"/>
      <c r="AB196" s="628"/>
      <c r="AC196" s="628"/>
      <c r="AD196" s="628"/>
      <c r="AE196" s="628"/>
      <c r="AF196" s="628"/>
      <c r="AG196" s="628"/>
      <c r="AH196" s="628"/>
      <c r="AI196" s="628"/>
      <c r="AJ196" s="628"/>
      <c r="AK196" s="628"/>
      <c r="AL196" s="11"/>
      <c r="AM196" s="11"/>
      <c r="AN196" s="11"/>
      <c r="AO196" s="11"/>
      <c r="AP196" s="11"/>
      <c r="AQ196" s="11"/>
      <c r="AR196" s="11"/>
      <c r="AS196" s="11"/>
      <c r="AT196" s="14"/>
    </row>
    <row r="197" spans="1:46" s="12" customFormat="1" ht="8.1" customHeight="1">
      <c r="A197" s="13"/>
      <c r="B197" s="625"/>
      <c r="C197" s="625"/>
      <c r="D197" s="625"/>
      <c r="E197" s="625"/>
      <c r="F197" s="625"/>
      <c r="G197" s="625"/>
      <c r="H197" s="625"/>
      <c r="I197" s="625"/>
      <c r="J197" s="625"/>
      <c r="K197" s="625"/>
      <c r="L197" s="625"/>
      <c r="M197" s="625"/>
      <c r="N197" s="625"/>
      <c r="O197" s="11"/>
      <c r="P197" s="11"/>
      <c r="Q197" s="11"/>
      <c r="R197" s="11"/>
      <c r="S197" s="11"/>
      <c r="T197" s="11"/>
      <c r="U197" s="11"/>
      <c r="V197" s="11"/>
      <c r="W197" s="14"/>
      <c r="X197" s="13"/>
      <c r="Y197" s="628"/>
      <c r="Z197" s="628"/>
      <c r="AA197" s="628"/>
      <c r="AB197" s="628"/>
      <c r="AC197" s="628"/>
      <c r="AD197" s="628"/>
      <c r="AE197" s="628"/>
      <c r="AF197" s="628"/>
      <c r="AG197" s="628"/>
      <c r="AH197" s="628"/>
      <c r="AI197" s="628"/>
      <c r="AJ197" s="628"/>
      <c r="AK197" s="628"/>
      <c r="AL197" s="11"/>
      <c r="AM197" s="11"/>
      <c r="AN197" s="11"/>
      <c r="AO197" s="11"/>
      <c r="AP197" s="11"/>
      <c r="AQ197" s="11"/>
      <c r="AR197" s="11"/>
      <c r="AS197" s="11"/>
      <c r="AT197" s="14"/>
    </row>
    <row r="198" spans="1:46" s="12" customFormat="1" ht="8.1" customHeight="1">
      <c r="A198" s="13"/>
      <c r="B198" s="625"/>
      <c r="C198" s="625"/>
      <c r="D198" s="625"/>
      <c r="E198" s="625"/>
      <c r="F198" s="625"/>
      <c r="G198" s="625"/>
      <c r="H198" s="625"/>
      <c r="I198" s="625"/>
      <c r="J198" s="625"/>
      <c r="K198" s="625"/>
      <c r="L198" s="625"/>
      <c r="M198" s="625"/>
      <c r="N198" s="625"/>
      <c r="O198" s="11"/>
      <c r="P198" s="11"/>
      <c r="Q198" s="11"/>
      <c r="R198" s="11"/>
      <c r="S198" s="11"/>
      <c r="T198" s="11"/>
      <c r="U198" s="11"/>
      <c r="V198" s="11"/>
      <c r="W198" s="14"/>
      <c r="X198" s="13"/>
      <c r="Y198" s="628"/>
      <c r="Z198" s="628"/>
      <c r="AA198" s="628"/>
      <c r="AB198" s="628"/>
      <c r="AC198" s="628"/>
      <c r="AD198" s="628"/>
      <c r="AE198" s="628"/>
      <c r="AF198" s="628"/>
      <c r="AG198" s="628"/>
      <c r="AH198" s="628"/>
      <c r="AI198" s="628"/>
      <c r="AJ198" s="628"/>
      <c r="AK198" s="628"/>
      <c r="AL198" s="11"/>
      <c r="AM198" s="11"/>
      <c r="AN198" s="11"/>
      <c r="AO198" s="11"/>
      <c r="AP198" s="11"/>
      <c r="AQ198" s="11"/>
      <c r="AR198" s="11"/>
      <c r="AS198" s="11"/>
      <c r="AT198" s="14"/>
    </row>
    <row r="199" spans="1:46" s="12" customFormat="1" ht="9.9499999999999993" customHeight="1">
      <c r="A199" s="13"/>
      <c r="B199" s="629" t="s">
        <v>706</v>
      </c>
      <c r="C199" s="629"/>
      <c r="D199" s="629"/>
      <c r="E199" s="629"/>
      <c r="F199" s="629"/>
      <c r="G199" s="629"/>
      <c r="H199" s="629"/>
      <c r="I199" s="629"/>
      <c r="J199" s="629"/>
      <c r="K199" s="629"/>
      <c r="L199" s="629"/>
      <c r="M199" s="629"/>
      <c r="N199" s="630"/>
      <c r="O199" s="11"/>
      <c r="P199" s="11"/>
      <c r="Q199" s="11"/>
      <c r="R199" s="11"/>
      <c r="S199" s="11"/>
      <c r="T199" s="11"/>
      <c r="U199" s="11"/>
      <c r="V199" s="11"/>
      <c r="W199" s="14"/>
      <c r="X199" s="13"/>
      <c r="Y199" s="629" t="s">
        <v>707</v>
      </c>
      <c r="Z199" s="629"/>
      <c r="AA199" s="629"/>
      <c r="AB199" s="629"/>
      <c r="AC199" s="629"/>
      <c r="AD199" s="629"/>
      <c r="AE199" s="629"/>
      <c r="AF199" s="629"/>
      <c r="AG199" s="629"/>
      <c r="AH199" s="629"/>
      <c r="AI199" s="629"/>
      <c r="AJ199" s="629"/>
      <c r="AK199" s="630"/>
      <c r="AL199" s="11"/>
      <c r="AM199" s="11"/>
      <c r="AN199" s="11"/>
      <c r="AO199" s="11"/>
      <c r="AP199" s="11"/>
      <c r="AQ199" s="11"/>
      <c r="AR199" s="11"/>
      <c r="AS199" s="11"/>
      <c r="AT199" s="14"/>
    </row>
    <row r="200" spans="1:46" s="12" customFormat="1" ht="8.1" customHeight="1">
      <c r="A200" s="13"/>
      <c r="B200" s="629"/>
      <c r="C200" s="629"/>
      <c r="D200" s="629"/>
      <c r="E200" s="629"/>
      <c r="F200" s="629"/>
      <c r="G200" s="629"/>
      <c r="H200" s="629"/>
      <c r="I200" s="629"/>
      <c r="J200" s="629"/>
      <c r="K200" s="629"/>
      <c r="L200" s="629"/>
      <c r="M200" s="629"/>
      <c r="N200" s="630"/>
      <c r="O200" s="11"/>
      <c r="P200" s="11"/>
      <c r="Q200" s="11"/>
      <c r="R200" s="11"/>
      <c r="S200" s="11"/>
      <c r="T200" s="11"/>
      <c r="U200" s="11"/>
      <c r="V200" s="11"/>
      <c r="W200" s="14"/>
      <c r="X200" s="13"/>
      <c r="Y200" s="629"/>
      <c r="Z200" s="629"/>
      <c r="AA200" s="629"/>
      <c r="AB200" s="629"/>
      <c r="AC200" s="629"/>
      <c r="AD200" s="629"/>
      <c r="AE200" s="629"/>
      <c r="AF200" s="629"/>
      <c r="AG200" s="629"/>
      <c r="AH200" s="629"/>
      <c r="AI200" s="629"/>
      <c r="AJ200" s="629"/>
      <c r="AK200" s="630"/>
      <c r="AL200" s="11"/>
      <c r="AM200" s="11"/>
      <c r="AN200" s="11"/>
      <c r="AO200" s="11"/>
      <c r="AP200" s="11"/>
      <c r="AQ200" s="11"/>
      <c r="AR200" s="11"/>
      <c r="AS200" s="11"/>
      <c r="AT200" s="14"/>
    </row>
    <row r="201" spans="1:46" s="12" customFormat="1" ht="8.1" customHeight="1">
      <c r="A201" s="13"/>
      <c r="B201" s="629" t="s">
        <v>1020</v>
      </c>
      <c r="C201" s="629"/>
      <c r="D201" s="629"/>
      <c r="E201" s="629"/>
      <c r="F201" s="629"/>
      <c r="G201" s="629"/>
      <c r="H201" s="629"/>
      <c r="I201" s="629"/>
      <c r="J201" s="629"/>
      <c r="K201" s="629"/>
      <c r="L201" s="629"/>
      <c r="M201" s="629"/>
      <c r="N201" s="630"/>
      <c r="O201" s="11"/>
      <c r="P201" s="11"/>
      <c r="Q201" s="11"/>
      <c r="R201" s="11"/>
      <c r="S201" s="11"/>
      <c r="T201" s="11"/>
      <c r="U201" s="11"/>
      <c r="V201" s="11"/>
      <c r="W201" s="14"/>
      <c r="X201" s="13"/>
      <c r="Y201" s="629" t="s">
        <v>1020</v>
      </c>
      <c r="Z201" s="629"/>
      <c r="AA201" s="629"/>
      <c r="AB201" s="629"/>
      <c r="AC201" s="629"/>
      <c r="AD201" s="629"/>
      <c r="AE201" s="629"/>
      <c r="AF201" s="629"/>
      <c r="AG201" s="629"/>
      <c r="AH201" s="629"/>
      <c r="AI201" s="629"/>
      <c r="AJ201" s="629"/>
      <c r="AK201" s="630"/>
      <c r="AL201" s="11"/>
      <c r="AM201" s="11"/>
      <c r="AN201" s="11"/>
      <c r="AO201" s="11"/>
      <c r="AP201" s="11"/>
      <c r="AQ201" s="11"/>
      <c r="AR201" s="11"/>
      <c r="AS201" s="11"/>
      <c r="AT201" s="14"/>
    </row>
    <row r="202" spans="1:46" s="12" customFormat="1" ht="9.9499999999999993" customHeight="1">
      <c r="A202" s="13"/>
      <c r="B202" s="629"/>
      <c r="C202" s="629"/>
      <c r="D202" s="629"/>
      <c r="E202" s="629"/>
      <c r="F202" s="629"/>
      <c r="G202" s="629"/>
      <c r="H202" s="629"/>
      <c r="I202" s="629"/>
      <c r="J202" s="629"/>
      <c r="K202" s="629"/>
      <c r="L202" s="629"/>
      <c r="M202" s="629"/>
      <c r="N202" s="630"/>
      <c r="O202" s="11"/>
      <c r="P202" s="11"/>
      <c r="Q202" s="11"/>
      <c r="R202" s="11"/>
      <c r="S202" s="11"/>
      <c r="T202" s="11"/>
      <c r="U202" s="11"/>
      <c r="V202" s="11"/>
      <c r="W202" s="14"/>
      <c r="X202" s="13"/>
      <c r="Y202" s="629"/>
      <c r="Z202" s="629"/>
      <c r="AA202" s="629"/>
      <c r="AB202" s="629"/>
      <c r="AC202" s="629"/>
      <c r="AD202" s="629"/>
      <c r="AE202" s="629"/>
      <c r="AF202" s="629"/>
      <c r="AG202" s="629"/>
      <c r="AH202" s="629"/>
      <c r="AI202" s="629"/>
      <c r="AJ202" s="629"/>
      <c r="AK202" s="630"/>
      <c r="AL202" s="11"/>
      <c r="AM202" s="11"/>
      <c r="AN202" s="11"/>
      <c r="AO202" s="11"/>
      <c r="AP202" s="11"/>
      <c r="AQ202" s="11"/>
      <c r="AR202" s="11"/>
      <c r="AS202" s="11"/>
      <c r="AT202" s="14"/>
    </row>
    <row r="203" spans="1:46" s="12" customFormat="1" ht="8.1" customHeight="1">
      <c r="A203" s="13"/>
      <c r="B203" s="629" t="s">
        <v>1037</v>
      </c>
      <c r="C203" s="629"/>
      <c r="D203" s="629"/>
      <c r="E203" s="629"/>
      <c r="F203" s="629"/>
      <c r="G203" s="629"/>
      <c r="H203" s="629"/>
      <c r="I203" s="629"/>
      <c r="J203" s="629"/>
      <c r="K203" s="629"/>
      <c r="L203" s="629"/>
      <c r="M203" s="629"/>
      <c r="N203" s="630"/>
      <c r="O203" s="11"/>
      <c r="P203" s="11"/>
      <c r="Q203" s="11"/>
      <c r="R203" s="11"/>
      <c r="S203" s="11"/>
      <c r="T203" s="11"/>
      <c r="U203" s="11"/>
      <c r="V203" s="11"/>
      <c r="W203" s="14"/>
      <c r="X203" s="13"/>
      <c r="Y203" s="629" t="s">
        <v>1038</v>
      </c>
      <c r="Z203" s="629"/>
      <c r="AA203" s="629"/>
      <c r="AB203" s="629"/>
      <c r="AC203" s="629"/>
      <c r="AD203" s="629"/>
      <c r="AE203" s="629"/>
      <c r="AF203" s="629"/>
      <c r="AG203" s="629"/>
      <c r="AH203" s="629"/>
      <c r="AI203" s="629"/>
      <c r="AJ203" s="629"/>
      <c r="AK203" s="630"/>
      <c r="AL203" s="11"/>
      <c r="AM203" s="11"/>
      <c r="AN203" s="11"/>
      <c r="AO203" s="11"/>
      <c r="AP203" s="11"/>
      <c r="AQ203" s="11"/>
      <c r="AR203" s="11"/>
      <c r="AS203" s="11"/>
      <c r="AT203" s="14"/>
    </row>
    <row r="204" spans="1:46" s="12" customFormat="1" ht="8.1" customHeight="1">
      <c r="A204" s="13"/>
      <c r="B204" s="629"/>
      <c r="C204" s="629"/>
      <c r="D204" s="629"/>
      <c r="E204" s="629"/>
      <c r="F204" s="629"/>
      <c r="G204" s="629"/>
      <c r="H204" s="629"/>
      <c r="I204" s="629"/>
      <c r="J204" s="629"/>
      <c r="K204" s="629"/>
      <c r="L204" s="629"/>
      <c r="M204" s="629"/>
      <c r="N204" s="630"/>
      <c r="O204" s="11"/>
      <c r="P204" s="11"/>
      <c r="Q204" s="11"/>
      <c r="R204" s="11"/>
      <c r="S204" s="11"/>
      <c r="T204" s="11"/>
      <c r="U204" s="11"/>
      <c r="V204" s="11"/>
      <c r="W204" s="14"/>
      <c r="X204" s="13"/>
      <c r="Y204" s="629"/>
      <c r="Z204" s="629"/>
      <c r="AA204" s="629"/>
      <c r="AB204" s="629"/>
      <c r="AC204" s="629"/>
      <c r="AD204" s="629"/>
      <c r="AE204" s="629"/>
      <c r="AF204" s="629"/>
      <c r="AG204" s="629"/>
      <c r="AH204" s="629"/>
      <c r="AI204" s="629"/>
      <c r="AJ204" s="629"/>
      <c r="AK204" s="630"/>
      <c r="AL204" s="11"/>
      <c r="AM204" s="11"/>
      <c r="AN204" s="11"/>
      <c r="AO204" s="11"/>
      <c r="AP204" s="11"/>
      <c r="AQ204" s="11"/>
      <c r="AR204" s="11"/>
      <c r="AS204" s="11"/>
      <c r="AT204" s="14"/>
    </row>
    <row r="205" spans="1:46" s="12" customFormat="1" ht="9.75" customHeight="1">
      <c r="A205" s="13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4"/>
      <c r="X205" s="13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4"/>
    </row>
    <row r="206" spans="1:46" s="12" customFormat="1" ht="8.1" customHeight="1">
      <c r="A206" s="13"/>
      <c r="B206" s="631" t="s">
        <v>819</v>
      </c>
      <c r="C206" s="631"/>
      <c r="D206" s="631"/>
      <c r="E206" s="631"/>
      <c r="F206" s="631"/>
      <c r="G206" s="631"/>
      <c r="H206" s="631"/>
      <c r="I206" s="631"/>
      <c r="J206" s="631"/>
      <c r="K206" s="631"/>
      <c r="L206" s="631"/>
      <c r="M206" s="631"/>
      <c r="N206" s="632"/>
      <c r="O206" s="11"/>
      <c r="P206" s="11"/>
      <c r="Q206" s="11"/>
      <c r="R206" s="11"/>
      <c r="S206" s="11"/>
      <c r="T206" s="11"/>
      <c r="U206" s="11"/>
      <c r="V206" s="11"/>
      <c r="W206" s="14"/>
      <c r="X206" s="13"/>
      <c r="Y206" s="631" t="s">
        <v>829</v>
      </c>
      <c r="Z206" s="631"/>
      <c r="AA206" s="631"/>
      <c r="AB206" s="631"/>
      <c r="AC206" s="631"/>
      <c r="AD206" s="631"/>
      <c r="AE206" s="631"/>
      <c r="AF206" s="631"/>
      <c r="AG206" s="631"/>
      <c r="AH206" s="631"/>
      <c r="AI206" s="631"/>
      <c r="AJ206" s="631"/>
      <c r="AK206" s="632"/>
      <c r="AL206" s="11"/>
      <c r="AM206" s="11"/>
      <c r="AN206" s="11"/>
      <c r="AO206" s="11"/>
      <c r="AP206" s="11"/>
      <c r="AQ206" s="11"/>
      <c r="AR206" s="11"/>
      <c r="AS206" s="11"/>
      <c r="AT206" s="14"/>
    </row>
    <row r="207" spans="1:46" s="12" customFormat="1" ht="9.9499999999999993" customHeight="1">
      <c r="A207" s="13"/>
      <c r="B207" s="631"/>
      <c r="C207" s="631"/>
      <c r="D207" s="631"/>
      <c r="E207" s="631"/>
      <c r="F207" s="631"/>
      <c r="G207" s="631"/>
      <c r="H207" s="631"/>
      <c r="I207" s="631"/>
      <c r="J207" s="631"/>
      <c r="K207" s="631"/>
      <c r="L207" s="631"/>
      <c r="M207" s="631"/>
      <c r="N207" s="632"/>
      <c r="O207" s="11"/>
      <c r="P207" s="11"/>
      <c r="Q207" s="11"/>
      <c r="R207" s="11"/>
      <c r="S207" s="11"/>
      <c r="T207" s="11"/>
      <c r="U207" s="11"/>
      <c r="V207" s="11"/>
      <c r="W207" s="14"/>
      <c r="X207" s="13"/>
      <c r="Y207" s="631"/>
      <c r="Z207" s="631"/>
      <c r="AA207" s="631"/>
      <c r="AB207" s="631"/>
      <c r="AC207" s="631"/>
      <c r="AD207" s="631"/>
      <c r="AE207" s="631"/>
      <c r="AF207" s="631"/>
      <c r="AG207" s="631"/>
      <c r="AH207" s="631"/>
      <c r="AI207" s="631"/>
      <c r="AJ207" s="631"/>
      <c r="AK207" s="632"/>
      <c r="AL207" s="11"/>
      <c r="AM207" s="11"/>
      <c r="AN207" s="11"/>
      <c r="AO207" s="11"/>
      <c r="AP207" s="11"/>
      <c r="AQ207" s="11"/>
      <c r="AR207" s="11"/>
      <c r="AS207" s="11"/>
      <c r="AT207" s="14"/>
    </row>
    <row r="208" spans="1:46" s="12" customFormat="1" ht="9.9499999999999993" customHeight="1">
      <c r="A208" s="13"/>
      <c r="B208" s="631"/>
      <c r="C208" s="631"/>
      <c r="D208" s="631"/>
      <c r="E208" s="631"/>
      <c r="F208" s="631"/>
      <c r="G208" s="631"/>
      <c r="H208" s="631"/>
      <c r="I208" s="631"/>
      <c r="J208" s="631"/>
      <c r="K208" s="631"/>
      <c r="L208" s="631"/>
      <c r="M208" s="631"/>
      <c r="N208" s="632"/>
      <c r="O208" s="11"/>
      <c r="P208" s="11"/>
      <c r="Q208" s="11"/>
      <c r="R208" s="11"/>
      <c r="S208" s="11"/>
      <c r="T208" s="11"/>
      <c r="U208" s="11"/>
      <c r="V208" s="11"/>
      <c r="W208" s="14"/>
      <c r="X208" s="13"/>
      <c r="Y208" s="631"/>
      <c r="Z208" s="631"/>
      <c r="AA208" s="631"/>
      <c r="AB208" s="631"/>
      <c r="AC208" s="631"/>
      <c r="AD208" s="631"/>
      <c r="AE208" s="631"/>
      <c r="AF208" s="631"/>
      <c r="AG208" s="631"/>
      <c r="AH208" s="631"/>
      <c r="AI208" s="631"/>
      <c r="AJ208" s="631"/>
      <c r="AK208" s="632"/>
      <c r="AL208" s="11"/>
      <c r="AM208" s="11"/>
      <c r="AN208" s="11"/>
      <c r="AO208" s="11"/>
      <c r="AP208" s="11"/>
      <c r="AQ208" s="11"/>
      <c r="AR208" s="11"/>
      <c r="AS208" s="11"/>
      <c r="AT208" s="14"/>
    </row>
    <row r="209" spans="1:46" s="12" customFormat="1" ht="9.9499999999999993" customHeight="1">
      <c r="A209" s="13"/>
      <c r="B209" s="631"/>
      <c r="C209" s="631"/>
      <c r="D209" s="631"/>
      <c r="E209" s="631"/>
      <c r="F209" s="631"/>
      <c r="G209" s="631"/>
      <c r="H209" s="631"/>
      <c r="I209" s="631"/>
      <c r="J209" s="631"/>
      <c r="K209" s="631"/>
      <c r="L209" s="631"/>
      <c r="M209" s="631"/>
      <c r="N209" s="632"/>
      <c r="O209" s="11"/>
      <c r="P209" s="11"/>
      <c r="Q209" s="11"/>
      <c r="R209" s="11"/>
      <c r="S209" s="11"/>
      <c r="T209" s="11"/>
      <c r="U209" s="11"/>
      <c r="V209" s="11"/>
      <c r="W209" s="14"/>
      <c r="X209" s="13"/>
      <c r="Y209" s="631"/>
      <c r="Z209" s="631"/>
      <c r="AA209" s="631"/>
      <c r="AB209" s="631"/>
      <c r="AC209" s="631"/>
      <c r="AD209" s="631"/>
      <c r="AE209" s="631"/>
      <c r="AF209" s="631"/>
      <c r="AG209" s="631"/>
      <c r="AH209" s="631"/>
      <c r="AI209" s="631"/>
      <c r="AJ209" s="631"/>
      <c r="AK209" s="632"/>
      <c r="AL209" s="11"/>
      <c r="AM209" s="11"/>
      <c r="AN209" s="11"/>
      <c r="AO209" s="11"/>
      <c r="AP209" s="11"/>
      <c r="AQ209" s="11"/>
      <c r="AR209" s="11"/>
      <c r="AS209" s="11"/>
      <c r="AT209" s="14"/>
    </row>
    <row r="210" spans="1:46" s="12" customFormat="1" ht="6" customHeight="1">
      <c r="A210" s="15"/>
      <c r="B210" s="633"/>
      <c r="C210" s="633"/>
      <c r="D210" s="633"/>
      <c r="E210" s="633"/>
      <c r="F210" s="633"/>
      <c r="G210" s="633"/>
      <c r="H210" s="633"/>
      <c r="I210" s="633"/>
      <c r="J210" s="633"/>
      <c r="K210" s="633"/>
      <c r="L210" s="633"/>
      <c r="M210" s="633"/>
      <c r="N210" s="633"/>
      <c r="O210" s="16"/>
      <c r="P210" s="16"/>
      <c r="Q210" s="16"/>
      <c r="R210" s="16"/>
      <c r="S210" s="16"/>
      <c r="T210" s="16"/>
      <c r="U210" s="16"/>
      <c r="V210" s="16"/>
      <c r="W210" s="17"/>
      <c r="X210" s="15"/>
      <c r="Y210" s="633"/>
      <c r="Z210" s="633"/>
      <c r="AA210" s="633"/>
      <c r="AB210" s="633"/>
      <c r="AC210" s="633"/>
      <c r="AD210" s="633"/>
      <c r="AE210" s="633"/>
      <c r="AF210" s="633"/>
      <c r="AG210" s="633"/>
      <c r="AH210" s="633"/>
      <c r="AI210" s="633"/>
      <c r="AJ210" s="633"/>
      <c r="AK210" s="633"/>
      <c r="AL210" s="16"/>
      <c r="AM210" s="16"/>
      <c r="AN210" s="16"/>
      <c r="AO210" s="16"/>
      <c r="AP210" s="16"/>
      <c r="AQ210" s="16"/>
      <c r="AR210" s="16"/>
      <c r="AS210" s="16"/>
      <c r="AT210" s="17"/>
    </row>
    <row r="211" spans="1:46" s="11" customFormat="1" ht="6.75" customHeight="1">
      <c r="A211" s="8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10"/>
      <c r="X211" s="8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10"/>
    </row>
    <row r="212" spans="1:46" s="12" customFormat="1" ht="12.75" customHeight="1">
      <c r="A212" s="621" t="str">
        <f>Name</f>
        <v>ТСЖ "Ласточка"</v>
      </c>
      <c r="B212" s="622"/>
      <c r="C212" s="622"/>
      <c r="D212" s="622"/>
      <c r="E212" s="622"/>
      <c r="F212" s="622"/>
      <c r="G212" s="622"/>
      <c r="H212" s="622"/>
      <c r="I212" s="622"/>
      <c r="J212" s="622"/>
      <c r="K212" s="622"/>
      <c r="L212" s="622"/>
      <c r="M212" s="622"/>
      <c r="N212" s="622"/>
      <c r="O212" s="622"/>
      <c r="P212" s="622"/>
      <c r="Q212" s="622"/>
      <c r="R212" s="622"/>
      <c r="S212" s="622"/>
      <c r="T212" s="622"/>
      <c r="U212" s="622"/>
      <c r="V212" s="622"/>
      <c r="W212" s="623"/>
      <c r="X212" s="621" t="str">
        <f>Name</f>
        <v>ТСЖ "Ласточка"</v>
      </c>
      <c r="Y212" s="622"/>
      <c r="Z212" s="622"/>
      <c r="AA212" s="622"/>
      <c r="AB212" s="622"/>
      <c r="AC212" s="622"/>
      <c r="AD212" s="622"/>
      <c r="AE212" s="622"/>
      <c r="AF212" s="622"/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3"/>
    </row>
    <row r="213" spans="1:46" s="12" customFormat="1" ht="12.75" customHeight="1">
      <c r="A213" s="624"/>
      <c r="B213" s="622"/>
      <c r="C213" s="622"/>
      <c r="D213" s="622"/>
      <c r="E213" s="622"/>
      <c r="F213" s="622"/>
      <c r="G213" s="622"/>
      <c r="H213" s="622"/>
      <c r="I213" s="622"/>
      <c r="J213" s="622"/>
      <c r="K213" s="622"/>
      <c r="L213" s="622"/>
      <c r="M213" s="622"/>
      <c r="N213" s="622"/>
      <c r="O213" s="622"/>
      <c r="P213" s="622"/>
      <c r="Q213" s="622"/>
      <c r="R213" s="622"/>
      <c r="S213" s="622"/>
      <c r="T213" s="622"/>
      <c r="U213" s="622"/>
      <c r="V213" s="622"/>
      <c r="W213" s="623"/>
      <c r="X213" s="624"/>
      <c r="Y213" s="622"/>
      <c r="Z213" s="622"/>
      <c r="AA213" s="622"/>
      <c r="AB213" s="622"/>
      <c r="AC213" s="622"/>
      <c r="AD213" s="622"/>
      <c r="AE213" s="622"/>
      <c r="AF213" s="622"/>
      <c r="AG213" s="622"/>
      <c r="AH213" s="622"/>
      <c r="AI213" s="622"/>
      <c r="AJ213" s="622"/>
      <c r="AK213" s="622"/>
      <c r="AL213" s="622"/>
      <c r="AM213" s="622"/>
      <c r="AN213" s="622"/>
      <c r="AO213" s="622"/>
      <c r="AP213" s="622"/>
      <c r="AQ213" s="622"/>
      <c r="AR213" s="622"/>
      <c r="AS213" s="622"/>
      <c r="AT213" s="623"/>
    </row>
    <row r="214" spans="1:46" s="12" customFormat="1" ht="6" customHeight="1">
      <c r="A214" s="13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4"/>
      <c r="X214" s="13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4"/>
    </row>
    <row r="215" spans="1:46" s="12" customFormat="1" ht="9.9499999999999993" customHeight="1">
      <c r="A215" s="13"/>
      <c r="B215" s="628" t="str">
        <f>"ИНН "&amp;INN&amp;", БИК "&amp;BIC&amp;", Р/С "&amp;PersonalAcc</f>
        <v>ИНН 2538091633, БИК 040813608, Р/С 40703810050000001746</v>
      </c>
      <c r="C215" s="628"/>
      <c r="D215" s="628"/>
      <c r="E215" s="628"/>
      <c r="F215" s="628"/>
      <c r="G215" s="628"/>
      <c r="H215" s="628"/>
      <c r="I215" s="628"/>
      <c r="J215" s="628"/>
      <c r="K215" s="628"/>
      <c r="L215" s="628"/>
      <c r="M215" s="628"/>
      <c r="N215" s="628"/>
      <c r="O215" s="53"/>
      <c r="P215" s="53"/>
      <c r="Q215" s="53"/>
      <c r="R215" s="53"/>
      <c r="S215" s="53"/>
      <c r="T215" s="53"/>
      <c r="U215" s="53"/>
      <c r="V215" s="53"/>
      <c r="W215" s="14"/>
      <c r="X215" s="13"/>
      <c r="Y215" s="628" t="str">
        <f>"ИНН "&amp;INN&amp;", БИК "&amp;BIC&amp;", Р/С "&amp;PersonalAcc</f>
        <v>ИНН 2538091633, БИК 040813608, Р/С 40703810050000001746</v>
      </c>
      <c r="Z215" s="628"/>
      <c r="AA215" s="628"/>
      <c r="AB215" s="628"/>
      <c r="AC215" s="628"/>
      <c r="AD215" s="628"/>
      <c r="AE215" s="628"/>
      <c r="AF215" s="628"/>
      <c r="AG215" s="628"/>
      <c r="AH215" s="628"/>
      <c r="AI215" s="628"/>
      <c r="AJ215" s="628"/>
      <c r="AK215" s="628"/>
      <c r="AL215" s="53"/>
      <c r="AM215" s="53"/>
      <c r="AN215" s="53"/>
      <c r="AO215" s="53"/>
      <c r="AP215" s="53"/>
      <c r="AQ215" s="53"/>
      <c r="AR215" s="53"/>
      <c r="AS215" s="53"/>
      <c r="AT215" s="14"/>
    </row>
    <row r="216" spans="1:46" s="12" customFormat="1" ht="9.9499999999999993" customHeight="1">
      <c r="A216" s="13"/>
      <c r="B216" s="628"/>
      <c r="C216" s="628"/>
      <c r="D216" s="628"/>
      <c r="E216" s="628"/>
      <c r="F216" s="628"/>
      <c r="G216" s="628"/>
      <c r="H216" s="628"/>
      <c r="I216" s="628"/>
      <c r="J216" s="628"/>
      <c r="K216" s="628"/>
      <c r="L216" s="628"/>
      <c r="M216" s="628"/>
      <c r="N216" s="628"/>
      <c r="O216" s="53"/>
      <c r="P216" s="53"/>
      <c r="Q216" s="53"/>
      <c r="R216" s="53"/>
      <c r="S216" s="53"/>
      <c r="T216" s="53"/>
      <c r="U216" s="53"/>
      <c r="V216" s="53"/>
      <c r="W216" s="14"/>
      <c r="X216" s="13"/>
      <c r="Y216" s="628"/>
      <c r="Z216" s="628"/>
      <c r="AA216" s="628"/>
      <c r="AB216" s="628"/>
      <c r="AC216" s="628"/>
      <c r="AD216" s="628"/>
      <c r="AE216" s="628"/>
      <c r="AF216" s="628"/>
      <c r="AG216" s="628"/>
      <c r="AH216" s="628"/>
      <c r="AI216" s="628"/>
      <c r="AJ216" s="628"/>
      <c r="AK216" s="628"/>
      <c r="AL216" s="53"/>
      <c r="AM216" s="53"/>
      <c r="AN216" s="53"/>
      <c r="AO216" s="53"/>
      <c r="AP216" s="53"/>
      <c r="AQ216" s="53"/>
      <c r="AR216" s="53"/>
      <c r="AS216" s="53"/>
      <c r="AT216" s="14"/>
    </row>
    <row r="217" spans="1:46" s="12" customFormat="1" ht="6" customHeight="1">
      <c r="A217" s="13"/>
      <c r="B217" s="628"/>
      <c r="C217" s="628"/>
      <c r="D217" s="628"/>
      <c r="E217" s="628"/>
      <c r="F217" s="628"/>
      <c r="G217" s="628"/>
      <c r="H217" s="628"/>
      <c r="I217" s="628"/>
      <c r="J217" s="628"/>
      <c r="K217" s="628"/>
      <c r="L217" s="628"/>
      <c r="M217" s="628"/>
      <c r="N217" s="628"/>
      <c r="O217" s="11"/>
      <c r="P217" s="11"/>
      <c r="Q217" s="11"/>
      <c r="R217" s="11"/>
      <c r="S217" s="11"/>
      <c r="T217" s="11"/>
      <c r="U217" s="11"/>
      <c r="V217" s="11"/>
      <c r="W217" s="14"/>
      <c r="X217" s="13"/>
      <c r="Y217" s="628"/>
      <c r="Z217" s="628"/>
      <c r="AA217" s="628"/>
      <c r="AB217" s="628"/>
      <c r="AC217" s="628"/>
      <c r="AD217" s="628"/>
      <c r="AE217" s="628"/>
      <c r="AF217" s="628"/>
      <c r="AG217" s="628"/>
      <c r="AH217" s="628"/>
      <c r="AI217" s="628"/>
      <c r="AJ217" s="628"/>
      <c r="AK217" s="628"/>
      <c r="AL217" s="11"/>
      <c r="AM217" s="11"/>
      <c r="AN217" s="11"/>
      <c r="AO217" s="11"/>
      <c r="AP217" s="11"/>
      <c r="AQ217" s="11"/>
      <c r="AR217" s="11"/>
      <c r="AS217" s="11"/>
      <c r="AT217" s="14"/>
    </row>
    <row r="218" spans="1:46" s="12" customFormat="1" ht="8.1" customHeight="1">
      <c r="A218" s="13"/>
      <c r="B218" s="628"/>
      <c r="C218" s="628"/>
      <c r="D218" s="628"/>
      <c r="E218" s="628"/>
      <c r="F218" s="628"/>
      <c r="G218" s="628"/>
      <c r="H218" s="628"/>
      <c r="I218" s="628"/>
      <c r="J218" s="628"/>
      <c r="K218" s="628"/>
      <c r="L218" s="628"/>
      <c r="M218" s="628"/>
      <c r="N218" s="628"/>
      <c r="O218" s="11"/>
      <c r="P218" s="11"/>
      <c r="Q218" s="11"/>
      <c r="R218" s="11"/>
      <c r="S218" s="11"/>
      <c r="T218" s="11"/>
      <c r="U218" s="11"/>
      <c r="V218" s="11"/>
      <c r="W218" s="14"/>
      <c r="X218" s="13"/>
      <c r="Y218" s="628"/>
      <c r="Z218" s="628"/>
      <c r="AA218" s="628"/>
      <c r="AB218" s="628"/>
      <c r="AC218" s="628"/>
      <c r="AD218" s="628"/>
      <c r="AE218" s="628"/>
      <c r="AF218" s="628"/>
      <c r="AG218" s="628"/>
      <c r="AH218" s="628"/>
      <c r="AI218" s="628"/>
      <c r="AJ218" s="628"/>
      <c r="AK218" s="628"/>
      <c r="AL218" s="11"/>
      <c r="AM218" s="11"/>
      <c r="AN218" s="11"/>
      <c r="AO218" s="11"/>
      <c r="AP218" s="11"/>
      <c r="AQ218" s="11"/>
      <c r="AR218" s="11"/>
      <c r="AS218" s="11"/>
      <c r="AT218" s="14"/>
    </row>
    <row r="219" spans="1:46" s="12" customFormat="1" ht="8.1" customHeight="1">
      <c r="A219" s="13"/>
      <c r="B219" s="628"/>
      <c r="C219" s="628"/>
      <c r="D219" s="628"/>
      <c r="E219" s="628"/>
      <c r="F219" s="628"/>
      <c r="G219" s="628"/>
      <c r="H219" s="628"/>
      <c r="I219" s="628"/>
      <c r="J219" s="628"/>
      <c r="K219" s="628"/>
      <c r="L219" s="628"/>
      <c r="M219" s="628"/>
      <c r="N219" s="628"/>
      <c r="O219" s="11"/>
      <c r="P219" s="11"/>
      <c r="Q219" s="11"/>
      <c r="R219" s="11"/>
      <c r="S219" s="11"/>
      <c r="T219" s="11"/>
      <c r="U219" s="11"/>
      <c r="V219" s="11"/>
      <c r="W219" s="14"/>
      <c r="X219" s="13"/>
      <c r="Y219" s="628"/>
      <c r="Z219" s="628"/>
      <c r="AA219" s="628"/>
      <c r="AB219" s="628"/>
      <c r="AC219" s="628"/>
      <c r="AD219" s="628"/>
      <c r="AE219" s="628"/>
      <c r="AF219" s="628"/>
      <c r="AG219" s="628"/>
      <c r="AH219" s="628"/>
      <c r="AI219" s="628"/>
      <c r="AJ219" s="628"/>
      <c r="AK219" s="628"/>
      <c r="AL219" s="11"/>
      <c r="AM219" s="11"/>
      <c r="AN219" s="11"/>
      <c r="AO219" s="11"/>
      <c r="AP219" s="11"/>
      <c r="AQ219" s="11"/>
      <c r="AR219" s="11"/>
      <c r="AS219" s="11"/>
      <c r="AT219" s="14"/>
    </row>
    <row r="220" spans="1:46" s="12" customFormat="1" ht="9.9499999999999993" customHeight="1">
      <c r="A220" s="13"/>
      <c r="B220" s="629" t="s">
        <v>708</v>
      </c>
      <c r="C220" s="629"/>
      <c r="D220" s="629"/>
      <c r="E220" s="629"/>
      <c r="F220" s="629"/>
      <c r="G220" s="629"/>
      <c r="H220" s="629"/>
      <c r="I220" s="629"/>
      <c r="J220" s="629"/>
      <c r="K220" s="629"/>
      <c r="L220" s="629"/>
      <c r="M220" s="629"/>
      <c r="N220" s="630"/>
      <c r="O220" s="11"/>
      <c r="P220" s="11"/>
      <c r="Q220" s="11"/>
      <c r="R220" s="11"/>
      <c r="S220" s="11"/>
      <c r="T220" s="11"/>
      <c r="U220" s="11"/>
      <c r="V220" s="11"/>
      <c r="W220" s="14"/>
      <c r="X220" s="13"/>
      <c r="Y220" s="629" t="s">
        <v>709</v>
      </c>
      <c r="Z220" s="629"/>
      <c r="AA220" s="629"/>
      <c r="AB220" s="629"/>
      <c r="AC220" s="629"/>
      <c r="AD220" s="629"/>
      <c r="AE220" s="629"/>
      <c r="AF220" s="629"/>
      <c r="AG220" s="629"/>
      <c r="AH220" s="629"/>
      <c r="AI220" s="629"/>
      <c r="AJ220" s="629"/>
      <c r="AK220" s="630"/>
      <c r="AL220" s="11"/>
      <c r="AM220" s="11"/>
      <c r="AN220" s="11"/>
      <c r="AO220" s="11"/>
      <c r="AP220" s="11"/>
      <c r="AQ220" s="11"/>
      <c r="AR220" s="11"/>
      <c r="AS220" s="11"/>
      <c r="AT220" s="14"/>
    </row>
    <row r="221" spans="1:46" s="12" customFormat="1" ht="8.1" customHeight="1">
      <c r="A221" s="13"/>
      <c r="B221" s="629"/>
      <c r="C221" s="629"/>
      <c r="D221" s="629"/>
      <c r="E221" s="629"/>
      <c r="F221" s="629"/>
      <c r="G221" s="629"/>
      <c r="H221" s="629"/>
      <c r="I221" s="629"/>
      <c r="J221" s="629"/>
      <c r="K221" s="629"/>
      <c r="L221" s="629"/>
      <c r="M221" s="629"/>
      <c r="N221" s="630"/>
      <c r="O221" s="11"/>
      <c r="P221" s="11"/>
      <c r="Q221" s="11"/>
      <c r="R221" s="11"/>
      <c r="S221" s="11"/>
      <c r="T221" s="11"/>
      <c r="U221" s="11"/>
      <c r="V221" s="11"/>
      <c r="W221" s="14"/>
      <c r="X221" s="13"/>
      <c r="Y221" s="629"/>
      <c r="Z221" s="629"/>
      <c r="AA221" s="629"/>
      <c r="AB221" s="629"/>
      <c r="AC221" s="629"/>
      <c r="AD221" s="629"/>
      <c r="AE221" s="629"/>
      <c r="AF221" s="629"/>
      <c r="AG221" s="629"/>
      <c r="AH221" s="629"/>
      <c r="AI221" s="629"/>
      <c r="AJ221" s="629"/>
      <c r="AK221" s="630"/>
      <c r="AL221" s="11"/>
      <c r="AM221" s="11"/>
      <c r="AN221" s="11"/>
      <c r="AO221" s="11"/>
      <c r="AP221" s="11"/>
      <c r="AQ221" s="11"/>
      <c r="AR221" s="11"/>
      <c r="AS221" s="11"/>
      <c r="AT221" s="14"/>
    </row>
    <row r="222" spans="1:46" s="12" customFormat="1" ht="8.1" customHeight="1">
      <c r="A222" s="13"/>
      <c r="B222" s="629" t="s">
        <v>1020</v>
      </c>
      <c r="C222" s="629"/>
      <c r="D222" s="629"/>
      <c r="E222" s="629"/>
      <c r="F222" s="629"/>
      <c r="G222" s="629"/>
      <c r="H222" s="629"/>
      <c r="I222" s="629"/>
      <c r="J222" s="629"/>
      <c r="K222" s="629"/>
      <c r="L222" s="629"/>
      <c r="M222" s="629"/>
      <c r="N222" s="630"/>
      <c r="O222" s="11"/>
      <c r="P222" s="11"/>
      <c r="Q222" s="11"/>
      <c r="R222" s="11"/>
      <c r="S222" s="11"/>
      <c r="T222" s="11"/>
      <c r="U222" s="11"/>
      <c r="V222" s="11"/>
      <c r="W222" s="14"/>
      <c r="X222" s="13"/>
      <c r="Y222" s="629" t="s">
        <v>1020</v>
      </c>
      <c r="Z222" s="629"/>
      <c r="AA222" s="629"/>
      <c r="AB222" s="629"/>
      <c r="AC222" s="629"/>
      <c r="AD222" s="629"/>
      <c r="AE222" s="629"/>
      <c r="AF222" s="629"/>
      <c r="AG222" s="629"/>
      <c r="AH222" s="629"/>
      <c r="AI222" s="629"/>
      <c r="AJ222" s="629"/>
      <c r="AK222" s="630"/>
      <c r="AL222" s="11"/>
      <c r="AM222" s="11"/>
      <c r="AN222" s="11"/>
      <c r="AO222" s="11"/>
      <c r="AP222" s="11"/>
      <c r="AQ222" s="11"/>
      <c r="AR222" s="11"/>
      <c r="AS222" s="11"/>
      <c r="AT222" s="14"/>
    </row>
    <row r="223" spans="1:46" s="12" customFormat="1" ht="9.9499999999999993" customHeight="1">
      <c r="A223" s="13"/>
      <c r="B223" s="629"/>
      <c r="C223" s="629"/>
      <c r="D223" s="629"/>
      <c r="E223" s="629"/>
      <c r="F223" s="629"/>
      <c r="G223" s="629"/>
      <c r="H223" s="629"/>
      <c r="I223" s="629"/>
      <c r="J223" s="629"/>
      <c r="K223" s="629"/>
      <c r="L223" s="629"/>
      <c r="M223" s="629"/>
      <c r="N223" s="630"/>
      <c r="O223" s="11"/>
      <c r="P223" s="11"/>
      <c r="Q223" s="11"/>
      <c r="R223" s="11"/>
      <c r="S223" s="11"/>
      <c r="T223" s="11"/>
      <c r="U223" s="11"/>
      <c r="V223" s="11"/>
      <c r="W223" s="14"/>
      <c r="X223" s="13"/>
      <c r="Y223" s="629"/>
      <c r="Z223" s="629"/>
      <c r="AA223" s="629"/>
      <c r="AB223" s="629"/>
      <c r="AC223" s="629"/>
      <c r="AD223" s="629"/>
      <c r="AE223" s="629"/>
      <c r="AF223" s="629"/>
      <c r="AG223" s="629"/>
      <c r="AH223" s="629"/>
      <c r="AI223" s="629"/>
      <c r="AJ223" s="629"/>
      <c r="AK223" s="630"/>
      <c r="AL223" s="11"/>
      <c r="AM223" s="11"/>
      <c r="AN223" s="11"/>
      <c r="AO223" s="11"/>
      <c r="AP223" s="11"/>
      <c r="AQ223" s="11"/>
      <c r="AR223" s="11"/>
      <c r="AS223" s="11"/>
      <c r="AT223" s="14"/>
    </row>
    <row r="224" spans="1:46" s="12" customFormat="1" ht="8.1" customHeight="1">
      <c r="A224" s="13"/>
      <c r="B224" s="629" t="s">
        <v>1039</v>
      </c>
      <c r="C224" s="629"/>
      <c r="D224" s="629"/>
      <c r="E224" s="629"/>
      <c r="F224" s="629"/>
      <c r="G224" s="629"/>
      <c r="H224" s="629"/>
      <c r="I224" s="629"/>
      <c r="J224" s="629"/>
      <c r="K224" s="629"/>
      <c r="L224" s="629"/>
      <c r="M224" s="629"/>
      <c r="N224" s="630"/>
      <c r="O224" s="11"/>
      <c r="P224" s="11"/>
      <c r="Q224" s="11"/>
      <c r="R224" s="11"/>
      <c r="S224" s="11"/>
      <c r="T224" s="11"/>
      <c r="U224" s="11"/>
      <c r="V224" s="11"/>
      <c r="W224" s="14"/>
      <c r="X224" s="13"/>
      <c r="Y224" s="629" t="s">
        <v>1040</v>
      </c>
      <c r="Z224" s="629"/>
      <c r="AA224" s="629"/>
      <c r="AB224" s="629"/>
      <c r="AC224" s="629"/>
      <c r="AD224" s="629"/>
      <c r="AE224" s="629"/>
      <c r="AF224" s="629"/>
      <c r="AG224" s="629"/>
      <c r="AH224" s="629"/>
      <c r="AI224" s="629"/>
      <c r="AJ224" s="629"/>
      <c r="AK224" s="630"/>
      <c r="AL224" s="11"/>
      <c r="AM224" s="11"/>
      <c r="AN224" s="11"/>
      <c r="AO224" s="11"/>
      <c r="AP224" s="11"/>
      <c r="AQ224" s="11"/>
      <c r="AR224" s="11"/>
      <c r="AS224" s="11"/>
      <c r="AT224" s="14"/>
    </row>
    <row r="225" spans="1:46" s="12" customFormat="1" ht="8.1" customHeight="1">
      <c r="A225" s="13"/>
      <c r="B225" s="629"/>
      <c r="C225" s="629"/>
      <c r="D225" s="629"/>
      <c r="E225" s="629"/>
      <c r="F225" s="629"/>
      <c r="G225" s="629"/>
      <c r="H225" s="629"/>
      <c r="I225" s="629"/>
      <c r="J225" s="629"/>
      <c r="K225" s="629"/>
      <c r="L225" s="629"/>
      <c r="M225" s="629"/>
      <c r="N225" s="630"/>
      <c r="O225" s="11"/>
      <c r="P225" s="11"/>
      <c r="Q225" s="11"/>
      <c r="R225" s="11"/>
      <c r="S225" s="11"/>
      <c r="T225" s="11"/>
      <c r="U225" s="11"/>
      <c r="V225" s="11"/>
      <c r="W225" s="14"/>
      <c r="X225" s="13"/>
      <c r="Y225" s="629"/>
      <c r="Z225" s="629"/>
      <c r="AA225" s="629"/>
      <c r="AB225" s="629"/>
      <c r="AC225" s="629"/>
      <c r="AD225" s="629"/>
      <c r="AE225" s="629"/>
      <c r="AF225" s="629"/>
      <c r="AG225" s="629"/>
      <c r="AH225" s="629"/>
      <c r="AI225" s="629"/>
      <c r="AJ225" s="629"/>
      <c r="AK225" s="630"/>
      <c r="AL225" s="11"/>
      <c r="AM225" s="11"/>
      <c r="AN225" s="11"/>
      <c r="AO225" s="11"/>
      <c r="AP225" s="11"/>
      <c r="AQ225" s="11"/>
      <c r="AR225" s="11"/>
      <c r="AS225" s="11"/>
      <c r="AT225" s="14"/>
    </row>
    <row r="226" spans="1:46" s="12" customFormat="1" ht="9.9499999999999993" customHeight="1">
      <c r="A226" s="13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4"/>
      <c r="X226" s="13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4"/>
    </row>
    <row r="227" spans="1:46" s="12" customFormat="1" ht="8.1" customHeight="1">
      <c r="A227" s="13"/>
      <c r="B227" s="631" t="s">
        <v>830</v>
      </c>
      <c r="C227" s="631"/>
      <c r="D227" s="631"/>
      <c r="E227" s="631"/>
      <c r="F227" s="631"/>
      <c r="G227" s="631"/>
      <c r="H227" s="631"/>
      <c r="I227" s="631"/>
      <c r="J227" s="631"/>
      <c r="K227" s="631"/>
      <c r="L227" s="631"/>
      <c r="M227" s="631"/>
      <c r="N227" s="632"/>
      <c r="O227" s="11"/>
      <c r="P227" s="11"/>
      <c r="Q227" s="11"/>
      <c r="R227" s="11"/>
      <c r="S227" s="11"/>
      <c r="T227" s="11"/>
      <c r="U227" s="11"/>
      <c r="V227" s="11"/>
      <c r="W227" s="14"/>
      <c r="X227" s="13"/>
      <c r="Y227" s="631" t="s">
        <v>831</v>
      </c>
      <c r="Z227" s="631"/>
      <c r="AA227" s="631"/>
      <c r="AB227" s="631"/>
      <c r="AC227" s="631"/>
      <c r="AD227" s="631"/>
      <c r="AE227" s="631"/>
      <c r="AF227" s="631"/>
      <c r="AG227" s="631"/>
      <c r="AH227" s="631"/>
      <c r="AI227" s="631"/>
      <c r="AJ227" s="631"/>
      <c r="AK227" s="632"/>
      <c r="AL227" s="11"/>
      <c r="AM227" s="11"/>
      <c r="AN227" s="11"/>
      <c r="AO227" s="11"/>
      <c r="AP227" s="11"/>
      <c r="AQ227" s="11"/>
      <c r="AR227" s="11"/>
      <c r="AS227" s="11"/>
      <c r="AT227" s="14"/>
    </row>
    <row r="228" spans="1:46" s="12" customFormat="1" ht="9.9499999999999993" customHeight="1">
      <c r="A228" s="13"/>
      <c r="B228" s="631"/>
      <c r="C228" s="631"/>
      <c r="D228" s="631"/>
      <c r="E228" s="631"/>
      <c r="F228" s="631"/>
      <c r="G228" s="631"/>
      <c r="H228" s="631"/>
      <c r="I228" s="631"/>
      <c r="J228" s="631"/>
      <c r="K228" s="631"/>
      <c r="L228" s="631"/>
      <c r="M228" s="631"/>
      <c r="N228" s="632"/>
      <c r="O228" s="11"/>
      <c r="P228" s="11"/>
      <c r="Q228" s="11"/>
      <c r="R228" s="11"/>
      <c r="S228" s="11"/>
      <c r="T228" s="11"/>
      <c r="U228" s="11"/>
      <c r="V228" s="11"/>
      <c r="W228" s="14"/>
      <c r="X228" s="13"/>
      <c r="Y228" s="631"/>
      <c r="Z228" s="631"/>
      <c r="AA228" s="631"/>
      <c r="AB228" s="631"/>
      <c r="AC228" s="631"/>
      <c r="AD228" s="631"/>
      <c r="AE228" s="631"/>
      <c r="AF228" s="631"/>
      <c r="AG228" s="631"/>
      <c r="AH228" s="631"/>
      <c r="AI228" s="631"/>
      <c r="AJ228" s="631"/>
      <c r="AK228" s="632"/>
      <c r="AL228" s="11"/>
      <c r="AM228" s="11"/>
      <c r="AN228" s="11"/>
      <c r="AO228" s="11"/>
      <c r="AP228" s="11"/>
      <c r="AQ228" s="11"/>
      <c r="AR228" s="11"/>
      <c r="AS228" s="11"/>
      <c r="AT228" s="14"/>
    </row>
    <row r="229" spans="1:46" s="12" customFormat="1" ht="9.9499999999999993" customHeight="1">
      <c r="A229" s="13"/>
      <c r="B229" s="631"/>
      <c r="C229" s="631"/>
      <c r="D229" s="631"/>
      <c r="E229" s="631"/>
      <c r="F229" s="631"/>
      <c r="G229" s="631"/>
      <c r="H229" s="631"/>
      <c r="I229" s="631"/>
      <c r="J229" s="631"/>
      <c r="K229" s="631"/>
      <c r="L229" s="631"/>
      <c r="M229" s="631"/>
      <c r="N229" s="632"/>
      <c r="O229" s="11"/>
      <c r="P229" s="11"/>
      <c r="Q229" s="11"/>
      <c r="R229" s="11"/>
      <c r="S229" s="11"/>
      <c r="T229" s="11"/>
      <c r="U229" s="11"/>
      <c r="V229" s="11"/>
      <c r="W229" s="14"/>
      <c r="X229" s="13"/>
      <c r="Y229" s="631"/>
      <c r="Z229" s="631"/>
      <c r="AA229" s="631"/>
      <c r="AB229" s="631"/>
      <c r="AC229" s="631"/>
      <c r="AD229" s="631"/>
      <c r="AE229" s="631"/>
      <c r="AF229" s="631"/>
      <c r="AG229" s="631"/>
      <c r="AH229" s="631"/>
      <c r="AI229" s="631"/>
      <c r="AJ229" s="631"/>
      <c r="AK229" s="632"/>
      <c r="AL229" s="11"/>
      <c r="AM229" s="11"/>
      <c r="AN229" s="11"/>
      <c r="AO229" s="11"/>
      <c r="AP229" s="11"/>
      <c r="AQ229" s="11"/>
      <c r="AR229" s="11"/>
      <c r="AS229" s="11"/>
      <c r="AT229" s="14"/>
    </row>
    <row r="230" spans="1:46" s="12" customFormat="1" ht="9.9499999999999993" customHeight="1">
      <c r="A230" s="13"/>
      <c r="B230" s="631"/>
      <c r="C230" s="631"/>
      <c r="D230" s="631"/>
      <c r="E230" s="631"/>
      <c r="F230" s="631"/>
      <c r="G230" s="631"/>
      <c r="H230" s="631"/>
      <c r="I230" s="631"/>
      <c r="J230" s="631"/>
      <c r="K230" s="631"/>
      <c r="L230" s="631"/>
      <c r="M230" s="631"/>
      <c r="N230" s="632"/>
      <c r="O230" s="11"/>
      <c r="P230" s="11"/>
      <c r="Q230" s="11"/>
      <c r="R230" s="11"/>
      <c r="S230" s="11"/>
      <c r="T230" s="11"/>
      <c r="U230" s="11"/>
      <c r="V230" s="11"/>
      <c r="W230" s="14"/>
      <c r="X230" s="13"/>
      <c r="Y230" s="631"/>
      <c r="Z230" s="631"/>
      <c r="AA230" s="631"/>
      <c r="AB230" s="631"/>
      <c r="AC230" s="631"/>
      <c r="AD230" s="631"/>
      <c r="AE230" s="631"/>
      <c r="AF230" s="631"/>
      <c r="AG230" s="631"/>
      <c r="AH230" s="631"/>
      <c r="AI230" s="631"/>
      <c r="AJ230" s="631"/>
      <c r="AK230" s="632"/>
      <c r="AL230" s="11"/>
      <c r="AM230" s="11"/>
      <c r="AN230" s="11"/>
      <c r="AO230" s="11"/>
      <c r="AP230" s="11"/>
      <c r="AQ230" s="11"/>
      <c r="AR230" s="11"/>
      <c r="AS230" s="11"/>
      <c r="AT230" s="14"/>
    </row>
    <row r="231" spans="1:46" s="12" customFormat="1" ht="6" customHeight="1">
      <c r="A231" s="15"/>
      <c r="B231" s="633"/>
      <c r="C231" s="633"/>
      <c r="D231" s="633"/>
      <c r="E231" s="633"/>
      <c r="F231" s="633"/>
      <c r="G231" s="633"/>
      <c r="H231" s="633"/>
      <c r="I231" s="633"/>
      <c r="J231" s="633"/>
      <c r="K231" s="633"/>
      <c r="L231" s="633"/>
      <c r="M231" s="633"/>
      <c r="N231" s="633"/>
      <c r="O231" s="16"/>
      <c r="P231" s="16"/>
      <c r="Q231" s="16"/>
      <c r="R231" s="16"/>
      <c r="S231" s="16"/>
      <c r="T231" s="16"/>
      <c r="U231" s="16"/>
      <c r="V231" s="16"/>
      <c r="W231" s="17"/>
      <c r="X231" s="15"/>
      <c r="Y231" s="633"/>
      <c r="Z231" s="633"/>
      <c r="AA231" s="633"/>
      <c r="AB231" s="633"/>
      <c r="AC231" s="633"/>
      <c r="AD231" s="633"/>
      <c r="AE231" s="633"/>
      <c r="AF231" s="633"/>
      <c r="AG231" s="633"/>
      <c r="AH231" s="633"/>
      <c r="AI231" s="633"/>
      <c r="AJ231" s="633"/>
      <c r="AK231" s="633"/>
      <c r="AL231" s="16"/>
      <c r="AM231" s="16"/>
      <c r="AN231" s="16"/>
      <c r="AO231" s="16"/>
      <c r="AP231" s="16"/>
      <c r="AQ231" s="16"/>
      <c r="AR231" s="16"/>
      <c r="AS231" s="16"/>
      <c r="AT231" s="17"/>
    </row>
    <row r="232" spans="1:46" s="12" customFormat="1" ht="9.9499999999999993" customHeight="1">
      <c r="A232" s="8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10"/>
      <c r="X232" s="8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10"/>
    </row>
    <row r="233" spans="1:46" s="12" customFormat="1" ht="12.75" customHeight="1">
      <c r="A233" s="621" t="str">
        <f>Name</f>
        <v>ТСЖ "Ласточка"</v>
      </c>
      <c r="B233" s="622"/>
      <c r="C233" s="622"/>
      <c r="D233" s="622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3"/>
      <c r="X233" s="621" t="str">
        <f>Name</f>
        <v>ТСЖ "Ласточка"</v>
      </c>
      <c r="Y233" s="622"/>
      <c r="Z233" s="622"/>
      <c r="AA233" s="622"/>
      <c r="AB233" s="622"/>
      <c r="AC233" s="622"/>
      <c r="AD233" s="622"/>
      <c r="AE233" s="622"/>
      <c r="AF233" s="622"/>
      <c r="AG233" s="622"/>
      <c r="AH233" s="622"/>
      <c r="AI233" s="622"/>
      <c r="AJ233" s="622"/>
      <c r="AK233" s="622"/>
      <c r="AL233" s="622"/>
      <c r="AM233" s="622"/>
      <c r="AN233" s="622"/>
      <c r="AO233" s="622"/>
      <c r="AP233" s="622"/>
      <c r="AQ233" s="622"/>
      <c r="AR233" s="622"/>
      <c r="AS233" s="622"/>
      <c r="AT233" s="623"/>
    </row>
    <row r="234" spans="1:46" s="12" customFormat="1" ht="12.75" customHeight="1">
      <c r="A234" s="624"/>
      <c r="B234" s="622"/>
      <c r="C234" s="622"/>
      <c r="D234" s="622"/>
      <c r="E234" s="622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3"/>
      <c r="X234" s="624"/>
      <c r="Y234" s="622"/>
      <c r="Z234" s="622"/>
      <c r="AA234" s="622"/>
      <c r="AB234" s="622"/>
      <c r="AC234" s="622"/>
      <c r="AD234" s="622"/>
      <c r="AE234" s="622"/>
      <c r="AF234" s="622"/>
      <c r="AG234" s="622"/>
      <c r="AH234" s="622"/>
      <c r="AI234" s="622"/>
      <c r="AJ234" s="622"/>
      <c r="AK234" s="622"/>
      <c r="AL234" s="622"/>
      <c r="AM234" s="622"/>
      <c r="AN234" s="622"/>
      <c r="AO234" s="622"/>
      <c r="AP234" s="622"/>
      <c r="AQ234" s="622"/>
      <c r="AR234" s="622"/>
      <c r="AS234" s="622"/>
      <c r="AT234" s="623"/>
    </row>
    <row r="235" spans="1:46" s="12" customFormat="1" ht="6" customHeight="1">
      <c r="A235" s="13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4"/>
      <c r="X235" s="13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4"/>
    </row>
    <row r="236" spans="1:46" s="12" customFormat="1" ht="9.9499999999999993" customHeight="1">
      <c r="A236" s="13"/>
      <c r="B236" s="628" t="str">
        <f>"ИНН "&amp;INN&amp;", БИК "&amp;BIC&amp;", Р/С "&amp;PersonalAcc</f>
        <v>ИНН 2538091633, БИК 040813608, Р/С 40703810050000001746</v>
      </c>
      <c r="C236" s="628"/>
      <c r="D236" s="628"/>
      <c r="E236" s="628"/>
      <c r="F236" s="628"/>
      <c r="G236" s="628"/>
      <c r="H236" s="628"/>
      <c r="I236" s="628"/>
      <c r="J236" s="628"/>
      <c r="K236" s="628"/>
      <c r="L236" s="628"/>
      <c r="M236" s="628"/>
      <c r="N236" s="628"/>
      <c r="O236" s="53"/>
      <c r="P236" s="53"/>
      <c r="Q236" s="53"/>
      <c r="R236" s="53"/>
      <c r="S236" s="53"/>
      <c r="T236" s="53"/>
      <c r="U236" s="53"/>
      <c r="V236" s="53"/>
      <c r="W236" s="14"/>
      <c r="X236" s="13"/>
      <c r="Y236" s="628" t="str">
        <f>"ИНН "&amp;INN&amp;", БИК "&amp;BIC&amp;", Р/С "&amp;PersonalAcc</f>
        <v>ИНН 2538091633, БИК 040813608, Р/С 40703810050000001746</v>
      </c>
      <c r="Z236" s="628"/>
      <c r="AA236" s="628"/>
      <c r="AB236" s="628"/>
      <c r="AC236" s="628"/>
      <c r="AD236" s="628"/>
      <c r="AE236" s="628"/>
      <c r="AF236" s="628"/>
      <c r="AG236" s="628"/>
      <c r="AH236" s="628"/>
      <c r="AI236" s="628"/>
      <c r="AJ236" s="628"/>
      <c r="AK236" s="628"/>
      <c r="AL236" s="53"/>
      <c r="AM236" s="53"/>
      <c r="AN236" s="53"/>
      <c r="AO236" s="53"/>
      <c r="AP236" s="53"/>
      <c r="AQ236" s="53"/>
      <c r="AR236" s="53"/>
      <c r="AS236" s="53"/>
      <c r="AT236" s="14"/>
    </row>
    <row r="237" spans="1:46" s="12" customFormat="1" ht="9.9499999999999993" customHeight="1">
      <c r="A237" s="13"/>
      <c r="B237" s="628"/>
      <c r="C237" s="628"/>
      <c r="D237" s="628"/>
      <c r="E237" s="628"/>
      <c r="F237" s="628"/>
      <c r="G237" s="628"/>
      <c r="H237" s="628"/>
      <c r="I237" s="628"/>
      <c r="J237" s="628"/>
      <c r="K237" s="628"/>
      <c r="L237" s="628"/>
      <c r="M237" s="628"/>
      <c r="N237" s="628"/>
      <c r="O237" s="53"/>
      <c r="P237" s="53"/>
      <c r="Q237" s="53"/>
      <c r="R237" s="53"/>
      <c r="S237" s="53"/>
      <c r="T237" s="53"/>
      <c r="U237" s="53"/>
      <c r="V237" s="53"/>
      <c r="W237" s="14"/>
      <c r="X237" s="13"/>
      <c r="Y237" s="628"/>
      <c r="Z237" s="628"/>
      <c r="AA237" s="628"/>
      <c r="AB237" s="628"/>
      <c r="AC237" s="628"/>
      <c r="AD237" s="628"/>
      <c r="AE237" s="628"/>
      <c r="AF237" s="628"/>
      <c r="AG237" s="628"/>
      <c r="AH237" s="628"/>
      <c r="AI237" s="628"/>
      <c r="AJ237" s="628"/>
      <c r="AK237" s="628"/>
      <c r="AL237" s="53"/>
      <c r="AM237" s="53"/>
      <c r="AN237" s="53"/>
      <c r="AO237" s="53"/>
      <c r="AP237" s="53"/>
      <c r="AQ237" s="53"/>
      <c r="AR237" s="53"/>
      <c r="AS237" s="53"/>
      <c r="AT237" s="14"/>
    </row>
    <row r="238" spans="1:46" s="12" customFormat="1" ht="6" customHeight="1">
      <c r="A238" s="13"/>
      <c r="B238" s="628"/>
      <c r="C238" s="628"/>
      <c r="D238" s="628"/>
      <c r="E238" s="628"/>
      <c r="F238" s="628"/>
      <c r="G238" s="628"/>
      <c r="H238" s="628"/>
      <c r="I238" s="628"/>
      <c r="J238" s="628"/>
      <c r="K238" s="628"/>
      <c r="L238" s="628"/>
      <c r="M238" s="628"/>
      <c r="N238" s="628"/>
      <c r="O238" s="11"/>
      <c r="P238" s="11"/>
      <c r="Q238" s="11"/>
      <c r="R238" s="11"/>
      <c r="S238" s="11"/>
      <c r="T238" s="11"/>
      <c r="U238" s="11"/>
      <c r="V238" s="11"/>
      <c r="W238" s="14"/>
      <c r="X238" s="13"/>
      <c r="Y238" s="628"/>
      <c r="Z238" s="628"/>
      <c r="AA238" s="628"/>
      <c r="AB238" s="628"/>
      <c r="AC238" s="628"/>
      <c r="AD238" s="628"/>
      <c r="AE238" s="628"/>
      <c r="AF238" s="628"/>
      <c r="AG238" s="628"/>
      <c r="AH238" s="628"/>
      <c r="AI238" s="628"/>
      <c r="AJ238" s="628"/>
      <c r="AK238" s="628"/>
      <c r="AL238" s="11"/>
      <c r="AM238" s="11"/>
      <c r="AN238" s="11"/>
      <c r="AO238" s="11"/>
      <c r="AP238" s="11"/>
      <c r="AQ238" s="11"/>
      <c r="AR238" s="11"/>
      <c r="AS238" s="11"/>
      <c r="AT238" s="14"/>
    </row>
    <row r="239" spans="1:46" s="12" customFormat="1" ht="8.1" customHeight="1">
      <c r="A239" s="13"/>
      <c r="B239" s="628"/>
      <c r="C239" s="628"/>
      <c r="D239" s="628"/>
      <c r="E239" s="628"/>
      <c r="F239" s="628"/>
      <c r="G239" s="628"/>
      <c r="H239" s="628"/>
      <c r="I239" s="628"/>
      <c r="J239" s="628"/>
      <c r="K239" s="628"/>
      <c r="L239" s="628"/>
      <c r="M239" s="628"/>
      <c r="N239" s="628"/>
      <c r="O239" s="11"/>
      <c r="P239" s="11"/>
      <c r="Q239" s="11"/>
      <c r="R239" s="11"/>
      <c r="S239" s="11"/>
      <c r="T239" s="11"/>
      <c r="U239" s="11"/>
      <c r="V239" s="11"/>
      <c r="W239" s="14"/>
      <c r="X239" s="13"/>
      <c r="Y239" s="628"/>
      <c r="Z239" s="628"/>
      <c r="AA239" s="628"/>
      <c r="AB239" s="628"/>
      <c r="AC239" s="628"/>
      <c r="AD239" s="628"/>
      <c r="AE239" s="628"/>
      <c r="AF239" s="628"/>
      <c r="AG239" s="628"/>
      <c r="AH239" s="628"/>
      <c r="AI239" s="628"/>
      <c r="AJ239" s="628"/>
      <c r="AK239" s="628"/>
      <c r="AL239" s="11"/>
      <c r="AM239" s="11"/>
      <c r="AN239" s="11"/>
      <c r="AO239" s="11"/>
      <c r="AP239" s="11"/>
      <c r="AQ239" s="11"/>
      <c r="AR239" s="11"/>
      <c r="AS239" s="11"/>
      <c r="AT239" s="14"/>
    </row>
    <row r="240" spans="1:46" s="12" customFormat="1" ht="8.1" customHeight="1">
      <c r="A240" s="13"/>
      <c r="B240" s="628"/>
      <c r="C240" s="628"/>
      <c r="D240" s="628"/>
      <c r="E240" s="628"/>
      <c r="F240" s="628"/>
      <c r="G240" s="628"/>
      <c r="H240" s="628"/>
      <c r="I240" s="628"/>
      <c r="J240" s="628"/>
      <c r="K240" s="628"/>
      <c r="L240" s="628"/>
      <c r="M240" s="628"/>
      <c r="N240" s="628"/>
      <c r="O240" s="11"/>
      <c r="P240" s="11"/>
      <c r="Q240" s="11"/>
      <c r="R240" s="11"/>
      <c r="S240" s="11"/>
      <c r="T240" s="11"/>
      <c r="U240" s="11"/>
      <c r="V240" s="11"/>
      <c r="W240" s="14"/>
      <c r="X240" s="13"/>
      <c r="Y240" s="628"/>
      <c r="Z240" s="628"/>
      <c r="AA240" s="628"/>
      <c r="AB240" s="628"/>
      <c r="AC240" s="628"/>
      <c r="AD240" s="628"/>
      <c r="AE240" s="628"/>
      <c r="AF240" s="628"/>
      <c r="AG240" s="628"/>
      <c r="AH240" s="628"/>
      <c r="AI240" s="628"/>
      <c r="AJ240" s="628"/>
      <c r="AK240" s="628"/>
      <c r="AL240" s="11"/>
      <c r="AM240" s="11"/>
      <c r="AN240" s="11"/>
      <c r="AO240" s="11"/>
      <c r="AP240" s="11"/>
      <c r="AQ240" s="11"/>
      <c r="AR240" s="11"/>
      <c r="AS240" s="11"/>
      <c r="AT240" s="14"/>
    </row>
    <row r="241" spans="1:46" s="12" customFormat="1" ht="9.9499999999999993" customHeight="1">
      <c r="A241" s="13"/>
      <c r="B241" s="629" t="s">
        <v>710</v>
      </c>
      <c r="C241" s="629"/>
      <c r="D241" s="629"/>
      <c r="E241" s="629"/>
      <c r="F241" s="629"/>
      <c r="G241" s="629"/>
      <c r="H241" s="629"/>
      <c r="I241" s="629"/>
      <c r="J241" s="629"/>
      <c r="K241" s="629"/>
      <c r="L241" s="629"/>
      <c r="M241" s="629"/>
      <c r="N241" s="630"/>
      <c r="O241" s="11"/>
      <c r="P241" s="11"/>
      <c r="Q241" s="11"/>
      <c r="R241" s="11"/>
      <c r="S241" s="11"/>
      <c r="T241" s="11"/>
      <c r="U241" s="11"/>
      <c r="V241" s="11"/>
      <c r="W241" s="14"/>
      <c r="X241" s="13"/>
      <c r="Y241" s="629" t="s">
        <v>711</v>
      </c>
      <c r="Z241" s="629"/>
      <c r="AA241" s="629"/>
      <c r="AB241" s="629"/>
      <c r="AC241" s="629"/>
      <c r="AD241" s="629"/>
      <c r="AE241" s="629"/>
      <c r="AF241" s="629"/>
      <c r="AG241" s="629"/>
      <c r="AH241" s="629"/>
      <c r="AI241" s="629"/>
      <c r="AJ241" s="629"/>
      <c r="AK241" s="630"/>
      <c r="AL241" s="11"/>
      <c r="AM241" s="11"/>
      <c r="AN241" s="11"/>
      <c r="AO241" s="11"/>
      <c r="AP241" s="11"/>
      <c r="AQ241" s="11"/>
      <c r="AR241" s="11"/>
      <c r="AS241" s="11"/>
      <c r="AT241" s="14"/>
    </row>
    <row r="242" spans="1:46" s="12" customFormat="1" ht="8.1" customHeight="1">
      <c r="A242" s="13"/>
      <c r="B242" s="629"/>
      <c r="C242" s="629"/>
      <c r="D242" s="629"/>
      <c r="E242" s="629"/>
      <c r="F242" s="629"/>
      <c r="G242" s="629"/>
      <c r="H242" s="629"/>
      <c r="I242" s="629"/>
      <c r="J242" s="629"/>
      <c r="K242" s="629"/>
      <c r="L242" s="629"/>
      <c r="M242" s="629"/>
      <c r="N242" s="630"/>
      <c r="O242" s="11"/>
      <c r="P242" s="11"/>
      <c r="Q242" s="11"/>
      <c r="R242" s="11"/>
      <c r="S242" s="11"/>
      <c r="T242" s="11"/>
      <c r="U242" s="11"/>
      <c r="V242" s="11"/>
      <c r="W242" s="14"/>
      <c r="X242" s="13"/>
      <c r="Y242" s="629"/>
      <c r="Z242" s="629"/>
      <c r="AA242" s="629"/>
      <c r="AB242" s="629"/>
      <c r="AC242" s="629"/>
      <c r="AD242" s="629"/>
      <c r="AE242" s="629"/>
      <c r="AF242" s="629"/>
      <c r="AG242" s="629"/>
      <c r="AH242" s="629"/>
      <c r="AI242" s="629"/>
      <c r="AJ242" s="629"/>
      <c r="AK242" s="630"/>
      <c r="AL242" s="11"/>
      <c r="AM242" s="11"/>
      <c r="AN242" s="11"/>
      <c r="AO242" s="11"/>
      <c r="AP242" s="11"/>
      <c r="AQ242" s="11"/>
      <c r="AR242" s="11"/>
      <c r="AS242" s="11"/>
      <c r="AT242" s="14"/>
    </row>
    <row r="243" spans="1:46" s="12" customFormat="1" ht="8.1" customHeight="1">
      <c r="A243" s="13"/>
      <c r="B243" s="629" t="s">
        <v>1020</v>
      </c>
      <c r="C243" s="629"/>
      <c r="D243" s="629"/>
      <c r="E243" s="629"/>
      <c r="F243" s="629"/>
      <c r="G243" s="629"/>
      <c r="H243" s="629"/>
      <c r="I243" s="629"/>
      <c r="J243" s="629"/>
      <c r="K243" s="629"/>
      <c r="L243" s="629"/>
      <c r="M243" s="629"/>
      <c r="N243" s="630"/>
      <c r="O243" s="11"/>
      <c r="P243" s="11"/>
      <c r="Q243" s="11"/>
      <c r="R243" s="11"/>
      <c r="S243" s="11"/>
      <c r="T243" s="11"/>
      <c r="U243" s="11"/>
      <c r="V243" s="11"/>
      <c r="W243" s="14"/>
      <c r="X243" s="13"/>
      <c r="Y243" s="629" t="s">
        <v>1020</v>
      </c>
      <c r="Z243" s="629"/>
      <c r="AA243" s="629"/>
      <c r="AB243" s="629"/>
      <c r="AC243" s="629"/>
      <c r="AD243" s="629"/>
      <c r="AE243" s="629"/>
      <c r="AF243" s="629"/>
      <c r="AG243" s="629"/>
      <c r="AH243" s="629"/>
      <c r="AI243" s="629"/>
      <c r="AJ243" s="629"/>
      <c r="AK243" s="630"/>
      <c r="AL243" s="11"/>
      <c r="AM243" s="11"/>
      <c r="AN243" s="11"/>
      <c r="AO243" s="11"/>
      <c r="AP243" s="11"/>
      <c r="AQ243" s="11"/>
      <c r="AR243" s="11"/>
      <c r="AS243" s="11"/>
      <c r="AT243" s="14"/>
    </row>
    <row r="244" spans="1:46" s="12" customFormat="1" ht="9.9499999999999993" customHeight="1">
      <c r="A244" s="13"/>
      <c r="B244" s="629"/>
      <c r="C244" s="629"/>
      <c r="D244" s="629"/>
      <c r="E244" s="629"/>
      <c r="F244" s="629"/>
      <c r="G244" s="629"/>
      <c r="H244" s="629"/>
      <c r="I244" s="629"/>
      <c r="J244" s="629"/>
      <c r="K244" s="629"/>
      <c r="L244" s="629"/>
      <c r="M244" s="629"/>
      <c r="N244" s="630"/>
      <c r="O244" s="11"/>
      <c r="P244" s="11"/>
      <c r="Q244" s="11"/>
      <c r="R244" s="11"/>
      <c r="S244" s="11"/>
      <c r="T244" s="11"/>
      <c r="U244" s="11"/>
      <c r="V244" s="11"/>
      <c r="W244" s="14"/>
      <c r="X244" s="13"/>
      <c r="Y244" s="629"/>
      <c r="Z244" s="629"/>
      <c r="AA244" s="629"/>
      <c r="AB244" s="629"/>
      <c r="AC244" s="629"/>
      <c r="AD244" s="629"/>
      <c r="AE244" s="629"/>
      <c r="AF244" s="629"/>
      <c r="AG244" s="629"/>
      <c r="AH244" s="629"/>
      <c r="AI244" s="629"/>
      <c r="AJ244" s="629"/>
      <c r="AK244" s="630"/>
      <c r="AL244" s="11"/>
      <c r="AM244" s="11"/>
      <c r="AN244" s="11"/>
      <c r="AO244" s="11"/>
      <c r="AP244" s="11"/>
      <c r="AQ244" s="11"/>
      <c r="AR244" s="11"/>
      <c r="AS244" s="11"/>
      <c r="AT244" s="14"/>
    </row>
    <row r="245" spans="1:46" s="12" customFormat="1" ht="8.1" customHeight="1">
      <c r="A245" s="13"/>
      <c r="B245" s="629" t="s">
        <v>1041</v>
      </c>
      <c r="C245" s="629"/>
      <c r="D245" s="629"/>
      <c r="E245" s="629"/>
      <c r="F245" s="629"/>
      <c r="G245" s="629"/>
      <c r="H245" s="629"/>
      <c r="I245" s="629"/>
      <c r="J245" s="629"/>
      <c r="K245" s="629"/>
      <c r="L245" s="629"/>
      <c r="M245" s="629"/>
      <c r="N245" s="630"/>
      <c r="O245" s="11"/>
      <c r="P245" s="11"/>
      <c r="Q245" s="11"/>
      <c r="R245" s="11"/>
      <c r="S245" s="11"/>
      <c r="T245" s="11"/>
      <c r="U245" s="11"/>
      <c r="V245" s="11"/>
      <c r="W245" s="14"/>
      <c r="X245" s="13"/>
      <c r="Y245" s="629" t="s">
        <v>1042</v>
      </c>
      <c r="Z245" s="629"/>
      <c r="AA245" s="629"/>
      <c r="AB245" s="629"/>
      <c r="AC245" s="629"/>
      <c r="AD245" s="629"/>
      <c r="AE245" s="629"/>
      <c r="AF245" s="629"/>
      <c r="AG245" s="629"/>
      <c r="AH245" s="629"/>
      <c r="AI245" s="629"/>
      <c r="AJ245" s="629"/>
      <c r="AK245" s="630"/>
      <c r="AL245" s="11"/>
      <c r="AM245" s="11"/>
      <c r="AN245" s="11"/>
      <c r="AO245" s="11"/>
      <c r="AP245" s="11"/>
      <c r="AQ245" s="11"/>
      <c r="AR245" s="11"/>
      <c r="AS245" s="11"/>
      <c r="AT245" s="14"/>
    </row>
    <row r="246" spans="1:46" s="12" customFormat="1" ht="8.1" customHeight="1">
      <c r="A246" s="13"/>
      <c r="B246" s="629"/>
      <c r="C246" s="629"/>
      <c r="D246" s="629"/>
      <c r="E246" s="629"/>
      <c r="F246" s="629"/>
      <c r="G246" s="629"/>
      <c r="H246" s="629"/>
      <c r="I246" s="629"/>
      <c r="J246" s="629"/>
      <c r="K246" s="629"/>
      <c r="L246" s="629"/>
      <c r="M246" s="629"/>
      <c r="N246" s="630"/>
      <c r="O246" s="11"/>
      <c r="P246" s="11"/>
      <c r="Q246" s="11"/>
      <c r="R246" s="11"/>
      <c r="S246" s="11"/>
      <c r="T246" s="11"/>
      <c r="U246" s="11"/>
      <c r="V246" s="11"/>
      <c r="W246" s="14"/>
      <c r="X246" s="13"/>
      <c r="Y246" s="629"/>
      <c r="Z246" s="629"/>
      <c r="AA246" s="629"/>
      <c r="AB246" s="629"/>
      <c r="AC246" s="629"/>
      <c r="AD246" s="629"/>
      <c r="AE246" s="629"/>
      <c r="AF246" s="629"/>
      <c r="AG246" s="629"/>
      <c r="AH246" s="629"/>
      <c r="AI246" s="629"/>
      <c r="AJ246" s="629"/>
      <c r="AK246" s="630"/>
      <c r="AL246" s="11"/>
      <c r="AM246" s="11"/>
      <c r="AN246" s="11"/>
      <c r="AO246" s="11"/>
      <c r="AP246" s="11"/>
      <c r="AQ246" s="11"/>
      <c r="AR246" s="11"/>
      <c r="AS246" s="11"/>
      <c r="AT246" s="14"/>
    </row>
    <row r="247" spans="1:46" s="12" customFormat="1" ht="9.9499999999999993" customHeight="1">
      <c r="A247" s="13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4"/>
      <c r="X247" s="13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4"/>
    </row>
    <row r="248" spans="1:46" s="12" customFormat="1" ht="8.1" customHeight="1">
      <c r="A248" s="13"/>
      <c r="B248" s="631" t="s">
        <v>832</v>
      </c>
      <c r="C248" s="631"/>
      <c r="D248" s="631"/>
      <c r="E248" s="631"/>
      <c r="F248" s="631"/>
      <c r="G248" s="631"/>
      <c r="H248" s="631"/>
      <c r="I248" s="631"/>
      <c r="J248" s="631"/>
      <c r="K248" s="631"/>
      <c r="L248" s="631"/>
      <c r="M248" s="631"/>
      <c r="N248" s="632"/>
      <c r="O248" s="11"/>
      <c r="P248" s="11"/>
      <c r="Q248" s="11"/>
      <c r="R248" s="11"/>
      <c r="S248" s="11"/>
      <c r="T248" s="11"/>
      <c r="U248" s="11"/>
      <c r="V248" s="11"/>
      <c r="W248" s="14"/>
      <c r="X248" s="13"/>
      <c r="Y248" s="631" t="s">
        <v>833</v>
      </c>
      <c r="Z248" s="631"/>
      <c r="AA248" s="631"/>
      <c r="AB248" s="631"/>
      <c r="AC248" s="631"/>
      <c r="AD248" s="631"/>
      <c r="AE248" s="631"/>
      <c r="AF248" s="631"/>
      <c r="AG248" s="631"/>
      <c r="AH248" s="631"/>
      <c r="AI248" s="631"/>
      <c r="AJ248" s="631"/>
      <c r="AK248" s="632"/>
      <c r="AL248" s="11"/>
      <c r="AM248" s="11"/>
      <c r="AN248" s="11"/>
      <c r="AO248" s="11"/>
      <c r="AP248" s="11"/>
      <c r="AQ248" s="11"/>
      <c r="AR248" s="11"/>
      <c r="AS248" s="11"/>
      <c r="AT248" s="14"/>
    </row>
    <row r="249" spans="1:46" s="12" customFormat="1" ht="9.9499999999999993" customHeight="1">
      <c r="A249" s="13"/>
      <c r="B249" s="631"/>
      <c r="C249" s="631"/>
      <c r="D249" s="631"/>
      <c r="E249" s="631"/>
      <c r="F249" s="631"/>
      <c r="G249" s="631"/>
      <c r="H249" s="631"/>
      <c r="I249" s="631"/>
      <c r="J249" s="631"/>
      <c r="K249" s="631"/>
      <c r="L249" s="631"/>
      <c r="M249" s="631"/>
      <c r="N249" s="632"/>
      <c r="O249" s="11"/>
      <c r="P249" s="11"/>
      <c r="Q249" s="11"/>
      <c r="R249" s="11"/>
      <c r="S249" s="11"/>
      <c r="T249" s="11"/>
      <c r="U249" s="11"/>
      <c r="V249" s="11"/>
      <c r="W249" s="14"/>
      <c r="X249" s="13"/>
      <c r="Y249" s="631"/>
      <c r="Z249" s="631"/>
      <c r="AA249" s="631"/>
      <c r="AB249" s="631"/>
      <c r="AC249" s="631"/>
      <c r="AD249" s="631"/>
      <c r="AE249" s="631"/>
      <c r="AF249" s="631"/>
      <c r="AG249" s="631"/>
      <c r="AH249" s="631"/>
      <c r="AI249" s="631"/>
      <c r="AJ249" s="631"/>
      <c r="AK249" s="632"/>
      <c r="AL249" s="11"/>
      <c r="AM249" s="11"/>
      <c r="AN249" s="11"/>
      <c r="AO249" s="11"/>
      <c r="AP249" s="11"/>
      <c r="AQ249" s="11"/>
      <c r="AR249" s="11"/>
      <c r="AS249" s="11"/>
      <c r="AT249" s="14"/>
    </row>
    <row r="250" spans="1:46" s="12" customFormat="1" ht="9.9499999999999993" customHeight="1">
      <c r="A250" s="13"/>
      <c r="B250" s="631"/>
      <c r="C250" s="631"/>
      <c r="D250" s="631"/>
      <c r="E250" s="631"/>
      <c r="F250" s="631"/>
      <c r="G250" s="631"/>
      <c r="H250" s="631"/>
      <c r="I250" s="631"/>
      <c r="J250" s="631"/>
      <c r="K250" s="631"/>
      <c r="L250" s="631"/>
      <c r="M250" s="631"/>
      <c r="N250" s="632"/>
      <c r="O250" s="11"/>
      <c r="P250" s="11"/>
      <c r="Q250" s="11"/>
      <c r="R250" s="11"/>
      <c r="S250" s="11"/>
      <c r="T250" s="11"/>
      <c r="U250" s="11"/>
      <c r="V250" s="11"/>
      <c r="W250" s="14"/>
      <c r="X250" s="13"/>
      <c r="Y250" s="631"/>
      <c r="Z250" s="631"/>
      <c r="AA250" s="631"/>
      <c r="AB250" s="631"/>
      <c r="AC250" s="631"/>
      <c r="AD250" s="631"/>
      <c r="AE250" s="631"/>
      <c r="AF250" s="631"/>
      <c r="AG250" s="631"/>
      <c r="AH250" s="631"/>
      <c r="AI250" s="631"/>
      <c r="AJ250" s="631"/>
      <c r="AK250" s="632"/>
      <c r="AL250" s="11"/>
      <c r="AM250" s="11"/>
      <c r="AN250" s="11"/>
      <c r="AO250" s="11"/>
      <c r="AP250" s="11"/>
      <c r="AQ250" s="11"/>
      <c r="AR250" s="11"/>
      <c r="AS250" s="11"/>
      <c r="AT250" s="14"/>
    </row>
    <row r="251" spans="1:46" s="12" customFormat="1" ht="9.9499999999999993" customHeight="1">
      <c r="A251" s="13"/>
      <c r="B251" s="631"/>
      <c r="C251" s="631"/>
      <c r="D251" s="631"/>
      <c r="E251" s="631"/>
      <c r="F251" s="631"/>
      <c r="G251" s="631"/>
      <c r="H251" s="631"/>
      <c r="I251" s="631"/>
      <c r="J251" s="631"/>
      <c r="K251" s="631"/>
      <c r="L251" s="631"/>
      <c r="M251" s="631"/>
      <c r="N251" s="632"/>
      <c r="O251" s="11"/>
      <c r="P251" s="11"/>
      <c r="Q251" s="11"/>
      <c r="R251" s="11"/>
      <c r="S251" s="11"/>
      <c r="T251" s="11"/>
      <c r="U251" s="11"/>
      <c r="V251" s="11"/>
      <c r="W251" s="14"/>
      <c r="X251" s="13"/>
      <c r="Y251" s="631"/>
      <c r="Z251" s="631"/>
      <c r="AA251" s="631"/>
      <c r="AB251" s="631"/>
      <c r="AC251" s="631"/>
      <c r="AD251" s="631"/>
      <c r="AE251" s="631"/>
      <c r="AF251" s="631"/>
      <c r="AG251" s="631"/>
      <c r="AH251" s="631"/>
      <c r="AI251" s="631"/>
      <c r="AJ251" s="631"/>
      <c r="AK251" s="632"/>
      <c r="AL251" s="11"/>
      <c r="AM251" s="11"/>
      <c r="AN251" s="11"/>
      <c r="AO251" s="11"/>
      <c r="AP251" s="11"/>
      <c r="AQ251" s="11"/>
      <c r="AR251" s="11"/>
      <c r="AS251" s="11"/>
      <c r="AT251" s="14"/>
    </row>
    <row r="252" spans="1:46" s="12" customFormat="1" ht="6" customHeight="1">
      <c r="A252" s="15"/>
      <c r="B252" s="633"/>
      <c r="C252" s="633"/>
      <c r="D252" s="633"/>
      <c r="E252" s="633"/>
      <c r="F252" s="633"/>
      <c r="G252" s="633"/>
      <c r="H252" s="633"/>
      <c r="I252" s="633"/>
      <c r="J252" s="633"/>
      <c r="K252" s="633"/>
      <c r="L252" s="633"/>
      <c r="M252" s="633"/>
      <c r="N252" s="633"/>
      <c r="O252" s="16"/>
      <c r="P252" s="16"/>
      <c r="Q252" s="16"/>
      <c r="R252" s="16"/>
      <c r="S252" s="16"/>
      <c r="T252" s="16"/>
      <c r="U252" s="16"/>
      <c r="V252" s="16"/>
      <c r="W252" s="17"/>
      <c r="X252" s="15"/>
      <c r="Y252" s="633"/>
      <c r="Z252" s="633"/>
      <c r="AA252" s="633"/>
      <c r="AB252" s="633"/>
      <c r="AC252" s="633"/>
      <c r="AD252" s="633"/>
      <c r="AE252" s="633"/>
      <c r="AF252" s="633"/>
      <c r="AG252" s="633"/>
      <c r="AH252" s="633"/>
      <c r="AI252" s="633"/>
      <c r="AJ252" s="633"/>
      <c r="AK252" s="633"/>
      <c r="AL252" s="16"/>
      <c r="AM252" s="16"/>
      <c r="AN252" s="16"/>
      <c r="AO252" s="16"/>
      <c r="AP252" s="16"/>
      <c r="AQ252" s="16"/>
      <c r="AR252" s="16"/>
      <c r="AS252" s="16"/>
      <c r="AT252" s="17"/>
    </row>
    <row r="253" spans="1:46" s="11" customFormat="1" ht="6.75" customHeight="1">
      <c r="A253" s="8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10"/>
      <c r="X253" s="8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10"/>
    </row>
    <row r="254" spans="1:46" s="12" customFormat="1" ht="12.75" customHeight="1">
      <c r="A254" s="621" t="str">
        <f>Name</f>
        <v>ТСЖ "Ласточка"</v>
      </c>
      <c r="B254" s="626"/>
      <c r="C254" s="626"/>
      <c r="D254" s="626"/>
      <c r="E254" s="626"/>
      <c r="F254" s="626"/>
      <c r="G254" s="626"/>
      <c r="H254" s="626"/>
      <c r="I254" s="626"/>
      <c r="J254" s="626"/>
      <c r="K254" s="626"/>
      <c r="L254" s="626"/>
      <c r="M254" s="626"/>
      <c r="N254" s="626"/>
      <c r="O254" s="626"/>
      <c r="P254" s="626"/>
      <c r="Q254" s="626"/>
      <c r="R254" s="626"/>
      <c r="S254" s="626"/>
      <c r="T254" s="626"/>
      <c r="U254" s="626"/>
      <c r="V254" s="626"/>
      <c r="W254" s="627"/>
      <c r="X254" s="621" t="str">
        <f>Name</f>
        <v>ТСЖ "Ласточка"</v>
      </c>
      <c r="Y254" s="622"/>
      <c r="Z254" s="622"/>
      <c r="AA254" s="622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3"/>
    </row>
    <row r="255" spans="1:46" s="12" customFormat="1" ht="12.75" customHeight="1">
      <c r="A255" s="621"/>
      <c r="B255" s="626"/>
      <c r="C255" s="626"/>
      <c r="D255" s="626"/>
      <c r="E255" s="626"/>
      <c r="F255" s="626"/>
      <c r="G255" s="626"/>
      <c r="H255" s="626"/>
      <c r="I255" s="626"/>
      <c r="J255" s="626"/>
      <c r="K255" s="626"/>
      <c r="L255" s="626"/>
      <c r="M255" s="626"/>
      <c r="N255" s="626"/>
      <c r="O255" s="626"/>
      <c r="P255" s="626"/>
      <c r="Q255" s="626"/>
      <c r="R255" s="626"/>
      <c r="S255" s="626"/>
      <c r="T255" s="626"/>
      <c r="U255" s="626"/>
      <c r="V255" s="626"/>
      <c r="W255" s="627"/>
      <c r="X255" s="624"/>
      <c r="Y255" s="622"/>
      <c r="Z255" s="622"/>
      <c r="AA255" s="622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3"/>
    </row>
    <row r="256" spans="1:46" s="12" customFormat="1" ht="6" customHeight="1">
      <c r="A256" s="621"/>
      <c r="B256" s="626"/>
      <c r="C256" s="626"/>
      <c r="D256" s="626"/>
      <c r="E256" s="626"/>
      <c r="F256" s="626"/>
      <c r="G256" s="626"/>
      <c r="H256" s="626"/>
      <c r="I256" s="626"/>
      <c r="J256" s="626"/>
      <c r="K256" s="626"/>
      <c r="L256" s="626"/>
      <c r="M256" s="626"/>
      <c r="N256" s="626"/>
      <c r="O256" s="626"/>
      <c r="P256" s="626"/>
      <c r="Q256" s="626"/>
      <c r="R256" s="626"/>
      <c r="S256" s="626"/>
      <c r="T256" s="626"/>
      <c r="U256" s="626"/>
      <c r="V256" s="626"/>
      <c r="W256" s="627"/>
      <c r="X256" s="13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4"/>
    </row>
    <row r="257" spans="1:46" s="12" customFormat="1" ht="9.9499999999999993" customHeight="1">
      <c r="A257" s="13"/>
      <c r="B257" s="625" t="str">
        <f>"ИНН "&amp;INN&amp;", БИК "&amp;BIC&amp;", Р/С "&amp;PersonalAcc</f>
        <v>ИНН 2538091633, БИК 040813608, Р/С 40703810050000001746</v>
      </c>
      <c r="C257" s="625"/>
      <c r="D257" s="625"/>
      <c r="E257" s="625"/>
      <c r="F257" s="625"/>
      <c r="G257" s="625"/>
      <c r="H257" s="625"/>
      <c r="I257" s="625"/>
      <c r="J257" s="625"/>
      <c r="K257" s="625"/>
      <c r="L257" s="625"/>
      <c r="M257" s="625"/>
      <c r="N257" s="625"/>
      <c r="O257" s="53"/>
      <c r="P257" s="53"/>
      <c r="Q257" s="53"/>
      <c r="R257" s="53"/>
      <c r="S257" s="53"/>
      <c r="T257" s="53"/>
      <c r="U257" s="53"/>
      <c r="V257" s="53"/>
      <c r="W257" s="14"/>
      <c r="X257" s="13"/>
      <c r="Y257" s="628" t="str">
        <f>"ИНН "&amp;INN&amp;", БИК "&amp;BIC&amp;", Р/С "&amp;PersonalAcc</f>
        <v>ИНН 2538091633, БИК 040813608, Р/С 40703810050000001746</v>
      </c>
      <c r="Z257" s="628"/>
      <c r="AA257" s="628"/>
      <c r="AB257" s="628"/>
      <c r="AC257" s="628"/>
      <c r="AD257" s="628"/>
      <c r="AE257" s="628"/>
      <c r="AF257" s="628"/>
      <c r="AG257" s="628"/>
      <c r="AH257" s="628"/>
      <c r="AI257" s="628"/>
      <c r="AJ257" s="628"/>
      <c r="AK257" s="628"/>
      <c r="AL257" s="53"/>
      <c r="AM257" s="53"/>
      <c r="AN257" s="53"/>
      <c r="AO257" s="53"/>
      <c r="AP257" s="53"/>
      <c r="AQ257" s="53"/>
      <c r="AR257" s="53"/>
      <c r="AS257" s="53"/>
      <c r="AT257" s="14"/>
    </row>
    <row r="258" spans="1:46" s="12" customFormat="1" ht="9.9499999999999993" customHeight="1">
      <c r="A258" s="13"/>
      <c r="B258" s="625"/>
      <c r="C258" s="625"/>
      <c r="D258" s="625"/>
      <c r="E258" s="625"/>
      <c r="F258" s="625"/>
      <c r="G258" s="625"/>
      <c r="H258" s="625"/>
      <c r="I258" s="625"/>
      <c r="J258" s="625"/>
      <c r="K258" s="625"/>
      <c r="L258" s="625"/>
      <c r="M258" s="625"/>
      <c r="N258" s="625"/>
      <c r="O258" s="53"/>
      <c r="P258" s="53"/>
      <c r="Q258" s="53"/>
      <c r="R258" s="53"/>
      <c r="S258" s="53"/>
      <c r="T258" s="53"/>
      <c r="U258" s="53"/>
      <c r="V258" s="53"/>
      <c r="W258" s="14"/>
      <c r="X258" s="13"/>
      <c r="Y258" s="628"/>
      <c r="Z258" s="628"/>
      <c r="AA258" s="628"/>
      <c r="AB258" s="628"/>
      <c r="AC258" s="628"/>
      <c r="AD258" s="628"/>
      <c r="AE258" s="628"/>
      <c r="AF258" s="628"/>
      <c r="AG258" s="628"/>
      <c r="AH258" s="628"/>
      <c r="AI258" s="628"/>
      <c r="AJ258" s="628"/>
      <c r="AK258" s="628"/>
      <c r="AL258" s="53"/>
      <c r="AM258" s="53"/>
      <c r="AN258" s="53"/>
      <c r="AO258" s="53"/>
      <c r="AP258" s="53"/>
      <c r="AQ258" s="53"/>
      <c r="AR258" s="53"/>
      <c r="AS258" s="53"/>
      <c r="AT258" s="14"/>
    </row>
    <row r="259" spans="1:46" s="12" customFormat="1" ht="6" customHeight="1">
      <c r="A259" s="13"/>
      <c r="B259" s="625"/>
      <c r="C259" s="625"/>
      <c r="D259" s="625"/>
      <c r="E259" s="625"/>
      <c r="F259" s="625"/>
      <c r="G259" s="625"/>
      <c r="H259" s="625"/>
      <c r="I259" s="625"/>
      <c r="J259" s="625"/>
      <c r="K259" s="625"/>
      <c r="L259" s="625"/>
      <c r="M259" s="625"/>
      <c r="N259" s="625"/>
      <c r="O259" s="11"/>
      <c r="P259" s="11"/>
      <c r="Q259" s="11"/>
      <c r="R259" s="11"/>
      <c r="S259" s="11"/>
      <c r="T259" s="11"/>
      <c r="U259" s="11"/>
      <c r="V259" s="11"/>
      <c r="W259" s="14"/>
      <c r="X259" s="13"/>
      <c r="Y259" s="628"/>
      <c r="Z259" s="628"/>
      <c r="AA259" s="628"/>
      <c r="AB259" s="628"/>
      <c r="AC259" s="628"/>
      <c r="AD259" s="628"/>
      <c r="AE259" s="628"/>
      <c r="AF259" s="628"/>
      <c r="AG259" s="628"/>
      <c r="AH259" s="628"/>
      <c r="AI259" s="628"/>
      <c r="AJ259" s="628"/>
      <c r="AK259" s="628"/>
      <c r="AL259" s="11"/>
      <c r="AM259" s="11"/>
      <c r="AN259" s="11"/>
      <c r="AO259" s="11"/>
      <c r="AP259" s="11"/>
      <c r="AQ259" s="11"/>
      <c r="AR259" s="11"/>
      <c r="AS259" s="11"/>
      <c r="AT259" s="14"/>
    </row>
    <row r="260" spans="1:46" s="12" customFormat="1" ht="8.1" customHeight="1">
      <c r="A260" s="13"/>
      <c r="B260" s="625"/>
      <c r="C260" s="625"/>
      <c r="D260" s="625"/>
      <c r="E260" s="625"/>
      <c r="F260" s="625"/>
      <c r="G260" s="625"/>
      <c r="H260" s="625"/>
      <c r="I260" s="625"/>
      <c r="J260" s="625"/>
      <c r="K260" s="625"/>
      <c r="L260" s="625"/>
      <c r="M260" s="625"/>
      <c r="N260" s="625"/>
      <c r="O260" s="11"/>
      <c r="P260" s="11"/>
      <c r="Q260" s="11"/>
      <c r="R260" s="11"/>
      <c r="S260" s="11"/>
      <c r="T260" s="11"/>
      <c r="U260" s="11"/>
      <c r="V260" s="11"/>
      <c r="W260" s="14"/>
      <c r="X260" s="13"/>
      <c r="Y260" s="628"/>
      <c r="Z260" s="628"/>
      <c r="AA260" s="628"/>
      <c r="AB260" s="628"/>
      <c r="AC260" s="628"/>
      <c r="AD260" s="628"/>
      <c r="AE260" s="628"/>
      <c r="AF260" s="628"/>
      <c r="AG260" s="628"/>
      <c r="AH260" s="628"/>
      <c r="AI260" s="628"/>
      <c r="AJ260" s="628"/>
      <c r="AK260" s="628"/>
      <c r="AL260" s="11"/>
      <c r="AM260" s="11"/>
      <c r="AN260" s="11"/>
      <c r="AO260" s="11"/>
      <c r="AP260" s="11"/>
      <c r="AQ260" s="11"/>
      <c r="AR260" s="11"/>
      <c r="AS260" s="11"/>
      <c r="AT260" s="14"/>
    </row>
    <row r="261" spans="1:46" s="12" customFormat="1" ht="8.1" customHeight="1">
      <c r="A261" s="13"/>
      <c r="B261" s="625"/>
      <c r="C261" s="625"/>
      <c r="D261" s="625"/>
      <c r="E261" s="625"/>
      <c r="F261" s="625"/>
      <c r="G261" s="625"/>
      <c r="H261" s="625"/>
      <c r="I261" s="625"/>
      <c r="J261" s="625"/>
      <c r="K261" s="625"/>
      <c r="L261" s="625"/>
      <c r="M261" s="625"/>
      <c r="N261" s="625"/>
      <c r="O261" s="11"/>
      <c r="P261" s="11"/>
      <c r="Q261" s="11"/>
      <c r="R261" s="11"/>
      <c r="S261" s="11"/>
      <c r="T261" s="11"/>
      <c r="U261" s="11"/>
      <c r="V261" s="11"/>
      <c r="W261" s="14"/>
      <c r="X261" s="13"/>
      <c r="Y261" s="628"/>
      <c r="Z261" s="628"/>
      <c r="AA261" s="628"/>
      <c r="AB261" s="628"/>
      <c r="AC261" s="628"/>
      <c r="AD261" s="628"/>
      <c r="AE261" s="628"/>
      <c r="AF261" s="628"/>
      <c r="AG261" s="628"/>
      <c r="AH261" s="628"/>
      <c r="AI261" s="628"/>
      <c r="AJ261" s="628"/>
      <c r="AK261" s="628"/>
      <c r="AL261" s="11"/>
      <c r="AM261" s="11"/>
      <c r="AN261" s="11"/>
      <c r="AO261" s="11"/>
      <c r="AP261" s="11"/>
      <c r="AQ261" s="11"/>
      <c r="AR261" s="11"/>
      <c r="AS261" s="11"/>
      <c r="AT261" s="14"/>
    </row>
    <row r="262" spans="1:46" s="12" customFormat="1" ht="9.9499999999999993" customHeight="1">
      <c r="A262" s="13"/>
      <c r="B262" s="629" t="s">
        <v>712</v>
      </c>
      <c r="C262" s="629"/>
      <c r="D262" s="629"/>
      <c r="E262" s="629"/>
      <c r="F262" s="629"/>
      <c r="G262" s="629"/>
      <c r="H262" s="629"/>
      <c r="I262" s="629"/>
      <c r="J262" s="629"/>
      <c r="K262" s="629"/>
      <c r="L262" s="629"/>
      <c r="M262" s="629"/>
      <c r="N262" s="630"/>
      <c r="O262" s="11"/>
      <c r="P262" s="11"/>
      <c r="Q262" s="11"/>
      <c r="R262" s="11"/>
      <c r="S262" s="11"/>
      <c r="T262" s="11"/>
      <c r="U262" s="11"/>
      <c r="V262" s="11"/>
      <c r="W262" s="14"/>
      <c r="X262" s="13"/>
      <c r="Y262" s="629" t="s">
        <v>713</v>
      </c>
      <c r="Z262" s="629"/>
      <c r="AA262" s="629"/>
      <c r="AB262" s="629"/>
      <c r="AC262" s="629"/>
      <c r="AD262" s="629"/>
      <c r="AE262" s="629"/>
      <c r="AF262" s="629"/>
      <c r="AG262" s="629"/>
      <c r="AH262" s="629"/>
      <c r="AI262" s="629"/>
      <c r="AJ262" s="629"/>
      <c r="AK262" s="630"/>
      <c r="AL262" s="11"/>
      <c r="AM262" s="11"/>
      <c r="AN262" s="11"/>
      <c r="AO262" s="11"/>
      <c r="AP262" s="11"/>
      <c r="AQ262" s="11"/>
      <c r="AR262" s="11"/>
      <c r="AS262" s="11"/>
      <c r="AT262" s="14"/>
    </row>
    <row r="263" spans="1:46" s="12" customFormat="1" ht="8.1" customHeight="1">
      <c r="A263" s="13"/>
      <c r="B263" s="629"/>
      <c r="C263" s="629"/>
      <c r="D263" s="629"/>
      <c r="E263" s="629"/>
      <c r="F263" s="629"/>
      <c r="G263" s="629"/>
      <c r="H263" s="629"/>
      <c r="I263" s="629"/>
      <c r="J263" s="629"/>
      <c r="K263" s="629"/>
      <c r="L263" s="629"/>
      <c r="M263" s="629"/>
      <c r="N263" s="630"/>
      <c r="O263" s="11"/>
      <c r="P263" s="11"/>
      <c r="Q263" s="11"/>
      <c r="R263" s="11"/>
      <c r="S263" s="11"/>
      <c r="T263" s="11"/>
      <c r="U263" s="11"/>
      <c r="V263" s="11"/>
      <c r="W263" s="14"/>
      <c r="X263" s="13"/>
      <c r="Y263" s="629"/>
      <c r="Z263" s="629"/>
      <c r="AA263" s="629"/>
      <c r="AB263" s="629"/>
      <c r="AC263" s="629"/>
      <c r="AD263" s="629"/>
      <c r="AE263" s="629"/>
      <c r="AF263" s="629"/>
      <c r="AG263" s="629"/>
      <c r="AH263" s="629"/>
      <c r="AI263" s="629"/>
      <c r="AJ263" s="629"/>
      <c r="AK263" s="630"/>
      <c r="AL263" s="11"/>
      <c r="AM263" s="11"/>
      <c r="AN263" s="11"/>
      <c r="AO263" s="11"/>
      <c r="AP263" s="11"/>
      <c r="AQ263" s="11"/>
      <c r="AR263" s="11"/>
      <c r="AS263" s="11"/>
      <c r="AT263" s="14"/>
    </row>
    <row r="264" spans="1:46" s="12" customFormat="1" ht="8.1" customHeight="1">
      <c r="A264" s="13"/>
      <c r="B264" s="629" t="s">
        <v>1020</v>
      </c>
      <c r="C264" s="629"/>
      <c r="D264" s="629"/>
      <c r="E264" s="629"/>
      <c r="F264" s="629"/>
      <c r="G264" s="629"/>
      <c r="H264" s="629"/>
      <c r="I264" s="629"/>
      <c r="J264" s="629"/>
      <c r="K264" s="629"/>
      <c r="L264" s="629"/>
      <c r="M264" s="629"/>
      <c r="N264" s="630"/>
      <c r="O264" s="11"/>
      <c r="P264" s="11"/>
      <c r="Q264" s="11"/>
      <c r="R264" s="11"/>
      <c r="S264" s="11"/>
      <c r="T264" s="11"/>
      <c r="U264" s="11"/>
      <c r="V264" s="11"/>
      <c r="W264" s="14"/>
      <c r="X264" s="13"/>
      <c r="Y264" s="629" t="s">
        <v>1020</v>
      </c>
      <c r="Z264" s="629"/>
      <c r="AA264" s="629"/>
      <c r="AB264" s="629"/>
      <c r="AC264" s="629"/>
      <c r="AD264" s="629"/>
      <c r="AE264" s="629"/>
      <c r="AF264" s="629"/>
      <c r="AG264" s="629"/>
      <c r="AH264" s="629"/>
      <c r="AI264" s="629"/>
      <c r="AJ264" s="629"/>
      <c r="AK264" s="630"/>
      <c r="AL264" s="11"/>
      <c r="AM264" s="11"/>
      <c r="AN264" s="11"/>
      <c r="AO264" s="11"/>
      <c r="AP264" s="11"/>
      <c r="AQ264" s="11"/>
      <c r="AR264" s="11"/>
      <c r="AS264" s="11"/>
      <c r="AT264" s="14"/>
    </row>
    <row r="265" spans="1:46" s="12" customFormat="1" ht="9.9499999999999993" customHeight="1">
      <c r="A265" s="13"/>
      <c r="B265" s="629"/>
      <c r="C265" s="629"/>
      <c r="D265" s="629"/>
      <c r="E265" s="629"/>
      <c r="F265" s="629"/>
      <c r="G265" s="629"/>
      <c r="H265" s="629"/>
      <c r="I265" s="629"/>
      <c r="J265" s="629"/>
      <c r="K265" s="629"/>
      <c r="L265" s="629"/>
      <c r="M265" s="629"/>
      <c r="N265" s="630"/>
      <c r="O265" s="11"/>
      <c r="P265" s="11"/>
      <c r="Q265" s="11"/>
      <c r="R265" s="11"/>
      <c r="S265" s="11"/>
      <c r="T265" s="11"/>
      <c r="U265" s="11"/>
      <c r="V265" s="11"/>
      <c r="W265" s="14"/>
      <c r="X265" s="13"/>
      <c r="Y265" s="629"/>
      <c r="Z265" s="629"/>
      <c r="AA265" s="629"/>
      <c r="AB265" s="629"/>
      <c r="AC265" s="629"/>
      <c r="AD265" s="629"/>
      <c r="AE265" s="629"/>
      <c r="AF265" s="629"/>
      <c r="AG265" s="629"/>
      <c r="AH265" s="629"/>
      <c r="AI265" s="629"/>
      <c r="AJ265" s="629"/>
      <c r="AK265" s="630"/>
      <c r="AL265" s="11"/>
      <c r="AM265" s="11"/>
      <c r="AN265" s="11"/>
      <c r="AO265" s="11"/>
      <c r="AP265" s="11"/>
      <c r="AQ265" s="11"/>
      <c r="AR265" s="11"/>
      <c r="AS265" s="11"/>
      <c r="AT265" s="14"/>
    </row>
    <row r="266" spans="1:46" s="12" customFormat="1" ht="8.1" customHeight="1">
      <c r="A266" s="13"/>
      <c r="B266" s="629" t="s">
        <v>1043</v>
      </c>
      <c r="C266" s="629"/>
      <c r="D266" s="629"/>
      <c r="E266" s="629"/>
      <c r="F266" s="629"/>
      <c r="G266" s="629"/>
      <c r="H266" s="629"/>
      <c r="I266" s="629"/>
      <c r="J266" s="629"/>
      <c r="K266" s="629"/>
      <c r="L266" s="629"/>
      <c r="M266" s="629"/>
      <c r="N266" s="630"/>
      <c r="O266" s="11"/>
      <c r="P266" s="11"/>
      <c r="Q266" s="11"/>
      <c r="R266" s="11"/>
      <c r="S266" s="11"/>
      <c r="T266" s="11"/>
      <c r="U266" s="11"/>
      <c r="V266" s="11"/>
      <c r="W266" s="14"/>
      <c r="X266" s="13"/>
      <c r="Y266" s="629" t="s">
        <v>1044</v>
      </c>
      <c r="Z266" s="629"/>
      <c r="AA266" s="629"/>
      <c r="AB266" s="629"/>
      <c r="AC266" s="629"/>
      <c r="AD266" s="629"/>
      <c r="AE266" s="629"/>
      <c r="AF266" s="629"/>
      <c r="AG266" s="629"/>
      <c r="AH266" s="629"/>
      <c r="AI266" s="629"/>
      <c r="AJ266" s="629"/>
      <c r="AK266" s="630"/>
      <c r="AL266" s="11"/>
      <c r="AM266" s="11"/>
      <c r="AN266" s="11"/>
      <c r="AO266" s="11"/>
      <c r="AP266" s="11"/>
      <c r="AQ266" s="11"/>
      <c r="AR266" s="11"/>
      <c r="AS266" s="11"/>
      <c r="AT266" s="14"/>
    </row>
    <row r="267" spans="1:46" s="12" customFormat="1" ht="8.1" customHeight="1">
      <c r="A267" s="13"/>
      <c r="B267" s="629"/>
      <c r="C267" s="629"/>
      <c r="D267" s="629"/>
      <c r="E267" s="629"/>
      <c r="F267" s="629"/>
      <c r="G267" s="629"/>
      <c r="H267" s="629"/>
      <c r="I267" s="629"/>
      <c r="J267" s="629"/>
      <c r="K267" s="629"/>
      <c r="L267" s="629"/>
      <c r="M267" s="629"/>
      <c r="N267" s="630"/>
      <c r="O267" s="11"/>
      <c r="P267" s="11"/>
      <c r="Q267" s="11"/>
      <c r="R267" s="11"/>
      <c r="S267" s="11"/>
      <c r="T267" s="11"/>
      <c r="U267" s="11"/>
      <c r="V267" s="11"/>
      <c r="W267" s="14"/>
      <c r="X267" s="13"/>
      <c r="Y267" s="629"/>
      <c r="Z267" s="629"/>
      <c r="AA267" s="629"/>
      <c r="AB267" s="629"/>
      <c r="AC267" s="629"/>
      <c r="AD267" s="629"/>
      <c r="AE267" s="629"/>
      <c r="AF267" s="629"/>
      <c r="AG267" s="629"/>
      <c r="AH267" s="629"/>
      <c r="AI267" s="629"/>
      <c r="AJ267" s="629"/>
      <c r="AK267" s="630"/>
      <c r="AL267" s="11"/>
      <c r="AM267" s="11"/>
      <c r="AN267" s="11"/>
      <c r="AO267" s="11"/>
      <c r="AP267" s="11"/>
      <c r="AQ267" s="11"/>
      <c r="AR267" s="11"/>
      <c r="AS267" s="11"/>
      <c r="AT267" s="14"/>
    </row>
    <row r="268" spans="1:46" s="12" customFormat="1" ht="9.75" customHeight="1">
      <c r="A268" s="13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4"/>
      <c r="X268" s="13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4"/>
    </row>
    <row r="269" spans="1:46" s="12" customFormat="1" ht="8.1" customHeight="1">
      <c r="A269" s="13"/>
      <c r="B269" s="631" t="s">
        <v>834</v>
      </c>
      <c r="C269" s="631"/>
      <c r="D269" s="631"/>
      <c r="E269" s="631"/>
      <c r="F269" s="631"/>
      <c r="G269" s="631"/>
      <c r="H269" s="631"/>
      <c r="I269" s="631"/>
      <c r="J269" s="631"/>
      <c r="K269" s="631"/>
      <c r="L269" s="631"/>
      <c r="M269" s="631"/>
      <c r="N269" s="632"/>
      <c r="O269" s="11"/>
      <c r="P269" s="11"/>
      <c r="Q269" s="11"/>
      <c r="R269" s="11"/>
      <c r="S269" s="11"/>
      <c r="T269" s="11"/>
      <c r="U269" s="11"/>
      <c r="V269" s="11"/>
      <c r="W269" s="14"/>
      <c r="X269" s="13"/>
      <c r="Y269" s="631" t="s">
        <v>835</v>
      </c>
      <c r="Z269" s="631"/>
      <c r="AA269" s="631"/>
      <c r="AB269" s="631"/>
      <c r="AC269" s="631"/>
      <c r="AD269" s="631"/>
      <c r="AE269" s="631"/>
      <c r="AF269" s="631"/>
      <c r="AG269" s="631"/>
      <c r="AH269" s="631"/>
      <c r="AI269" s="631"/>
      <c r="AJ269" s="631"/>
      <c r="AK269" s="632"/>
      <c r="AL269" s="11"/>
      <c r="AM269" s="11"/>
      <c r="AN269" s="11"/>
      <c r="AO269" s="11"/>
      <c r="AP269" s="11"/>
      <c r="AQ269" s="11"/>
      <c r="AR269" s="11"/>
      <c r="AS269" s="11"/>
      <c r="AT269" s="14"/>
    </row>
    <row r="270" spans="1:46" s="12" customFormat="1" ht="9.9499999999999993" customHeight="1">
      <c r="A270" s="13"/>
      <c r="B270" s="631"/>
      <c r="C270" s="631"/>
      <c r="D270" s="631"/>
      <c r="E270" s="631"/>
      <c r="F270" s="631"/>
      <c r="G270" s="631"/>
      <c r="H270" s="631"/>
      <c r="I270" s="631"/>
      <c r="J270" s="631"/>
      <c r="K270" s="631"/>
      <c r="L270" s="631"/>
      <c r="M270" s="631"/>
      <c r="N270" s="632"/>
      <c r="O270" s="11"/>
      <c r="P270" s="11"/>
      <c r="Q270" s="11"/>
      <c r="R270" s="11"/>
      <c r="S270" s="11"/>
      <c r="T270" s="11"/>
      <c r="U270" s="11"/>
      <c r="V270" s="11"/>
      <c r="W270" s="14"/>
      <c r="X270" s="13"/>
      <c r="Y270" s="631"/>
      <c r="Z270" s="631"/>
      <c r="AA270" s="631"/>
      <c r="AB270" s="631"/>
      <c r="AC270" s="631"/>
      <c r="AD270" s="631"/>
      <c r="AE270" s="631"/>
      <c r="AF270" s="631"/>
      <c r="AG270" s="631"/>
      <c r="AH270" s="631"/>
      <c r="AI270" s="631"/>
      <c r="AJ270" s="631"/>
      <c r="AK270" s="632"/>
      <c r="AL270" s="11"/>
      <c r="AM270" s="11"/>
      <c r="AN270" s="11"/>
      <c r="AO270" s="11"/>
      <c r="AP270" s="11"/>
      <c r="AQ270" s="11"/>
      <c r="AR270" s="11"/>
      <c r="AS270" s="11"/>
      <c r="AT270" s="14"/>
    </row>
    <row r="271" spans="1:46" s="12" customFormat="1" ht="9.9499999999999993" customHeight="1">
      <c r="A271" s="13"/>
      <c r="B271" s="631"/>
      <c r="C271" s="631"/>
      <c r="D271" s="631"/>
      <c r="E271" s="631"/>
      <c r="F271" s="631"/>
      <c r="G271" s="631"/>
      <c r="H271" s="631"/>
      <c r="I271" s="631"/>
      <c r="J271" s="631"/>
      <c r="K271" s="631"/>
      <c r="L271" s="631"/>
      <c r="M271" s="631"/>
      <c r="N271" s="632"/>
      <c r="O271" s="11"/>
      <c r="P271" s="11"/>
      <c r="Q271" s="11"/>
      <c r="R271" s="11"/>
      <c r="S271" s="11"/>
      <c r="T271" s="11"/>
      <c r="U271" s="11"/>
      <c r="V271" s="11"/>
      <c r="W271" s="14"/>
      <c r="X271" s="13"/>
      <c r="Y271" s="631"/>
      <c r="Z271" s="631"/>
      <c r="AA271" s="631"/>
      <c r="AB271" s="631"/>
      <c r="AC271" s="631"/>
      <c r="AD271" s="631"/>
      <c r="AE271" s="631"/>
      <c r="AF271" s="631"/>
      <c r="AG271" s="631"/>
      <c r="AH271" s="631"/>
      <c r="AI271" s="631"/>
      <c r="AJ271" s="631"/>
      <c r="AK271" s="632"/>
      <c r="AL271" s="11"/>
      <c r="AM271" s="11"/>
      <c r="AN271" s="11"/>
      <c r="AO271" s="11"/>
      <c r="AP271" s="11"/>
      <c r="AQ271" s="11"/>
      <c r="AR271" s="11"/>
      <c r="AS271" s="11"/>
      <c r="AT271" s="14"/>
    </row>
    <row r="272" spans="1:46" s="12" customFormat="1" ht="9.9499999999999993" customHeight="1">
      <c r="A272" s="13"/>
      <c r="B272" s="631"/>
      <c r="C272" s="631"/>
      <c r="D272" s="631"/>
      <c r="E272" s="631"/>
      <c r="F272" s="631"/>
      <c r="G272" s="631"/>
      <c r="H272" s="631"/>
      <c r="I272" s="631"/>
      <c r="J272" s="631"/>
      <c r="K272" s="631"/>
      <c r="L272" s="631"/>
      <c r="M272" s="631"/>
      <c r="N272" s="632"/>
      <c r="O272" s="11"/>
      <c r="P272" s="11"/>
      <c r="Q272" s="11"/>
      <c r="R272" s="11"/>
      <c r="S272" s="11"/>
      <c r="T272" s="11"/>
      <c r="U272" s="11"/>
      <c r="V272" s="11"/>
      <c r="W272" s="14"/>
      <c r="X272" s="13"/>
      <c r="Y272" s="631"/>
      <c r="Z272" s="631"/>
      <c r="AA272" s="631"/>
      <c r="AB272" s="631"/>
      <c r="AC272" s="631"/>
      <c r="AD272" s="631"/>
      <c r="AE272" s="631"/>
      <c r="AF272" s="631"/>
      <c r="AG272" s="631"/>
      <c r="AH272" s="631"/>
      <c r="AI272" s="631"/>
      <c r="AJ272" s="631"/>
      <c r="AK272" s="632"/>
      <c r="AL272" s="11"/>
      <c r="AM272" s="11"/>
      <c r="AN272" s="11"/>
      <c r="AO272" s="11"/>
      <c r="AP272" s="11"/>
      <c r="AQ272" s="11"/>
      <c r="AR272" s="11"/>
      <c r="AS272" s="11"/>
      <c r="AT272" s="14"/>
    </row>
    <row r="273" spans="1:46" s="12" customFormat="1" ht="6" customHeight="1">
      <c r="A273" s="15"/>
      <c r="B273" s="633"/>
      <c r="C273" s="633"/>
      <c r="D273" s="633"/>
      <c r="E273" s="633"/>
      <c r="F273" s="633"/>
      <c r="G273" s="633"/>
      <c r="H273" s="633"/>
      <c r="I273" s="633"/>
      <c r="J273" s="633"/>
      <c r="K273" s="633"/>
      <c r="L273" s="633"/>
      <c r="M273" s="633"/>
      <c r="N273" s="633"/>
      <c r="O273" s="16"/>
      <c r="P273" s="16"/>
      <c r="Q273" s="16"/>
      <c r="R273" s="16"/>
      <c r="S273" s="16"/>
      <c r="T273" s="16"/>
      <c r="U273" s="16"/>
      <c r="V273" s="16"/>
      <c r="W273" s="17"/>
      <c r="X273" s="15"/>
      <c r="Y273" s="633"/>
      <c r="Z273" s="633"/>
      <c r="AA273" s="633"/>
      <c r="AB273" s="633"/>
      <c r="AC273" s="633"/>
      <c r="AD273" s="633"/>
      <c r="AE273" s="633"/>
      <c r="AF273" s="633"/>
      <c r="AG273" s="633"/>
      <c r="AH273" s="633"/>
      <c r="AI273" s="633"/>
      <c r="AJ273" s="633"/>
      <c r="AK273" s="633"/>
      <c r="AL273" s="16"/>
      <c r="AM273" s="16"/>
      <c r="AN273" s="16"/>
      <c r="AO273" s="16"/>
      <c r="AP273" s="16"/>
      <c r="AQ273" s="16"/>
      <c r="AR273" s="16"/>
      <c r="AS273" s="16"/>
      <c r="AT273" s="17"/>
    </row>
    <row r="274" spans="1:46" s="11" customFormat="1" ht="6.75" customHeight="1">
      <c r="A274" s="8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10"/>
      <c r="X274" s="8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10"/>
    </row>
    <row r="275" spans="1:46" s="12" customFormat="1" ht="12.75" customHeight="1">
      <c r="A275" s="621" t="str">
        <f>Name</f>
        <v>ТСЖ "Ласточка"</v>
      </c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3"/>
      <c r="X275" s="621" t="str">
        <f>Name</f>
        <v>ТСЖ "Ласточка"</v>
      </c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3"/>
    </row>
    <row r="276" spans="1:46" s="12" customFormat="1" ht="12.75" customHeight="1">
      <c r="A276" s="624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3"/>
      <c r="X276" s="624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3"/>
    </row>
    <row r="277" spans="1:46" s="12" customFormat="1" ht="6" customHeight="1">
      <c r="A277" s="13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4"/>
      <c r="X277" s="13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4"/>
    </row>
    <row r="278" spans="1:46" s="12" customFormat="1" ht="9.9499999999999993" customHeight="1">
      <c r="A278" s="13"/>
      <c r="B278" s="628" t="str">
        <f>"ИНН "&amp;INN&amp;", БИК "&amp;BIC&amp;", Р/С "&amp;PersonalAcc</f>
        <v>ИНН 2538091633, БИК 040813608, Р/С 40703810050000001746</v>
      </c>
      <c r="C278" s="628"/>
      <c r="D278" s="628"/>
      <c r="E278" s="628"/>
      <c r="F278" s="628"/>
      <c r="G278" s="628"/>
      <c r="H278" s="628"/>
      <c r="I278" s="628"/>
      <c r="J278" s="628"/>
      <c r="K278" s="628"/>
      <c r="L278" s="628"/>
      <c r="M278" s="628"/>
      <c r="N278" s="628"/>
      <c r="O278" s="53"/>
      <c r="P278" s="53"/>
      <c r="Q278" s="53"/>
      <c r="R278" s="53"/>
      <c r="S278" s="53"/>
      <c r="T278" s="53"/>
      <c r="U278" s="53"/>
      <c r="V278" s="53"/>
      <c r="W278" s="14"/>
      <c r="X278" s="13"/>
      <c r="Y278" s="628" t="str">
        <f>"ИНН "&amp;INN&amp;", БИК "&amp;BIC&amp;", Р/С "&amp;PersonalAcc</f>
        <v>ИНН 2538091633, БИК 040813608, Р/С 40703810050000001746</v>
      </c>
      <c r="Z278" s="628"/>
      <c r="AA278" s="628"/>
      <c r="AB278" s="628"/>
      <c r="AC278" s="628"/>
      <c r="AD278" s="628"/>
      <c r="AE278" s="628"/>
      <c r="AF278" s="628"/>
      <c r="AG278" s="628"/>
      <c r="AH278" s="628"/>
      <c r="AI278" s="628"/>
      <c r="AJ278" s="628"/>
      <c r="AK278" s="628"/>
      <c r="AL278" s="53"/>
      <c r="AM278" s="53"/>
      <c r="AN278" s="53"/>
      <c r="AO278" s="53"/>
      <c r="AP278" s="53"/>
      <c r="AQ278" s="53"/>
      <c r="AR278" s="53"/>
      <c r="AS278" s="53"/>
      <c r="AT278" s="14"/>
    </row>
    <row r="279" spans="1:46" s="12" customFormat="1" ht="9.9499999999999993" customHeight="1">
      <c r="A279" s="13"/>
      <c r="B279" s="628"/>
      <c r="C279" s="628"/>
      <c r="D279" s="628"/>
      <c r="E279" s="628"/>
      <c r="F279" s="628"/>
      <c r="G279" s="628"/>
      <c r="H279" s="628"/>
      <c r="I279" s="628"/>
      <c r="J279" s="628"/>
      <c r="K279" s="628"/>
      <c r="L279" s="628"/>
      <c r="M279" s="628"/>
      <c r="N279" s="628"/>
      <c r="O279" s="53"/>
      <c r="P279" s="53"/>
      <c r="Q279" s="53"/>
      <c r="R279" s="53"/>
      <c r="S279" s="53"/>
      <c r="T279" s="53"/>
      <c r="U279" s="53"/>
      <c r="V279" s="53"/>
      <c r="W279" s="14"/>
      <c r="X279" s="13"/>
      <c r="Y279" s="628"/>
      <c r="Z279" s="628"/>
      <c r="AA279" s="628"/>
      <c r="AB279" s="628"/>
      <c r="AC279" s="628"/>
      <c r="AD279" s="628"/>
      <c r="AE279" s="628"/>
      <c r="AF279" s="628"/>
      <c r="AG279" s="628"/>
      <c r="AH279" s="628"/>
      <c r="AI279" s="628"/>
      <c r="AJ279" s="628"/>
      <c r="AK279" s="628"/>
      <c r="AL279" s="53"/>
      <c r="AM279" s="53"/>
      <c r="AN279" s="53"/>
      <c r="AO279" s="53"/>
      <c r="AP279" s="53"/>
      <c r="AQ279" s="53"/>
      <c r="AR279" s="53"/>
      <c r="AS279" s="53"/>
      <c r="AT279" s="14"/>
    </row>
    <row r="280" spans="1:46" s="12" customFormat="1" ht="6" customHeight="1">
      <c r="A280" s="13"/>
      <c r="B280" s="628"/>
      <c r="C280" s="628"/>
      <c r="D280" s="628"/>
      <c r="E280" s="628"/>
      <c r="F280" s="628"/>
      <c r="G280" s="628"/>
      <c r="H280" s="628"/>
      <c r="I280" s="628"/>
      <c r="J280" s="628"/>
      <c r="K280" s="628"/>
      <c r="L280" s="628"/>
      <c r="M280" s="628"/>
      <c r="N280" s="628"/>
      <c r="O280" s="11"/>
      <c r="P280" s="11"/>
      <c r="Q280" s="11"/>
      <c r="R280" s="11"/>
      <c r="S280" s="11"/>
      <c r="T280" s="11"/>
      <c r="U280" s="11"/>
      <c r="V280" s="11"/>
      <c r="W280" s="14"/>
      <c r="X280" s="13"/>
      <c r="Y280" s="628"/>
      <c r="Z280" s="628"/>
      <c r="AA280" s="628"/>
      <c r="AB280" s="628"/>
      <c r="AC280" s="628"/>
      <c r="AD280" s="628"/>
      <c r="AE280" s="628"/>
      <c r="AF280" s="628"/>
      <c r="AG280" s="628"/>
      <c r="AH280" s="628"/>
      <c r="AI280" s="628"/>
      <c r="AJ280" s="628"/>
      <c r="AK280" s="628"/>
      <c r="AL280" s="11"/>
      <c r="AM280" s="11"/>
      <c r="AN280" s="11"/>
      <c r="AO280" s="11"/>
      <c r="AP280" s="11"/>
      <c r="AQ280" s="11"/>
      <c r="AR280" s="11"/>
      <c r="AS280" s="11"/>
      <c r="AT280" s="14"/>
    </row>
    <row r="281" spans="1:46" s="12" customFormat="1" ht="8.1" customHeight="1">
      <c r="A281" s="13"/>
      <c r="B281" s="628"/>
      <c r="C281" s="628"/>
      <c r="D281" s="628"/>
      <c r="E281" s="628"/>
      <c r="F281" s="628"/>
      <c r="G281" s="628"/>
      <c r="H281" s="628"/>
      <c r="I281" s="628"/>
      <c r="J281" s="628"/>
      <c r="K281" s="628"/>
      <c r="L281" s="628"/>
      <c r="M281" s="628"/>
      <c r="N281" s="628"/>
      <c r="O281" s="11"/>
      <c r="P281" s="11"/>
      <c r="Q281" s="11"/>
      <c r="R281" s="11"/>
      <c r="S281" s="11"/>
      <c r="T281" s="11"/>
      <c r="U281" s="11"/>
      <c r="V281" s="11"/>
      <c r="W281" s="14"/>
      <c r="X281" s="13"/>
      <c r="Y281" s="628"/>
      <c r="Z281" s="628"/>
      <c r="AA281" s="628"/>
      <c r="AB281" s="628"/>
      <c r="AC281" s="628"/>
      <c r="AD281" s="628"/>
      <c r="AE281" s="628"/>
      <c r="AF281" s="628"/>
      <c r="AG281" s="628"/>
      <c r="AH281" s="628"/>
      <c r="AI281" s="628"/>
      <c r="AJ281" s="628"/>
      <c r="AK281" s="628"/>
      <c r="AL281" s="11"/>
      <c r="AM281" s="11"/>
      <c r="AN281" s="11"/>
      <c r="AO281" s="11"/>
      <c r="AP281" s="11"/>
      <c r="AQ281" s="11"/>
      <c r="AR281" s="11"/>
      <c r="AS281" s="11"/>
      <c r="AT281" s="14"/>
    </row>
    <row r="282" spans="1:46" s="12" customFormat="1" ht="8.1" customHeight="1">
      <c r="A282" s="13"/>
      <c r="B282" s="628"/>
      <c r="C282" s="628"/>
      <c r="D282" s="628"/>
      <c r="E282" s="628"/>
      <c r="F282" s="628"/>
      <c r="G282" s="628"/>
      <c r="H282" s="628"/>
      <c r="I282" s="628"/>
      <c r="J282" s="628"/>
      <c r="K282" s="628"/>
      <c r="L282" s="628"/>
      <c r="M282" s="628"/>
      <c r="N282" s="628"/>
      <c r="O282" s="11"/>
      <c r="P282" s="11"/>
      <c r="Q282" s="11"/>
      <c r="R282" s="11"/>
      <c r="S282" s="11"/>
      <c r="T282" s="11"/>
      <c r="U282" s="11"/>
      <c r="V282" s="11"/>
      <c r="W282" s="14"/>
      <c r="X282" s="13"/>
      <c r="Y282" s="628"/>
      <c r="Z282" s="628"/>
      <c r="AA282" s="628"/>
      <c r="AB282" s="628"/>
      <c r="AC282" s="628"/>
      <c r="AD282" s="628"/>
      <c r="AE282" s="628"/>
      <c r="AF282" s="628"/>
      <c r="AG282" s="628"/>
      <c r="AH282" s="628"/>
      <c r="AI282" s="628"/>
      <c r="AJ282" s="628"/>
      <c r="AK282" s="628"/>
      <c r="AL282" s="11"/>
      <c r="AM282" s="11"/>
      <c r="AN282" s="11"/>
      <c r="AO282" s="11"/>
      <c r="AP282" s="11"/>
      <c r="AQ282" s="11"/>
      <c r="AR282" s="11"/>
      <c r="AS282" s="11"/>
      <c r="AT282" s="14"/>
    </row>
    <row r="283" spans="1:46" s="12" customFormat="1" ht="9.9499999999999993" customHeight="1">
      <c r="A283" s="13"/>
      <c r="B283" s="629" t="s">
        <v>714</v>
      </c>
      <c r="C283" s="629"/>
      <c r="D283" s="629"/>
      <c r="E283" s="629"/>
      <c r="F283" s="629"/>
      <c r="G283" s="629"/>
      <c r="H283" s="629"/>
      <c r="I283" s="629"/>
      <c r="J283" s="629"/>
      <c r="K283" s="629"/>
      <c r="L283" s="629"/>
      <c r="M283" s="629"/>
      <c r="N283" s="630"/>
      <c r="O283" s="11"/>
      <c r="P283" s="11"/>
      <c r="Q283" s="11"/>
      <c r="R283" s="11"/>
      <c r="S283" s="11"/>
      <c r="T283" s="11"/>
      <c r="U283" s="11"/>
      <c r="V283" s="11"/>
      <c r="W283" s="14"/>
      <c r="X283" s="13"/>
      <c r="Y283" s="629" t="s">
        <v>715</v>
      </c>
      <c r="Z283" s="629"/>
      <c r="AA283" s="629"/>
      <c r="AB283" s="629"/>
      <c r="AC283" s="629"/>
      <c r="AD283" s="629"/>
      <c r="AE283" s="629"/>
      <c r="AF283" s="629"/>
      <c r="AG283" s="629"/>
      <c r="AH283" s="629"/>
      <c r="AI283" s="629"/>
      <c r="AJ283" s="629"/>
      <c r="AK283" s="630"/>
      <c r="AL283" s="11"/>
      <c r="AM283" s="11"/>
      <c r="AN283" s="11"/>
      <c r="AO283" s="11"/>
      <c r="AP283" s="11"/>
      <c r="AQ283" s="11"/>
      <c r="AR283" s="11"/>
      <c r="AS283" s="11"/>
      <c r="AT283" s="14"/>
    </row>
    <row r="284" spans="1:46" s="12" customFormat="1" ht="8.1" customHeight="1">
      <c r="A284" s="13"/>
      <c r="B284" s="629"/>
      <c r="C284" s="629"/>
      <c r="D284" s="629"/>
      <c r="E284" s="629"/>
      <c r="F284" s="629"/>
      <c r="G284" s="629"/>
      <c r="H284" s="629"/>
      <c r="I284" s="629"/>
      <c r="J284" s="629"/>
      <c r="K284" s="629"/>
      <c r="L284" s="629"/>
      <c r="M284" s="629"/>
      <c r="N284" s="630"/>
      <c r="O284" s="11"/>
      <c r="P284" s="11"/>
      <c r="Q284" s="11"/>
      <c r="R284" s="11"/>
      <c r="S284" s="11"/>
      <c r="T284" s="11"/>
      <c r="U284" s="11"/>
      <c r="V284" s="11"/>
      <c r="W284" s="14"/>
      <c r="X284" s="13"/>
      <c r="Y284" s="629"/>
      <c r="Z284" s="629"/>
      <c r="AA284" s="629"/>
      <c r="AB284" s="629"/>
      <c r="AC284" s="629"/>
      <c r="AD284" s="629"/>
      <c r="AE284" s="629"/>
      <c r="AF284" s="629"/>
      <c r="AG284" s="629"/>
      <c r="AH284" s="629"/>
      <c r="AI284" s="629"/>
      <c r="AJ284" s="629"/>
      <c r="AK284" s="630"/>
      <c r="AL284" s="11"/>
      <c r="AM284" s="11"/>
      <c r="AN284" s="11"/>
      <c r="AO284" s="11"/>
      <c r="AP284" s="11"/>
      <c r="AQ284" s="11"/>
      <c r="AR284" s="11"/>
      <c r="AS284" s="11"/>
      <c r="AT284" s="14"/>
    </row>
    <row r="285" spans="1:46" s="12" customFormat="1" ht="8.1" customHeight="1">
      <c r="A285" s="13"/>
      <c r="B285" s="629" t="s">
        <v>1020</v>
      </c>
      <c r="C285" s="629"/>
      <c r="D285" s="629"/>
      <c r="E285" s="629"/>
      <c r="F285" s="629"/>
      <c r="G285" s="629"/>
      <c r="H285" s="629"/>
      <c r="I285" s="629"/>
      <c r="J285" s="629"/>
      <c r="K285" s="629"/>
      <c r="L285" s="629"/>
      <c r="M285" s="629"/>
      <c r="N285" s="630"/>
      <c r="O285" s="11"/>
      <c r="P285" s="11"/>
      <c r="Q285" s="11"/>
      <c r="R285" s="11"/>
      <c r="S285" s="11"/>
      <c r="T285" s="11"/>
      <c r="U285" s="11"/>
      <c r="V285" s="11"/>
      <c r="W285" s="14"/>
      <c r="X285" s="13"/>
      <c r="Y285" s="629" t="s">
        <v>1020</v>
      </c>
      <c r="Z285" s="629"/>
      <c r="AA285" s="629"/>
      <c r="AB285" s="629"/>
      <c r="AC285" s="629"/>
      <c r="AD285" s="629"/>
      <c r="AE285" s="629"/>
      <c r="AF285" s="629"/>
      <c r="AG285" s="629"/>
      <c r="AH285" s="629"/>
      <c r="AI285" s="629"/>
      <c r="AJ285" s="629"/>
      <c r="AK285" s="630"/>
      <c r="AL285" s="11"/>
      <c r="AM285" s="11"/>
      <c r="AN285" s="11"/>
      <c r="AO285" s="11"/>
      <c r="AP285" s="11"/>
      <c r="AQ285" s="11"/>
      <c r="AR285" s="11"/>
      <c r="AS285" s="11"/>
      <c r="AT285" s="14"/>
    </row>
    <row r="286" spans="1:46" s="12" customFormat="1" ht="9.9499999999999993" customHeight="1">
      <c r="A286" s="13"/>
      <c r="B286" s="629"/>
      <c r="C286" s="629"/>
      <c r="D286" s="629"/>
      <c r="E286" s="629"/>
      <c r="F286" s="629"/>
      <c r="G286" s="629"/>
      <c r="H286" s="629"/>
      <c r="I286" s="629"/>
      <c r="J286" s="629"/>
      <c r="K286" s="629"/>
      <c r="L286" s="629"/>
      <c r="M286" s="629"/>
      <c r="N286" s="630"/>
      <c r="O286" s="11"/>
      <c r="P286" s="11"/>
      <c r="Q286" s="11"/>
      <c r="R286" s="11"/>
      <c r="S286" s="11"/>
      <c r="T286" s="11"/>
      <c r="U286" s="11"/>
      <c r="V286" s="11"/>
      <c r="W286" s="14"/>
      <c r="X286" s="13"/>
      <c r="Y286" s="629"/>
      <c r="Z286" s="629"/>
      <c r="AA286" s="629"/>
      <c r="AB286" s="629"/>
      <c r="AC286" s="629"/>
      <c r="AD286" s="629"/>
      <c r="AE286" s="629"/>
      <c r="AF286" s="629"/>
      <c r="AG286" s="629"/>
      <c r="AH286" s="629"/>
      <c r="AI286" s="629"/>
      <c r="AJ286" s="629"/>
      <c r="AK286" s="630"/>
      <c r="AL286" s="11"/>
      <c r="AM286" s="11"/>
      <c r="AN286" s="11"/>
      <c r="AO286" s="11"/>
      <c r="AP286" s="11"/>
      <c r="AQ286" s="11"/>
      <c r="AR286" s="11"/>
      <c r="AS286" s="11"/>
      <c r="AT286" s="14"/>
    </row>
    <row r="287" spans="1:46" s="12" customFormat="1" ht="8.1" customHeight="1">
      <c r="A287" s="13"/>
      <c r="B287" s="629" t="s">
        <v>1045</v>
      </c>
      <c r="C287" s="629"/>
      <c r="D287" s="629"/>
      <c r="E287" s="629"/>
      <c r="F287" s="629"/>
      <c r="G287" s="629"/>
      <c r="H287" s="629"/>
      <c r="I287" s="629"/>
      <c r="J287" s="629"/>
      <c r="K287" s="629"/>
      <c r="L287" s="629"/>
      <c r="M287" s="629"/>
      <c r="N287" s="630"/>
      <c r="O287" s="11"/>
      <c r="P287" s="11"/>
      <c r="Q287" s="11"/>
      <c r="R287" s="11"/>
      <c r="S287" s="11"/>
      <c r="T287" s="11"/>
      <c r="U287" s="11"/>
      <c r="V287" s="11"/>
      <c r="W287" s="14"/>
      <c r="X287" s="13"/>
      <c r="Y287" s="629" t="s">
        <v>1046</v>
      </c>
      <c r="Z287" s="629"/>
      <c r="AA287" s="629"/>
      <c r="AB287" s="629"/>
      <c r="AC287" s="629"/>
      <c r="AD287" s="629"/>
      <c r="AE287" s="629"/>
      <c r="AF287" s="629"/>
      <c r="AG287" s="629"/>
      <c r="AH287" s="629"/>
      <c r="AI287" s="629"/>
      <c r="AJ287" s="629"/>
      <c r="AK287" s="630"/>
      <c r="AL287" s="11"/>
      <c r="AM287" s="11"/>
      <c r="AN287" s="11"/>
      <c r="AO287" s="11"/>
      <c r="AP287" s="11"/>
      <c r="AQ287" s="11"/>
      <c r="AR287" s="11"/>
      <c r="AS287" s="11"/>
      <c r="AT287" s="14"/>
    </row>
    <row r="288" spans="1:46" s="12" customFormat="1" ht="8.1" customHeight="1">
      <c r="A288" s="13"/>
      <c r="B288" s="629"/>
      <c r="C288" s="629"/>
      <c r="D288" s="629"/>
      <c r="E288" s="629"/>
      <c r="F288" s="629"/>
      <c r="G288" s="629"/>
      <c r="H288" s="629"/>
      <c r="I288" s="629"/>
      <c r="J288" s="629"/>
      <c r="K288" s="629"/>
      <c r="L288" s="629"/>
      <c r="M288" s="629"/>
      <c r="N288" s="630"/>
      <c r="O288" s="11"/>
      <c r="P288" s="11"/>
      <c r="Q288" s="11"/>
      <c r="R288" s="11"/>
      <c r="S288" s="11"/>
      <c r="T288" s="11"/>
      <c r="U288" s="11"/>
      <c r="V288" s="11"/>
      <c r="W288" s="14"/>
      <c r="X288" s="13"/>
      <c r="Y288" s="629"/>
      <c r="Z288" s="629"/>
      <c r="AA288" s="629"/>
      <c r="AB288" s="629"/>
      <c r="AC288" s="629"/>
      <c r="AD288" s="629"/>
      <c r="AE288" s="629"/>
      <c r="AF288" s="629"/>
      <c r="AG288" s="629"/>
      <c r="AH288" s="629"/>
      <c r="AI288" s="629"/>
      <c r="AJ288" s="629"/>
      <c r="AK288" s="630"/>
      <c r="AL288" s="11"/>
      <c r="AM288" s="11"/>
      <c r="AN288" s="11"/>
      <c r="AO288" s="11"/>
      <c r="AP288" s="11"/>
      <c r="AQ288" s="11"/>
      <c r="AR288" s="11"/>
      <c r="AS288" s="11"/>
      <c r="AT288" s="14"/>
    </row>
    <row r="289" spans="1:46" s="12" customFormat="1" ht="9.9499999999999993" customHeight="1">
      <c r="A289" s="13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4"/>
      <c r="X289" s="13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4"/>
    </row>
    <row r="290" spans="1:46" s="12" customFormat="1" ht="8.1" customHeight="1">
      <c r="A290" s="13"/>
      <c r="B290" s="631" t="s">
        <v>836</v>
      </c>
      <c r="C290" s="631"/>
      <c r="D290" s="631"/>
      <c r="E290" s="631"/>
      <c r="F290" s="631"/>
      <c r="G290" s="631"/>
      <c r="H290" s="631"/>
      <c r="I290" s="631"/>
      <c r="J290" s="631"/>
      <c r="K290" s="631"/>
      <c r="L290" s="631"/>
      <c r="M290" s="631"/>
      <c r="N290" s="632"/>
      <c r="O290" s="11"/>
      <c r="P290" s="11"/>
      <c r="Q290" s="11"/>
      <c r="R290" s="11"/>
      <c r="S290" s="11"/>
      <c r="T290" s="11"/>
      <c r="U290" s="11"/>
      <c r="V290" s="11"/>
      <c r="W290" s="14"/>
      <c r="X290" s="13"/>
      <c r="Y290" s="631" t="s">
        <v>837</v>
      </c>
      <c r="Z290" s="631"/>
      <c r="AA290" s="631"/>
      <c r="AB290" s="631"/>
      <c r="AC290" s="631"/>
      <c r="AD290" s="631"/>
      <c r="AE290" s="631"/>
      <c r="AF290" s="631"/>
      <c r="AG290" s="631"/>
      <c r="AH290" s="631"/>
      <c r="AI290" s="631"/>
      <c r="AJ290" s="631"/>
      <c r="AK290" s="632"/>
      <c r="AL290" s="11"/>
      <c r="AM290" s="11"/>
      <c r="AN290" s="11"/>
      <c r="AO290" s="11"/>
      <c r="AP290" s="11"/>
      <c r="AQ290" s="11"/>
      <c r="AR290" s="11"/>
      <c r="AS290" s="11"/>
      <c r="AT290" s="14"/>
    </row>
    <row r="291" spans="1:46" s="12" customFormat="1" ht="9.9499999999999993" customHeight="1">
      <c r="A291" s="13"/>
      <c r="B291" s="631"/>
      <c r="C291" s="631"/>
      <c r="D291" s="631"/>
      <c r="E291" s="631"/>
      <c r="F291" s="631"/>
      <c r="G291" s="631"/>
      <c r="H291" s="631"/>
      <c r="I291" s="631"/>
      <c r="J291" s="631"/>
      <c r="K291" s="631"/>
      <c r="L291" s="631"/>
      <c r="M291" s="631"/>
      <c r="N291" s="632"/>
      <c r="O291" s="11"/>
      <c r="P291" s="11"/>
      <c r="Q291" s="11"/>
      <c r="R291" s="11"/>
      <c r="S291" s="11"/>
      <c r="T291" s="11"/>
      <c r="U291" s="11"/>
      <c r="V291" s="11"/>
      <c r="W291" s="14"/>
      <c r="X291" s="13"/>
      <c r="Y291" s="631"/>
      <c r="Z291" s="631"/>
      <c r="AA291" s="631"/>
      <c r="AB291" s="631"/>
      <c r="AC291" s="631"/>
      <c r="AD291" s="631"/>
      <c r="AE291" s="631"/>
      <c r="AF291" s="631"/>
      <c r="AG291" s="631"/>
      <c r="AH291" s="631"/>
      <c r="AI291" s="631"/>
      <c r="AJ291" s="631"/>
      <c r="AK291" s="632"/>
      <c r="AL291" s="11"/>
      <c r="AM291" s="11"/>
      <c r="AN291" s="11"/>
      <c r="AO291" s="11"/>
      <c r="AP291" s="11"/>
      <c r="AQ291" s="11"/>
      <c r="AR291" s="11"/>
      <c r="AS291" s="11"/>
      <c r="AT291" s="14"/>
    </row>
    <row r="292" spans="1:46" s="12" customFormat="1" ht="9.9499999999999993" customHeight="1">
      <c r="A292" s="13"/>
      <c r="B292" s="631"/>
      <c r="C292" s="631"/>
      <c r="D292" s="631"/>
      <c r="E292" s="631"/>
      <c r="F292" s="631"/>
      <c r="G292" s="631"/>
      <c r="H292" s="631"/>
      <c r="I292" s="631"/>
      <c r="J292" s="631"/>
      <c r="K292" s="631"/>
      <c r="L292" s="631"/>
      <c r="M292" s="631"/>
      <c r="N292" s="632"/>
      <c r="O292" s="11"/>
      <c r="P292" s="11"/>
      <c r="Q292" s="11"/>
      <c r="R292" s="11"/>
      <c r="S292" s="11"/>
      <c r="T292" s="11"/>
      <c r="U292" s="11"/>
      <c r="V292" s="11"/>
      <c r="W292" s="14"/>
      <c r="X292" s="13"/>
      <c r="Y292" s="631"/>
      <c r="Z292" s="631"/>
      <c r="AA292" s="631"/>
      <c r="AB292" s="631"/>
      <c r="AC292" s="631"/>
      <c r="AD292" s="631"/>
      <c r="AE292" s="631"/>
      <c r="AF292" s="631"/>
      <c r="AG292" s="631"/>
      <c r="AH292" s="631"/>
      <c r="AI292" s="631"/>
      <c r="AJ292" s="631"/>
      <c r="AK292" s="632"/>
      <c r="AL292" s="11"/>
      <c r="AM292" s="11"/>
      <c r="AN292" s="11"/>
      <c r="AO292" s="11"/>
      <c r="AP292" s="11"/>
      <c r="AQ292" s="11"/>
      <c r="AR292" s="11"/>
      <c r="AS292" s="11"/>
      <c r="AT292" s="14"/>
    </row>
    <row r="293" spans="1:46" s="12" customFormat="1" ht="9.9499999999999993" customHeight="1">
      <c r="A293" s="13"/>
      <c r="B293" s="631"/>
      <c r="C293" s="631"/>
      <c r="D293" s="631"/>
      <c r="E293" s="631"/>
      <c r="F293" s="631"/>
      <c r="G293" s="631"/>
      <c r="H293" s="631"/>
      <c r="I293" s="631"/>
      <c r="J293" s="631"/>
      <c r="K293" s="631"/>
      <c r="L293" s="631"/>
      <c r="M293" s="631"/>
      <c r="N293" s="632"/>
      <c r="O293" s="11"/>
      <c r="P293" s="11"/>
      <c r="Q293" s="11"/>
      <c r="R293" s="11"/>
      <c r="S293" s="11"/>
      <c r="T293" s="11"/>
      <c r="U293" s="11"/>
      <c r="V293" s="11"/>
      <c r="W293" s="14"/>
      <c r="X293" s="13"/>
      <c r="Y293" s="631"/>
      <c r="Z293" s="631"/>
      <c r="AA293" s="631"/>
      <c r="AB293" s="631"/>
      <c r="AC293" s="631"/>
      <c r="AD293" s="631"/>
      <c r="AE293" s="631"/>
      <c r="AF293" s="631"/>
      <c r="AG293" s="631"/>
      <c r="AH293" s="631"/>
      <c r="AI293" s="631"/>
      <c r="AJ293" s="631"/>
      <c r="AK293" s="632"/>
      <c r="AL293" s="11"/>
      <c r="AM293" s="11"/>
      <c r="AN293" s="11"/>
      <c r="AO293" s="11"/>
      <c r="AP293" s="11"/>
      <c r="AQ293" s="11"/>
      <c r="AR293" s="11"/>
      <c r="AS293" s="11"/>
      <c r="AT293" s="14"/>
    </row>
    <row r="294" spans="1:46" s="12" customFormat="1" ht="6" customHeight="1">
      <c r="A294" s="15"/>
      <c r="B294" s="633"/>
      <c r="C294" s="633"/>
      <c r="D294" s="633"/>
      <c r="E294" s="633"/>
      <c r="F294" s="633"/>
      <c r="G294" s="633"/>
      <c r="H294" s="633"/>
      <c r="I294" s="633"/>
      <c r="J294" s="633"/>
      <c r="K294" s="633"/>
      <c r="L294" s="633"/>
      <c r="M294" s="633"/>
      <c r="N294" s="633"/>
      <c r="O294" s="16"/>
      <c r="P294" s="16"/>
      <c r="Q294" s="16"/>
      <c r="R294" s="16"/>
      <c r="S294" s="16"/>
      <c r="T294" s="16"/>
      <c r="U294" s="16"/>
      <c r="V294" s="16"/>
      <c r="W294" s="17"/>
      <c r="X294" s="15"/>
      <c r="Y294" s="633"/>
      <c r="Z294" s="633"/>
      <c r="AA294" s="633"/>
      <c r="AB294" s="633"/>
      <c r="AC294" s="633"/>
      <c r="AD294" s="633"/>
      <c r="AE294" s="633"/>
      <c r="AF294" s="633"/>
      <c r="AG294" s="633"/>
      <c r="AH294" s="633"/>
      <c r="AI294" s="633"/>
      <c r="AJ294" s="633"/>
      <c r="AK294" s="633"/>
      <c r="AL294" s="16"/>
      <c r="AM294" s="16"/>
      <c r="AN294" s="16"/>
      <c r="AO294" s="16"/>
      <c r="AP294" s="16"/>
      <c r="AQ294" s="16"/>
      <c r="AR294" s="16"/>
      <c r="AS294" s="16"/>
      <c r="AT294" s="17"/>
    </row>
    <row r="295" spans="1:46" s="12" customFormat="1" ht="9.9499999999999993" customHeight="1">
      <c r="A295" s="8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10"/>
      <c r="X295" s="8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10"/>
    </row>
    <row r="296" spans="1:46" s="12" customFormat="1" ht="12.75" customHeight="1">
      <c r="A296" s="621" t="str">
        <f>Name</f>
        <v>ТСЖ "Ласточка"</v>
      </c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3"/>
      <c r="X296" s="621" t="str">
        <f>Name</f>
        <v>ТСЖ "Ласточка"</v>
      </c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3"/>
    </row>
    <row r="297" spans="1:46" s="12" customFormat="1" ht="12.75" customHeight="1">
      <c r="A297" s="624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3"/>
      <c r="X297" s="624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3"/>
    </row>
    <row r="298" spans="1:46" s="12" customFormat="1" ht="6" customHeight="1">
      <c r="A298" s="13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4"/>
      <c r="X298" s="13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4"/>
    </row>
    <row r="299" spans="1:46" s="12" customFormat="1" ht="9.9499999999999993" customHeight="1">
      <c r="A299" s="13"/>
      <c r="B299" s="628" t="str">
        <f>"ИНН "&amp;INN&amp;", БИК "&amp;BIC&amp;", Р/С "&amp;PersonalAcc</f>
        <v>ИНН 2538091633, БИК 040813608, Р/С 40703810050000001746</v>
      </c>
      <c r="C299" s="628"/>
      <c r="D299" s="628"/>
      <c r="E299" s="628"/>
      <c r="F299" s="628"/>
      <c r="G299" s="628"/>
      <c r="H299" s="628"/>
      <c r="I299" s="628"/>
      <c r="J299" s="628"/>
      <c r="K299" s="628"/>
      <c r="L299" s="628"/>
      <c r="M299" s="628"/>
      <c r="N299" s="628"/>
      <c r="O299" s="53"/>
      <c r="P299" s="53"/>
      <c r="Q299" s="53"/>
      <c r="R299" s="53"/>
      <c r="S299" s="53"/>
      <c r="T299" s="53"/>
      <c r="U299" s="53"/>
      <c r="V299" s="53"/>
      <c r="W299" s="14"/>
      <c r="X299" s="13"/>
      <c r="Y299" s="628" t="str">
        <f>"ИНН "&amp;INN&amp;", БИК "&amp;BIC&amp;", Р/С "&amp;PersonalAcc</f>
        <v>ИНН 2538091633, БИК 040813608, Р/С 40703810050000001746</v>
      </c>
      <c r="Z299" s="628"/>
      <c r="AA299" s="628"/>
      <c r="AB299" s="628"/>
      <c r="AC299" s="628"/>
      <c r="AD299" s="628"/>
      <c r="AE299" s="628"/>
      <c r="AF299" s="628"/>
      <c r="AG299" s="628"/>
      <c r="AH299" s="628"/>
      <c r="AI299" s="628"/>
      <c r="AJ299" s="628"/>
      <c r="AK299" s="628"/>
      <c r="AL299" s="53"/>
      <c r="AM299" s="53"/>
      <c r="AN299" s="53"/>
      <c r="AO299" s="53"/>
      <c r="AP299" s="53"/>
      <c r="AQ299" s="53"/>
      <c r="AR299" s="53"/>
      <c r="AS299" s="53"/>
      <c r="AT299" s="14"/>
    </row>
    <row r="300" spans="1:46" s="12" customFormat="1" ht="9.9499999999999993" customHeight="1">
      <c r="A300" s="13"/>
      <c r="B300" s="628"/>
      <c r="C300" s="628"/>
      <c r="D300" s="628"/>
      <c r="E300" s="628"/>
      <c r="F300" s="628"/>
      <c r="G300" s="628"/>
      <c r="H300" s="628"/>
      <c r="I300" s="628"/>
      <c r="J300" s="628"/>
      <c r="K300" s="628"/>
      <c r="L300" s="628"/>
      <c r="M300" s="628"/>
      <c r="N300" s="628"/>
      <c r="O300" s="53"/>
      <c r="P300" s="53"/>
      <c r="Q300" s="53"/>
      <c r="R300" s="53"/>
      <c r="S300" s="53"/>
      <c r="T300" s="53"/>
      <c r="U300" s="53"/>
      <c r="V300" s="53"/>
      <c r="W300" s="14"/>
      <c r="X300" s="13"/>
      <c r="Y300" s="628"/>
      <c r="Z300" s="628"/>
      <c r="AA300" s="628"/>
      <c r="AB300" s="628"/>
      <c r="AC300" s="628"/>
      <c r="AD300" s="628"/>
      <c r="AE300" s="628"/>
      <c r="AF300" s="628"/>
      <c r="AG300" s="628"/>
      <c r="AH300" s="628"/>
      <c r="AI300" s="628"/>
      <c r="AJ300" s="628"/>
      <c r="AK300" s="628"/>
      <c r="AL300" s="53"/>
      <c r="AM300" s="53"/>
      <c r="AN300" s="53"/>
      <c r="AO300" s="53"/>
      <c r="AP300" s="53"/>
      <c r="AQ300" s="53"/>
      <c r="AR300" s="53"/>
      <c r="AS300" s="53"/>
      <c r="AT300" s="14"/>
    </row>
    <row r="301" spans="1:46" s="12" customFormat="1" ht="6" customHeight="1">
      <c r="A301" s="13"/>
      <c r="B301" s="628"/>
      <c r="C301" s="628"/>
      <c r="D301" s="628"/>
      <c r="E301" s="628"/>
      <c r="F301" s="628"/>
      <c r="G301" s="628"/>
      <c r="H301" s="628"/>
      <c r="I301" s="628"/>
      <c r="J301" s="628"/>
      <c r="K301" s="628"/>
      <c r="L301" s="628"/>
      <c r="M301" s="628"/>
      <c r="N301" s="628"/>
      <c r="O301" s="11"/>
      <c r="P301" s="11"/>
      <c r="Q301" s="11"/>
      <c r="R301" s="11"/>
      <c r="S301" s="11"/>
      <c r="T301" s="11"/>
      <c r="U301" s="11"/>
      <c r="V301" s="11"/>
      <c r="W301" s="14"/>
      <c r="X301" s="13"/>
      <c r="Y301" s="628"/>
      <c r="Z301" s="628"/>
      <c r="AA301" s="628"/>
      <c r="AB301" s="628"/>
      <c r="AC301" s="628"/>
      <c r="AD301" s="628"/>
      <c r="AE301" s="628"/>
      <c r="AF301" s="628"/>
      <c r="AG301" s="628"/>
      <c r="AH301" s="628"/>
      <c r="AI301" s="628"/>
      <c r="AJ301" s="628"/>
      <c r="AK301" s="628"/>
      <c r="AL301" s="11"/>
      <c r="AM301" s="11"/>
      <c r="AN301" s="11"/>
      <c r="AO301" s="11"/>
      <c r="AP301" s="11"/>
      <c r="AQ301" s="11"/>
      <c r="AR301" s="11"/>
      <c r="AS301" s="11"/>
      <c r="AT301" s="14"/>
    </row>
    <row r="302" spans="1:46" s="12" customFormat="1" ht="8.1" customHeight="1">
      <c r="A302" s="13"/>
      <c r="B302" s="628"/>
      <c r="C302" s="628"/>
      <c r="D302" s="628"/>
      <c r="E302" s="628"/>
      <c r="F302" s="628"/>
      <c r="G302" s="628"/>
      <c r="H302" s="628"/>
      <c r="I302" s="628"/>
      <c r="J302" s="628"/>
      <c r="K302" s="628"/>
      <c r="L302" s="628"/>
      <c r="M302" s="628"/>
      <c r="N302" s="628"/>
      <c r="O302" s="11"/>
      <c r="P302" s="11"/>
      <c r="Q302" s="11"/>
      <c r="R302" s="11"/>
      <c r="S302" s="11"/>
      <c r="T302" s="11"/>
      <c r="U302" s="11"/>
      <c r="V302" s="11"/>
      <c r="W302" s="14"/>
      <c r="X302" s="13"/>
      <c r="Y302" s="628"/>
      <c r="Z302" s="628"/>
      <c r="AA302" s="628"/>
      <c r="AB302" s="628"/>
      <c r="AC302" s="628"/>
      <c r="AD302" s="628"/>
      <c r="AE302" s="628"/>
      <c r="AF302" s="628"/>
      <c r="AG302" s="628"/>
      <c r="AH302" s="628"/>
      <c r="AI302" s="628"/>
      <c r="AJ302" s="628"/>
      <c r="AK302" s="628"/>
      <c r="AL302" s="11"/>
      <c r="AM302" s="11"/>
      <c r="AN302" s="11"/>
      <c r="AO302" s="11"/>
      <c r="AP302" s="11"/>
      <c r="AQ302" s="11"/>
      <c r="AR302" s="11"/>
      <c r="AS302" s="11"/>
      <c r="AT302" s="14"/>
    </row>
    <row r="303" spans="1:46" s="12" customFormat="1" ht="8.1" customHeight="1">
      <c r="A303" s="13"/>
      <c r="B303" s="628"/>
      <c r="C303" s="628"/>
      <c r="D303" s="628"/>
      <c r="E303" s="628"/>
      <c r="F303" s="628"/>
      <c r="G303" s="628"/>
      <c r="H303" s="628"/>
      <c r="I303" s="628"/>
      <c r="J303" s="628"/>
      <c r="K303" s="628"/>
      <c r="L303" s="628"/>
      <c r="M303" s="628"/>
      <c r="N303" s="628"/>
      <c r="O303" s="11"/>
      <c r="P303" s="11"/>
      <c r="Q303" s="11"/>
      <c r="R303" s="11"/>
      <c r="S303" s="11"/>
      <c r="T303" s="11"/>
      <c r="U303" s="11"/>
      <c r="V303" s="11"/>
      <c r="W303" s="14"/>
      <c r="X303" s="13"/>
      <c r="Y303" s="628"/>
      <c r="Z303" s="628"/>
      <c r="AA303" s="628"/>
      <c r="AB303" s="628"/>
      <c r="AC303" s="628"/>
      <c r="AD303" s="628"/>
      <c r="AE303" s="628"/>
      <c r="AF303" s="628"/>
      <c r="AG303" s="628"/>
      <c r="AH303" s="628"/>
      <c r="AI303" s="628"/>
      <c r="AJ303" s="628"/>
      <c r="AK303" s="628"/>
      <c r="AL303" s="11"/>
      <c r="AM303" s="11"/>
      <c r="AN303" s="11"/>
      <c r="AO303" s="11"/>
      <c r="AP303" s="11"/>
      <c r="AQ303" s="11"/>
      <c r="AR303" s="11"/>
      <c r="AS303" s="11"/>
      <c r="AT303" s="14"/>
    </row>
    <row r="304" spans="1:46" s="12" customFormat="1" ht="9.9499999999999993" customHeight="1">
      <c r="A304" s="13"/>
      <c r="B304" s="629" t="s">
        <v>716</v>
      </c>
      <c r="C304" s="629"/>
      <c r="D304" s="629"/>
      <c r="E304" s="629"/>
      <c r="F304" s="629"/>
      <c r="G304" s="629"/>
      <c r="H304" s="629"/>
      <c r="I304" s="629"/>
      <c r="J304" s="629"/>
      <c r="K304" s="629"/>
      <c r="L304" s="629"/>
      <c r="M304" s="629"/>
      <c r="N304" s="630"/>
      <c r="O304" s="11"/>
      <c r="P304" s="11"/>
      <c r="Q304" s="11"/>
      <c r="R304" s="11"/>
      <c r="S304" s="11"/>
      <c r="T304" s="11"/>
      <c r="U304" s="11"/>
      <c r="V304" s="11"/>
      <c r="W304" s="14"/>
      <c r="X304" s="13"/>
      <c r="Y304" s="629" t="s">
        <v>717</v>
      </c>
      <c r="Z304" s="629"/>
      <c r="AA304" s="629"/>
      <c r="AB304" s="629"/>
      <c r="AC304" s="629"/>
      <c r="AD304" s="629"/>
      <c r="AE304" s="629"/>
      <c r="AF304" s="629"/>
      <c r="AG304" s="629"/>
      <c r="AH304" s="629"/>
      <c r="AI304" s="629"/>
      <c r="AJ304" s="629"/>
      <c r="AK304" s="630"/>
      <c r="AL304" s="11"/>
      <c r="AM304" s="11"/>
      <c r="AN304" s="11"/>
      <c r="AO304" s="11"/>
      <c r="AP304" s="11"/>
      <c r="AQ304" s="11"/>
      <c r="AR304" s="11"/>
      <c r="AS304" s="11"/>
      <c r="AT304" s="14"/>
    </row>
    <row r="305" spans="1:46" s="12" customFormat="1" ht="8.1" customHeight="1">
      <c r="A305" s="13"/>
      <c r="B305" s="629"/>
      <c r="C305" s="629"/>
      <c r="D305" s="629"/>
      <c r="E305" s="629"/>
      <c r="F305" s="629"/>
      <c r="G305" s="629"/>
      <c r="H305" s="629"/>
      <c r="I305" s="629"/>
      <c r="J305" s="629"/>
      <c r="K305" s="629"/>
      <c r="L305" s="629"/>
      <c r="M305" s="629"/>
      <c r="N305" s="630"/>
      <c r="O305" s="11"/>
      <c r="P305" s="11"/>
      <c r="Q305" s="11"/>
      <c r="R305" s="11"/>
      <c r="S305" s="11"/>
      <c r="T305" s="11"/>
      <c r="U305" s="11"/>
      <c r="V305" s="11"/>
      <c r="W305" s="14"/>
      <c r="X305" s="13"/>
      <c r="Y305" s="629"/>
      <c r="Z305" s="629"/>
      <c r="AA305" s="629"/>
      <c r="AB305" s="629"/>
      <c r="AC305" s="629"/>
      <c r="AD305" s="629"/>
      <c r="AE305" s="629"/>
      <c r="AF305" s="629"/>
      <c r="AG305" s="629"/>
      <c r="AH305" s="629"/>
      <c r="AI305" s="629"/>
      <c r="AJ305" s="629"/>
      <c r="AK305" s="630"/>
      <c r="AL305" s="11"/>
      <c r="AM305" s="11"/>
      <c r="AN305" s="11"/>
      <c r="AO305" s="11"/>
      <c r="AP305" s="11"/>
      <c r="AQ305" s="11"/>
      <c r="AR305" s="11"/>
      <c r="AS305" s="11"/>
      <c r="AT305" s="14"/>
    </row>
    <row r="306" spans="1:46" s="12" customFormat="1" ht="8.1" customHeight="1">
      <c r="A306" s="13"/>
      <c r="B306" s="629" t="s">
        <v>1020</v>
      </c>
      <c r="C306" s="629"/>
      <c r="D306" s="629"/>
      <c r="E306" s="629"/>
      <c r="F306" s="629"/>
      <c r="G306" s="629"/>
      <c r="H306" s="629"/>
      <c r="I306" s="629"/>
      <c r="J306" s="629"/>
      <c r="K306" s="629"/>
      <c r="L306" s="629"/>
      <c r="M306" s="629"/>
      <c r="N306" s="630"/>
      <c r="O306" s="11"/>
      <c r="P306" s="11"/>
      <c r="Q306" s="11"/>
      <c r="R306" s="11"/>
      <c r="S306" s="11"/>
      <c r="T306" s="11"/>
      <c r="U306" s="11"/>
      <c r="V306" s="11"/>
      <c r="W306" s="14"/>
      <c r="X306" s="13"/>
      <c r="Y306" s="629" t="s">
        <v>1020</v>
      </c>
      <c r="Z306" s="629"/>
      <c r="AA306" s="629"/>
      <c r="AB306" s="629"/>
      <c r="AC306" s="629"/>
      <c r="AD306" s="629"/>
      <c r="AE306" s="629"/>
      <c r="AF306" s="629"/>
      <c r="AG306" s="629"/>
      <c r="AH306" s="629"/>
      <c r="AI306" s="629"/>
      <c r="AJ306" s="629"/>
      <c r="AK306" s="630"/>
      <c r="AL306" s="11"/>
      <c r="AM306" s="11"/>
      <c r="AN306" s="11"/>
      <c r="AO306" s="11"/>
      <c r="AP306" s="11"/>
      <c r="AQ306" s="11"/>
      <c r="AR306" s="11"/>
      <c r="AS306" s="11"/>
      <c r="AT306" s="14"/>
    </row>
    <row r="307" spans="1:46" s="12" customFormat="1" ht="9.9499999999999993" customHeight="1">
      <c r="A307" s="13"/>
      <c r="B307" s="629"/>
      <c r="C307" s="629"/>
      <c r="D307" s="629"/>
      <c r="E307" s="629"/>
      <c r="F307" s="629"/>
      <c r="G307" s="629"/>
      <c r="H307" s="629"/>
      <c r="I307" s="629"/>
      <c r="J307" s="629"/>
      <c r="K307" s="629"/>
      <c r="L307" s="629"/>
      <c r="M307" s="629"/>
      <c r="N307" s="630"/>
      <c r="O307" s="11"/>
      <c r="P307" s="11"/>
      <c r="Q307" s="11"/>
      <c r="R307" s="11"/>
      <c r="S307" s="11"/>
      <c r="T307" s="11"/>
      <c r="U307" s="11"/>
      <c r="V307" s="11"/>
      <c r="W307" s="14"/>
      <c r="X307" s="13"/>
      <c r="Y307" s="629"/>
      <c r="Z307" s="629"/>
      <c r="AA307" s="629"/>
      <c r="AB307" s="629"/>
      <c r="AC307" s="629"/>
      <c r="AD307" s="629"/>
      <c r="AE307" s="629"/>
      <c r="AF307" s="629"/>
      <c r="AG307" s="629"/>
      <c r="AH307" s="629"/>
      <c r="AI307" s="629"/>
      <c r="AJ307" s="629"/>
      <c r="AK307" s="630"/>
      <c r="AL307" s="11"/>
      <c r="AM307" s="11"/>
      <c r="AN307" s="11"/>
      <c r="AO307" s="11"/>
      <c r="AP307" s="11"/>
      <c r="AQ307" s="11"/>
      <c r="AR307" s="11"/>
      <c r="AS307" s="11"/>
      <c r="AT307" s="14"/>
    </row>
    <row r="308" spans="1:46" s="12" customFormat="1" ht="8.1" customHeight="1">
      <c r="A308" s="13"/>
      <c r="B308" s="629" t="s">
        <v>1047</v>
      </c>
      <c r="C308" s="629"/>
      <c r="D308" s="629"/>
      <c r="E308" s="629"/>
      <c r="F308" s="629"/>
      <c r="G308" s="629"/>
      <c r="H308" s="629"/>
      <c r="I308" s="629"/>
      <c r="J308" s="629"/>
      <c r="K308" s="629"/>
      <c r="L308" s="629"/>
      <c r="M308" s="629"/>
      <c r="N308" s="630"/>
      <c r="O308" s="11"/>
      <c r="P308" s="11"/>
      <c r="Q308" s="11"/>
      <c r="R308" s="11"/>
      <c r="S308" s="11"/>
      <c r="T308" s="11"/>
      <c r="U308" s="11"/>
      <c r="V308" s="11"/>
      <c r="W308" s="14"/>
      <c r="X308" s="13"/>
      <c r="Y308" s="629" t="s">
        <v>1048</v>
      </c>
      <c r="Z308" s="629"/>
      <c r="AA308" s="629"/>
      <c r="AB308" s="629"/>
      <c r="AC308" s="629"/>
      <c r="AD308" s="629"/>
      <c r="AE308" s="629"/>
      <c r="AF308" s="629"/>
      <c r="AG308" s="629"/>
      <c r="AH308" s="629"/>
      <c r="AI308" s="629"/>
      <c r="AJ308" s="629"/>
      <c r="AK308" s="630"/>
      <c r="AL308" s="11"/>
      <c r="AM308" s="11"/>
      <c r="AN308" s="11"/>
      <c r="AO308" s="11"/>
      <c r="AP308" s="11"/>
      <c r="AQ308" s="11"/>
      <c r="AR308" s="11"/>
      <c r="AS308" s="11"/>
      <c r="AT308" s="14"/>
    </row>
    <row r="309" spans="1:46" s="12" customFormat="1" ht="8.1" customHeight="1">
      <c r="A309" s="13"/>
      <c r="B309" s="629"/>
      <c r="C309" s="629"/>
      <c r="D309" s="629"/>
      <c r="E309" s="629"/>
      <c r="F309" s="629"/>
      <c r="G309" s="629"/>
      <c r="H309" s="629"/>
      <c r="I309" s="629"/>
      <c r="J309" s="629"/>
      <c r="K309" s="629"/>
      <c r="L309" s="629"/>
      <c r="M309" s="629"/>
      <c r="N309" s="630"/>
      <c r="O309" s="11"/>
      <c r="P309" s="11"/>
      <c r="Q309" s="11"/>
      <c r="R309" s="11"/>
      <c r="S309" s="11"/>
      <c r="T309" s="11"/>
      <c r="U309" s="11"/>
      <c r="V309" s="11"/>
      <c r="W309" s="14"/>
      <c r="X309" s="13"/>
      <c r="Y309" s="629"/>
      <c r="Z309" s="629"/>
      <c r="AA309" s="629"/>
      <c r="AB309" s="629"/>
      <c r="AC309" s="629"/>
      <c r="AD309" s="629"/>
      <c r="AE309" s="629"/>
      <c r="AF309" s="629"/>
      <c r="AG309" s="629"/>
      <c r="AH309" s="629"/>
      <c r="AI309" s="629"/>
      <c r="AJ309" s="629"/>
      <c r="AK309" s="630"/>
      <c r="AL309" s="11"/>
      <c r="AM309" s="11"/>
      <c r="AN309" s="11"/>
      <c r="AO309" s="11"/>
      <c r="AP309" s="11"/>
      <c r="AQ309" s="11"/>
      <c r="AR309" s="11"/>
      <c r="AS309" s="11"/>
      <c r="AT309" s="14"/>
    </row>
    <row r="310" spans="1:46" s="12" customFormat="1" ht="9.9499999999999993" customHeight="1">
      <c r="A310" s="13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4"/>
      <c r="X310" s="13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4"/>
    </row>
    <row r="311" spans="1:46" s="12" customFormat="1" ht="8.1" customHeight="1">
      <c r="A311" s="13"/>
      <c r="B311" s="631" t="s">
        <v>838</v>
      </c>
      <c r="C311" s="631"/>
      <c r="D311" s="631"/>
      <c r="E311" s="631"/>
      <c r="F311" s="631"/>
      <c r="G311" s="631"/>
      <c r="H311" s="631"/>
      <c r="I311" s="631"/>
      <c r="J311" s="631"/>
      <c r="K311" s="631"/>
      <c r="L311" s="631"/>
      <c r="M311" s="631"/>
      <c r="N311" s="632"/>
      <c r="O311" s="11"/>
      <c r="P311" s="11"/>
      <c r="Q311" s="11"/>
      <c r="R311" s="11"/>
      <c r="S311" s="11"/>
      <c r="T311" s="11"/>
      <c r="U311" s="11"/>
      <c r="V311" s="11"/>
      <c r="W311" s="14"/>
      <c r="X311" s="13"/>
      <c r="Y311" s="631" t="s">
        <v>839</v>
      </c>
      <c r="Z311" s="631"/>
      <c r="AA311" s="631"/>
      <c r="AB311" s="631"/>
      <c r="AC311" s="631"/>
      <c r="AD311" s="631"/>
      <c r="AE311" s="631"/>
      <c r="AF311" s="631"/>
      <c r="AG311" s="631"/>
      <c r="AH311" s="631"/>
      <c r="AI311" s="631"/>
      <c r="AJ311" s="631"/>
      <c r="AK311" s="632"/>
      <c r="AL311" s="11"/>
      <c r="AM311" s="11"/>
      <c r="AN311" s="11"/>
      <c r="AO311" s="11"/>
      <c r="AP311" s="11"/>
      <c r="AQ311" s="11"/>
      <c r="AR311" s="11"/>
      <c r="AS311" s="11"/>
      <c r="AT311" s="14"/>
    </row>
    <row r="312" spans="1:46" s="12" customFormat="1" ht="9.9499999999999993" customHeight="1">
      <c r="A312" s="13"/>
      <c r="B312" s="631"/>
      <c r="C312" s="631"/>
      <c r="D312" s="631"/>
      <c r="E312" s="631"/>
      <c r="F312" s="631"/>
      <c r="G312" s="631"/>
      <c r="H312" s="631"/>
      <c r="I312" s="631"/>
      <c r="J312" s="631"/>
      <c r="K312" s="631"/>
      <c r="L312" s="631"/>
      <c r="M312" s="631"/>
      <c r="N312" s="632"/>
      <c r="O312" s="11"/>
      <c r="P312" s="11"/>
      <c r="Q312" s="11"/>
      <c r="R312" s="11"/>
      <c r="S312" s="11"/>
      <c r="T312" s="11"/>
      <c r="U312" s="11"/>
      <c r="V312" s="11"/>
      <c r="W312" s="14"/>
      <c r="X312" s="13"/>
      <c r="Y312" s="631"/>
      <c r="Z312" s="631"/>
      <c r="AA312" s="631"/>
      <c r="AB312" s="631"/>
      <c r="AC312" s="631"/>
      <c r="AD312" s="631"/>
      <c r="AE312" s="631"/>
      <c r="AF312" s="631"/>
      <c r="AG312" s="631"/>
      <c r="AH312" s="631"/>
      <c r="AI312" s="631"/>
      <c r="AJ312" s="631"/>
      <c r="AK312" s="632"/>
      <c r="AL312" s="11"/>
      <c r="AM312" s="11"/>
      <c r="AN312" s="11"/>
      <c r="AO312" s="11"/>
      <c r="AP312" s="11"/>
      <c r="AQ312" s="11"/>
      <c r="AR312" s="11"/>
      <c r="AS312" s="11"/>
      <c r="AT312" s="14"/>
    </row>
    <row r="313" spans="1:46" s="12" customFormat="1" ht="9.9499999999999993" customHeight="1">
      <c r="A313" s="13"/>
      <c r="B313" s="631"/>
      <c r="C313" s="631"/>
      <c r="D313" s="631"/>
      <c r="E313" s="631"/>
      <c r="F313" s="631"/>
      <c r="G313" s="631"/>
      <c r="H313" s="631"/>
      <c r="I313" s="631"/>
      <c r="J313" s="631"/>
      <c r="K313" s="631"/>
      <c r="L313" s="631"/>
      <c r="M313" s="631"/>
      <c r="N313" s="632"/>
      <c r="O313" s="11"/>
      <c r="P313" s="11"/>
      <c r="Q313" s="11"/>
      <c r="R313" s="11"/>
      <c r="S313" s="11"/>
      <c r="T313" s="11"/>
      <c r="U313" s="11"/>
      <c r="V313" s="11"/>
      <c r="W313" s="14"/>
      <c r="X313" s="13"/>
      <c r="Y313" s="631"/>
      <c r="Z313" s="631"/>
      <c r="AA313" s="631"/>
      <c r="AB313" s="631"/>
      <c r="AC313" s="631"/>
      <c r="AD313" s="631"/>
      <c r="AE313" s="631"/>
      <c r="AF313" s="631"/>
      <c r="AG313" s="631"/>
      <c r="AH313" s="631"/>
      <c r="AI313" s="631"/>
      <c r="AJ313" s="631"/>
      <c r="AK313" s="632"/>
      <c r="AL313" s="11"/>
      <c r="AM313" s="11"/>
      <c r="AN313" s="11"/>
      <c r="AO313" s="11"/>
      <c r="AP313" s="11"/>
      <c r="AQ313" s="11"/>
      <c r="AR313" s="11"/>
      <c r="AS313" s="11"/>
      <c r="AT313" s="14"/>
    </row>
    <row r="314" spans="1:46" s="12" customFormat="1" ht="9.9499999999999993" customHeight="1">
      <c r="A314" s="13"/>
      <c r="B314" s="631"/>
      <c r="C314" s="631"/>
      <c r="D314" s="631"/>
      <c r="E314" s="631"/>
      <c r="F314" s="631"/>
      <c r="G314" s="631"/>
      <c r="H314" s="631"/>
      <c r="I314" s="631"/>
      <c r="J314" s="631"/>
      <c r="K314" s="631"/>
      <c r="L314" s="631"/>
      <c r="M314" s="631"/>
      <c r="N314" s="632"/>
      <c r="O314" s="11"/>
      <c r="P314" s="11"/>
      <c r="Q314" s="11"/>
      <c r="R314" s="11"/>
      <c r="S314" s="11"/>
      <c r="T314" s="11"/>
      <c r="U314" s="11"/>
      <c r="V314" s="11"/>
      <c r="W314" s="14"/>
      <c r="X314" s="13"/>
      <c r="Y314" s="631"/>
      <c r="Z314" s="631"/>
      <c r="AA314" s="631"/>
      <c r="AB314" s="631"/>
      <c r="AC314" s="631"/>
      <c r="AD314" s="631"/>
      <c r="AE314" s="631"/>
      <c r="AF314" s="631"/>
      <c r="AG314" s="631"/>
      <c r="AH314" s="631"/>
      <c r="AI314" s="631"/>
      <c r="AJ314" s="631"/>
      <c r="AK314" s="632"/>
      <c r="AL314" s="11"/>
      <c r="AM314" s="11"/>
      <c r="AN314" s="11"/>
      <c r="AO314" s="11"/>
      <c r="AP314" s="11"/>
      <c r="AQ314" s="11"/>
      <c r="AR314" s="11"/>
      <c r="AS314" s="11"/>
      <c r="AT314" s="14"/>
    </row>
    <row r="315" spans="1:46" s="12" customFormat="1" ht="6" customHeight="1">
      <c r="A315" s="15"/>
      <c r="B315" s="633"/>
      <c r="C315" s="633"/>
      <c r="D315" s="633"/>
      <c r="E315" s="633"/>
      <c r="F315" s="633"/>
      <c r="G315" s="633"/>
      <c r="H315" s="633"/>
      <c r="I315" s="633"/>
      <c r="J315" s="633"/>
      <c r="K315" s="633"/>
      <c r="L315" s="633"/>
      <c r="M315" s="633"/>
      <c r="N315" s="633"/>
      <c r="O315" s="16"/>
      <c r="P315" s="16"/>
      <c r="Q315" s="16"/>
      <c r="R315" s="16"/>
      <c r="S315" s="16"/>
      <c r="T315" s="16"/>
      <c r="U315" s="16"/>
      <c r="V315" s="16"/>
      <c r="W315" s="17"/>
      <c r="X315" s="15"/>
      <c r="Y315" s="633"/>
      <c r="Z315" s="633"/>
      <c r="AA315" s="633"/>
      <c r="AB315" s="633"/>
      <c r="AC315" s="633"/>
      <c r="AD315" s="633"/>
      <c r="AE315" s="633"/>
      <c r="AF315" s="633"/>
      <c r="AG315" s="633"/>
      <c r="AH315" s="633"/>
      <c r="AI315" s="633"/>
      <c r="AJ315" s="633"/>
      <c r="AK315" s="633"/>
      <c r="AL315" s="16"/>
      <c r="AM315" s="16"/>
      <c r="AN315" s="16"/>
      <c r="AO315" s="16"/>
      <c r="AP315" s="16"/>
      <c r="AQ315" s="16"/>
      <c r="AR315" s="16"/>
      <c r="AS315" s="16"/>
      <c r="AT315" s="17"/>
    </row>
    <row r="316" spans="1:46" s="11" customFormat="1" ht="6.75" customHeight="1">
      <c r="A316" s="8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10"/>
      <c r="X316" s="8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10"/>
    </row>
    <row r="317" spans="1:46" s="12" customFormat="1" ht="12.75" customHeight="1">
      <c r="A317" s="621" t="str">
        <f>Name</f>
        <v>ТСЖ "Ласточка"</v>
      </c>
      <c r="B317" s="626"/>
      <c r="C317" s="626"/>
      <c r="D317" s="626"/>
      <c r="E317" s="626"/>
      <c r="F317" s="626"/>
      <c r="G317" s="626"/>
      <c r="H317" s="626"/>
      <c r="I317" s="626"/>
      <c r="J317" s="626"/>
      <c r="K317" s="626"/>
      <c r="L317" s="626"/>
      <c r="M317" s="626"/>
      <c r="N317" s="626"/>
      <c r="O317" s="626"/>
      <c r="P317" s="626"/>
      <c r="Q317" s="626"/>
      <c r="R317" s="626"/>
      <c r="S317" s="626"/>
      <c r="T317" s="626"/>
      <c r="U317" s="626"/>
      <c r="V317" s="626"/>
      <c r="W317" s="627"/>
      <c r="X317" s="621" t="str">
        <f>Name</f>
        <v>ТСЖ "Ласточка"</v>
      </c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3"/>
    </row>
    <row r="318" spans="1:46" s="12" customFormat="1" ht="12.75" customHeight="1">
      <c r="A318" s="621"/>
      <c r="B318" s="626"/>
      <c r="C318" s="626"/>
      <c r="D318" s="626"/>
      <c r="E318" s="626"/>
      <c r="F318" s="626"/>
      <c r="G318" s="626"/>
      <c r="H318" s="626"/>
      <c r="I318" s="626"/>
      <c r="J318" s="626"/>
      <c r="K318" s="626"/>
      <c r="L318" s="626"/>
      <c r="M318" s="626"/>
      <c r="N318" s="626"/>
      <c r="O318" s="626"/>
      <c r="P318" s="626"/>
      <c r="Q318" s="626"/>
      <c r="R318" s="626"/>
      <c r="S318" s="626"/>
      <c r="T318" s="626"/>
      <c r="U318" s="626"/>
      <c r="V318" s="626"/>
      <c r="W318" s="627"/>
      <c r="X318" s="624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3"/>
    </row>
    <row r="319" spans="1:46" s="12" customFormat="1" ht="6" customHeight="1">
      <c r="A319" s="621"/>
      <c r="B319" s="626"/>
      <c r="C319" s="626"/>
      <c r="D319" s="626"/>
      <c r="E319" s="626"/>
      <c r="F319" s="626"/>
      <c r="G319" s="626"/>
      <c r="H319" s="626"/>
      <c r="I319" s="626"/>
      <c r="J319" s="626"/>
      <c r="K319" s="626"/>
      <c r="L319" s="626"/>
      <c r="M319" s="626"/>
      <c r="N319" s="626"/>
      <c r="O319" s="626"/>
      <c r="P319" s="626"/>
      <c r="Q319" s="626"/>
      <c r="R319" s="626"/>
      <c r="S319" s="626"/>
      <c r="T319" s="626"/>
      <c r="U319" s="626"/>
      <c r="V319" s="626"/>
      <c r="W319" s="627"/>
      <c r="X319" s="13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4"/>
    </row>
    <row r="320" spans="1:46" s="12" customFormat="1" ht="9.9499999999999993" customHeight="1">
      <c r="A320" s="13"/>
      <c r="B320" s="625" t="str">
        <f>"ИНН "&amp;INN&amp;", БИК "&amp;BIC&amp;", Р/С "&amp;PersonalAcc</f>
        <v>ИНН 2538091633, БИК 040813608, Р/С 40703810050000001746</v>
      </c>
      <c r="C320" s="625"/>
      <c r="D320" s="625"/>
      <c r="E320" s="625"/>
      <c r="F320" s="625"/>
      <c r="G320" s="625"/>
      <c r="H320" s="625"/>
      <c r="I320" s="625"/>
      <c r="J320" s="625"/>
      <c r="K320" s="625"/>
      <c r="L320" s="625"/>
      <c r="M320" s="625"/>
      <c r="N320" s="625"/>
      <c r="O320" s="53"/>
      <c r="P320" s="53"/>
      <c r="Q320" s="53"/>
      <c r="R320" s="53"/>
      <c r="S320" s="53"/>
      <c r="T320" s="53"/>
      <c r="U320" s="53"/>
      <c r="V320" s="53"/>
      <c r="W320" s="14"/>
      <c r="X320" s="13"/>
      <c r="Y320" s="628" t="str">
        <f>"ИНН "&amp;INN&amp;", БИК "&amp;BIC&amp;", Р/С "&amp;PersonalAcc</f>
        <v>ИНН 2538091633, БИК 040813608, Р/С 40703810050000001746</v>
      </c>
      <c r="Z320" s="628"/>
      <c r="AA320" s="628"/>
      <c r="AB320" s="628"/>
      <c r="AC320" s="628"/>
      <c r="AD320" s="628"/>
      <c r="AE320" s="628"/>
      <c r="AF320" s="628"/>
      <c r="AG320" s="628"/>
      <c r="AH320" s="628"/>
      <c r="AI320" s="628"/>
      <c r="AJ320" s="628"/>
      <c r="AK320" s="628"/>
      <c r="AL320" s="53"/>
      <c r="AM320" s="53"/>
      <c r="AN320" s="53"/>
      <c r="AO320" s="53"/>
      <c r="AP320" s="53"/>
      <c r="AQ320" s="53"/>
      <c r="AR320" s="53"/>
      <c r="AS320" s="53"/>
      <c r="AT320" s="14"/>
    </row>
    <row r="321" spans="1:46" s="12" customFormat="1" ht="9.9499999999999993" customHeight="1">
      <c r="A321" s="13"/>
      <c r="B321" s="625"/>
      <c r="C321" s="625"/>
      <c r="D321" s="625"/>
      <c r="E321" s="625"/>
      <c r="F321" s="625"/>
      <c r="G321" s="625"/>
      <c r="H321" s="625"/>
      <c r="I321" s="625"/>
      <c r="J321" s="625"/>
      <c r="K321" s="625"/>
      <c r="L321" s="625"/>
      <c r="M321" s="625"/>
      <c r="N321" s="625"/>
      <c r="O321" s="53"/>
      <c r="P321" s="53"/>
      <c r="Q321" s="53"/>
      <c r="R321" s="53"/>
      <c r="S321" s="53"/>
      <c r="T321" s="53"/>
      <c r="U321" s="53"/>
      <c r="V321" s="53"/>
      <c r="W321" s="14"/>
      <c r="X321" s="13"/>
      <c r="Y321" s="628"/>
      <c r="Z321" s="628"/>
      <c r="AA321" s="628"/>
      <c r="AB321" s="628"/>
      <c r="AC321" s="628"/>
      <c r="AD321" s="628"/>
      <c r="AE321" s="628"/>
      <c r="AF321" s="628"/>
      <c r="AG321" s="628"/>
      <c r="AH321" s="628"/>
      <c r="AI321" s="628"/>
      <c r="AJ321" s="628"/>
      <c r="AK321" s="628"/>
      <c r="AL321" s="53"/>
      <c r="AM321" s="53"/>
      <c r="AN321" s="53"/>
      <c r="AO321" s="53"/>
      <c r="AP321" s="53"/>
      <c r="AQ321" s="53"/>
      <c r="AR321" s="53"/>
      <c r="AS321" s="53"/>
      <c r="AT321" s="14"/>
    </row>
    <row r="322" spans="1:46" s="12" customFormat="1" ht="6" customHeight="1">
      <c r="A322" s="13"/>
      <c r="B322" s="625"/>
      <c r="C322" s="625"/>
      <c r="D322" s="625"/>
      <c r="E322" s="625"/>
      <c r="F322" s="625"/>
      <c r="G322" s="625"/>
      <c r="H322" s="625"/>
      <c r="I322" s="625"/>
      <c r="J322" s="625"/>
      <c r="K322" s="625"/>
      <c r="L322" s="625"/>
      <c r="M322" s="625"/>
      <c r="N322" s="625"/>
      <c r="O322" s="11"/>
      <c r="P322" s="11"/>
      <c r="Q322" s="11"/>
      <c r="R322" s="11"/>
      <c r="S322" s="11"/>
      <c r="T322" s="11"/>
      <c r="U322" s="11"/>
      <c r="V322" s="11"/>
      <c r="W322" s="14"/>
      <c r="X322" s="13"/>
      <c r="Y322" s="628"/>
      <c r="Z322" s="628"/>
      <c r="AA322" s="628"/>
      <c r="AB322" s="628"/>
      <c r="AC322" s="628"/>
      <c r="AD322" s="628"/>
      <c r="AE322" s="628"/>
      <c r="AF322" s="628"/>
      <c r="AG322" s="628"/>
      <c r="AH322" s="628"/>
      <c r="AI322" s="628"/>
      <c r="AJ322" s="628"/>
      <c r="AK322" s="628"/>
      <c r="AL322" s="11"/>
      <c r="AM322" s="11"/>
      <c r="AN322" s="11"/>
      <c r="AO322" s="11"/>
      <c r="AP322" s="11"/>
      <c r="AQ322" s="11"/>
      <c r="AR322" s="11"/>
      <c r="AS322" s="11"/>
      <c r="AT322" s="14"/>
    </row>
    <row r="323" spans="1:46" s="12" customFormat="1" ht="8.1" customHeight="1">
      <c r="A323" s="13"/>
      <c r="B323" s="625"/>
      <c r="C323" s="625"/>
      <c r="D323" s="625"/>
      <c r="E323" s="625"/>
      <c r="F323" s="625"/>
      <c r="G323" s="625"/>
      <c r="H323" s="625"/>
      <c r="I323" s="625"/>
      <c r="J323" s="625"/>
      <c r="K323" s="625"/>
      <c r="L323" s="625"/>
      <c r="M323" s="625"/>
      <c r="N323" s="625"/>
      <c r="O323" s="11"/>
      <c r="P323" s="11"/>
      <c r="Q323" s="11"/>
      <c r="R323" s="11"/>
      <c r="S323" s="11"/>
      <c r="T323" s="11"/>
      <c r="U323" s="11"/>
      <c r="V323" s="11"/>
      <c r="W323" s="14"/>
      <c r="X323" s="13"/>
      <c r="Y323" s="628"/>
      <c r="Z323" s="628"/>
      <c r="AA323" s="628"/>
      <c r="AB323" s="628"/>
      <c r="AC323" s="628"/>
      <c r="AD323" s="628"/>
      <c r="AE323" s="628"/>
      <c r="AF323" s="628"/>
      <c r="AG323" s="628"/>
      <c r="AH323" s="628"/>
      <c r="AI323" s="628"/>
      <c r="AJ323" s="628"/>
      <c r="AK323" s="628"/>
      <c r="AL323" s="11"/>
      <c r="AM323" s="11"/>
      <c r="AN323" s="11"/>
      <c r="AO323" s="11"/>
      <c r="AP323" s="11"/>
      <c r="AQ323" s="11"/>
      <c r="AR323" s="11"/>
      <c r="AS323" s="11"/>
      <c r="AT323" s="14"/>
    </row>
    <row r="324" spans="1:46" s="12" customFormat="1" ht="8.1" customHeight="1">
      <c r="A324" s="13"/>
      <c r="B324" s="625"/>
      <c r="C324" s="625"/>
      <c r="D324" s="625"/>
      <c r="E324" s="625"/>
      <c r="F324" s="625"/>
      <c r="G324" s="625"/>
      <c r="H324" s="625"/>
      <c r="I324" s="625"/>
      <c r="J324" s="625"/>
      <c r="K324" s="625"/>
      <c r="L324" s="625"/>
      <c r="M324" s="625"/>
      <c r="N324" s="625"/>
      <c r="O324" s="11"/>
      <c r="P324" s="11"/>
      <c r="Q324" s="11"/>
      <c r="R324" s="11"/>
      <c r="S324" s="11"/>
      <c r="T324" s="11"/>
      <c r="U324" s="11"/>
      <c r="V324" s="11"/>
      <c r="W324" s="14"/>
      <c r="X324" s="13"/>
      <c r="Y324" s="628"/>
      <c r="Z324" s="628"/>
      <c r="AA324" s="628"/>
      <c r="AB324" s="628"/>
      <c r="AC324" s="628"/>
      <c r="AD324" s="628"/>
      <c r="AE324" s="628"/>
      <c r="AF324" s="628"/>
      <c r="AG324" s="628"/>
      <c r="AH324" s="628"/>
      <c r="AI324" s="628"/>
      <c r="AJ324" s="628"/>
      <c r="AK324" s="628"/>
      <c r="AL324" s="11"/>
      <c r="AM324" s="11"/>
      <c r="AN324" s="11"/>
      <c r="AO324" s="11"/>
      <c r="AP324" s="11"/>
      <c r="AQ324" s="11"/>
      <c r="AR324" s="11"/>
      <c r="AS324" s="11"/>
      <c r="AT324" s="14"/>
    </row>
    <row r="325" spans="1:46" s="12" customFormat="1" ht="9.9499999999999993" customHeight="1">
      <c r="A325" s="13"/>
      <c r="B325" s="629" t="s">
        <v>718</v>
      </c>
      <c r="C325" s="629"/>
      <c r="D325" s="629"/>
      <c r="E325" s="629"/>
      <c r="F325" s="629"/>
      <c r="G325" s="629"/>
      <c r="H325" s="629"/>
      <c r="I325" s="629"/>
      <c r="J325" s="629"/>
      <c r="K325" s="629"/>
      <c r="L325" s="629"/>
      <c r="M325" s="629"/>
      <c r="N325" s="630"/>
      <c r="O325" s="11"/>
      <c r="P325" s="11"/>
      <c r="Q325" s="11"/>
      <c r="R325" s="11"/>
      <c r="S325" s="11"/>
      <c r="T325" s="11"/>
      <c r="U325" s="11"/>
      <c r="V325" s="11"/>
      <c r="W325" s="14"/>
      <c r="X325" s="13"/>
      <c r="Y325" s="629" t="s">
        <v>719</v>
      </c>
      <c r="Z325" s="629"/>
      <c r="AA325" s="629"/>
      <c r="AB325" s="629"/>
      <c r="AC325" s="629"/>
      <c r="AD325" s="629"/>
      <c r="AE325" s="629"/>
      <c r="AF325" s="629"/>
      <c r="AG325" s="629"/>
      <c r="AH325" s="629"/>
      <c r="AI325" s="629"/>
      <c r="AJ325" s="629"/>
      <c r="AK325" s="630"/>
      <c r="AL325" s="11"/>
      <c r="AM325" s="11"/>
      <c r="AN325" s="11"/>
      <c r="AO325" s="11"/>
      <c r="AP325" s="11"/>
      <c r="AQ325" s="11"/>
      <c r="AR325" s="11"/>
      <c r="AS325" s="11"/>
      <c r="AT325" s="14"/>
    </row>
    <row r="326" spans="1:46" s="12" customFormat="1" ht="8.1" customHeight="1">
      <c r="A326" s="13"/>
      <c r="B326" s="629"/>
      <c r="C326" s="629"/>
      <c r="D326" s="629"/>
      <c r="E326" s="629"/>
      <c r="F326" s="629"/>
      <c r="G326" s="629"/>
      <c r="H326" s="629"/>
      <c r="I326" s="629"/>
      <c r="J326" s="629"/>
      <c r="K326" s="629"/>
      <c r="L326" s="629"/>
      <c r="M326" s="629"/>
      <c r="N326" s="630"/>
      <c r="O326" s="11"/>
      <c r="P326" s="11"/>
      <c r="Q326" s="11"/>
      <c r="R326" s="11"/>
      <c r="S326" s="11"/>
      <c r="T326" s="11"/>
      <c r="U326" s="11"/>
      <c r="V326" s="11"/>
      <c r="W326" s="14"/>
      <c r="X326" s="13"/>
      <c r="Y326" s="629"/>
      <c r="Z326" s="629"/>
      <c r="AA326" s="629"/>
      <c r="AB326" s="629"/>
      <c r="AC326" s="629"/>
      <c r="AD326" s="629"/>
      <c r="AE326" s="629"/>
      <c r="AF326" s="629"/>
      <c r="AG326" s="629"/>
      <c r="AH326" s="629"/>
      <c r="AI326" s="629"/>
      <c r="AJ326" s="629"/>
      <c r="AK326" s="630"/>
      <c r="AL326" s="11"/>
      <c r="AM326" s="11"/>
      <c r="AN326" s="11"/>
      <c r="AO326" s="11"/>
      <c r="AP326" s="11"/>
      <c r="AQ326" s="11"/>
      <c r="AR326" s="11"/>
      <c r="AS326" s="11"/>
      <c r="AT326" s="14"/>
    </row>
    <row r="327" spans="1:46" s="12" customFormat="1" ht="8.1" customHeight="1">
      <c r="A327" s="13"/>
      <c r="B327" s="629" t="s">
        <v>1020</v>
      </c>
      <c r="C327" s="629"/>
      <c r="D327" s="629"/>
      <c r="E327" s="629"/>
      <c r="F327" s="629"/>
      <c r="G327" s="629"/>
      <c r="H327" s="629"/>
      <c r="I327" s="629"/>
      <c r="J327" s="629"/>
      <c r="K327" s="629"/>
      <c r="L327" s="629"/>
      <c r="M327" s="629"/>
      <c r="N327" s="630"/>
      <c r="O327" s="11"/>
      <c r="P327" s="11"/>
      <c r="Q327" s="11"/>
      <c r="R327" s="11"/>
      <c r="S327" s="11"/>
      <c r="T327" s="11"/>
      <c r="U327" s="11"/>
      <c r="V327" s="11"/>
      <c r="W327" s="14"/>
      <c r="X327" s="13"/>
      <c r="Y327" s="629" t="s">
        <v>1020</v>
      </c>
      <c r="Z327" s="629"/>
      <c r="AA327" s="629"/>
      <c r="AB327" s="629"/>
      <c r="AC327" s="629"/>
      <c r="AD327" s="629"/>
      <c r="AE327" s="629"/>
      <c r="AF327" s="629"/>
      <c r="AG327" s="629"/>
      <c r="AH327" s="629"/>
      <c r="AI327" s="629"/>
      <c r="AJ327" s="629"/>
      <c r="AK327" s="630"/>
      <c r="AL327" s="11"/>
      <c r="AM327" s="11"/>
      <c r="AN327" s="11"/>
      <c r="AO327" s="11"/>
      <c r="AP327" s="11"/>
      <c r="AQ327" s="11"/>
      <c r="AR327" s="11"/>
      <c r="AS327" s="11"/>
      <c r="AT327" s="14"/>
    </row>
    <row r="328" spans="1:46" s="12" customFormat="1" ht="9.9499999999999993" customHeight="1">
      <c r="A328" s="13"/>
      <c r="B328" s="629"/>
      <c r="C328" s="629"/>
      <c r="D328" s="629"/>
      <c r="E328" s="629"/>
      <c r="F328" s="629"/>
      <c r="G328" s="629"/>
      <c r="H328" s="629"/>
      <c r="I328" s="629"/>
      <c r="J328" s="629"/>
      <c r="K328" s="629"/>
      <c r="L328" s="629"/>
      <c r="M328" s="629"/>
      <c r="N328" s="630"/>
      <c r="O328" s="11"/>
      <c r="P328" s="11"/>
      <c r="Q328" s="11"/>
      <c r="R328" s="11"/>
      <c r="S328" s="11"/>
      <c r="T328" s="11"/>
      <c r="U328" s="11"/>
      <c r="V328" s="11"/>
      <c r="W328" s="14"/>
      <c r="X328" s="13"/>
      <c r="Y328" s="629"/>
      <c r="Z328" s="629"/>
      <c r="AA328" s="629"/>
      <c r="AB328" s="629"/>
      <c r="AC328" s="629"/>
      <c r="AD328" s="629"/>
      <c r="AE328" s="629"/>
      <c r="AF328" s="629"/>
      <c r="AG328" s="629"/>
      <c r="AH328" s="629"/>
      <c r="AI328" s="629"/>
      <c r="AJ328" s="629"/>
      <c r="AK328" s="630"/>
      <c r="AL328" s="11"/>
      <c r="AM328" s="11"/>
      <c r="AN328" s="11"/>
      <c r="AO328" s="11"/>
      <c r="AP328" s="11"/>
      <c r="AQ328" s="11"/>
      <c r="AR328" s="11"/>
      <c r="AS328" s="11"/>
      <c r="AT328" s="14"/>
    </row>
    <row r="329" spans="1:46" s="12" customFormat="1" ht="8.1" customHeight="1">
      <c r="A329" s="13"/>
      <c r="B329" s="629" t="s">
        <v>1049</v>
      </c>
      <c r="C329" s="629"/>
      <c r="D329" s="629"/>
      <c r="E329" s="629"/>
      <c r="F329" s="629"/>
      <c r="G329" s="629"/>
      <c r="H329" s="629"/>
      <c r="I329" s="629"/>
      <c r="J329" s="629"/>
      <c r="K329" s="629"/>
      <c r="L329" s="629"/>
      <c r="M329" s="629"/>
      <c r="N329" s="630"/>
      <c r="O329" s="11"/>
      <c r="P329" s="11"/>
      <c r="Q329" s="11"/>
      <c r="R329" s="11"/>
      <c r="S329" s="11"/>
      <c r="T329" s="11"/>
      <c r="U329" s="11"/>
      <c r="V329" s="11"/>
      <c r="W329" s="14"/>
      <c r="X329" s="13"/>
      <c r="Y329" s="629" t="s">
        <v>693</v>
      </c>
      <c r="Z329" s="629"/>
      <c r="AA329" s="629"/>
      <c r="AB329" s="629"/>
      <c r="AC329" s="629"/>
      <c r="AD329" s="629"/>
      <c r="AE329" s="629"/>
      <c r="AF329" s="629"/>
      <c r="AG329" s="629"/>
      <c r="AH329" s="629"/>
      <c r="AI329" s="629"/>
      <c r="AJ329" s="629"/>
      <c r="AK329" s="630"/>
      <c r="AL329" s="11"/>
      <c r="AM329" s="11"/>
      <c r="AN329" s="11"/>
      <c r="AO329" s="11"/>
      <c r="AP329" s="11"/>
      <c r="AQ329" s="11"/>
      <c r="AR329" s="11"/>
      <c r="AS329" s="11"/>
      <c r="AT329" s="14"/>
    </row>
    <row r="330" spans="1:46" s="12" customFormat="1" ht="8.1" customHeight="1">
      <c r="A330" s="13"/>
      <c r="B330" s="629"/>
      <c r="C330" s="629"/>
      <c r="D330" s="629"/>
      <c r="E330" s="629"/>
      <c r="F330" s="629"/>
      <c r="G330" s="629"/>
      <c r="H330" s="629"/>
      <c r="I330" s="629"/>
      <c r="J330" s="629"/>
      <c r="K330" s="629"/>
      <c r="L330" s="629"/>
      <c r="M330" s="629"/>
      <c r="N330" s="630"/>
      <c r="O330" s="11"/>
      <c r="P330" s="11"/>
      <c r="Q330" s="11"/>
      <c r="R330" s="11"/>
      <c r="S330" s="11"/>
      <c r="T330" s="11"/>
      <c r="U330" s="11"/>
      <c r="V330" s="11"/>
      <c r="W330" s="14"/>
      <c r="X330" s="13"/>
      <c r="Y330" s="629"/>
      <c r="Z330" s="629"/>
      <c r="AA330" s="629"/>
      <c r="AB330" s="629"/>
      <c r="AC330" s="629"/>
      <c r="AD330" s="629"/>
      <c r="AE330" s="629"/>
      <c r="AF330" s="629"/>
      <c r="AG330" s="629"/>
      <c r="AH330" s="629"/>
      <c r="AI330" s="629"/>
      <c r="AJ330" s="629"/>
      <c r="AK330" s="630"/>
      <c r="AL330" s="11"/>
      <c r="AM330" s="11"/>
      <c r="AN330" s="11"/>
      <c r="AO330" s="11"/>
      <c r="AP330" s="11"/>
      <c r="AQ330" s="11"/>
      <c r="AR330" s="11"/>
      <c r="AS330" s="11"/>
      <c r="AT330" s="14"/>
    </row>
    <row r="331" spans="1:46" s="12" customFormat="1" ht="9.75" customHeight="1">
      <c r="A331" s="13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4"/>
      <c r="X331" s="13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4"/>
    </row>
    <row r="332" spans="1:46" s="12" customFormat="1" ht="8.1" customHeight="1">
      <c r="A332" s="13"/>
      <c r="B332" s="631" t="s">
        <v>840</v>
      </c>
      <c r="C332" s="631"/>
      <c r="D332" s="631"/>
      <c r="E332" s="631"/>
      <c r="F332" s="631"/>
      <c r="G332" s="631"/>
      <c r="H332" s="631"/>
      <c r="I332" s="631"/>
      <c r="J332" s="631"/>
      <c r="K332" s="631"/>
      <c r="L332" s="631"/>
      <c r="M332" s="631"/>
      <c r="N332" s="632"/>
      <c r="O332" s="11"/>
      <c r="P332" s="11"/>
      <c r="Q332" s="11"/>
      <c r="R332" s="11"/>
      <c r="S332" s="11"/>
      <c r="T332" s="11"/>
      <c r="U332" s="11"/>
      <c r="V332" s="11"/>
      <c r="W332" s="14"/>
      <c r="X332" s="13"/>
      <c r="Y332" s="631" t="s">
        <v>841</v>
      </c>
      <c r="Z332" s="631"/>
      <c r="AA332" s="631"/>
      <c r="AB332" s="631"/>
      <c r="AC332" s="631"/>
      <c r="AD332" s="631"/>
      <c r="AE332" s="631"/>
      <c r="AF332" s="631"/>
      <c r="AG332" s="631"/>
      <c r="AH332" s="631"/>
      <c r="AI332" s="631"/>
      <c r="AJ332" s="631"/>
      <c r="AK332" s="632"/>
      <c r="AL332" s="11"/>
      <c r="AM332" s="11"/>
      <c r="AN332" s="11"/>
      <c r="AO332" s="11"/>
      <c r="AP332" s="11"/>
      <c r="AQ332" s="11"/>
      <c r="AR332" s="11"/>
      <c r="AS332" s="11"/>
      <c r="AT332" s="14"/>
    </row>
    <row r="333" spans="1:46" s="12" customFormat="1" ht="9.9499999999999993" customHeight="1">
      <c r="A333" s="13"/>
      <c r="B333" s="631"/>
      <c r="C333" s="631"/>
      <c r="D333" s="631"/>
      <c r="E333" s="631"/>
      <c r="F333" s="631"/>
      <c r="G333" s="631"/>
      <c r="H333" s="631"/>
      <c r="I333" s="631"/>
      <c r="J333" s="631"/>
      <c r="K333" s="631"/>
      <c r="L333" s="631"/>
      <c r="M333" s="631"/>
      <c r="N333" s="632"/>
      <c r="O333" s="11"/>
      <c r="P333" s="11"/>
      <c r="Q333" s="11"/>
      <c r="R333" s="11"/>
      <c r="S333" s="11"/>
      <c r="T333" s="11"/>
      <c r="U333" s="11"/>
      <c r="V333" s="11"/>
      <c r="W333" s="14"/>
      <c r="X333" s="13"/>
      <c r="Y333" s="631"/>
      <c r="Z333" s="631"/>
      <c r="AA333" s="631"/>
      <c r="AB333" s="631"/>
      <c r="AC333" s="631"/>
      <c r="AD333" s="631"/>
      <c r="AE333" s="631"/>
      <c r="AF333" s="631"/>
      <c r="AG333" s="631"/>
      <c r="AH333" s="631"/>
      <c r="AI333" s="631"/>
      <c r="AJ333" s="631"/>
      <c r="AK333" s="632"/>
      <c r="AL333" s="11"/>
      <c r="AM333" s="11"/>
      <c r="AN333" s="11"/>
      <c r="AO333" s="11"/>
      <c r="AP333" s="11"/>
      <c r="AQ333" s="11"/>
      <c r="AR333" s="11"/>
      <c r="AS333" s="11"/>
      <c r="AT333" s="14"/>
    </row>
    <row r="334" spans="1:46" s="12" customFormat="1" ht="9.9499999999999993" customHeight="1">
      <c r="A334" s="13"/>
      <c r="B334" s="631"/>
      <c r="C334" s="631"/>
      <c r="D334" s="631"/>
      <c r="E334" s="631"/>
      <c r="F334" s="631"/>
      <c r="G334" s="631"/>
      <c r="H334" s="631"/>
      <c r="I334" s="631"/>
      <c r="J334" s="631"/>
      <c r="K334" s="631"/>
      <c r="L334" s="631"/>
      <c r="M334" s="631"/>
      <c r="N334" s="632"/>
      <c r="O334" s="11"/>
      <c r="P334" s="11"/>
      <c r="Q334" s="11"/>
      <c r="R334" s="11"/>
      <c r="S334" s="11"/>
      <c r="T334" s="11"/>
      <c r="U334" s="11"/>
      <c r="V334" s="11"/>
      <c r="W334" s="14"/>
      <c r="X334" s="13"/>
      <c r="Y334" s="631"/>
      <c r="Z334" s="631"/>
      <c r="AA334" s="631"/>
      <c r="AB334" s="631"/>
      <c r="AC334" s="631"/>
      <c r="AD334" s="631"/>
      <c r="AE334" s="631"/>
      <c r="AF334" s="631"/>
      <c r="AG334" s="631"/>
      <c r="AH334" s="631"/>
      <c r="AI334" s="631"/>
      <c r="AJ334" s="631"/>
      <c r="AK334" s="632"/>
      <c r="AL334" s="11"/>
      <c r="AM334" s="11"/>
      <c r="AN334" s="11"/>
      <c r="AO334" s="11"/>
      <c r="AP334" s="11"/>
      <c r="AQ334" s="11"/>
      <c r="AR334" s="11"/>
      <c r="AS334" s="11"/>
      <c r="AT334" s="14"/>
    </row>
    <row r="335" spans="1:46" s="12" customFormat="1" ht="9.9499999999999993" customHeight="1">
      <c r="A335" s="13"/>
      <c r="B335" s="631"/>
      <c r="C335" s="631"/>
      <c r="D335" s="631"/>
      <c r="E335" s="631"/>
      <c r="F335" s="631"/>
      <c r="G335" s="631"/>
      <c r="H335" s="631"/>
      <c r="I335" s="631"/>
      <c r="J335" s="631"/>
      <c r="K335" s="631"/>
      <c r="L335" s="631"/>
      <c r="M335" s="631"/>
      <c r="N335" s="632"/>
      <c r="O335" s="11"/>
      <c r="P335" s="11"/>
      <c r="Q335" s="11"/>
      <c r="R335" s="11"/>
      <c r="S335" s="11"/>
      <c r="T335" s="11"/>
      <c r="U335" s="11"/>
      <c r="V335" s="11"/>
      <c r="W335" s="14"/>
      <c r="X335" s="13"/>
      <c r="Y335" s="631"/>
      <c r="Z335" s="631"/>
      <c r="AA335" s="631"/>
      <c r="AB335" s="631"/>
      <c r="AC335" s="631"/>
      <c r="AD335" s="631"/>
      <c r="AE335" s="631"/>
      <c r="AF335" s="631"/>
      <c r="AG335" s="631"/>
      <c r="AH335" s="631"/>
      <c r="AI335" s="631"/>
      <c r="AJ335" s="631"/>
      <c r="AK335" s="632"/>
      <c r="AL335" s="11"/>
      <c r="AM335" s="11"/>
      <c r="AN335" s="11"/>
      <c r="AO335" s="11"/>
      <c r="AP335" s="11"/>
      <c r="AQ335" s="11"/>
      <c r="AR335" s="11"/>
      <c r="AS335" s="11"/>
      <c r="AT335" s="14"/>
    </row>
    <row r="336" spans="1:46" s="12" customFormat="1" ht="6" customHeight="1">
      <c r="A336" s="15"/>
      <c r="B336" s="633"/>
      <c r="C336" s="633"/>
      <c r="D336" s="633"/>
      <c r="E336" s="633"/>
      <c r="F336" s="633"/>
      <c r="G336" s="633"/>
      <c r="H336" s="633"/>
      <c r="I336" s="633"/>
      <c r="J336" s="633"/>
      <c r="K336" s="633"/>
      <c r="L336" s="633"/>
      <c r="M336" s="633"/>
      <c r="N336" s="633"/>
      <c r="O336" s="16"/>
      <c r="P336" s="16"/>
      <c r="Q336" s="16"/>
      <c r="R336" s="16"/>
      <c r="S336" s="16"/>
      <c r="T336" s="16"/>
      <c r="U336" s="16"/>
      <c r="V336" s="16"/>
      <c r="W336" s="17"/>
      <c r="X336" s="15"/>
      <c r="Y336" s="633"/>
      <c r="Z336" s="633"/>
      <c r="AA336" s="633"/>
      <c r="AB336" s="633"/>
      <c r="AC336" s="633"/>
      <c r="AD336" s="633"/>
      <c r="AE336" s="633"/>
      <c r="AF336" s="633"/>
      <c r="AG336" s="633"/>
      <c r="AH336" s="633"/>
      <c r="AI336" s="633"/>
      <c r="AJ336" s="633"/>
      <c r="AK336" s="633"/>
      <c r="AL336" s="16"/>
      <c r="AM336" s="16"/>
      <c r="AN336" s="16"/>
      <c r="AO336" s="16"/>
      <c r="AP336" s="16"/>
      <c r="AQ336" s="16"/>
      <c r="AR336" s="16"/>
      <c r="AS336" s="16"/>
      <c r="AT336" s="17"/>
    </row>
    <row r="337" spans="1:46" s="11" customFormat="1" ht="6.75" customHeight="1">
      <c r="A337" s="8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10"/>
      <c r="X337" s="8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10"/>
    </row>
    <row r="338" spans="1:46" s="12" customFormat="1" ht="12.75" customHeight="1">
      <c r="A338" s="621" t="str">
        <f>Name</f>
        <v>ТСЖ "Ласточка"</v>
      </c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3"/>
      <c r="X338" s="621" t="str">
        <f>Name</f>
        <v>ТСЖ "Ласточка"</v>
      </c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3"/>
    </row>
    <row r="339" spans="1:46" s="12" customFormat="1" ht="12.75" customHeight="1">
      <c r="A339" s="624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3"/>
      <c r="X339" s="624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3"/>
    </row>
    <row r="340" spans="1:46" s="12" customFormat="1" ht="6" customHeight="1">
      <c r="A340" s="13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4"/>
      <c r="X340" s="13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4"/>
    </row>
    <row r="341" spans="1:46" s="12" customFormat="1" ht="9.9499999999999993" customHeight="1">
      <c r="A341" s="13"/>
      <c r="B341" s="628" t="str">
        <f>"ИНН "&amp;INN&amp;", БИК "&amp;BIC&amp;", Р/С "&amp;PersonalAcc</f>
        <v>ИНН 2538091633, БИК 040813608, Р/С 40703810050000001746</v>
      </c>
      <c r="C341" s="628"/>
      <c r="D341" s="628"/>
      <c r="E341" s="628"/>
      <c r="F341" s="628"/>
      <c r="G341" s="628"/>
      <c r="H341" s="628"/>
      <c r="I341" s="628"/>
      <c r="J341" s="628"/>
      <c r="K341" s="628"/>
      <c r="L341" s="628"/>
      <c r="M341" s="628"/>
      <c r="N341" s="628"/>
      <c r="O341" s="53"/>
      <c r="P341" s="53"/>
      <c r="Q341" s="53"/>
      <c r="R341" s="53"/>
      <c r="S341" s="53"/>
      <c r="T341" s="53"/>
      <c r="U341" s="53"/>
      <c r="V341" s="53"/>
      <c r="W341" s="14"/>
      <c r="X341" s="13"/>
      <c r="Y341" s="628" t="str">
        <f>"ИНН "&amp;INN&amp;", БИК "&amp;BIC&amp;", Р/С "&amp;PersonalAcc</f>
        <v>ИНН 2538091633, БИК 040813608, Р/С 40703810050000001746</v>
      </c>
      <c r="Z341" s="628"/>
      <c r="AA341" s="628"/>
      <c r="AB341" s="628"/>
      <c r="AC341" s="628"/>
      <c r="AD341" s="628"/>
      <c r="AE341" s="628"/>
      <c r="AF341" s="628"/>
      <c r="AG341" s="628"/>
      <c r="AH341" s="628"/>
      <c r="AI341" s="628"/>
      <c r="AJ341" s="628"/>
      <c r="AK341" s="628"/>
      <c r="AL341" s="53"/>
      <c r="AM341" s="53"/>
      <c r="AN341" s="53"/>
      <c r="AO341" s="53"/>
      <c r="AP341" s="53"/>
      <c r="AQ341" s="53"/>
      <c r="AR341" s="53"/>
      <c r="AS341" s="53"/>
      <c r="AT341" s="14"/>
    </row>
    <row r="342" spans="1:46" s="12" customFormat="1" ht="9.9499999999999993" customHeight="1">
      <c r="A342" s="13"/>
      <c r="B342" s="628"/>
      <c r="C342" s="628"/>
      <c r="D342" s="628"/>
      <c r="E342" s="628"/>
      <c r="F342" s="628"/>
      <c r="G342" s="628"/>
      <c r="H342" s="628"/>
      <c r="I342" s="628"/>
      <c r="J342" s="628"/>
      <c r="K342" s="628"/>
      <c r="L342" s="628"/>
      <c r="M342" s="628"/>
      <c r="N342" s="628"/>
      <c r="O342" s="53"/>
      <c r="P342" s="53"/>
      <c r="Q342" s="53"/>
      <c r="R342" s="53"/>
      <c r="S342" s="53"/>
      <c r="T342" s="53"/>
      <c r="U342" s="53"/>
      <c r="V342" s="53"/>
      <c r="W342" s="14"/>
      <c r="X342" s="13"/>
      <c r="Y342" s="628"/>
      <c r="Z342" s="628"/>
      <c r="AA342" s="628"/>
      <c r="AB342" s="628"/>
      <c r="AC342" s="628"/>
      <c r="AD342" s="628"/>
      <c r="AE342" s="628"/>
      <c r="AF342" s="628"/>
      <c r="AG342" s="628"/>
      <c r="AH342" s="628"/>
      <c r="AI342" s="628"/>
      <c r="AJ342" s="628"/>
      <c r="AK342" s="628"/>
      <c r="AL342" s="53"/>
      <c r="AM342" s="53"/>
      <c r="AN342" s="53"/>
      <c r="AO342" s="53"/>
      <c r="AP342" s="53"/>
      <c r="AQ342" s="53"/>
      <c r="AR342" s="53"/>
      <c r="AS342" s="53"/>
      <c r="AT342" s="14"/>
    </row>
    <row r="343" spans="1:46" s="12" customFormat="1" ht="6" customHeight="1">
      <c r="A343" s="13"/>
      <c r="B343" s="628"/>
      <c r="C343" s="628"/>
      <c r="D343" s="628"/>
      <c r="E343" s="628"/>
      <c r="F343" s="628"/>
      <c r="G343" s="628"/>
      <c r="H343" s="628"/>
      <c r="I343" s="628"/>
      <c r="J343" s="628"/>
      <c r="K343" s="628"/>
      <c r="L343" s="628"/>
      <c r="M343" s="628"/>
      <c r="N343" s="628"/>
      <c r="O343" s="11"/>
      <c r="P343" s="11"/>
      <c r="Q343" s="11"/>
      <c r="R343" s="11"/>
      <c r="S343" s="11"/>
      <c r="T343" s="11"/>
      <c r="U343" s="11"/>
      <c r="V343" s="11"/>
      <c r="W343" s="14"/>
      <c r="X343" s="13"/>
      <c r="Y343" s="628"/>
      <c r="Z343" s="628"/>
      <c r="AA343" s="628"/>
      <c r="AB343" s="628"/>
      <c r="AC343" s="628"/>
      <c r="AD343" s="628"/>
      <c r="AE343" s="628"/>
      <c r="AF343" s="628"/>
      <c r="AG343" s="628"/>
      <c r="AH343" s="628"/>
      <c r="AI343" s="628"/>
      <c r="AJ343" s="628"/>
      <c r="AK343" s="628"/>
      <c r="AL343" s="11"/>
      <c r="AM343" s="11"/>
      <c r="AN343" s="11"/>
      <c r="AO343" s="11"/>
      <c r="AP343" s="11"/>
      <c r="AQ343" s="11"/>
      <c r="AR343" s="11"/>
      <c r="AS343" s="11"/>
      <c r="AT343" s="14"/>
    </row>
    <row r="344" spans="1:46" s="12" customFormat="1" ht="8.1" customHeight="1">
      <c r="A344" s="13"/>
      <c r="B344" s="628"/>
      <c r="C344" s="628"/>
      <c r="D344" s="628"/>
      <c r="E344" s="628"/>
      <c r="F344" s="628"/>
      <c r="G344" s="628"/>
      <c r="H344" s="628"/>
      <c r="I344" s="628"/>
      <c r="J344" s="628"/>
      <c r="K344" s="628"/>
      <c r="L344" s="628"/>
      <c r="M344" s="628"/>
      <c r="N344" s="628"/>
      <c r="O344" s="11"/>
      <c r="P344" s="11"/>
      <c r="Q344" s="11"/>
      <c r="R344" s="11"/>
      <c r="S344" s="11"/>
      <c r="T344" s="11"/>
      <c r="U344" s="11"/>
      <c r="V344" s="11"/>
      <c r="W344" s="14"/>
      <c r="X344" s="13"/>
      <c r="Y344" s="628"/>
      <c r="Z344" s="628"/>
      <c r="AA344" s="628"/>
      <c r="AB344" s="628"/>
      <c r="AC344" s="628"/>
      <c r="AD344" s="628"/>
      <c r="AE344" s="628"/>
      <c r="AF344" s="628"/>
      <c r="AG344" s="628"/>
      <c r="AH344" s="628"/>
      <c r="AI344" s="628"/>
      <c r="AJ344" s="628"/>
      <c r="AK344" s="628"/>
      <c r="AL344" s="11"/>
      <c r="AM344" s="11"/>
      <c r="AN344" s="11"/>
      <c r="AO344" s="11"/>
      <c r="AP344" s="11"/>
      <c r="AQ344" s="11"/>
      <c r="AR344" s="11"/>
      <c r="AS344" s="11"/>
      <c r="AT344" s="14"/>
    </row>
    <row r="345" spans="1:46" s="12" customFormat="1" ht="8.1" customHeight="1">
      <c r="A345" s="13"/>
      <c r="B345" s="628"/>
      <c r="C345" s="628"/>
      <c r="D345" s="628"/>
      <c r="E345" s="628"/>
      <c r="F345" s="628"/>
      <c r="G345" s="628"/>
      <c r="H345" s="628"/>
      <c r="I345" s="628"/>
      <c r="J345" s="628"/>
      <c r="K345" s="628"/>
      <c r="L345" s="628"/>
      <c r="M345" s="628"/>
      <c r="N345" s="628"/>
      <c r="O345" s="11"/>
      <c r="P345" s="11"/>
      <c r="Q345" s="11"/>
      <c r="R345" s="11"/>
      <c r="S345" s="11"/>
      <c r="T345" s="11"/>
      <c r="U345" s="11"/>
      <c r="V345" s="11"/>
      <c r="W345" s="14"/>
      <c r="X345" s="13"/>
      <c r="Y345" s="628"/>
      <c r="Z345" s="628"/>
      <c r="AA345" s="628"/>
      <c r="AB345" s="628"/>
      <c r="AC345" s="628"/>
      <c r="AD345" s="628"/>
      <c r="AE345" s="628"/>
      <c r="AF345" s="628"/>
      <c r="AG345" s="628"/>
      <c r="AH345" s="628"/>
      <c r="AI345" s="628"/>
      <c r="AJ345" s="628"/>
      <c r="AK345" s="628"/>
      <c r="AL345" s="11"/>
      <c r="AM345" s="11"/>
      <c r="AN345" s="11"/>
      <c r="AO345" s="11"/>
      <c r="AP345" s="11"/>
      <c r="AQ345" s="11"/>
      <c r="AR345" s="11"/>
      <c r="AS345" s="11"/>
      <c r="AT345" s="14"/>
    </row>
    <row r="346" spans="1:46" s="12" customFormat="1" ht="9.9499999999999993" customHeight="1">
      <c r="A346" s="13"/>
      <c r="B346" s="629" t="s">
        <v>720</v>
      </c>
      <c r="C346" s="629"/>
      <c r="D346" s="629"/>
      <c r="E346" s="629"/>
      <c r="F346" s="629"/>
      <c r="G346" s="629"/>
      <c r="H346" s="629"/>
      <c r="I346" s="629"/>
      <c r="J346" s="629"/>
      <c r="K346" s="629"/>
      <c r="L346" s="629"/>
      <c r="M346" s="629"/>
      <c r="N346" s="630"/>
      <c r="O346" s="11"/>
      <c r="P346" s="11"/>
      <c r="Q346" s="11"/>
      <c r="R346" s="11"/>
      <c r="S346" s="11"/>
      <c r="T346" s="11"/>
      <c r="U346" s="11"/>
      <c r="V346" s="11"/>
      <c r="W346" s="14"/>
      <c r="X346" s="13"/>
      <c r="Y346" s="629" t="s">
        <v>721</v>
      </c>
      <c r="Z346" s="629"/>
      <c r="AA346" s="629"/>
      <c r="AB346" s="629"/>
      <c r="AC346" s="629"/>
      <c r="AD346" s="629"/>
      <c r="AE346" s="629"/>
      <c r="AF346" s="629"/>
      <c r="AG346" s="629"/>
      <c r="AH346" s="629"/>
      <c r="AI346" s="629"/>
      <c r="AJ346" s="629"/>
      <c r="AK346" s="630"/>
      <c r="AL346" s="11"/>
      <c r="AM346" s="11"/>
      <c r="AN346" s="11"/>
      <c r="AO346" s="11"/>
      <c r="AP346" s="11"/>
      <c r="AQ346" s="11"/>
      <c r="AR346" s="11"/>
      <c r="AS346" s="11"/>
      <c r="AT346" s="14"/>
    </row>
    <row r="347" spans="1:46" s="12" customFormat="1" ht="8.1" customHeight="1">
      <c r="A347" s="13"/>
      <c r="B347" s="629"/>
      <c r="C347" s="629"/>
      <c r="D347" s="629"/>
      <c r="E347" s="629"/>
      <c r="F347" s="629"/>
      <c r="G347" s="629"/>
      <c r="H347" s="629"/>
      <c r="I347" s="629"/>
      <c r="J347" s="629"/>
      <c r="K347" s="629"/>
      <c r="L347" s="629"/>
      <c r="M347" s="629"/>
      <c r="N347" s="630"/>
      <c r="O347" s="11"/>
      <c r="P347" s="11"/>
      <c r="Q347" s="11"/>
      <c r="R347" s="11"/>
      <c r="S347" s="11"/>
      <c r="T347" s="11"/>
      <c r="U347" s="11"/>
      <c r="V347" s="11"/>
      <c r="W347" s="14"/>
      <c r="X347" s="13"/>
      <c r="Y347" s="629"/>
      <c r="Z347" s="629"/>
      <c r="AA347" s="629"/>
      <c r="AB347" s="629"/>
      <c r="AC347" s="629"/>
      <c r="AD347" s="629"/>
      <c r="AE347" s="629"/>
      <c r="AF347" s="629"/>
      <c r="AG347" s="629"/>
      <c r="AH347" s="629"/>
      <c r="AI347" s="629"/>
      <c r="AJ347" s="629"/>
      <c r="AK347" s="630"/>
      <c r="AL347" s="11"/>
      <c r="AM347" s="11"/>
      <c r="AN347" s="11"/>
      <c r="AO347" s="11"/>
      <c r="AP347" s="11"/>
      <c r="AQ347" s="11"/>
      <c r="AR347" s="11"/>
      <c r="AS347" s="11"/>
      <c r="AT347" s="14"/>
    </row>
    <row r="348" spans="1:46" s="12" customFormat="1" ht="8.1" customHeight="1">
      <c r="A348" s="13"/>
      <c r="B348" s="629" t="s">
        <v>1020</v>
      </c>
      <c r="C348" s="629"/>
      <c r="D348" s="629"/>
      <c r="E348" s="629"/>
      <c r="F348" s="629"/>
      <c r="G348" s="629"/>
      <c r="H348" s="629"/>
      <c r="I348" s="629"/>
      <c r="J348" s="629"/>
      <c r="K348" s="629"/>
      <c r="L348" s="629"/>
      <c r="M348" s="629"/>
      <c r="N348" s="630"/>
      <c r="O348" s="11"/>
      <c r="P348" s="11"/>
      <c r="Q348" s="11"/>
      <c r="R348" s="11"/>
      <c r="S348" s="11"/>
      <c r="T348" s="11"/>
      <c r="U348" s="11"/>
      <c r="V348" s="11"/>
      <c r="W348" s="14"/>
      <c r="X348" s="13"/>
      <c r="Y348" s="629" t="s">
        <v>1020</v>
      </c>
      <c r="Z348" s="629"/>
      <c r="AA348" s="629"/>
      <c r="AB348" s="629"/>
      <c r="AC348" s="629"/>
      <c r="AD348" s="629"/>
      <c r="AE348" s="629"/>
      <c r="AF348" s="629"/>
      <c r="AG348" s="629"/>
      <c r="AH348" s="629"/>
      <c r="AI348" s="629"/>
      <c r="AJ348" s="629"/>
      <c r="AK348" s="630"/>
      <c r="AL348" s="11"/>
      <c r="AM348" s="11"/>
      <c r="AN348" s="11"/>
      <c r="AO348" s="11"/>
      <c r="AP348" s="11"/>
      <c r="AQ348" s="11"/>
      <c r="AR348" s="11"/>
      <c r="AS348" s="11"/>
      <c r="AT348" s="14"/>
    </row>
    <row r="349" spans="1:46" s="12" customFormat="1" ht="9.9499999999999993" customHeight="1">
      <c r="A349" s="13"/>
      <c r="B349" s="629"/>
      <c r="C349" s="629"/>
      <c r="D349" s="629"/>
      <c r="E349" s="629"/>
      <c r="F349" s="629"/>
      <c r="G349" s="629"/>
      <c r="H349" s="629"/>
      <c r="I349" s="629"/>
      <c r="J349" s="629"/>
      <c r="K349" s="629"/>
      <c r="L349" s="629"/>
      <c r="M349" s="629"/>
      <c r="N349" s="630"/>
      <c r="O349" s="11"/>
      <c r="P349" s="11"/>
      <c r="Q349" s="11"/>
      <c r="R349" s="11"/>
      <c r="S349" s="11"/>
      <c r="T349" s="11"/>
      <c r="U349" s="11"/>
      <c r="V349" s="11"/>
      <c r="W349" s="14"/>
      <c r="X349" s="13"/>
      <c r="Y349" s="629"/>
      <c r="Z349" s="629"/>
      <c r="AA349" s="629"/>
      <c r="AB349" s="629"/>
      <c r="AC349" s="629"/>
      <c r="AD349" s="629"/>
      <c r="AE349" s="629"/>
      <c r="AF349" s="629"/>
      <c r="AG349" s="629"/>
      <c r="AH349" s="629"/>
      <c r="AI349" s="629"/>
      <c r="AJ349" s="629"/>
      <c r="AK349" s="630"/>
      <c r="AL349" s="11"/>
      <c r="AM349" s="11"/>
      <c r="AN349" s="11"/>
      <c r="AO349" s="11"/>
      <c r="AP349" s="11"/>
      <c r="AQ349" s="11"/>
      <c r="AR349" s="11"/>
      <c r="AS349" s="11"/>
      <c r="AT349" s="14"/>
    </row>
    <row r="350" spans="1:46" s="12" customFormat="1" ht="8.1" customHeight="1">
      <c r="A350" s="13"/>
      <c r="B350" s="629" t="s">
        <v>1050</v>
      </c>
      <c r="C350" s="629"/>
      <c r="D350" s="629"/>
      <c r="E350" s="629"/>
      <c r="F350" s="629"/>
      <c r="G350" s="629"/>
      <c r="H350" s="629"/>
      <c r="I350" s="629"/>
      <c r="J350" s="629"/>
      <c r="K350" s="629"/>
      <c r="L350" s="629"/>
      <c r="M350" s="629"/>
      <c r="N350" s="630"/>
      <c r="O350" s="11"/>
      <c r="P350" s="11"/>
      <c r="Q350" s="11"/>
      <c r="R350" s="11"/>
      <c r="S350" s="11"/>
      <c r="T350" s="11"/>
      <c r="U350" s="11"/>
      <c r="V350" s="11"/>
      <c r="W350" s="14"/>
      <c r="X350" s="13"/>
      <c r="Y350" s="629" t="s">
        <v>1051</v>
      </c>
      <c r="Z350" s="629"/>
      <c r="AA350" s="629"/>
      <c r="AB350" s="629"/>
      <c r="AC350" s="629"/>
      <c r="AD350" s="629"/>
      <c r="AE350" s="629"/>
      <c r="AF350" s="629"/>
      <c r="AG350" s="629"/>
      <c r="AH350" s="629"/>
      <c r="AI350" s="629"/>
      <c r="AJ350" s="629"/>
      <c r="AK350" s="630"/>
      <c r="AL350" s="11"/>
      <c r="AM350" s="11"/>
      <c r="AN350" s="11"/>
      <c r="AO350" s="11"/>
      <c r="AP350" s="11"/>
      <c r="AQ350" s="11"/>
      <c r="AR350" s="11"/>
      <c r="AS350" s="11"/>
      <c r="AT350" s="14"/>
    </row>
    <row r="351" spans="1:46" s="12" customFormat="1" ht="8.1" customHeight="1">
      <c r="A351" s="13"/>
      <c r="B351" s="629"/>
      <c r="C351" s="629"/>
      <c r="D351" s="629"/>
      <c r="E351" s="629"/>
      <c r="F351" s="629"/>
      <c r="G351" s="629"/>
      <c r="H351" s="629"/>
      <c r="I351" s="629"/>
      <c r="J351" s="629"/>
      <c r="K351" s="629"/>
      <c r="L351" s="629"/>
      <c r="M351" s="629"/>
      <c r="N351" s="630"/>
      <c r="O351" s="11"/>
      <c r="P351" s="11"/>
      <c r="Q351" s="11"/>
      <c r="R351" s="11"/>
      <c r="S351" s="11"/>
      <c r="T351" s="11"/>
      <c r="U351" s="11"/>
      <c r="V351" s="11"/>
      <c r="W351" s="14"/>
      <c r="X351" s="13"/>
      <c r="Y351" s="629"/>
      <c r="Z351" s="629"/>
      <c r="AA351" s="629"/>
      <c r="AB351" s="629"/>
      <c r="AC351" s="629"/>
      <c r="AD351" s="629"/>
      <c r="AE351" s="629"/>
      <c r="AF351" s="629"/>
      <c r="AG351" s="629"/>
      <c r="AH351" s="629"/>
      <c r="AI351" s="629"/>
      <c r="AJ351" s="629"/>
      <c r="AK351" s="630"/>
      <c r="AL351" s="11"/>
      <c r="AM351" s="11"/>
      <c r="AN351" s="11"/>
      <c r="AO351" s="11"/>
      <c r="AP351" s="11"/>
      <c r="AQ351" s="11"/>
      <c r="AR351" s="11"/>
      <c r="AS351" s="11"/>
      <c r="AT351" s="14"/>
    </row>
    <row r="352" spans="1:46" s="12" customFormat="1" ht="9.9499999999999993" customHeight="1">
      <c r="A352" s="13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4"/>
      <c r="X352" s="13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4"/>
    </row>
    <row r="353" spans="1:46" s="12" customFormat="1" ht="8.1" customHeight="1">
      <c r="A353" s="13"/>
      <c r="B353" s="631" t="s">
        <v>842</v>
      </c>
      <c r="C353" s="631"/>
      <c r="D353" s="631"/>
      <c r="E353" s="631"/>
      <c r="F353" s="631"/>
      <c r="G353" s="631"/>
      <c r="H353" s="631"/>
      <c r="I353" s="631"/>
      <c r="J353" s="631"/>
      <c r="K353" s="631"/>
      <c r="L353" s="631"/>
      <c r="M353" s="631"/>
      <c r="N353" s="632"/>
      <c r="O353" s="11"/>
      <c r="P353" s="11"/>
      <c r="Q353" s="11"/>
      <c r="R353" s="11"/>
      <c r="S353" s="11"/>
      <c r="T353" s="11"/>
      <c r="U353" s="11"/>
      <c r="V353" s="11"/>
      <c r="W353" s="14"/>
      <c r="X353" s="13"/>
      <c r="Y353" s="631" t="s">
        <v>843</v>
      </c>
      <c r="Z353" s="631"/>
      <c r="AA353" s="631"/>
      <c r="AB353" s="631"/>
      <c r="AC353" s="631"/>
      <c r="AD353" s="631"/>
      <c r="AE353" s="631"/>
      <c r="AF353" s="631"/>
      <c r="AG353" s="631"/>
      <c r="AH353" s="631"/>
      <c r="AI353" s="631"/>
      <c r="AJ353" s="631"/>
      <c r="AK353" s="632"/>
      <c r="AL353" s="11"/>
      <c r="AM353" s="11"/>
      <c r="AN353" s="11"/>
      <c r="AO353" s="11"/>
      <c r="AP353" s="11"/>
      <c r="AQ353" s="11"/>
      <c r="AR353" s="11"/>
      <c r="AS353" s="11"/>
      <c r="AT353" s="14"/>
    </row>
    <row r="354" spans="1:46" s="12" customFormat="1" ht="9.9499999999999993" customHeight="1">
      <c r="A354" s="13"/>
      <c r="B354" s="631"/>
      <c r="C354" s="631"/>
      <c r="D354" s="631"/>
      <c r="E354" s="631"/>
      <c r="F354" s="631"/>
      <c r="G354" s="631"/>
      <c r="H354" s="631"/>
      <c r="I354" s="631"/>
      <c r="J354" s="631"/>
      <c r="K354" s="631"/>
      <c r="L354" s="631"/>
      <c r="M354" s="631"/>
      <c r="N354" s="632"/>
      <c r="O354" s="11"/>
      <c r="P354" s="11"/>
      <c r="Q354" s="11"/>
      <c r="R354" s="11"/>
      <c r="S354" s="11"/>
      <c r="T354" s="11"/>
      <c r="U354" s="11"/>
      <c r="V354" s="11"/>
      <c r="W354" s="14"/>
      <c r="X354" s="13"/>
      <c r="Y354" s="631"/>
      <c r="Z354" s="631"/>
      <c r="AA354" s="631"/>
      <c r="AB354" s="631"/>
      <c r="AC354" s="631"/>
      <c r="AD354" s="631"/>
      <c r="AE354" s="631"/>
      <c r="AF354" s="631"/>
      <c r="AG354" s="631"/>
      <c r="AH354" s="631"/>
      <c r="AI354" s="631"/>
      <c r="AJ354" s="631"/>
      <c r="AK354" s="632"/>
      <c r="AL354" s="11"/>
      <c r="AM354" s="11"/>
      <c r="AN354" s="11"/>
      <c r="AO354" s="11"/>
      <c r="AP354" s="11"/>
      <c r="AQ354" s="11"/>
      <c r="AR354" s="11"/>
      <c r="AS354" s="11"/>
      <c r="AT354" s="14"/>
    </row>
    <row r="355" spans="1:46" s="12" customFormat="1" ht="9.9499999999999993" customHeight="1">
      <c r="A355" s="13"/>
      <c r="B355" s="631"/>
      <c r="C355" s="631"/>
      <c r="D355" s="631"/>
      <c r="E355" s="631"/>
      <c r="F355" s="631"/>
      <c r="G355" s="631"/>
      <c r="H355" s="631"/>
      <c r="I355" s="631"/>
      <c r="J355" s="631"/>
      <c r="K355" s="631"/>
      <c r="L355" s="631"/>
      <c r="M355" s="631"/>
      <c r="N355" s="632"/>
      <c r="O355" s="11"/>
      <c r="P355" s="11"/>
      <c r="Q355" s="11"/>
      <c r="R355" s="11"/>
      <c r="S355" s="11"/>
      <c r="T355" s="11"/>
      <c r="U355" s="11"/>
      <c r="V355" s="11"/>
      <c r="W355" s="14"/>
      <c r="X355" s="13"/>
      <c r="Y355" s="631"/>
      <c r="Z355" s="631"/>
      <c r="AA355" s="631"/>
      <c r="AB355" s="631"/>
      <c r="AC355" s="631"/>
      <c r="AD355" s="631"/>
      <c r="AE355" s="631"/>
      <c r="AF355" s="631"/>
      <c r="AG355" s="631"/>
      <c r="AH355" s="631"/>
      <c r="AI355" s="631"/>
      <c r="AJ355" s="631"/>
      <c r="AK355" s="632"/>
      <c r="AL355" s="11"/>
      <c r="AM355" s="11"/>
      <c r="AN355" s="11"/>
      <c r="AO355" s="11"/>
      <c r="AP355" s="11"/>
      <c r="AQ355" s="11"/>
      <c r="AR355" s="11"/>
      <c r="AS355" s="11"/>
      <c r="AT355" s="14"/>
    </row>
    <row r="356" spans="1:46" s="12" customFormat="1" ht="9.9499999999999993" customHeight="1">
      <c r="A356" s="13"/>
      <c r="B356" s="631"/>
      <c r="C356" s="631"/>
      <c r="D356" s="631"/>
      <c r="E356" s="631"/>
      <c r="F356" s="631"/>
      <c r="G356" s="631"/>
      <c r="H356" s="631"/>
      <c r="I356" s="631"/>
      <c r="J356" s="631"/>
      <c r="K356" s="631"/>
      <c r="L356" s="631"/>
      <c r="M356" s="631"/>
      <c r="N356" s="632"/>
      <c r="O356" s="11"/>
      <c r="P356" s="11"/>
      <c r="Q356" s="11"/>
      <c r="R356" s="11"/>
      <c r="S356" s="11"/>
      <c r="T356" s="11"/>
      <c r="U356" s="11"/>
      <c r="V356" s="11"/>
      <c r="W356" s="14"/>
      <c r="X356" s="13"/>
      <c r="Y356" s="631"/>
      <c r="Z356" s="631"/>
      <c r="AA356" s="631"/>
      <c r="AB356" s="631"/>
      <c r="AC356" s="631"/>
      <c r="AD356" s="631"/>
      <c r="AE356" s="631"/>
      <c r="AF356" s="631"/>
      <c r="AG356" s="631"/>
      <c r="AH356" s="631"/>
      <c r="AI356" s="631"/>
      <c r="AJ356" s="631"/>
      <c r="AK356" s="632"/>
      <c r="AL356" s="11"/>
      <c r="AM356" s="11"/>
      <c r="AN356" s="11"/>
      <c r="AO356" s="11"/>
      <c r="AP356" s="11"/>
      <c r="AQ356" s="11"/>
      <c r="AR356" s="11"/>
      <c r="AS356" s="11"/>
      <c r="AT356" s="14"/>
    </row>
    <row r="357" spans="1:46" s="12" customFormat="1" ht="6" customHeight="1">
      <c r="A357" s="15"/>
      <c r="B357" s="633"/>
      <c r="C357" s="633"/>
      <c r="D357" s="633"/>
      <c r="E357" s="633"/>
      <c r="F357" s="633"/>
      <c r="G357" s="633"/>
      <c r="H357" s="633"/>
      <c r="I357" s="633"/>
      <c r="J357" s="633"/>
      <c r="K357" s="633"/>
      <c r="L357" s="633"/>
      <c r="M357" s="633"/>
      <c r="N357" s="633"/>
      <c r="O357" s="16"/>
      <c r="P357" s="16"/>
      <c r="Q357" s="16"/>
      <c r="R357" s="16"/>
      <c r="S357" s="16"/>
      <c r="T357" s="16"/>
      <c r="U357" s="16"/>
      <c r="V357" s="16"/>
      <c r="W357" s="17"/>
      <c r="X357" s="15"/>
      <c r="Y357" s="633"/>
      <c r="Z357" s="633"/>
      <c r="AA357" s="633"/>
      <c r="AB357" s="633"/>
      <c r="AC357" s="633"/>
      <c r="AD357" s="633"/>
      <c r="AE357" s="633"/>
      <c r="AF357" s="633"/>
      <c r="AG357" s="633"/>
      <c r="AH357" s="633"/>
      <c r="AI357" s="633"/>
      <c r="AJ357" s="633"/>
      <c r="AK357" s="633"/>
      <c r="AL357" s="16"/>
      <c r="AM357" s="16"/>
      <c r="AN357" s="16"/>
      <c r="AO357" s="16"/>
      <c r="AP357" s="16"/>
      <c r="AQ357" s="16"/>
      <c r="AR357" s="16"/>
      <c r="AS357" s="16"/>
      <c r="AT357" s="17"/>
    </row>
    <row r="358" spans="1:46" s="12" customFormat="1" ht="9.9499999999999993" customHeight="1">
      <c r="A358" s="8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10"/>
      <c r="X358" s="8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  <c r="AJ358" s="9"/>
      <c r="AK358" s="9"/>
      <c r="AL358" s="9"/>
      <c r="AM358" s="9"/>
      <c r="AN358" s="9"/>
      <c r="AO358" s="9"/>
      <c r="AP358" s="9"/>
      <c r="AQ358" s="9"/>
      <c r="AR358" s="9"/>
      <c r="AS358" s="9"/>
      <c r="AT358" s="10"/>
    </row>
    <row r="359" spans="1:46" s="12" customFormat="1" ht="12.75" customHeight="1">
      <c r="A359" s="621" t="str">
        <f>Name</f>
        <v>ТСЖ "Ласточка"</v>
      </c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3"/>
      <c r="X359" s="621" t="str">
        <f>Name</f>
        <v>ТСЖ "Ласточка"</v>
      </c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3"/>
    </row>
    <row r="360" spans="1:46" s="12" customFormat="1" ht="12.75" customHeight="1">
      <c r="A360" s="624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3"/>
      <c r="X360" s="624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3"/>
    </row>
    <row r="361" spans="1:46" s="12" customFormat="1" ht="6" customHeight="1">
      <c r="A361" s="13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4"/>
      <c r="X361" s="13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4"/>
    </row>
    <row r="362" spans="1:46" s="12" customFormat="1" ht="9.9499999999999993" customHeight="1">
      <c r="A362" s="13"/>
      <c r="B362" s="628" t="str">
        <f>"ИНН "&amp;INN&amp;", БИК "&amp;BIC&amp;", Р/С "&amp;PersonalAcc</f>
        <v>ИНН 2538091633, БИК 040813608, Р/С 40703810050000001746</v>
      </c>
      <c r="C362" s="628"/>
      <c r="D362" s="628"/>
      <c r="E362" s="628"/>
      <c r="F362" s="628"/>
      <c r="G362" s="628"/>
      <c r="H362" s="628"/>
      <c r="I362" s="628"/>
      <c r="J362" s="628"/>
      <c r="K362" s="628"/>
      <c r="L362" s="628"/>
      <c r="M362" s="628"/>
      <c r="N362" s="628"/>
      <c r="O362" s="53"/>
      <c r="P362" s="53"/>
      <c r="Q362" s="53"/>
      <c r="R362" s="53"/>
      <c r="S362" s="53"/>
      <c r="T362" s="53"/>
      <c r="U362" s="53"/>
      <c r="V362" s="53"/>
      <c r="W362" s="14"/>
      <c r="X362" s="13"/>
      <c r="Y362" s="628" t="str">
        <f>"ИНН "&amp;INN&amp;", БИК "&amp;BIC&amp;", Р/С "&amp;PersonalAcc</f>
        <v>ИНН 2538091633, БИК 040813608, Р/С 40703810050000001746</v>
      </c>
      <c r="Z362" s="628"/>
      <c r="AA362" s="628"/>
      <c r="AB362" s="628"/>
      <c r="AC362" s="628"/>
      <c r="AD362" s="628"/>
      <c r="AE362" s="628"/>
      <c r="AF362" s="628"/>
      <c r="AG362" s="628"/>
      <c r="AH362" s="628"/>
      <c r="AI362" s="628"/>
      <c r="AJ362" s="628"/>
      <c r="AK362" s="628"/>
      <c r="AL362" s="53"/>
      <c r="AM362" s="53"/>
      <c r="AN362" s="53"/>
      <c r="AO362" s="53"/>
      <c r="AP362" s="53"/>
      <c r="AQ362" s="53"/>
      <c r="AR362" s="53"/>
      <c r="AS362" s="53"/>
      <c r="AT362" s="14"/>
    </row>
    <row r="363" spans="1:46" s="12" customFormat="1" ht="9.9499999999999993" customHeight="1">
      <c r="A363" s="13"/>
      <c r="B363" s="628"/>
      <c r="C363" s="628"/>
      <c r="D363" s="628"/>
      <c r="E363" s="628"/>
      <c r="F363" s="628"/>
      <c r="G363" s="628"/>
      <c r="H363" s="628"/>
      <c r="I363" s="628"/>
      <c r="J363" s="628"/>
      <c r="K363" s="628"/>
      <c r="L363" s="628"/>
      <c r="M363" s="628"/>
      <c r="N363" s="628"/>
      <c r="O363" s="53"/>
      <c r="P363" s="53"/>
      <c r="Q363" s="53"/>
      <c r="R363" s="53"/>
      <c r="S363" s="53"/>
      <c r="T363" s="53"/>
      <c r="U363" s="53"/>
      <c r="V363" s="53"/>
      <c r="W363" s="14"/>
      <c r="X363" s="13"/>
      <c r="Y363" s="628"/>
      <c r="Z363" s="628"/>
      <c r="AA363" s="628"/>
      <c r="AB363" s="628"/>
      <c r="AC363" s="628"/>
      <c r="AD363" s="628"/>
      <c r="AE363" s="628"/>
      <c r="AF363" s="628"/>
      <c r="AG363" s="628"/>
      <c r="AH363" s="628"/>
      <c r="AI363" s="628"/>
      <c r="AJ363" s="628"/>
      <c r="AK363" s="628"/>
      <c r="AL363" s="53"/>
      <c r="AM363" s="53"/>
      <c r="AN363" s="53"/>
      <c r="AO363" s="53"/>
      <c r="AP363" s="53"/>
      <c r="AQ363" s="53"/>
      <c r="AR363" s="53"/>
      <c r="AS363" s="53"/>
      <c r="AT363" s="14"/>
    </row>
    <row r="364" spans="1:46" s="12" customFormat="1" ht="6" customHeight="1">
      <c r="A364" s="13"/>
      <c r="B364" s="628"/>
      <c r="C364" s="628"/>
      <c r="D364" s="628"/>
      <c r="E364" s="628"/>
      <c r="F364" s="628"/>
      <c r="G364" s="628"/>
      <c r="H364" s="628"/>
      <c r="I364" s="628"/>
      <c r="J364" s="628"/>
      <c r="K364" s="628"/>
      <c r="L364" s="628"/>
      <c r="M364" s="628"/>
      <c r="N364" s="628"/>
      <c r="O364" s="11"/>
      <c r="P364" s="11"/>
      <c r="Q364" s="11"/>
      <c r="R364" s="11"/>
      <c r="S364" s="11"/>
      <c r="T364" s="11"/>
      <c r="U364" s="11"/>
      <c r="V364" s="11"/>
      <c r="W364" s="14"/>
      <c r="X364" s="13"/>
      <c r="Y364" s="628"/>
      <c r="Z364" s="628"/>
      <c r="AA364" s="628"/>
      <c r="AB364" s="628"/>
      <c r="AC364" s="628"/>
      <c r="AD364" s="628"/>
      <c r="AE364" s="628"/>
      <c r="AF364" s="628"/>
      <c r="AG364" s="628"/>
      <c r="AH364" s="628"/>
      <c r="AI364" s="628"/>
      <c r="AJ364" s="628"/>
      <c r="AK364" s="628"/>
      <c r="AL364" s="11"/>
      <c r="AM364" s="11"/>
      <c r="AN364" s="11"/>
      <c r="AO364" s="11"/>
      <c r="AP364" s="11"/>
      <c r="AQ364" s="11"/>
      <c r="AR364" s="11"/>
      <c r="AS364" s="11"/>
      <c r="AT364" s="14"/>
    </row>
    <row r="365" spans="1:46" s="12" customFormat="1" ht="8.1" customHeight="1">
      <c r="A365" s="13"/>
      <c r="B365" s="628"/>
      <c r="C365" s="628"/>
      <c r="D365" s="628"/>
      <c r="E365" s="628"/>
      <c r="F365" s="628"/>
      <c r="G365" s="628"/>
      <c r="H365" s="628"/>
      <c r="I365" s="628"/>
      <c r="J365" s="628"/>
      <c r="K365" s="628"/>
      <c r="L365" s="628"/>
      <c r="M365" s="628"/>
      <c r="N365" s="628"/>
      <c r="O365" s="11"/>
      <c r="P365" s="11"/>
      <c r="Q365" s="11"/>
      <c r="R365" s="11"/>
      <c r="S365" s="11"/>
      <c r="T365" s="11"/>
      <c r="U365" s="11"/>
      <c r="V365" s="11"/>
      <c r="W365" s="14"/>
      <c r="X365" s="13"/>
      <c r="Y365" s="628"/>
      <c r="Z365" s="628"/>
      <c r="AA365" s="628"/>
      <c r="AB365" s="628"/>
      <c r="AC365" s="628"/>
      <c r="AD365" s="628"/>
      <c r="AE365" s="628"/>
      <c r="AF365" s="628"/>
      <c r="AG365" s="628"/>
      <c r="AH365" s="628"/>
      <c r="AI365" s="628"/>
      <c r="AJ365" s="628"/>
      <c r="AK365" s="628"/>
      <c r="AL365" s="11"/>
      <c r="AM365" s="11"/>
      <c r="AN365" s="11"/>
      <c r="AO365" s="11"/>
      <c r="AP365" s="11"/>
      <c r="AQ365" s="11"/>
      <c r="AR365" s="11"/>
      <c r="AS365" s="11"/>
      <c r="AT365" s="14"/>
    </row>
    <row r="366" spans="1:46" s="12" customFormat="1" ht="8.1" customHeight="1">
      <c r="A366" s="13"/>
      <c r="B366" s="628"/>
      <c r="C366" s="628"/>
      <c r="D366" s="628"/>
      <c r="E366" s="628"/>
      <c r="F366" s="628"/>
      <c r="G366" s="628"/>
      <c r="H366" s="628"/>
      <c r="I366" s="628"/>
      <c r="J366" s="628"/>
      <c r="K366" s="628"/>
      <c r="L366" s="628"/>
      <c r="M366" s="628"/>
      <c r="N366" s="628"/>
      <c r="O366" s="11"/>
      <c r="P366" s="11"/>
      <c r="Q366" s="11"/>
      <c r="R366" s="11"/>
      <c r="S366" s="11"/>
      <c r="T366" s="11"/>
      <c r="U366" s="11"/>
      <c r="V366" s="11"/>
      <c r="W366" s="14"/>
      <c r="X366" s="13"/>
      <c r="Y366" s="628"/>
      <c r="Z366" s="628"/>
      <c r="AA366" s="628"/>
      <c r="AB366" s="628"/>
      <c r="AC366" s="628"/>
      <c r="AD366" s="628"/>
      <c r="AE366" s="628"/>
      <c r="AF366" s="628"/>
      <c r="AG366" s="628"/>
      <c r="AH366" s="628"/>
      <c r="AI366" s="628"/>
      <c r="AJ366" s="628"/>
      <c r="AK366" s="628"/>
      <c r="AL366" s="11"/>
      <c r="AM366" s="11"/>
      <c r="AN366" s="11"/>
      <c r="AO366" s="11"/>
      <c r="AP366" s="11"/>
      <c r="AQ366" s="11"/>
      <c r="AR366" s="11"/>
      <c r="AS366" s="11"/>
      <c r="AT366" s="14"/>
    </row>
    <row r="367" spans="1:46" s="12" customFormat="1" ht="9.9499999999999993" customHeight="1">
      <c r="A367" s="13"/>
      <c r="B367" s="629" t="s">
        <v>722</v>
      </c>
      <c r="C367" s="629"/>
      <c r="D367" s="629"/>
      <c r="E367" s="629"/>
      <c r="F367" s="629"/>
      <c r="G367" s="629"/>
      <c r="H367" s="629"/>
      <c r="I367" s="629"/>
      <c r="J367" s="629"/>
      <c r="K367" s="629"/>
      <c r="L367" s="629"/>
      <c r="M367" s="629"/>
      <c r="N367" s="630"/>
      <c r="O367" s="11"/>
      <c r="P367" s="11"/>
      <c r="Q367" s="11"/>
      <c r="R367" s="11"/>
      <c r="S367" s="11"/>
      <c r="T367" s="11"/>
      <c r="U367" s="11"/>
      <c r="V367" s="11"/>
      <c r="W367" s="14"/>
      <c r="X367" s="13"/>
      <c r="Y367" s="629" t="s">
        <v>723</v>
      </c>
      <c r="Z367" s="629"/>
      <c r="AA367" s="629"/>
      <c r="AB367" s="629"/>
      <c r="AC367" s="629"/>
      <c r="AD367" s="629"/>
      <c r="AE367" s="629"/>
      <c r="AF367" s="629"/>
      <c r="AG367" s="629"/>
      <c r="AH367" s="629"/>
      <c r="AI367" s="629"/>
      <c r="AJ367" s="629"/>
      <c r="AK367" s="630"/>
      <c r="AL367" s="11"/>
      <c r="AM367" s="11"/>
      <c r="AN367" s="11"/>
      <c r="AO367" s="11"/>
      <c r="AP367" s="11"/>
      <c r="AQ367" s="11"/>
      <c r="AR367" s="11"/>
      <c r="AS367" s="11"/>
      <c r="AT367" s="14"/>
    </row>
    <row r="368" spans="1:46" s="12" customFormat="1" ht="8.1" customHeight="1">
      <c r="A368" s="13"/>
      <c r="B368" s="629"/>
      <c r="C368" s="629"/>
      <c r="D368" s="629"/>
      <c r="E368" s="629"/>
      <c r="F368" s="629"/>
      <c r="G368" s="629"/>
      <c r="H368" s="629"/>
      <c r="I368" s="629"/>
      <c r="J368" s="629"/>
      <c r="K368" s="629"/>
      <c r="L368" s="629"/>
      <c r="M368" s="629"/>
      <c r="N368" s="630"/>
      <c r="O368" s="11"/>
      <c r="P368" s="11"/>
      <c r="Q368" s="11"/>
      <c r="R368" s="11"/>
      <c r="S368" s="11"/>
      <c r="T368" s="11"/>
      <c r="U368" s="11"/>
      <c r="V368" s="11"/>
      <c r="W368" s="14"/>
      <c r="X368" s="13"/>
      <c r="Y368" s="629"/>
      <c r="Z368" s="629"/>
      <c r="AA368" s="629"/>
      <c r="AB368" s="629"/>
      <c r="AC368" s="629"/>
      <c r="AD368" s="629"/>
      <c r="AE368" s="629"/>
      <c r="AF368" s="629"/>
      <c r="AG368" s="629"/>
      <c r="AH368" s="629"/>
      <c r="AI368" s="629"/>
      <c r="AJ368" s="629"/>
      <c r="AK368" s="630"/>
      <c r="AL368" s="11"/>
      <c r="AM368" s="11"/>
      <c r="AN368" s="11"/>
      <c r="AO368" s="11"/>
      <c r="AP368" s="11"/>
      <c r="AQ368" s="11"/>
      <c r="AR368" s="11"/>
      <c r="AS368" s="11"/>
      <c r="AT368" s="14"/>
    </row>
    <row r="369" spans="1:46" s="12" customFormat="1" ht="8.1" customHeight="1">
      <c r="A369" s="13"/>
      <c r="B369" s="629" t="s">
        <v>1020</v>
      </c>
      <c r="C369" s="629"/>
      <c r="D369" s="629"/>
      <c r="E369" s="629"/>
      <c r="F369" s="629"/>
      <c r="G369" s="629"/>
      <c r="H369" s="629"/>
      <c r="I369" s="629"/>
      <c r="J369" s="629"/>
      <c r="K369" s="629"/>
      <c r="L369" s="629"/>
      <c r="M369" s="629"/>
      <c r="N369" s="630"/>
      <c r="O369" s="11"/>
      <c r="P369" s="11"/>
      <c r="Q369" s="11"/>
      <c r="R369" s="11"/>
      <c r="S369" s="11"/>
      <c r="T369" s="11"/>
      <c r="U369" s="11"/>
      <c r="V369" s="11"/>
      <c r="W369" s="14"/>
      <c r="X369" s="13"/>
      <c r="Y369" s="629" t="s">
        <v>1020</v>
      </c>
      <c r="Z369" s="629"/>
      <c r="AA369" s="629"/>
      <c r="AB369" s="629"/>
      <c r="AC369" s="629"/>
      <c r="AD369" s="629"/>
      <c r="AE369" s="629"/>
      <c r="AF369" s="629"/>
      <c r="AG369" s="629"/>
      <c r="AH369" s="629"/>
      <c r="AI369" s="629"/>
      <c r="AJ369" s="629"/>
      <c r="AK369" s="630"/>
      <c r="AL369" s="11"/>
      <c r="AM369" s="11"/>
      <c r="AN369" s="11"/>
      <c r="AO369" s="11"/>
      <c r="AP369" s="11"/>
      <c r="AQ369" s="11"/>
      <c r="AR369" s="11"/>
      <c r="AS369" s="11"/>
      <c r="AT369" s="14"/>
    </row>
    <row r="370" spans="1:46" s="12" customFormat="1" ht="9.9499999999999993" customHeight="1">
      <c r="A370" s="13"/>
      <c r="B370" s="629"/>
      <c r="C370" s="629"/>
      <c r="D370" s="629"/>
      <c r="E370" s="629"/>
      <c r="F370" s="629"/>
      <c r="G370" s="629"/>
      <c r="H370" s="629"/>
      <c r="I370" s="629"/>
      <c r="J370" s="629"/>
      <c r="K370" s="629"/>
      <c r="L370" s="629"/>
      <c r="M370" s="629"/>
      <c r="N370" s="630"/>
      <c r="O370" s="11"/>
      <c r="P370" s="11"/>
      <c r="Q370" s="11"/>
      <c r="R370" s="11"/>
      <c r="S370" s="11"/>
      <c r="T370" s="11"/>
      <c r="U370" s="11"/>
      <c r="V370" s="11"/>
      <c r="W370" s="14"/>
      <c r="X370" s="13"/>
      <c r="Y370" s="629"/>
      <c r="Z370" s="629"/>
      <c r="AA370" s="629"/>
      <c r="AB370" s="629"/>
      <c r="AC370" s="629"/>
      <c r="AD370" s="629"/>
      <c r="AE370" s="629"/>
      <c r="AF370" s="629"/>
      <c r="AG370" s="629"/>
      <c r="AH370" s="629"/>
      <c r="AI370" s="629"/>
      <c r="AJ370" s="629"/>
      <c r="AK370" s="630"/>
      <c r="AL370" s="11"/>
      <c r="AM370" s="11"/>
      <c r="AN370" s="11"/>
      <c r="AO370" s="11"/>
      <c r="AP370" s="11"/>
      <c r="AQ370" s="11"/>
      <c r="AR370" s="11"/>
      <c r="AS370" s="11"/>
      <c r="AT370" s="14"/>
    </row>
    <row r="371" spans="1:46" s="12" customFormat="1" ht="8.1" customHeight="1">
      <c r="A371" s="13"/>
      <c r="B371" s="629" t="s">
        <v>693</v>
      </c>
      <c r="C371" s="629"/>
      <c r="D371" s="629"/>
      <c r="E371" s="629"/>
      <c r="F371" s="629"/>
      <c r="G371" s="629"/>
      <c r="H371" s="629"/>
      <c r="I371" s="629"/>
      <c r="J371" s="629"/>
      <c r="K371" s="629"/>
      <c r="L371" s="629"/>
      <c r="M371" s="629"/>
      <c r="N371" s="630"/>
      <c r="O371" s="11"/>
      <c r="P371" s="11"/>
      <c r="Q371" s="11"/>
      <c r="R371" s="11"/>
      <c r="S371" s="11"/>
      <c r="T371" s="11"/>
      <c r="U371" s="11"/>
      <c r="V371" s="11"/>
      <c r="W371" s="14"/>
      <c r="X371" s="13"/>
      <c r="Y371" s="629" t="s">
        <v>1052</v>
      </c>
      <c r="Z371" s="629"/>
      <c r="AA371" s="629"/>
      <c r="AB371" s="629"/>
      <c r="AC371" s="629"/>
      <c r="AD371" s="629"/>
      <c r="AE371" s="629"/>
      <c r="AF371" s="629"/>
      <c r="AG371" s="629"/>
      <c r="AH371" s="629"/>
      <c r="AI371" s="629"/>
      <c r="AJ371" s="629"/>
      <c r="AK371" s="630"/>
      <c r="AL371" s="11"/>
      <c r="AM371" s="11"/>
      <c r="AN371" s="11"/>
      <c r="AO371" s="11"/>
      <c r="AP371" s="11"/>
      <c r="AQ371" s="11"/>
      <c r="AR371" s="11"/>
      <c r="AS371" s="11"/>
      <c r="AT371" s="14"/>
    </row>
    <row r="372" spans="1:46" s="12" customFormat="1" ht="8.1" customHeight="1">
      <c r="A372" s="13"/>
      <c r="B372" s="629"/>
      <c r="C372" s="629"/>
      <c r="D372" s="629"/>
      <c r="E372" s="629"/>
      <c r="F372" s="629"/>
      <c r="G372" s="629"/>
      <c r="H372" s="629"/>
      <c r="I372" s="629"/>
      <c r="J372" s="629"/>
      <c r="K372" s="629"/>
      <c r="L372" s="629"/>
      <c r="M372" s="629"/>
      <c r="N372" s="630"/>
      <c r="O372" s="11"/>
      <c r="P372" s="11"/>
      <c r="Q372" s="11"/>
      <c r="R372" s="11"/>
      <c r="S372" s="11"/>
      <c r="T372" s="11"/>
      <c r="U372" s="11"/>
      <c r="V372" s="11"/>
      <c r="W372" s="14"/>
      <c r="X372" s="13"/>
      <c r="Y372" s="629"/>
      <c r="Z372" s="629"/>
      <c r="AA372" s="629"/>
      <c r="AB372" s="629"/>
      <c r="AC372" s="629"/>
      <c r="AD372" s="629"/>
      <c r="AE372" s="629"/>
      <c r="AF372" s="629"/>
      <c r="AG372" s="629"/>
      <c r="AH372" s="629"/>
      <c r="AI372" s="629"/>
      <c r="AJ372" s="629"/>
      <c r="AK372" s="630"/>
      <c r="AL372" s="11"/>
      <c r="AM372" s="11"/>
      <c r="AN372" s="11"/>
      <c r="AO372" s="11"/>
      <c r="AP372" s="11"/>
      <c r="AQ372" s="11"/>
      <c r="AR372" s="11"/>
      <c r="AS372" s="11"/>
      <c r="AT372" s="14"/>
    </row>
    <row r="373" spans="1:46" s="12" customFormat="1" ht="9.9499999999999993" customHeight="1">
      <c r="A373" s="13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4"/>
      <c r="X373" s="13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4"/>
    </row>
    <row r="374" spans="1:46" s="12" customFormat="1" ht="8.1" customHeight="1">
      <c r="A374" s="13"/>
      <c r="B374" s="631" t="s">
        <v>844</v>
      </c>
      <c r="C374" s="631"/>
      <c r="D374" s="631"/>
      <c r="E374" s="631"/>
      <c r="F374" s="631"/>
      <c r="G374" s="631"/>
      <c r="H374" s="631"/>
      <c r="I374" s="631"/>
      <c r="J374" s="631"/>
      <c r="K374" s="631"/>
      <c r="L374" s="631"/>
      <c r="M374" s="631"/>
      <c r="N374" s="632"/>
      <c r="O374" s="11"/>
      <c r="P374" s="11"/>
      <c r="Q374" s="11"/>
      <c r="R374" s="11"/>
      <c r="S374" s="11"/>
      <c r="T374" s="11"/>
      <c r="U374" s="11"/>
      <c r="V374" s="11"/>
      <c r="W374" s="14"/>
      <c r="X374" s="13"/>
      <c r="Y374" s="631" t="s">
        <v>845</v>
      </c>
      <c r="Z374" s="631"/>
      <c r="AA374" s="631"/>
      <c r="AB374" s="631"/>
      <c r="AC374" s="631"/>
      <c r="AD374" s="631"/>
      <c r="AE374" s="631"/>
      <c r="AF374" s="631"/>
      <c r="AG374" s="631"/>
      <c r="AH374" s="631"/>
      <c r="AI374" s="631"/>
      <c r="AJ374" s="631"/>
      <c r="AK374" s="632"/>
      <c r="AL374" s="11"/>
      <c r="AM374" s="11"/>
      <c r="AN374" s="11"/>
      <c r="AO374" s="11"/>
      <c r="AP374" s="11"/>
      <c r="AQ374" s="11"/>
      <c r="AR374" s="11"/>
      <c r="AS374" s="11"/>
      <c r="AT374" s="14"/>
    </row>
    <row r="375" spans="1:46" s="12" customFormat="1" ht="9.9499999999999993" customHeight="1">
      <c r="A375" s="13"/>
      <c r="B375" s="631"/>
      <c r="C375" s="631"/>
      <c r="D375" s="631"/>
      <c r="E375" s="631"/>
      <c r="F375" s="631"/>
      <c r="G375" s="631"/>
      <c r="H375" s="631"/>
      <c r="I375" s="631"/>
      <c r="J375" s="631"/>
      <c r="K375" s="631"/>
      <c r="L375" s="631"/>
      <c r="M375" s="631"/>
      <c r="N375" s="632"/>
      <c r="O375" s="11"/>
      <c r="P375" s="11"/>
      <c r="Q375" s="11"/>
      <c r="R375" s="11"/>
      <c r="S375" s="11"/>
      <c r="T375" s="11"/>
      <c r="U375" s="11"/>
      <c r="V375" s="11"/>
      <c r="W375" s="14"/>
      <c r="X375" s="13"/>
      <c r="Y375" s="631"/>
      <c r="Z375" s="631"/>
      <c r="AA375" s="631"/>
      <c r="AB375" s="631"/>
      <c r="AC375" s="631"/>
      <c r="AD375" s="631"/>
      <c r="AE375" s="631"/>
      <c r="AF375" s="631"/>
      <c r="AG375" s="631"/>
      <c r="AH375" s="631"/>
      <c r="AI375" s="631"/>
      <c r="AJ375" s="631"/>
      <c r="AK375" s="632"/>
      <c r="AL375" s="11"/>
      <c r="AM375" s="11"/>
      <c r="AN375" s="11"/>
      <c r="AO375" s="11"/>
      <c r="AP375" s="11"/>
      <c r="AQ375" s="11"/>
      <c r="AR375" s="11"/>
      <c r="AS375" s="11"/>
      <c r="AT375" s="14"/>
    </row>
    <row r="376" spans="1:46" s="12" customFormat="1" ht="9.9499999999999993" customHeight="1">
      <c r="A376" s="13"/>
      <c r="B376" s="631"/>
      <c r="C376" s="631"/>
      <c r="D376" s="631"/>
      <c r="E376" s="631"/>
      <c r="F376" s="631"/>
      <c r="G376" s="631"/>
      <c r="H376" s="631"/>
      <c r="I376" s="631"/>
      <c r="J376" s="631"/>
      <c r="K376" s="631"/>
      <c r="L376" s="631"/>
      <c r="M376" s="631"/>
      <c r="N376" s="632"/>
      <c r="O376" s="11"/>
      <c r="P376" s="11"/>
      <c r="Q376" s="11"/>
      <c r="R376" s="11"/>
      <c r="S376" s="11"/>
      <c r="T376" s="11"/>
      <c r="U376" s="11"/>
      <c r="V376" s="11"/>
      <c r="W376" s="14"/>
      <c r="X376" s="13"/>
      <c r="Y376" s="631"/>
      <c r="Z376" s="631"/>
      <c r="AA376" s="631"/>
      <c r="AB376" s="631"/>
      <c r="AC376" s="631"/>
      <c r="AD376" s="631"/>
      <c r="AE376" s="631"/>
      <c r="AF376" s="631"/>
      <c r="AG376" s="631"/>
      <c r="AH376" s="631"/>
      <c r="AI376" s="631"/>
      <c r="AJ376" s="631"/>
      <c r="AK376" s="632"/>
      <c r="AL376" s="11"/>
      <c r="AM376" s="11"/>
      <c r="AN376" s="11"/>
      <c r="AO376" s="11"/>
      <c r="AP376" s="11"/>
      <c r="AQ376" s="11"/>
      <c r="AR376" s="11"/>
      <c r="AS376" s="11"/>
      <c r="AT376" s="14"/>
    </row>
    <row r="377" spans="1:46" s="12" customFormat="1" ht="9.9499999999999993" customHeight="1">
      <c r="A377" s="13"/>
      <c r="B377" s="631"/>
      <c r="C377" s="631"/>
      <c r="D377" s="631"/>
      <c r="E377" s="631"/>
      <c r="F377" s="631"/>
      <c r="G377" s="631"/>
      <c r="H377" s="631"/>
      <c r="I377" s="631"/>
      <c r="J377" s="631"/>
      <c r="K377" s="631"/>
      <c r="L377" s="631"/>
      <c r="M377" s="631"/>
      <c r="N377" s="632"/>
      <c r="O377" s="11"/>
      <c r="P377" s="11"/>
      <c r="Q377" s="11"/>
      <c r="R377" s="11"/>
      <c r="S377" s="11"/>
      <c r="T377" s="11"/>
      <c r="U377" s="11"/>
      <c r="V377" s="11"/>
      <c r="W377" s="14"/>
      <c r="X377" s="13"/>
      <c r="Y377" s="631"/>
      <c r="Z377" s="631"/>
      <c r="AA377" s="631"/>
      <c r="AB377" s="631"/>
      <c r="AC377" s="631"/>
      <c r="AD377" s="631"/>
      <c r="AE377" s="631"/>
      <c r="AF377" s="631"/>
      <c r="AG377" s="631"/>
      <c r="AH377" s="631"/>
      <c r="AI377" s="631"/>
      <c r="AJ377" s="631"/>
      <c r="AK377" s="632"/>
      <c r="AL377" s="11"/>
      <c r="AM377" s="11"/>
      <c r="AN377" s="11"/>
      <c r="AO377" s="11"/>
      <c r="AP377" s="11"/>
      <c r="AQ377" s="11"/>
      <c r="AR377" s="11"/>
      <c r="AS377" s="11"/>
      <c r="AT377" s="14"/>
    </row>
    <row r="378" spans="1:46" s="12" customFormat="1" ht="6" customHeight="1">
      <c r="A378" s="15"/>
      <c r="B378" s="633"/>
      <c r="C378" s="633"/>
      <c r="D378" s="633"/>
      <c r="E378" s="633"/>
      <c r="F378" s="633"/>
      <c r="G378" s="633"/>
      <c r="H378" s="633"/>
      <c r="I378" s="633"/>
      <c r="J378" s="633"/>
      <c r="K378" s="633"/>
      <c r="L378" s="633"/>
      <c r="M378" s="633"/>
      <c r="N378" s="633"/>
      <c r="O378" s="16"/>
      <c r="P378" s="16"/>
      <c r="Q378" s="16"/>
      <c r="R378" s="16"/>
      <c r="S378" s="16"/>
      <c r="T378" s="16"/>
      <c r="U378" s="16"/>
      <c r="V378" s="16"/>
      <c r="W378" s="17"/>
      <c r="X378" s="15"/>
      <c r="Y378" s="633"/>
      <c r="Z378" s="633"/>
      <c r="AA378" s="633"/>
      <c r="AB378" s="633"/>
      <c r="AC378" s="633"/>
      <c r="AD378" s="633"/>
      <c r="AE378" s="633"/>
      <c r="AF378" s="633"/>
      <c r="AG378" s="633"/>
      <c r="AH378" s="633"/>
      <c r="AI378" s="633"/>
      <c r="AJ378" s="633"/>
      <c r="AK378" s="633"/>
      <c r="AL378" s="16"/>
      <c r="AM378" s="16"/>
      <c r="AN378" s="16"/>
      <c r="AO378" s="16"/>
      <c r="AP378" s="16"/>
      <c r="AQ378" s="16"/>
      <c r="AR378" s="16"/>
      <c r="AS378" s="16"/>
      <c r="AT378" s="17"/>
    </row>
    <row r="379" spans="1:46" s="11" customFormat="1" ht="6.75" customHeight="1">
      <c r="A379" s="8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10"/>
      <c r="X379" s="8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  <c r="AJ379" s="9"/>
      <c r="AK379" s="9"/>
      <c r="AL379" s="9"/>
      <c r="AM379" s="9"/>
      <c r="AN379" s="9"/>
      <c r="AO379" s="9"/>
      <c r="AP379" s="9"/>
      <c r="AQ379" s="9"/>
      <c r="AR379" s="9"/>
      <c r="AS379" s="9"/>
      <c r="AT379" s="10"/>
    </row>
    <row r="380" spans="1:46" s="12" customFormat="1" ht="12.75" customHeight="1">
      <c r="A380" s="621" t="str">
        <f>Name</f>
        <v>ТСЖ "Ласточка"</v>
      </c>
      <c r="B380" s="626"/>
      <c r="C380" s="626"/>
      <c r="D380" s="626"/>
      <c r="E380" s="626"/>
      <c r="F380" s="626"/>
      <c r="G380" s="626"/>
      <c r="H380" s="626"/>
      <c r="I380" s="626"/>
      <c r="J380" s="626"/>
      <c r="K380" s="626"/>
      <c r="L380" s="626"/>
      <c r="M380" s="626"/>
      <c r="N380" s="626"/>
      <c r="O380" s="626"/>
      <c r="P380" s="626"/>
      <c r="Q380" s="626"/>
      <c r="R380" s="626"/>
      <c r="S380" s="626"/>
      <c r="T380" s="626"/>
      <c r="U380" s="626"/>
      <c r="V380" s="626"/>
      <c r="W380" s="627"/>
      <c r="X380" s="621" t="str">
        <f>Name</f>
        <v>ТСЖ "Ласточка"</v>
      </c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3"/>
    </row>
    <row r="381" spans="1:46" s="12" customFormat="1" ht="12.75" customHeight="1">
      <c r="A381" s="621"/>
      <c r="B381" s="626"/>
      <c r="C381" s="626"/>
      <c r="D381" s="626"/>
      <c r="E381" s="626"/>
      <c r="F381" s="626"/>
      <c r="G381" s="626"/>
      <c r="H381" s="626"/>
      <c r="I381" s="626"/>
      <c r="J381" s="626"/>
      <c r="K381" s="626"/>
      <c r="L381" s="626"/>
      <c r="M381" s="626"/>
      <c r="N381" s="626"/>
      <c r="O381" s="626"/>
      <c r="P381" s="626"/>
      <c r="Q381" s="626"/>
      <c r="R381" s="626"/>
      <c r="S381" s="626"/>
      <c r="T381" s="626"/>
      <c r="U381" s="626"/>
      <c r="V381" s="626"/>
      <c r="W381" s="627"/>
      <c r="X381" s="624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3"/>
    </row>
    <row r="382" spans="1:46" s="12" customFormat="1" ht="6" customHeight="1">
      <c r="A382" s="621"/>
      <c r="B382" s="626"/>
      <c r="C382" s="626"/>
      <c r="D382" s="626"/>
      <c r="E382" s="626"/>
      <c r="F382" s="626"/>
      <c r="G382" s="626"/>
      <c r="H382" s="626"/>
      <c r="I382" s="626"/>
      <c r="J382" s="626"/>
      <c r="K382" s="626"/>
      <c r="L382" s="626"/>
      <c r="M382" s="626"/>
      <c r="N382" s="626"/>
      <c r="O382" s="626"/>
      <c r="P382" s="626"/>
      <c r="Q382" s="626"/>
      <c r="R382" s="626"/>
      <c r="S382" s="626"/>
      <c r="T382" s="626"/>
      <c r="U382" s="626"/>
      <c r="V382" s="626"/>
      <c r="W382" s="627"/>
      <c r="X382" s="13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4"/>
    </row>
    <row r="383" spans="1:46" s="12" customFormat="1" ht="9.9499999999999993" customHeight="1">
      <c r="A383" s="13"/>
      <c r="B383" s="625" t="str">
        <f>"ИНН "&amp;INN&amp;", БИК "&amp;BIC&amp;", Р/С "&amp;PersonalAcc</f>
        <v>ИНН 2538091633, БИК 040813608, Р/С 40703810050000001746</v>
      </c>
      <c r="C383" s="625"/>
      <c r="D383" s="625"/>
      <c r="E383" s="625"/>
      <c r="F383" s="625"/>
      <c r="G383" s="625"/>
      <c r="H383" s="625"/>
      <c r="I383" s="625"/>
      <c r="J383" s="625"/>
      <c r="K383" s="625"/>
      <c r="L383" s="625"/>
      <c r="M383" s="625"/>
      <c r="N383" s="625"/>
      <c r="O383" s="53"/>
      <c r="P383" s="53"/>
      <c r="Q383" s="53"/>
      <c r="R383" s="53"/>
      <c r="S383" s="53"/>
      <c r="T383" s="53"/>
      <c r="U383" s="53"/>
      <c r="V383" s="53"/>
      <c r="W383" s="14"/>
      <c r="X383" s="13"/>
      <c r="Y383" s="628" t="str">
        <f>"ИНН "&amp;INN&amp;", БИК "&amp;BIC&amp;", Р/С "&amp;PersonalAcc</f>
        <v>ИНН 2538091633, БИК 040813608, Р/С 40703810050000001746</v>
      </c>
      <c r="Z383" s="628"/>
      <c r="AA383" s="628"/>
      <c r="AB383" s="628"/>
      <c r="AC383" s="628"/>
      <c r="AD383" s="628"/>
      <c r="AE383" s="628"/>
      <c r="AF383" s="628"/>
      <c r="AG383" s="628"/>
      <c r="AH383" s="628"/>
      <c r="AI383" s="628"/>
      <c r="AJ383" s="628"/>
      <c r="AK383" s="628"/>
      <c r="AL383" s="53"/>
      <c r="AM383" s="53"/>
      <c r="AN383" s="53"/>
      <c r="AO383" s="53"/>
      <c r="AP383" s="53"/>
      <c r="AQ383" s="53"/>
      <c r="AR383" s="53"/>
      <c r="AS383" s="53"/>
      <c r="AT383" s="14"/>
    </row>
    <row r="384" spans="1:46" s="12" customFormat="1" ht="9.9499999999999993" customHeight="1">
      <c r="A384" s="13"/>
      <c r="B384" s="625"/>
      <c r="C384" s="625"/>
      <c r="D384" s="625"/>
      <c r="E384" s="625"/>
      <c r="F384" s="625"/>
      <c r="G384" s="625"/>
      <c r="H384" s="625"/>
      <c r="I384" s="625"/>
      <c r="J384" s="625"/>
      <c r="K384" s="625"/>
      <c r="L384" s="625"/>
      <c r="M384" s="625"/>
      <c r="N384" s="625"/>
      <c r="O384" s="53"/>
      <c r="P384" s="53"/>
      <c r="Q384" s="53"/>
      <c r="R384" s="53"/>
      <c r="S384" s="53"/>
      <c r="T384" s="53"/>
      <c r="U384" s="53"/>
      <c r="V384" s="53"/>
      <c r="W384" s="14"/>
      <c r="X384" s="13"/>
      <c r="Y384" s="628"/>
      <c r="Z384" s="628"/>
      <c r="AA384" s="628"/>
      <c r="AB384" s="628"/>
      <c r="AC384" s="628"/>
      <c r="AD384" s="628"/>
      <c r="AE384" s="628"/>
      <c r="AF384" s="628"/>
      <c r="AG384" s="628"/>
      <c r="AH384" s="628"/>
      <c r="AI384" s="628"/>
      <c r="AJ384" s="628"/>
      <c r="AK384" s="628"/>
      <c r="AL384" s="53"/>
      <c r="AM384" s="53"/>
      <c r="AN384" s="53"/>
      <c r="AO384" s="53"/>
      <c r="AP384" s="53"/>
      <c r="AQ384" s="53"/>
      <c r="AR384" s="53"/>
      <c r="AS384" s="53"/>
      <c r="AT384" s="14"/>
    </row>
    <row r="385" spans="1:46" s="12" customFormat="1" ht="6" customHeight="1">
      <c r="A385" s="13"/>
      <c r="B385" s="625"/>
      <c r="C385" s="625"/>
      <c r="D385" s="625"/>
      <c r="E385" s="625"/>
      <c r="F385" s="625"/>
      <c r="G385" s="625"/>
      <c r="H385" s="625"/>
      <c r="I385" s="625"/>
      <c r="J385" s="625"/>
      <c r="K385" s="625"/>
      <c r="L385" s="625"/>
      <c r="M385" s="625"/>
      <c r="N385" s="625"/>
      <c r="O385" s="11"/>
      <c r="P385" s="11"/>
      <c r="Q385" s="11"/>
      <c r="R385" s="11"/>
      <c r="S385" s="11"/>
      <c r="T385" s="11"/>
      <c r="U385" s="11"/>
      <c r="V385" s="11"/>
      <c r="W385" s="14"/>
      <c r="X385" s="13"/>
      <c r="Y385" s="628"/>
      <c r="Z385" s="628"/>
      <c r="AA385" s="628"/>
      <c r="AB385" s="628"/>
      <c r="AC385" s="628"/>
      <c r="AD385" s="628"/>
      <c r="AE385" s="628"/>
      <c r="AF385" s="628"/>
      <c r="AG385" s="628"/>
      <c r="AH385" s="628"/>
      <c r="AI385" s="628"/>
      <c r="AJ385" s="628"/>
      <c r="AK385" s="628"/>
      <c r="AL385" s="11"/>
      <c r="AM385" s="11"/>
      <c r="AN385" s="11"/>
      <c r="AO385" s="11"/>
      <c r="AP385" s="11"/>
      <c r="AQ385" s="11"/>
      <c r="AR385" s="11"/>
      <c r="AS385" s="11"/>
      <c r="AT385" s="14"/>
    </row>
    <row r="386" spans="1:46" s="12" customFormat="1" ht="8.1" customHeight="1">
      <c r="A386" s="13"/>
      <c r="B386" s="625"/>
      <c r="C386" s="625"/>
      <c r="D386" s="625"/>
      <c r="E386" s="625"/>
      <c r="F386" s="625"/>
      <c r="G386" s="625"/>
      <c r="H386" s="625"/>
      <c r="I386" s="625"/>
      <c r="J386" s="625"/>
      <c r="K386" s="625"/>
      <c r="L386" s="625"/>
      <c r="M386" s="625"/>
      <c r="N386" s="625"/>
      <c r="O386" s="11"/>
      <c r="P386" s="11"/>
      <c r="Q386" s="11"/>
      <c r="R386" s="11"/>
      <c r="S386" s="11"/>
      <c r="T386" s="11"/>
      <c r="U386" s="11"/>
      <c r="V386" s="11"/>
      <c r="W386" s="14"/>
      <c r="X386" s="13"/>
      <c r="Y386" s="628"/>
      <c r="Z386" s="628"/>
      <c r="AA386" s="628"/>
      <c r="AB386" s="628"/>
      <c r="AC386" s="628"/>
      <c r="AD386" s="628"/>
      <c r="AE386" s="628"/>
      <c r="AF386" s="628"/>
      <c r="AG386" s="628"/>
      <c r="AH386" s="628"/>
      <c r="AI386" s="628"/>
      <c r="AJ386" s="628"/>
      <c r="AK386" s="628"/>
      <c r="AL386" s="11"/>
      <c r="AM386" s="11"/>
      <c r="AN386" s="11"/>
      <c r="AO386" s="11"/>
      <c r="AP386" s="11"/>
      <c r="AQ386" s="11"/>
      <c r="AR386" s="11"/>
      <c r="AS386" s="11"/>
      <c r="AT386" s="14"/>
    </row>
    <row r="387" spans="1:46" s="12" customFormat="1" ht="8.1" customHeight="1">
      <c r="A387" s="13"/>
      <c r="B387" s="625"/>
      <c r="C387" s="625"/>
      <c r="D387" s="625"/>
      <c r="E387" s="625"/>
      <c r="F387" s="625"/>
      <c r="G387" s="625"/>
      <c r="H387" s="625"/>
      <c r="I387" s="625"/>
      <c r="J387" s="625"/>
      <c r="K387" s="625"/>
      <c r="L387" s="625"/>
      <c r="M387" s="625"/>
      <c r="N387" s="625"/>
      <c r="O387" s="11"/>
      <c r="P387" s="11"/>
      <c r="Q387" s="11"/>
      <c r="R387" s="11"/>
      <c r="S387" s="11"/>
      <c r="T387" s="11"/>
      <c r="U387" s="11"/>
      <c r="V387" s="11"/>
      <c r="W387" s="14"/>
      <c r="X387" s="13"/>
      <c r="Y387" s="628"/>
      <c r="Z387" s="628"/>
      <c r="AA387" s="628"/>
      <c r="AB387" s="628"/>
      <c r="AC387" s="628"/>
      <c r="AD387" s="628"/>
      <c r="AE387" s="628"/>
      <c r="AF387" s="628"/>
      <c r="AG387" s="628"/>
      <c r="AH387" s="628"/>
      <c r="AI387" s="628"/>
      <c r="AJ387" s="628"/>
      <c r="AK387" s="628"/>
      <c r="AL387" s="11"/>
      <c r="AM387" s="11"/>
      <c r="AN387" s="11"/>
      <c r="AO387" s="11"/>
      <c r="AP387" s="11"/>
      <c r="AQ387" s="11"/>
      <c r="AR387" s="11"/>
      <c r="AS387" s="11"/>
      <c r="AT387" s="14"/>
    </row>
    <row r="388" spans="1:46" s="12" customFormat="1" ht="9.9499999999999993" customHeight="1">
      <c r="A388" s="13"/>
      <c r="B388" s="629" t="s">
        <v>724</v>
      </c>
      <c r="C388" s="629"/>
      <c r="D388" s="629"/>
      <c r="E388" s="629"/>
      <c r="F388" s="629"/>
      <c r="G388" s="629"/>
      <c r="H388" s="629"/>
      <c r="I388" s="629"/>
      <c r="J388" s="629"/>
      <c r="K388" s="629"/>
      <c r="L388" s="629"/>
      <c r="M388" s="629"/>
      <c r="N388" s="630"/>
      <c r="O388" s="11"/>
      <c r="P388" s="11"/>
      <c r="Q388" s="11"/>
      <c r="R388" s="11"/>
      <c r="S388" s="11"/>
      <c r="T388" s="11"/>
      <c r="U388" s="11"/>
      <c r="V388" s="11"/>
      <c r="W388" s="14"/>
      <c r="X388" s="13"/>
      <c r="Y388" s="629" t="s">
        <v>725</v>
      </c>
      <c r="Z388" s="629"/>
      <c r="AA388" s="629"/>
      <c r="AB388" s="629"/>
      <c r="AC388" s="629"/>
      <c r="AD388" s="629"/>
      <c r="AE388" s="629"/>
      <c r="AF388" s="629"/>
      <c r="AG388" s="629"/>
      <c r="AH388" s="629"/>
      <c r="AI388" s="629"/>
      <c r="AJ388" s="629"/>
      <c r="AK388" s="630"/>
      <c r="AL388" s="11"/>
      <c r="AM388" s="11"/>
      <c r="AN388" s="11"/>
      <c r="AO388" s="11"/>
      <c r="AP388" s="11"/>
      <c r="AQ388" s="11"/>
      <c r="AR388" s="11"/>
      <c r="AS388" s="11"/>
      <c r="AT388" s="14"/>
    </row>
    <row r="389" spans="1:46" s="12" customFormat="1" ht="8.1" customHeight="1">
      <c r="A389" s="13"/>
      <c r="B389" s="629"/>
      <c r="C389" s="629"/>
      <c r="D389" s="629"/>
      <c r="E389" s="629"/>
      <c r="F389" s="629"/>
      <c r="G389" s="629"/>
      <c r="H389" s="629"/>
      <c r="I389" s="629"/>
      <c r="J389" s="629"/>
      <c r="K389" s="629"/>
      <c r="L389" s="629"/>
      <c r="M389" s="629"/>
      <c r="N389" s="630"/>
      <c r="O389" s="11"/>
      <c r="P389" s="11"/>
      <c r="Q389" s="11"/>
      <c r="R389" s="11"/>
      <c r="S389" s="11"/>
      <c r="T389" s="11"/>
      <c r="U389" s="11"/>
      <c r="V389" s="11"/>
      <c r="W389" s="14"/>
      <c r="X389" s="13"/>
      <c r="Y389" s="629"/>
      <c r="Z389" s="629"/>
      <c r="AA389" s="629"/>
      <c r="AB389" s="629"/>
      <c r="AC389" s="629"/>
      <c r="AD389" s="629"/>
      <c r="AE389" s="629"/>
      <c r="AF389" s="629"/>
      <c r="AG389" s="629"/>
      <c r="AH389" s="629"/>
      <c r="AI389" s="629"/>
      <c r="AJ389" s="629"/>
      <c r="AK389" s="630"/>
      <c r="AL389" s="11"/>
      <c r="AM389" s="11"/>
      <c r="AN389" s="11"/>
      <c r="AO389" s="11"/>
      <c r="AP389" s="11"/>
      <c r="AQ389" s="11"/>
      <c r="AR389" s="11"/>
      <c r="AS389" s="11"/>
      <c r="AT389" s="14"/>
    </row>
    <row r="390" spans="1:46" s="12" customFormat="1" ht="8.1" customHeight="1">
      <c r="A390" s="13"/>
      <c r="B390" s="629" t="s">
        <v>1020</v>
      </c>
      <c r="C390" s="629"/>
      <c r="D390" s="629"/>
      <c r="E390" s="629"/>
      <c r="F390" s="629"/>
      <c r="G390" s="629"/>
      <c r="H390" s="629"/>
      <c r="I390" s="629"/>
      <c r="J390" s="629"/>
      <c r="K390" s="629"/>
      <c r="L390" s="629"/>
      <c r="M390" s="629"/>
      <c r="N390" s="630"/>
      <c r="O390" s="11"/>
      <c r="P390" s="11"/>
      <c r="Q390" s="11"/>
      <c r="R390" s="11"/>
      <c r="S390" s="11"/>
      <c r="T390" s="11"/>
      <c r="U390" s="11"/>
      <c r="V390" s="11"/>
      <c r="W390" s="14"/>
      <c r="X390" s="13"/>
      <c r="Y390" s="629" t="s">
        <v>1020</v>
      </c>
      <c r="Z390" s="629"/>
      <c r="AA390" s="629"/>
      <c r="AB390" s="629"/>
      <c r="AC390" s="629"/>
      <c r="AD390" s="629"/>
      <c r="AE390" s="629"/>
      <c r="AF390" s="629"/>
      <c r="AG390" s="629"/>
      <c r="AH390" s="629"/>
      <c r="AI390" s="629"/>
      <c r="AJ390" s="629"/>
      <c r="AK390" s="630"/>
      <c r="AL390" s="11"/>
      <c r="AM390" s="11"/>
      <c r="AN390" s="11"/>
      <c r="AO390" s="11"/>
      <c r="AP390" s="11"/>
      <c r="AQ390" s="11"/>
      <c r="AR390" s="11"/>
      <c r="AS390" s="11"/>
      <c r="AT390" s="14"/>
    </row>
    <row r="391" spans="1:46" s="12" customFormat="1" ht="9.9499999999999993" customHeight="1">
      <c r="A391" s="13"/>
      <c r="B391" s="629"/>
      <c r="C391" s="629"/>
      <c r="D391" s="629"/>
      <c r="E391" s="629"/>
      <c r="F391" s="629"/>
      <c r="G391" s="629"/>
      <c r="H391" s="629"/>
      <c r="I391" s="629"/>
      <c r="J391" s="629"/>
      <c r="K391" s="629"/>
      <c r="L391" s="629"/>
      <c r="M391" s="629"/>
      <c r="N391" s="630"/>
      <c r="O391" s="11"/>
      <c r="P391" s="11"/>
      <c r="Q391" s="11"/>
      <c r="R391" s="11"/>
      <c r="S391" s="11"/>
      <c r="T391" s="11"/>
      <c r="U391" s="11"/>
      <c r="V391" s="11"/>
      <c r="W391" s="14"/>
      <c r="X391" s="13"/>
      <c r="Y391" s="629"/>
      <c r="Z391" s="629"/>
      <c r="AA391" s="629"/>
      <c r="AB391" s="629"/>
      <c r="AC391" s="629"/>
      <c r="AD391" s="629"/>
      <c r="AE391" s="629"/>
      <c r="AF391" s="629"/>
      <c r="AG391" s="629"/>
      <c r="AH391" s="629"/>
      <c r="AI391" s="629"/>
      <c r="AJ391" s="629"/>
      <c r="AK391" s="630"/>
      <c r="AL391" s="11"/>
      <c r="AM391" s="11"/>
      <c r="AN391" s="11"/>
      <c r="AO391" s="11"/>
      <c r="AP391" s="11"/>
      <c r="AQ391" s="11"/>
      <c r="AR391" s="11"/>
      <c r="AS391" s="11"/>
      <c r="AT391" s="14"/>
    </row>
    <row r="392" spans="1:46" s="12" customFormat="1" ht="8.1" customHeight="1">
      <c r="A392" s="13"/>
      <c r="B392" s="629" t="s">
        <v>1053</v>
      </c>
      <c r="C392" s="629"/>
      <c r="D392" s="629"/>
      <c r="E392" s="629"/>
      <c r="F392" s="629"/>
      <c r="G392" s="629"/>
      <c r="H392" s="629"/>
      <c r="I392" s="629"/>
      <c r="J392" s="629"/>
      <c r="K392" s="629"/>
      <c r="L392" s="629"/>
      <c r="M392" s="629"/>
      <c r="N392" s="630"/>
      <c r="O392" s="11"/>
      <c r="P392" s="11"/>
      <c r="Q392" s="11"/>
      <c r="R392" s="11"/>
      <c r="S392" s="11"/>
      <c r="T392" s="11"/>
      <c r="U392" s="11"/>
      <c r="V392" s="11"/>
      <c r="W392" s="14"/>
      <c r="X392" s="13"/>
      <c r="Y392" s="629" t="s">
        <v>1054</v>
      </c>
      <c r="Z392" s="629"/>
      <c r="AA392" s="629"/>
      <c r="AB392" s="629"/>
      <c r="AC392" s="629"/>
      <c r="AD392" s="629"/>
      <c r="AE392" s="629"/>
      <c r="AF392" s="629"/>
      <c r="AG392" s="629"/>
      <c r="AH392" s="629"/>
      <c r="AI392" s="629"/>
      <c r="AJ392" s="629"/>
      <c r="AK392" s="630"/>
      <c r="AL392" s="11"/>
      <c r="AM392" s="11"/>
      <c r="AN392" s="11"/>
      <c r="AO392" s="11"/>
      <c r="AP392" s="11"/>
      <c r="AQ392" s="11"/>
      <c r="AR392" s="11"/>
      <c r="AS392" s="11"/>
      <c r="AT392" s="14"/>
    </row>
    <row r="393" spans="1:46" s="12" customFormat="1" ht="8.1" customHeight="1">
      <c r="A393" s="13"/>
      <c r="B393" s="629"/>
      <c r="C393" s="629"/>
      <c r="D393" s="629"/>
      <c r="E393" s="629"/>
      <c r="F393" s="629"/>
      <c r="G393" s="629"/>
      <c r="H393" s="629"/>
      <c r="I393" s="629"/>
      <c r="J393" s="629"/>
      <c r="K393" s="629"/>
      <c r="L393" s="629"/>
      <c r="M393" s="629"/>
      <c r="N393" s="630"/>
      <c r="O393" s="11"/>
      <c r="P393" s="11"/>
      <c r="Q393" s="11"/>
      <c r="R393" s="11"/>
      <c r="S393" s="11"/>
      <c r="T393" s="11"/>
      <c r="U393" s="11"/>
      <c r="V393" s="11"/>
      <c r="W393" s="14"/>
      <c r="X393" s="13"/>
      <c r="Y393" s="629"/>
      <c r="Z393" s="629"/>
      <c r="AA393" s="629"/>
      <c r="AB393" s="629"/>
      <c r="AC393" s="629"/>
      <c r="AD393" s="629"/>
      <c r="AE393" s="629"/>
      <c r="AF393" s="629"/>
      <c r="AG393" s="629"/>
      <c r="AH393" s="629"/>
      <c r="AI393" s="629"/>
      <c r="AJ393" s="629"/>
      <c r="AK393" s="630"/>
      <c r="AL393" s="11"/>
      <c r="AM393" s="11"/>
      <c r="AN393" s="11"/>
      <c r="AO393" s="11"/>
      <c r="AP393" s="11"/>
      <c r="AQ393" s="11"/>
      <c r="AR393" s="11"/>
      <c r="AS393" s="11"/>
      <c r="AT393" s="14"/>
    </row>
    <row r="394" spans="1:46" s="12" customFormat="1" ht="9.75" customHeight="1">
      <c r="A394" s="13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4"/>
      <c r="X394" s="13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4"/>
    </row>
    <row r="395" spans="1:46" s="12" customFormat="1" ht="8.1" customHeight="1">
      <c r="A395" s="13"/>
      <c r="B395" s="631" t="s">
        <v>846</v>
      </c>
      <c r="C395" s="631"/>
      <c r="D395" s="631"/>
      <c r="E395" s="631"/>
      <c r="F395" s="631"/>
      <c r="G395" s="631"/>
      <c r="H395" s="631"/>
      <c r="I395" s="631"/>
      <c r="J395" s="631"/>
      <c r="K395" s="631"/>
      <c r="L395" s="631"/>
      <c r="M395" s="631"/>
      <c r="N395" s="632"/>
      <c r="O395" s="11"/>
      <c r="P395" s="11"/>
      <c r="Q395" s="11"/>
      <c r="R395" s="11"/>
      <c r="S395" s="11"/>
      <c r="T395" s="11"/>
      <c r="U395" s="11"/>
      <c r="V395" s="11"/>
      <c r="W395" s="14"/>
      <c r="X395" s="13"/>
      <c r="Y395" s="631" t="s">
        <v>847</v>
      </c>
      <c r="Z395" s="631"/>
      <c r="AA395" s="631"/>
      <c r="AB395" s="631"/>
      <c r="AC395" s="631"/>
      <c r="AD395" s="631"/>
      <c r="AE395" s="631"/>
      <c r="AF395" s="631"/>
      <c r="AG395" s="631"/>
      <c r="AH395" s="631"/>
      <c r="AI395" s="631"/>
      <c r="AJ395" s="631"/>
      <c r="AK395" s="632"/>
      <c r="AL395" s="11"/>
      <c r="AM395" s="11"/>
      <c r="AN395" s="11"/>
      <c r="AO395" s="11"/>
      <c r="AP395" s="11"/>
      <c r="AQ395" s="11"/>
      <c r="AR395" s="11"/>
      <c r="AS395" s="11"/>
      <c r="AT395" s="14"/>
    </row>
    <row r="396" spans="1:46" s="12" customFormat="1" ht="9.9499999999999993" customHeight="1">
      <c r="A396" s="13"/>
      <c r="B396" s="631"/>
      <c r="C396" s="631"/>
      <c r="D396" s="631"/>
      <c r="E396" s="631"/>
      <c r="F396" s="631"/>
      <c r="G396" s="631"/>
      <c r="H396" s="631"/>
      <c r="I396" s="631"/>
      <c r="J396" s="631"/>
      <c r="K396" s="631"/>
      <c r="L396" s="631"/>
      <c r="M396" s="631"/>
      <c r="N396" s="632"/>
      <c r="O396" s="11"/>
      <c r="P396" s="11"/>
      <c r="Q396" s="11"/>
      <c r="R396" s="11"/>
      <c r="S396" s="11"/>
      <c r="T396" s="11"/>
      <c r="U396" s="11"/>
      <c r="V396" s="11"/>
      <c r="W396" s="14"/>
      <c r="X396" s="13"/>
      <c r="Y396" s="631"/>
      <c r="Z396" s="631"/>
      <c r="AA396" s="631"/>
      <c r="AB396" s="631"/>
      <c r="AC396" s="631"/>
      <c r="AD396" s="631"/>
      <c r="AE396" s="631"/>
      <c r="AF396" s="631"/>
      <c r="AG396" s="631"/>
      <c r="AH396" s="631"/>
      <c r="AI396" s="631"/>
      <c r="AJ396" s="631"/>
      <c r="AK396" s="632"/>
      <c r="AL396" s="11"/>
      <c r="AM396" s="11"/>
      <c r="AN396" s="11"/>
      <c r="AO396" s="11"/>
      <c r="AP396" s="11"/>
      <c r="AQ396" s="11"/>
      <c r="AR396" s="11"/>
      <c r="AS396" s="11"/>
      <c r="AT396" s="14"/>
    </row>
    <row r="397" spans="1:46" s="12" customFormat="1" ht="9.9499999999999993" customHeight="1">
      <c r="A397" s="13"/>
      <c r="B397" s="631"/>
      <c r="C397" s="631"/>
      <c r="D397" s="631"/>
      <c r="E397" s="631"/>
      <c r="F397" s="631"/>
      <c r="G397" s="631"/>
      <c r="H397" s="631"/>
      <c r="I397" s="631"/>
      <c r="J397" s="631"/>
      <c r="K397" s="631"/>
      <c r="L397" s="631"/>
      <c r="M397" s="631"/>
      <c r="N397" s="632"/>
      <c r="O397" s="11"/>
      <c r="P397" s="11"/>
      <c r="Q397" s="11"/>
      <c r="R397" s="11"/>
      <c r="S397" s="11"/>
      <c r="T397" s="11"/>
      <c r="U397" s="11"/>
      <c r="V397" s="11"/>
      <c r="W397" s="14"/>
      <c r="X397" s="13"/>
      <c r="Y397" s="631"/>
      <c r="Z397" s="631"/>
      <c r="AA397" s="631"/>
      <c r="AB397" s="631"/>
      <c r="AC397" s="631"/>
      <c r="AD397" s="631"/>
      <c r="AE397" s="631"/>
      <c r="AF397" s="631"/>
      <c r="AG397" s="631"/>
      <c r="AH397" s="631"/>
      <c r="AI397" s="631"/>
      <c r="AJ397" s="631"/>
      <c r="AK397" s="632"/>
      <c r="AL397" s="11"/>
      <c r="AM397" s="11"/>
      <c r="AN397" s="11"/>
      <c r="AO397" s="11"/>
      <c r="AP397" s="11"/>
      <c r="AQ397" s="11"/>
      <c r="AR397" s="11"/>
      <c r="AS397" s="11"/>
      <c r="AT397" s="14"/>
    </row>
    <row r="398" spans="1:46" s="12" customFormat="1" ht="9.9499999999999993" customHeight="1">
      <c r="A398" s="13"/>
      <c r="B398" s="631"/>
      <c r="C398" s="631"/>
      <c r="D398" s="631"/>
      <c r="E398" s="631"/>
      <c r="F398" s="631"/>
      <c r="G398" s="631"/>
      <c r="H398" s="631"/>
      <c r="I398" s="631"/>
      <c r="J398" s="631"/>
      <c r="K398" s="631"/>
      <c r="L398" s="631"/>
      <c r="M398" s="631"/>
      <c r="N398" s="632"/>
      <c r="O398" s="11"/>
      <c r="P398" s="11"/>
      <c r="Q398" s="11"/>
      <c r="R398" s="11"/>
      <c r="S398" s="11"/>
      <c r="T398" s="11"/>
      <c r="U398" s="11"/>
      <c r="V398" s="11"/>
      <c r="W398" s="14"/>
      <c r="X398" s="13"/>
      <c r="Y398" s="631"/>
      <c r="Z398" s="631"/>
      <c r="AA398" s="631"/>
      <c r="AB398" s="631"/>
      <c r="AC398" s="631"/>
      <c r="AD398" s="631"/>
      <c r="AE398" s="631"/>
      <c r="AF398" s="631"/>
      <c r="AG398" s="631"/>
      <c r="AH398" s="631"/>
      <c r="AI398" s="631"/>
      <c r="AJ398" s="631"/>
      <c r="AK398" s="632"/>
      <c r="AL398" s="11"/>
      <c r="AM398" s="11"/>
      <c r="AN398" s="11"/>
      <c r="AO398" s="11"/>
      <c r="AP398" s="11"/>
      <c r="AQ398" s="11"/>
      <c r="AR398" s="11"/>
      <c r="AS398" s="11"/>
      <c r="AT398" s="14"/>
    </row>
    <row r="399" spans="1:46" s="12" customFormat="1" ht="6" customHeight="1">
      <c r="A399" s="15"/>
      <c r="B399" s="633"/>
      <c r="C399" s="633"/>
      <c r="D399" s="633"/>
      <c r="E399" s="633"/>
      <c r="F399" s="633"/>
      <c r="G399" s="633"/>
      <c r="H399" s="633"/>
      <c r="I399" s="633"/>
      <c r="J399" s="633"/>
      <c r="K399" s="633"/>
      <c r="L399" s="633"/>
      <c r="M399" s="633"/>
      <c r="N399" s="633"/>
      <c r="O399" s="16"/>
      <c r="P399" s="16"/>
      <c r="Q399" s="16"/>
      <c r="R399" s="16"/>
      <c r="S399" s="16"/>
      <c r="T399" s="16"/>
      <c r="U399" s="16"/>
      <c r="V399" s="16"/>
      <c r="W399" s="17"/>
      <c r="X399" s="15"/>
      <c r="Y399" s="633"/>
      <c r="Z399" s="633"/>
      <c r="AA399" s="633"/>
      <c r="AB399" s="633"/>
      <c r="AC399" s="633"/>
      <c r="AD399" s="633"/>
      <c r="AE399" s="633"/>
      <c r="AF399" s="633"/>
      <c r="AG399" s="633"/>
      <c r="AH399" s="633"/>
      <c r="AI399" s="633"/>
      <c r="AJ399" s="633"/>
      <c r="AK399" s="633"/>
      <c r="AL399" s="16"/>
      <c r="AM399" s="16"/>
      <c r="AN399" s="16"/>
      <c r="AO399" s="16"/>
      <c r="AP399" s="16"/>
      <c r="AQ399" s="16"/>
      <c r="AR399" s="16"/>
      <c r="AS399" s="16"/>
      <c r="AT399" s="17"/>
    </row>
    <row r="400" spans="1:46" s="11" customFormat="1" ht="6.75" customHeight="1">
      <c r="A400" s="8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10"/>
      <c r="X400" s="8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  <c r="AJ400" s="9"/>
      <c r="AK400" s="9"/>
      <c r="AL400" s="9"/>
      <c r="AM400" s="9"/>
      <c r="AN400" s="9"/>
      <c r="AO400" s="9"/>
      <c r="AP400" s="9"/>
      <c r="AQ400" s="9"/>
      <c r="AR400" s="9"/>
      <c r="AS400" s="9"/>
      <c r="AT400" s="10"/>
    </row>
    <row r="401" spans="1:46" s="12" customFormat="1" ht="12.75" customHeight="1">
      <c r="A401" s="621" t="str">
        <f>Name</f>
        <v>ТСЖ "Ласточка"</v>
      </c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3"/>
      <c r="X401" s="621" t="str">
        <f>Name</f>
        <v>ТСЖ "Ласточка"</v>
      </c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3"/>
    </row>
    <row r="402" spans="1:46" s="12" customFormat="1" ht="12.75" customHeight="1">
      <c r="A402" s="624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3"/>
      <c r="X402" s="624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3"/>
    </row>
    <row r="403" spans="1:46" s="12" customFormat="1" ht="6" customHeight="1">
      <c r="A403" s="13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4"/>
      <c r="X403" s="13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4"/>
    </row>
    <row r="404" spans="1:46" s="12" customFormat="1" ht="9.9499999999999993" customHeight="1">
      <c r="A404" s="13"/>
      <c r="B404" s="628" t="str">
        <f>"ИНН "&amp;INN&amp;", БИК "&amp;BIC&amp;", Р/С "&amp;PersonalAcc</f>
        <v>ИНН 2538091633, БИК 040813608, Р/С 40703810050000001746</v>
      </c>
      <c r="C404" s="628"/>
      <c r="D404" s="628"/>
      <c r="E404" s="628"/>
      <c r="F404" s="628"/>
      <c r="G404" s="628"/>
      <c r="H404" s="628"/>
      <c r="I404" s="628"/>
      <c r="J404" s="628"/>
      <c r="K404" s="628"/>
      <c r="L404" s="628"/>
      <c r="M404" s="628"/>
      <c r="N404" s="628"/>
      <c r="O404" s="53"/>
      <c r="P404" s="53"/>
      <c r="Q404" s="53"/>
      <c r="R404" s="53"/>
      <c r="S404" s="53"/>
      <c r="T404" s="53"/>
      <c r="U404" s="53"/>
      <c r="V404" s="53"/>
      <c r="W404" s="14"/>
      <c r="X404" s="13"/>
      <c r="Y404" s="628" t="str">
        <f>"ИНН "&amp;INN&amp;", БИК "&amp;BIC&amp;", Р/С "&amp;PersonalAcc</f>
        <v>ИНН 2538091633, БИК 040813608, Р/С 40703810050000001746</v>
      </c>
      <c r="Z404" s="628"/>
      <c r="AA404" s="628"/>
      <c r="AB404" s="628"/>
      <c r="AC404" s="628"/>
      <c r="AD404" s="628"/>
      <c r="AE404" s="628"/>
      <c r="AF404" s="628"/>
      <c r="AG404" s="628"/>
      <c r="AH404" s="628"/>
      <c r="AI404" s="628"/>
      <c r="AJ404" s="628"/>
      <c r="AK404" s="628"/>
      <c r="AL404" s="53"/>
      <c r="AM404" s="53"/>
      <c r="AN404" s="53"/>
      <c r="AO404" s="53"/>
      <c r="AP404" s="53"/>
      <c r="AQ404" s="53"/>
      <c r="AR404" s="53"/>
      <c r="AS404" s="53"/>
      <c r="AT404" s="14"/>
    </row>
    <row r="405" spans="1:46" s="12" customFormat="1" ht="9.9499999999999993" customHeight="1">
      <c r="A405" s="13"/>
      <c r="B405" s="628"/>
      <c r="C405" s="628"/>
      <c r="D405" s="628"/>
      <c r="E405" s="628"/>
      <c r="F405" s="628"/>
      <c r="G405" s="628"/>
      <c r="H405" s="628"/>
      <c r="I405" s="628"/>
      <c r="J405" s="628"/>
      <c r="K405" s="628"/>
      <c r="L405" s="628"/>
      <c r="M405" s="628"/>
      <c r="N405" s="628"/>
      <c r="O405" s="53"/>
      <c r="P405" s="53"/>
      <c r="Q405" s="53"/>
      <c r="R405" s="53"/>
      <c r="S405" s="53"/>
      <c r="T405" s="53"/>
      <c r="U405" s="53"/>
      <c r="V405" s="53"/>
      <c r="W405" s="14"/>
      <c r="X405" s="13"/>
      <c r="Y405" s="628"/>
      <c r="Z405" s="628"/>
      <c r="AA405" s="628"/>
      <c r="AB405" s="628"/>
      <c r="AC405" s="628"/>
      <c r="AD405" s="628"/>
      <c r="AE405" s="628"/>
      <c r="AF405" s="628"/>
      <c r="AG405" s="628"/>
      <c r="AH405" s="628"/>
      <c r="AI405" s="628"/>
      <c r="AJ405" s="628"/>
      <c r="AK405" s="628"/>
      <c r="AL405" s="53"/>
      <c r="AM405" s="53"/>
      <c r="AN405" s="53"/>
      <c r="AO405" s="53"/>
      <c r="AP405" s="53"/>
      <c r="AQ405" s="53"/>
      <c r="AR405" s="53"/>
      <c r="AS405" s="53"/>
      <c r="AT405" s="14"/>
    </row>
    <row r="406" spans="1:46" s="12" customFormat="1" ht="6" customHeight="1">
      <c r="A406" s="13"/>
      <c r="B406" s="628"/>
      <c r="C406" s="628"/>
      <c r="D406" s="628"/>
      <c r="E406" s="628"/>
      <c r="F406" s="628"/>
      <c r="G406" s="628"/>
      <c r="H406" s="628"/>
      <c r="I406" s="628"/>
      <c r="J406" s="628"/>
      <c r="K406" s="628"/>
      <c r="L406" s="628"/>
      <c r="M406" s="628"/>
      <c r="N406" s="628"/>
      <c r="O406" s="11"/>
      <c r="P406" s="11"/>
      <c r="Q406" s="11"/>
      <c r="R406" s="11"/>
      <c r="S406" s="11"/>
      <c r="T406" s="11"/>
      <c r="U406" s="11"/>
      <c r="V406" s="11"/>
      <c r="W406" s="14"/>
      <c r="X406" s="13"/>
      <c r="Y406" s="628"/>
      <c r="Z406" s="628"/>
      <c r="AA406" s="628"/>
      <c r="AB406" s="628"/>
      <c r="AC406" s="628"/>
      <c r="AD406" s="628"/>
      <c r="AE406" s="628"/>
      <c r="AF406" s="628"/>
      <c r="AG406" s="628"/>
      <c r="AH406" s="628"/>
      <c r="AI406" s="628"/>
      <c r="AJ406" s="628"/>
      <c r="AK406" s="628"/>
      <c r="AL406" s="11"/>
      <c r="AM406" s="11"/>
      <c r="AN406" s="11"/>
      <c r="AO406" s="11"/>
      <c r="AP406" s="11"/>
      <c r="AQ406" s="11"/>
      <c r="AR406" s="11"/>
      <c r="AS406" s="11"/>
      <c r="AT406" s="14"/>
    </row>
    <row r="407" spans="1:46" s="12" customFormat="1" ht="8.1" customHeight="1">
      <c r="A407" s="13"/>
      <c r="B407" s="628"/>
      <c r="C407" s="628"/>
      <c r="D407" s="628"/>
      <c r="E407" s="628"/>
      <c r="F407" s="628"/>
      <c r="G407" s="628"/>
      <c r="H407" s="628"/>
      <c r="I407" s="628"/>
      <c r="J407" s="628"/>
      <c r="K407" s="628"/>
      <c r="L407" s="628"/>
      <c r="M407" s="628"/>
      <c r="N407" s="628"/>
      <c r="O407" s="11"/>
      <c r="P407" s="11"/>
      <c r="Q407" s="11"/>
      <c r="R407" s="11"/>
      <c r="S407" s="11"/>
      <c r="T407" s="11"/>
      <c r="U407" s="11"/>
      <c r="V407" s="11"/>
      <c r="W407" s="14"/>
      <c r="X407" s="13"/>
      <c r="Y407" s="628"/>
      <c r="Z407" s="628"/>
      <c r="AA407" s="628"/>
      <c r="AB407" s="628"/>
      <c r="AC407" s="628"/>
      <c r="AD407" s="628"/>
      <c r="AE407" s="628"/>
      <c r="AF407" s="628"/>
      <c r="AG407" s="628"/>
      <c r="AH407" s="628"/>
      <c r="AI407" s="628"/>
      <c r="AJ407" s="628"/>
      <c r="AK407" s="628"/>
      <c r="AL407" s="11"/>
      <c r="AM407" s="11"/>
      <c r="AN407" s="11"/>
      <c r="AO407" s="11"/>
      <c r="AP407" s="11"/>
      <c r="AQ407" s="11"/>
      <c r="AR407" s="11"/>
      <c r="AS407" s="11"/>
      <c r="AT407" s="14"/>
    </row>
    <row r="408" spans="1:46" s="12" customFormat="1" ht="8.1" customHeight="1">
      <c r="A408" s="13"/>
      <c r="B408" s="628"/>
      <c r="C408" s="628"/>
      <c r="D408" s="628"/>
      <c r="E408" s="628"/>
      <c r="F408" s="628"/>
      <c r="G408" s="628"/>
      <c r="H408" s="628"/>
      <c r="I408" s="628"/>
      <c r="J408" s="628"/>
      <c r="K408" s="628"/>
      <c r="L408" s="628"/>
      <c r="M408" s="628"/>
      <c r="N408" s="628"/>
      <c r="O408" s="11"/>
      <c r="P408" s="11"/>
      <c r="Q408" s="11"/>
      <c r="R408" s="11"/>
      <c r="S408" s="11"/>
      <c r="T408" s="11"/>
      <c r="U408" s="11"/>
      <c r="V408" s="11"/>
      <c r="W408" s="14"/>
      <c r="X408" s="13"/>
      <c r="Y408" s="628"/>
      <c r="Z408" s="628"/>
      <c r="AA408" s="628"/>
      <c r="AB408" s="628"/>
      <c r="AC408" s="628"/>
      <c r="AD408" s="628"/>
      <c r="AE408" s="628"/>
      <c r="AF408" s="628"/>
      <c r="AG408" s="628"/>
      <c r="AH408" s="628"/>
      <c r="AI408" s="628"/>
      <c r="AJ408" s="628"/>
      <c r="AK408" s="628"/>
      <c r="AL408" s="11"/>
      <c r="AM408" s="11"/>
      <c r="AN408" s="11"/>
      <c r="AO408" s="11"/>
      <c r="AP408" s="11"/>
      <c r="AQ408" s="11"/>
      <c r="AR408" s="11"/>
      <c r="AS408" s="11"/>
      <c r="AT408" s="14"/>
    </row>
    <row r="409" spans="1:46" s="12" customFormat="1" ht="9.9499999999999993" customHeight="1">
      <c r="A409" s="13"/>
      <c r="B409" s="629" t="s">
        <v>726</v>
      </c>
      <c r="C409" s="629"/>
      <c r="D409" s="629"/>
      <c r="E409" s="629"/>
      <c r="F409" s="629"/>
      <c r="G409" s="629"/>
      <c r="H409" s="629"/>
      <c r="I409" s="629"/>
      <c r="J409" s="629"/>
      <c r="K409" s="629"/>
      <c r="L409" s="629"/>
      <c r="M409" s="629"/>
      <c r="N409" s="630"/>
      <c r="O409" s="11"/>
      <c r="P409" s="11"/>
      <c r="Q409" s="11"/>
      <c r="R409" s="11"/>
      <c r="S409" s="11"/>
      <c r="T409" s="11"/>
      <c r="U409" s="11"/>
      <c r="V409" s="11"/>
      <c r="W409" s="14"/>
      <c r="X409" s="13"/>
      <c r="Y409" s="629" t="s">
        <v>727</v>
      </c>
      <c r="Z409" s="629"/>
      <c r="AA409" s="629"/>
      <c r="AB409" s="629"/>
      <c r="AC409" s="629"/>
      <c r="AD409" s="629"/>
      <c r="AE409" s="629"/>
      <c r="AF409" s="629"/>
      <c r="AG409" s="629"/>
      <c r="AH409" s="629"/>
      <c r="AI409" s="629"/>
      <c r="AJ409" s="629"/>
      <c r="AK409" s="630"/>
      <c r="AL409" s="11"/>
      <c r="AM409" s="11"/>
      <c r="AN409" s="11"/>
      <c r="AO409" s="11"/>
      <c r="AP409" s="11"/>
      <c r="AQ409" s="11"/>
      <c r="AR409" s="11"/>
      <c r="AS409" s="11"/>
      <c r="AT409" s="14"/>
    </row>
    <row r="410" spans="1:46" s="12" customFormat="1" ht="8.1" customHeight="1">
      <c r="A410" s="13"/>
      <c r="B410" s="629"/>
      <c r="C410" s="629"/>
      <c r="D410" s="629"/>
      <c r="E410" s="629"/>
      <c r="F410" s="629"/>
      <c r="G410" s="629"/>
      <c r="H410" s="629"/>
      <c r="I410" s="629"/>
      <c r="J410" s="629"/>
      <c r="K410" s="629"/>
      <c r="L410" s="629"/>
      <c r="M410" s="629"/>
      <c r="N410" s="630"/>
      <c r="O410" s="11"/>
      <c r="P410" s="11"/>
      <c r="Q410" s="11"/>
      <c r="R410" s="11"/>
      <c r="S410" s="11"/>
      <c r="T410" s="11"/>
      <c r="U410" s="11"/>
      <c r="V410" s="11"/>
      <c r="W410" s="14"/>
      <c r="X410" s="13"/>
      <c r="Y410" s="629"/>
      <c r="Z410" s="629"/>
      <c r="AA410" s="629"/>
      <c r="AB410" s="629"/>
      <c r="AC410" s="629"/>
      <c r="AD410" s="629"/>
      <c r="AE410" s="629"/>
      <c r="AF410" s="629"/>
      <c r="AG410" s="629"/>
      <c r="AH410" s="629"/>
      <c r="AI410" s="629"/>
      <c r="AJ410" s="629"/>
      <c r="AK410" s="630"/>
      <c r="AL410" s="11"/>
      <c r="AM410" s="11"/>
      <c r="AN410" s="11"/>
      <c r="AO410" s="11"/>
      <c r="AP410" s="11"/>
      <c r="AQ410" s="11"/>
      <c r="AR410" s="11"/>
      <c r="AS410" s="11"/>
      <c r="AT410" s="14"/>
    </row>
    <row r="411" spans="1:46" s="12" customFormat="1" ht="8.1" customHeight="1">
      <c r="A411" s="13"/>
      <c r="B411" s="629" t="s">
        <v>1020</v>
      </c>
      <c r="C411" s="629"/>
      <c r="D411" s="629"/>
      <c r="E411" s="629"/>
      <c r="F411" s="629"/>
      <c r="G411" s="629"/>
      <c r="H411" s="629"/>
      <c r="I411" s="629"/>
      <c r="J411" s="629"/>
      <c r="K411" s="629"/>
      <c r="L411" s="629"/>
      <c r="M411" s="629"/>
      <c r="N411" s="630"/>
      <c r="O411" s="11"/>
      <c r="P411" s="11"/>
      <c r="Q411" s="11"/>
      <c r="R411" s="11"/>
      <c r="S411" s="11"/>
      <c r="T411" s="11"/>
      <c r="U411" s="11"/>
      <c r="V411" s="11"/>
      <c r="W411" s="14"/>
      <c r="X411" s="13"/>
      <c r="Y411" s="629" t="s">
        <v>1020</v>
      </c>
      <c r="Z411" s="629"/>
      <c r="AA411" s="629"/>
      <c r="AB411" s="629"/>
      <c r="AC411" s="629"/>
      <c r="AD411" s="629"/>
      <c r="AE411" s="629"/>
      <c r="AF411" s="629"/>
      <c r="AG411" s="629"/>
      <c r="AH411" s="629"/>
      <c r="AI411" s="629"/>
      <c r="AJ411" s="629"/>
      <c r="AK411" s="630"/>
      <c r="AL411" s="11"/>
      <c r="AM411" s="11"/>
      <c r="AN411" s="11"/>
      <c r="AO411" s="11"/>
      <c r="AP411" s="11"/>
      <c r="AQ411" s="11"/>
      <c r="AR411" s="11"/>
      <c r="AS411" s="11"/>
      <c r="AT411" s="14"/>
    </row>
    <row r="412" spans="1:46" s="12" customFormat="1" ht="9.9499999999999993" customHeight="1">
      <c r="A412" s="13"/>
      <c r="B412" s="629"/>
      <c r="C412" s="629"/>
      <c r="D412" s="629"/>
      <c r="E412" s="629"/>
      <c r="F412" s="629"/>
      <c r="G412" s="629"/>
      <c r="H412" s="629"/>
      <c r="I412" s="629"/>
      <c r="J412" s="629"/>
      <c r="K412" s="629"/>
      <c r="L412" s="629"/>
      <c r="M412" s="629"/>
      <c r="N412" s="630"/>
      <c r="O412" s="11"/>
      <c r="P412" s="11"/>
      <c r="Q412" s="11"/>
      <c r="R412" s="11"/>
      <c r="S412" s="11"/>
      <c r="T412" s="11"/>
      <c r="U412" s="11"/>
      <c r="V412" s="11"/>
      <c r="W412" s="14"/>
      <c r="X412" s="13"/>
      <c r="Y412" s="629"/>
      <c r="Z412" s="629"/>
      <c r="AA412" s="629"/>
      <c r="AB412" s="629"/>
      <c r="AC412" s="629"/>
      <c r="AD412" s="629"/>
      <c r="AE412" s="629"/>
      <c r="AF412" s="629"/>
      <c r="AG412" s="629"/>
      <c r="AH412" s="629"/>
      <c r="AI412" s="629"/>
      <c r="AJ412" s="629"/>
      <c r="AK412" s="630"/>
      <c r="AL412" s="11"/>
      <c r="AM412" s="11"/>
      <c r="AN412" s="11"/>
      <c r="AO412" s="11"/>
      <c r="AP412" s="11"/>
      <c r="AQ412" s="11"/>
      <c r="AR412" s="11"/>
      <c r="AS412" s="11"/>
      <c r="AT412" s="14"/>
    </row>
    <row r="413" spans="1:46" s="12" customFormat="1" ht="8.1" customHeight="1">
      <c r="A413" s="13"/>
      <c r="B413" s="629" t="s">
        <v>1055</v>
      </c>
      <c r="C413" s="629"/>
      <c r="D413" s="629"/>
      <c r="E413" s="629"/>
      <c r="F413" s="629"/>
      <c r="G413" s="629"/>
      <c r="H413" s="629"/>
      <c r="I413" s="629"/>
      <c r="J413" s="629"/>
      <c r="K413" s="629"/>
      <c r="L413" s="629"/>
      <c r="M413" s="629"/>
      <c r="N413" s="630"/>
      <c r="O413" s="11"/>
      <c r="P413" s="11"/>
      <c r="Q413" s="11"/>
      <c r="R413" s="11"/>
      <c r="S413" s="11"/>
      <c r="T413" s="11"/>
      <c r="U413" s="11"/>
      <c r="V413" s="11"/>
      <c r="W413" s="14"/>
      <c r="X413" s="13"/>
      <c r="Y413" s="629" t="s">
        <v>1056</v>
      </c>
      <c r="Z413" s="629"/>
      <c r="AA413" s="629"/>
      <c r="AB413" s="629"/>
      <c r="AC413" s="629"/>
      <c r="AD413" s="629"/>
      <c r="AE413" s="629"/>
      <c r="AF413" s="629"/>
      <c r="AG413" s="629"/>
      <c r="AH413" s="629"/>
      <c r="AI413" s="629"/>
      <c r="AJ413" s="629"/>
      <c r="AK413" s="630"/>
      <c r="AL413" s="11"/>
      <c r="AM413" s="11"/>
      <c r="AN413" s="11"/>
      <c r="AO413" s="11"/>
      <c r="AP413" s="11"/>
      <c r="AQ413" s="11"/>
      <c r="AR413" s="11"/>
      <c r="AS413" s="11"/>
      <c r="AT413" s="14"/>
    </row>
    <row r="414" spans="1:46" s="12" customFormat="1" ht="8.1" customHeight="1">
      <c r="A414" s="13"/>
      <c r="B414" s="629"/>
      <c r="C414" s="629"/>
      <c r="D414" s="629"/>
      <c r="E414" s="629"/>
      <c r="F414" s="629"/>
      <c r="G414" s="629"/>
      <c r="H414" s="629"/>
      <c r="I414" s="629"/>
      <c r="J414" s="629"/>
      <c r="K414" s="629"/>
      <c r="L414" s="629"/>
      <c r="M414" s="629"/>
      <c r="N414" s="630"/>
      <c r="O414" s="11"/>
      <c r="P414" s="11"/>
      <c r="Q414" s="11"/>
      <c r="R414" s="11"/>
      <c r="S414" s="11"/>
      <c r="T414" s="11"/>
      <c r="U414" s="11"/>
      <c r="V414" s="11"/>
      <c r="W414" s="14"/>
      <c r="X414" s="13"/>
      <c r="Y414" s="629"/>
      <c r="Z414" s="629"/>
      <c r="AA414" s="629"/>
      <c r="AB414" s="629"/>
      <c r="AC414" s="629"/>
      <c r="AD414" s="629"/>
      <c r="AE414" s="629"/>
      <c r="AF414" s="629"/>
      <c r="AG414" s="629"/>
      <c r="AH414" s="629"/>
      <c r="AI414" s="629"/>
      <c r="AJ414" s="629"/>
      <c r="AK414" s="630"/>
      <c r="AL414" s="11"/>
      <c r="AM414" s="11"/>
      <c r="AN414" s="11"/>
      <c r="AO414" s="11"/>
      <c r="AP414" s="11"/>
      <c r="AQ414" s="11"/>
      <c r="AR414" s="11"/>
      <c r="AS414" s="11"/>
      <c r="AT414" s="14"/>
    </row>
    <row r="415" spans="1:46" s="12" customFormat="1" ht="9.9499999999999993" customHeight="1">
      <c r="A415" s="13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4"/>
      <c r="X415" s="13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4"/>
    </row>
    <row r="416" spans="1:46" s="12" customFormat="1" ht="8.1" customHeight="1">
      <c r="A416" s="13"/>
      <c r="B416" s="631" t="s">
        <v>848</v>
      </c>
      <c r="C416" s="631"/>
      <c r="D416" s="631"/>
      <c r="E416" s="631"/>
      <c r="F416" s="631"/>
      <c r="G416" s="631"/>
      <c r="H416" s="631"/>
      <c r="I416" s="631"/>
      <c r="J416" s="631"/>
      <c r="K416" s="631"/>
      <c r="L416" s="631"/>
      <c r="M416" s="631"/>
      <c r="N416" s="632"/>
      <c r="O416" s="11"/>
      <c r="P416" s="11"/>
      <c r="Q416" s="11"/>
      <c r="R416" s="11"/>
      <c r="S416" s="11"/>
      <c r="T416" s="11"/>
      <c r="U416" s="11"/>
      <c r="V416" s="11"/>
      <c r="W416" s="14"/>
      <c r="X416" s="13"/>
      <c r="Y416" s="631" t="s">
        <v>849</v>
      </c>
      <c r="Z416" s="631"/>
      <c r="AA416" s="631"/>
      <c r="AB416" s="631"/>
      <c r="AC416" s="631"/>
      <c r="AD416" s="631"/>
      <c r="AE416" s="631"/>
      <c r="AF416" s="631"/>
      <c r="AG416" s="631"/>
      <c r="AH416" s="631"/>
      <c r="AI416" s="631"/>
      <c r="AJ416" s="631"/>
      <c r="AK416" s="632"/>
      <c r="AL416" s="11"/>
      <c r="AM416" s="11"/>
      <c r="AN416" s="11"/>
      <c r="AO416" s="11"/>
      <c r="AP416" s="11"/>
      <c r="AQ416" s="11"/>
      <c r="AR416" s="11"/>
      <c r="AS416" s="11"/>
      <c r="AT416" s="14"/>
    </row>
    <row r="417" spans="1:46" s="12" customFormat="1" ht="9.9499999999999993" customHeight="1">
      <c r="A417" s="13"/>
      <c r="B417" s="631"/>
      <c r="C417" s="631"/>
      <c r="D417" s="631"/>
      <c r="E417" s="631"/>
      <c r="F417" s="631"/>
      <c r="G417" s="631"/>
      <c r="H417" s="631"/>
      <c r="I417" s="631"/>
      <c r="J417" s="631"/>
      <c r="K417" s="631"/>
      <c r="L417" s="631"/>
      <c r="M417" s="631"/>
      <c r="N417" s="632"/>
      <c r="O417" s="11"/>
      <c r="P417" s="11"/>
      <c r="Q417" s="11"/>
      <c r="R417" s="11"/>
      <c r="S417" s="11"/>
      <c r="T417" s="11"/>
      <c r="U417" s="11"/>
      <c r="V417" s="11"/>
      <c r="W417" s="14"/>
      <c r="X417" s="13"/>
      <c r="Y417" s="631"/>
      <c r="Z417" s="631"/>
      <c r="AA417" s="631"/>
      <c r="AB417" s="631"/>
      <c r="AC417" s="631"/>
      <c r="AD417" s="631"/>
      <c r="AE417" s="631"/>
      <c r="AF417" s="631"/>
      <c r="AG417" s="631"/>
      <c r="AH417" s="631"/>
      <c r="AI417" s="631"/>
      <c r="AJ417" s="631"/>
      <c r="AK417" s="632"/>
      <c r="AL417" s="11"/>
      <c r="AM417" s="11"/>
      <c r="AN417" s="11"/>
      <c r="AO417" s="11"/>
      <c r="AP417" s="11"/>
      <c r="AQ417" s="11"/>
      <c r="AR417" s="11"/>
      <c r="AS417" s="11"/>
      <c r="AT417" s="14"/>
    </row>
    <row r="418" spans="1:46" s="12" customFormat="1" ht="9.9499999999999993" customHeight="1">
      <c r="A418" s="13"/>
      <c r="B418" s="631"/>
      <c r="C418" s="631"/>
      <c r="D418" s="631"/>
      <c r="E418" s="631"/>
      <c r="F418" s="631"/>
      <c r="G418" s="631"/>
      <c r="H418" s="631"/>
      <c r="I418" s="631"/>
      <c r="J418" s="631"/>
      <c r="K418" s="631"/>
      <c r="L418" s="631"/>
      <c r="M418" s="631"/>
      <c r="N418" s="632"/>
      <c r="O418" s="11"/>
      <c r="P418" s="11"/>
      <c r="Q418" s="11"/>
      <c r="R418" s="11"/>
      <c r="S418" s="11"/>
      <c r="T418" s="11"/>
      <c r="U418" s="11"/>
      <c r="V418" s="11"/>
      <c r="W418" s="14"/>
      <c r="X418" s="13"/>
      <c r="Y418" s="631"/>
      <c r="Z418" s="631"/>
      <c r="AA418" s="631"/>
      <c r="AB418" s="631"/>
      <c r="AC418" s="631"/>
      <c r="AD418" s="631"/>
      <c r="AE418" s="631"/>
      <c r="AF418" s="631"/>
      <c r="AG418" s="631"/>
      <c r="AH418" s="631"/>
      <c r="AI418" s="631"/>
      <c r="AJ418" s="631"/>
      <c r="AK418" s="632"/>
      <c r="AL418" s="11"/>
      <c r="AM418" s="11"/>
      <c r="AN418" s="11"/>
      <c r="AO418" s="11"/>
      <c r="AP418" s="11"/>
      <c r="AQ418" s="11"/>
      <c r="AR418" s="11"/>
      <c r="AS418" s="11"/>
      <c r="AT418" s="14"/>
    </row>
    <row r="419" spans="1:46" s="12" customFormat="1" ht="9.9499999999999993" customHeight="1">
      <c r="A419" s="13"/>
      <c r="B419" s="631"/>
      <c r="C419" s="631"/>
      <c r="D419" s="631"/>
      <c r="E419" s="631"/>
      <c r="F419" s="631"/>
      <c r="G419" s="631"/>
      <c r="H419" s="631"/>
      <c r="I419" s="631"/>
      <c r="J419" s="631"/>
      <c r="K419" s="631"/>
      <c r="L419" s="631"/>
      <c r="M419" s="631"/>
      <c r="N419" s="632"/>
      <c r="O419" s="11"/>
      <c r="P419" s="11"/>
      <c r="Q419" s="11"/>
      <c r="R419" s="11"/>
      <c r="S419" s="11"/>
      <c r="T419" s="11"/>
      <c r="U419" s="11"/>
      <c r="V419" s="11"/>
      <c r="W419" s="14"/>
      <c r="X419" s="13"/>
      <c r="Y419" s="631"/>
      <c r="Z419" s="631"/>
      <c r="AA419" s="631"/>
      <c r="AB419" s="631"/>
      <c r="AC419" s="631"/>
      <c r="AD419" s="631"/>
      <c r="AE419" s="631"/>
      <c r="AF419" s="631"/>
      <c r="AG419" s="631"/>
      <c r="AH419" s="631"/>
      <c r="AI419" s="631"/>
      <c r="AJ419" s="631"/>
      <c r="AK419" s="632"/>
      <c r="AL419" s="11"/>
      <c r="AM419" s="11"/>
      <c r="AN419" s="11"/>
      <c r="AO419" s="11"/>
      <c r="AP419" s="11"/>
      <c r="AQ419" s="11"/>
      <c r="AR419" s="11"/>
      <c r="AS419" s="11"/>
      <c r="AT419" s="14"/>
    </row>
    <row r="420" spans="1:46" s="12" customFormat="1" ht="6" customHeight="1">
      <c r="A420" s="15"/>
      <c r="B420" s="633"/>
      <c r="C420" s="633"/>
      <c r="D420" s="633"/>
      <c r="E420" s="633"/>
      <c r="F420" s="633"/>
      <c r="G420" s="633"/>
      <c r="H420" s="633"/>
      <c r="I420" s="633"/>
      <c r="J420" s="633"/>
      <c r="K420" s="633"/>
      <c r="L420" s="633"/>
      <c r="M420" s="633"/>
      <c r="N420" s="633"/>
      <c r="O420" s="16"/>
      <c r="P420" s="16"/>
      <c r="Q420" s="16"/>
      <c r="R420" s="16"/>
      <c r="S420" s="16"/>
      <c r="T420" s="16"/>
      <c r="U420" s="16"/>
      <c r="V420" s="16"/>
      <c r="W420" s="17"/>
      <c r="X420" s="15"/>
      <c r="Y420" s="633"/>
      <c r="Z420" s="633"/>
      <c r="AA420" s="633"/>
      <c r="AB420" s="633"/>
      <c r="AC420" s="633"/>
      <c r="AD420" s="633"/>
      <c r="AE420" s="633"/>
      <c r="AF420" s="633"/>
      <c r="AG420" s="633"/>
      <c r="AH420" s="633"/>
      <c r="AI420" s="633"/>
      <c r="AJ420" s="633"/>
      <c r="AK420" s="633"/>
      <c r="AL420" s="16"/>
      <c r="AM420" s="16"/>
      <c r="AN420" s="16"/>
      <c r="AO420" s="16"/>
      <c r="AP420" s="16"/>
      <c r="AQ420" s="16"/>
      <c r="AR420" s="16"/>
      <c r="AS420" s="16"/>
      <c r="AT420" s="17"/>
    </row>
    <row r="421" spans="1:46" s="12" customFormat="1" ht="9.9499999999999993" customHeight="1">
      <c r="A421" s="8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10"/>
      <c r="X421" s="8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  <c r="AJ421" s="9"/>
      <c r="AK421" s="9"/>
      <c r="AL421" s="9"/>
      <c r="AM421" s="9"/>
      <c r="AN421" s="9"/>
      <c r="AO421" s="9"/>
      <c r="AP421" s="9"/>
      <c r="AQ421" s="9"/>
      <c r="AR421" s="9"/>
      <c r="AS421" s="9"/>
      <c r="AT421" s="10"/>
    </row>
    <row r="422" spans="1:46" s="12" customFormat="1" ht="12.75" customHeight="1">
      <c r="A422" s="621" t="str">
        <f>Name</f>
        <v>ТСЖ "Ласточка"</v>
      </c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3"/>
      <c r="X422" s="621" t="str">
        <f>Name</f>
        <v>ТСЖ "Ласточка"</v>
      </c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3"/>
    </row>
    <row r="423" spans="1:46" s="12" customFormat="1" ht="12.75" customHeight="1">
      <c r="A423" s="624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3"/>
      <c r="X423" s="624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3"/>
    </row>
    <row r="424" spans="1:46" s="12" customFormat="1" ht="6" customHeight="1">
      <c r="A424" s="13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4"/>
      <c r="X424" s="13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4"/>
    </row>
    <row r="425" spans="1:46" s="12" customFormat="1" ht="9.9499999999999993" customHeight="1">
      <c r="A425" s="13"/>
      <c r="B425" s="628" t="str">
        <f>"ИНН "&amp;INN&amp;", БИК "&amp;BIC&amp;", Р/С "&amp;PersonalAcc</f>
        <v>ИНН 2538091633, БИК 040813608, Р/С 40703810050000001746</v>
      </c>
      <c r="C425" s="628"/>
      <c r="D425" s="628"/>
      <c r="E425" s="628"/>
      <c r="F425" s="628"/>
      <c r="G425" s="628"/>
      <c r="H425" s="628"/>
      <c r="I425" s="628"/>
      <c r="J425" s="628"/>
      <c r="K425" s="628"/>
      <c r="L425" s="628"/>
      <c r="M425" s="628"/>
      <c r="N425" s="628"/>
      <c r="O425" s="53"/>
      <c r="P425" s="53"/>
      <c r="Q425" s="53"/>
      <c r="R425" s="53"/>
      <c r="S425" s="53"/>
      <c r="T425" s="53"/>
      <c r="U425" s="53"/>
      <c r="V425" s="53"/>
      <c r="W425" s="14"/>
      <c r="X425" s="13"/>
      <c r="Y425" s="628" t="str">
        <f>"ИНН "&amp;INN&amp;", БИК "&amp;BIC&amp;", Р/С "&amp;PersonalAcc</f>
        <v>ИНН 2538091633, БИК 040813608, Р/С 40703810050000001746</v>
      </c>
      <c r="Z425" s="628"/>
      <c r="AA425" s="628"/>
      <c r="AB425" s="628"/>
      <c r="AC425" s="628"/>
      <c r="AD425" s="628"/>
      <c r="AE425" s="628"/>
      <c r="AF425" s="628"/>
      <c r="AG425" s="628"/>
      <c r="AH425" s="628"/>
      <c r="AI425" s="628"/>
      <c r="AJ425" s="628"/>
      <c r="AK425" s="628"/>
      <c r="AL425" s="53"/>
      <c r="AM425" s="53"/>
      <c r="AN425" s="53"/>
      <c r="AO425" s="53"/>
      <c r="AP425" s="53"/>
      <c r="AQ425" s="53"/>
      <c r="AR425" s="53"/>
      <c r="AS425" s="53"/>
      <c r="AT425" s="14"/>
    </row>
    <row r="426" spans="1:46" s="12" customFormat="1" ht="9.9499999999999993" customHeight="1">
      <c r="A426" s="13"/>
      <c r="B426" s="628"/>
      <c r="C426" s="628"/>
      <c r="D426" s="628"/>
      <c r="E426" s="628"/>
      <c r="F426" s="628"/>
      <c r="G426" s="628"/>
      <c r="H426" s="628"/>
      <c r="I426" s="628"/>
      <c r="J426" s="628"/>
      <c r="K426" s="628"/>
      <c r="L426" s="628"/>
      <c r="M426" s="628"/>
      <c r="N426" s="628"/>
      <c r="O426" s="53"/>
      <c r="P426" s="53"/>
      <c r="Q426" s="53"/>
      <c r="R426" s="53"/>
      <c r="S426" s="53"/>
      <c r="T426" s="53"/>
      <c r="U426" s="53"/>
      <c r="V426" s="53"/>
      <c r="W426" s="14"/>
      <c r="X426" s="13"/>
      <c r="Y426" s="628"/>
      <c r="Z426" s="628"/>
      <c r="AA426" s="628"/>
      <c r="AB426" s="628"/>
      <c r="AC426" s="628"/>
      <c r="AD426" s="628"/>
      <c r="AE426" s="628"/>
      <c r="AF426" s="628"/>
      <c r="AG426" s="628"/>
      <c r="AH426" s="628"/>
      <c r="AI426" s="628"/>
      <c r="AJ426" s="628"/>
      <c r="AK426" s="628"/>
      <c r="AL426" s="53"/>
      <c r="AM426" s="53"/>
      <c r="AN426" s="53"/>
      <c r="AO426" s="53"/>
      <c r="AP426" s="53"/>
      <c r="AQ426" s="53"/>
      <c r="AR426" s="53"/>
      <c r="AS426" s="53"/>
      <c r="AT426" s="14"/>
    </row>
    <row r="427" spans="1:46" s="12" customFormat="1" ht="6" customHeight="1">
      <c r="A427" s="13"/>
      <c r="B427" s="628"/>
      <c r="C427" s="628"/>
      <c r="D427" s="628"/>
      <c r="E427" s="628"/>
      <c r="F427" s="628"/>
      <c r="G427" s="628"/>
      <c r="H427" s="628"/>
      <c r="I427" s="628"/>
      <c r="J427" s="628"/>
      <c r="K427" s="628"/>
      <c r="L427" s="628"/>
      <c r="M427" s="628"/>
      <c r="N427" s="628"/>
      <c r="O427" s="11"/>
      <c r="P427" s="11"/>
      <c r="Q427" s="11"/>
      <c r="R427" s="11"/>
      <c r="S427" s="11"/>
      <c r="T427" s="11"/>
      <c r="U427" s="11"/>
      <c r="V427" s="11"/>
      <c r="W427" s="14"/>
      <c r="X427" s="13"/>
      <c r="Y427" s="628"/>
      <c r="Z427" s="628"/>
      <c r="AA427" s="628"/>
      <c r="AB427" s="628"/>
      <c r="AC427" s="628"/>
      <c r="AD427" s="628"/>
      <c r="AE427" s="628"/>
      <c r="AF427" s="628"/>
      <c r="AG427" s="628"/>
      <c r="AH427" s="628"/>
      <c r="AI427" s="628"/>
      <c r="AJ427" s="628"/>
      <c r="AK427" s="628"/>
      <c r="AL427" s="11"/>
      <c r="AM427" s="11"/>
      <c r="AN427" s="11"/>
      <c r="AO427" s="11"/>
      <c r="AP427" s="11"/>
      <c r="AQ427" s="11"/>
      <c r="AR427" s="11"/>
      <c r="AS427" s="11"/>
      <c r="AT427" s="14"/>
    </row>
    <row r="428" spans="1:46" s="12" customFormat="1" ht="8.1" customHeight="1">
      <c r="A428" s="13"/>
      <c r="B428" s="628"/>
      <c r="C428" s="628"/>
      <c r="D428" s="628"/>
      <c r="E428" s="628"/>
      <c r="F428" s="628"/>
      <c r="G428" s="628"/>
      <c r="H428" s="628"/>
      <c r="I428" s="628"/>
      <c r="J428" s="628"/>
      <c r="K428" s="628"/>
      <c r="L428" s="628"/>
      <c r="M428" s="628"/>
      <c r="N428" s="628"/>
      <c r="O428" s="11"/>
      <c r="P428" s="11"/>
      <c r="Q428" s="11"/>
      <c r="R428" s="11"/>
      <c r="S428" s="11"/>
      <c r="T428" s="11"/>
      <c r="U428" s="11"/>
      <c r="V428" s="11"/>
      <c r="W428" s="14"/>
      <c r="X428" s="13"/>
      <c r="Y428" s="628"/>
      <c r="Z428" s="628"/>
      <c r="AA428" s="628"/>
      <c r="AB428" s="628"/>
      <c r="AC428" s="628"/>
      <c r="AD428" s="628"/>
      <c r="AE428" s="628"/>
      <c r="AF428" s="628"/>
      <c r="AG428" s="628"/>
      <c r="AH428" s="628"/>
      <c r="AI428" s="628"/>
      <c r="AJ428" s="628"/>
      <c r="AK428" s="628"/>
      <c r="AL428" s="11"/>
      <c r="AM428" s="11"/>
      <c r="AN428" s="11"/>
      <c r="AO428" s="11"/>
      <c r="AP428" s="11"/>
      <c r="AQ428" s="11"/>
      <c r="AR428" s="11"/>
      <c r="AS428" s="11"/>
      <c r="AT428" s="14"/>
    </row>
    <row r="429" spans="1:46" s="12" customFormat="1" ht="8.1" customHeight="1">
      <c r="A429" s="13"/>
      <c r="B429" s="628"/>
      <c r="C429" s="628"/>
      <c r="D429" s="628"/>
      <c r="E429" s="628"/>
      <c r="F429" s="628"/>
      <c r="G429" s="628"/>
      <c r="H429" s="628"/>
      <c r="I429" s="628"/>
      <c r="J429" s="628"/>
      <c r="K429" s="628"/>
      <c r="L429" s="628"/>
      <c r="M429" s="628"/>
      <c r="N429" s="628"/>
      <c r="O429" s="11"/>
      <c r="P429" s="11"/>
      <c r="Q429" s="11"/>
      <c r="R429" s="11"/>
      <c r="S429" s="11"/>
      <c r="T429" s="11"/>
      <c r="U429" s="11"/>
      <c r="V429" s="11"/>
      <c r="W429" s="14"/>
      <c r="X429" s="13"/>
      <c r="Y429" s="628"/>
      <c r="Z429" s="628"/>
      <c r="AA429" s="628"/>
      <c r="AB429" s="628"/>
      <c r="AC429" s="628"/>
      <c r="AD429" s="628"/>
      <c r="AE429" s="628"/>
      <c r="AF429" s="628"/>
      <c r="AG429" s="628"/>
      <c r="AH429" s="628"/>
      <c r="AI429" s="628"/>
      <c r="AJ429" s="628"/>
      <c r="AK429" s="628"/>
      <c r="AL429" s="11"/>
      <c r="AM429" s="11"/>
      <c r="AN429" s="11"/>
      <c r="AO429" s="11"/>
      <c r="AP429" s="11"/>
      <c r="AQ429" s="11"/>
      <c r="AR429" s="11"/>
      <c r="AS429" s="11"/>
      <c r="AT429" s="14"/>
    </row>
    <row r="430" spans="1:46" s="12" customFormat="1" ht="9.9499999999999993" customHeight="1">
      <c r="A430" s="13"/>
      <c r="B430" s="629" t="s">
        <v>728</v>
      </c>
      <c r="C430" s="629"/>
      <c r="D430" s="629"/>
      <c r="E430" s="629"/>
      <c r="F430" s="629"/>
      <c r="G430" s="629"/>
      <c r="H430" s="629"/>
      <c r="I430" s="629"/>
      <c r="J430" s="629"/>
      <c r="K430" s="629"/>
      <c r="L430" s="629"/>
      <c r="M430" s="629"/>
      <c r="N430" s="630"/>
      <c r="O430" s="11"/>
      <c r="P430" s="11"/>
      <c r="Q430" s="11"/>
      <c r="R430" s="11"/>
      <c r="S430" s="11"/>
      <c r="T430" s="11"/>
      <c r="U430" s="11"/>
      <c r="V430" s="11"/>
      <c r="W430" s="14"/>
      <c r="X430" s="13"/>
      <c r="Y430" s="629" t="s">
        <v>729</v>
      </c>
      <c r="Z430" s="629"/>
      <c r="AA430" s="629"/>
      <c r="AB430" s="629"/>
      <c r="AC430" s="629"/>
      <c r="AD430" s="629"/>
      <c r="AE430" s="629"/>
      <c r="AF430" s="629"/>
      <c r="AG430" s="629"/>
      <c r="AH430" s="629"/>
      <c r="AI430" s="629"/>
      <c r="AJ430" s="629"/>
      <c r="AK430" s="630"/>
      <c r="AL430" s="11"/>
      <c r="AM430" s="11"/>
      <c r="AN430" s="11"/>
      <c r="AO430" s="11"/>
      <c r="AP430" s="11"/>
      <c r="AQ430" s="11"/>
      <c r="AR430" s="11"/>
      <c r="AS430" s="11"/>
      <c r="AT430" s="14"/>
    </row>
    <row r="431" spans="1:46" s="12" customFormat="1" ht="8.1" customHeight="1">
      <c r="A431" s="13"/>
      <c r="B431" s="629"/>
      <c r="C431" s="629"/>
      <c r="D431" s="629"/>
      <c r="E431" s="629"/>
      <c r="F431" s="629"/>
      <c r="G431" s="629"/>
      <c r="H431" s="629"/>
      <c r="I431" s="629"/>
      <c r="J431" s="629"/>
      <c r="K431" s="629"/>
      <c r="L431" s="629"/>
      <c r="M431" s="629"/>
      <c r="N431" s="630"/>
      <c r="O431" s="11"/>
      <c r="P431" s="11"/>
      <c r="Q431" s="11"/>
      <c r="R431" s="11"/>
      <c r="S431" s="11"/>
      <c r="T431" s="11"/>
      <c r="U431" s="11"/>
      <c r="V431" s="11"/>
      <c r="W431" s="14"/>
      <c r="X431" s="13"/>
      <c r="Y431" s="629"/>
      <c r="Z431" s="629"/>
      <c r="AA431" s="629"/>
      <c r="AB431" s="629"/>
      <c r="AC431" s="629"/>
      <c r="AD431" s="629"/>
      <c r="AE431" s="629"/>
      <c r="AF431" s="629"/>
      <c r="AG431" s="629"/>
      <c r="AH431" s="629"/>
      <c r="AI431" s="629"/>
      <c r="AJ431" s="629"/>
      <c r="AK431" s="630"/>
      <c r="AL431" s="11"/>
      <c r="AM431" s="11"/>
      <c r="AN431" s="11"/>
      <c r="AO431" s="11"/>
      <c r="AP431" s="11"/>
      <c r="AQ431" s="11"/>
      <c r="AR431" s="11"/>
      <c r="AS431" s="11"/>
      <c r="AT431" s="14"/>
    </row>
    <row r="432" spans="1:46" s="12" customFormat="1" ht="8.1" customHeight="1">
      <c r="A432" s="13"/>
      <c r="B432" s="629" t="s">
        <v>1020</v>
      </c>
      <c r="C432" s="629"/>
      <c r="D432" s="629"/>
      <c r="E432" s="629"/>
      <c r="F432" s="629"/>
      <c r="G432" s="629"/>
      <c r="H432" s="629"/>
      <c r="I432" s="629"/>
      <c r="J432" s="629"/>
      <c r="K432" s="629"/>
      <c r="L432" s="629"/>
      <c r="M432" s="629"/>
      <c r="N432" s="630"/>
      <c r="O432" s="11"/>
      <c r="P432" s="11"/>
      <c r="Q432" s="11"/>
      <c r="R432" s="11"/>
      <c r="S432" s="11"/>
      <c r="T432" s="11"/>
      <c r="U432" s="11"/>
      <c r="V432" s="11"/>
      <c r="W432" s="14"/>
      <c r="X432" s="13"/>
      <c r="Y432" s="629" t="s">
        <v>1020</v>
      </c>
      <c r="Z432" s="629"/>
      <c r="AA432" s="629"/>
      <c r="AB432" s="629"/>
      <c r="AC432" s="629"/>
      <c r="AD432" s="629"/>
      <c r="AE432" s="629"/>
      <c r="AF432" s="629"/>
      <c r="AG432" s="629"/>
      <c r="AH432" s="629"/>
      <c r="AI432" s="629"/>
      <c r="AJ432" s="629"/>
      <c r="AK432" s="630"/>
      <c r="AL432" s="11"/>
      <c r="AM432" s="11"/>
      <c r="AN432" s="11"/>
      <c r="AO432" s="11"/>
      <c r="AP432" s="11"/>
      <c r="AQ432" s="11"/>
      <c r="AR432" s="11"/>
      <c r="AS432" s="11"/>
      <c r="AT432" s="14"/>
    </row>
    <row r="433" spans="1:46" s="12" customFormat="1" ht="9.9499999999999993" customHeight="1">
      <c r="A433" s="13"/>
      <c r="B433" s="629"/>
      <c r="C433" s="629"/>
      <c r="D433" s="629"/>
      <c r="E433" s="629"/>
      <c r="F433" s="629"/>
      <c r="G433" s="629"/>
      <c r="H433" s="629"/>
      <c r="I433" s="629"/>
      <c r="J433" s="629"/>
      <c r="K433" s="629"/>
      <c r="L433" s="629"/>
      <c r="M433" s="629"/>
      <c r="N433" s="630"/>
      <c r="O433" s="11"/>
      <c r="P433" s="11"/>
      <c r="Q433" s="11"/>
      <c r="R433" s="11"/>
      <c r="S433" s="11"/>
      <c r="T433" s="11"/>
      <c r="U433" s="11"/>
      <c r="V433" s="11"/>
      <c r="W433" s="14"/>
      <c r="X433" s="13"/>
      <c r="Y433" s="629"/>
      <c r="Z433" s="629"/>
      <c r="AA433" s="629"/>
      <c r="AB433" s="629"/>
      <c r="AC433" s="629"/>
      <c r="AD433" s="629"/>
      <c r="AE433" s="629"/>
      <c r="AF433" s="629"/>
      <c r="AG433" s="629"/>
      <c r="AH433" s="629"/>
      <c r="AI433" s="629"/>
      <c r="AJ433" s="629"/>
      <c r="AK433" s="630"/>
      <c r="AL433" s="11"/>
      <c r="AM433" s="11"/>
      <c r="AN433" s="11"/>
      <c r="AO433" s="11"/>
      <c r="AP433" s="11"/>
      <c r="AQ433" s="11"/>
      <c r="AR433" s="11"/>
      <c r="AS433" s="11"/>
      <c r="AT433" s="14"/>
    </row>
    <row r="434" spans="1:46" s="12" customFormat="1" ht="8.1" customHeight="1">
      <c r="A434" s="13"/>
      <c r="B434" s="629" t="s">
        <v>1057</v>
      </c>
      <c r="C434" s="629"/>
      <c r="D434" s="629"/>
      <c r="E434" s="629"/>
      <c r="F434" s="629"/>
      <c r="G434" s="629"/>
      <c r="H434" s="629"/>
      <c r="I434" s="629"/>
      <c r="J434" s="629"/>
      <c r="K434" s="629"/>
      <c r="L434" s="629"/>
      <c r="M434" s="629"/>
      <c r="N434" s="630"/>
      <c r="O434" s="11"/>
      <c r="P434" s="11"/>
      <c r="Q434" s="11"/>
      <c r="R434" s="11"/>
      <c r="S434" s="11"/>
      <c r="T434" s="11"/>
      <c r="U434" s="11"/>
      <c r="V434" s="11"/>
      <c r="W434" s="14"/>
      <c r="X434" s="13"/>
      <c r="Y434" s="629" t="s">
        <v>1058</v>
      </c>
      <c r="Z434" s="629"/>
      <c r="AA434" s="629"/>
      <c r="AB434" s="629"/>
      <c r="AC434" s="629"/>
      <c r="AD434" s="629"/>
      <c r="AE434" s="629"/>
      <c r="AF434" s="629"/>
      <c r="AG434" s="629"/>
      <c r="AH434" s="629"/>
      <c r="AI434" s="629"/>
      <c r="AJ434" s="629"/>
      <c r="AK434" s="630"/>
      <c r="AL434" s="11"/>
      <c r="AM434" s="11"/>
      <c r="AN434" s="11"/>
      <c r="AO434" s="11"/>
      <c r="AP434" s="11"/>
      <c r="AQ434" s="11"/>
      <c r="AR434" s="11"/>
      <c r="AS434" s="11"/>
      <c r="AT434" s="14"/>
    </row>
    <row r="435" spans="1:46" s="12" customFormat="1" ht="8.1" customHeight="1">
      <c r="A435" s="13"/>
      <c r="B435" s="629"/>
      <c r="C435" s="629"/>
      <c r="D435" s="629"/>
      <c r="E435" s="629"/>
      <c r="F435" s="629"/>
      <c r="G435" s="629"/>
      <c r="H435" s="629"/>
      <c r="I435" s="629"/>
      <c r="J435" s="629"/>
      <c r="K435" s="629"/>
      <c r="L435" s="629"/>
      <c r="M435" s="629"/>
      <c r="N435" s="630"/>
      <c r="O435" s="11"/>
      <c r="P435" s="11"/>
      <c r="Q435" s="11"/>
      <c r="R435" s="11"/>
      <c r="S435" s="11"/>
      <c r="T435" s="11"/>
      <c r="U435" s="11"/>
      <c r="V435" s="11"/>
      <c r="W435" s="14"/>
      <c r="X435" s="13"/>
      <c r="Y435" s="629"/>
      <c r="Z435" s="629"/>
      <c r="AA435" s="629"/>
      <c r="AB435" s="629"/>
      <c r="AC435" s="629"/>
      <c r="AD435" s="629"/>
      <c r="AE435" s="629"/>
      <c r="AF435" s="629"/>
      <c r="AG435" s="629"/>
      <c r="AH435" s="629"/>
      <c r="AI435" s="629"/>
      <c r="AJ435" s="629"/>
      <c r="AK435" s="630"/>
      <c r="AL435" s="11"/>
      <c r="AM435" s="11"/>
      <c r="AN435" s="11"/>
      <c r="AO435" s="11"/>
      <c r="AP435" s="11"/>
      <c r="AQ435" s="11"/>
      <c r="AR435" s="11"/>
      <c r="AS435" s="11"/>
      <c r="AT435" s="14"/>
    </row>
    <row r="436" spans="1:46" s="12" customFormat="1" ht="9.9499999999999993" customHeight="1">
      <c r="A436" s="13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4"/>
      <c r="X436" s="13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4"/>
    </row>
    <row r="437" spans="1:46" s="12" customFormat="1" ht="8.1" customHeight="1">
      <c r="A437" s="13"/>
      <c r="B437" s="631" t="s">
        <v>850</v>
      </c>
      <c r="C437" s="631"/>
      <c r="D437" s="631"/>
      <c r="E437" s="631"/>
      <c r="F437" s="631"/>
      <c r="G437" s="631"/>
      <c r="H437" s="631"/>
      <c r="I437" s="631"/>
      <c r="J437" s="631"/>
      <c r="K437" s="631"/>
      <c r="L437" s="631"/>
      <c r="M437" s="631"/>
      <c r="N437" s="632"/>
      <c r="O437" s="11"/>
      <c r="P437" s="11"/>
      <c r="Q437" s="11"/>
      <c r="R437" s="11"/>
      <c r="S437" s="11"/>
      <c r="T437" s="11"/>
      <c r="U437" s="11"/>
      <c r="V437" s="11"/>
      <c r="W437" s="14"/>
      <c r="X437" s="13"/>
      <c r="Y437" s="631" t="s">
        <v>851</v>
      </c>
      <c r="Z437" s="631"/>
      <c r="AA437" s="631"/>
      <c r="AB437" s="631"/>
      <c r="AC437" s="631"/>
      <c r="AD437" s="631"/>
      <c r="AE437" s="631"/>
      <c r="AF437" s="631"/>
      <c r="AG437" s="631"/>
      <c r="AH437" s="631"/>
      <c r="AI437" s="631"/>
      <c r="AJ437" s="631"/>
      <c r="AK437" s="632"/>
      <c r="AL437" s="11"/>
      <c r="AM437" s="11"/>
      <c r="AN437" s="11"/>
      <c r="AO437" s="11"/>
      <c r="AP437" s="11"/>
      <c r="AQ437" s="11"/>
      <c r="AR437" s="11"/>
      <c r="AS437" s="11"/>
      <c r="AT437" s="14"/>
    </row>
    <row r="438" spans="1:46" s="12" customFormat="1" ht="9.9499999999999993" customHeight="1">
      <c r="A438" s="13"/>
      <c r="B438" s="631"/>
      <c r="C438" s="631"/>
      <c r="D438" s="631"/>
      <c r="E438" s="631"/>
      <c r="F438" s="631"/>
      <c r="G438" s="631"/>
      <c r="H438" s="631"/>
      <c r="I438" s="631"/>
      <c r="J438" s="631"/>
      <c r="K438" s="631"/>
      <c r="L438" s="631"/>
      <c r="M438" s="631"/>
      <c r="N438" s="632"/>
      <c r="O438" s="11"/>
      <c r="P438" s="11"/>
      <c r="Q438" s="11"/>
      <c r="R438" s="11"/>
      <c r="S438" s="11"/>
      <c r="T438" s="11"/>
      <c r="U438" s="11"/>
      <c r="V438" s="11"/>
      <c r="W438" s="14"/>
      <c r="X438" s="13"/>
      <c r="Y438" s="631"/>
      <c r="Z438" s="631"/>
      <c r="AA438" s="631"/>
      <c r="AB438" s="631"/>
      <c r="AC438" s="631"/>
      <c r="AD438" s="631"/>
      <c r="AE438" s="631"/>
      <c r="AF438" s="631"/>
      <c r="AG438" s="631"/>
      <c r="AH438" s="631"/>
      <c r="AI438" s="631"/>
      <c r="AJ438" s="631"/>
      <c r="AK438" s="632"/>
      <c r="AL438" s="11"/>
      <c r="AM438" s="11"/>
      <c r="AN438" s="11"/>
      <c r="AO438" s="11"/>
      <c r="AP438" s="11"/>
      <c r="AQ438" s="11"/>
      <c r="AR438" s="11"/>
      <c r="AS438" s="11"/>
      <c r="AT438" s="14"/>
    </row>
    <row r="439" spans="1:46" s="12" customFormat="1" ht="9.9499999999999993" customHeight="1">
      <c r="A439" s="13"/>
      <c r="B439" s="631"/>
      <c r="C439" s="631"/>
      <c r="D439" s="631"/>
      <c r="E439" s="631"/>
      <c r="F439" s="631"/>
      <c r="G439" s="631"/>
      <c r="H439" s="631"/>
      <c r="I439" s="631"/>
      <c r="J439" s="631"/>
      <c r="K439" s="631"/>
      <c r="L439" s="631"/>
      <c r="M439" s="631"/>
      <c r="N439" s="632"/>
      <c r="O439" s="11"/>
      <c r="P439" s="11"/>
      <c r="Q439" s="11"/>
      <c r="R439" s="11"/>
      <c r="S439" s="11"/>
      <c r="T439" s="11"/>
      <c r="U439" s="11"/>
      <c r="V439" s="11"/>
      <c r="W439" s="14"/>
      <c r="X439" s="13"/>
      <c r="Y439" s="631"/>
      <c r="Z439" s="631"/>
      <c r="AA439" s="631"/>
      <c r="AB439" s="631"/>
      <c r="AC439" s="631"/>
      <c r="AD439" s="631"/>
      <c r="AE439" s="631"/>
      <c r="AF439" s="631"/>
      <c r="AG439" s="631"/>
      <c r="AH439" s="631"/>
      <c r="AI439" s="631"/>
      <c r="AJ439" s="631"/>
      <c r="AK439" s="632"/>
      <c r="AL439" s="11"/>
      <c r="AM439" s="11"/>
      <c r="AN439" s="11"/>
      <c r="AO439" s="11"/>
      <c r="AP439" s="11"/>
      <c r="AQ439" s="11"/>
      <c r="AR439" s="11"/>
      <c r="AS439" s="11"/>
      <c r="AT439" s="14"/>
    </row>
    <row r="440" spans="1:46" s="12" customFormat="1" ht="9.9499999999999993" customHeight="1">
      <c r="A440" s="13"/>
      <c r="B440" s="631"/>
      <c r="C440" s="631"/>
      <c r="D440" s="631"/>
      <c r="E440" s="631"/>
      <c r="F440" s="631"/>
      <c r="G440" s="631"/>
      <c r="H440" s="631"/>
      <c r="I440" s="631"/>
      <c r="J440" s="631"/>
      <c r="K440" s="631"/>
      <c r="L440" s="631"/>
      <c r="M440" s="631"/>
      <c r="N440" s="632"/>
      <c r="O440" s="11"/>
      <c r="P440" s="11"/>
      <c r="Q440" s="11"/>
      <c r="R440" s="11"/>
      <c r="S440" s="11"/>
      <c r="T440" s="11"/>
      <c r="U440" s="11"/>
      <c r="V440" s="11"/>
      <c r="W440" s="14"/>
      <c r="X440" s="13"/>
      <c r="Y440" s="631"/>
      <c r="Z440" s="631"/>
      <c r="AA440" s="631"/>
      <c r="AB440" s="631"/>
      <c r="AC440" s="631"/>
      <c r="AD440" s="631"/>
      <c r="AE440" s="631"/>
      <c r="AF440" s="631"/>
      <c r="AG440" s="631"/>
      <c r="AH440" s="631"/>
      <c r="AI440" s="631"/>
      <c r="AJ440" s="631"/>
      <c r="AK440" s="632"/>
      <c r="AL440" s="11"/>
      <c r="AM440" s="11"/>
      <c r="AN440" s="11"/>
      <c r="AO440" s="11"/>
      <c r="AP440" s="11"/>
      <c r="AQ440" s="11"/>
      <c r="AR440" s="11"/>
      <c r="AS440" s="11"/>
      <c r="AT440" s="14"/>
    </row>
    <row r="441" spans="1:46" s="12" customFormat="1" ht="6" customHeight="1">
      <c r="A441" s="15"/>
      <c r="B441" s="633"/>
      <c r="C441" s="633"/>
      <c r="D441" s="633"/>
      <c r="E441" s="633"/>
      <c r="F441" s="633"/>
      <c r="G441" s="633"/>
      <c r="H441" s="633"/>
      <c r="I441" s="633"/>
      <c r="J441" s="633"/>
      <c r="K441" s="633"/>
      <c r="L441" s="633"/>
      <c r="M441" s="633"/>
      <c r="N441" s="633"/>
      <c r="O441" s="16"/>
      <c r="P441" s="16"/>
      <c r="Q441" s="16"/>
      <c r="R441" s="16"/>
      <c r="S441" s="16"/>
      <c r="T441" s="16"/>
      <c r="U441" s="16"/>
      <c r="V441" s="16"/>
      <c r="W441" s="17"/>
      <c r="X441" s="15"/>
      <c r="Y441" s="633"/>
      <c r="Z441" s="633"/>
      <c r="AA441" s="633"/>
      <c r="AB441" s="633"/>
      <c r="AC441" s="633"/>
      <c r="AD441" s="633"/>
      <c r="AE441" s="633"/>
      <c r="AF441" s="633"/>
      <c r="AG441" s="633"/>
      <c r="AH441" s="633"/>
      <c r="AI441" s="633"/>
      <c r="AJ441" s="633"/>
      <c r="AK441" s="633"/>
      <c r="AL441" s="16"/>
      <c r="AM441" s="16"/>
      <c r="AN441" s="16"/>
      <c r="AO441" s="16"/>
      <c r="AP441" s="16"/>
      <c r="AQ441" s="16"/>
      <c r="AR441" s="16"/>
      <c r="AS441" s="16"/>
      <c r="AT441" s="17"/>
    </row>
    <row r="442" spans="1:46" s="11" customFormat="1" ht="6.75" customHeight="1">
      <c r="A442" s="8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10"/>
      <c r="X442" s="8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  <c r="AJ442" s="9"/>
      <c r="AK442" s="9"/>
      <c r="AL442" s="9"/>
      <c r="AM442" s="9"/>
      <c r="AN442" s="9"/>
      <c r="AO442" s="9"/>
      <c r="AP442" s="9"/>
      <c r="AQ442" s="9"/>
      <c r="AR442" s="9"/>
      <c r="AS442" s="9"/>
      <c r="AT442" s="10"/>
    </row>
    <row r="443" spans="1:46" s="12" customFormat="1" ht="12.75" customHeight="1">
      <c r="A443" s="621" t="str">
        <f>Name</f>
        <v>ТСЖ "Ласточка"</v>
      </c>
      <c r="B443" s="626"/>
      <c r="C443" s="626"/>
      <c r="D443" s="626"/>
      <c r="E443" s="626"/>
      <c r="F443" s="626"/>
      <c r="G443" s="626"/>
      <c r="H443" s="626"/>
      <c r="I443" s="626"/>
      <c r="J443" s="626"/>
      <c r="K443" s="626"/>
      <c r="L443" s="626"/>
      <c r="M443" s="626"/>
      <c r="N443" s="626"/>
      <c r="O443" s="626"/>
      <c r="P443" s="626"/>
      <c r="Q443" s="626"/>
      <c r="R443" s="626"/>
      <c r="S443" s="626"/>
      <c r="T443" s="626"/>
      <c r="U443" s="626"/>
      <c r="V443" s="626"/>
      <c r="W443" s="627"/>
      <c r="X443" s="621" t="str">
        <f>Name</f>
        <v>ТСЖ "Ласточка"</v>
      </c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3"/>
    </row>
    <row r="444" spans="1:46" s="12" customFormat="1" ht="12.75" customHeight="1">
      <c r="A444" s="621"/>
      <c r="B444" s="626"/>
      <c r="C444" s="626"/>
      <c r="D444" s="626"/>
      <c r="E444" s="626"/>
      <c r="F444" s="626"/>
      <c r="G444" s="626"/>
      <c r="H444" s="626"/>
      <c r="I444" s="626"/>
      <c r="J444" s="626"/>
      <c r="K444" s="626"/>
      <c r="L444" s="626"/>
      <c r="M444" s="626"/>
      <c r="N444" s="626"/>
      <c r="O444" s="626"/>
      <c r="P444" s="626"/>
      <c r="Q444" s="626"/>
      <c r="R444" s="626"/>
      <c r="S444" s="626"/>
      <c r="T444" s="626"/>
      <c r="U444" s="626"/>
      <c r="V444" s="626"/>
      <c r="W444" s="627"/>
      <c r="X444" s="624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3"/>
    </row>
    <row r="445" spans="1:46" s="12" customFormat="1" ht="6" customHeight="1">
      <c r="A445" s="621"/>
      <c r="B445" s="626"/>
      <c r="C445" s="626"/>
      <c r="D445" s="626"/>
      <c r="E445" s="626"/>
      <c r="F445" s="626"/>
      <c r="G445" s="626"/>
      <c r="H445" s="626"/>
      <c r="I445" s="626"/>
      <c r="J445" s="626"/>
      <c r="K445" s="626"/>
      <c r="L445" s="626"/>
      <c r="M445" s="626"/>
      <c r="N445" s="626"/>
      <c r="O445" s="626"/>
      <c r="P445" s="626"/>
      <c r="Q445" s="626"/>
      <c r="R445" s="626"/>
      <c r="S445" s="626"/>
      <c r="T445" s="626"/>
      <c r="U445" s="626"/>
      <c r="V445" s="626"/>
      <c r="W445" s="627"/>
      <c r="X445" s="13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4"/>
    </row>
    <row r="446" spans="1:46" s="12" customFormat="1" ht="9.9499999999999993" customHeight="1">
      <c r="A446" s="13"/>
      <c r="B446" s="625" t="str">
        <f>"ИНН "&amp;INN&amp;", БИК "&amp;BIC&amp;", Р/С "&amp;PersonalAcc</f>
        <v>ИНН 2538091633, БИК 040813608, Р/С 40703810050000001746</v>
      </c>
      <c r="C446" s="625"/>
      <c r="D446" s="625"/>
      <c r="E446" s="625"/>
      <c r="F446" s="625"/>
      <c r="G446" s="625"/>
      <c r="H446" s="625"/>
      <c r="I446" s="625"/>
      <c r="J446" s="625"/>
      <c r="K446" s="625"/>
      <c r="L446" s="625"/>
      <c r="M446" s="625"/>
      <c r="N446" s="625"/>
      <c r="O446" s="53"/>
      <c r="P446" s="53"/>
      <c r="Q446" s="53"/>
      <c r="R446" s="53"/>
      <c r="S446" s="53"/>
      <c r="T446" s="53"/>
      <c r="U446" s="53"/>
      <c r="V446" s="53"/>
      <c r="W446" s="14"/>
      <c r="X446" s="13"/>
      <c r="Y446" s="628" t="str">
        <f>"ИНН "&amp;INN&amp;", БИК "&amp;BIC&amp;", Р/С "&amp;PersonalAcc</f>
        <v>ИНН 2538091633, БИК 040813608, Р/С 40703810050000001746</v>
      </c>
      <c r="Z446" s="628"/>
      <c r="AA446" s="628"/>
      <c r="AB446" s="628"/>
      <c r="AC446" s="628"/>
      <c r="AD446" s="628"/>
      <c r="AE446" s="628"/>
      <c r="AF446" s="628"/>
      <c r="AG446" s="628"/>
      <c r="AH446" s="628"/>
      <c r="AI446" s="628"/>
      <c r="AJ446" s="628"/>
      <c r="AK446" s="628"/>
      <c r="AL446" s="53"/>
      <c r="AM446" s="53"/>
      <c r="AN446" s="53"/>
      <c r="AO446" s="53"/>
      <c r="AP446" s="53"/>
      <c r="AQ446" s="53"/>
      <c r="AR446" s="53"/>
      <c r="AS446" s="53"/>
      <c r="AT446" s="14"/>
    </row>
    <row r="447" spans="1:46" s="12" customFormat="1" ht="9.9499999999999993" customHeight="1">
      <c r="A447" s="13"/>
      <c r="B447" s="625"/>
      <c r="C447" s="625"/>
      <c r="D447" s="625"/>
      <c r="E447" s="625"/>
      <c r="F447" s="625"/>
      <c r="G447" s="625"/>
      <c r="H447" s="625"/>
      <c r="I447" s="625"/>
      <c r="J447" s="625"/>
      <c r="K447" s="625"/>
      <c r="L447" s="625"/>
      <c r="M447" s="625"/>
      <c r="N447" s="625"/>
      <c r="O447" s="53"/>
      <c r="P447" s="53"/>
      <c r="Q447" s="53"/>
      <c r="R447" s="53"/>
      <c r="S447" s="53"/>
      <c r="T447" s="53"/>
      <c r="U447" s="53"/>
      <c r="V447" s="53"/>
      <c r="W447" s="14"/>
      <c r="X447" s="13"/>
      <c r="Y447" s="628"/>
      <c r="Z447" s="628"/>
      <c r="AA447" s="628"/>
      <c r="AB447" s="628"/>
      <c r="AC447" s="628"/>
      <c r="AD447" s="628"/>
      <c r="AE447" s="628"/>
      <c r="AF447" s="628"/>
      <c r="AG447" s="628"/>
      <c r="AH447" s="628"/>
      <c r="AI447" s="628"/>
      <c r="AJ447" s="628"/>
      <c r="AK447" s="628"/>
      <c r="AL447" s="53"/>
      <c r="AM447" s="53"/>
      <c r="AN447" s="53"/>
      <c r="AO447" s="53"/>
      <c r="AP447" s="53"/>
      <c r="AQ447" s="53"/>
      <c r="AR447" s="53"/>
      <c r="AS447" s="53"/>
      <c r="AT447" s="14"/>
    </row>
    <row r="448" spans="1:46" s="12" customFormat="1" ht="6" customHeight="1">
      <c r="A448" s="13"/>
      <c r="B448" s="625"/>
      <c r="C448" s="625"/>
      <c r="D448" s="625"/>
      <c r="E448" s="625"/>
      <c r="F448" s="625"/>
      <c r="G448" s="625"/>
      <c r="H448" s="625"/>
      <c r="I448" s="625"/>
      <c r="J448" s="625"/>
      <c r="K448" s="625"/>
      <c r="L448" s="625"/>
      <c r="M448" s="625"/>
      <c r="N448" s="625"/>
      <c r="O448" s="11"/>
      <c r="P448" s="11"/>
      <c r="Q448" s="11"/>
      <c r="R448" s="11"/>
      <c r="S448" s="11"/>
      <c r="T448" s="11"/>
      <c r="U448" s="11"/>
      <c r="V448" s="11"/>
      <c r="W448" s="14"/>
      <c r="X448" s="13"/>
      <c r="Y448" s="628"/>
      <c r="Z448" s="628"/>
      <c r="AA448" s="628"/>
      <c r="AB448" s="628"/>
      <c r="AC448" s="628"/>
      <c r="AD448" s="628"/>
      <c r="AE448" s="628"/>
      <c r="AF448" s="628"/>
      <c r="AG448" s="628"/>
      <c r="AH448" s="628"/>
      <c r="AI448" s="628"/>
      <c r="AJ448" s="628"/>
      <c r="AK448" s="628"/>
      <c r="AL448" s="11"/>
      <c r="AM448" s="11"/>
      <c r="AN448" s="11"/>
      <c r="AO448" s="11"/>
      <c r="AP448" s="11"/>
      <c r="AQ448" s="11"/>
      <c r="AR448" s="11"/>
      <c r="AS448" s="11"/>
      <c r="AT448" s="14"/>
    </row>
    <row r="449" spans="1:46" s="12" customFormat="1" ht="8.1" customHeight="1">
      <c r="A449" s="13"/>
      <c r="B449" s="625"/>
      <c r="C449" s="625"/>
      <c r="D449" s="625"/>
      <c r="E449" s="625"/>
      <c r="F449" s="625"/>
      <c r="G449" s="625"/>
      <c r="H449" s="625"/>
      <c r="I449" s="625"/>
      <c r="J449" s="625"/>
      <c r="K449" s="625"/>
      <c r="L449" s="625"/>
      <c r="M449" s="625"/>
      <c r="N449" s="625"/>
      <c r="O449" s="11"/>
      <c r="P449" s="11"/>
      <c r="Q449" s="11"/>
      <c r="R449" s="11"/>
      <c r="S449" s="11"/>
      <c r="T449" s="11"/>
      <c r="U449" s="11"/>
      <c r="V449" s="11"/>
      <c r="W449" s="14"/>
      <c r="X449" s="13"/>
      <c r="Y449" s="628"/>
      <c r="Z449" s="628"/>
      <c r="AA449" s="628"/>
      <c r="AB449" s="628"/>
      <c r="AC449" s="628"/>
      <c r="AD449" s="628"/>
      <c r="AE449" s="628"/>
      <c r="AF449" s="628"/>
      <c r="AG449" s="628"/>
      <c r="AH449" s="628"/>
      <c r="AI449" s="628"/>
      <c r="AJ449" s="628"/>
      <c r="AK449" s="628"/>
      <c r="AL449" s="11"/>
      <c r="AM449" s="11"/>
      <c r="AN449" s="11"/>
      <c r="AO449" s="11"/>
      <c r="AP449" s="11"/>
      <c r="AQ449" s="11"/>
      <c r="AR449" s="11"/>
      <c r="AS449" s="11"/>
      <c r="AT449" s="14"/>
    </row>
    <row r="450" spans="1:46" s="12" customFormat="1" ht="8.1" customHeight="1">
      <c r="A450" s="13"/>
      <c r="B450" s="625"/>
      <c r="C450" s="625"/>
      <c r="D450" s="625"/>
      <c r="E450" s="625"/>
      <c r="F450" s="625"/>
      <c r="G450" s="625"/>
      <c r="H450" s="625"/>
      <c r="I450" s="625"/>
      <c r="J450" s="625"/>
      <c r="K450" s="625"/>
      <c r="L450" s="625"/>
      <c r="M450" s="625"/>
      <c r="N450" s="625"/>
      <c r="O450" s="11"/>
      <c r="P450" s="11"/>
      <c r="Q450" s="11"/>
      <c r="R450" s="11"/>
      <c r="S450" s="11"/>
      <c r="T450" s="11"/>
      <c r="U450" s="11"/>
      <c r="V450" s="11"/>
      <c r="W450" s="14"/>
      <c r="X450" s="13"/>
      <c r="Y450" s="628"/>
      <c r="Z450" s="628"/>
      <c r="AA450" s="628"/>
      <c r="AB450" s="628"/>
      <c r="AC450" s="628"/>
      <c r="AD450" s="628"/>
      <c r="AE450" s="628"/>
      <c r="AF450" s="628"/>
      <c r="AG450" s="628"/>
      <c r="AH450" s="628"/>
      <c r="AI450" s="628"/>
      <c r="AJ450" s="628"/>
      <c r="AK450" s="628"/>
      <c r="AL450" s="11"/>
      <c r="AM450" s="11"/>
      <c r="AN450" s="11"/>
      <c r="AO450" s="11"/>
      <c r="AP450" s="11"/>
      <c r="AQ450" s="11"/>
      <c r="AR450" s="11"/>
      <c r="AS450" s="11"/>
      <c r="AT450" s="14"/>
    </row>
    <row r="451" spans="1:46" s="12" customFormat="1" ht="9.9499999999999993" customHeight="1">
      <c r="A451" s="13"/>
      <c r="B451" s="629" t="s">
        <v>730</v>
      </c>
      <c r="C451" s="629"/>
      <c r="D451" s="629"/>
      <c r="E451" s="629"/>
      <c r="F451" s="629"/>
      <c r="G451" s="629"/>
      <c r="H451" s="629"/>
      <c r="I451" s="629"/>
      <c r="J451" s="629"/>
      <c r="K451" s="629"/>
      <c r="L451" s="629"/>
      <c r="M451" s="629"/>
      <c r="N451" s="630"/>
      <c r="O451" s="11"/>
      <c r="P451" s="11"/>
      <c r="Q451" s="11"/>
      <c r="R451" s="11"/>
      <c r="S451" s="11"/>
      <c r="T451" s="11"/>
      <c r="U451" s="11"/>
      <c r="V451" s="11"/>
      <c r="W451" s="14"/>
      <c r="X451" s="13"/>
      <c r="Y451" s="629" t="s">
        <v>731</v>
      </c>
      <c r="Z451" s="629"/>
      <c r="AA451" s="629"/>
      <c r="AB451" s="629"/>
      <c r="AC451" s="629"/>
      <c r="AD451" s="629"/>
      <c r="AE451" s="629"/>
      <c r="AF451" s="629"/>
      <c r="AG451" s="629"/>
      <c r="AH451" s="629"/>
      <c r="AI451" s="629"/>
      <c r="AJ451" s="629"/>
      <c r="AK451" s="630"/>
      <c r="AL451" s="11"/>
      <c r="AM451" s="11"/>
      <c r="AN451" s="11"/>
      <c r="AO451" s="11"/>
      <c r="AP451" s="11"/>
      <c r="AQ451" s="11"/>
      <c r="AR451" s="11"/>
      <c r="AS451" s="11"/>
      <c r="AT451" s="14"/>
    </row>
    <row r="452" spans="1:46" s="12" customFormat="1" ht="8.1" customHeight="1">
      <c r="A452" s="13"/>
      <c r="B452" s="629"/>
      <c r="C452" s="629"/>
      <c r="D452" s="629"/>
      <c r="E452" s="629"/>
      <c r="F452" s="629"/>
      <c r="G452" s="629"/>
      <c r="H452" s="629"/>
      <c r="I452" s="629"/>
      <c r="J452" s="629"/>
      <c r="K452" s="629"/>
      <c r="L452" s="629"/>
      <c r="M452" s="629"/>
      <c r="N452" s="630"/>
      <c r="O452" s="11"/>
      <c r="P452" s="11"/>
      <c r="Q452" s="11"/>
      <c r="R452" s="11"/>
      <c r="S452" s="11"/>
      <c r="T452" s="11"/>
      <c r="U452" s="11"/>
      <c r="V452" s="11"/>
      <c r="W452" s="14"/>
      <c r="X452" s="13"/>
      <c r="Y452" s="629"/>
      <c r="Z452" s="629"/>
      <c r="AA452" s="629"/>
      <c r="AB452" s="629"/>
      <c r="AC452" s="629"/>
      <c r="AD452" s="629"/>
      <c r="AE452" s="629"/>
      <c r="AF452" s="629"/>
      <c r="AG452" s="629"/>
      <c r="AH452" s="629"/>
      <c r="AI452" s="629"/>
      <c r="AJ452" s="629"/>
      <c r="AK452" s="630"/>
      <c r="AL452" s="11"/>
      <c r="AM452" s="11"/>
      <c r="AN452" s="11"/>
      <c r="AO452" s="11"/>
      <c r="AP452" s="11"/>
      <c r="AQ452" s="11"/>
      <c r="AR452" s="11"/>
      <c r="AS452" s="11"/>
      <c r="AT452" s="14"/>
    </row>
    <row r="453" spans="1:46" s="12" customFormat="1" ht="8.1" customHeight="1">
      <c r="A453" s="13"/>
      <c r="B453" s="629" t="s">
        <v>1020</v>
      </c>
      <c r="C453" s="629"/>
      <c r="D453" s="629"/>
      <c r="E453" s="629"/>
      <c r="F453" s="629"/>
      <c r="G453" s="629"/>
      <c r="H453" s="629"/>
      <c r="I453" s="629"/>
      <c r="J453" s="629"/>
      <c r="K453" s="629"/>
      <c r="L453" s="629"/>
      <c r="M453" s="629"/>
      <c r="N453" s="630"/>
      <c r="O453" s="11"/>
      <c r="P453" s="11"/>
      <c r="Q453" s="11"/>
      <c r="R453" s="11"/>
      <c r="S453" s="11"/>
      <c r="T453" s="11"/>
      <c r="U453" s="11"/>
      <c r="V453" s="11"/>
      <c r="W453" s="14"/>
      <c r="X453" s="13"/>
      <c r="Y453" s="629" t="s">
        <v>1020</v>
      </c>
      <c r="Z453" s="629"/>
      <c r="AA453" s="629"/>
      <c r="AB453" s="629"/>
      <c r="AC453" s="629"/>
      <c r="AD453" s="629"/>
      <c r="AE453" s="629"/>
      <c r="AF453" s="629"/>
      <c r="AG453" s="629"/>
      <c r="AH453" s="629"/>
      <c r="AI453" s="629"/>
      <c r="AJ453" s="629"/>
      <c r="AK453" s="630"/>
      <c r="AL453" s="11"/>
      <c r="AM453" s="11"/>
      <c r="AN453" s="11"/>
      <c r="AO453" s="11"/>
      <c r="AP453" s="11"/>
      <c r="AQ453" s="11"/>
      <c r="AR453" s="11"/>
      <c r="AS453" s="11"/>
      <c r="AT453" s="14"/>
    </row>
    <row r="454" spans="1:46" s="12" customFormat="1" ht="9.9499999999999993" customHeight="1">
      <c r="A454" s="13"/>
      <c r="B454" s="629"/>
      <c r="C454" s="629"/>
      <c r="D454" s="629"/>
      <c r="E454" s="629"/>
      <c r="F454" s="629"/>
      <c r="G454" s="629"/>
      <c r="H454" s="629"/>
      <c r="I454" s="629"/>
      <c r="J454" s="629"/>
      <c r="K454" s="629"/>
      <c r="L454" s="629"/>
      <c r="M454" s="629"/>
      <c r="N454" s="630"/>
      <c r="O454" s="11"/>
      <c r="P454" s="11"/>
      <c r="Q454" s="11"/>
      <c r="R454" s="11"/>
      <c r="S454" s="11"/>
      <c r="T454" s="11"/>
      <c r="U454" s="11"/>
      <c r="V454" s="11"/>
      <c r="W454" s="14"/>
      <c r="X454" s="13"/>
      <c r="Y454" s="629"/>
      <c r="Z454" s="629"/>
      <c r="AA454" s="629"/>
      <c r="AB454" s="629"/>
      <c r="AC454" s="629"/>
      <c r="AD454" s="629"/>
      <c r="AE454" s="629"/>
      <c r="AF454" s="629"/>
      <c r="AG454" s="629"/>
      <c r="AH454" s="629"/>
      <c r="AI454" s="629"/>
      <c r="AJ454" s="629"/>
      <c r="AK454" s="630"/>
      <c r="AL454" s="11"/>
      <c r="AM454" s="11"/>
      <c r="AN454" s="11"/>
      <c r="AO454" s="11"/>
      <c r="AP454" s="11"/>
      <c r="AQ454" s="11"/>
      <c r="AR454" s="11"/>
      <c r="AS454" s="11"/>
      <c r="AT454" s="14"/>
    </row>
    <row r="455" spans="1:46" s="12" customFormat="1" ht="8.1" customHeight="1">
      <c r="A455" s="13"/>
      <c r="B455" s="629" t="s">
        <v>1059</v>
      </c>
      <c r="C455" s="629"/>
      <c r="D455" s="629"/>
      <c r="E455" s="629"/>
      <c r="F455" s="629"/>
      <c r="G455" s="629"/>
      <c r="H455" s="629"/>
      <c r="I455" s="629"/>
      <c r="J455" s="629"/>
      <c r="K455" s="629"/>
      <c r="L455" s="629"/>
      <c r="M455" s="629"/>
      <c r="N455" s="630"/>
      <c r="O455" s="11"/>
      <c r="P455" s="11"/>
      <c r="Q455" s="11"/>
      <c r="R455" s="11"/>
      <c r="S455" s="11"/>
      <c r="T455" s="11"/>
      <c r="U455" s="11"/>
      <c r="V455" s="11"/>
      <c r="W455" s="14"/>
      <c r="X455" s="13"/>
      <c r="Y455" s="629" t="s">
        <v>1060</v>
      </c>
      <c r="Z455" s="629"/>
      <c r="AA455" s="629"/>
      <c r="AB455" s="629"/>
      <c r="AC455" s="629"/>
      <c r="AD455" s="629"/>
      <c r="AE455" s="629"/>
      <c r="AF455" s="629"/>
      <c r="AG455" s="629"/>
      <c r="AH455" s="629"/>
      <c r="AI455" s="629"/>
      <c r="AJ455" s="629"/>
      <c r="AK455" s="630"/>
      <c r="AL455" s="11"/>
      <c r="AM455" s="11"/>
      <c r="AN455" s="11"/>
      <c r="AO455" s="11"/>
      <c r="AP455" s="11"/>
      <c r="AQ455" s="11"/>
      <c r="AR455" s="11"/>
      <c r="AS455" s="11"/>
      <c r="AT455" s="14"/>
    </row>
    <row r="456" spans="1:46" s="12" customFormat="1" ht="8.1" customHeight="1">
      <c r="A456" s="13"/>
      <c r="B456" s="629"/>
      <c r="C456" s="629"/>
      <c r="D456" s="629"/>
      <c r="E456" s="629"/>
      <c r="F456" s="629"/>
      <c r="G456" s="629"/>
      <c r="H456" s="629"/>
      <c r="I456" s="629"/>
      <c r="J456" s="629"/>
      <c r="K456" s="629"/>
      <c r="L456" s="629"/>
      <c r="M456" s="629"/>
      <c r="N456" s="630"/>
      <c r="O456" s="11"/>
      <c r="P456" s="11"/>
      <c r="Q456" s="11"/>
      <c r="R456" s="11"/>
      <c r="S456" s="11"/>
      <c r="T456" s="11"/>
      <c r="U456" s="11"/>
      <c r="V456" s="11"/>
      <c r="W456" s="14"/>
      <c r="X456" s="13"/>
      <c r="Y456" s="629"/>
      <c r="Z456" s="629"/>
      <c r="AA456" s="629"/>
      <c r="AB456" s="629"/>
      <c r="AC456" s="629"/>
      <c r="AD456" s="629"/>
      <c r="AE456" s="629"/>
      <c r="AF456" s="629"/>
      <c r="AG456" s="629"/>
      <c r="AH456" s="629"/>
      <c r="AI456" s="629"/>
      <c r="AJ456" s="629"/>
      <c r="AK456" s="630"/>
      <c r="AL456" s="11"/>
      <c r="AM456" s="11"/>
      <c r="AN456" s="11"/>
      <c r="AO456" s="11"/>
      <c r="AP456" s="11"/>
      <c r="AQ456" s="11"/>
      <c r="AR456" s="11"/>
      <c r="AS456" s="11"/>
      <c r="AT456" s="14"/>
    </row>
    <row r="457" spans="1:46" s="12" customFormat="1" ht="9.75" customHeight="1">
      <c r="A457" s="13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4"/>
      <c r="X457" s="13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4"/>
    </row>
    <row r="458" spans="1:46" s="12" customFormat="1" ht="8.1" customHeight="1">
      <c r="A458" s="13"/>
      <c r="B458" s="631" t="s">
        <v>852</v>
      </c>
      <c r="C458" s="631"/>
      <c r="D458" s="631"/>
      <c r="E458" s="631"/>
      <c r="F458" s="631"/>
      <c r="G458" s="631"/>
      <c r="H458" s="631"/>
      <c r="I458" s="631"/>
      <c r="J458" s="631"/>
      <c r="K458" s="631"/>
      <c r="L458" s="631"/>
      <c r="M458" s="631"/>
      <c r="N458" s="632"/>
      <c r="O458" s="11"/>
      <c r="P458" s="11"/>
      <c r="Q458" s="11"/>
      <c r="R458" s="11"/>
      <c r="S458" s="11"/>
      <c r="T458" s="11"/>
      <c r="U458" s="11"/>
      <c r="V458" s="11"/>
      <c r="W458" s="14"/>
      <c r="X458" s="13"/>
      <c r="Y458" s="631" t="s">
        <v>853</v>
      </c>
      <c r="Z458" s="631"/>
      <c r="AA458" s="631"/>
      <c r="AB458" s="631"/>
      <c r="AC458" s="631"/>
      <c r="AD458" s="631"/>
      <c r="AE458" s="631"/>
      <c r="AF458" s="631"/>
      <c r="AG458" s="631"/>
      <c r="AH458" s="631"/>
      <c r="AI458" s="631"/>
      <c r="AJ458" s="631"/>
      <c r="AK458" s="632"/>
      <c r="AL458" s="11"/>
      <c r="AM458" s="11"/>
      <c r="AN458" s="11"/>
      <c r="AO458" s="11"/>
      <c r="AP458" s="11"/>
      <c r="AQ458" s="11"/>
      <c r="AR458" s="11"/>
      <c r="AS458" s="11"/>
      <c r="AT458" s="14"/>
    </row>
    <row r="459" spans="1:46" s="12" customFormat="1" ht="9.9499999999999993" customHeight="1">
      <c r="A459" s="13"/>
      <c r="B459" s="631"/>
      <c r="C459" s="631"/>
      <c r="D459" s="631"/>
      <c r="E459" s="631"/>
      <c r="F459" s="631"/>
      <c r="G459" s="631"/>
      <c r="H459" s="631"/>
      <c r="I459" s="631"/>
      <c r="J459" s="631"/>
      <c r="K459" s="631"/>
      <c r="L459" s="631"/>
      <c r="M459" s="631"/>
      <c r="N459" s="632"/>
      <c r="O459" s="11"/>
      <c r="P459" s="11"/>
      <c r="Q459" s="11"/>
      <c r="R459" s="11"/>
      <c r="S459" s="11"/>
      <c r="T459" s="11"/>
      <c r="U459" s="11"/>
      <c r="V459" s="11"/>
      <c r="W459" s="14"/>
      <c r="X459" s="13"/>
      <c r="Y459" s="631"/>
      <c r="Z459" s="631"/>
      <c r="AA459" s="631"/>
      <c r="AB459" s="631"/>
      <c r="AC459" s="631"/>
      <c r="AD459" s="631"/>
      <c r="AE459" s="631"/>
      <c r="AF459" s="631"/>
      <c r="AG459" s="631"/>
      <c r="AH459" s="631"/>
      <c r="AI459" s="631"/>
      <c r="AJ459" s="631"/>
      <c r="AK459" s="632"/>
      <c r="AL459" s="11"/>
      <c r="AM459" s="11"/>
      <c r="AN459" s="11"/>
      <c r="AO459" s="11"/>
      <c r="AP459" s="11"/>
      <c r="AQ459" s="11"/>
      <c r="AR459" s="11"/>
      <c r="AS459" s="11"/>
      <c r="AT459" s="14"/>
    </row>
    <row r="460" spans="1:46" s="12" customFormat="1" ht="9.9499999999999993" customHeight="1">
      <c r="A460" s="13"/>
      <c r="B460" s="631"/>
      <c r="C460" s="631"/>
      <c r="D460" s="631"/>
      <c r="E460" s="631"/>
      <c r="F460" s="631"/>
      <c r="G460" s="631"/>
      <c r="H460" s="631"/>
      <c r="I460" s="631"/>
      <c r="J460" s="631"/>
      <c r="K460" s="631"/>
      <c r="L460" s="631"/>
      <c r="M460" s="631"/>
      <c r="N460" s="632"/>
      <c r="O460" s="11"/>
      <c r="P460" s="11"/>
      <c r="Q460" s="11"/>
      <c r="R460" s="11"/>
      <c r="S460" s="11"/>
      <c r="T460" s="11"/>
      <c r="U460" s="11"/>
      <c r="V460" s="11"/>
      <c r="W460" s="14"/>
      <c r="X460" s="13"/>
      <c r="Y460" s="631"/>
      <c r="Z460" s="631"/>
      <c r="AA460" s="631"/>
      <c r="AB460" s="631"/>
      <c r="AC460" s="631"/>
      <c r="AD460" s="631"/>
      <c r="AE460" s="631"/>
      <c r="AF460" s="631"/>
      <c r="AG460" s="631"/>
      <c r="AH460" s="631"/>
      <c r="AI460" s="631"/>
      <c r="AJ460" s="631"/>
      <c r="AK460" s="632"/>
      <c r="AL460" s="11"/>
      <c r="AM460" s="11"/>
      <c r="AN460" s="11"/>
      <c r="AO460" s="11"/>
      <c r="AP460" s="11"/>
      <c r="AQ460" s="11"/>
      <c r="AR460" s="11"/>
      <c r="AS460" s="11"/>
      <c r="AT460" s="14"/>
    </row>
    <row r="461" spans="1:46" s="12" customFormat="1" ht="9.9499999999999993" customHeight="1">
      <c r="A461" s="13"/>
      <c r="B461" s="631"/>
      <c r="C461" s="631"/>
      <c r="D461" s="631"/>
      <c r="E461" s="631"/>
      <c r="F461" s="631"/>
      <c r="G461" s="631"/>
      <c r="H461" s="631"/>
      <c r="I461" s="631"/>
      <c r="J461" s="631"/>
      <c r="K461" s="631"/>
      <c r="L461" s="631"/>
      <c r="M461" s="631"/>
      <c r="N461" s="632"/>
      <c r="O461" s="11"/>
      <c r="P461" s="11"/>
      <c r="Q461" s="11"/>
      <c r="R461" s="11"/>
      <c r="S461" s="11"/>
      <c r="T461" s="11"/>
      <c r="U461" s="11"/>
      <c r="V461" s="11"/>
      <c r="W461" s="14"/>
      <c r="X461" s="13"/>
      <c r="Y461" s="631"/>
      <c r="Z461" s="631"/>
      <c r="AA461" s="631"/>
      <c r="AB461" s="631"/>
      <c r="AC461" s="631"/>
      <c r="AD461" s="631"/>
      <c r="AE461" s="631"/>
      <c r="AF461" s="631"/>
      <c r="AG461" s="631"/>
      <c r="AH461" s="631"/>
      <c r="AI461" s="631"/>
      <c r="AJ461" s="631"/>
      <c r="AK461" s="632"/>
      <c r="AL461" s="11"/>
      <c r="AM461" s="11"/>
      <c r="AN461" s="11"/>
      <c r="AO461" s="11"/>
      <c r="AP461" s="11"/>
      <c r="AQ461" s="11"/>
      <c r="AR461" s="11"/>
      <c r="AS461" s="11"/>
      <c r="AT461" s="14"/>
    </row>
    <row r="462" spans="1:46" s="12" customFormat="1" ht="6" customHeight="1">
      <c r="A462" s="15"/>
      <c r="B462" s="633"/>
      <c r="C462" s="633"/>
      <c r="D462" s="633"/>
      <c r="E462" s="633"/>
      <c r="F462" s="633"/>
      <c r="G462" s="633"/>
      <c r="H462" s="633"/>
      <c r="I462" s="633"/>
      <c r="J462" s="633"/>
      <c r="K462" s="633"/>
      <c r="L462" s="633"/>
      <c r="M462" s="633"/>
      <c r="N462" s="633"/>
      <c r="O462" s="16"/>
      <c r="P462" s="16"/>
      <c r="Q462" s="16"/>
      <c r="R462" s="16"/>
      <c r="S462" s="16"/>
      <c r="T462" s="16"/>
      <c r="U462" s="16"/>
      <c r="V462" s="16"/>
      <c r="W462" s="17"/>
      <c r="X462" s="15"/>
      <c r="Y462" s="633"/>
      <c r="Z462" s="633"/>
      <c r="AA462" s="633"/>
      <c r="AB462" s="633"/>
      <c r="AC462" s="633"/>
      <c r="AD462" s="633"/>
      <c r="AE462" s="633"/>
      <c r="AF462" s="633"/>
      <c r="AG462" s="633"/>
      <c r="AH462" s="633"/>
      <c r="AI462" s="633"/>
      <c r="AJ462" s="633"/>
      <c r="AK462" s="633"/>
      <c r="AL462" s="16"/>
      <c r="AM462" s="16"/>
      <c r="AN462" s="16"/>
      <c r="AO462" s="16"/>
      <c r="AP462" s="16"/>
      <c r="AQ462" s="16"/>
      <c r="AR462" s="16"/>
      <c r="AS462" s="16"/>
      <c r="AT462" s="17"/>
    </row>
    <row r="463" spans="1:46" s="11" customFormat="1" ht="6.75" customHeight="1">
      <c r="A463" s="8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10"/>
      <c r="X463" s="8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  <c r="AJ463" s="9"/>
      <c r="AK463" s="9"/>
      <c r="AL463" s="9"/>
      <c r="AM463" s="9"/>
      <c r="AN463" s="9"/>
      <c r="AO463" s="9"/>
      <c r="AP463" s="9"/>
      <c r="AQ463" s="9"/>
      <c r="AR463" s="9"/>
      <c r="AS463" s="9"/>
      <c r="AT463" s="10"/>
    </row>
    <row r="464" spans="1:46" s="12" customFormat="1" ht="12.75" customHeight="1">
      <c r="A464" s="621" t="str">
        <f>Name</f>
        <v>ТСЖ "Ласточка"</v>
      </c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3"/>
      <c r="X464" s="621" t="str">
        <f>Name</f>
        <v>ТСЖ "Ласточка"</v>
      </c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3"/>
    </row>
    <row r="465" spans="1:46" s="12" customFormat="1" ht="12.75" customHeight="1">
      <c r="A465" s="624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3"/>
      <c r="X465" s="624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3"/>
    </row>
    <row r="466" spans="1:46" s="12" customFormat="1" ht="6" customHeight="1">
      <c r="A466" s="13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4"/>
      <c r="X466" s="13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4"/>
    </row>
    <row r="467" spans="1:46" s="12" customFormat="1" ht="9.9499999999999993" customHeight="1">
      <c r="A467" s="13"/>
      <c r="B467" s="628" t="str">
        <f>"ИНН "&amp;INN&amp;", БИК "&amp;BIC&amp;", Р/С "&amp;PersonalAcc</f>
        <v>ИНН 2538091633, БИК 040813608, Р/С 40703810050000001746</v>
      </c>
      <c r="C467" s="628"/>
      <c r="D467" s="628"/>
      <c r="E467" s="628"/>
      <c r="F467" s="628"/>
      <c r="G467" s="628"/>
      <c r="H467" s="628"/>
      <c r="I467" s="628"/>
      <c r="J467" s="628"/>
      <c r="K467" s="628"/>
      <c r="L467" s="628"/>
      <c r="M467" s="628"/>
      <c r="N467" s="628"/>
      <c r="O467" s="53"/>
      <c r="P467" s="53"/>
      <c r="Q467" s="53"/>
      <c r="R467" s="53"/>
      <c r="S467" s="53"/>
      <c r="T467" s="53"/>
      <c r="U467" s="53"/>
      <c r="V467" s="53"/>
      <c r="W467" s="14"/>
      <c r="X467" s="13"/>
      <c r="Y467" s="628" t="str">
        <f>"ИНН "&amp;INN&amp;", БИК "&amp;BIC&amp;", Р/С "&amp;PersonalAcc</f>
        <v>ИНН 2538091633, БИК 040813608, Р/С 40703810050000001746</v>
      </c>
      <c r="Z467" s="628"/>
      <c r="AA467" s="628"/>
      <c r="AB467" s="628"/>
      <c r="AC467" s="628"/>
      <c r="AD467" s="628"/>
      <c r="AE467" s="628"/>
      <c r="AF467" s="628"/>
      <c r="AG467" s="628"/>
      <c r="AH467" s="628"/>
      <c r="AI467" s="628"/>
      <c r="AJ467" s="628"/>
      <c r="AK467" s="628"/>
      <c r="AL467" s="53"/>
      <c r="AM467" s="53"/>
      <c r="AN467" s="53"/>
      <c r="AO467" s="53"/>
      <c r="AP467" s="53"/>
      <c r="AQ467" s="53"/>
      <c r="AR467" s="53"/>
      <c r="AS467" s="53"/>
      <c r="AT467" s="14"/>
    </row>
    <row r="468" spans="1:46" s="12" customFormat="1" ht="9.9499999999999993" customHeight="1">
      <c r="A468" s="13"/>
      <c r="B468" s="628"/>
      <c r="C468" s="628"/>
      <c r="D468" s="628"/>
      <c r="E468" s="628"/>
      <c r="F468" s="628"/>
      <c r="G468" s="628"/>
      <c r="H468" s="628"/>
      <c r="I468" s="628"/>
      <c r="J468" s="628"/>
      <c r="K468" s="628"/>
      <c r="L468" s="628"/>
      <c r="M468" s="628"/>
      <c r="N468" s="628"/>
      <c r="O468" s="53"/>
      <c r="P468" s="53"/>
      <c r="Q468" s="53"/>
      <c r="R468" s="53"/>
      <c r="S468" s="53"/>
      <c r="T468" s="53"/>
      <c r="U468" s="53"/>
      <c r="V468" s="53"/>
      <c r="W468" s="14"/>
      <c r="X468" s="13"/>
      <c r="Y468" s="628"/>
      <c r="Z468" s="628"/>
      <c r="AA468" s="628"/>
      <c r="AB468" s="628"/>
      <c r="AC468" s="628"/>
      <c r="AD468" s="628"/>
      <c r="AE468" s="628"/>
      <c r="AF468" s="628"/>
      <c r="AG468" s="628"/>
      <c r="AH468" s="628"/>
      <c r="AI468" s="628"/>
      <c r="AJ468" s="628"/>
      <c r="AK468" s="628"/>
      <c r="AL468" s="53"/>
      <c r="AM468" s="53"/>
      <c r="AN468" s="53"/>
      <c r="AO468" s="53"/>
      <c r="AP468" s="53"/>
      <c r="AQ468" s="53"/>
      <c r="AR468" s="53"/>
      <c r="AS468" s="53"/>
      <c r="AT468" s="14"/>
    </row>
    <row r="469" spans="1:46" s="12" customFormat="1" ht="6" customHeight="1">
      <c r="A469" s="13"/>
      <c r="B469" s="628"/>
      <c r="C469" s="628"/>
      <c r="D469" s="628"/>
      <c r="E469" s="628"/>
      <c r="F469" s="628"/>
      <c r="G469" s="628"/>
      <c r="H469" s="628"/>
      <c r="I469" s="628"/>
      <c r="J469" s="628"/>
      <c r="K469" s="628"/>
      <c r="L469" s="628"/>
      <c r="M469" s="628"/>
      <c r="N469" s="628"/>
      <c r="O469" s="11"/>
      <c r="P469" s="11"/>
      <c r="Q469" s="11"/>
      <c r="R469" s="11"/>
      <c r="S469" s="11"/>
      <c r="T469" s="11"/>
      <c r="U469" s="11"/>
      <c r="V469" s="11"/>
      <c r="W469" s="14"/>
      <c r="X469" s="13"/>
      <c r="Y469" s="628"/>
      <c r="Z469" s="628"/>
      <c r="AA469" s="628"/>
      <c r="AB469" s="628"/>
      <c r="AC469" s="628"/>
      <c r="AD469" s="628"/>
      <c r="AE469" s="628"/>
      <c r="AF469" s="628"/>
      <c r="AG469" s="628"/>
      <c r="AH469" s="628"/>
      <c r="AI469" s="628"/>
      <c r="AJ469" s="628"/>
      <c r="AK469" s="628"/>
      <c r="AL469" s="11"/>
      <c r="AM469" s="11"/>
      <c r="AN469" s="11"/>
      <c r="AO469" s="11"/>
      <c r="AP469" s="11"/>
      <c r="AQ469" s="11"/>
      <c r="AR469" s="11"/>
      <c r="AS469" s="11"/>
      <c r="AT469" s="14"/>
    </row>
    <row r="470" spans="1:46" s="12" customFormat="1" ht="8.1" customHeight="1">
      <c r="A470" s="13"/>
      <c r="B470" s="628"/>
      <c r="C470" s="628"/>
      <c r="D470" s="628"/>
      <c r="E470" s="628"/>
      <c r="F470" s="628"/>
      <c r="G470" s="628"/>
      <c r="H470" s="628"/>
      <c r="I470" s="628"/>
      <c r="J470" s="628"/>
      <c r="K470" s="628"/>
      <c r="L470" s="628"/>
      <c r="M470" s="628"/>
      <c r="N470" s="628"/>
      <c r="O470" s="11"/>
      <c r="P470" s="11"/>
      <c r="Q470" s="11"/>
      <c r="R470" s="11"/>
      <c r="S470" s="11"/>
      <c r="T470" s="11"/>
      <c r="U470" s="11"/>
      <c r="V470" s="11"/>
      <c r="W470" s="14"/>
      <c r="X470" s="13"/>
      <c r="Y470" s="628"/>
      <c r="Z470" s="628"/>
      <c r="AA470" s="628"/>
      <c r="AB470" s="628"/>
      <c r="AC470" s="628"/>
      <c r="AD470" s="628"/>
      <c r="AE470" s="628"/>
      <c r="AF470" s="628"/>
      <c r="AG470" s="628"/>
      <c r="AH470" s="628"/>
      <c r="AI470" s="628"/>
      <c r="AJ470" s="628"/>
      <c r="AK470" s="628"/>
      <c r="AL470" s="11"/>
      <c r="AM470" s="11"/>
      <c r="AN470" s="11"/>
      <c r="AO470" s="11"/>
      <c r="AP470" s="11"/>
      <c r="AQ470" s="11"/>
      <c r="AR470" s="11"/>
      <c r="AS470" s="11"/>
      <c r="AT470" s="14"/>
    </row>
    <row r="471" spans="1:46" s="12" customFormat="1" ht="8.1" customHeight="1">
      <c r="A471" s="13"/>
      <c r="B471" s="628"/>
      <c r="C471" s="628"/>
      <c r="D471" s="628"/>
      <c r="E471" s="628"/>
      <c r="F471" s="628"/>
      <c r="G471" s="628"/>
      <c r="H471" s="628"/>
      <c r="I471" s="628"/>
      <c r="J471" s="628"/>
      <c r="K471" s="628"/>
      <c r="L471" s="628"/>
      <c r="M471" s="628"/>
      <c r="N471" s="628"/>
      <c r="O471" s="11"/>
      <c r="P471" s="11"/>
      <c r="Q471" s="11"/>
      <c r="R471" s="11"/>
      <c r="S471" s="11"/>
      <c r="T471" s="11"/>
      <c r="U471" s="11"/>
      <c r="V471" s="11"/>
      <c r="W471" s="14"/>
      <c r="X471" s="13"/>
      <c r="Y471" s="628"/>
      <c r="Z471" s="628"/>
      <c r="AA471" s="628"/>
      <c r="AB471" s="628"/>
      <c r="AC471" s="628"/>
      <c r="AD471" s="628"/>
      <c r="AE471" s="628"/>
      <c r="AF471" s="628"/>
      <c r="AG471" s="628"/>
      <c r="AH471" s="628"/>
      <c r="AI471" s="628"/>
      <c r="AJ471" s="628"/>
      <c r="AK471" s="628"/>
      <c r="AL471" s="11"/>
      <c r="AM471" s="11"/>
      <c r="AN471" s="11"/>
      <c r="AO471" s="11"/>
      <c r="AP471" s="11"/>
      <c r="AQ471" s="11"/>
      <c r="AR471" s="11"/>
      <c r="AS471" s="11"/>
      <c r="AT471" s="14"/>
    </row>
    <row r="472" spans="1:46" s="12" customFormat="1" ht="9.9499999999999993" customHeight="1">
      <c r="A472" s="13"/>
      <c r="B472" s="629" t="s">
        <v>732</v>
      </c>
      <c r="C472" s="629"/>
      <c r="D472" s="629"/>
      <c r="E472" s="629"/>
      <c r="F472" s="629"/>
      <c r="G472" s="629"/>
      <c r="H472" s="629"/>
      <c r="I472" s="629"/>
      <c r="J472" s="629"/>
      <c r="K472" s="629"/>
      <c r="L472" s="629"/>
      <c r="M472" s="629"/>
      <c r="N472" s="630"/>
      <c r="O472" s="11"/>
      <c r="P472" s="11"/>
      <c r="Q472" s="11"/>
      <c r="R472" s="11"/>
      <c r="S472" s="11"/>
      <c r="T472" s="11"/>
      <c r="U472" s="11"/>
      <c r="V472" s="11"/>
      <c r="W472" s="14"/>
      <c r="X472" s="13"/>
      <c r="Y472" s="629" t="s">
        <v>733</v>
      </c>
      <c r="Z472" s="629"/>
      <c r="AA472" s="629"/>
      <c r="AB472" s="629"/>
      <c r="AC472" s="629"/>
      <c r="AD472" s="629"/>
      <c r="AE472" s="629"/>
      <c r="AF472" s="629"/>
      <c r="AG472" s="629"/>
      <c r="AH472" s="629"/>
      <c r="AI472" s="629"/>
      <c r="AJ472" s="629"/>
      <c r="AK472" s="630"/>
      <c r="AL472" s="11"/>
      <c r="AM472" s="11"/>
      <c r="AN472" s="11"/>
      <c r="AO472" s="11"/>
      <c r="AP472" s="11"/>
      <c r="AQ472" s="11"/>
      <c r="AR472" s="11"/>
      <c r="AS472" s="11"/>
      <c r="AT472" s="14"/>
    </row>
    <row r="473" spans="1:46" s="12" customFormat="1" ht="8.1" customHeight="1">
      <c r="A473" s="13"/>
      <c r="B473" s="629"/>
      <c r="C473" s="629"/>
      <c r="D473" s="629"/>
      <c r="E473" s="629"/>
      <c r="F473" s="629"/>
      <c r="G473" s="629"/>
      <c r="H473" s="629"/>
      <c r="I473" s="629"/>
      <c r="J473" s="629"/>
      <c r="K473" s="629"/>
      <c r="L473" s="629"/>
      <c r="M473" s="629"/>
      <c r="N473" s="630"/>
      <c r="O473" s="11"/>
      <c r="P473" s="11"/>
      <c r="Q473" s="11"/>
      <c r="R473" s="11"/>
      <c r="S473" s="11"/>
      <c r="T473" s="11"/>
      <c r="U473" s="11"/>
      <c r="V473" s="11"/>
      <c r="W473" s="14"/>
      <c r="X473" s="13"/>
      <c r="Y473" s="629"/>
      <c r="Z473" s="629"/>
      <c r="AA473" s="629"/>
      <c r="AB473" s="629"/>
      <c r="AC473" s="629"/>
      <c r="AD473" s="629"/>
      <c r="AE473" s="629"/>
      <c r="AF473" s="629"/>
      <c r="AG473" s="629"/>
      <c r="AH473" s="629"/>
      <c r="AI473" s="629"/>
      <c r="AJ473" s="629"/>
      <c r="AK473" s="630"/>
      <c r="AL473" s="11"/>
      <c r="AM473" s="11"/>
      <c r="AN473" s="11"/>
      <c r="AO473" s="11"/>
      <c r="AP473" s="11"/>
      <c r="AQ473" s="11"/>
      <c r="AR473" s="11"/>
      <c r="AS473" s="11"/>
      <c r="AT473" s="14"/>
    </row>
    <row r="474" spans="1:46" s="12" customFormat="1" ht="8.1" customHeight="1">
      <c r="A474" s="13"/>
      <c r="B474" s="629" t="s">
        <v>1020</v>
      </c>
      <c r="C474" s="629"/>
      <c r="D474" s="629"/>
      <c r="E474" s="629"/>
      <c r="F474" s="629"/>
      <c r="G474" s="629"/>
      <c r="H474" s="629"/>
      <c r="I474" s="629"/>
      <c r="J474" s="629"/>
      <c r="K474" s="629"/>
      <c r="L474" s="629"/>
      <c r="M474" s="629"/>
      <c r="N474" s="630"/>
      <c r="O474" s="11"/>
      <c r="P474" s="11"/>
      <c r="Q474" s="11"/>
      <c r="R474" s="11"/>
      <c r="S474" s="11"/>
      <c r="T474" s="11"/>
      <c r="U474" s="11"/>
      <c r="V474" s="11"/>
      <c r="W474" s="14"/>
      <c r="X474" s="13"/>
      <c r="Y474" s="629" t="s">
        <v>1020</v>
      </c>
      <c r="Z474" s="629"/>
      <c r="AA474" s="629"/>
      <c r="AB474" s="629"/>
      <c r="AC474" s="629"/>
      <c r="AD474" s="629"/>
      <c r="AE474" s="629"/>
      <c r="AF474" s="629"/>
      <c r="AG474" s="629"/>
      <c r="AH474" s="629"/>
      <c r="AI474" s="629"/>
      <c r="AJ474" s="629"/>
      <c r="AK474" s="630"/>
      <c r="AL474" s="11"/>
      <c r="AM474" s="11"/>
      <c r="AN474" s="11"/>
      <c r="AO474" s="11"/>
      <c r="AP474" s="11"/>
      <c r="AQ474" s="11"/>
      <c r="AR474" s="11"/>
      <c r="AS474" s="11"/>
      <c r="AT474" s="14"/>
    </row>
    <row r="475" spans="1:46" s="12" customFormat="1" ht="9.9499999999999993" customHeight="1">
      <c r="A475" s="13"/>
      <c r="B475" s="629"/>
      <c r="C475" s="629"/>
      <c r="D475" s="629"/>
      <c r="E475" s="629"/>
      <c r="F475" s="629"/>
      <c r="G475" s="629"/>
      <c r="H475" s="629"/>
      <c r="I475" s="629"/>
      <c r="J475" s="629"/>
      <c r="K475" s="629"/>
      <c r="L475" s="629"/>
      <c r="M475" s="629"/>
      <c r="N475" s="630"/>
      <c r="O475" s="11"/>
      <c r="P475" s="11"/>
      <c r="Q475" s="11"/>
      <c r="R475" s="11"/>
      <c r="S475" s="11"/>
      <c r="T475" s="11"/>
      <c r="U475" s="11"/>
      <c r="V475" s="11"/>
      <c r="W475" s="14"/>
      <c r="X475" s="13"/>
      <c r="Y475" s="629"/>
      <c r="Z475" s="629"/>
      <c r="AA475" s="629"/>
      <c r="AB475" s="629"/>
      <c r="AC475" s="629"/>
      <c r="AD475" s="629"/>
      <c r="AE475" s="629"/>
      <c r="AF475" s="629"/>
      <c r="AG475" s="629"/>
      <c r="AH475" s="629"/>
      <c r="AI475" s="629"/>
      <c r="AJ475" s="629"/>
      <c r="AK475" s="630"/>
      <c r="AL475" s="11"/>
      <c r="AM475" s="11"/>
      <c r="AN475" s="11"/>
      <c r="AO475" s="11"/>
      <c r="AP475" s="11"/>
      <c r="AQ475" s="11"/>
      <c r="AR475" s="11"/>
      <c r="AS475" s="11"/>
      <c r="AT475" s="14"/>
    </row>
    <row r="476" spans="1:46" s="12" customFormat="1" ht="8.1" customHeight="1">
      <c r="A476" s="13"/>
      <c r="B476" s="629" t="s">
        <v>1061</v>
      </c>
      <c r="C476" s="629"/>
      <c r="D476" s="629"/>
      <c r="E476" s="629"/>
      <c r="F476" s="629"/>
      <c r="G476" s="629"/>
      <c r="H476" s="629"/>
      <c r="I476" s="629"/>
      <c r="J476" s="629"/>
      <c r="K476" s="629"/>
      <c r="L476" s="629"/>
      <c r="M476" s="629"/>
      <c r="N476" s="630"/>
      <c r="O476" s="11"/>
      <c r="P476" s="11"/>
      <c r="Q476" s="11"/>
      <c r="R476" s="11"/>
      <c r="S476" s="11"/>
      <c r="T476" s="11"/>
      <c r="U476" s="11"/>
      <c r="V476" s="11"/>
      <c r="W476" s="14"/>
      <c r="X476" s="13"/>
      <c r="Y476" s="629" t="s">
        <v>1062</v>
      </c>
      <c r="Z476" s="629"/>
      <c r="AA476" s="629"/>
      <c r="AB476" s="629"/>
      <c r="AC476" s="629"/>
      <c r="AD476" s="629"/>
      <c r="AE476" s="629"/>
      <c r="AF476" s="629"/>
      <c r="AG476" s="629"/>
      <c r="AH476" s="629"/>
      <c r="AI476" s="629"/>
      <c r="AJ476" s="629"/>
      <c r="AK476" s="630"/>
      <c r="AL476" s="11"/>
      <c r="AM476" s="11"/>
      <c r="AN476" s="11"/>
      <c r="AO476" s="11"/>
      <c r="AP476" s="11"/>
      <c r="AQ476" s="11"/>
      <c r="AR476" s="11"/>
      <c r="AS476" s="11"/>
      <c r="AT476" s="14"/>
    </row>
    <row r="477" spans="1:46" s="12" customFormat="1" ht="8.1" customHeight="1">
      <c r="A477" s="13"/>
      <c r="B477" s="629"/>
      <c r="C477" s="629"/>
      <c r="D477" s="629"/>
      <c r="E477" s="629"/>
      <c r="F477" s="629"/>
      <c r="G477" s="629"/>
      <c r="H477" s="629"/>
      <c r="I477" s="629"/>
      <c r="J477" s="629"/>
      <c r="K477" s="629"/>
      <c r="L477" s="629"/>
      <c r="M477" s="629"/>
      <c r="N477" s="630"/>
      <c r="O477" s="11"/>
      <c r="P477" s="11"/>
      <c r="Q477" s="11"/>
      <c r="R477" s="11"/>
      <c r="S477" s="11"/>
      <c r="T477" s="11"/>
      <c r="U477" s="11"/>
      <c r="V477" s="11"/>
      <c r="W477" s="14"/>
      <c r="X477" s="13"/>
      <c r="Y477" s="629"/>
      <c r="Z477" s="629"/>
      <c r="AA477" s="629"/>
      <c r="AB477" s="629"/>
      <c r="AC477" s="629"/>
      <c r="AD477" s="629"/>
      <c r="AE477" s="629"/>
      <c r="AF477" s="629"/>
      <c r="AG477" s="629"/>
      <c r="AH477" s="629"/>
      <c r="AI477" s="629"/>
      <c r="AJ477" s="629"/>
      <c r="AK477" s="630"/>
      <c r="AL477" s="11"/>
      <c r="AM477" s="11"/>
      <c r="AN477" s="11"/>
      <c r="AO477" s="11"/>
      <c r="AP477" s="11"/>
      <c r="AQ477" s="11"/>
      <c r="AR477" s="11"/>
      <c r="AS477" s="11"/>
      <c r="AT477" s="14"/>
    </row>
    <row r="478" spans="1:46" s="12" customFormat="1" ht="9.9499999999999993" customHeight="1">
      <c r="A478" s="13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4"/>
      <c r="X478" s="13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4"/>
    </row>
    <row r="479" spans="1:46" s="12" customFormat="1" ht="8.1" customHeight="1">
      <c r="A479" s="13"/>
      <c r="B479" s="631" t="s">
        <v>854</v>
      </c>
      <c r="C479" s="631"/>
      <c r="D479" s="631"/>
      <c r="E479" s="631"/>
      <c r="F479" s="631"/>
      <c r="G479" s="631"/>
      <c r="H479" s="631"/>
      <c r="I479" s="631"/>
      <c r="J479" s="631"/>
      <c r="K479" s="631"/>
      <c r="L479" s="631"/>
      <c r="M479" s="631"/>
      <c r="N479" s="632"/>
      <c r="O479" s="11"/>
      <c r="P479" s="11"/>
      <c r="Q479" s="11"/>
      <c r="R479" s="11"/>
      <c r="S479" s="11"/>
      <c r="T479" s="11"/>
      <c r="U479" s="11"/>
      <c r="V479" s="11"/>
      <c r="W479" s="14"/>
      <c r="X479" s="13"/>
      <c r="Y479" s="631" t="s">
        <v>855</v>
      </c>
      <c r="Z479" s="631"/>
      <c r="AA479" s="631"/>
      <c r="AB479" s="631"/>
      <c r="AC479" s="631"/>
      <c r="AD479" s="631"/>
      <c r="AE479" s="631"/>
      <c r="AF479" s="631"/>
      <c r="AG479" s="631"/>
      <c r="AH479" s="631"/>
      <c r="AI479" s="631"/>
      <c r="AJ479" s="631"/>
      <c r="AK479" s="632"/>
      <c r="AL479" s="11"/>
      <c r="AM479" s="11"/>
      <c r="AN479" s="11"/>
      <c r="AO479" s="11"/>
      <c r="AP479" s="11"/>
      <c r="AQ479" s="11"/>
      <c r="AR479" s="11"/>
      <c r="AS479" s="11"/>
      <c r="AT479" s="14"/>
    </row>
    <row r="480" spans="1:46" s="12" customFormat="1" ht="9.9499999999999993" customHeight="1">
      <c r="A480" s="13"/>
      <c r="B480" s="631"/>
      <c r="C480" s="631"/>
      <c r="D480" s="631"/>
      <c r="E480" s="631"/>
      <c r="F480" s="631"/>
      <c r="G480" s="631"/>
      <c r="H480" s="631"/>
      <c r="I480" s="631"/>
      <c r="J480" s="631"/>
      <c r="K480" s="631"/>
      <c r="L480" s="631"/>
      <c r="M480" s="631"/>
      <c r="N480" s="632"/>
      <c r="O480" s="11"/>
      <c r="P480" s="11"/>
      <c r="Q480" s="11"/>
      <c r="R480" s="11"/>
      <c r="S480" s="11"/>
      <c r="T480" s="11"/>
      <c r="U480" s="11"/>
      <c r="V480" s="11"/>
      <c r="W480" s="14"/>
      <c r="X480" s="13"/>
      <c r="Y480" s="631"/>
      <c r="Z480" s="631"/>
      <c r="AA480" s="631"/>
      <c r="AB480" s="631"/>
      <c r="AC480" s="631"/>
      <c r="AD480" s="631"/>
      <c r="AE480" s="631"/>
      <c r="AF480" s="631"/>
      <c r="AG480" s="631"/>
      <c r="AH480" s="631"/>
      <c r="AI480" s="631"/>
      <c r="AJ480" s="631"/>
      <c r="AK480" s="632"/>
      <c r="AL480" s="11"/>
      <c r="AM480" s="11"/>
      <c r="AN480" s="11"/>
      <c r="AO480" s="11"/>
      <c r="AP480" s="11"/>
      <c r="AQ480" s="11"/>
      <c r="AR480" s="11"/>
      <c r="AS480" s="11"/>
      <c r="AT480" s="14"/>
    </row>
    <row r="481" spans="1:46" s="12" customFormat="1" ht="9.9499999999999993" customHeight="1">
      <c r="A481" s="13"/>
      <c r="B481" s="631"/>
      <c r="C481" s="631"/>
      <c r="D481" s="631"/>
      <c r="E481" s="631"/>
      <c r="F481" s="631"/>
      <c r="G481" s="631"/>
      <c r="H481" s="631"/>
      <c r="I481" s="631"/>
      <c r="J481" s="631"/>
      <c r="K481" s="631"/>
      <c r="L481" s="631"/>
      <c r="M481" s="631"/>
      <c r="N481" s="632"/>
      <c r="O481" s="11"/>
      <c r="P481" s="11"/>
      <c r="Q481" s="11"/>
      <c r="R481" s="11"/>
      <c r="S481" s="11"/>
      <c r="T481" s="11"/>
      <c r="U481" s="11"/>
      <c r="V481" s="11"/>
      <c r="W481" s="14"/>
      <c r="X481" s="13"/>
      <c r="Y481" s="631"/>
      <c r="Z481" s="631"/>
      <c r="AA481" s="631"/>
      <c r="AB481" s="631"/>
      <c r="AC481" s="631"/>
      <c r="AD481" s="631"/>
      <c r="AE481" s="631"/>
      <c r="AF481" s="631"/>
      <c r="AG481" s="631"/>
      <c r="AH481" s="631"/>
      <c r="AI481" s="631"/>
      <c r="AJ481" s="631"/>
      <c r="AK481" s="632"/>
      <c r="AL481" s="11"/>
      <c r="AM481" s="11"/>
      <c r="AN481" s="11"/>
      <c r="AO481" s="11"/>
      <c r="AP481" s="11"/>
      <c r="AQ481" s="11"/>
      <c r="AR481" s="11"/>
      <c r="AS481" s="11"/>
      <c r="AT481" s="14"/>
    </row>
    <row r="482" spans="1:46" s="12" customFormat="1" ht="9.9499999999999993" customHeight="1">
      <c r="A482" s="13"/>
      <c r="B482" s="631"/>
      <c r="C482" s="631"/>
      <c r="D482" s="631"/>
      <c r="E482" s="631"/>
      <c r="F482" s="631"/>
      <c r="G482" s="631"/>
      <c r="H482" s="631"/>
      <c r="I482" s="631"/>
      <c r="J482" s="631"/>
      <c r="K482" s="631"/>
      <c r="L482" s="631"/>
      <c r="M482" s="631"/>
      <c r="N482" s="632"/>
      <c r="O482" s="11"/>
      <c r="P482" s="11"/>
      <c r="Q482" s="11"/>
      <c r="R482" s="11"/>
      <c r="S482" s="11"/>
      <c r="T482" s="11"/>
      <c r="U482" s="11"/>
      <c r="V482" s="11"/>
      <c r="W482" s="14"/>
      <c r="X482" s="13"/>
      <c r="Y482" s="631"/>
      <c r="Z482" s="631"/>
      <c r="AA482" s="631"/>
      <c r="AB482" s="631"/>
      <c r="AC482" s="631"/>
      <c r="AD482" s="631"/>
      <c r="AE482" s="631"/>
      <c r="AF482" s="631"/>
      <c r="AG482" s="631"/>
      <c r="AH482" s="631"/>
      <c r="AI482" s="631"/>
      <c r="AJ482" s="631"/>
      <c r="AK482" s="632"/>
      <c r="AL482" s="11"/>
      <c r="AM482" s="11"/>
      <c r="AN482" s="11"/>
      <c r="AO482" s="11"/>
      <c r="AP482" s="11"/>
      <c r="AQ482" s="11"/>
      <c r="AR482" s="11"/>
      <c r="AS482" s="11"/>
      <c r="AT482" s="14"/>
    </row>
    <row r="483" spans="1:46" s="12" customFormat="1" ht="6" customHeight="1">
      <c r="A483" s="15"/>
      <c r="B483" s="633"/>
      <c r="C483" s="633"/>
      <c r="D483" s="633"/>
      <c r="E483" s="633"/>
      <c r="F483" s="633"/>
      <c r="G483" s="633"/>
      <c r="H483" s="633"/>
      <c r="I483" s="633"/>
      <c r="J483" s="633"/>
      <c r="K483" s="633"/>
      <c r="L483" s="633"/>
      <c r="M483" s="633"/>
      <c r="N483" s="633"/>
      <c r="O483" s="16"/>
      <c r="P483" s="16"/>
      <c r="Q483" s="16"/>
      <c r="R483" s="16"/>
      <c r="S483" s="16"/>
      <c r="T483" s="16"/>
      <c r="U483" s="16"/>
      <c r="V483" s="16"/>
      <c r="W483" s="17"/>
      <c r="X483" s="15"/>
      <c r="Y483" s="633"/>
      <c r="Z483" s="633"/>
      <c r="AA483" s="633"/>
      <c r="AB483" s="633"/>
      <c r="AC483" s="633"/>
      <c r="AD483" s="633"/>
      <c r="AE483" s="633"/>
      <c r="AF483" s="633"/>
      <c r="AG483" s="633"/>
      <c r="AH483" s="633"/>
      <c r="AI483" s="633"/>
      <c r="AJ483" s="633"/>
      <c r="AK483" s="633"/>
      <c r="AL483" s="16"/>
      <c r="AM483" s="16"/>
      <c r="AN483" s="16"/>
      <c r="AO483" s="16"/>
      <c r="AP483" s="16"/>
      <c r="AQ483" s="16"/>
      <c r="AR483" s="16"/>
      <c r="AS483" s="16"/>
      <c r="AT483" s="17"/>
    </row>
    <row r="484" spans="1:46" s="12" customFormat="1" ht="9.9499999999999993" customHeight="1">
      <c r="A484" s="8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10"/>
      <c r="X484" s="8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  <c r="AJ484" s="9"/>
      <c r="AK484" s="9"/>
      <c r="AL484" s="9"/>
      <c r="AM484" s="9"/>
      <c r="AN484" s="9"/>
      <c r="AO484" s="9"/>
      <c r="AP484" s="9"/>
      <c r="AQ484" s="9"/>
      <c r="AR484" s="9"/>
      <c r="AS484" s="9"/>
      <c r="AT484" s="10"/>
    </row>
    <row r="485" spans="1:46" s="12" customFormat="1" ht="12.75" customHeight="1">
      <c r="A485" s="621" t="str">
        <f>Name</f>
        <v>ТСЖ "Ласточка"</v>
      </c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3"/>
      <c r="X485" s="621" t="str">
        <f>Name</f>
        <v>ТСЖ "Ласточка"</v>
      </c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3"/>
    </row>
    <row r="486" spans="1:46" s="12" customFormat="1" ht="12.75" customHeight="1">
      <c r="A486" s="624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3"/>
      <c r="X486" s="624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3"/>
    </row>
    <row r="487" spans="1:46" s="12" customFormat="1" ht="6" customHeight="1">
      <c r="A487" s="13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4"/>
      <c r="X487" s="13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4"/>
    </row>
    <row r="488" spans="1:46" s="12" customFormat="1" ht="9.9499999999999993" customHeight="1">
      <c r="A488" s="13"/>
      <c r="B488" s="628" t="str">
        <f>"ИНН "&amp;INN&amp;", БИК "&amp;BIC&amp;", Р/С "&amp;PersonalAcc</f>
        <v>ИНН 2538091633, БИК 040813608, Р/С 40703810050000001746</v>
      </c>
      <c r="C488" s="628"/>
      <c r="D488" s="628"/>
      <c r="E488" s="628"/>
      <c r="F488" s="628"/>
      <c r="G488" s="628"/>
      <c r="H488" s="628"/>
      <c r="I488" s="628"/>
      <c r="J488" s="628"/>
      <c r="K488" s="628"/>
      <c r="L488" s="628"/>
      <c r="M488" s="628"/>
      <c r="N488" s="628"/>
      <c r="O488" s="53"/>
      <c r="P488" s="53"/>
      <c r="Q488" s="53"/>
      <c r="R488" s="53"/>
      <c r="S488" s="53"/>
      <c r="T488" s="53"/>
      <c r="U488" s="53"/>
      <c r="V488" s="53"/>
      <c r="W488" s="14"/>
      <c r="X488" s="13"/>
      <c r="Y488" s="628" t="str">
        <f>"ИНН "&amp;INN&amp;", БИК "&amp;BIC&amp;", Р/С "&amp;PersonalAcc</f>
        <v>ИНН 2538091633, БИК 040813608, Р/С 40703810050000001746</v>
      </c>
      <c r="Z488" s="628"/>
      <c r="AA488" s="628"/>
      <c r="AB488" s="628"/>
      <c r="AC488" s="628"/>
      <c r="AD488" s="628"/>
      <c r="AE488" s="628"/>
      <c r="AF488" s="628"/>
      <c r="AG488" s="628"/>
      <c r="AH488" s="628"/>
      <c r="AI488" s="628"/>
      <c r="AJ488" s="628"/>
      <c r="AK488" s="628"/>
      <c r="AL488" s="53"/>
      <c r="AM488" s="53"/>
      <c r="AN488" s="53"/>
      <c r="AO488" s="53"/>
      <c r="AP488" s="53"/>
      <c r="AQ488" s="53"/>
      <c r="AR488" s="53"/>
      <c r="AS488" s="53"/>
      <c r="AT488" s="14"/>
    </row>
    <row r="489" spans="1:46" s="12" customFormat="1" ht="9.9499999999999993" customHeight="1">
      <c r="A489" s="13"/>
      <c r="B489" s="628"/>
      <c r="C489" s="628"/>
      <c r="D489" s="628"/>
      <c r="E489" s="628"/>
      <c r="F489" s="628"/>
      <c r="G489" s="628"/>
      <c r="H489" s="628"/>
      <c r="I489" s="628"/>
      <c r="J489" s="628"/>
      <c r="K489" s="628"/>
      <c r="L489" s="628"/>
      <c r="M489" s="628"/>
      <c r="N489" s="628"/>
      <c r="O489" s="53"/>
      <c r="P489" s="53"/>
      <c r="Q489" s="53"/>
      <c r="R489" s="53"/>
      <c r="S489" s="53"/>
      <c r="T489" s="53"/>
      <c r="U489" s="53"/>
      <c r="V489" s="53"/>
      <c r="W489" s="14"/>
      <c r="X489" s="13"/>
      <c r="Y489" s="628"/>
      <c r="Z489" s="628"/>
      <c r="AA489" s="628"/>
      <c r="AB489" s="628"/>
      <c r="AC489" s="628"/>
      <c r="AD489" s="628"/>
      <c r="AE489" s="628"/>
      <c r="AF489" s="628"/>
      <c r="AG489" s="628"/>
      <c r="AH489" s="628"/>
      <c r="AI489" s="628"/>
      <c r="AJ489" s="628"/>
      <c r="AK489" s="628"/>
      <c r="AL489" s="53"/>
      <c r="AM489" s="53"/>
      <c r="AN489" s="53"/>
      <c r="AO489" s="53"/>
      <c r="AP489" s="53"/>
      <c r="AQ489" s="53"/>
      <c r="AR489" s="53"/>
      <c r="AS489" s="53"/>
      <c r="AT489" s="14"/>
    </row>
    <row r="490" spans="1:46" s="12" customFormat="1" ht="6" customHeight="1">
      <c r="A490" s="13"/>
      <c r="B490" s="628"/>
      <c r="C490" s="628"/>
      <c r="D490" s="628"/>
      <c r="E490" s="628"/>
      <c r="F490" s="628"/>
      <c r="G490" s="628"/>
      <c r="H490" s="628"/>
      <c r="I490" s="628"/>
      <c r="J490" s="628"/>
      <c r="K490" s="628"/>
      <c r="L490" s="628"/>
      <c r="M490" s="628"/>
      <c r="N490" s="628"/>
      <c r="O490" s="11"/>
      <c r="P490" s="11"/>
      <c r="Q490" s="11"/>
      <c r="R490" s="11"/>
      <c r="S490" s="11"/>
      <c r="T490" s="11"/>
      <c r="U490" s="11"/>
      <c r="V490" s="11"/>
      <c r="W490" s="14"/>
      <c r="X490" s="13"/>
      <c r="Y490" s="628"/>
      <c r="Z490" s="628"/>
      <c r="AA490" s="628"/>
      <c r="AB490" s="628"/>
      <c r="AC490" s="628"/>
      <c r="AD490" s="628"/>
      <c r="AE490" s="628"/>
      <c r="AF490" s="628"/>
      <c r="AG490" s="628"/>
      <c r="AH490" s="628"/>
      <c r="AI490" s="628"/>
      <c r="AJ490" s="628"/>
      <c r="AK490" s="628"/>
      <c r="AL490" s="11"/>
      <c r="AM490" s="11"/>
      <c r="AN490" s="11"/>
      <c r="AO490" s="11"/>
      <c r="AP490" s="11"/>
      <c r="AQ490" s="11"/>
      <c r="AR490" s="11"/>
      <c r="AS490" s="11"/>
      <c r="AT490" s="14"/>
    </row>
    <row r="491" spans="1:46" s="12" customFormat="1" ht="8.1" customHeight="1">
      <c r="A491" s="13"/>
      <c r="B491" s="628"/>
      <c r="C491" s="628"/>
      <c r="D491" s="628"/>
      <c r="E491" s="628"/>
      <c r="F491" s="628"/>
      <c r="G491" s="628"/>
      <c r="H491" s="628"/>
      <c r="I491" s="628"/>
      <c r="J491" s="628"/>
      <c r="K491" s="628"/>
      <c r="L491" s="628"/>
      <c r="M491" s="628"/>
      <c r="N491" s="628"/>
      <c r="O491" s="11"/>
      <c r="P491" s="11"/>
      <c r="Q491" s="11"/>
      <c r="R491" s="11"/>
      <c r="S491" s="11"/>
      <c r="T491" s="11"/>
      <c r="U491" s="11"/>
      <c r="V491" s="11"/>
      <c r="W491" s="14"/>
      <c r="X491" s="13"/>
      <c r="Y491" s="628"/>
      <c r="Z491" s="628"/>
      <c r="AA491" s="628"/>
      <c r="AB491" s="628"/>
      <c r="AC491" s="628"/>
      <c r="AD491" s="628"/>
      <c r="AE491" s="628"/>
      <c r="AF491" s="628"/>
      <c r="AG491" s="628"/>
      <c r="AH491" s="628"/>
      <c r="AI491" s="628"/>
      <c r="AJ491" s="628"/>
      <c r="AK491" s="628"/>
      <c r="AL491" s="11"/>
      <c r="AM491" s="11"/>
      <c r="AN491" s="11"/>
      <c r="AO491" s="11"/>
      <c r="AP491" s="11"/>
      <c r="AQ491" s="11"/>
      <c r="AR491" s="11"/>
      <c r="AS491" s="11"/>
      <c r="AT491" s="14"/>
    </row>
    <row r="492" spans="1:46" s="12" customFormat="1" ht="8.1" customHeight="1">
      <c r="A492" s="13"/>
      <c r="B492" s="628"/>
      <c r="C492" s="628"/>
      <c r="D492" s="628"/>
      <c r="E492" s="628"/>
      <c r="F492" s="628"/>
      <c r="G492" s="628"/>
      <c r="H492" s="628"/>
      <c r="I492" s="628"/>
      <c r="J492" s="628"/>
      <c r="K492" s="628"/>
      <c r="L492" s="628"/>
      <c r="M492" s="628"/>
      <c r="N492" s="628"/>
      <c r="O492" s="11"/>
      <c r="P492" s="11"/>
      <c r="Q492" s="11"/>
      <c r="R492" s="11"/>
      <c r="S492" s="11"/>
      <c r="T492" s="11"/>
      <c r="U492" s="11"/>
      <c r="V492" s="11"/>
      <c r="W492" s="14"/>
      <c r="X492" s="13"/>
      <c r="Y492" s="628"/>
      <c r="Z492" s="628"/>
      <c r="AA492" s="628"/>
      <c r="AB492" s="628"/>
      <c r="AC492" s="628"/>
      <c r="AD492" s="628"/>
      <c r="AE492" s="628"/>
      <c r="AF492" s="628"/>
      <c r="AG492" s="628"/>
      <c r="AH492" s="628"/>
      <c r="AI492" s="628"/>
      <c r="AJ492" s="628"/>
      <c r="AK492" s="628"/>
      <c r="AL492" s="11"/>
      <c r="AM492" s="11"/>
      <c r="AN492" s="11"/>
      <c r="AO492" s="11"/>
      <c r="AP492" s="11"/>
      <c r="AQ492" s="11"/>
      <c r="AR492" s="11"/>
      <c r="AS492" s="11"/>
      <c r="AT492" s="14"/>
    </row>
    <row r="493" spans="1:46" s="12" customFormat="1" ht="9.9499999999999993" customHeight="1">
      <c r="A493" s="13"/>
      <c r="B493" s="629" t="s">
        <v>734</v>
      </c>
      <c r="C493" s="629"/>
      <c r="D493" s="629"/>
      <c r="E493" s="629"/>
      <c r="F493" s="629"/>
      <c r="G493" s="629"/>
      <c r="H493" s="629"/>
      <c r="I493" s="629"/>
      <c r="J493" s="629"/>
      <c r="K493" s="629"/>
      <c r="L493" s="629"/>
      <c r="M493" s="629"/>
      <c r="N493" s="630"/>
      <c r="O493" s="11"/>
      <c r="P493" s="11"/>
      <c r="Q493" s="11"/>
      <c r="R493" s="11"/>
      <c r="S493" s="11"/>
      <c r="T493" s="11"/>
      <c r="U493" s="11"/>
      <c r="V493" s="11"/>
      <c r="W493" s="14"/>
      <c r="X493" s="13"/>
      <c r="Y493" s="629" t="s">
        <v>735</v>
      </c>
      <c r="Z493" s="629"/>
      <c r="AA493" s="629"/>
      <c r="AB493" s="629"/>
      <c r="AC493" s="629"/>
      <c r="AD493" s="629"/>
      <c r="AE493" s="629"/>
      <c r="AF493" s="629"/>
      <c r="AG493" s="629"/>
      <c r="AH493" s="629"/>
      <c r="AI493" s="629"/>
      <c r="AJ493" s="629"/>
      <c r="AK493" s="630"/>
      <c r="AL493" s="11"/>
      <c r="AM493" s="11"/>
      <c r="AN493" s="11"/>
      <c r="AO493" s="11"/>
      <c r="AP493" s="11"/>
      <c r="AQ493" s="11"/>
      <c r="AR493" s="11"/>
      <c r="AS493" s="11"/>
      <c r="AT493" s="14"/>
    </row>
    <row r="494" spans="1:46" s="12" customFormat="1" ht="8.1" customHeight="1">
      <c r="A494" s="13"/>
      <c r="B494" s="629"/>
      <c r="C494" s="629"/>
      <c r="D494" s="629"/>
      <c r="E494" s="629"/>
      <c r="F494" s="629"/>
      <c r="G494" s="629"/>
      <c r="H494" s="629"/>
      <c r="I494" s="629"/>
      <c r="J494" s="629"/>
      <c r="K494" s="629"/>
      <c r="L494" s="629"/>
      <c r="M494" s="629"/>
      <c r="N494" s="630"/>
      <c r="O494" s="11"/>
      <c r="P494" s="11"/>
      <c r="Q494" s="11"/>
      <c r="R494" s="11"/>
      <c r="S494" s="11"/>
      <c r="T494" s="11"/>
      <c r="U494" s="11"/>
      <c r="V494" s="11"/>
      <c r="W494" s="14"/>
      <c r="X494" s="13"/>
      <c r="Y494" s="629"/>
      <c r="Z494" s="629"/>
      <c r="AA494" s="629"/>
      <c r="AB494" s="629"/>
      <c r="AC494" s="629"/>
      <c r="AD494" s="629"/>
      <c r="AE494" s="629"/>
      <c r="AF494" s="629"/>
      <c r="AG494" s="629"/>
      <c r="AH494" s="629"/>
      <c r="AI494" s="629"/>
      <c r="AJ494" s="629"/>
      <c r="AK494" s="630"/>
      <c r="AL494" s="11"/>
      <c r="AM494" s="11"/>
      <c r="AN494" s="11"/>
      <c r="AO494" s="11"/>
      <c r="AP494" s="11"/>
      <c r="AQ494" s="11"/>
      <c r="AR494" s="11"/>
      <c r="AS494" s="11"/>
      <c r="AT494" s="14"/>
    </row>
    <row r="495" spans="1:46" s="12" customFormat="1" ht="8.1" customHeight="1">
      <c r="A495" s="13"/>
      <c r="B495" s="629" t="s">
        <v>1020</v>
      </c>
      <c r="C495" s="629"/>
      <c r="D495" s="629"/>
      <c r="E495" s="629"/>
      <c r="F495" s="629"/>
      <c r="G495" s="629"/>
      <c r="H495" s="629"/>
      <c r="I495" s="629"/>
      <c r="J495" s="629"/>
      <c r="K495" s="629"/>
      <c r="L495" s="629"/>
      <c r="M495" s="629"/>
      <c r="N495" s="630"/>
      <c r="O495" s="11"/>
      <c r="P495" s="11"/>
      <c r="Q495" s="11"/>
      <c r="R495" s="11"/>
      <c r="S495" s="11"/>
      <c r="T495" s="11"/>
      <c r="U495" s="11"/>
      <c r="V495" s="11"/>
      <c r="W495" s="14"/>
      <c r="X495" s="13"/>
      <c r="Y495" s="629" t="s">
        <v>1020</v>
      </c>
      <c r="Z495" s="629"/>
      <c r="AA495" s="629"/>
      <c r="AB495" s="629"/>
      <c r="AC495" s="629"/>
      <c r="AD495" s="629"/>
      <c r="AE495" s="629"/>
      <c r="AF495" s="629"/>
      <c r="AG495" s="629"/>
      <c r="AH495" s="629"/>
      <c r="AI495" s="629"/>
      <c r="AJ495" s="629"/>
      <c r="AK495" s="630"/>
      <c r="AL495" s="11"/>
      <c r="AM495" s="11"/>
      <c r="AN495" s="11"/>
      <c r="AO495" s="11"/>
      <c r="AP495" s="11"/>
      <c r="AQ495" s="11"/>
      <c r="AR495" s="11"/>
      <c r="AS495" s="11"/>
      <c r="AT495" s="14"/>
    </row>
    <row r="496" spans="1:46" s="12" customFormat="1" ht="9.9499999999999993" customHeight="1">
      <c r="A496" s="13"/>
      <c r="B496" s="629"/>
      <c r="C496" s="629"/>
      <c r="D496" s="629"/>
      <c r="E496" s="629"/>
      <c r="F496" s="629"/>
      <c r="G496" s="629"/>
      <c r="H496" s="629"/>
      <c r="I496" s="629"/>
      <c r="J496" s="629"/>
      <c r="K496" s="629"/>
      <c r="L496" s="629"/>
      <c r="M496" s="629"/>
      <c r="N496" s="630"/>
      <c r="O496" s="11"/>
      <c r="P496" s="11"/>
      <c r="Q496" s="11"/>
      <c r="R496" s="11"/>
      <c r="S496" s="11"/>
      <c r="T496" s="11"/>
      <c r="U496" s="11"/>
      <c r="V496" s="11"/>
      <c r="W496" s="14"/>
      <c r="X496" s="13"/>
      <c r="Y496" s="629"/>
      <c r="Z496" s="629"/>
      <c r="AA496" s="629"/>
      <c r="AB496" s="629"/>
      <c r="AC496" s="629"/>
      <c r="AD496" s="629"/>
      <c r="AE496" s="629"/>
      <c r="AF496" s="629"/>
      <c r="AG496" s="629"/>
      <c r="AH496" s="629"/>
      <c r="AI496" s="629"/>
      <c r="AJ496" s="629"/>
      <c r="AK496" s="630"/>
      <c r="AL496" s="11"/>
      <c r="AM496" s="11"/>
      <c r="AN496" s="11"/>
      <c r="AO496" s="11"/>
      <c r="AP496" s="11"/>
      <c r="AQ496" s="11"/>
      <c r="AR496" s="11"/>
      <c r="AS496" s="11"/>
      <c r="AT496" s="14"/>
    </row>
    <row r="497" spans="1:46" s="12" customFormat="1" ht="8.1" customHeight="1">
      <c r="A497" s="13"/>
      <c r="B497" s="629" t="s">
        <v>1063</v>
      </c>
      <c r="C497" s="629"/>
      <c r="D497" s="629"/>
      <c r="E497" s="629"/>
      <c r="F497" s="629"/>
      <c r="G497" s="629"/>
      <c r="H497" s="629"/>
      <c r="I497" s="629"/>
      <c r="J497" s="629"/>
      <c r="K497" s="629"/>
      <c r="L497" s="629"/>
      <c r="M497" s="629"/>
      <c r="N497" s="630"/>
      <c r="O497" s="11"/>
      <c r="P497" s="11"/>
      <c r="Q497" s="11"/>
      <c r="R497" s="11"/>
      <c r="S497" s="11"/>
      <c r="T497" s="11"/>
      <c r="U497" s="11"/>
      <c r="V497" s="11"/>
      <c r="W497" s="14"/>
      <c r="X497" s="13"/>
      <c r="Y497" s="629" t="s">
        <v>1064</v>
      </c>
      <c r="Z497" s="629"/>
      <c r="AA497" s="629"/>
      <c r="AB497" s="629"/>
      <c r="AC497" s="629"/>
      <c r="AD497" s="629"/>
      <c r="AE497" s="629"/>
      <c r="AF497" s="629"/>
      <c r="AG497" s="629"/>
      <c r="AH497" s="629"/>
      <c r="AI497" s="629"/>
      <c r="AJ497" s="629"/>
      <c r="AK497" s="630"/>
      <c r="AL497" s="11"/>
      <c r="AM497" s="11"/>
      <c r="AN497" s="11"/>
      <c r="AO497" s="11"/>
      <c r="AP497" s="11"/>
      <c r="AQ497" s="11"/>
      <c r="AR497" s="11"/>
      <c r="AS497" s="11"/>
      <c r="AT497" s="14"/>
    </row>
    <row r="498" spans="1:46" s="12" customFormat="1" ht="8.1" customHeight="1">
      <c r="A498" s="13"/>
      <c r="B498" s="629"/>
      <c r="C498" s="629"/>
      <c r="D498" s="629"/>
      <c r="E498" s="629"/>
      <c r="F498" s="629"/>
      <c r="G498" s="629"/>
      <c r="H498" s="629"/>
      <c r="I498" s="629"/>
      <c r="J498" s="629"/>
      <c r="K498" s="629"/>
      <c r="L498" s="629"/>
      <c r="M498" s="629"/>
      <c r="N498" s="630"/>
      <c r="O498" s="11"/>
      <c r="P498" s="11"/>
      <c r="Q498" s="11"/>
      <c r="R498" s="11"/>
      <c r="S498" s="11"/>
      <c r="T498" s="11"/>
      <c r="U498" s="11"/>
      <c r="V498" s="11"/>
      <c r="W498" s="14"/>
      <c r="X498" s="13"/>
      <c r="Y498" s="629"/>
      <c r="Z498" s="629"/>
      <c r="AA498" s="629"/>
      <c r="AB498" s="629"/>
      <c r="AC498" s="629"/>
      <c r="AD498" s="629"/>
      <c r="AE498" s="629"/>
      <c r="AF498" s="629"/>
      <c r="AG498" s="629"/>
      <c r="AH498" s="629"/>
      <c r="AI498" s="629"/>
      <c r="AJ498" s="629"/>
      <c r="AK498" s="630"/>
      <c r="AL498" s="11"/>
      <c r="AM498" s="11"/>
      <c r="AN498" s="11"/>
      <c r="AO498" s="11"/>
      <c r="AP498" s="11"/>
      <c r="AQ498" s="11"/>
      <c r="AR498" s="11"/>
      <c r="AS498" s="11"/>
      <c r="AT498" s="14"/>
    </row>
    <row r="499" spans="1:46" s="12" customFormat="1" ht="9.9499999999999993" customHeight="1">
      <c r="A499" s="13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4"/>
      <c r="X499" s="13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4"/>
    </row>
    <row r="500" spans="1:46" s="12" customFormat="1" ht="8.1" customHeight="1">
      <c r="A500" s="13"/>
      <c r="B500" s="631" t="s">
        <v>856</v>
      </c>
      <c r="C500" s="631"/>
      <c r="D500" s="631"/>
      <c r="E500" s="631"/>
      <c r="F500" s="631"/>
      <c r="G500" s="631"/>
      <c r="H500" s="631"/>
      <c r="I500" s="631"/>
      <c r="J500" s="631"/>
      <c r="K500" s="631"/>
      <c r="L500" s="631"/>
      <c r="M500" s="631"/>
      <c r="N500" s="632"/>
      <c r="O500" s="11"/>
      <c r="P500" s="11"/>
      <c r="Q500" s="11"/>
      <c r="R500" s="11"/>
      <c r="S500" s="11"/>
      <c r="T500" s="11"/>
      <c r="U500" s="11"/>
      <c r="V500" s="11"/>
      <c r="W500" s="14"/>
      <c r="X500" s="13"/>
      <c r="Y500" s="631" t="s">
        <v>857</v>
      </c>
      <c r="Z500" s="631"/>
      <c r="AA500" s="631"/>
      <c r="AB500" s="631"/>
      <c r="AC500" s="631"/>
      <c r="AD500" s="631"/>
      <c r="AE500" s="631"/>
      <c r="AF500" s="631"/>
      <c r="AG500" s="631"/>
      <c r="AH500" s="631"/>
      <c r="AI500" s="631"/>
      <c r="AJ500" s="631"/>
      <c r="AK500" s="632"/>
      <c r="AL500" s="11"/>
      <c r="AM500" s="11"/>
      <c r="AN500" s="11"/>
      <c r="AO500" s="11"/>
      <c r="AP500" s="11"/>
      <c r="AQ500" s="11"/>
      <c r="AR500" s="11"/>
      <c r="AS500" s="11"/>
      <c r="AT500" s="14"/>
    </row>
    <row r="501" spans="1:46" s="12" customFormat="1" ht="9.9499999999999993" customHeight="1">
      <c r="A501" s="13"/>
      <c r="B501" s="631"/>
      <c r="C501" s="631"/>
      <c r="D501" s="631"/>
      <c r="E501" s="631"/>
      <c r="F501" s="631"/>
      <c r="G501" s="631"/>
      <c r="H501" s="631"/>
      <c r="I501" s="631"/>
      <c r="J501" s="631"/>
      <c r="K501" s="631"/>
      <c r="L501" s="631"/>
      <c r="M501" s="631"/>
      <c r="N501" s="632"/>
      <c r="O501" s="11"/>
      <c r="P501" s="11"/>
      <c r="Q501" s="11"/>
      <c r="R501" s="11"/>
      <c r="S501" s="11"/>
      <c r="T501" s="11"/>
      <c r="U501" s="11"/>
      <c r="V501" s="11"/>
      <c r="W501" s="14"/>
      <c r="X501" s="13"/>
      <c r="Y501" s="631"/>
      <c r="Z501" s="631"/>
      <c r="AA501" s="631"/>
      <c r="AB501" s="631"/>
      <c r="AC501" s="631"/>
      <c r="AD501" s="631"/>
      <c r="AE501" s="631"/>
      <c r="AF501" s="631"/>
      <c r="AG501" s="631"/>
      <c r="AH501" s="631"/>
      <c r="AI501" s="631"/>
      <c r="AJ501" s="631"/>
      <c r="AK501" s="632"/>
      <c r="AL501" s="11"/>
      <c r="AM501" s="11"/>
      <c r="AN501" s="11"/>
      <c r="AO501" s="11"/>
      <c r="AP501" s="11"/>
      <c r="AQ501" s="11"/>
      <c r="AR501" s="11"/>
      <c r="AS501" s="11"/>
      <c r="AT501" s="14"/>
    </row>
    <row r="502" spans="1:46" s="12" customFormat="1" ht="9.9499999999999993" customHeight="1">
      <c r="A502" s="13"/>
      <c r="B502" s="631"/>
      <c r="C502" s="631"/>
      <c r="D502" s="631"/>
      <c r="E502" s="631"/>
      <c r="F502" s="631"/>
      <c r="G502" s="631"/>
      <c r="H502" s="631"/>
      <c r="I502" s="631"/>
      <c r="J502" s="631"/>
      <c r="K502" s="631"/>
      <c r="L502" s="631"/>
      <c r="M502" s="631"/>
      <c r="N502" s="632"/>
      <c r="O502" s="11"/>
      <c r="P502" s="11"/>
      <c r="Q502" s="11"/>
      <c r="R502" s="11"/>
      <c r="S502" s="11"/>
      <c r="T502" s="11"/>
      <c r="U502" s="11"/>
      <c r="V502" s="11"/>
      <c r="W502" s="14"/>
      <c r="X502" s="13"/>
      <c r="Y502" s="631"/>
      <c r="Z502" s="631"/>
      <c r="AA502" s="631"/>
      <c r="AB502" s="631"/>
      <c r="AC502" s="631"/>
      <c r="AD502" s="631"/>
      <c r="AE502" s="631"/>
      <c r="AF502" s="631"/>
      <c r="AG502" s="631"/>
      <c r="AH502" s="631"/>
      <c r="AI502" s="631"/>
      <c r="AJ502" s="631"/>
      <c r="AK502" s="632"/>
      <c r="AL502" s="11"/>
      <c r="AM502" s="11"/>
      <c r="AN502" s="11"/>
      <c r="AO502" s="11"/>
      <c r="AP502" s="11"/>
      <c r="AQ502" s="11"/>
      <c r="AR502" s="11"/>
      <c r="AS502" s="11"/>
      <c r="AT502" s="14"/>
    </row>
    <row r="503" spans="1:46" s="12" customFormat="1" ht="9.9499999999999993" customHeight="1">
      <c r="A503" s="13"/>
      <c r="B503" s="631"/>
      <c r="C503" s="631"/>
      <c r="D503" s="631"/>
      <c r="E503" s="631"/>
      <c r="F503" s="631"/>
      <c r="G503" s="631"/>
      <c r="H503" s="631"/>
      <c r="I503" s="631"/>
      <c r="J503" s="631"/>
      <c r="K503" s="631"/>
      <c r="L503" s="631"/>
      <c r="M503" s="631"/>
      <c r="N503" s="632"/>
      <c r="O503" s="11"/>
      <c r="P503" s="11"/>
      <c r="Q503" s="11"/>
      <c r="R503" s="11"/>
      <c r="S503" s="11"/>
      <c r="T503" s="11"/>
      <c r="U503" s="11"/>
      <c r="V503" s="11"/>
      <c r="W503" s="14"/>
      <c r="X503" s="13"/>
      <c r="Y503" s="631"/>
      <c r="Z503" s="631"/>
      <c r="AA503" s="631"/>
      <c r="AB503" s="631"/>
      <c r="AC503" s="631"/>
      <c r="AD503" s="631"/>
      <c r="AE503" s="631"/>
      <c r="AF503" s="631"/>
      <c r="AG503" s="631"/>
      <c r="AH503" s="631"/>
      <c r="AI503" s="631"/>
      <c r="AJ503" s="631"/>
      <c r="AK503" s="632"/>
      <c r="AL503" s="11"/>
      <c r="AM503" s="11"/>
      <c r="AN503" s="11"/>
      <c r="AO503" s="11"/>
      <c r="AP503" s="11"/>
      <c r="AQ503" s="11"/>
      <c r="AR503" s="11"/>
      <c r="AS503" s="11"/>
      <c r="AT503" s="14"/>
    </row>
    <row r="504" spans="1:46" s="12" customFormat="1" ht="6" customHeight="1">
      <c r="A504" s="15"/>
      <c r="B504" s="633"/>
      <c r="C504" s="633"/>
      <c r="D504" s="633"/>
      <c r="E504" s="633"/>
      <c r="F504" s="633"/>
      <c r="G504" s="633"/>
      <c r="H504" s="633"/>
      <c r="I504" s="633"/>
      <c r="J504" s="633"/>
      <c r="K504" s="633"/>
      <c r="L504" s="633"/>
      <c r="M504" s="633"/>
      <c r="N504" s="633"/>
      <c r="O504" s="16"/>
      <c r="P504" s="16"/>
      <c r="Q504" s="16"/>
      <c r="R504" s="16"/>
      <c r="S504" s="16"/>
      <c r="T504" s="16"/>
      <c r="U504" s="16"/>
      <c r="V504" s="16"/>
      <c r="W504" s="17"/>
      <c r="X504" s="15"/>
      <c r="Y504" s="633"/>
      <c r="Z504" s="633"/>
      <c r="AA504" s="633"/>
      <c r="AB504" s="633"/>
      <c r="AC504" s="633"/>
      <c r="AD504" s="633"/>
      <c r="AE504" s="633"/>
      <c r="AF504" s="633"/>
      <c r="AG504" s="633"/>
      <c r="AH504" s="633"/>
      <c r="AI504" s="633"/>
      <c r="AJ504" s="633"/>
      <c r="AK504" s="633"/>
      <c r="AL504" s="16"/>
      <c r="AM504" s="16"/>
      <c r="AN504" s="16"/>
      <c r="AO504" s="16"/>
      <c r="AP504" s="16"/>
      <c r="AQ504" s="16"/>
      <c r="AR504" s="16"/>
      <c r="AS504" s="16"/>
      <c r="AT504" s="17"/>
    </row>
    <row r="505" spans="1:46" s="11" customFormat="1" ht="6.75" customHeight="1">
      <c r="A505" s="8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10"/>
      <c r="X505" s="8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  <c r="AJ505" s="9"/>
      <c r="AK505" s="9"/>
      <c r="AL505" s="9"/>
      <c r="AM505" s="9"/>
      <c r="AN505" s="9"/>
      <c r="AO505" s="9"/>
      <c r="AP505" s="9"/>
      <c r="AQ505" s="9"/>
      <c r="AR505" s="9"/>
      <c r="AS505" s="9"/>
      <c r="AT505" s="10"/>
    </row>
    <row r="506" spans="1:46" s="12" customFormat="1" ht="12.75" customHeight="1">
      <c r="A506" s="621" t="str">
        <f>Name</f>
        <v>ТСЖ "Ласточка"</v>
      </c>
      <c r="B506" s="626"/>
      <c r="C506" s="626"/>
      <c r="D506" s="626"/>
      <c r="E506" s="626"/>
      <c r="F506" s="626"/>
      <c r="G506" s="626"/>
      <c r="H506" s="626"/>
      <c r="I506" s="626"/>
      <c r="J506" s="626"/>
      <c r="K506" s="626"/>
      <c r="L506" s="626"/>
      <c r="M506" s="626"/>
      <c r="N506" s="626"/>
      <c r="O506" s="626"/>
      <c r="P506" s="626"/>
      <c r="Q506" s="626"/>
      <c r="R506" s="626"/>
      <c r="S506" s="626"/>
      <c r="T506" s="626"/>
      <c r="U506" s="626"/>
      <c r="V506" s="626"/>
      <c r="W506" s="627"/>
      <c r="X506" s="621" t="str">
        <f>Name</f>
        <v>ТСЖ "Ласточка"</v>
      </c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3"/>
    </row>
    <row r="507" spans="1:46" s="12" customFormat="1" ht="12.75" customHeight="1">
      <c r="A507" s="621"/>
      <c r="B507" s="626"/>
      <c r="C507" s="626"/>
      <c r="D507" s="626"/>
      <c r="E507" s="626"/>
      <c r="F507" s="626"/>
      <c r="G507" s="626"/>
      <c r="H507" s="626"/>
      <c r="I507" s="626"/>
      <c r="J507" s="626"/>
      <c r="K507" s="626"/>
      <c r="L507" s="626"/>
      <c r="M507" s="626"/>
      <c r="N507" s="626"/>
      <c r="O507" s="626"/>
      <c r="P507" s="626"/>
      <c r="Q507" s="626"/>
      <c r="R507" s="626"/>
      <c r="S507" s="626"/>
      <c r="T507" s="626"/>
      <c r="U507" s="626"/>
      <c r="V507" s="626"/>
      <c r="W507" s="627"/>
      <c r="X507" s="624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3"/>
    </row>
    <row r="508" spans="1:46" s="12" customFormat="1" ht="6" customHeight="1">
      <c r="A508" s="621"/>
      <c r="B508" s="626"/>
      <c r="C508" s="626"/>
      <c r="D508" s="626"/>
      <c r="E508" s="626"/>
      <c r="F508" s="626"/>
      <c r="G508" s="626"/>
      <c r="H508" s="626"/>
      <c r="I508" s="626"/>
      <c r="J508" s="626"/>
      <c r="K508" s="626"/>
      <c r="L508" s="626"/>
      <c r="M508" s="626"/>
      <c r="N508" s="626"/>
      <c r="O508" s="626"/>
      <c r="P508" s="626"/>
      <c r="Q508" s="626"/>
      <c r="R508" s="626"/>
      <c r="S508" s="626"/>
      <c r="T508" s="626"/>
      <c r="U508" s="626"/>
      <c r="V508" s="626"/>
      <c r="W508" s="627"/>
      <c r="X508" s="13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4"/>
    </row>
    <row r="509" spans="1:46" s="12" customFormat="1" ht="9.9499999999999993" customHeight="1">
      <c r="A509" s="13"/>
      <c r="B509" s="625" t="str">
        <f>"ИНН "&amp;INN&amp;", БИК "&amp;BIC&amp;", Р/С "&amp;PersonalAcc</f>
        <v>ИНН 2538091633, БИК 040813608, Р/С 40703810050000001746</v>
      </c>
      <c r="C509" s="625"/>
      <c r="D509" s="625"/>
      <c r="E509" s="625"/>
      <c r="F509" s="625"/>
      <c r="G509" s="625"/>
      <c r="H509" s="625"/>
      <c r="I509" s="625"/>
      <c r="J509" s="625"/>
      <c r="K509" s="625"/>
      <c r="L509" s="625"/>
      <c r="M509" s="625"/>
      <c r="N509" s="625"/>
      <c r="O509" s="53"/>
      <c r="P509" s="53"/>
      <c r="Q509" s="53"/>
      <c r="R509" s="53"/>
      <c r="S509" s="53"/>
      <c r="T509" s="53"/>
      <c r="U509" s="53"/>
      <c r="V509" s="53"/>
      <c r="W509" s="14"/>
      <c r="X509" s="13"/>
      <c r="Y509" s="628" t="str">
        <f>"ИНН "&amp;INN&amp;", БИК "&amp;BIC&amp;", Р/С "&amp;PersonalAcc</f>
        <v>ИНН 2538091633, БИК 040813608, Р/С 40703810050000001746</v>
      </c>
      <c r="Z509" s="628"/>
      <c r="AA509" s="628"/>
      <c r="AB509" s="628"/>
      <c r="AC509" s="628"/>
      <c r="AD509" s="628"/>
      <c r="AE509" s="628"/>
      <c r="AF509" s="628"/>
      <c r="AG509" s="628"/>
      <c r="AH509" s="628"/>
      <c r="AI509" s="628"/>
      <c r="AJ509" s="628"/>
      <c r="AK509" s="628"/>
      <c r="AL509" s="53"/>
      <c r="AM509" s="53"/>
      <c r="AN509" s="53"/>
      <c r="AO509" s="53"/>
      <c r="AP509" s="53"/>
      <c r="AQ509" s="53"/>
      <c r="AR509" s="53"/>
      <c r="AS509" s="53"/>
      <c r="AT509" s="14"/>
    </row>
    <row r="510" spans="1:46" s="12" customFormat="1" ht="9.9499999999999993" customHeight="1">
      <c r="A510" s="13"/>
      <c r="B510" s="625"/>
      <c r="C510" s="625"/>
      <c r="D510" s="625"/>
      <c r="E510" s="625"/>
      <c r="F510" s="625"/>
      <c r="G510" s="625"/>
      <c r="H510" s="625"/>
      <c r="I510" s="625"/>
      <c r="J510" s="625"/>
      <c r="K510" s="625"/>
      <c r="L510" s="625"/>
      <c r="M510" s="625"/>
      <c r="N510" s="625"/>
      <c r="O510" s="53"/>
      <c r="P510" s="53"/>
      <c r="Q510" s="53"/>
      <c r="R510" s="53"/>
      <c r="S510" s="53"/>
      <c r="T510" s="53"/>
      <c r="U510" s="53"/>
      <c r="V510" s="53"/>
      <c r="W510" s="14"/>
      <c r="X510" s="13"/>
      <c r="Y510" s="628"/>
      <c r="Z510" s="628"/>
      <c r="AA510" s="628"/>
      <c r="AB510" s="628"/>
      <c r="AC510" s="628"/>
      <c r="AD510" s="628"/>
      <c r="AE510" s="628"/>
      <c r="AF510" s="628"/>
      <c r="AG510" s="628"/>
      <c r="AH510" s="628"/>
      <c r="AI510" s="628"/>
      <c r="AJ510" s="628"/>
      <c r="AK510" s="628"/>
      <c r="AL510" s="53"/>
      <c r="AM510" s="53"/>
      <c r="AN510" s="53"/>
      <c r="AO510" s="53"/>
      <c r="AP510" s="53"/>
      <c r="AQ510" s="53"/>
      <c r="AR510" s="53"/>
      <c r="AS510" s="53"/>
      <c r="AT510" s="14"/>
    </row>
    <row r="511" spans="1:46" s="12" customFormat="1" ht="6" customHeight="1">
      <c r="A511" s="13"/>
      <c r="B511" s="625"/>
      <c r="C511" s="625"/>
      <c r="D511" s="625"/>
      <c r="E511" s="625"/>
      <c r="F511" s="625"/>
      <c r="G511" s="625"/>
      <c r="H511" s="625"/>
      <c r="I511" s="625"/>
      <c r="J511" s="625"/>
      <c r="K511" s="625"/>
      <c r="L511" s="625"/>
      <c r="M511" s="625"/>
      <c r="N511" s="625"/>
      <c r="O511" s="11"/>
      <c r="P511" s="11"/>
      <c r="Q511" s="11"/>
      <c r="R511" s="11"/>
      <c r="S511" s="11"/>
      <c r="T511" s="11"/>
      <c r="U511" s="11"/>
      <c r="V511" s="11"/>
      <c r="W511" s="14"/>
      <c r="X511" s="13"/>
      <c r="Y511" s="628"/>
      <c r="Z511" s="628"/>
      <c r="AA511" s="628"/>
      <c r="AB511" s="628"/>
      <c r="AC511" s="628"/>
      <c r="AD511" s="628"/>
      <c r="AE511" s="628"/>
      <c r="AF511" s="628"/>
      <c r="AG511" s="628"/>
      <c r="AH511" s="628"/>
      <c r="AI511" s="628"/>
      <c r="AJ511" s="628"/>
      <c r="AK511" s="628"/>
      <c r="AL511" s="11"/>
      <c r="AM511" s="11"/>
      <c r="AN511" s="11"/>
      <c r="AO511" s="11"/>
      <c r="AP511" s="11"/>
      <c r="AQ511" s="11"/>
      <c r="AR511" s="11"/>
      <c r="AS511" s="11"/>
      <c r="AT511" s="14"/>
    </row>
    <row r="512" spans="1:46" s="12" customFormat="1" ht="8.1" customHeight="1">
      <c r="A512" s="13"/>
      <c r="B512" s="625"/>
      <c r="C512" s="625"/>
      <c r="D512" s="625"/>
      <c r="E512" s="625"/>
      <c r="F512" s="625"/>
      <c r="G512" s="625"/>
      <c r="H512" s="625"/>
      <c r="I512" s="625"/>
      <c r="J512" s="625"/>
      <c r="K512" s="625"/>
      <c r="L512" s="625"/>
      <c r="M512" s="625"/>
      <c r="N512" s="625"/>
      <c r="O512" s="11"/>
      <c r="P512" s="11"/>
      <c r="Q512" s="11"/>
      <c r="R512" s="11"/>
      <c r="S512" s="11"/>
      <c r="T512" s="11"/>
      <c r="U512" s="11"/>
      <c r="V512" s="11"/>
      <c r="W512" s="14"/>
      <c r="X512" s="13"/>
      <c r="Y512" s="628"/>
      <c r="Z512" s="628"/>
      <c r="AA512" s="628"/>
      <c r="AB512" s="628"/>
      <c r="AC512" s="628"/>
      <c r="AD512" s="628"/>
      <c r="AE512" s="628"/>
      <c r="AF512" s="628"/>
      <c r="AG512" s="628"/>
      <c r="AH512" s="628"/>
      <c r="AI512" s="628"/>
      <c r="AJ512" s="628"/>
      <c r="AK512" s="628"/>
      <c r="AL512" s="11"/>
      <c r="AM512" s="11"/>
      <c r="AN512" s="11"/>
      <c r="AO512" s="11"/>
      <c r="AP512" s="11"/>
      <c r="AQ512" s="11"/>
      <c r="AR512" s="11"/>
      <c r="AS512" s="11"/>
      <c r="AT512" s="14"/>
    </row>
    <row r="513" spans="1:46" s="12" customFormat="1" ht="8.1" customHeight="1">
      <c r="A513" s="13"/>
      <c r="B513" s="625"/>
      <c r="C513" s="625"/>
      <c r="D513" s="625"/>
      <c r="E513" s="625"/>
      <c r="F513" s="625"/>
      <c r="G513" s="625"/>
      <c r="H513" s="625"/>
      <c r="I513" s="625"/>
      <c r="J513" s="625"/>
      <c r="K513" s="625"/>
      <c r="L513" s="625"/>
      <c r="M513" s="625"/>
      <c r="N513" s="625"/>
      <c r="O513" s="11"/>
      <c r="P513" s="11"/>
      <c r="Q513" s="11"/>
      <c r="R513" s="11"/>
      <c r="S513" s="11"/>
      <c r="T513" s="11"/>
      <c r="U513" s="11"/>
      <c r="V513" s="11"/>
      <c r="W513" s="14"/>
      <c r="X513" s="13"/>
      <c r="Y513" s="628"/>
      <c r="Z513" s="628"/>
      <c r="AA513" s="628"/>
      <c r="AB513" s="628"/>
      <c r="AC513" s="628"/>
      <c r="AD513" s="628"/>
      <c r="AE513" s="628"/>
      <c r="AF513" s="628"/>
      <c r="AG513" s="628"/>
      <c r="AH513" s="628"/>
      <c r="AI513" s="628"/>
      <c r="AJ513" s="628"/>
      <c r="AK513" s="628"/>
      <c r="AL513" s="11"/>
      <c r="AM513" s="11"/>
      <c r="AN513" s="11"/>
      <c r="AO513" s="11"/>
      <c r="AP513" s="11"/>
      <c r="AQ513" s="11"/>
      <c r="AR513" s="11"/>
      <c r="AS513" s="11"/>
      <c r="AT513" s="14"/>
    </row>
    <row r="514" spans="1:46" s="12" customFormat="1" ht="9.9499999999999993" customHeight="1">
      <c r="A514" s="13"/>
      <c r="B514" s="629" t="s">
        <v>736</v>
      </c>
      <c r="C514" s="629"/>
      <c r="D514" s="629"/>
      <c r="E514" s="629"/>
      <c r="F514" s="629"/>
      <c r="G514" s="629"/>
      <c r="H514" s="629"/>
      <c r="I514" s="629"/>
      <c r="J514" s="629"/>
      <c r="K514" s="629"/>
      <c r="L514" s="629"/>
      <c r="M514" s="629"/>
      <c r="N514" s="630"/>
      <c r="O514" s="11"/>
      <c r="P514" s="11"/>
      <c r="Q514" s="11"/>
      <c r="R514" s="11"/>
      <c r="S514" s="11"/>
      <c r="T514" s="11"/>
      <c r="U514" s="11"/>
      <c r="V514" s="11"/>
      <c r="W514" s="14"/>
      <c r="X514" s="13"/>
      <c r="Y514" s="629" t="s">
        <v>737</v>
      </c>
      <c r="Z514" s="629"/>
      <c r="AA514" s="629"/>
      <c r="AB514" s="629"/>
      <c r="AC514" s="629"/>
      <c r="AD514" s="629"/>
      <c r="AE514" s="629"/>
      <c r="AF514" s="629"/>
      <c r="AG514" s="629"/>
      <c r="AH514" s="629"/>
      <c r="AI514" s="629"/>
      <c r="AJ514" s="629"/>
      <c r="AK514" s="630"/>
      <c r="AL514" s="11"/>
      <c r="AM514" s="11"/>
      <c r="AN514" s="11"/>
      <c r="AO514" s="11"/>
      <c r="AP514" s="11"/>
      <c r="AQ514" s="11"/>
      <c r="AR514" s="11"/>
      <c r="AS514" s="11"/>
      <c r="AT514" s="14"/>
    </row>
    <row r="515" spans="1:46" s="12" customFormat="1" ht="8.1" customHeight="1">
      <c r="A515" s="13"/>
      <c r="B515" s="629"/>
      <c r="C515" s="629"/>
      <c r="D515" s="629"/>
      <c r="E515" s="629"/>
      <c r="F515" s="629"/>
      <c r="G515" s="629"/>
      <c r="H515" s="629"/>
      <c r="I515" s="629"/>
      <c r="J515" s="629"/>
      <c r="K515" s="629"/>
      <c r="L515" s="629"/>
      <c r="M515" s="629"/>
      <c r="N515" s="630"/>
      <c r="O515" s="11"/>
      <c r="P515" s="11"/>
      <c r="Q515" s="11"/>
      <c r="R515" s="11"/>
      <c r="S515" s="11"/>
      <c r="T515" s="11"/>
      <c r="U515" s="11"/>
      <c r="V515" s="11"/>
      <c r="W515" s="14"/>
      <c r="X515" s="13"/>
      <c r="Y515" s="629"/>
      <c r="Z515" s="629"/>
      <c r="AA515" s="629"/>
      <c r="AB515" s="629"/>
      <c r="AC515" s="629"/>
      <c r="AD515" s="629"/>
      <c r="AE515" s="629"/>
      <c r="AF515" s="629"/>
      <c r="AG515" s="629"/>
      <c r="AH515" s="629"/>
      <c r="AI515" s="629"/>
      <c r="AJ515" s="629"/>
      <c r="AK515" s="630"/>
      <c r="AL515" s="11"/>
      <c r="AM515" s="11"/>
      <c r="AN515" s="11"/>
      <c r="AO515" s="11"/>
      <c r="AP515" s="11"/>
      <c r="AQ515" s="11"/>
      <c r="AR515" s="11"/>
      <c r="AS515" s="11"/>
      <c r="AT515" s="14"/>
    </row>
    <row r="516" spans="1:46" s="12" customFormat="1" ht="8.1" customHeight="1">
      <c r="A516" s="13"/>
      <c r="B516" s="629" t="s">
        <v>1020</v>
      </c>
      <c r="C516" s="629"/>
      <c r="D516" s="629"/>
      <c r="E516" s="629"/>
      <c r="F516" s="629"/>
      <c r="G516" s="629"/>
      <c r="H516" s="629"/>
      <c r="I516" s="629"/>
      <c r="J516" s="629"/>
      <c r="K516" s="629"/>
      <c r="L516" s="629"/>
      <c r="M516" s="629"/>
      <c r="N516" s="630"/>
      <c r="O516" s="11"/>
      <c r="P516" s="11"/>
      <c r="Q516" s="11"/>
      <c r="R516" s="11"/>
      <c r="S516" s="11"/>
      <c r="T516" s="11"/>
      <c r="U516" s="11"/>
      <c r="V516" s="11"/>
      <c r="W516" s="14"/>
      <c r="X516" s="13"/>
      <c r="Y516" s="629" t="s">
        <v>1020</v>
      </c>
      <c r="Z516" s="629"/>
      <c r="AA516" s="629"/>
      <c r="AB516" s="629"/>
      <c r="AC516" s="629"/>
      <c r="AD516" s="629"/>
      <c r="AE516" s="629"/>
      <c r="AF516" s="629"/>
      <c r="AG516" s="629"/>
      <c r="AH516" s="629"/>
      <c r="AI516" s="629"/>
      <c r="AJ516" s="629"/>
      <c r="AK516" s="630"/>
      <c r="AL516" s="11"/>
      <c r="AM516" s="11"/>
      <c r="AN516" s="11"/>
      <c r="AO516" s="11"/>
      <c r="AP516" s="11"/>
      <c r="AQ516" s="11"/>
      <c r="AR516" s="11"/>
      <c r="AS516" s="11"/>
      <c r="AT516" s="14"/>
    </row>
    <row r="517" spans="1:46" s="12" customFormat="1" ht="9.9499999999999993" customHeight="1">
      <c r="A517" s="13"/>
      <c r="B517" s="629"/>
      <c r="C517" s="629"/>
      <c r="D517" s="629"/>
      <c r="E517" s="629"/>
      <c r="F517" s="629"/>
      <c r="G517" s="629"/>
      <c r="H517" s="629"/>
      <c r="I517" s="629"/>
      <c r="J517" s="629"/>
      <c r="K517" s="629"/>
      <c r="L517" s="629"/>
      <c r="M517" s="629"/>
      <c r="N517" s="630"/>
      <c r="O517" s="11"/>
      <c r="P517" s="11"/>
      <c r="Q517" s="11"/>
      <c r="R517" s="11"/>
      <c r="S517" s="11"/>
      <c r="T517" s="11"/>
      <c r="U517" s="11"/>
      <c r="V517" s="11"/>
      <c r="W517" s="14"/>
      <c r="X517" s="13"/>
      <c r="Y517" s="629"/>
      <c r="Z517" s="629"/>
      <c r="AA517" s="629"/>
      <c r="AB517" s="629"/>
      <c r="AC517" s="629"/>
      <c r="AD517" s="629"/>
      <c r="AE517" s="629"/>
      <c r="AF517" s="629"/>
      <c r="AG517" s="629"/>
      <c r="AH517" s="629"/>
      <c r="AI517" s="629"/>
      <c r="AJ517" s="629"/>
      <c r="AK517" s="630"/>
      <c r="AL517" s="11"/>
      <c r="AM517" s="11"/>
      <c r="AN517" s="11"/>
      <c r="AO517" s="11"/>
      <c r="AP517" s="11"/>
      <c r="AQ517" s="11"/>
      <c r="AR517" s="11"/>
      <c r="AS517" s="11"/>
      <c r="AT517" s="14"/>
    </row>
    <row r="518" spans="1:46" s="12" customFormat="1" ht="8.1" customHeight="1">
      <c r="A518" s="13"/>
      <c r="B518" s="629" t="s">
        <v>1065</v>
      </c>
      <c r="C518" s="629"/>
      <c r="D518" s="629"/>
      <c r="E518" s="629"/>
      <c r="F518" s="629"/>
      <c r="G518" s="629"/>
      <c r="H518" s="629"/>
      <c r="I518" s="629"/>
      <c r="J518" s="629"/>
      <c r="K518" s="629"/>
      <c r="L518" s="629"/>
      <c r="M518" s="629"/>
      <c r="N518" s="630"/>
      <c r="O518" s="11"/>
      <c r="P518" s="11"/>
      <c r="Q518" s="11"/>
      <c r="R518" s="11"/>
      <c r="S518" s="11"/>
      <c r="T518" s="11"/>
      <c r="U518" s="11"/>
      <c r="V518" s="11"/>
      <c r="W518" s="14"/>
      <c r="X518" s="13"/>
      <c r="Y518" s="629" t="s">
        <v>1066</v>
      </c>
      <c r="Z518" s="629"/>
      <c r="AA518" s="629"/>
      <c r="AB518" s="629"/>
      <c r="AC518" s="629"/>
      <c r="AD518" s="629"/>
      <c r="AE518" s="629"/>
      <c r="AF518" s="629"/>
      <c r="AG518" s="629"/>
      <c r="AH518" s="629"/>
      <c r="AI518" s="629"/>
      <c r="AJ518" s="629"/>
      <c r="AK518" s="630"/>
      <c r="AL518" s="11"/>
      <c r="AM518" s="11"/>
      <c r="AN518" s="11"/>
      <c r="AO518" s="11"/>
      <c r="AP518" s="11"/>
      <c r="AQ518" s="11"/>
      <c r="AR518" s="11"/>
      <c r="AS518" s="11"/>
      <c r="AT518" s="14"/>
    </row>
    <row r="519" spans="1:46" s="12" customFormat="1" ht="8.1" customHeight="1">
      <c r="A519" s="13"/>
      <c r="B519" s="629"/>
      <c r="C519" s="629"/>
      <c r="D519" s="629"/>
      <c r="E519" s="629"/>
      <c r="F519" s="629"/>
      <c r="G519" s="629"/>
      <c r="H519" s="629"/>
      <c r="I519" s="629"/>
      <c r="J519" s="629"/>
      <c r="K519" s="629"/>
      <c r="L519" s="629"/>
      <c r="M519" s="629"/>
      <c r="N519" s="630"/>
      <c r="O519" s="11"/>
      <c r="P519" s="11"/>
      <c r="Q519" s="11"/>
      <c r="R519" s="11"/>
      <c r="S519" s="11"/>
      <c r="T519" s="11"/>
      <c r="U519" s="11"/>
      <c r="V519" s="11"/>
      <c r="W519" s="14"/>
      <c r="X519" s="13"/>
      <c r="Y519" s="629"/>
      <c r="Z519" s="629"/>
      <c r="AA519" s="629"/>
      <c r="AB519" s="629"/>
      <c r="AC519" s="629"/>
      <c r="AD519" s="629"/>
      <c r="AE519" s="629"/>
      <c r="AF519" s="629"/>
      <c r="AG519" s="629"/>
      <c r="AH519" s="629"/>
      <c r="AI519" s="629"/>
      <c r="AJ519" s="629"/>
      <c r="AK519" s="630"/>
      <c r="AL519" s="11"/>
      <c r="AM519" s="11"/>
      <c r="AN519" s="11"/>
      <c r="AO519" s="11"/>
      <c r="AP519" s="11"/>
      <c r="AQ519" s="11"/>
      <c r="AR519" s="11"/>
      <c r="AS519" s="11"/>
      <c r="AT519" s="14"/>
    </row>
    <row r="520" spans="1:46" s="12" customFormat="1" ht="9.75" customHeight="1">
      <c r="A520" s="13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4"/>
      <c r="X520" s="13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4"/>
    </row>
    <row r="521" spans="1:46" s="12" customFormat="1" ht="8.1" customHeight="1">
      <c r="A521" s="13"/>
      <c r="B521" s="631" t="s">
        <v>858</v>
      </c>
      <c r="C521" s="631"/>
      <c r="D521" s="631"/>
      <c r="E521" s="631"/>
      <c r="F521" s="631"/>
      <c r="G521" s="631"/>
      <c r="H521" s="631"/>
      <c r="I521" s="631"/>
      <c r="J521" s="631"/>
      <c r="K521" s="631"/>
      <c r="L521" s="631"/>
      <c r="M521" s="631"/>
      <c r="N521" s="632"/>
      <c r="O521" s="11"/>
      <c r="P521" s="11"/>
      <c r="Q521" s="11"/>
      <c r="R521" s="11"/>
      <c r="S521" s="11"/>
      <c r="T521" s="11"/>
      <c r="U521" s="11"/>
      <c r="V521" s="11"/>
      <c r="W521" s="14"/>
      <c r="X521" s="13"/>
      <c r="Y521" s="631" t="s">
        <v>859</v>
      </c>
      <c r="Z521" s="631"/>
      <c r="AA521" s="631"/>
      <c r="AB521" s="631"/>
      <c r="AC521" s="631"/>
      <c r="AD521" s="631"/>
      <c r="AE521" s="631"/>
      <c r="AF521" s="631"/>
      <c r="AG521" s="631"/>
      <c r="AH521" s="631"/>
      <c r="AI521" s="631"/>
      <c r="AJ521" s="631"/>
      <c r="AK521" s="632"/>
      <c r="AL521" s="11"/>
      <c r="AM521" s="11"/>
      <c r="AN521" s="11"/>
      <c r="AO521" s="11"/>
      <c r="AP521" s="11"/>
      <c r="AQ521" s="11"/>
      <c r="AR521" s="11"/>
      <c r="AS521" s="11"/>
      <c r="AT521" s="14"/>
    </row>
    <row r="522" spans="1:46" s="12" customFormat="1" ht="9.9499999999999993" customHeight="1">
      <c r="A522" s="13"/>
      <c r="B522" s="631"/>
      <c r="C522" s="631"/>
      <c r="D522" s="631"/>
      <c r="E522" s="631"/>
      <c r="F522" s="631"/>
      <c r="G522" s="631"/>
      <c r="H522" s="631"/>
      <c r="I522" s="631"/>
      <c r="J522" s="631"/>
      <c r="K522" s="631"/>
      <c r="L522" s="631"/>
      <c r="M522" s="631"/>
      <c r="N522" s="632"/>
      <c r="O522" s="11"/>
      <c r="P522" s="11"/>
      <c r="Q522" s="11"/>
      <c r="R522" s="11"/>
      <c r="S522" s="11"/>
      <c r="T522" s="11"/>
      <c r="U522" s="11"/>
      <c r="V522" s="11"/>
      <c r="W522" s="14"/>
      <c r="X522" s="13"/>
      <c r="Y522" s="631"/>
      <c r="Z522" s="631"/>
      <c r="AA522" s="631"/>
      <c r="AB522" s="631"/>
      <c r="AC522" s="631"/>
      <c r="AD522" s="631"/>
      <c r="AE522" s="631"/>
      <c r="AF522" s="631"/>
      <c r="AG522" s="631"/>
      <c r="AH522" s="631"/>
      <c r="AI522" s="631"/>
      <c r="AJ522" s="631"/>
      <c r="AK522" s="632"/>
      <c r="AL522" s="11"/>
      <c r="AM522" s="11"/>
      <c r="AN522" s="11"/>
      <c r="AO522" s="11"/>
      <c r="AP522" s="11"/>
      <c r="AQ522" s="11"/>
      <c r="AR522" s="11"/>
      <c r="AS522" s="11"/>
      <c r="AT522" s="14"/>
    </row>
    <row r="523" spans="1:46" s="12" customFormat="1" ht="9.9499999999999993" customHeight="1">
      <c r="A523" s="13"/>
      <c r="B523" s="631"/>
      <c r="C523" s="631"/>
      <c r="D523" s="631"/>
      <c r="E523" s="631"/>
      <c r="F523" s="631"/>
      <c r="G523" s="631"/>
      <c r="H523" s="631"/>
      <c r="I523" s="631"/>
      <c r="J523" s="631"/>
      <c r="K523" s="631"/>
      <c r="L523" s="631"/>
      <c r="M523" s="631"/>
      <c r="N523" s="632"/>
      <c r="O523" s="11"/>
      <c r="P523" s="11"/>
      <c r="Q523" s="11"/>
      <c r="R523" s="11"/>
      <c r="S523" s="11"/>
      <c r="T523" s="11"/>
      <c r="U523" s="11"/>
      <c r="V523" s="11"/>
      <c r="W523" s="14"/>
      <c r="X523" s="13"/>
      <c r="Y523" s="631"/>
      <c r="Z523" s="631"/>
      <c r="AA523" s="631"/>
      <c r="AB523" s="631"/>
      <c r="AC523" s="631"/>
      <c r="AD523" s="631"/>
      <c r="AE523" s="631"/>
      <c r="AF523" s="631"/>
      <c r="AG523" s="631"/>
      <c r="AH523" s="631"/>
      <c r="AI523" s="631"/>
      <c r="AJ523" s="631"/>
      <c r="AK523" s="632"/>
      <c r="AL523" s="11"/>
      <c r="AM523" s="11"/>
      <c r="AN523" s="11"/>
      <c r="AO523" s="11"/>
      <c r="AP523" s="11"/>
      <c r="AQ523" s="11"/>
      <c r="AR523" s="11"/>
      <c r="AS523" s="11"/>
      <c r="AT523" s="14"/>
    </row>
    <row r="524" spans="1:46" s="12" customFormat="1" ht="9.9499999999999993" customHeight="1">
      <c r="A524" s="13"/>
      <c r="B524" s="631"/>
      <c r="C524" s="631"/>
      <c r="D524" s="631"/>
      <c r="E524" s="631"/>
      <c r="F524" s="631"/>
      <c r="G524" s="631"/>
      <c r="H524" s="631"/>
      <c r="I524" s="631"/>
      <c r="J524" s="631"/>
      <c r="K524" s="631"/>
      <c r="L524" s="631"/>
      <c r="M524" s="631"/>
      <c r="N524" s="632"/>
      <c r="O524" s="11"/>
      <c r="P524" s="11"/>
      <c r="Q524" s="11"/>
      <c r="R524" s="11"/>
      <c r="S524" s="11"/>
      <c r="T524" s="11"/>
      <c r="U524" s="11"/>
      <c r="V524" s="11"/>
      <c r="W524" s="14"/>
      <c r="X524" s="13"/>
      <c r="Y524" s="631"/>
      <c r="Z524" s="631"/>
      <c r="AA524" s="631"/>
      <c r="AB524" s="631"/>
      <c r="AC524" s="631"/>
      <c r="AD524" s="631"/>
      <c r="AE524" s="631"/>
      <c r="AF524" s="631"/>
      <c r="AG524" s="631"/>
      <c r="AH524" s="631"/>
      <c r="AI524" s="631"/>
      <c r="AJ524" s="631"/>
      <c r="AK524" s="632"/>
      <c r="AL524" s="11"/>
      <c r="AM524" s="11"/>
      <c r="AN524" s="11"/>
      <c r="AO524" s="11"/>
      <c r="AP524" s="11"/>
      <c r="AQ524" s="11"/>
      <c r="AR524" s="11"/>
      <c r="AS524" s="11"/>
      <c r="AT524" s="14"/>
    </row>
    <row r="525" spans="1:46" s="12" customFormat="1" ht="6" customHeight="1">
      <c r="A525" s="15"/>
      <c r="B525" s="633"/>
      <c r="C525" s="633"/>
      <c r="D525" s="633"/>
      <c r="E525" s="633"/>
      <c r="F525" s="633"/>
      <c r="G525" s="633"/>
      <c r="H525" s="633"/>
      <c r="I525" s="633"/>
      <c r="J525" s="633"/>
      <c r="K525" s="633"/>
      <c r="L525" s="633"/>
      <c r="M525" s="633"/>
      <c r="N525" s="633"/>
      <c r="O525" s="16"/>
      <c r="P525" s="16"/>
      <c r="Q525" s="16"/>
      <c r="R525" s="16"/>
      <c r="S525" s="16"/>
      <c r="T525" s="16"/>
      <c r="U525" s="16"/>
      <c r="V525" s="16"/>
      <c r="W525" s="17"/>
      <c r="X525" s="15"/>
      <c r="Y525" s="633"/>
      <c r="Z525" s="633"/>
      <c r="AA525" s="633"/>
      <c r="AB525" s="633"/>
      <c r="AC525" s="633"/>
      <c r="AD525" s="633"/>
      <c r="AE525" s="633"/>
      <c r="AF525" s="633"/>
      <c r="AG525" s="633"/>
      <c r="AH525" s="633"/>
      <c r="AI525" s="633"/>
      <c r="AJ525" s="633"/>
      <c r="AK525" s="633"/>
      <c r="AL525" s="16"/>
      <c r="AM525" s="16"/>
      <c r="AN525" s="16"/>
      <c r="AO525" s="16"/>
      <c r="AP525" s="16"/>
      <c r="AQ525" s="16"/>
      <c r="AR525" s="16"/>
      <c r="AS525" s="16"/>
      <c r="AT525" s="17"/>
    </row>
    <row r="526" spans="1:46" s="11" customFormat="1" ht="6.75" customHeight="1">
      <c r="A526" s="8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10"/>
      <c r="X526" s="8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  <c r="AJ526" s="9"/>
      <c r="AK526" s="9"/>
      <c r="AL526" s="9"/>
      <c r="AM526" s="9"/>
      <c r="AN526" s="9"/>
      <c r="AO526" s="9"/>
      <c r="AP526" s="9"/>
      <c r="AQ526" s="9"/>
      <c r="AR526" s="9"/>
      <c r="AS526" s="9"/>
      <c r="AT526" s="10"/>
    </row>
    <row r="527" spans="1:46" s="12" customFormat="1" ht="12.75" customHeight="1">
      <c r="A527" s="621" t="str">
        <f>Name</f>
        <v>ТСЖ "Ласточка"</v>
      </c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3"/>
      <c r="X527" s="621" t="str">
        <f>Name</f>
        <v>ТСЖ "Ласточка"</v>
      </c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3"/>
    </row>
    <row r="528" spans="1:46" s="12" customFormat="1" ht="12.75" customHeight="1">
      <c r="A528" s="624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3"/>
      <c r="X528" s="624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3"/>
    </row>
    <row r="529" spans="1:46" s="12" customFormat="1" ht="6" customHeight="1">
      <c r="A529" s="13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4"/>
      <c r="X529" s="13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4"/>
    </row>
    <row r="530" spans="1:46" s="12" customFormat="1" ht="9.9499999999999993" customHeight="1">
      <c r="A530" s="13"/>
      <c r="B530" s="628" t="str">
        <f>"ИНН "&amp;INN&amp;", БИК "&amp;BIC&amp;", Р/С "&amp;PersonalAcc</f>
        <v>ИНН 2538091633, БИК 040813608, Р/С 40703810050000001746</v>
      </c>
      <c r="C530" s="628"/>
      <c r="D530" s="628"/>
      <c r="E530" s="628"/>
      <c r="F530" s="628"/>
      <c r="G530" s="628"/>
      <c r="H530" s="628"/>
      <c r="I530" s="628"/>
      <c r="J530" s="628"/>
      <c r="K530" s="628"/>
      <c r="L530" s="628"/>
      <c r="M530" s="628"/>
      <c r="N530" s="628"/>
      <c r="O530" s="53"/>
      <c r="P530" s="53"/>
      <c r="Q530" s="53"/>
      <c r="R530" s="53"/>
      <c r="S530" s="53"/>
      <c r="T530" s="53"/>
      <c r="U530" s="53"/>
      <c r="V530" s="53"/>
      <c r="W530" s="14"/>
      <c r="X530" s="13"/>
      <c r="Y530" s="628" t="str">
        <f>"ИНН "&amp;INN&amp;", БИК "&amp;BIC&amp;", Р/С "&amp;PersonalAcc</f>
        <v>ИНН 2538091633, БИК 040813608, Р/С 40703810050000001746</v>
      </c>
      <c r="Z530" s="628"/>
      <c r="AA530" s="628"/>
      <c r="AB530" s="628"/>
      <c r="AC530" s="628"/>
      <c r="AD530" s="628"/>
      <c r="AE530" s="628"/>
      <c r="AF530" s="628"/>
      <c r="AG530" s="628"/>
      <c r="AH530" s="628"/>
      <c r="AI530" s="628"/>
      <c r="AJ530" s="628"/>
      <c r="AK530" s="628"/>
      <c r="AL530" s="53"/>
      <c r="AM530" s="53"/>
      <c r="AN530" s="53"/>
      <c r="AO530" s="53"/>
      <c r="AP530" s="53"/>
      <c r="AQ530" s="53"/>
      <c r="AR530" s="53"/>
      <c r="AS530" s="53"/>
      <c r="AT530" s="14"/>
    </row>
    <row r="531" spans="1:46" s="12" customFormat="1" ht="9.9499999999999993" customHeight="1">
      <c r="A531" s="13"/>
      <c r="B531" s="628"/>
      <c r="C531" s="628"/>
      <c r="D531" s="628"/>
      <c r="E531" s="628"/>
      <c r="F531" s="628"/>
      <c r="G531" s="628"/>
      <c r="H531" s="628"/>
      <c r="I531" s="628"/>
      <c r="J531" s="628"/>
      <c r="K531" s="628"/>
      <c r="L531" s="628"/>
      <c r="M531" s="628"/>
      <c r="N531" s="628"/>
      <c r="O531" s="53"/>
      <c r="P531" s="53"/>
      <c r="Q531" s="53"/>
      <c r="R531" s="53"/>
      <c r="S531" s="53"/>
      <c r="T531" s="53"/>
      <c r="U531" s="53"/>
      <c r="V531" s="53"/>
      <c r="W531" s="14"/>
      <c r="X531" s="13"/>
      <c r="Y531" s="628"/>
      <c r="Z531" s="628"/>
      <c r="AA531" s="628"/>
      <c r="AB531" s="628"/>
      <c r="AC531" s="628"/>
      <c r="AD531" s="628"/>
      <c r="AE531" s="628"/>
      <c r="AF531" s="628"/>
      <c r="AG531" s="628"/>
      <c r="AH531" s="628"/>
      <c r="AI531" s="628"/>
      <c r="AJ531" s="628"/>
      <c r="AK531" s="628"/>
      <c r="AL531" s="53"/>
      <c r="AM531" s="53"/>
      <c r="AN531" s="53"/>
      <c r="AO531" s="53"/>
      <c r="AP531" s="53"/>
      <c r="AQ531" s="53"/>
      <c r="AR531" s="53"/>
      <c r="AS531" s="53"/>
      <c r="AT531" s="14"/>
    </row>
    <row r="532" spans="1:46" s="12" customFormat="1" ht="6" customHeight="1">
      <c r="A532" s="13"/>
      <c r="B532" s="628"/>
      <c r="C532" s="628"/>
      <c r="D532" s="628"/>
      <c r="E532" s="628"/>
      <c r="F532" s="628"/>
      <c r="G532" s="628"/>
      <c r="H532" s="628"/>
      <c r="I532" s="628"/>
      <c r="J532" s="628"/>
      <c r="K532" s="628"/>
      <c r="L532" s="628"/>
      <c r="M532" s="628"/>
      <c r="N532" s="628"/>
      <c r="O532" s="11"/>
      <c r="P532" s="11"/>
      <c r="Q532" s="11"/>
      <c r="R532" s="11"/>
      <c r="S532" s="11"/>
      <c r="T532" s="11"/>
      <c r="U532" s="11"/>
      <c r="V532" s="11"/>
      <c r="W532" s="14"/>
      <c r="X532" s="13"/>
      <c r="Y532" s="628"/>
      <c r="Z532" s="628"/>
      <c r="AA532" s="628"/>
      <c r="AB532" s="628"/>
      <c r="AC532" s="628"/>
      <c r="AD532" s="628"/>
      <c r="AE532" s="628"/>
      <c r="AF532" s="628"/>
      <c r="AG532" s="628"/>
      <c r="AH532" s="628"/>
      <c r="AI532" s="628"/>
      <c r="AJ532" s="628"/>
      <c r="AK532" s="628"/>
      <c r="AL532" s="11"/>
      <c r="AM532" s="11"/>
      <c r="AN532" s="11"/>
      <c r="AO532" s="11"/>
      <c r="AP532" s="11"/>
      <c r="AQ532" s="11"/>
      <c r="AR532" s="11"/>
      <c r="AS532" s="11"/>
      <c r="AT532" s="14"/>
    </row>
    <row r="533" spans="1:46" s="12" customFormat="1" ht="8.1" customHeight="1">
      <c r="A533" s="13"/>
      <c r="B533" s="628"/>
      <c r="C533" s="628"/>
      <c r="D533" s="628"/>
      <c r="E533" s="628"/>
      <c r="F533" s="628"/>
      <c r="G533" s="628"/>
      <c r="H533" s="628"/>
      <c r="I533" s="628"/>
      <c r="J533" s="628"/>
      <c r="K533" s="628"/>
      <c r="L533" s="628"/>
      <c r="M533" s="628"/>
      <c r="N533" s="628"/>
      <c r="O533" s="11"/>
      <c r="P533" s="11"/>
      <c r="Q533" s="11"/>
      <c r="R533" s="11"/>
      <c r="S533" s="11"/>
      <c r="T533" s="11"/>
      <c r="U533" s="11"/>
      <c r="V533" s="11"/>
      <c r="W533" s="14"/>
      <c r="X533" s="13"/>
      <c r="Y533" s="628"/>
      <c r="Z533" s="628"/>
      <c r="AA533" s="628"/>
      <c r="AB533" s="628"/>
      <c r="AC533" s="628"/>
      <c r="AD533" s="628"/>
      <c r="AE533" s="628"/>
      <c r="AF533" s="628"/>
      <c r="AG533" s="628"/>
      <c r="AH533" s="628"/>
      <c r="AI533" s="628"/>
      <c r="AJ533" s="628"/>
      <c r="AK533" s="628"/>
      <c r="AL533" s="11"/>
      <c r="AM533" s="11"/>
      <c r="AN533" s="11"/>
      <c r="AO533" s="11"/>
      <c r="AP533" s="11"/>
      <c r="AQ533" s="11"/>
      <c r="AR533" s="11"/>
      <c r="AS533" s="11"/>
      <c r="AT533" s="14"/>
    </row>
    <row r="534" spans="1:46" s="12" customFormat="1" ht="8.1" customHeight="1">
      <c r="A534" s="13"/>
      <c r="B534" s="628"/>
      <c r="C534" s="628"/>
      <c r="D534" s="628"/>
      <c r="E534" s="628"/>
      <c r="F534" s="628"/>
      <c r="G534" s="628"/>
      <c r="H534" s="628"/>
      <c r="I534" s="628"/>
      <c r="J534" s="628"/>
      <c r="K534" s="628"/>
      <c r="L534" s="628"/>
      <c r="M534" s="628"/>
      <c r="N534" s="628"/>
      <c r="O534" s="11"/>
      <c r="P534" s="11"/>
      <c r="Q534" s="11"/>
      <c r="R534" s="11"/>
      <c r="S534" s="11"/>
      <c r="T534" s="11"/>
      <c r="U534" s="11"/>
      <c r="V534" s="11"/>
      <c r="W534" s="14"/>
      <c r="X534" s="13"/>
      <c r="Y534" s="628"/>
      <c r="Z534" s="628"/>
      <c r="AA534" s="628"/>
      <c r="AB534" s="628"/>
      <c r="AC534" s="628"/>
      <c r="AD534" s="628"/>
      <c r="AE534" s="628"/>
      <c r="AF534" s="628"/>
      <c r="AG534" s="628"/>
      <c r="AH534" s="628"/>
      <c r="AI534" s="628"/>
      <c r="AJ534" s="628"/>
      <c r="AK534" s="628"/>
      <c r="AL534" s="11"/>
      <c r="AM534" s="11"/>
      <c r="AN534" s="11"/>
      <c r="AO534" s="11"/>
      <c r="AP534" s="11"/>
      <c r="AQ534" s="11"/>
      <c r="AR534" s="11"/>
      <c r="AS534" s="11"/>
      <c r="AT534" s="14"/>
    </row>
    <row r="535" spans="1:46" s="12" customFormat="1" ht="9.9499999999999993" customHeight="1">
      <c r="A535" s="13"/>
      <c r="B535" s="629" t="s">
        <v>738</v>
      </c>
      <c r="C535" s="629"/>
      <c r="D535" s="629"/>
      <c r="E535" s="629"/>
      <c r="F535" s="629"/>
      <c r="G535" s="629"/>
      <c r="H535" s="629"/>
      <c r="I535" s="629"/>
      <c r="J535" s="629"/>
      <c r="K535" s="629"/>
      <c r="L535" s="629"/>
      <c r="M535" s="629"/>
      <c r="N535" s="630"/>
      <c r="O535" s="11"/>
      <c r="P535" s="11"/>
      <c r="Q535" s="11"/>
      <c r="R535" s="11"/>
      <c r="S535" s="11"/>
      <c r="T535" s="11"/>
      <c r="U535" s="11"/>
      <c r="V535" s="11"/>
      <c r="W535" s="14"/>
      <c r="X535" s="13"/>
      <c r="Y535" s="629" t="s">
        <v>739</v>
      </c>
      <c r="Z535" s="629"/>
      <c r="AA535" s="629"/>
      <c r="AB535" s="629"/>
      <c r="AC535" s="629"/>
      <c r="AD535" s="629"/>
      <c r="AE535" s="629"/>
      <c r="AF535" s="629"/>
      <c r="AG535" s="629"/>
      <c r="AH535" s="629"/>
      <c r="AI535" s="629"/>
      <c r="AJ535" s="629"/>
      <c r="AK535" s="630"/>
      <c r="AL535" s="11"/>
      <c r="AM535" s="11"/>
      <c r="AN535" s="11"/>
      <c r="AO535" s="11"/>
      <c r="AP535" s="11"/>
      <c r="AQ535" s="11"/>
      <c r="AR535" s="11"/>
      <c r="AS535" s="11"/>
      <c r="AT535" s="14"/>
    </row>
    <row r="536" spans="1:46" s="12" customFormat="1" ht="8.1" customHeight="1">
      <c r="A536" s="13"/>
      <c r="B536" s="629"/>
      <c r="C536" s="629"/>
      <c r="D536" s="629"/>
      <c r="E536" s="629"/>
      <c r="F536" s="629"/>
      <c r="G536" s="629"/>
      <c r="H536" s="629"/>
      <c r="I536" s="629"/>
      <c r="J536" s="629"/>
      <c r="K536" s="629"/>
      <c r="L536" s="629"/>
      <c r="M536" s="629"/>
      <c r="N536" s="630"/>
      <c r="O536" s="11"/>
      <c r="P536" s="11"/>
      <c r="Q536" s="11"/>
      <c r="R536" s="11"/>
      <c r="S536" s="11"/>
      <c r="T536" s="11"/>
      <c r="U536" s="11"/>
      <c r="V536" s="11"/>
      <c r="W536" s="14"/>
      <c r="X536" s="13"/>
      <c r="Y536" s="629"/>
      <c r="Z536" s="629"/>
      <c r="AA536" s="629"/>
      <c r="AB536" s="629"/>
      <c r="AC536" s="629"/>
      <c r="AD536" s="629"/>
      <c r="AE536" s="629"/>
      <c r="AF536" s="629"/>
      <c r="AG536" s="629"/>
      <c r="AH536" s="629"/>
      <c r="AI536" s="629"/>
      <c r="AJ536" s="629"/>
      <c r="AK536" s="630"/>
      <c r="AL536" s="11"/>
      <c r="AM536" s="11"/>
      <c r="AN536" s="11"/>
      <c r="AO536" s="11"/>
      <c r="AP536" s="11"/>
      <c r="AQ536" s="11"/>
      <c r="AR536" s="11"/>
      <c r="AS536" s="11"/>
      <c r="AT536" s="14"/>
    </row>
    <row r="537" spans="1:46" s="12" customFormat="1" ht="8.1" customHeight="1">
      <c r="A537" s="13"/>
      <c r="B537" s="629" t="s">
        <v>1020</v>
      </c>
      <c r="C537" s="629"/>
      <c r="D537" s="629"/>
      <c r="E537" s="629"/>
      <c r="F537" s="629"/>
      <c r="G537" s="629"/>
      <c r="H537" s="629"/>
      <c r="I537" s="629"/>
      <c r="J537" s="629"/>
      <c r="K537" s="629"/>
      <c r="L537" s="629"/>
      <c r="M537" s="629"/>
      <c r="N537" s="630"/>
      <c r="O537" s="11"/>
      <c r="P537" s="11"/>
      <c r="Q537" s="11"/>
      <c r="R537" s="11"/>
      <c r="S537" s="11"/>
      <c r="T537" s="11"/>
      <c r="U537" s="11"/>
      <c r="V537" s="11"/>
      <c r="W537" s="14"/>
      <c r="X537" s="13"/>
      <c r="Y537" s="629" t="s">
        <v>1020</v>
      </c>
      <c r="Z537" s="629"/>
      <c r="AA537" s="629"/>
      <c r="AB537" s="629"/>
      <c r="AC537" s="629"/>
      <c r="AD537" s="629"/>
      <c r="AE537" s="629"/>
      <c r="AF537" s="629"/>
      <c r="AG537" s="629"/>
      <c r="AH537" s="629"/>
      <c r="AI537" s="629"/>
      <c r="AJ537" s="629"/>
      <c r="AK537" s="630"/>
      <c r="AL537" s="11"/>
      <c r="AM537" s="11"/>
      <c r="AN537" s="11"/>
      <c r="AO537" s="11"/>
      <c r="AP537" s="11"/>
      <c r="AQ537" s="11"/>
      <c r="AR537" s="11"/>
      <c r="AS537" s="11"/>
      <c r="AT537" s="14"/>
    </row>
    <row r="538" spans="1:46" s="12" customFormat="1" ht="9.9499999999999993" customHeight="1">
      <c r="A538" s="13"/>
      <c r="B538" s="629"/>
      <c r="C538" s="629"/>
      <c r="D538" s="629"/>
      <c r="E538" s="629"/>
      <c r="F538" s="629"/>
      <c r="G538" s="629"/>
      <c r="H538" s="629"/>
      <c r="I538" s="629"/>
      <c r="J538" s="629"/>
      <c r="K538" s="629"/>
      <c r="L538" s="629"/>
      <c r="M538" s="629"/>
      <c r="N538" s="630"/>
      <c r="O538" s="11"/>
      <c r="P538" s="11"/>
      <c r="Q538" s="11"/>
      <c r="R538" s="11"/>
      <c r="S538" s="11"/>
      <c r="T538" s="11"/>
      <c r="U538" s="11"/>
      <c r="V538" s="11"/>
      <c r="W538" s="14"/>
      <c r="X538" s="13"/>
      <c r="Y538" s="629"/>
      <c r="Z538" s="629"/>
      <c r="AA538" s="629"/>
      <c r="AB538" s="629"/>
      <c r="AC538" s="629"/>
      <c r="AD538" s="629"/>
      <c r="AE538" s="629"/>
      <c r="AF538" s="629"/>
      <c r="AG538" s="629"/>
      <c r="AH538" s="629"/>
      <c r="AI538" s="629"/>
      <c r="AJ538" s="629"/>
      <c r="AK538" s="630"/>
      <c r="AL538" s="11"/>
      <c r="AM538" s="11"/>
      <c r="AN538" s="11"/>
      <c r="AO538" s="11"/>
      <c r="AP538" s="11"/>
      <c r="AQ538" s="11"/>
      <c r="AR538" s="11"/>
      <c r="AS538" s="11"/>
      <c r="AT538" s="14"/>
    </row>
    <row r="539" spans="1:46" s="12" customFormat="1" ht="8.1" customHeight="1">
      <c r="A539" s="13"/>
      <c r="B539" s="629" t="s">
        <v>1067</v>
      </c>
      <c r="C539" s="629"/>
      <c r="D539" s="629"/>
      <c r="E539" s="629"/>
      <c r="F539" s="629"/>
      <c r="G539" s="629"/>
      <c r="H539" s="629"/>
      <c r="I539" s="629"/>
      <c r="J539" s="629"/>
      <c r="K539" s="629"/>
      <c r="L539" s="629"/>
      <c r="M539" s="629"/>
      <c r="N539" s="630"/>
      <c r="O539" s="11"/>
      <c r="P539" s="11"/>
      <c r="Q539" s="11"/>
      <c r="R539" s="11"/>
      <c r="S539" s="11"/>
      <c r="T539" s="11"/>
      <c r="U539" s="11"/>
      <c r="V539" s="11"/>
      <c r="W539" s="14"/>
      <c r="X539" s="13"/>
      <c r="Y539" s="629" t="s">
        <v>1068</v>
      </c>
      <c r="Z539" s="629"/>
      <c r="AA539" s="629"/>
      <c r="AB539" s="629"/>
      <c r="AC539" s="629"/>
      <c r="AD539" s="629"/>
      <c r="AE539" s="629"/>
      <c r="AF539" s="629"/>
      <c r="AG539" s="629"/>
      <c r="AH539" s="629"/>
      <c r="AI539" s="629"/>
      <c r="AJ539" s="629"/>
      <c r="AK539" s="630"/>
      <c r="AL539" s="11"/>
      <c r="AM539" s="11"/>
      <c r="AN539" s="11"/>
      <c r="AO539" s="11"/>
      <c r="AP539" s="11"/>
      <c r="AQ539" s="11"/>
      <c r="AR539" s="11"/>
      <c r="AS539" s="11"/>
      <c r="AT539" s="14"/>
    </row>
    <row r="540" spans="1:46" s="12" customFormat="1" ht="8.1" customHeight="1">
      <c r="A540" s="13"/>
      <c r="B540" s="629"/>
      <c r="C540" s="629"/>
      <c r="D540" s="629"/>
      <c r="E540" s="629"/>
      <c r="F540" s="629"/>
      <c r="G540" s="629"/>
      <c r="H540" s="629"/>
      <c r="I540" s="629"/>
      <c r="J540" s="629"/>
      <c r="K540" s="629"/>
      <c r="L540" s="629"/>
      <c r="M540" s="629"/>
      <c r="N540" s="630"/>
      <c r="O540" s="11"/>
      <c r="P540" s="11"/>
      <c r="Q540" s="11"/>
      <c r="R540" s="11"/>
      <c r="S540" s="11"/>
      <c r="T540" s="11"/>
      <c r="U540" s="11"/>
      <c r="V540" s="11"/>
      <c r="W540" s="14"/>
      <c r="X540" s="13"/>
      <c r="Y540" s="629"/>
      <c r="Z540" s="629"/>
      <c r="AA540" s="629"/>
      <c r="AB540" s="629"/>
      <c r="AC540" s="629"/>
      <c r="AD540" s="629"/>
      <c r="AE540" s="629"/>
      <c r="AF540" s="629"/>
      <c r="AG540" s="629"/>
      <c r="AH540" s="629"/>
      <c r="AI540" s="629"/>
      <c r="AJ540" s="629"/>
      <c r="AK540" s="630"/>
      <c r="AL540" s="11"/>
      <c r="AM540" s="11"/>
      <c r="AN540" s="11"/>
      <c r="AO540" s="11"/>
      <c r="AP540" s="11"/>
      <c r="AQ540" s="11"/>
      <c r="AR540" s="11"/>
      <c r="AS540" s="11"/>
      <c r="AT540" s="14"/>
    </row>
    <row r="541" spans="1:46" s="12" customFormat="1" ht="9.9499999999999993" customHeight="1">
      <c r="A541" s="13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4"/>
      <c r="X541" s="13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4"/>
    </row>
    <row r="542" spans="1:46" s="12" customFormat="1" ht="8.1" customHeight="1">
      <c r="A542" s="13"/>
      <c r="B542" s="631" t="s">
        <v>860</v>
      </c>
      <c r="C542" s="631"/>
      <c r="D542" s="631"/>
      <c r="E542" s="631"/>
      <c r="F542" s="631"/>
      <c r="G542" s="631"/>
      <c r="H542" s="631"/>
      <c r="I542" s="631"/>
      <c r="J542" s="631"/>
      <c r="K542" s="631"/>
      <c r="L542" s="631"/>
      <c r="M542" s="631"/>
      <c r="N542" s="632"/>
      <c r="O542" s="11"/>
      <c r="P542" s="11"/>
      <c r="Q542" s="11"/>
      <c r="R542" s="11"/>
      <c r="S542" s="11"/>
      <c r="T542" s="11"/>
      <c r="U542" s="11"/>
      <c r="V542" s="11"/>
      <c r="W542" s="14"/>
      <c r="X542" s="13"/>
      <c r="Y542" s="631" t="s">
        <v>861</v>
      </c>
      <c r="Z542" s="631"/>
      <c r="AA542" s="631"/>
      <c r="AB542" s="631"/>
      <c r="AC542" s="631"/>
      <c r="AD542" s="631"/>
      <c r="AE542" s="631"/>
      <c r="AF542" s="631"/>
      <c r="AG542" s="631"/>
      <c r="AH542" s="631"/>
      <c r="AI542" s="631"/>
      <c r="AJ542" s="631"/>
      <c r="AK542" s="632"/>
      <c r="AL542" s="11"/>
      <c r="AM542" s="11"/>
      <c r="AN542" s="11"/>
      <c r="AO542" s="11"/>
      <c r="AP542" s="11"/>
      <c r="AQ542" s="11"/>
      <c r="AR542" s="11"/>
      <c r="AS542" s="11"/>
      <c r="AT542" s="14"/>
    </row>
    <row r="543" spans="1:46" s="12" customFormat="1" ht="9.9499999999999993" customHeight="1">
      <c r="A543" s="13"/>
      <c r="B543" s="631"/>
      <c r="C543" s="631"/>
      <c r="D543" s="631"/>
      <c r="E543" s="631"/>
      <c r="F543" s="631"/>
      <c r="G543" s="631"/>
      <c r="H543" s="631"/>
      <c r="I543" s="631"/>
      <c r="J543" s="631"/>
      <c r="K543" s="631"/>
      <c r="L543" s="631"/>
      <c r="M543" s="631"/>
      <c r="N543" s="632"/>
      <c r="O543" s="11"/>
      <c r="P543" s="11"/>
      <c r="Q543" s="11"/>
      <c r="R543" s="11"/>
      <c r="S543" s="11"/>
      <c r="T543" s="11"/>
      <c r="U543" s="11"/>
      <c r="V543" s="11"/>
      <c r="W543" s="14"/>
      <c r="X543" s="13"/>
      <c r="Y543" s="631"/>
      <c r="Z543" s="631"/>
      <c r="AA543" s="631"/>
      <c r="AB543" s="631"/>
      <c r="AC543" s="631"/>
      <c r="AD543" s="631"/>
      <c r="AE543" s="631"/>
      <c r="AF543" s="631"/>
      <c r="AG543" s="631"/>
      <c r="AH543" s="631"/>
      <c r="AI543" s="631"/>
      <c r="AJ543" s="631"/>
      <c r="AK543" s="632"/>
      <c r="AL543" s="11"/>
      <c r="AM543" s="11"/>
      <c r="AN543" s="11"/>
      <c r="AO543" s="11"/>
      <c r="AP543" s="11"/>
      <c r="AQ543" s="11"/>
      <c r="AR543" s="11"/>
      <c r="AS543" s="11"/>
      <c r="AT543" s="14"/>
    </row>
    <row r="544" spans="1:46" s="12" customFormat="1" ht="9.9499999999999993" customHeight="1">
      <c r="A544" s="13"/>
      <c r="B544" s="631"/>
      <c r="C544" s="631"/>
      <c r="D544" s="631"/>
      <c r="E544" s="631"/>
      <c r="F544" s="631"/>
      <c r="G544" s="631"/>
      <c r="H544" s="631"/>
      <c r="I544" s="631"/>
      <c r="J544" s="631"/>
      <c r="K544" s="631"/>
      <c r="L544" s="631"/>
      <c r="M544" s="631"/>
      <c r="N544" s="632"/>
      <c r="O544" s="11"/>
      <c r="P544" s="11"/>
      <c r="Q544" s="11"/>
      <c r="R544" s="11"/>
      <c r="S544" s="11"/>
      <c r="T544" s="11"/>
      <c r="U544" s="11"/>
      <c r="V544" s="11"/>
      <c r="W544" s="14"/>
      <c r="X544" s="13"/>
      <c r="Y544" s="631"/>
      <c r="Z544" s="631"/>
      <c r="AA544" s="631"/>
      <c r="AB544" s="631"/>
      <c r="AC544" s="631"/>
      <c r="AD544" s="631"/>
      <c r="AE544" s="631"/>
      <c r="AF544" s="631"/>
      <c r="AG544" s="631"/>
      <c r="AH544" s="631"/>
      <c r="AI544" s="631"/>
      <c r="AJ544" s="631"/>
      <c r="AK544" s="632"/>
      <c r="AL544" s="11"/>
      <c r="AM544" s="11"/>
      <c r="AN544" s="11"/>
      <c r="AO544" s="11"/>
      <c r="AP544" s="11"/>
      <c r="AQ544" s="11"/>
      <c r="AR544" s="11"/>
      <c r="AS544" s="11"/>
      <c r="AT544" s="14"/>
    </row>
    <row r="545" spans="1:46" s="12" customFormat="1" ht="9.9499999999999993" customHeight="1">
      <c r="A545" s="13"/>
      <c r="B545" s="631"/>
      <c r="C545" s="631"/>
      <c r="D545" s="631"/>
      <c r="E545" s="631"/>
      <c r="F545" s="631"/>
      <c r="G545" s="631"/>
      <c r="H545" s="631"/>
      <c r="I545" s="631"/>
      <c r="J545" s="631"/>
      <c r="K545" s="631"/>
      <c r="L545" s="631"/>
      <c r="M545" s="631"/>
      <c r="N545" s="632"/>
      <c r="O545" s="11"/>
      <c r="P545" s="11"/>
      <c r="Q545" s="11"/>
      <c r="R545" s="11"/>
      <c r="S545" s="11"/>
      <c r="T545" s="11"/>
      <c r="U545" s="11"/>
      <c r="V545" s="11"/>
      <c r="W545" s="14"/>
      <c r="X545" s="13"/>
      <c r="Y545" s="631"/>
      <c r="Z545" s="631"/>
      <c r="AA545" s="631"/>
      <c r="AB545" s="631"/>
      <c r="AC545" s="631"/>
      <c r="AD545" s="631"/>
      <c r="AE545" s="631"/>
      <c r="AF545" s="631"/>
      <c r="AG545" s="631"/>
      <c r="AH545" s="631"/>
      <c r="AI545" s="631"/>
      <c r="AJ545" s="631"/>
      <c r="AK545" s="632"/>
      <c r="AL545" s="11"/>
      <c r="AM545" s="11"/>
      <c r="AN545" s="11"/>
      <c r="AO545" s="11"/>
      <c r="AP545" s="11"/>
      <c r="AQ545" s="11"/>
      <c r="AR545" s="11"/>
      <c r="AS545" s="11"/>
      <c r="AT545" s="14"/>
    </row>
    <row r="546" spans="1:46" s="12" customFormat="1" ht="6" customHeight="1">
      <c r="A546" s="15"/>
      <c r="B546" s="633"/>
      <c r="C546" s="633"/>
      <c r="D546" s="633"/>
      <c r="E546" s="633"/>
      <c r="F546" s="633"/>
      <c r="G546" s="633"/>
      <c r="H546" s="633"/>
      <c r="I546" s="633"/>
      <c r="J546" s="633"/>
      <c r="K546" s="633"/>
      <c r="L546" s="633"/>
      <c r="M546" s="633"/>
      <c r="N546" s="633"/>
      <c r="O546" s="16"/>
      <c r="P546" s="16"/>
      <c r="Q546" s="16"/>
      <c r="R546" s="16"/>
      <c r="S546" s="16"/>
      <c r="T546" s="16"/>
      <c r="U546" s="16"/>
      <c r="V546" s="16"/>
      <c r="W546" s="17"/>
      <c r="X546" s="15"/>
      <c r="Y546" s="633"/>
      <c r="Z546" s="633"/>
      <c r="AA546" s="633"/>
      <c r="AB546" s="633"/>
      <c r="AC546" s="633"/>
      <c r="AD546" s="633"/>
      <c r="AE546" s="633"/>
      <c r="AF546" s="633"/>
      <c r="AG546" s="633"/>
      <c r="AH546" s="633"/>
      <c r="AI546" s="633"/>
      <c r="AJ546" s="633"/>
      <c r="AK546" s="633"/>
      <c r="AL546" s="16"/>
      <c r="AM546" s="16"/>
      <c r="AN546" s="16"/>
      <c r="AO546" s="16"/>
      <c r="AP546" s="16"/>
      <c r="AQ546" s="16"/>
      <c r="AR546" s="16"/>
      <c r="AS546" s="16"/>
      <c r="AT546" s="17"/>
    </row>
    <row r="547" spans="1:46" s="12" customFormat="1" ht="9.9499999999999993" customHeight="1">
      <c r="A547" s="8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10"/>
      <c r="X547" s="8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  <c r="AJ547" s="9"/>
      <c r="AK547" s="9"/>
      <c r="AL547" s="9"/>
      <c r="AM547" s="9"/>
      <c r="AN547" s="9"/>
      <c r="AO547" s="9"/>
      <c r="AP547" s="9"/>
      <c r="AQ547" s="9"/>
      <c r="AR547" s="9"/>
      <c r="AS547" s="9"/>
      <c r="AT547" s="10"/>
    </row>
    <row r="548" spans="1:46" s="12" customFormat="1" ht="12.75" customHeight="1">
      <c r="A548" s="621" t="str">
        <f>Name</f>
        <v>ТСЖ "Ласточка"</v>
      </c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3"/>
      <c r="X548" s="621" t="str">
        <f>Name</f>
        <v>ТСЖ "Ласточка"</v>
      </c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3"/>
    </row>
    <row r="549" spans="1:46" s="12" customFormat="1" ht="12.75" customHeight="1">
      <c r="A549" s="624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3"/>
      <c r="X549" s="624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3"/>
    </row>
    <row r="550" spans="1:46" s="12" customFormat="1" ht="6" customHeight="1">
      <c r="A550" s="13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4"/>
      <c r="X550" s="13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4"/>
    </row>
    <row r="551" spans="1:46" s="12" customFormat="1" ht="9.9499999999999993" customHeight="1">
      <c r="A551" s="13"/>
      <c r="B551" s="628" t="str">
        <f>"ИНН "&amp;INN&amp;", БИК "&amp;BIC&amp;", Р/С "&amp;PersonalAcc</f>
        <v>ИНН 2538091633, БИК 040813608, Р/С 40703810050000001746</v>
      </c>
      <c r="C551" s="628"/>
      <c r="D551" s="628"/>
      <c r="E551" s="628"/>
      <c r="F551" s="628"/>
      <c r="G551" s="628"/>
      <c r="H551" s="628"/>
      <c r="I551" s="628"/>
      <c r="J551" s="628"/>
      <c r="K551" s="628"/>
      <c r="L551" s="628"/>
      <c r="M551" s="628"/>
      <c r="N551" s="628"/>
      <c r="O551" s="53"/>
      <c r="P551" s="53"/>
      <c r="Q551" s="53"/>
      <c r="R551" s="53"/>
      <c r="S551" s="53"/>
      <c r="T551" s="53"/>
      <c r="U551" s="53"/>
      <c r="V551" s="53"/>
      <c r="W551" s="14"/>
      <c r="X551" s="13"/>
      <c r="Y551" s="628" t="str">
        <f>"ИНН "&amp;INN&amp;", БИК "&amp;BIC&amp;", Р/С "&amp;PersonalAcc</f>
        <v>ИНН 2538091633, БИК 040813608, Р/С 40703810050000001746</v>
      </c>
      <c r="Z551" s="628"/>
      <c r="AA551" s="628"/>
      <c r="AB551" s="628"/>
      <c r="AC551" s="628"/>
      <c r="AD551" s="628"/>
      <c r="AE551" s="628"/>
      <c r="AF551" s="628"/>
      <c r="AG551" s="628"/>
      <c r="AH551" s="628"/>
      <c r="AI551" s="628"/>
      <c r="AJ551" s="628"/>
      <c r="AK551" s="628"/>
      <c r="AL551" s="53"/>
      <c r="AM551" s="53"/>
      <c r="AN551" s="53"/>
      <c r="AO551" s="53"/>
      <c r="AP551" s="53"/>
      <c r="AQ551" s="53"/>
      <c r="AR551" s="53"/>
      <c r="AS551" s="53"/>
      <c r="AT551" s="14"/>
    </row>
    <row r="552" spans="1:46" s="12" customFormat="1" ht="9.9499999999999993" customHeight="1">
      <c r="A552" s="13"/>
      <c r="B552" s="628"/>
      <c r="C552" s="628"/>
      <c r="D552" s="628"/>
      <c r="E552" s="628"/>
      <c r="F552" s="628"/>
      <c r="G552" s="628"/>
      <c r="H552" s="628"/>
      <c r="I552" s="628"/>
      <c r="J552" s="628"/>
      <c r="K552" s="628"/>
      <c r="L552" s="628"/>
      <c r="M552" s="628"/>
      <c r="N552" s="628"/>
      <c r="O552" s="53"/>
      <c r="P552" s="53"/>
      <c r="Q552" s="53"/>
      <c r="R552" s="53"/>
      <c r="S552" s="53"/>
      <c r="T552" s="53"/>
      <c r="U552" s="53"/>
      <c r="V552" s="53"/>
      <c r="W552" s="14"/>
      <c r="X552" s="13"/>
      <c r="Y552" s="628"/>
      <c r="Z552" s="628"/>
      <c r="AA552" s="628"/>
      <c r="AB552" s="628"/>
      <c r="AC552" s="628"/>
      <c r="AD552" s="628"/>
      <c r="AE552" s="628"/>
      <c r="AF552" s="628"/>
      <c r="AG552" s="628"/>
      <c r="AH552" s="628"/>
      <c r="AI552" s="628"/>
      <c r="AJ552" s="628"/>
      <c r="AK552" s="628"/>
      <c r="AL552" s="53"/>
      <c r="AM552" s="53"/>
      <c r="AN552" s="53"/>
      <c r="AO552" s="53"/>
      <c r="AP552" s="53"/>
      <c r="AQ552" s="53"/>
      <c r="AR552" s="53"/>
      <c r="AS552" s="53"/>
      <c r="AT552" s="14"/>
    </row>
    <row r="553" spans="1:46" s="12" customFormat="1" ht="6" customHeight="1">
      <c r="A553" s="13"/>
      <c r="B553" s="628"/>
      <c r="C553" s="628"/>
      <c r="D553" s="628"/>
      <c r="E553" s="628"/>
      <c r="F553" s="628"/>
      <c r="G553" s="628"/>
      <c r="H553" s="628"/>
      <c r="I553" s="628"/>
      <c r="J553" s="628"/>
      <c r="K553" s="628"/>
      <c r="L553" s="628"/>
      <c r="M553" s="628"/>
      <c r="N553" s="628"/>
      <c r="O553" s="11"/>
      <c r="P553" s="11"/>
      <c r="Q553" s="11"/>
      <c r="R553" s="11"/>
      <c r="S553" s="11"/>
      <c r="T553" s="11"/>
      <c r="U553" s="11"/>
      <c r="V553" s="11"/>
      <c r="W553" s="14"/>
      <c r="X553" s="13"/>
      <c r="Y553" s="628"/>
      <c r="Z553" s="628"/>
      <c r="AA553" s="628"/>
      <c r="AB553" s="628"/>
      <c r="AC553" s="628"/>
      <c r="AD553" s="628"/>
      <c r="AE553" s="628"/>
      <c r="AF553" s="628"/>
      <c r="AG553" s="628"/>
      <c r="AH553" s="628"/>
      <c r="AI553" s="628"/>
      <c r="AJ553" s="628"/>
      <c r="AK553" s="628"/>
      <c r="AL553" s="11"/>
      <c r="AM553" s="11"/>
      <c r="AN553" s="11"/>
      <c r="AO553" s="11"/>
      <c r="AP553" s="11"/>
      <c r="AQ553" s="11"/>
      <c r="AR553" s="11"/>
      <c r="AS553" s="11"/>
      <c r="AT553" s="14"/>
    </row>
    <row r="554" spans="1:46" s="12" customFormat="1" ht="8.1" customHeight="1">
      <c r="A554" s="13"/>
      <c r="B554" s="628"/>
      <c r="C554" s="628"/>
      <c r="D554" s="628"/>
      <c r="E554" s="628"/>
      <c r="F554" s="628"/>
      <c r="G554" s="628"/>
      <c r="H554" s="628"/>
      <c r="I554" s="628"/>
      <c r="J554" s="628"/>
      <c r="K554" s="628"/>
      <c r="L554" s="628"/>
      <c r="M554" s="628"/>
      <c r="N554" s="628"/>
      <c r="O554" s="11"/>
      <c r="P554" s="11"/>
      <c r="Q554" s="11"/>
      <c r="R554" s="11"/>
      <c r="S554" s="11"/>
      <c r="T554" s="11"/>
      <c r="U554" s="11"/>
      <c r="V554" s="11"/>
      <c r="W554" s="14"/>
      <c r="X554" s="13"/>
      <c r="Y554" s="628"/>
      <c r="Z554" s="628"/>
      <c r="AA554" s="628"/>
      <c r="AB554" s="628"/>
      <c r="AC554" s="628"/>
      <c r="AD554" s="628"/>
      <c r="AE554" s="628"/>
      <c r="AF554" s="628"/>
      <c r="AG554" s="628"/>
      <c r="AH554" s="628"/>
      <c r="AI554" s="628"/>
      <c r="AJ554" s="628"/>
      <c r="AK554" s="628"/>
      <c r="AL554" s="11"/>
      <c r="AM554" s="11"/>
      <c r="AN554" s="11"/>
      <c r="AO554" s="11"/>
      <c r="AP554" s="11"/>
      <c r="AQ554" s="11"/>
      <c r="AR554" s="11"/>
      <c r="AS554" s="11"/>
      <c r="AT554" s="14"/>
    </row>
    <row r="555" spans="1:46" s="12" customFormat="1" ht="8.1" customHeight="1">
      <c r="A555" s="13"/>
      <c r="B555" s="628"/>
      <c r="C555" s="628"/>
      <c r="D555" s="628"/>
      <c r="E555" s="628"/>
      <c r="F555" s="628"/>
      <c r="G555" s="628"/>
      <c r="H555" s="628"/>
      <c r="I555" s="628"/>
      <c r="J555" s="628"/>
      <c r="K555" s="628"/>
      <c r="L555" s="628"/>
      <c r="M555" s="628"/>
      <c r="N555" s="628"/>
      <c r="O555" s="11"/>
      <c r="P555" s="11"/>
      <c r="Q555" s="11"/>
      <c r="R555" s="11"/>
      <c r="S555" s="11"/>
      <c r="T555" s="11"/>
      <c r="U555" s="11"/>
      <c r="V555" s="11"/>
      <c r="W555" s="14"/>
      <c r="X555" s="13"/>
      <c r="Y555" s="628"/>
      <c r="Z555" s="628"/>
      <c r="AA555" s="628"/>
      <c r="AB555" s="628"/>
      <c r="AC555" s="628"/>
      <c r="AD555" s="628"/>
      <c r="AE555" s="628"/>
      <c r="AF555" s="628"/>
      <c r="AG555" s="628"/>
      <c r="AH555" s="628"/>
      <c r="AI555" s="628"/>
      <c r="AJ555" s="628"/>
      <c r="AK555" s="628"/>
      <c r="AL555" s="11"/>
      <c r="AM555" s="11"/>
      <c r="AN555" s="11"/>
      <c r="AO555" s="11"/>
      <c r="AP555" s="11"/>
      <c r="AQ555" s="11"/>
      <c r="AR555" s="11"/>
      <c r="AS555" s="11"/>
      <c r="AT555" s="14"/>
    </row>
    <row r="556" spans="1:46" s="12" customFormat="1" ht="9.9499999999999993" customHeight="1">
      <c r="A556" s="13"/>
      <c r="B556" s="629" t="s">
        <v>740</v>
      </c>
      <c r="C556" s="629"/>
      <c r="D556" s="629"/>
      <c r="E556" s="629"/>
      <c r="F556" s="629"/>
      <c r="G556" s="629"/>
      <c r="H556" s="629"/>
      <c r="I556" s="629"/>
      <c r="J556" s="629"/>
      <c r="K556" s="629"/>
      <c r="L556" s="629"/>
      <c r="M556" s="629"/>
      <c r="N556" s="630"/>
      <c r="O556" s="11"/>
      <c r="P556" s="11"/>
      <c r="Q556" s="11"/>
      <c r="R556" s="11"/>
      <c r="S556" s="11"/>
      <c r="T556" s="11"/>
      <c r="U556" s="11"/>
      <c r="V556" s="11"/>
      <c r="W556" s="14"/>
      <c r="X556" s="13"/>
      <c r="Y556" s="629" t="s">
        <v>741</v>
      </c>
      <c r="Z556" s="629"/>
      <c r="AA556" s="629"/>
      <c r="AB556" s="629"/>
      <c r="AC556" s="629"/>
      <c r="AD556" s="629"/>
      <c r="AE556" s="629"/>
      <c r="AF556" s="629"/>
      <c r="AG556" s="629"/>
      <c r="AH556" s="629"/>
      <c r="AI556" s="629"/>
      <c r="AJ556" s="629"/>
      <c r="AK556" s="630"/>
      <c r="AL556" s="11"/>
      <c r="AM556" s="11"/>
      <c r="AN556" s="11"/>
      <c r="AO556" s="11"/>
      <c r="AP556" s="11"/>
      <c r="AQ556" s="11"/>
      <c r="AR556" s="11"/>
      <c r="AS556" s="11"/>
      <c r="AT556" s="14"/>
    </row>
    <row r="557" spans="1:46" s="12" customFormat="1" ht="8.1" customHeight="1">
      <c r="A557" s="13"/>
      <c r="B557" s="629"/>
      <c r="C557" s="629"/>
      <c r="D557" s="629"/>
      <c r="E557" s="629"/>
      <c r="F557" s="629"/>
      <c r="G557" s="629"/>
      <c r="H557" s="629"/>
      <c r="I557" s="629"/>
      <c r="J557" s="629"/>
      <c r="K557" s="629"/>
      <c r="L557" s="629"/>
      <c r="M557" s="629"/>
      <c r="N557" s="630"/>
      <c r="O557" s="11"/>
      <c r="P557" s="11"/>
      <c r="Q557" s="11"/>
      <c r="R557" s="11"/>
      <c r="S557" s="11"/>
      <c r="T557" s="11"/>
      <c r="U557" s="11"/>
      <c r="V557" s="11"/>
      <c r="W557" s="14"/>
      <c r="X557" s="13"/>
      <c r="Y557" s="629"/>
      <c r="Z557" s="629"/>
      <c r="AA557" s="629"/>
      <c r="AB557" s="629"/>
      <c r="AC557" s="629"/>
      <c r="AD557" s="629"/>
      <c r="AE557" s="629"/>
      <c r="AF557" s="629"/>
      <c r="AG557" s="629"/>
      <c r="AH557" s="629"/>
      <c r="AI557" s="629"/>
      <c r="AJ557" s="629"/>
      <c r="AK557" s="630"/>
      <c r="AL557" s="11"/>
      <c r="AM557" s="11"/>
      <c r="AN557" s="11"/>
      <c r="AO557" s="11"/>
      <c r="AP557" s="11"/>
      <c r="AQ557" s="11"/>
      <c r="AR557" s="11"/>
      <c r="AS557" s="11"/>
      <c r="AT557" s="14"/>
    </row>
    <row r="558" spans="1:46" s="12" customFormat="1" ht="8.1" customHeight="1">
      <c r="A558" s="13"/>
      <c r="B558" s="629" t="s">
        <v>1020</v>
      </c>
      <c r="C558" s="629"/>
      <c r="D558" s="629"/>
      <c r="E558" s="629"/>
      <c r="F558" s="629"/>
      <c r="G558" s="629"/>
      <c r="H558" s="629"/>
      <c r="I558" s="629"/>
      <c r="J558" s="629"/>
      <c r="K558" s="629"/>
      <c r="L558" s="629"/>
      <c r="M558" s="629"/>
      <c r="N558" s="630"/>
      <c r="O558" s="11"/>
      <c r="P558" s="11"/>
      <c r="Q558" s="11"/>
      <c r="R558" s="11"/>
      <c r="S558" s="11"/>
      <c r="T558" s="11"/>
      <c r="U558" s="11"/>
      <c r="V558" s="11"/>
      <c r="W558" s="14"/>
      <c r="X558" s="13"/>
      <c r="Y558" s="629" t="s">
        <v>1020</v>
      </c>
      <c r="Z558" s="629"/>
      <c r="AA558" s="629"/>
      <c r="AB558" s="629"/>
      <c r="AC558" s="629"/>
      <c r="AD558" s="629"/>
      <c r="AE558" s="629"/>
      <c r="AF558" s="629"/>
      <c r="AG558" s="629"/>
      <c r="AH558" s="629"/>
      <c r="AI558" s="629"/>
      <c r="AJ558" s="629"/>
      <c r="AK558" s="630"/>
      <c r="AL558" s="11"/>
      <c r="AM558" s="11"/>
      <c r="AN558" s="11"/>
      <c r="AO558" s="11"/>
      <c r="AP558" s="11"/>
      <c r="AQ558" s="11"/>
      <c r="AR558" s="11"/>
      <c r="AS558" s="11"/>
      <c r="AT558" s="14"/>
    </row>
    <row r="559" spans="1:46" s="12" customFormat="1" ht="9.9499999999999993" customHeight="1">
      <c r="A559" s="13"/>
      <c r="B559" s="629"/>
      <c r="C559" s="629"/>
      <c r="D559" s="629"/>
      <c r="E559" s="629"/>
      <c r="F559" s="629"/>
      <c r="G559" s="629"/>
      <c r="H559" s="629"/>
      <c r="I559" s="629"/>
      <c r="J559" s="629"/>
      <c r="K559" s="629"/>
      <c r="L559" s="629"/>
      <c r="M559" s="629"/>
      <c r="N559" s="630"/>
      <c r="O559" s="11"/>
      <c r="P559" s="11"/>
      <c r="Q559" s="11"/>
      <c r="R559" s="11"/>
      <c r="S559" s="11"/>
      <c r="T559" s="11"/>
      <c r="U559" s="11"/>
      <c r="V559" s="11"/>
      <c r="W559" s="14"/>
      <c r="X559" s="13"/>
      <c r="Y559" s="629"/>
      <c r="Z559" s="629"/>
      <c r="AA559" s="629"/>
      <c r="AB559" s="629"/>
      <c r="AC559" s="629"/>
      <c r="AD559" s="629"/>
      <c r="AE559" s="629"/>
      <c r="AF559" s="629"/>
      <c r="AG559" s="629"/>
      <c r="AH559" s="629"/>
      <c r="AI559" s="629"/>
      <c r="AJ559" s="629"/>
      <c r="AK559" s="630"/>
      <c r="AL559" s="11"/>
      <c r="AM559" s="11"/>
      <c r="AN559" s="11"/>
      <c r="AO559" s="11"/>
      <c r="AP559" s="11"/>
      <c r="AQ559" s="11"/>
      <c r="AR559" s="11"/>
      <c r="AS559" s="11"/>
      <c r="AT559" s="14"/>
    </row>
    <row r="560" spans="1:46" s="12" customFormat="1" ht="8.1" customHeight="1">
      <c r="A560" s="13"/>
      <c r="B560" s="629" t="s">
        <v>1069</v>
      </c>
      <c r="C560" s="629"/>
      <c r="D560" s="629"/>
      <c r="E560" s="629"/>
      <c r="F560" s="629"/>
      <c r="G560" s="629"/>
      <c r="H560" s="629"/>
      <c r="I560" s="629"/>
      <c r="J560" s="629"/>
      <c r="K560" s="629"/>
      <c r="L560" s="629"/>
      <c r="M560" s="629"/>
      <c r="N560" s="630"/>
      <c r="O560" s="11"/>
      <c r="P560" s="11"/>
      <c r="Q560" s="11"/>
      <c r="R560" s="11"/>
      <c r="S560" s="11"/>
      <c r="T560" s="11"/>
      <c r="U560" s="11"/>
      <c r="V560" s="11"/>
      <c r="W560" s="14"/>
      <c r="X560" s="13"/>
      <c r="Y560" s="629" t="s">
        <v>1070</v>
      </c>
      <c r="Z560" s="629"/>
      <c r="AA560" s="629"/>
      <c r="AB560" s="629"/>
      <c r="AC560" s="629"/>
      <c r="AD560" s="629"/>
      <c r="AE560" s="629"/>
      <c r="AF560" s="629"/>
      <c r="AG560" s="629"/>
      <c r="AH560" s="629"/>
      <c r="AI560" s="629"/>
      <c r="AJ560" s="629"/>
      <c r="AK560" s="630"/>
      <c r="AL560" s="11"/>
      <c r="AM560" s="11"/>
      <c r="AN560" s="11"/>
      <c r="AO560" s="11"/>
      <c r="AP560" s="11"/>
      <c r="AQ560" s="11"/>
      <c r="AR560" s="11"/>
      <c r="AS560" s="11"/>
      <c r="AT560" s="14"/>
    </row>
    <row r="561" spans="1:46" s="12" customFormat="1" ht="8.1" customHeight="1">
      <c r="A561" s="13"/>
      <c r="B561" s="629"/>
      <c r="C561" s="629"/>
      <c r="D561" s="629"/>
      <c r="E561" s="629"/>
      <c r="F561" s="629"/>
      <c r="G561" s="629"/>
      <c r="H561" s="629"/>
      <c r="I561" s="629"/>
      <c r="J561" s="629"/>
      <c r="K561" s="629"/>
      <c r="L561" s="629"/>
      <c r="M561" s="629"/>
      <c r="N561" s="630"/>
      <c r="O561" s="11"/>
      <c r="P561" s="11"/>
      <c r="Q561" s="11"/>
      <c r="R561" s="11"/>
      <c r="S561" s="11"/>
      <c r="T561" s="11"/>
      <c r="U561" s="11"/>
      <c r="V561" s="11"/>
      <c r="W561" s="14"/>
      <c r="X561" s="13"/>
      <c r="Y561" s="629"/>
      <c r="Z561" s="629"/>
      <c r="AA561" s="629"/>
      <c r="AB561" s="629"/>
      <c r="AC561" s="629"/>
      <c r="AD561" s="629"/>
      <c r="AE561" s="629"/>
      <c r="AF561" s="629"/>
      <c r="AG561" s="629"/>
      <c r="AH561" s="629"/>
      <c r="AI561" s="629"/>
      <c r="AJ561" s="629"/>
      <c r="AK561" s="630"/>
      <c r="AL561" s="11"/>
      <c r="AM561" s="11"/>
      <c r="AN561" s="11"/>
      <c r="AO561" s="11"/>
      <c r="AP561" s="11"/>
      <c r="AQ561" s="11"/>
      <c r="AR561" s="11"/>
      <c r="AS561" s="11"/>
      <c r="AT561" s="14"/>
    </row>
    <row r="562" spans="1:46" s="12" customFormat="1" ht="9.9499999999999993" customHeight="1">
      <c r="A562" s="13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4"/>
      <c r="X562" s="13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4"/>
    </row>
    <row r="563" spans="1:46" s="12" customFormat="1" ht="8.1" customHeight="1">
      <c r="A563" s="13"/>
      <c r="B563" s="631" t="s">
        <v>862</v>
      </c>
      <c r="C563" s="631"/>
      <c r="D563" s="631"/>
      <c r="E563" s="631"/>
      <c r="F563" s="631"/>
      <c r="G563" s="631"/>
      <c r="H563" s="631"/>
      <c r="I563" s="631"/>
      <c r="J563" s="631"/>
      <c r="K563" s="631"/>
      <c r="L563" s="631"/>
      <c r="M563" s="631"/>
      <c r="N563" s="632"/>
      <c r="O563" s="11"/>
      <c r="P563" s="11"/>
      <c r="Q563" s="11"/>
      <c r="R563" s="11"/>
      <c r="S563" s="11"/>
      <c r="T563" s="11"/>
      <c r="U563" s="11"/>
      <c r="V563" s="11"/>
      <c r="W563" s="14"/>
      <c r="X563" s="13"/>
      <c r="Y563" s="631" t="s">
        <v>863</v>
      </c>
      <c r="Z563" s="631"/>
      <c r="AA563" s="631"/>
      <c r="AB563" s="631"/>
      <c r="AC563" s="631"/>
      <c r="AD563" s="631"/>
      <c r="AE563" s="631"/>
      <c r="AF563" s="631"/>
      <c r="AG563" s="631"/>
      <c r="AH563" s="631"/>
      <c r="AI563" s="631"/>
      <c r="AJ563" s="631"/>
      <c r="AK563" s="632"/>
      <c r="AL563" s="11"/>
      <c r="AM563" s="11"/>
      <c r="AN563" s="11"/>
      <c r="AO563" s="11"/>
      <c r="AP563" s="11"/>
      <c r="AQ563" s="11"/>
      <c r="AR563" s="11"/>
      <c r="AS563" s="11"/>
      <c r="AT563" s="14"/>
    </row>
    <row r="564" spans="1:46" s="12" customFormat="1" ht="9.9499999999999993" customHeight="1">
      <c r="A564" s="13"/>
      <c r="B564" s="631"/>
      <c r="C564" s="631"/>
      <c r="D564" s="631"/>
      <c r="E564" s="631"/>
      <c r="F564" s="631"/>
      <c r="G564" s="631"/>
      <c r="H564" s="631"/>
      <c r="I564" s="631"/>
      <c r="J564" s="631"/>
      <c r="K564" s="631"/>
      <c r="L564" s="631"/>
      <c r="M564" s="631"/>
      <c r="N564" s="632"/>
      <c r="O564" s="11"/>
      <c r="P564" s="11"/>
      <c r="Q564" s="11"/>
      <c r="R564" s="11"/>
      <c r="S564" s="11"/>
      <c r="T564" s="11"/>
      <c r="U564" s="11"/>
      <c r="V564" s="11"/>
      <c r="W564" s="14"/>
      <c r="X564" s="13"/>
      <c r="Y564" s="631"/>
      <c r="Z564" s="631"/>
      <c r="AA564" s="631"/>
      <c r="AB564" s="631"/>
      <c r="AC564" s="631"/>
      <c r="AD564" s="631"/>
      <c r="AE564" s="631"/>
      <c r="AF564" s="631"/>
      <c r="AG564" s="631"/>
      <c r="AH564" s="631"/>
      <c r="AI564" s="631"/>
      <c r="AJ564" s="631"/>
      <c r="AK564" s="632"/>
      <c r="AL564" s="11"/>
      <c r="AM564" s="11"/>
      <c r="AN564" s="11"/>
      <c r="AO564" s="11"/>
      <c r="AP564" s="11"/>
      <c r="AQ564" s="11"/>
      <c r="AR564" s="11"/>
      <c r="AS564" s="11"/>
      <c r="AT564" s="14"/>
    </row>
    <row r="565" spans="1:46" s="12" customFormat="1" ht="9.9499999999999993" customHeight="1">
      <c r="A565" s="13"/>
      <c r="B565" s="631"/>
      <c r="C565" s="631"/>
      <c r="D565" s="631"/>
      <c r="E565" s="631"/>
      <c r="F565" s="631"/>
      <c r="G565" s="631"/>
      <c r="H565" s="631"/>
      <c r="I565" s="631"/>
      <c r="J565" s="631"/>
      <c r="K565" s="631"/>
      <c r="L565" s="631"/>
      <c r="M565" s="631"/>
      <c r="N565" s="632"/>
      <c r="O565" s="11"/>
      <c r="P565" s="11"/>
      <c r="Q565" s="11"/>
      <c r="R565" s="11"/>
      <c r="S565" s="11"/>
      <c r="T565" s="11"/>
      <c r="U565" s="11"/>
      <c r="V565" s="11"/>
      <c r="W565" s="14"/>
      <c r="X565" s="13"/>
      <c r="Y565" s="631"/>
      <c r="Z565" s="631"/>
      <c r="AA565" s="631"/>
      <c r="AB565" s="631"/>
      <c r="AC565" s="631"/>
      <c r="AD565" s="631"/>
      <c r="AE565" s="631"/>
      <c r="AF565" s="631"/>
      <c r="AG565" s="631"/>
      <c r="AH565" s="631"/>
      <c r="AI565" s="631"/>
      <c r="AJ565" s="631"/>
      <c r="AK565" s="632"/>
      <c r="AL565" s="11"/>
      <c r="AM565" s="11"/>
      <c r="AN565" s="11"/>
      <c r="AO565" s="11"/>
      <c r="AP565" s="11"/>
      <c r="AQ565" s="11"/>
      <c r="AR565" s="11"/>
      <c r="AS565" s="11"/>
      <c r="AT565" s="14"/>
    </row>
    <row r="566" spans="1:46" s="12" customFormat="1" ht="9.9499999999999993" customHeight="1">
      <c r="A566" s="13"/>
      <c r="B566" s="631"/>
      <c r="C566" s="631"/>
      <c r="D566" s="631"/>
      <c r="E566" s="631"/>
      <c r="F566" s="631"/>
      <c r="G566" s="631"/>
      <c r="H566" s="631"/>
      <c r="I566" s="631"/>
      <c r="J566" s="631"/>
      <c r="K566" s="631"/>
      <c r="L566" s="631"/>
      <c r="M566" s="631"/>
      <c r="N566" s="632"/>
      <c r="O566" s="11"/>
      <c r="P566" s="11"/>
      <c r="Q566" s="11"/>
      <c r="R566" s="11"/>
      <c r="S566" s="11"/>
      <c r="T566" s="11"/>
      <c r="U566" s="11"/>
      <c r="V566" s="11"/>
      <c r="W566" s="14"/>
      <c r="X566" s="13"/>
      <c r="Y566" s="631"/>
      <c r="Z566" s="631"/>
      <c r="AA566" s="631"/>
      <c r="AB566" s="631"/>
      <c r="AC566" s="631"/>
      <c r="AD566" s="631"/>
      <c r="AE566" s="631"/>
      <c r="AF566" s="631"/>
      <c r="AG566" s="631"/>
      <c r="AH566" s="631"/>
      <c r="AI566" s="631"/>
      <c r="AJ566" s="631"/>
      <c r="AK566" s="632"/>
      <c r="AL566" s="11"/>
      <c r="AM566" s="11"/>
      <c r="AN566" s="11"/>
      <c r="AO566" s="11"/>
      <c r="AP566" s="11"/>
      <c r="AQ566" s="11"/>
      <c r="AR566" s="11"/>
      <c r="AS566" s="11"/>
      <c r="AT566" s="14"/>
    </row>
    <row r="567" spans="1:46" s="12" customFormat="1" ht="6" customHeight="1">
      <c r="A567" s="15"/>
      <c r="B567" s="633"/>
      <c r="C567" s="633"/>
      <c r="D567" s="633"/>
      <c r="E567" s="633"/>
      <c r="F567" s="633"/>
      <c r="G567" s="633"/>
      <c r="H567" s="633"/>
      <c r="I567" s="633"/>
      <c r="J567" s="633"/>
      <c r="K567" s="633"/>
      <c r="L567" s="633"/>
      <c r="M567" s="633"/>
      <c r="N567" s="633"/>
      <c r="O567" s="16"/>
      <c r="P567" s="16"/>
      <c r="Q567" s="16"/>
      <c r="R567" s="16"/>
      <c r="S567" s="16"/>
      <c r="T567" s="16"/>
      <c r="U567" s="16"/>
      <c r="V567" s="16"/>
      <c r="W567" s="17"/>
      <c r="X567" s="15"/>
      <c r="Y567" s="633"/>
      <c r="Z567" s="633"/>
      <c r="AA567" s="633"/>
      <c r="AB567" s="633"/>
      <c r="AC567" s="633"/>
      <c r="AD567" s="633"/>
      <c r="AE567" s="633"/>
      <c r="AF567" s="633"/>
      <c r="AG567" s="633"/>
      <c r="AH567" s="633"/>
      <c r="AI567" s="633"/>
      <c r="AJ567" s="633"/>
      <c r="AK567" s="633"/>
      <c r="AL567" s="16"/>
      <c r="AM567" s="16"/>
      <c r="AN567" s="16"/>
      <c r="AO567" s="16"/>
      <c r="AP567" s="16"/>
      <c r="AQ567" s="16"/>
      <c r="AR567" s="16"/>
      <c r="AS567" s="16"/>
      <c r="AT567" s="17"/>
    </row>
    <row r="568" spans="1:46" s="11" customFormat="1" ht="6.75" customHeight="1">
      <c r="A568" s="8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10"/>
      <c r="X568" s="8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  <c r="AJ568" s="9"/>
      <c r="AK568" s="9"/>
      <c r="AL568" s="9"/>
      <c r="AM568" s="9"/>
      <c r="AN568" s="9"/>
      <c r="AO568" s="9"/>
      <c r="AP568" s="9"/>
      <c r="AQ568" s="9"/>
      <c r="AR568" s="9"/>
      <c r="AS568" s="9"/>
      <c r="AT568" s="10"/>
    </row>
    <row r="569" spans="1:46" s="12" customFormat="1" ht="12.75" customHeight="1">
      <c r="A569" s="621" t="str">
        <f>Name</f>
        <v>ТСЖ "Ласточка"</v>
      </c>
      <c r="B569" s="626"/>
      <c r="C569" s="626"/>
      <c r="D569" s="626"/>
      <c r="E569" s="626"/>
      <c r="F569" s="626"/>
      <c r="G569" s="626"/>
      <c r="H569" s="626"/>
      <c r="I569" s="626"/>
      <c r="J569" s="626"/>
      <c r="K569" s="626"/>
      <c r="L569" s="626"/>
      <c r="M569" s="626"/>
      <c r="N569" s="626"/>
      <c r="O569" s="626"/>
      <c r="P569" s="626"/>
      <c r="Q569" s="626"/>
      <c r="R569" s="626"/>
      <c r="S569" s="626"/>
      <c r="T569" s="626"/>
      <c r="U569" s="626"/>
      <c r="V569" s="626"/>
      <c r="W569" s="627"/>
      <c r="X569" s="621" t="str">
        <f>Name</f>
        <v>ТСЖ "Ласточка"</v>
      </c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3"/>
    </row>
    <row r="570" spans="1:46" s="12" customFormat="1" ht="12.75" customHeight="1">
      <c r="A570" s="621"/>
      <c r="B570" s="626"/>
      <c r="C570" s="626"/>
      <c r="D570" s="626"/>
      <c r="E570" s="626"/>
      <c r="F570" s="626"/>
      <c r="G570" s="626"/>
      <c r="H570" s="626"/>
      <c r="I570" s="626"/>
      <c r="J570" s="626"/>
      <c r="K570" s="626"/>
      <c r="L570" s="626"/>
      <c r="M570" s="626"/>
      <c r="N570" s="626"/>
      <c r="O570" s="626"/>
      <c r="P570" s="626"/>
      <c r="Q570" s="626"/>
      <c r="R570" s="626"/>
      <c r="S570" s="626"/>
      <c r="T570" s="626"/>
      <c r="U570" s="626"/>
      <c r="V570" s="626"/>
      <c r="W570" s="627"/>
      <c r="X570" s="624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3"/>
    </row>
    <row r="571" spans="1:46" s="12" customFormat="1" ht="6" customHeight="1">
      <c r="A571" s="621"/>
      <c r="B571" s="626"/>
      <c r="C571" s="626"/>
      <c r="D571" s="626"/>
      <c r="E571" s="626"/>
      <c r="F571" s="626"/>
      <c r="G571" s="626"/>
      <c r="H571" s="626"/>
      <c r="I571" s="626"/>
      <c r="J571" s="626"/>
      <c r="K571" s="626"/>
      <c r="L571" s="626"/>
      <c r="M571" s="626"/>
      <c r="N571" s="626"/>
      <c r="O571" s="626"/>
      <c r="P571" s="626"/>
      <c r="Q571" s="626"/>
      <c r="R571" s="626"/>
      <c r="S571" s="626"/>
      <c r="T571" s="626"/>
      <c r="U571" s="626"/>
      <c r="V571" s="626"/>
      <c r="W571" s="627"/>
      <c r="X571" s="13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4"/>
    </row>
    <row r="572" spans="1:46" s="12" customFormat="1" ht="9.9499999999999993" customHeight="1">
      <c r="A572" s="13"/>
      <c r="B572" s="625" t="str">
        <f>"ИНН "&amp;INN&amp;", БИК "&amp;BIC&amp;", Р/С "&amp;PersonalAcc</f>
        <v>ИНН 2538091633, БИК 040813608, Р/С 40703810050000001746</v>
      </c>
      <c r="C572" s="625"/>
      <c r="D572" s="625"/>
      <c r="E572" s="625"/>
      <c r="F572" s="625"/>
      <c r="G572" s="625"/>
      <c r="H572" s="625"/>
      <c r="I572" s="625"/>
      <c r="J572" s="625"/>
      <c r="K572" s="625"/>
      <c r="L572" s="625"/>
      <c r="M572" s="625"/>
      <c r="N572" s="625"/>
      <c r="O572" s="53"/>
      <c r="P572" s="53"/>
      <c r="Q572" s="53"/>
      <c r="R572" s="53"/>
      <c r="S572" s="53"/>
      <c r="T572" s="53"/>
      <c r="U572" s="53"/>
      <c r="V572" s="53"/>
      <c r="W572" s="14"/>
      <c r="X572" s="13"/>
      <c r="Y572" s="628" t="str">
        <f>"ИНН "&amp;INN&amp;", БИК "&amp;BIC&amp;", Р/С "&amp;PersonalAcc</f>
        <v>ИНН 2538091633, БИК 040813608, Р/С 40703810050000001746</v>
      </c>
      <c r="Z572" s="628"/>
      <c r="AA572" s="628"/>
      <c r="AB572" s="628"/>
      <c r="AC572" s="628"/>
      <c r="AD572" s="628"/>
      <c r="AE572" s="628"/>
      <c r="AF572" s="628"/>
      <c r="AG572" s="628"/>
      <c r="AH572" s="628"/>
      <c r="AI572" s="628"/>
      <c r="AJ572" s="628"/>
      <c r="AK572" s="628"/>
      <c r="AL572" s="53"/>
      <c r="AM572" s="53"/>
      <c r="AN572" s="53"/>
      <c r="AO572" s="53"/>
      <c r="AP572" s="53"/>
      <c r="AQ572" s="53"/>
      <c r="AR572" s="53"/>
      <c r="AS572" s="53"/>
      <c r="AT572" s="14"/>
    </row>
    <row r="573" spans="1:46" s="12" customFormat="1" ht="9.9499999999999993" customHeight="1">
      <c r="A573" s="13"/>
      <c r="B573" s="625"/>
      <c r="C573" s="625"/>
      <c r="D573" s="625"/>
      <c r="E573" s="625"/>
      <c r="F573" s="625"/>
      <c r="G573" s="625"/>
      <c r="H573" s="625"/>
      <c r="I573" s="625"/>
      <c r="J573" s="625"/>
      <c r="K573" s="625"/>
      <c r="L573" s="625"/>
      <c r="M573" s="625"/>
      <c r="N573" s="625"/>
      <c r="O573" s="53"/>
      <c r="P573" s="53"/>
      <c r="Q573" s="53"/>
      <c r="R573" s="53"/>
      <c r="S573" s="53"/>
      <c r="T573" s="53"/>
      <c r="U573" s="53"/>
      <c r="V573" s="53"/>
      <c r="W573" s="14"/>
      <c r="X573" s="13"/>
      <c r="Y573" s="628"/>
      <c r="Z573" s="628"/>
      <c r="AA573" s="628"/>
      <c r="AB573" s="628"/>
      <c r="AC573" s="628"/>
      <c r="AD573" s="628"/>
      <c r="AE573" s="628"/>
      <c r="AF573" s="628"/>
      <c r="AG573" s="628"/>
      <c r="AH573" s="628"/>
      <c r="AI573" s="628"/>
      <c r="AJ573" s="628"/>
      <c r="AK573" s="628"/>
      <c r="AL573" s="53"/>
      <c r="AM573" s="53"/>
      <c r="AN573" s="53"/>
      <c r="AO573" s="53"/>
      <c r="AP573" s="53"/>
      <c r="AQ573" s="53"/>
      <c r="AR573" s="53"/>
      <c r="AS573" s="53"/>
      <c r="AT573" s="14"/>
    </row>
    <row r="574" spans="1:46" s="12" customFormat="1" ht="6" customHeight="1">
      <c r="A574" s="13"/>
      <c r="B574" s="625"/>
      <c r="C574" s="625"/>
      <c r="D574" s="625"/>
      <c r="E574" s="625"/>
      <c r="F574" s="625"/>
      <c r="G574" s="625"/>
      <c r="H574" s="625"/>
      <c r="I574" s="625"/>
      <c r="J574" s="625"/>
      <c r="K574" s="625"/>
      <c r="L574" s="625"/>
      <c r="M574" s="625"/>
      <c r="N574" s="625"/>
      <c r="O574" s="11"/>
      <c r="P574" s="11"/>
      <c r="Q574" s="11"/>
      <c r="R574" s="11"/>
      <c r="S574" s="11"/>
      <c r="T574" s="11"/>
      <c r="U574" s="11"/>
      <c r="V574" s="11"/>
      <c r="W574" s="14"/>
      <c r="X574" s="13"/>
      <c r="Y574" s="628"/>
      <c r="Z574" s="628"/>
      <c r="AA574" s="628"/>
      <c r="AB574" s="628"/>
      <c r="AC574" s="628"/>
      <c r="AD574" s="628"/>
      <c r="AE574" s="628"/>
      <c r="AF574" s="628"/>
      <c r="AG574" s="628"/>
      <c r="AH574" s="628"/>
      <c r="AI574" s="628"/>
      <c r="AJ574" s="628"/>
      <c r="AK574" s="628"/>
      <c r="AL574" s="11"/>
      <c r="AM574" s="11"/>
      <c r="AN574" s="11"/>
      <c r="AO574" s="11"/>
      <c r="AP574" s="11"/>
      <c r="AQ574" s="11"/>
      <c r="AR574" s="11"/>
      <c r="AS574" s="11"/>
      <c r="AT574" s="14"/>
    </row>
    <row r="575" spans="1:46" s="12" customFormat="1" ht="8.1" customHeight="1">
      <c r="A575" s="13"/>
      <c r="B575" s="625"/>
      <c r="C575" s="625"/>
      <c r="D575" s="625"/>
      <c r="E575" s="625"/>
      <c r="F575" s="625"/>
      <c r="G575" s="625"/>
      <c r="H575" s="625"/>
      <c r="I575" s="625"/>
      <c r="J575" s="625"/>
      <c r="K575" s="625"/>
      <c r="L575" s="625"/>
      <c r="M575" s="625"/>
      <c r="N575" s="625"/>
      <c r="O575" s="11"/>
      <c r="P575" s="11"/>
      <c r="Q575" s="11"/>
      <c r="R575" s="11"/>
      <c r="S575" s="11"/>
      <c r="T575" s="11"/>
      <c r="U575" s="11"/>
      <c r="V575" s="11"/>
      <c r="W575" s="14"/>
      <c r="X575" s="13"/>
      <c r="Y575" s="628"/>
      <c r="Z575" s="628"/>
      <c r="AA575" s="628"/>
      <c r="AB575" s="628"/>
      <c r="AC575" s="628"/>
      <c r="AD575" s="628"/>
      <c r="AE575" s="628"/>
      <c r="AF575" s="628"/>
      <c r="AG575" s="628"/>
      <c r="AH575" s="628"/>
      <c r="AI575" s="628"/>
      <c r="AJ575" s="628"/>
      <c r="AK575" s="628"/>
      <c r="AL575" s="11"/>
      <c r="AM575" s="11"/>
      <c r="AN575" s="11"/>
      <c r="AO575" s="11"/>
      <c r="AP575" s="11"/>
      <c r="AQ575" s="11"/>
      <c r="AR575" s="11"/>
      <c r="AS575" s="11"/>
      <c r="AT575" s="14"/>
    </row>
    <row r="576" spans="1:46" s="12" customFormat="1" ht="8.1" customHeight="1">
      <c r="A576" s="13"/>
      <c r="B576" s="625"/>
      <c r="C576" s="625"/>
      <c r="D576" s="625"/>
      <c r="E576" s="625"/>
      <c r="F576" s="625"/>
      <c r="G576" s="625"/>
      <c r="H576" s="625"/>
      <c r="I576" s="625"/>
      <c r="J576" s="625"/>
      <c r="K576" s="625"/>
      <c r="L576" s="625"/>
      <c r="M576" s="625"/>
      <c r="N576" s="625"/>
      <c r="O576" s="11"/>
      <c r="P576" s="11"/>
      <c r="Q576" s="11"/>
      <c r="R576" s="11"/>
      <c r="S576" s="11"/>
      <c r="T576" s="11"/>
      <c r="U576" s="11"/>
      <c r="V576" s="11"/>
      <c r="W576" s="14"/>
      <c r="X576" s="13"/>
      <c r="Y576" s="628"/>
      <c r="Z576" s="628"/>
      <c r="AA576" s="628"/>
      <c r="AB576" s="628"/>
      <c r="AC576" s="628"/>
      <c r="AD576" s="628"/>
      <c r="AE576" s="628"/>
      <c r="AF576" s="628"/>
      <c r="AG576" s="628"/>
      <c r="AH576" s="628"/>
      <c r="AI576" s="628"/>
      <c r="AJ576" s="628"/>
      <c r="AK576" s="628"/>
      <c r="AL576" s="11"/>
      <c r="AM576" s="11"/>
      <c r="AN576" s="11"/>
      <c r="AO576" s="11"/>
      <c r="AP576" s="11"/>
      <c r="AQ576" s="11"/>
      <c r="AR576" s="11"/>
      <c r="AS576" s="11"/>
      <c r="AT576" s="14"/>
    </row>
    <row r="577" spans="1:46" s="12" customFormat="1" ht="9.9499999999999993" customHeight="1">
      <c r="A577" s="13"/>
      <c r="B577" s="629" t="s">
        <v>742</v>
      </c>
      <c r="C577" s="629"/>
      <c r="D577" s="629"/>
      <c r="E577" s="629"/>
      <c r="F577" s="629"/>
      <c r="G577" s="629"/>
      <c r="H577" s="629"/>
      <c r="I577" s="629"/>
      <c r="J577" s="629"/>
      <c r="K577" s="629"/>
      <c r="L577" s="629"/>
      <c r="M577" s="629"/>
      <c r="N577" s="630"/>
      <c r="O577" s="11"/>
      <c r="P577" s="11"/>
      <c r="Q577" s="11"/>
      <c r="R577" s="11"/>
      <c r="S577" s="11"/>
      <c r="T577" s="11"/>
      <c r="U577" s="11"/>
      <c r="V577" s="11"/>
      <c r="W577" s="14"/>
      <c r="X577" s="13"/>
      <c r="Y577" s="629" t="s">
        <v>743</v>
      </c>
      <c r="Z577" s="629"/>
      <c r="AA577" s="629"/>
      <c r="AB577" s="629"/>
      <c r="AC577" s="629"/>
      <c r="AD577" s="629"/>
      <c r="AE577" s="629"/>
      <c r="AF577" s="629"/>
      <c r="AG577" s="629"/>
      <c r="AH577" s="629"/>
      <c r="AI577" s="629"/>
      <c r="AJ577" s="629"/>
      <c r="AK577" s="630"/>
      <c r="AL577" s="11"/>
      <c r="AM577" s="11"/>
      <c r="AN577" s="11"/>
      <c r="AO577" s="11"/>
      <c r="AP577" s="11"/>
      <c r="AQ577" s="11"/>
      <c r="AR577" s="11"/>
      <c r="AS577" s="11"/>
      <c r="AT577" s="14"/>
    </row>
    <row r="578" spans="1:46" s="12" customFormat="1" ht="8.1" customHeight="1">
      <c r="A578" s="13"/>
      <c r="B578" s="629"/>
      <c r="C578" s="629"/>
      <c r="D578" s="629"/>
      <c r="E578" s="629"/>
      <c r="F578" s="629"/>
      <c r="G578" s="629"/>
      <c r="H578" s="629"/>
      <c r="I578" s="629"/>
      <c r="J578" s="629"/>
      <c r="K578" s="629"/>
      <c r="L578" s="629"/>
      <c r="M578" s="629"/>
      <c r="N578" s="630"/>
      <c r="O578" s="11"/>
      <c r="P578" s="11"/>
      <c r="Q578" s="11"/>
      <c r="R578" s="11"/>
      <c r="S578" s="11"/>
      <c r="T578" s="11"/>
      <c r="U578" s="11"/>
      <c r="V578" s="11"/>
      <c r="W578" s="14"/>
      <c r="X578" s="13"/>
      <c r="Y578" s="629"/>
      <c r="Z578" s="629"/>
      <c r="AA578" s="629"/>
      <c r="AB578" s="629"/>
      <c r="AC578" s="629"/>
      <c r="AD578" s="629"/>
      <c r="AE578" s="629"/>
      <c r="AF578" s="629"/>
      <c r="AG578" s="629"/>
      <c r="AH578" s="629"/>
      <c r="AI578" s="629"/>
      <c r="AJ578" s="629"/>
      <c r="AK578" s="630"/>
      <c r="AL578" s="11"/>
      <c r="AM578" s="11"/>
      <c r="AN578" s="11"/>
      <c r="AO578" s="11"/>
      <c r="AP578" s="11"/>
      <c r="AQ578" s="11"/>
      <c r="AR578" s="11"/>
      <c r="AS578" s="11"/>
      <c r="AT578" s="14"/>
    </row>
    <row r="579" spans="1:46" s="12" customFormat="1" ht="8.1" customHeight="1">
      <c r="A579" s="13"/>
      <c r="B579" s="629" t="s">
        <v>1020</v>
      </c>
      <c r="C579" s="629"/>
      <c r="D579" s="629"/>
      <c r="E579" s="629"/>
      <c r="F579" s="629"/>
      <c r="G579" s="629"/>
      <c r="H579" s="629"/>
      <c r="I579" s="629"/>
      <c r="J579" s="629"/>
      <c r="K579" s="629"/>
      <c r="L579" s="629"/>
      <c r="M579" s="629"/>
      <c r="N579" s="630"/>
      <c r="O579" s="11"/>
      <c r="P579" s="11"/>
      <c r="Q579" s="11"/>
      <c r="R579" s="11"/>
      <c r="S579" s="11"/>
      <c r="T579" s="11"/>
      <c r="U579" s="11"/>
      <c r="V579" s="11"/>
      <c r="W579" s="14"/>
      <c r="X579" s="13"/>
      <c r="Y579" s="629" t="s">
        <v>1020</v>
      </c>
      <c r="Z579" s="629"/>
      <c r="AA579" s="629"/>
      <c r="AB579" s="629"/>
      <c r="AC579" s="629"/>
      <c r="AD579" s="629"/>
      <c r="AE579" s="629"/>
      <c r="AF579" s="629"/>
      <c r="AG579" s="629"/>
      <c r="AH579" s="629"/>
      <c r="AI579" s="629"/>
      <c r="AJ579" s="629"/>
      <c r="AK579" s="630"/>
      <c r="AL579" s="11"/>
      <c r="AM579" s="11"/>
      <c r="AN579" s="11"/>
      <c r="AO579" s="11"/>
      <c r="AP579" s="11"/>
      <c r="AQ579" s="11"/>
      <c r="AR579" s="11"/>
      <c r="AS579" s="11"/>
      <c r="AT579" s="14"/>
    </row>
    <row r="580" spans="1:46" s="12" customFormat="1" ht="9.9499999999999993" customHeight="1">
      <c r="A580" s="13"/>
      <c r="B580" s="629"/>
      <c r="C580" s="629"/>
      <c r="D580" s="629"/>
      <c r="E580" s="629"/>
      <c r="F580" s="629"/>
      <c r="G580" s="629"/>
      <c r="H580" s="629"/>
      <c r="I580" s="629"/>
      <c r="J580" s="629"/>
      <c r="K580" s="629"/>
      <c r="L580" s="629"/>
      <c r="M580" s="629"/>
      <c r="N580" s="630"/>
      <c r="O580" s="11"/>
      <c r="P580" s="11"/>
      <c r="Q580" s="11"/>
      <c r="R580" s="11"/>
      <c r="S580" s="11"/>
      <c r="T580" s="11"/>
      <c r="U580" s="11"/>
      <c r="V580" s="11"/>
      <c r="W580" s="14"/>
      <c r="X580" s="13"/>
      <c r="Y580" s="629"/>
      <c r="Z580" s="629"/>
      <c r="AA580" s="629"/>
      <c r="AB580" s="629"/>
      <c r="AC580" s="629"/>
      <c r="AD580" s="629"/>
      <c r="AE580" s="629"/>
      <c r="AF580" s="629"/>
      <c r="AG580" s="629"/>
      <c r="AH580" s="629"/>
      <c r="AI580" s="629"/>
      <c r="AJ580" s="629"/>
      <c r="AK580" s="630"/>
      <c r="AL580" s="11"/>
      <c r="AM580" s="11"/>
      <c r="AN580" s="11"/>
      <c r="AO580" s="11"/>
      <c r="AP580" s="11"/>
      <c r="AQ580" s="11"/>
      <c r="AR580" s="11"/>
      <c r="AS580" s="11"/>
      <c r="AT580" s="14"/>
    </row>
    <row r="581" spans="1:46" s="12" customFormat="1" ht="8.1" customHeight="1">
      <c r="A581" s="13"/>
      <c r="B581" s="629" t="s">
        <v>1071</v>
      </c>
      <c r="C581" s="629"/>
      <c r="D581" s="629"/>
      <c r="E581" s="629"/>
      <c r="F581" s="629"/>
      <c r="G581" s="629"/>
      <c r="H581" s="629"/>
      <c r="I581" s="629"/>
      <c r="J581" s="629"/>
      <c r="K581" s="629"/>
      <c r="L581" s="629"/>
      <c r="M581" s="629"/>
      <c r="N581" s="630"/>
      <c r="O581" s="11"/>
      <c r="P581" s="11"/>
      <c r="Q581" s="11"/>
      <c r="R581" s="11"/>
      <c r="S581" s="11"/>
      <c r="T581" s="11"/>
      <c r="U581" s="11"/>
      <c r="V581" s="11"/>
      <c r="W581" s="14"/>
      <c r="X581" s="13"/>
      <c r="Y581" s="629" t="s">
        <v>1072</v>
      </c>
      <c r="Z581" s="629"/>
      <c r="AA581" s="629"/>
      <c r="AB581" s="629"/>
      <c r="AC581" s="629"/>
      <c r="AD581" s="629"/>
      <c r="AE581" s="629"/>
      <c r="AF581" s="629"/>
      <c r="AG581" s="629"/>
      <c r="AH581" s="629"/>
      <c r="AI581" s="629"/>
      <c r="AJ581" s="629"/>
      <c r="AK581" s="630"/>
      <c r="AL581" s="11"/>
      <c r="AM581" s="11"/>
      <c r="AN581" s="11"/>
      <c r="AO581" s="11"/>
      <c r="AP581" s="11"/>
      <c r="AQ581" s="11"/>
      <c r="AR581" s="11"/>
      <c r="AS581" s="11"/>
      <c r="AT581" s="14"/>
    </row>
    <row r="582" spans="1:46" s="12" customFormat="1" ht="8.1" customHeight="1">
      <c r="A582" s="13"/>
      <c r="B582" s="629"/>
      <c r="C582" s="629"/>
      <c r="D582" s="629"/>
      <c r="E582" s="629"/>
      <c r="F582" s="629"/>
      <c r="G582" s="629"/>
      <c r="H582" s="629"/>
      <c r="I582" s="629"/>
      <c r="J582" s="629"/>
      <c r="K582" s="629"/>
      <c r="L582" s="629"/>
      <c r="M582" s="629"/>
      <c r="N582" s="630"/>
      <c r="O582" s="11"/>
      <c r="P582" s="11"/>
      <c r="Q582" s="11"/>
      <c r="R582" s="11"/>
      <c r="S582" s="11"/>
      <c r="T582" s="11"/>
      <c r="U582" s="11"/>
      <c r="V582" s="11"/>
      <c r="W582" s="14"/>
      <c r="X582" s="13"/>
      <c r="Y582" s="629"/>
      <c r="Z582" s="629"/>
      <c r="AA582" s="629"/>
      <c r="AB582" s="629"/>
      <c r="AC582" s="629"/>
      <c r="AD582" s="629"/>
      <c r="AE582" s="629"/>
      <c r="AF582" s="629"/>
      <c r="AG582" s="629"/>
      <c r="AH582" s="629"/>
      <c r="AI582" s="629"/>
      <c r="AJ582" s="629"/>
      <c r="AK582" s="630"/>
      <c r="AL582" s="11"/>
      <c r="AM582" s="11"/>
      <c r="AN582" s="11"/>
      <c r="AO582" s="11"/>
      <c r="AP582" s="11"/>
      <c r="AQ582" s="11"/>
      <c r="AR582" s="11"/>
      <c r="AS582" s="11"/>
      <c r="AT582" s="14"/>
    </row>
    <row r="583" spans="1:46" s="12" customFormat="1" ht="9.75" customHeight="1">
      <c r="A583" s="13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4"/>
      <c r="X583" s="13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4"/>
    </row>
    <row r="584" spans="1:46" s="12" customFormat="1" ht="8.1" customHeight="1">
      <c r="A584" s="13"/>
      <c r="B584" s="631" t="s">
        <v>864</v>
      </c>
      <c r="C584" s="631"/>
      <c r="D584" s="631"/>
      <c r="E584" s="631"/>
      <c r="F584" s="631"/>
      <c r="G584" s="631"/>
      <c r="H584" s="631"/>
      <c r="I584" s="631"/>
      <c r="J584" s="631"/>
      <c r="K584" s="631"/>
      <c r="L584" s="631"/>
      <c r="M584" s="631"/>
      <c r="N584" s="632"/>
      <c r="O584" s="11"/>
      <c r="P584" s="11"/>
      <c r="Q584" s="11"/>
      <c r="R584" s="11"/>
      <c r="S584" s="11"/>
      <c r="T584" s="11"/>
      <c r="U584" s="11"/>
      <c r="V584" s="11"/>
      <c r="W584" s="14"/>
      <c r="X584" s="13"/>
      <c r="Y584" s="631" t="s">
        <v>865</v>
      </c>
      <c r="Z584" s="631"/>
      <c r="AA584" s="631"/>
      <c r="AB584" s="631"/>
      <c r="AC584" s="631"/>
      <c r="AD584" s="631"/>
      <c r="AE584" s="631"/>
      <c r="AF584" s="631"/>
      <c r="AG584" s="631"/>
      <c r="AH584" s="631"/>
      <c r="AI584" s="631"/>
      <c r="AJ584" s="631"/>
      <c r="AK584" s="632"/>
      <c r="AL584" s="11"/>
      <c r="AM584" s="11"/>
      <c r="AN584" s="11"/>
      <c r="AO584" s="11"/>
      <c r="AP584" s="11"/>
      <c r="AQ584" s="11"/>
      <c r="AR584" s="11"/>
      <c r="AS584" s="11"/>
      <c r="AT584" s="14"/>
    </row>
    <row r="585" spans="1:46" s="12" customFormat="1" ht="9.9499999999999993" customHeight="1">
      <c r="A585" s="13"/>
      <c r="B585" s="631"/>
      <c r="C585" s="631"/>
      <c r="D585" s="631"/>
      <c r="E585" s="631"/>
      <c r="F585" s="631"/>
      <c r="G585" s="631"/>
      <c r="H585" s="631"/>
      <c r="I585" s="631"/>
      <c r="J585" s="631"/>
      <c r="K585" s="631"/>
      <c r="L585" s="631"/>
      <c r="M585" s="631"/>
      <c r="N585" s="632"/>
      <c r="O585" s="11"/>
      <c r="P585" s="11"/>
      <c r="Q585" s="11"/>
      <c r="R585" s="11"/>
      <c r="S585" s="11"/>
      <c r="T585" s="11"/>
      <c r="U585" s="11"/>
      <c r="V585" s="11"/>
      <c r="W585" s="14"/>
      <c r="X585" s="13"/>
      <c r="Y585" s="631"/>
      <c r="Z585" s="631"/>
      <c r="AA585" s="631"/>
      <c r="AB585" s="631"/>
      <c r="AC585" s="631"/>
      <c r="AD585" s="631"/>
      <c r="AE585" s="631"/>
      <c r="AF585" s="631"/>
      <c r="AG585" s="631"/>
      <c r="AH585" s="631"/>
      <c r="AI585" s="631"/>
      <c r="AJ585" s="631"/>
      <c r="AK585" s="632"/>
      <c r="AL585" s="11"/>
      <c r="AM585" s="11"/>
      <c r="AN585" s="11"/>
      <c r="AO585" s="11"/>
      <c r="AP585" s="11"/>
      <c r="AQ585" s="11"/>
      <c r="AR585" s="11"/>
      <c r="AS585" s="11"/>
      <c r="AT585" s="14"/>
    </row>
    <row r="586" spans="1:46" s="12" customFormat="1" ht="9.9499999999999993" customHeight="1">
      <c r="A586" s="13"/>
      <c r="B586" s="631"/>
      <c r="C586" s="631"/>
      <c r="D586" s="631"/>
      <c r="E586" s="631"/>
      <c r="F586" s="631"/>
      <c r="G586" s="631"/>
      <c r="H586" s="631"/>
      <c r="I586" s="631"/>
      <c r="J586" s="631"/>
      <c r="K586" s="631"/>
      <c r="L586" s="631"/>
      <c r="M586" s="631"/>
      <c r="N586" s="632"/>
      <c r="O586" s="11"/>
      <c r="P586" s="11"/>
      <c r="Q586" s="11"/>
      <c r="R586" s="11"/>
      <c r="S586" s="11"/>
      <c r="T586" s="11"/>
      <c r="U586" s="11"/>
      <c r="V586" s="11"/>
      <c r="W586" s="14"/>
      <c r="X586" s="13"/>
      <c r="Y586" s="631"/>
      <c r="Z586" s="631"/>
      <c r="AA586" s="631"/>
      <c r="AB586" s="631"/>
      <c r="AC586" s="631"/>
      <c r="AD586" s="631"/>
      <c r="AE586" s="631"/>
      <c r="AF586" s="631"/>
      <c r="AG586" s="631"/>
      <c r="AH586" s="631"/>
      <c r="AI586" s="631"/>
      <c r="AJ586" s="631"/>
      <c r="AK586" s="632"/>
      <c r="AL586" s="11"/>
      <c r="AM586" s="11"/>
      <c r="AN586" s="11"/>
      <c r="AO586" s="11"/>
      <c r="AP586" s="11"/>
      <c r="AQ586" s="11"/>
      <c r="AR586" s="11"/>
      <c r="AS586" s="11"/>
      <c r="AT586" s="14"/>
    </row>
    <row r="587" spans="1:46" s="12" customFormat="1" ht="9.9499999999999993" customHeight="1">
      <c r="A587" s="13"/>
      <c r="B587" s="631"/>
      <c r="C587" s="631"/>
      <c r="D587" s="631"/>
      <c r="E587" s="631"/>
      <c r="F587" s="631"/>
      <c r="G587" s="631"/>
      <c r="H587" s="631"/>
      <c r="I587" s="631"/>
      <c r="J587" s="631"/>
      <c r="K587" s="631"/>
      <c r="L587" s="631"/>
      <c r="M587" s="631"/>
      <c r="N587" s="632"/>
      <c r="O587" s="11"/>
      <c r="P587" s="11"/>
      <c r="Q587" s="11"/>
      <c r="R587" s="11"/>
      <c r="S587" s="11"/>
      <c r="T587" s="11"/>
      <c r="U587" s="11"/>
      <c r="V587" s="11"/>
      <c r="W587" s="14"/>
      <c r="X587" s="13"/>
      <c r="Y587" s="631"/>
      <c r="Z587" s="631"/>
      <c r="AA587" s="631"/>
      <c r="AB587" s="631"/>
      <c r="AC587" s="631"/>
      <c r="AD587" s="631"/>
      <c r="AE587" s="631"/>
      <c r="AF587" s="631"/>
      <c r="AG587" s="631"/>
      <c r="AH587" s="631"/>
      <c r="AI587" s="631"/>
      <c r="AJ587" s="631"/>
      <c r="AK587" s="632"/>
      <c r="AL587" s="11"/>
      <c r="AM587" s="11"/>
      <c r="AN587" s="11"/>
      <c r="AO587" s="11"/>
      <c r="AP587" s="11"/>
      <c r="AQ587" s="11"/>
      <c r="AR587" s="11"/>
      <c r="AS587" s="11"/>
      <c r="AT587" s="14"/>
    </row>
    <row r="588" spans="1:46" s="12" customFormat="1" ht="6" customHeight="1">
      <c r="A588" s="15"/>
      <c r="B588" s="633"/>
      <c r="C588" s="633"/>
      <c r="D588" s="633"/>
      <c r="E588" s="633"/>
      <c r="F588" s="633"/>
      <c r="G588" s="633"/>
      <c r="H588" s="633"/>
      <c r="I588" s="633"/>
      <c r="J588" s="633"/>
      <c r="K588" s="633"/>
      <c r="L588" s="633"/>
      <c r="M588" s="633"/>
      <c r="N588" s="633"/>
      <c r="O588" s="16"/>
      <c r="P588" s="16"/>
      <c r="Q588" s="16"/>
      <c r="R588" s="16"/>
      <c r="S588" s="16"/>
      <c r="T588" s="16"/>
      <c r="U588" s="16"/>
      <c r="V588" s="16"/>
      <c r="W588" s="17"/>
      <c r="X588" s="15"/>
      <c r="Y588" s="633"/>
      <c r="Z588" s="633"/>
      <c r="AA588" s="633"/>
      <c r="AB588" s="633"/>
      <c r="AC588" s="633"/>
      <c r="AD588" s="633"/>
      <c r="AE588" s="633"/>
      <c r="AF588" s="633"/>
      <c r="AG588" s="633"/>
      <c r="AH588" s="633"/>
      <c r="AI588" s="633"/>
      <c r="AJ588" s="633"/>
      <c r="AK588" s="633"/>
      <c r="AL588" s="16"/>
      <c r="AM588" s="16"/>
      <c r="AN588" s="16"/>
      <c r="AO588" s="16"/>
      <c r="AP588" s="16"/>
      <c r="AQ588" s="16"/>
      <c r="AR588" s="16"/>
      <c r="AS588" s="16"/>
      <c r="AT588" s="17"/>
    </row>
    <row r="589" spans="1:46" s="11" customFormat="1" ht="6.75" customHeight="1">
      <c r="A589" s="8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10"/>
      <c r="X589" s="8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  <c r="AJ589" s="9"/>
      <c r="AK589" s="9"/>
      <c r="AL589" s="9"/>
      <c r="AM589" s="9"/>
      <c r="AN589" s="9"/>
      <c r="AO589" s="9"/>
      <c r="AP589" s="9"/>
      <c r="AQ589" s="9"/>
      <c r="AR589" s="9"/>
      <c r="AS589" s="9"/>
      <c r="AT589" s="10"/>
    </row>
    <row r="590" spans="1:46" s="12" customFormat="1" ht="12.75" customHeight="1">
      <c r="A590" s="621" t="str">
        <f>Name</f>
        <v>ТСЖ "Ласточка"</v>
      </c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3"/>
      <c r="X590" s="621" t="str">
        <f>Name</f>
        <v>ТСЖ "Ласточка"</v>
      </c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3"/>
    </row>
    <row r="591" spans="1:46" s="12" customFormat="1" ht="12.75" customHeight="1">
      <c r="A591" s="624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3"/>
      <c r="X591" s="624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3"/>
    </row>
    <row r="592" spans="1:46" s="12" customFormat="1" ht="6" customHeight="1">
      <c r="A592" s="13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4"/>
      <c r="X592" s="13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4"/>
    </row>
    <row r="593" spans="1:46" s="12" customFormat="1" ht="9.9499999999999993" customHeight="1">
      <c r="A593" s="13"/>
      <c r="B593" s="628" t="str">
        <f>"ИНН "&amp;INN&amp;", БИК "&amp;BIC&amp;", Р/С "&amp;PersonalAcc</f>
        <v>ИНН 2538091633, БИК 040813608, Р/С 40703810050000001746</v>
      </c>
      <c r="C593" s="628"/>
      <c r="D593" s="628"/>
      <c r="E593" s="628"/>
      <c r="F593" s="628"/>
      <c r="G593" s="628"/>
      <c r="H593" s="628"/>
      <c r="I593" s="628"/>
      <c r="J593" s="628"/>
      <c r="K593" s="628"/>
      <c r="L593" s="628"/>
      <c r="M593" s="628"/>
      <c r="N593" s="628"/>
      <c r="O593" s="53"/>
      <c r="P593" s="53"/>
      <c r="Q593" s="53"/>
      <c r="R593" s="53"/>
      <c r="S593" s="53"/>
      <c r="T593" s="53"/>
      <c r="U593" s="53"/>
      <c r="V593" s="53"/>
      <c r="W593" s="14"/>
      <c r="X593" s="13"/>
      <c r="Y593" s="628" t="str">
        <f>"ИНН "&amp;INN&amp;", БИК "&amp;BIC&amp;", Р/С "&amp;PersonalAcc</f>
        <v>ИНН 2538091633, БИК 040813608, Р/С 40703810050000001746</v>
      </c>
      <c r="Z593" s="628"/>
      <c r="AA593" s="628"/>
      <c r="AB593" s="628"/>
      <c r="AC593" s="628"/>
      <c r="AD593" s="628"/>
      <c r="AE593" s="628"/>
      <c r="AF593" s="628"/>
      <c r="AG593" s="628"/>
      <c r="AH593" s="628"/>
      <c r="AI593" s="628"/>
      <c r="AJ593" s="628"/>
      <c r="AK593" s="628"/>
      <c r="AL593" s="53"/>
      <c r="AM593" s="53"/>
      <c r="AN593" s="53"/>
      <c r="AO593" s="53"/>
      <c r="AP593" s="53"/>
      <c r="AQ593" s="53"/>
      <c r="AR593" s="53"/>
      <c r="AS593" s="53"/>
      <c r="AT593" s="14"/>
    </row>
    <row r="594" spans="1:46" s="12" customFormat="1" ht="9.9499999999999993" customHeight="1">
      <c r="A594" s="13"/>
      <c r="B594" s="628"/>
      <c r="C594" s="628"/>
      <c r="D594" s="628"/>
      <c r="E594" s="628"/>
      <c r="F594" s="628"/>
      <c r="G594" s="628"/>
      <c r="H594" s="628"/>
      <c r="I594" s="628"/>
      <c r="J594" s="628"/>
      <c r="K594" s="628"/>
      <c r="L594" s="628"/>
      <c r="M594" s="628"/>
      <c r="N594" s="628"/>
      <c r="O594" s="53"/>
      <c r="P594" s="53"/>
      <c r="Q594" s="53"/>
      <c r="R594" s="53"/>
      <c r="S594" s="53"/>
      <c r="T594" s="53"/>
      <c r="U594" s="53"/>
      <c r="V594" s="53"/>
      <c r="W594" s="14"/>
      <c r="X594" s="13"/>
      <c r="Y594" s="628"/>
      <c r="Z594" s="628"/>
      <c r="AA594" s="628"/>
      <c r="AB594" s="628"/>
      <c r="AC594" s="628"/>
      <c r="AD594" s="628"/>
      <c r="AE594" s="628"/>
      <c r="AF594" s="628"/>
      <c r="AG594" s="628"/>
      <c r="AH594" s="628"/>
      <c r="AI594" s="628"/>
      <c r="AJ594" s="628"/>
      <c r="AK594" s="628"/>
      <c r="AL594" s="53"/>
      <c r="AM594" s="53"/>
      <c r="AN594" s="53"/>
      <c r="AO594" s="53"/>
      <c r="AP594" s="53"/>
      <c r="AQ594" s="53"/>
      <c r="AR594" s="53"/>
      <c r="AS594" s="53"/>
      <c r="AT594" s="14"/>
    </row>
    <row r="595" spans="1:46" s="12" customFormat="1" ht="6" customHeight="1">
      <c r="A595" s="13"/>
      <c r="B595" s="628"/>
      <c r="C595" s="628"/>
      <c r="D595" s="628"/>
      <c r="E595" s="628"/>
      <c r="F595" s="628"/>
      <c r="G595" s="628"/>
      <c r="H595" s="628"/>
      <c r="I595" s="628"/>
      <c r="J595" s="628"/>
      <c r="K595" s="628"/>
      <c r="L595" s="628"/>
      <c r="M595" s="628"/>
      <c r="N595" s="628"/>
      <c r="O595" s="11"/>
      <c r="P595" s="11"/>
      <c r="Q595" s="11"/>
      <c r="R595" s="11"/>
      <c r="S595" s="11"/>
      <c r="T595" s="11"/>
      <c r="U595" s="11"/>
      <c r="V595" s="11"/>
      <c r="W595" s="14"/>
      <c r="X595" s="13"/>
      <c r="Y595" s="628"/>
      <c r="Z595" s="628"/>
      <c r="AA595" s="628"/>
      <c r="AB595" s="628"/>
      <c r="AC595" s="628"/>
      <c r="AD595" s="628"/>
      <c r="AE595" s="628"/>
      <c r="AF595" s="628"/>
      <c r="AG595" s="628"/>
      <c r="AH595" s="628"/>
      <c r="AI595" s="628"/>
      <c r="AJ595" s="628"/>
      <c r="AK595" s="628"/>
      <c r="AL595" s="11"/>
      <c r="AM595" s="11"/>
      <c r="AN595" s="11"/>
      <c r="AO595" s="11"/>
      <c r="AP595" s="11"/>
      <c r="AQ595" s="11"/>
      <c r="AR595" s="11"/>
      <c r="AS595" s="11"/>
      <c r="AT595" s="14"/>
    </row>
    <row r="596" spans="1:46" s="12" customFormat="1" ht="8.1" customHeight="1">
      <c r="A596" s="13"/>
      <c r="B596" s="628"/>
      <c r="C596" s="628"/>
      <c r="D596" s="628"/>
      <c r="E596" s="628"/>
      <c r="F596" s="628"/>
      <c r="G596" s="628"/>
      <c r="H596" s="628"/>
      <c r="I596" s="628"/>
      <c r="J596" s="628"/>
      <c r="K596" s="628"/>
      <c r="L596" s="628"/>
      <c r="M596" s="628"/>
      <c r="N596" s="628"/>
      <c r="O596" s="11"/>
      <c r="P596" s="11"/>
      <c r="Q596" s="11"/>
      <c r="R596" s="11"/>
      <c r="S596" s="11"/>
      <c r="T596" s="11"/>
      <c r="U596" s="11"/>
      <c r="V596" s="11"/>
      <c r="W596" s="14"/>
      <c r="X596" s="13"/>
      <c r="Y596" s="628"/>
      <c r="Z596" s="628"/>
      <c r="AA596" s="628"/>
      <c r="AB596" s="628"/>
      <c r="AC596" s="628"/>
      <c r="AD596" s="628"/>
      <c r="AE596" s="628"/>
      <c r="AF596" s="628"/>
      <c r="AG596" s="628"/>
      <c r="AH596" s="628"/>
      <c r="AI596" s="628"/>
      <c r="AJ596" s="628"/>
      <c r="AK596" s="628"/>
      <c r="AL596" s="11"/>
      <c r="AM596" s="11"/>
      <c r="AN596" s="11"/>
      <c r="AO596" s="11"/>
      <c r="AP596" s="11"/>
      <c r="AQ596" s="11"/>
      <c r="AR596" s="11"/>
      <c r="AS596" s="11"/>
      <c r="AT596" s="14"/>
    </row>
    <row r="597" spans="1:46" s="12" customFormat="1" ht="8.1" customHeight="1">
      <c r="A597" s="13"/>
      <c r="B597" s="628"/>
      <c r="C597" s="628"/>
      <c r="D597" s="628"/>
      <c r="E597" s="628"/>
      <c r="F597" s="628"/>
      <c r="G597" s="628"/>
      <c r="H597" s="628"/>
      <c r="I597" s="628"/>
      <c r="J597" s="628"/>
      <c r="K597" s="628"/>
      <c r="L597" s="628"/>
      <c r="M597" s="628"/>
      <c r="N597" s="628"/>
      <c r="O597" s="11"/>
      <c r="P597" s="11"/>
      <c r="Q597" s="11"/>
      <c r="R597" s="11"/>
      <c r="S597" s="11"/>
      <c r="T597" s="11"/>
      <c r="U597" s="11"/>
      <c r="V597" s="11"/>
      <c r="W597" s="14"/>
      <c r="X597" s="13"/>
      <c r="Y597" s="628"/>
      <c r="Z597" s="628"/>
      <c r="AA597" s="628"/>
      <c r="AB597" s="628"/>
      <c r="AC597" s="628"/>
      <c r="AD597" s="628"/>
      <c r="AE597" s="628"/>
      <c r="AF597" s="628"/>
      <c r="AG597" s="628"/>
      <c r="AH597" s="628"/>
      <c r="AI597" s="628"/>
      <c r="AJ597" s="628"/>
      <c r="AK597" s="628"/>
      <c r="AL597" s="11"/>
      <c r="AM597" s="11"/>
      <c r="AN597" s="11"/>
      <c r="AO597" s="11"/>
      <c r="AP597" s="11"/>
      <c r="AQ597" s="11"/>
      <c r="AR597" s="11"/>
      <c r="AS597" s="11"/>
      <c r="AT597" s="14"/>
    </row>
    <row r="598" spans="1:46" s="12" customFormat="1" ht="9.9499999999999993" customHeight="1">
      <c r="A598" s="13"/>
      <c r="B598" s="629" t="s">
        <v>744</v>
      </c>
      <c r="C598" s="629"/>
      <c r="D598" s="629"/>
      <c r="E598" s="629"/>
      <c r="F598" s="629"/>
      <c r="G598" s="629"/>
      <c r="H598" s="629"/>
      <c r="I598" s="629"/>
      <c r="J598" s="629"/>
      <c r="K598" s="629"/>
      <c r="L598" s="629"/>
      <c r="M598" s="629"/>
      <c r="N598" s="630"/>
      <c r="O598" s="11"/>
      <c r="P598" s="11"/>
      <c r="Q598" s="11"/>
      <c r="R598" s="11"/>
      <c r="S598" s="11"/>
      <c r="T598" s="11"/>
      <c r="U598" s="11"/>
      <c r="V598" s="11"/>
      <c r="W598" s="14"/>
      <c r="X598" s="13"/>
      <c r="Y598" s="629" t="s">
        <v>745</v>
      </c>
      <c r="Z598" s="629"/>
      <c r="AA598" s="629"/>
      <c r="AB598" s="629"/>
      <c r="AC598" s="629"/>
      <c r="AD598" s="629"/>
      <c r="AE598" s="629"/>
      <c r="AF598" s="629"/>
      <c r="AG598" s="629"/>
      <c r="AH598" s="629"/>
      <c r="AI598" s="629"/>
      <c r="AJ598" s="629"/>
      <c r="AK598" s="630"/>
      <c r="AL598" s="11"/>
      <c r="AM598" s="11"/>
      <c r="AN598" s="11"/>
      <c r="AO598" s="11"/>
      <c r="AP598" s="11"/>
      <c r="AQ598" s="11"/>
      <c r="AR598" s="11"/>
      <c r="AS598" s="11"/>
      <c r="AT598" s="14"/>
    </row>
    <row r="599" spans="1:46" s="12" customFormat="1" ht="8.1" customHeight="1">
      <c r="A599" s="13"/>
      <c r="B599" s="629"/>
      <c r="C599" s="629"/>
      <c r="D599" s="629"/>
      <c r="E599" s="629"/>
      <c r="F599" s="629"/>
      <c r="G599" s="629"/>
      <c r="H599" s="629"/>
      <c r="I599" s="629"/>
      <c r="J599" s="629"/>
      <c r="K599" s="629"/>
      <c r="L599" s="629"/>
      <c r="M599" s="629"/>
      <c r="N599" s="630"/>
      <c r="O599" s="11"/>
      <c r="P599" s="11"/>
      <c r="Q599" s="11"/>
      <c r="R599" s="11"/>
      <c r="S599" s="11"/>
      <c r="T599" s="11"/>
      <c r="U599" s="11"/>
      <c r="V599" s="11"/>
      <c r="W599" s="14"/>
      <c r="X599" s="13"/>
      <c r="Y599" s="629"/>
      <c r="Z599" s="629"/>
      <c r="AA599" s="629"/>
      <c r="AB599" s="629"/>
      <c r="AC599" s="629"/>
      <c r="AD599" s="629"/>
      <c r="AE599" s="629"/>
      <c r="AF599" s="629"/>
      <c r="AG599" s="629"/>
      <c r="AH599" s="629"/>
      <c r="AI599" s="629"/>
      <c r="AJ599" s="629"/>
      <c r="AK599" s="630"/>
      <c r="AL599" s="11"/>
      <c r="AM599" s="11"/>
      <c r="AN599" s="11"/>
      <c r="AO599" s="11"/>
      <c r="AP599" s="11"/>
      <c r="AQ599" s="11"/>
      <c r="AR599" s="11"/>
      <c r="AS599" s="11"/>
      <c r="AT599" s="14"/>
    </row>
    <row r="600" spans="1:46" s="12" customFormat="1" ht="8.1" customHeight="1">
      <c r="A600" s="13"/>
      <c r="B600" s="629" t="s">
        <v>1020</v>
      </c>
      <c r="C600" s="629"/>
      <c r="D600" s="629"/>
      <c r="E600" s="629"/>
      <c r="F600" s="629"/>
      <c r="G600" s="629"/>
      <c r="H600" s="629"/>
      <c r="I600" s="629"/>
      <c r="J600" s="629"/>
      <c r="K600" s="629"/>
      <c r="L600" s="629"/>
      <c r="M600" s="629"/>
      <c r="N600" s="630"/>
      <c r="O600" s="11"/>
      <c r="P600" s="11"/>
      <c r="Q600" s="11"/>
      <c r="R600" s="11"/>
      <c r="S600" s="11"/>
      <c r="T600" s="11"/>
      <c r="U600" s="11"/>
      <c r="V600" s="11"/>
      <c r="W600" s="14"/>
      <c r="X600" s="13"/>
      <c r="Y600" s="629" t="s">
        <v>1020</v>
      </c>
      <c r="Z600" s="629"/>
      <c r="AA600" s="629"/>
      <c r="AB600" s="629"/>
      <c r="AC600" s="629"/>
      <c r="AD600" s="629"/>
      <c r="AE600" s="629"/>
      <c r="AF600" s="629"/>
      <c r="AG600" s="629"/>
      <c r="AH600" s="629"/>
      <c r="AI600" s="629"/>
      <c r="AJ600" s="629"/>
      <c r="AK600" s="630"/>
      <c r="AL600" s="11"/>
      <c r="AM600" s="11"/>
      <c r="AN600" s="11"/>
      <c r="AO600" s="11"/>
      <c r="AP600" s="11"/>
      <c r="AQ600" s="11"/>
      <c r="AR600" s="11"/>
      <c r="AS600" s="11"/>
      <c r="AT600" s="14"/>
    </row>
    <row r="601" spans="1:46" s="12" customFormat="1" ht="9.9499999999999993" customHeight="1">
      <c r="A601" s="13"/>
      <c r="B601" s="629"/>
      <c r="C601" s="629"/>
      <c r="D601" s="629"/>
      <c r="E601" s="629"/>
      <c r="F601" s="629"/>
      <c r="G601" s="629"/>
      <c r="H601" s="629"/>
      <c r="I601" s="629"/>
      <c r="J601" s="629"/>
      <c r="K601" s="629"/>
      <c r="L601" s="629"/>
      <c r="M601" s="629"/>
      <c r="N601" s="630"/>
      <c r="O601" s="11"/>
      <c r="P601" s="11"/>
      <c r="Q601" s="11"/>
      <c r="R601" s="11"/>
      <c r="S601" s="11"/>
      <c r="T601" s="11"/>
      <c r="U601" s="11"/>
      <c r="V601" s="11"/>
      <c r="W601" s="14"/>
      <c r="X601" s="13"/>
      <c r="Y601" s="629"/>
      <c r="Z601" s="629"/>
      <c r="AA601" s="629"/>
      <c r="AB601" s="629"/>
      <c r="AC601" s="629"/>
      <c r="AD601" s="629"/>
      <c r="AE601" s="629"/>
      <c r="AF601" s="629"/>
      <c r="AG601" s="629"/>
      <c r="AH601" s="629"/>
      <c r="AI601" s="629"/>
      <c r="AJ601" s="629"/>
      <c r="AK601" s="630"/>
      <c r="AL601" s="11"/>
      <c r="AM601" s="11"/>
      <c r="AN601" s="11"/>
      <c r="AO601" s="11"/>
      <c r="AP601" s="11"/>
      <c r="AQ601" s="11"/>
      <c r="AR601" s="11"/>
      <c r="AS601" s="11"/>
      <c r="AT601" s="14"/>
    </row>
    <row r="602" spans="1:46" s="12" customFormat="1" ht="8.1" customHeight="1">
      <c r="A602" s="13"/>
      <c r="B602" s="629" t="s">
        <v>1073</v>
      </c>
      <c r="C602" s="629"/>
      <c r="D602" s="629"/>
      <c r="E602" s="629"/>
      <c r="F602" s="629"/>
      <c r="G602" s="629"/>
      <c r="H602" s="629"/>
      <c r="I602" s="629"/>
      <c r="J602" s="629"/>
      <c r="K602" s="629"/>
      <c r="L602" s="629"/>
      <c r="M602" s="629"/>
      <c r="N602" s="630"/>
      <c r="O602" s="11"/>
      <c r="P602" s="11"/>
      <c r="Q602" s="11"/>
      <c r="R602" s="11"/>
      <c r="S602" s="11"/>
      <c r="T602" s="11"/>
      <c r="U602" s="11"/>
      <c r="V602" s="11"/>
      <c r="W602" s="14"/>
      <c r="X602" s="13"/>
      <c r="Y602" s="629" t="s">
        <v>1074</v>
      </c>
      <c r="Z602" s="629"/>
      <c r="AA602" s="629"/>
      <c r="AB602" s="629"/>
      <c r="AC602" s="629"/>
      <c r="AD602" s="629"/>
      <c r="AE602" s="629"/>
      <c r="AF602" s="629"/>
      <c r="AG602" s="629"/>
      <c r="AH602" s="629"/>
      <c r="AI602" s="629"/>
      <c r="AJ602" s="629"/>
      <c r="AK602" s="630"/>
      <c r="AL602" s="11"/>
      <c r="AM602" s="11"/>
      <c r="AN602" s="11"/>
      <c r="AO602" s="11"/>
      <c r="AP602" s="11"/>
      <c r="AQ602" s="11"/>
      <c r="AR602" s="11"/>
      <c r="AS602" s="11"/>
      <c r="AT602" s="14"/>
    </row>
    <row r="603" spans="1:46" s="12" customFormat="1" ht="8.1" customHeight="1">
      <c r="A603" s="13"/>
      <c r="B603" s="629"/>
      <c r="C603" s="629"/>
      <c r="D603" s="629"/>
      <c r="E603" s="629"/>
      <c r="F603" s="629"/>
      <c r="G603" s="629"/>
      <c r="H603" s="629"/>
      <c r="I603" s="629"/>
      <c r="J603" s="629"/>
      <c r="K603" s="629"/>
      <c r="L603" s="629"/>
      <c r="M603" s="629"/>
      <c r="N603" s="630"/>
      <c r="O603" s="11"/>
      <c r="P603" s="11"/>
      <c r="Q603" s="11"/>
      <c r="R603" s="11"/>
      <c r="S603" s="11"/>
      <c r="T603" s="11"/>
      <c r="U603" s="11"/>
      <c r="V603" s="11"/>
      <c r="W603" s="14"/>
      <c r="X603" s="13"/>
      <c r="Y603" s="629"/>
      <c r="Z603" s="629"/>
      <c r="AA603" s="629"/>
      <c r="AB603" s="629"/>
      <c r="AC603" s="629"/>
      <c r="AD603" s="629"/>
      <c r="AE603" s="629"/>
      <c r="AF603" s="629"/>
      <c r="AG603" s="629"/>
      <c r="AH603" s="629"/>
      <c r="AI603" s="629"/>
      <c r="AJ603" s="629"/>
      <c r="AK603" s="630"/>
      <c r="AL603" s="11"/>
      <c r="AM603" s="11"/>
      <c r="AN603" s="11"/>
      <c r="AO603" s="11"/>
      <c r="AP603" s="11"/>
      <c r="AQ603" s="11"/>
      <c r="AR603" s="11"/>
      <c r="AS603" s="11"/>
      <c r="AT603" s="14"/>
    </row>
    <row r="604" spans="1:46" s="12" customFormat="1" ht="9.9499999999999993" customHeight="1">
      <c r="A604" s="13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4"/>
      <c r="X604" s="13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4"/>
    </row>
    <row r="605" spans="1:46" s="12" customFormat="1" ht="8.1" customHeight="1">
      <c r="A605" s="13"/>
      <c r="B605" s="631" t="s">
        <v>866</v>
      </c>
      <c r="C605" s="631"/>
      <c r="D605" s="631"/>
      <c r="E605" s="631"/>
      <c r="F605" s="631"/>
      <c r="G605" s="631"/>
      <c r="H605" s="631"/>
      <c r="I605" s="631"/>
      <c r="J605" s="631"/>
      <c r="K605" s="631"/>
      <c r="L605" s="631"/>
      <c r="M605" s="631"/>
      <c r="N605" s="632"/>
      <c r="O605" s="11"/>
      <c r="P605" s="11"/>
      <c r="Q605" s="11"/>
      <c r="R605" s="11"/>
      <c r="S605" s="11"/>
      <c r="T605" s="11"/>
      <c r="U605" s="11"/>
      <c r="V605" s="11"/>
      <c r="W605" s="14"/>
      <c r="X605" s="13"/>
      <c r="Y605" s="631" t="s">
        <v>867</v>
      </c>
      <c r="Z605" s="631"/>
      <c r="AA605" s="631"/>
      <c r="AB605" s="631"/>
      <c r="AC605" s="631"/>
      <c r="AD605" s="631"/>
      <c r="AE605" s="631"/>
      <c r="AF605" s="631"/>
      <c r="AG605" s="631"/>
      <c r="AH605" s="631"/>
      <c r="AI605" s="631"/>
      <c r="AJ605" s="631"/>
      <c r="AK605" s="632"/>
      <c r="AL605" s="11"/>
      <c r="AM605" s="11"/>
      <c r="AN605" s="11"/>
      <c r="AO605" s="11"/>
      <c r="AP605" s="11"/>
      <c r="AQ605" s="11"/>
      <c r="AR605" s="11"/>
      <c r="AS605" s="11"/>
      <c r="AT605" s="14"/>
    </row>
    <row r="606" spans="1:46" s="12" customFormat="1" ht="9.9499999999999993" customHeight="1">
      <c r="A606" s="13"/>
      <c r="B606" s="631"/>
      <c r="C606" s="631"/>
      <c r="D606" s="631"/>
      <c r="E606" s="631"/>
      <c r="F606" s="631"/>
      <c r="G606" s="631"/>
      <c r="H606" s="631"/>
      <c r="I606" s="631"/>
      <c r="J606" s="631"/>
      <c r="K606" s="631"/>
      <c r="L606" s="631"/>
      <c r="M606" s="631"/>
      <c r="N606" s="632"/>
      <c r="O606" s="11"/>
      <c r="P606" s="11"/>
      <c r="Q606" s="11"/>
      <c r="R606" s="11"/>
      <c r="S606" s="11"/>
      <c r="T606" s="11"/>
      <c r="U606" s="11"/>
      <c r="V606" s="11"/>
      <c r="W606" s="14"/>
      <c r="X606" s="13"/>
      <c r="Y606" s="631"/>
      <c r="Z606" s="631"/>
      <c r="AA606" s="631"/>
      <c r="AB606" s="631"/>
      <c r="AC606" s="631"/>
      <c r="AD606" s="631"/>
      <c r="AE606" s="631"/>
      <c r="AF606" s="631"/>
      <c r="AG606" s="631"/>
      <c r="AH606" s="631"/>
      <c r="AI606" s="631"/>
      <c r="AJ606" s="631"/>
      <c r="AK606" s="632"/>
      <c r="AL606" s="11"/>
      <c r="AM606" s="11"/>
      <c r="AN606" s="11"/>
      <c r="AO606" s="11"/>
      <c r="AP606" s="11"/>
      <c r="AQ606" s="11"/>
      <c r="AR606" s="11"/>
      <c r="AS606" s="11"/>
      <c r="AT606" s="14"/>
    </row>
    <row r="607" spans="1:46" s="12" customFormat="1" ht="9.9499999999999993" customHeight="1">
      <c r="A607" s="13"/>
      <c r="B607" s="631"/>
      <c r="C607" s="631"/>
      <c r="D607" s="631"/>
      <c r="E607" s="631"/>
      <c r="F607" s="631"/>
      <c r="G607" s="631"/>
      <c r="H607" s="631"/>
      <c r="I607" s="631"/>
      <c r="J607" s="631"/>
      <c r="K607" s="631"/>
      <c r="L607" s="631"/>
      <c r="M607" s="631"/>
      <c r="N607" s="632"/>
      <c r="O607" s="11"/>
      <c r="P607" s="11"/>
      <c r="Q607" s="11"/>
      <c r="R607" s="11"/>
      <c r="S607" s="11"/>
      <c r="T607" s="11"/>
      <c r="U607" s="11"/>
      <c r="V607" s="11"/>
      <c r="W607" s="14"/>
      <c r="X607" s="13"/>
      <c r="Y607" s="631"/>
      <c r="Z607" s="631"/>
      <c r="AA607" s="631"/>
      <c r="AB607" s="631"/>
      <c r="AC607" s="631"/>
      <c r="AD607" s="631"/>
      <c r="AE607" s="631"/>
      <c r="AF607" s="631"/>
      <c r="AG607" s="631"/>
      <c r="AH607" s="631"/>
      <c r="AI607" s="631"/>
      <c r="AJ607" s="631"/>
      <c r="AK607" s="632"/>
      <c r="AL607" s="11"/>
      <c r="AM607" s="11"/>
      <c r="AN607" s="11"/>
      <c r="AO607" s="11"/>
      <c r="AP607" s="11"/>
      <c r="AQ607" s="11"/>
      <c r="AR607" s="11"/>
      <c r="AS607" s="11"/>
      <c r="AT607" s="14"/>
    </row>
    <row r="608" spans="1:46" s="12" customFormat="1" ht="9.9499999999999993" customHeight="1">
      <c r="A608" s="13"/>
      <c r="B608" s="631"/>
      <c r="C608" s="631"/>
      <c r="D608" s="631"/>
      <c r="E608" s="631"/>
      <c r="F608" s="631"/>
      <c r="G608" s="631"/>
      <c r="H608" s="631"/>
      <c r="I608" s="631"/>
      <c r="J608" s="631"/>
      <c r="K608" s="631"/>
      <c r="L608" s="631"/>
      <c r="M608" s="631"/>
      <c r="N608" s="632"/>
      <c r="O608" s="11"/>
      <c r="P608" s="11"/>
      <c r="Q608" s="11"/>
      <c r="R608" s="11"/>
      <c r="S608" s="11"/>
      <c r="T608" s="11"/>
      <c r="U608" s="11"/>
      <c r="V608" s="11"/>
      <c r="W608" s="14"/>
      <c r="X608" s="13"/>
      <c r="Y608" s="631"/>
      <c r="Z608" s="631"/>
      <c r="AA608" s="631"/>
      <c r="AB608" s="631"/>
      <c r="AC608" s="631"/>
      <c r="AD608" s="631"/>
      <c r="AE608" s="631"/>
      <c r="AF608" s="631"/>
      <c r="AG608" s="631"/>
      <c r="AH608" s="631"/>
      <c r="AI608" s="631"/>
      <c r="AJ608" s="631"/>
      <c r="AK608" s="632"/>
      <c r="AL608" s="11"/>
      <c r="AM608" s="11"/>
      <c r="AN608" s="11"/>
      <c r="AO608" s="11"/>
      <c r="AP608" s="11"/>
      <c r="AQ608" s="11"/>
      <c r="AR608" s="11"/>
      <c r="AS608" s="11"/>
      <c r="AT608" s="14"/>
    </row>
    <row r="609" spans="1:46" s="12" customFormat="1" ht="6" customHeight="1">
      <c r="A609" s="15"/>
      <c r="B609" s="633"/>
      <c r="C609" s="633"/>
      <c r="D609" s="633"/>
      <c r="E609" s="633"/>
      <c r="F609" s="633"/>
      <c r="G609" s="633"/>
      <c r="H609" s="633"/>
      <c r="I609" s="633"/>
      <c r="J609" s="633"/>
      <c r="K609" s="633"/>
      <c r="L609" s="633"/>
      <c r="M609" s="633"/>
      <c r="N609" s="633"/>
      <c r="O609" s="16"/>
      <c r="P609" s="16"/>
      <c r="Q609" s="16"/>
      <c r="R609" s="16"/>
      <c r="S609" s="16"/>
      <c r="T609" s="16"/>
      <c r="U609" s="16"/>
      <c r="V609" s="16"/>
      <c r="W609" s="17"/>
      <c r="X609" s="15"/>
      <c r="Y609" s="633"/>
      <c r="Z609" s="633"/>
      <c r="AA609" s="633"/>
      <c r="AB609" s="633"/>
      <c r="AC609" s="633"/>
      <c r="AD609" s="633"/>
      <c r="AE609" s="633"/>
      <c r="AF609" s="633"/>
      <c r="AG609" s="633"/>
      <c r="AH609" s="633"/>
      <c r="AI609" s="633"/>
      <c r="AJ609" s="633"/>
      <c r="AK609" s="633"/>
      <c r="AL609" s="16"/>
      <c r="AM609" s="16"/>
      <c r="AN609" s="16"/>
      <c r="AO609" s="16"/>
      <c r="AP609" s="16"/>
      <c r="AQ609" s="16"/>
      <c r="AR609" s="16"/>
      <c r="AS609" s="16"/>
      <c r="AT609" s="17"/>
    </row>
    <row r="610" spans="1:46" s="12" customFormat="1" ht="9.9499999999999993" customHeight="1">
      <c r="A610" s="8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10"/>
      <c r="X610" s="8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  <c r="AJ610" s="9"/>
      <c r="AK610" s="9"/>
      <c r="AL610" s="9"/>
      <c r="AM610" s="9"/>
      <c r="AN610" s="9"/>
      <c r="AO610" s="9"/>
      <c r="AP610" s="9"/>
      <c r="AQ610" s="9"/>
      <c r="AR610" s="9"/>
      <c r="AS610" s="9"/>
      <c r="AT610" s="10"/>
    </row>
    <row r="611" spans="1:46" s="12" customFormat="1" ht="12.75" customHeight="1">
      <c r="A611" s="621" t="str">
        <f>Name</f>
        <v>ТСЖ "Ласточка"</v>
      </c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3"/>
      <c r="X611" s="621" t="str">
        <f>Name</f>
        <v>ТСЖ "Ласточка"</v>
      </c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3"/>
    </row>
    <row r="612" spans="1:46" s="12" customFormat="1" ht="12.75" customHeight="1">
      <c r="A612" s="624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3"/>
      <c r="X612" s="624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3"/>
    </row>
    <row r="613" spans="1:46" s="12" customFormat="1" ht="6" customHeight="1">
      <c r="A613" s="13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4"/>
      <c r="X613" s="13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4"/>
    </row>
    <row r="614" spans="1:46" s="12" customFormat="1" ht="9.9499999999999993" customHeight="1">
      <c r="A614" s="13"/>
      <c r="B614" s="628" t="str">
        <f>"ИНН "&amp;INN&amp;", БИК "&amp;BIC&amp;", Р/С "&amp;PersonalAcc</f>
        <v>ИНН 2538091633, БИК 040813608, Р/С 40703810050000001746</v>
      </c>
      <c r="C614" s="628"/>
      <c r="D614" s="628"/>
      <c r="E614" s="628"/>
      <c r="F614" s="628"/>
      <c r="G614" s="628"/>
      <c r="H614" s="628"/>
      <c r="I614" s="628"/>
      <c r="J614" s="628"/>
      <c r="K614" s="628"/>
      <c r="L614" s="628"/>
      <c r="M614" s="628"/>
      <c r="N614" s="628"/>
      <c r="O614" s="53"/>
      <c r="P614" s="53"/>
      <c r="Q614" s="53"/>
      <c r="R614" s="53"/>
      <c r="S614" s="53"/>
      <c r="T614" s="53"/>
      <c r="U614" s="53"/>
      <c r="V614" s="53"/>
      <c r="W614" s="14"/>
      <c r="X614" s="13"/>
      <c r="Y614" s="628" t="str">
        <f>"ИНН "&amp;INN&amp;", БИК "&amp;BIC&amp;", Р/С "&amp;PersonalAcc</f>
        <v>ИНН 2538091633, БИК 040813608, Р/С 40703810050000001746</v>
      </c>
      <c r="Z614" s="628"/>
      <c r="AA614" s="628"/>
      <c r="AB614" s="628"/>
      <c r="AC614" s="628"/>
      <c r="AD614" s="628"/>
      <c r="AE614" s="628"/>
      <c r="AF614" s="628"/>
      <c r="AG614" s="628"/>
      <c r="AH614" s="628"/>
      <c r="AI614" s="628"/>
      <c r="AJ614" s="628"/>
      <c r="AK614" s="628"/>
      <c r="AL614" s="53"/>
      <c r="AM614" s="53"/>
      <c r="AN614" s="53"/>
      <c r="AO614" s="53"/>
      <c r="AP614" s="53"/>
      <c r="AQ614" s="53"/>
      <c r="AR614" s="53"/>
      <c r="AS614" s="53"/>
      <c r="AT614" s="14"/>
    </row>
    <row r="615" spans="1:46" s="12" customFormat="1" ht="9.9499999999999993" customHeight="1">
      <c r="A615" s="13"/>
      <c r="B615" s="628"/>
      <c r="C615" s="628"/>
      <c r="D615" s="628"/>
      <c r="E615" s="628"/>
      <c r="F615" s="628"/>
      <c r="G615" s="628"/>
      <c r="H615" s="628"/>
      <c r="I615" s="628"/>
      <c r="J615" s="628"/>
      <c r="K615" s="628"/>
      <c r="L615" s="628"/>
      <c r="M615" s="628"/>
      <c r="N615" s="628"/>
      <c r="O615" s="53"/>
      <c r="P615" s="53"/>
      <c r="Q615" s="53"/>
      <c r="R615" s="53"/>
      <c r="S615" s="53"/>
      <c r="T615" s="53"/>
      <c r="U615" s="53"/>
      <c r="V615" s="53"/>
      <c r="W615" s="14"/>
      <c r="X615" s="13"/>
      <c r="Y615" s="628"/>
      <c r="Z615" s="628"/>
      <c r="AA615" s="628"/>
      <c r="AB615" s="628"/>
      <c r="AC615" s="628"/>
      <c r="AD615" s="628"/>
      <c r="AE615" s="628"/>
      <c r="AF615" s="628"/>
      <c r="AG615" s="628"/>
      <c r="AH615" s="628"/>
      <c r="AI615" s="628"/>
      <c r="AJ615" s="628"/>
      <c r="AK615" s="628"/>
      <c r="AL615" s="53"/>
      <c r="AM615" s="53"/>
      <c r="AN615" s="53"/>
      <c r="AO615" s="53"/>
      <c r="AP615" s="53"/>
      <c r="AQ615" s="53"/>
      <c r="AR615" s="53"/>
      <c r="AS615" s="53"/>
      <c r="AT615" s="14"/>
    </row>
    <row r="616" spans="1:46" s="12" customFormat="1" ht="6" customHeight="1">
      <c r="A616" s="13"/>
      <c r="B616" s="628"/>
      <c r="C616" s="628"/>
      <c r="D616" s="628"/>
      <c r="E616" s="628"/>
      <c r="F616" s="628"/>
      <c r="G616" s="628"/>
      <c r="H616" s="628"/>
      <c r="I616" s="628"/>
      <c r="J616" s="628"/>
      <c r="K616" s="628"/>
      <c r="L616" s="628"/>
      <c r="M616" s="628"/>
      <c r="N616" s="628"/>
      <c r="O616" s="11"/>
      <c r="P616" s="11"/>
      <c r="Q616" s="11"/>
      <c r="R616" s="11"/>
      <c r="S616" s="11"/>
      <c r="T616" s="11"/>
      <c r="U616" s="11"/>
      <c r="V616" s="11"/>
      <c r="W616" s="14"/>
      <c r="X616" s="13"/>
      <c r="Y616" s="628"/>
      <c r="Z616" s="628"/>
      <c r="AA616" s="628"/>
      <c r="AB616" s="628"/>
      <c r="AC616" s="628"/>
      <c r="AD616" s="628"/>
      <c r="AE616" s="628"/>
      <c r="AF616" s="628"/>
      <c r="AG616" s="628"/>
      <c r="AH616" s="628"/>
      <c r="AI616" s="628"/>
      <c r="AJ616" s="628"/>
      <c r="AK616" s="628"/>
      <c r="AL616" s="11"/>
      <c r="AM616" s="11"/>
      <c r="AN616" s="11"/>
      <c r="AO616" s="11"/>
      <c r="AP616" s="11"/>
      <c r="AQ616" s="11"/>
      <c r="AR616" s="11"/>
      <c r="AS616" s="11"/>
      <c r="AT616" s="14"/>
    </row>
    <row r="617" spans="1:46" s="12" customFormat="1" ht="8.1" customHeight="1">
      <c r="A617" s="13"/>
      <c r="B617" s="628"/>
      <c r="C617" s="628"/>
      <c r="D617" s="628"/>
      <c r="E617" s="628"/>
      <c r="F617" s="628"/>
      <c r="G617" s="628"/>
      <c r="H617" s="628"/>
      <c r="I617" s="628"/>
      <c r="J617" s="628"/>
      <c r="K617" s="628"/>
      <c r="L617" s="628"/>
      <c r="M617" s="628"/>
      <c r="N617" s="628"/>
      <c r="O617" s="11"/>
      <c r="P617" s="11"/>
      <c r="Q617" s="11"/>
      <c r="R617" s="11"/>
      <c r="S617" s="11"/>
      <c r="T617" s="11"/>
      <c r="U617" s="11"/>
      <c r="V617" s="11"/>
      <c r="W617" s="14"/>
      <c r="X617" s="13"/>
      <c r="Y617" s="628"/>
      <c r="Z617" s="628"/>
      <c r="AA617" s="628"/>
      <c r="AB617" s="628"/>
      <c r="AC617" s="628"/>
      <c r="AD617" s="628"/>
      <c r="AE617" s="628"/>
      <c r="AF617" s="628"/>
      <c r="AG617" s="628"/>
      <c r="AH617" s="628"/>
      <c r="AI617" s="628"/>
      <c r="AJ617" s="628"/>
      <c r="AK617" s="628"/>
      <c r="AL617" s="11"/>
      <c r="AM617" s="11"/>
      <c r="AN617" s="11"/>
      <c r="AO617" s="11"/>
      <c r="AP617" s="11"/>
      <c r="AQ617" s="11"/>
      <c r="AR617" s="11"/>
      <c r="AS617" s="11"/>
      <c r="AT617" s="14"/>
    </row>
    <row r="618" spans="1:46" s="12" customFormat="1" ht="8.1" customHeight="1">
      <c r="A618" s="13"/>
      <c r="B618" s="628"/>
      <c r="C618" s="628"/>
      <c r="D618" s="628"/>
      <c r="E618" s="628"/>
      <c r="F618" s="628"/>
      <c r="G618" s="628"/>
      <c r="H618" s="628"/>
      <c r="I618" s="628"/>
      <c r="J618" s="628"/>
      <c r="K618" s="628"/>
      <c r="L618" s="628"/>
      <c r="M618" s="628"/>
      <c r="N618" s="628"/>
      <c r="O618" s="11"/>
      <c r="P618" s="11"/>
      <c r="Q618" s="11"/>
      <c r="R618" s="11"/>
      <c r="S618" s="11"/>
      <c r="T618" s="11"/>
      <c r="U618" s="11"/>
      <c r="V618" s="11"/>
      <c r="W618" s="14"/>
      <c r="X618" s="13"/>
      <c r="Y618" s="628"/>
      <c r="Z618" s="628"/>
      <c r="AA618" s="628"/>
      <c r="AB618" s="628"/>
      <c r="AC618" s="628"/>
      <c r="AD618" s="628"/>
      <c r="AE618" s="628"/>
      <c r="AF618" s="628"/>
      <c r="AG618" s="628"/>
      <c r="AH618" s="628"/>
      <c r="AI618" s="628"/>
      <c r="AJ618" s="628"/>
      <c r="AK618" s="628"/>
      <c r="AL618" s="11"/>
      <c r="AM618" s="11"/>
      <c r="AN618" s="11"/>
      <c r="AO618" s="11"/>
      <c r="AP618" s="11"/>
      <c r="AQ618" s="11"/>
      <c r="AR618" s="11"/>
      <c r="AS618" s="11"/>
      <c r="AT618" s="14"/>
    </row>
    <row r="619" spans="1:46" s="12" customFormat="1" ht="9.9499999999999993" customHeight="1">
      <c r="A619" s="13"/>
      <c r="B619" s="629" t="s">
        <v>746</v>
      </c>
      <c r="C619" s="629"/>
      <c r="D619" s="629"/>
      <c r="E619" s="629"/>
      <c r="F619" s="629"/>
      <c r="G619" s="629"/>
      <c r="H619" s="629"/>
      <c r="I619" s="629"/>
      <c r="J619" s="629"/>
      <c r="K619" s="629"/>
      <c r="L619" s="629"/>
      <c r="M619" s="629"/>
      <c r="N619" s="630"/>
      <c r="O619" s="11"/>
      <c r="P619" s="11"/>
      <c r="Q619" s="11"/>
      <c r="R619" s="11"/>
      <c r="S619" s="11"/>
      <c r="T619" s="11"/>
      <c r="U619" s="11"/>
      <c r="V619" s="11"/>
      <c r="W619" s="14"/>
      <c r="X619" s="13"/>
      <c r="Y619" s="629" t="s">
        <v>747</v>
      </c>
      <c r="Z619" s="629"/>
      <c r="AA619" s="629"/>
      <c r="AB619" s="629"/>
      <c r="AC619" s="629"/>
      <c r="AD619" s="629"/>
      <c r="AE619" s="629"/>
      <c r="AF619" s="629"/>
      <c r="AG619" s="629"/>
      <c r="AH619" s="629"/>
      <c r="AI619" s="629"/>
      <c r="AJ619" s="629"/>
      <c r="AK619" s="630"/>
      <c r="AL619" s="11"/>
      <c r="AM619" s="11"/>
      <c r="AN619" s="11"/>
      <c r="AO619" s="11"/>
      <c r="AP619" s="11"/>
      <c r="AQ619" s="11"/>
      <c r="AR619" s="11"/>
      <c r="AS619" s="11"/>
      <c r="AT619" s="14"/>
    </row>
    <row r="620" spans="1:46" s="12" customFormat="1" ht="8.1" customHeight="1">
      <c r="A620" s="13"/>
      <c r="B620" s="629"/>
      <c r="C620" s="629"/>
      <c r="D620" s="629"/>
      <c r="E620" s="629"/>
      <c r="F620" s="629"/>
      <c r="G620" s="629"/>
      <c r="H620" s="629"/>
      <c r="I620" s="629"/>
      <c r="J620" s="629"/>
      <c r="K620" s="629"/>
      <c r="L620" s="629"/>
      <c r="M620" s="629"/>
      <c r="N620" s="630"/>
      <c r="O620" s="11"/>
      <c r="P620" s="11"/>
      <c r="Q620" s="11"/>
      <c r="R620" s="11"/>
      <c r="S620" s="11"/>
      <c r="T620" s="11"/>
      <c r="U620" s="11"/>
      <c r="V620" s="11"/>
      <c r="W620" s="14"/>
      <c r="X620" s="13"/>
      <c r="Y620" s="629"/>
      <c r="Z620" s="629"/>
      <c r="AA620" s="629"/>
      <c r="AB620" s="629"/>
      <c r="AC620" s="629"/>
      <c r="AD620" s="629"/>
      <c r="AE620" s="629"/>
      <c r="AF620" s="629"/>
      <c r="AG620" s="629"/>
      <c r="AH620" s="629"/>
      <c r="AI620" s="629"/>
      <c r="AJ620" s="629"/>
      <c r="AK620" s="630"/>
      <c r="AL620" s="11"/>
      <c r="AM620" s="11"/>
      <c r="AN620" s="11"/>
      <c r="AO620" s="11"/>
      <c r="AP620" s="11"/>
      <c r="AQ620" s="11"/>
      <c r="AR620" s="11"/>
      <c r="AS620" s="11"/>
      <c r="AT620" s="14"/>
    </row>
    <row r="621" spans="1:46" s="12" customFormat="1" ht="8.1" customHeight="1">
      <c r="A621" s="13"/>
      <c r="B621" s="629" t="s">
        <v>1020</v>
      </c>
      <c r="C621" s="629"/>
      <c r="D621" s="629"/>
      <c r="E621" s="629"/>
      <c r="F621" s="629"/>
      <c r="G621" s="629"/>
      <c r="H621" s="629"/>
      <c r="I621" s="629"/>
      <c r="J621" s="629"/>
      <c r="K621" s="629"/>
      <c r="L621" s="629"/>
      <c r="M621" s="629"/>
      <c r="N621" s="630"/>
      <c r="O621" s="11"/>
      <c r="P621" s="11"/>
      <c r="Q621" s="11"/>
      <c r="R621" s="11"/>
      <c r="S621" s="11"/>
      <c r="T621" s="11"/>
      <c r="U621" s="11"/>
      <c r="V621" s="11"/>
      <c r="W621" s="14"/>
      <c r="X621" s="13"/>
      <c r="Y621" s="629" t="s">
        <v>1020</v>
      </c>
      <c r="Z621" s="629"/>
      <c r="AA621" s="629"/>
      <c r="AB621" s="629"/>
      <c r="AC621" s="629"/>
      <c r="AD621" s="629"/>
      <c r="AE621" s="629"/>
      <c r="AF621" s="629"/>
      <c r="AG621" s="629"/>
      <c r="AH621" s="629"/>
      <c r="AI621" s="629"/>
      <c r="AJ621" s="629"/>
      <c r="AK621" s="630"/>
      <c r="AL621" s="11"/>
      <c r="AM621" s="11"/>
      <c r="AN621" s="11"/>
      <c r="AO621" s="11"/>
      <c r="AP621" s="11"/>
      <c r="AQ621" s="11"/>
      <c r="AR621" s="11"/>
      <c r="AS621" s="11"/>
      <c r="AT621" s="14"/>
    </row>
    <row r="622" spans="1:46" s="12" customFormat="1" ht="9.9499999999999993" customHeight="1">
      <c r="A622" s="13"/>
      <c r="B622" s="629"/>
      <c r="C622" s="629"/>
      <c r="D622" s="629"/>
      <c r="E622" s="629"/>
      <c r="F622" s="629"/>
      <c r="G622" s="629"/>
      <c r="H622" s="629"/>
      <c r="I622" s="629"/>
      <c r="J622" s="629"/>
      <c r="K622" s="629"/>
      <c r="L622" s="629"/>
      <c r="M622" s="629"/>
      <c r="N622" s="630"/>
      <c r="O622" s="11"/>
      <c r="P622" s="11"/>
      <c r="Q622" s="11"/>
      <c r="R622" s="11"/>
      <c r="S622" s="11"/>
      <c r="T622" s="11"/>
      <c r="U622" s="11"/>
      <c r="V622" s="11"/>
      <c r="W622" s="14"/>
      <c r="X622" s="13"/>
      <c r="Y622" s="629"/>
      <c r="Z622" s="629"/>
      <c r="AA622" s="629"/>
      <c r="AB622" s="629"/>
      <c r="AC622" s="629"/>
      <c r="AD622" s="629"/>
      <c r="AE622" s="629"/>
      <c r="AF622" s="629"/>
      <c r="AG622" s="629"/>
      <c r="AH622" s="629"/>
      <c r="AI622" s="629"/>
      <c r="AJ622" s="629"/>
      <c r="AK622" s="630"/>
      <c r="AL622" s="11"/>
      <c r="AM622" s="11"/>
      <c r="AN622" s="11"/>
      <c r="AO622" s="11"/>
      <c r="AP622" s="11"/>
      <c r="AQ622" s="11"/>
      <c r="AR622" s="11"/>
      <c r="AS622" s="11"/>
      <c r="AT622" s="14"/>
    </row>
    <row r="623" spans="1:46" s="12" customFormat="1" ht="8.1" customHeight="1">
      <c r="A623" s="13"/>
      <c r="B623" s="629" t="s">
        <v>693</v>
      </c>
      <c r="C623" s="629"/>
      <c r="D623" s="629"/>
      <c r="E623" s="629"/>
      <c r="F623" s="629"/>
      <c r="G623" s="629"/>
      <c r="H623" s="629"/>
      <c r="I623" s="629"/>
      <c r="J623" s="629"/>
      <c r="K623" s="629"/>
      <c r="L623" s="629"/>
      <c r="M623" s="629"/>
      <c r="N623" s="630"/>
      <c r="O623" s="11"/>
      <c r="P623" s="11"/>
      <c r="Q623" s="11"/>
      <c r="R623" s="11"/>
      <c r="S623" s="11"/>
      <c r="T623" s="11"/>
      <c r="U623" s="11"/>
      <c r="V623" s="11"/>
      <c r="W623" s="14"/>
      <c r="X623" s="13"/>
      <c r="Y623" s="629" t="s">
        <v>1075</v>
      </c>
      <c r="Z623" s="629"/>
      <c r="AA623" s="629"/>
      <c r="AB623" s="629"/>
      <c r="AC623" s="629"/>
      <c r="AD623" s="629"/>
      <c r="AE623" s="629"/>
      <c r="AF623" s="629"/>
      <c r="AG623" s="629"/>
      <c r="AH623" s="629"/>
      <c r="AI623" s="629"/>
      <c r="AJ623" s="629"/>
      <c r="AK623" s="630"/>
      <c r="AL623" s="11"/>
      <c r="AM623" s="11"/>
      <c r="AN623" s="11"/>
      <c r="AO623" s="11"/>
      <c r="AP623" s="11"/>
      <c r="AQ623" s="11"/>
      <c r="AR623" s="11"/>
      <c r="AS623" s="11"/>
      <c r="AT623" s="14"/>
    </row>
    <row r="624" spans="1:46" s="12" customFormat="1" ht="8.1" customHeight="1">
      <c r="A624" s="13"/>
      <c r="B624" s="629"/>
      <c r="C624" s="629"/>
      <c r="D624" s="629"/>
      <c r="E624" s="629"/>
      <c r="F624" s="629"/>
      <c r="G624" s="629"/>
      <c r="H624" s="629"/>
      <c r="I624" s="629"/>
      <c r="J624" s="629"/>
      <c r="K624" s="629"/>
      <c r="L624" s="629"/>
      <c r="M624" s="629"/>
      <c r="N624" s="630"/>
      <c r="O624" s="11"/>
      <c r="P624" s="11"/>
      <c r="Q624" s="11"/>
      <c r="R624" s="11"/>
      <c r="S624" s="11"/>
      <c r="T624" s="11"/>
      <c r="U624" s="11"/>
      <c r="V624" s="11"/>
      <c r="W624" s="14"/>
      <c r="X624" s="13"/>
      <c r="Y624" s="629"/>
      <c r="Z624" s="629"/>
      <c r="AA624" s="629"/>
      <c r="AB624" s="629"/>
      <c r="AC624" s="629"/>
      <c r="AD624" s="629"/>
      <c r="AE624" s="629"/>
      <c r="AF624" s="629"/>
      <c r="AG624" s="629"/>
      <c r="AH624" s="629"/>
      <c r="AI624" s="629"/>
      <c r="AJ624" s="629"/>
      <c r="AK624" s="630"/>
      <c r="AL624" s="11"/>
      <c r="AM624" s="11"/>
      <c r="AN624" s="11"/>
      <c r="AO624" s="11"/>
      <c r="AP624" s="11"/>
      <c r="AQ624" s="11"/>
      <c r="AR624" s="11"/>
      <c r="AS624" s="11"/>
      <c r="AT624" s="14"/>
    </row>
    <row r="625" spans="1:46" s="12" customFormat="1" ht="9.9499999999999993" customHeight="1">
      <c r="A625" s="13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4"/>
      <c r="X625" s="13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4"/>
    </row>
    <row r="626" spans="1:46" s="12" customFormat="1" ht="8.1" customHeight="1">
      <c r="A626" s="13"/>
      <c r="B626" s="631" t="s">
        <v>868</v>
      </c>
      <c r="C626" s="631"/>
      <c r="D626" s="631"/>
      <c r="E626" s="631"/>
      <c r="F626" s="631"/>
      <c r="G626" s="631"/>
      <c r="H626" s="631"/>
      <c r="I626" s="631"/>
      <c r="J626" s="631"/>
      <c r="K626" s="631"/>
      <c r="L626" s="631"/>
      <c r="M626" s="631"/>
      <c r="N626" s="632"/>
      <c r="O626" s="11"/>
      <c r="P626" s="11"/>
      <c r="Q626" s="11"/>
      <c r="R626" s="11"/>
      <c r="S626" s="11"/>
      <c r="T626" s="11"/>
      <c r="U626" s="11"/>
      <c r="V626" s="11"/>
      <c r="W626" s="14"/>
      <c r="X626" s="13"/>
      <c r="Y626" s="631" t="s">
        <v>869</v>
      </c>
      <c r="Z626" s="631"/>
      <c r="AA626" s="631"/>
      <c r="AB626" s="631"/>
      <c r="AC626" s="631"/>
      <c r="AD626" s="631"/>
      <c r="AE626" s="631"/>
      <c r="AF626" s="631"/>
      <c r="AG626" s="631"/>
      <c r="AH626" s="631"/>
      <c r="AI626" s="631"/>
      <c r="AJ626" s="631"/>
      <c r="AK626" s="632"/>
      <c r="AL626" s="11"/>
      <c r="AM626" s="11"/>
      <c r="AN626" s="11"/>
      <c r="AO626" s="11"/>
      <c r="AP626" s="11"/>
      <c r="AQ626" s="11"/>
      <c r="AR626" s="11"/>
      <c r="AS626" s="11"/>
      <c r="AT626" s="14"/>
    </row>
    <row r="627" spans="1:46" s="12" customFormat="1" ht="9.9499999999999993" customHeight="1">
      <c r="A627" s="13"/>
      <c r="B627" s="631"/>
      <c r="C627" s="631"/>
      <c r="D627" s="631"/>
      <c r="E627" s="631"/>
      <c r="F627" s="631"/>
      <c r="G627" s="631"/>
      <c r="H627" s="631"/>
      <c r="I627" s="631"/>
      <c r="J627" s="631"/>
      <c r="K627" s="631"/>
      <c r="L627" s="631"/>
      <c r="M627" s="631"/>
      <c r="N627" s="632"/>
      <c r="O627" s="11"/>
      <c r="P627" s="11"/>
      <c r="Q627" s="11"/>
      <c r="R627" s="11"/>
      <c r="S627" s="11"/>
      <c r="T627" s="11"/>
      <c r="U627" s="11"/>
      <c r="V627" s="11"/>
      <c r="W627" s="14"/>
      <c r="X627" s="13"/>
      <c r="Y627" s="631"/>
      <c r="Z627" s="631"/>
      <c r="AA627" s="631"/>
      <c r="AB627" s="631"/>
      <c r="AC627" s="631"/>
      <c r="AD627" s="631"/>
      <c r="AE627" s="631"/>
      <c r="AF627" s="631"/>
      <c r="AG627" s="631"/>
      <c r="AH627" s="631"/>
      <c r="AI627" s="631"/>
      <c r="AJ627" s="631"/>
      <c r="AK627" s="632"/>
      <c r="AL627" s="11"/>
      <c r="AM627" s="11"/>
      <c r="AN627" s="11"/>
      <c r="AO627" s="11"/>
      <c r="AP627" s="11"/>
      <c r="AQ627" s="11"/>
      <c r="AR627" s="11"/>
      <c r="AS627" s="11"/>
      <c r="AT627" s="14"/>
    </row>
    <row r="628" spans="1:46" s="12" customFormat="1" ht="9.9499999999999993" customHeight="1">
      <c r="A628" s="13"/>
      <c r="B628" s="631"/>
      <c r="C628" s="631"/>
      <c r="D628" s="631"/>
      <c r="E628" s="631"/>
      <c r="F628" s="631"/>
      <c r="G628" s="631"/>
      <c r="H628" s="631"/>
      <c r="I628" s="631"/>
      <c r="J628" s="631"/>
      <c r="K628" s="631"/>
      <c r="L628" s="631"/>
      <c r="M628" s="631"/>
      <c r="N628" s="632"/>
      <c r="O628" s="11"/>
      <c r="P628" s="11"/>
      <c r="Q628" s="11"/>
      <c r="R628" s="11"/>
      <c r="S628" s="11"/>
      <c r="T628" s="11"/>
      <c r="U628" s="11"/>
      <c r="V628" s="11"/>
      <c r="W628" s="14"/>
      <c r="X628" s="13"/>
      <c r="Y628" s="631"/>
      <c r="Z628" s="631"/>
      <c r="AA628" s="631"/>
      <c r="AB628" s="631"/>
      <c r="AC628" s="631"/>
      <c r="AD628" s="631"/>
      <c r="AE628" s="631"/>
      <c r="AF628" s="631"/>
      <c r="AG628" s="631"/>
      <c r="AH628" s="631"/>
      <c r="AI628" s="631"/>
      <c r="AJ628" s="631"/>
      <c r="AK628" s="632"/>
      <c r="AL628" s="11"/>
      <c r="AM628" s="11"/>
      <c r="AN628" s="11"/>
      <c r="AO628" s="11"/>
      <c r="AP628" s="11"/>
      <c r="AQ628" s="11"/>
      <c r="AR628" s="11"/>
      <c r="AS628" s="11"/>
      <c r="AT628" s="14"/>
    </row>
    <row r="629" spans="1:46" s="12" customFormat="1" ht="9.9499999999999993" customHeight="1">
      <c r="A629" s="13"/>
      <c r="B629" s="631"/>
      <c r="C629" s="631"/>
      <c r="D629" s="631"/>
      <c r="E629" s="631"/>
      <c r="F629" s="631"/>
      <c r="G629" s="631"/>
      <c r="H629" s="631"/>
      <c r="I629" s="631"/>
      <c r="J629" s="631"/>
      <c r="K629" s="631"/>
      <c r="L629" s="631"/>
      <c r="M629" s="631"/>
      <c r="N629" s="632"/>
      <c r="O629" s="11"/>
      <c r="P629" s="11"/>
      <c r="Q629" s="11"/>
      <c r="R629" s="11"/>
      <c r="S629" s="11"/>
      <c r="T629" s="11"/>
      <c r="U629" s="11"/>
      <c r="V629" s="11"/>
      <c r="W629" s="14"/>
      <c r="X629" s="13"/>
      <c r="Y629" s="631"/>
      <c r="Z629" s="631"/>
      <c r="AA629" s="631"/>
      <c r="AB629" s="631"/>
      <c r="AC629" s="631"/>
      <c r="AD629" s="631"/>
      <c r="AE629" s="631"/>
      <c r="AF629" s="631"/>
      <c r="AG629" s="631"/>
      <c r="AH629" s="631"/>
      <c r="AI629" s="631"/>
      <c r="AJ629" s="631"/>
      <c r="AK629" s="632"/>
      <c r="AL629" s="11"/>
      <c r="AM629" s="11"/>
      <c r="AN629" s="11"/>
      <c r="AO629" s="11"/>
      <c r="AP629" s="11"/>
      <c r="AQ629" s="11"/>
      <c r="AR629" s="11"/>
      <c r="AS629" s="11"/>
      <c r="AT629" s="14"/>
    </row>
    <row r="630" spans="1:46" s="12" customFormat="1" ht="6" customHeight="1">
      <c r="A630" s="15"/>
      <c r="B630" s="633"/>
      <c r="C630" s="633"/>
      <c r="D630" s="633"/>
      <c r="E630" s="633"/>
      <c r="F630" s="633"/>
      <c r="G630" s="633"/>
      <c r="H630" s="633"/>
      <c r="I630" s="633"/>
      <c r="J630" s="633"/>
      <c r="K630" s="633"/>
      <c r="L630" s="633"/>
      <c r="M630" s="633"/>
      <c r="N630" s="633"/>
      <c r="O630" s="16"/>
      <c r="P630" s="16"/>
      <c r="Q630" s="16"/>
      <c r="R630" s="16"/>
      <c r="S630" s="16"/>
      <c r="T630" s="16"/>
      <c r="U630" s="16"/>
      <c r="V630" s="16"/>
      <c r="W630" s="17"/>
      <c r="X630" s="15"/>
      <c r="Y630" s="633"/>
      <c r="Z630" s="633"/>
      <c r="AA630" s="633"/>
      <c r="AB630" s="633"/>
      <c r="AC630" s="633"/>
      <c r="AD630" s="633"/>
      <c r="AE630" s="633"/>
      <c r="AF630" s="633"/>
      <c r="AG630" s="633"/>
      <c r="AH630" s="633"/>
      <c r="AI630" s="633"/>
      <c r="AJ630" s="633"/>
      <c r="AK630" s="633"/>
      <c r="AL630" s="16"/>
      <c r="AM630" s="16"/>
      <c r="AN630" s="16"/>
      <c r="AO630" s="16"/>
      <c r="AP630" s="16"/>
      <c r="AQ630" s="16"/>
      <c r="AR630" s="16"/>
      <c r="AS630" s="16"/>
      <c r="AT630" s="17"/>
    </row>
    <row r="631" spans="1:46" s="11" customFormat="1" ht="6.75" customHeight="1">
      <c r="A631" s="8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10"/>
      <c r="X631" s="8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  <c r="AJ631" s="9"/>
      <c r="AK631" s="9"/>
      <c r="AL631" s="9"/>
      <c r="AM631" s="9"/>
      <c r="AN631" s="9"/>
      <c r="AO631" s="9"/>
      <c r="AP631" s="9"/>
      <c r="AQ631" s="9"/>
      <c r="AR631" s="9"/>
      <c r="AS631" s="9"/>
      <c r="AT631" s="10"/>
    </row>
    <row r="632" spans="1:46" s="12" customFormat="1" ht="12.75" customHeight="1">
      <c r="A632" s="621" t="str">
        <f>Name</f>
        <v>ТСЖ "Ласточка"</v>
      </c>
      <c r="B632" s="626"/>
      <c r="C632" s="626"/>
      <c r="D632" s="626"/>
      <c r="E632" s="626"/>
      <c r="F632" s="626"/>
      <c r="G632" s="626"/>
      <c r="H632" s="626"/>
      <c r="I632" s="626"/>
      <c r="J632" s="626"/>
      <c r="K632" s="626"/>
      <c r="L632" s="626"/>
      <c r="M632" s="626"/>
      <c r="N632" s="626"/>
      <c r="O632" s="626"/>
      <c r="P632" s="626"/>
      <c r="Q632" s="626"/>
      <c r="R632" s="626"/>
      <c r="S632" s="626"/>
      <c r="T632" s="626"/>
      <c r="U632" s="626"/>
      <c r="V632" s="626"/>
      <c r="W632" s="627"/>
      <c r="X632" s="621" t="str">
        <f>Name</f>
        <v>ТСЖ "Ласточка"</v>
      </c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3"/>
    </row>
    <row r="633" spans="1:46" s="12" customFormat="1" ht="12.75" customHeight="1">
      <c r="A633" s="621"/>
      <c r="B633" s="626"/>
      <c r="C633" s="626"/>
      <c r="D633" s="626"/>
      <c r="E633" s="626"/>
      <c r="F633" s="626"/>
      <c r="G633" s="626"/>
      <c r="H633" s="626"/>
      <c r="I633" s="626"/>
      <c r="J633" s="626"/>
      <c r="K633" s="626"/>
      <c r="L633" s="626"/>
      <c r="M633" s="626"/>
      <c r="N633" s="626"/>
      <c r="O633" s="626"/>
      <c r="P633" s="626"/>
      <c r="Q633" s="626"/>
      <c r="R633" s="626"/>
      <c r="S633" s="626"/>
      <c r="T633" s="626"/>
      <c r="U633" s="626"/>
      <c r="V633" s="626"/>
      <c r="W633" s="627"/>
      <c r="X633" s="624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3"/>
    </row>
    <row r="634" spans="1:46" s="12" customFormat="1" ht="6" customHeight="1">
      <c r="A634" s="621"/>
      <c r="B634" s="626"/>
      <c r="C634" s="626"/>
      <c r="D634" s="626"/>
      <c r="E634" s="626"/>
      <c r="F634" s="626"/>
      <c r="G634" s="626"/>
      <c r="H634" s="626"/>
      <c r="I634" s="626"/>
      <c r="J634" s="626"/>
      <c r="K634" s="626"/>
      <c r="L634" s="626"/>
      <c r="M634" s="626"/>
      <c r="N634" s="626"/>
      <c r="O634" s="626"/>
      <c r="P634" s="626"/>
      <c r="Q634" s="626"/>
      <c r="R634" s="626"/>
      <c r="S634" s="626"/>
      <c r="T634" s="626"/>
      <c r="U634" s="626"/>
      <c r="V634" s="626"/>
      <c r="W634" s="627"/>
      <c r="X634" s="13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4"/>
    </row>
    <row r="635" spans="1:46" s="12" customFormat="1" ht="9.9499999999999993" customHeight="1">
      <c r="A635" s="13"/>
      <c r="B635" s="625" t="str">
        <f>"ИНН "&amp;INN&amp;", БИК "&amp;BIC&amp;", Р/С "&amp;PersonalAcc</f>
        <v>ИНН 2538091633, БИК 040813608, Р/С 40703810050000001746</v>
      </c>
      <c r="C635" s="625"/>
      <c r="D635" s="625"/>
      <c r="E635" s="625"/>
      <c r="F635" s="625"/>
      <c r="G635" s="625"/>
      <c r="H635" s="625"/>
      <c r="I635" s="625"/>
      <c r="J635" s="625"/>
      <c r="K635" s="625"/>
      <c r="L635" s="625"/>
      <c r="M635" s="625"/>
      <c r="N635" s="625"/>
      <c r="O635" s="53"/>
      <c r="P635" s="53"/>
      <c r="Q635" s="53"/>
      <c r="R635" s="53"/>
      <c r="S635" s="53"/>
      <c r="T635" s="53"/>
      <c r="U635" s="53"/>
      <c r="V635" s="53"/>
      <c r="W635" s="14"/>
      <c r="X635" s="13"/>
      <c r="Y635" s="628" t="str">
        <f>"ИНН "&amp;INN&amp;", БИК "&amp;BIC&amp;", Р/С "&amp;PersonalAcc</f>
        <v>ИНН 2538091633, БИК 040813608, Р/С 40703810050000001746</v>
      </c>
      <c r="Z635" s="628"/>
      <c r="AA635" s="628"/>
      <c r="AB635" s="628"/>
      <c r="AC635" s="628"/>
      <c r="AD635" s="628"/>
      <c r="AE635" s="628"/>
      <c r="AF635" s="628"/>
      <c r="AG635" s="628"/>
      <c r="AH635" s="628"/>
      <c r="AI635" s="628"/>
      <c r="AJ635" s="628"/>
      <c r="AK635" s="628"/>
      <c r="AL635" s="53"/>
      <c r="AM635" s="53"/>
      <c r="AN635" s="53"/>
      <c r="AO635" s="53"/>
      <c r="AP635" s="53"/>
      <c r="AQ635" s="53"/>
      <c r="AR635" s="53"/>
      <c r="AS635" s="53"/>
      <c r="AT635" s="14"/>
    </row>
    <row r="636" spans="1:46" s="12" customFormat="1" ht="9.9499999999999993" customHeight="1">
      <c r="A636" s="13"/>
      <c r="B636" s="625"/>
      <c r="C636" s="625"/>
      <c r="D636" s="625"/>
      <c r="E636" s="625"/>
      <c r="F636" s="625"/>
      <c r="G636" s="625"/>
      <c r="H636" s="625"/>
      <c r="I636" s="625"/>
      <c r="J636" s="625"/>
      <c r="K636" s="625"/>
      <c r="L636" s="625"/>
      <c r="M636" s="625"/>
      <c r="N636" s="625"/>
      <c r="O636" s="53"/>
      <c r="P636" s="53"/>
      <c r="Q636" s="53"/>
      <c r="R636" s="53"/>
      <c r="S636" s="53"/>
      <c r="T636" s="53"/>
      <c r="U636" s="53"/>
      <c r="V636" s="53"/>
      <c r="W636" s="14"/>
      <c r="X636" s="13"/>
      <c r="Y636" s="628"/>
      <c r="Z636" s="628"/>
      <c r="AA636" s="628"/>
      <c r="AB636" s="628"/>
      <c r="AC636" s="628"/>
      <c r="AD636" s="628"/>
      <c r="AE636" s="628"/>
      <c r="AF636" s="628"/>
      <c r="AG636" s="628"/>
      <c r="AH636" s="628"/>
      <c r="AI636" s="628"/>
      <c r="AJ636" s="628"/>
      <c r="AK636" s="628"/>
      <c r="AL636" s="53"/>
      <c r="AM636" s="53"/>
      <c r="AN636" s="53"/>
      <c r="AO636" s="53"/>
      <c r="AP636" s="53"/>
      <c r="AQ636" s="53"/>
      <c r="AR636" s="53"/>
      <c r="AS636" s="53"/>
      <c r="AT636" s="14"/>
    </row>
    <row r="637" spans="1:46" s="12" customFormat="1" ht="6" customHeight="1">
      <c r="A637" s="13"/>
      <c r="B637" s="625"/>
      <c r="C637" s="625"/>
      <c r="D637" s="625"/>
      <c r="E637" s="625"/>
      <c r="F637" s="625"/>
      <c r="G637" s="625"/>
      <c r="H637" s="625"/>
      <c r="I637" s="625"/>
      <c r="J637" s="625"/>
      <c r="K637" s="625"/>
      <c r="L637" s="625"/>
      <c r="M637" s="625"/>
      <c r="N637" s="625"/>
      <c r="O637" s="11"/>
      <c r="P637" s="11"/>
      <c r="Q637" s="11"/>
      <c r="R637" s="11"/>
      <c r="S637" s="11"/>
      <c r="T637" s="11"/>
      <c r="U637" s="11"/>
      <c r="V637" s="11"/>
      <c r="W637" s="14"/>
      <c r="X637" s="13"/>
      <c r="Y637" s="628"/>
      <c r="Z637" s="628"/>
      <c r="AA637" s="628"/>
      <c r="AB637" s="628"/>
      <c r="AC637" s="628"/>
      <c r="AD637" s="628"/>
      <c r="AE637" s="628"/>
      <c r="AF637" s="628"/>
      <c r="AG637" s="628"/>
      <c r="AH637" s="628"/>
      <c r="AI637" s="628"/>
      <c r="AJ637" s="628"/>
      <c r="AK637" s="628"/>
      <c r="AL637" s="11"/>
      <c r="AM637" s="11"/>
      <c r="AN637" s="11"/>
      <c r="AO637" s="11"/>
      <c r="AP637" s="11"/>
      <c r="AQ637" s="11"/>
      <c r="AR637" s="11"/>
      <c r="AS637" s="11"/>
      <c r="AT637" s="14"/>
    </row>
    <row r="638" spans="1:46" s="12" customFormat="1" ht="8.1" customHeight="1">
      <c r="A638" s="13"/>
      <c r="B638" s="625"/>
      <c r="C638" s="625"/>
      <c r="D638" s="625"/>
      <c r="E638" s="625"/>
      <c r="F638" s="625"/>
      <c r="G638" s="625"/>
      <c r="H638" s="625"/>
      <c r="I638" s="625"/>
      <c r="J638" s="625"/>
      <c r="K638" s="625"/>
      <c r="L638" s="625"/>
      <c r="M638" s="625"/>
      <c r="N638" s="625"/>
      <c r="O638" s="11"/>
      <c r="P638" s="11"/>
      <c r="Q638" s="11"/>
      <c r="R638" s="11"/>
      <c r="S638" s="11"/>
      <c r="T638" s="11"/>
      <c r="U638" s="11"/>
      <c r="V638" s="11"/>
      <c r="W638" s="14"/>
      <c r="X638" s="13"/>
      <c r="Y638" s="628"/>
      <c r="Z638" s="628"/>
      <c r="AA638" s="628"/>
      <c r="AB638" s="628"/>
      <c r="AC638" s="628"/>
      <c r="AD638" s="628"/>
      <c r="AE638" s="628"/>
      <c r="AF638" s="628"/>
      <c r="AG638" s="628"/>
      <c r="AH638" s="628"/>
      <c r="AI638" s="628"/>
      <c r="AJ638" s="628"/>
      <c r="AK638" s="628"/>
      <c r="AL638" s="11"/>
      <c r="AM638" s="11"/>
      <c r="AN638" s="11"/>
      <c r="AO638" s="11"/>
      <c r="AP638" s="11"/>
      <c r="AQ638" s="11"/>
      <c r="AR638" s="11"/>
      <c r="AS638" s="11"/>
      <c r="AT638" s="14"/>
    </row>
    <row r="639" spans="1:46" s="12" customFormat="1" ht="8.1" customHeight="1">
      <c r="A639" s="13"/>
      <c r="B639" s="625"/>
      <c r="C639" s="625"/>
      <c r="D639" s="625"/>
      <c r="E639" s="625"/>
      <c r="F639" s="625"/>
      <c r="G639" s="625"/>
      <c r="H639" s="625"/>
      <c r="I639" s="625"/>
      <c r="J639" s="625"/>
      <c r="K639" s="625"/>
      <c r="L639" s="625"/>
      <c r="M639" s="625"/>
      <c r="N639" s="625"/>
      <c r="O639" s="11"/>
      <c r="P639" s="11"/>
      <c r="Q639" s="11"/>
      <c r="R639" s="11"/>
      <c r="S639" s="11"/>
      <c r="T639" s="11"/>
      <c r="U639" s="11"/>
      <c r="V639" s="11"/>
      <c r="W639" s="14"/>
      <c r="X639" s="13"/>
      <c r="Y639" s="628"/>
      <c r="Z639" s="628"/>
      <c r="AA639" s="628"/>
      <c r="AB639" s="628"/>
      <c r="AC639" s="628"/>
      <c r="AD639" s="628"/>
      <c r="AE639" s="628"/>
      <c r="AF639" s="628"/>
      <c r="AG639" s="628"/>
      <c r="AH639" s="628"/>
      <c r="AI639" s="628"/>
      <c r="AJ639" s="628"/>
      <c r="AK639" s="628"/>
      <c r="AL639" s="11"/>
      <c r="AM639" s="11"/>
      <c r="AN639" s="11"/>
      <c r="AO639" s="11"/>
      <c r="AP639" s="11"/>
      <c r="AQ639" s="11"/>
      <c r="AR639" s="11"/>
      <c r="AS639" s="11"/>
      <c r="AT639" s="14"/>
    </row>
    <row r="640" spans="1:46" s="12" customFormat="1" ht="9.9499999999999993" customHeight="1">
      <c r="A640" s="13"/>
      <c r="B640" s="629" t="s">
        <v>748</v>
      </c>
      <c r="C640" s="629"/>
      <c r="D640" s="629"/>
      <c r="E640" s="629"/>
      <c r="F640" s="629"/>
      <c r="G640" s="629"/>
      <c r="H640" s="629"/>
      <c r="I640" s="629"/>
      <c r="J640" s="629"/>
      <c r="K640" s="629"/>
      <c r="L640" s="629"/>
      <c r="M640" s="629"/>
      <c r="N640" s="630"/>
      <c r="O640" s="11"/>
      <c r="P640" s="11"/>
      <c r="Q640" s="11"/>
      <c r="R640" s="11"/>
      <c r="S640" s="11"/>
      <c r="T640" s="11"/>
      <c r="U640" s="11"/>
      <c r="V640" s="11"/>
      <c r="W640" s="14"/>
      <c r="X640" s="13"/>
      <c r="Y640" s="629" t="s">
        <v>749</v>
      </c>
      <c r="Z640" s="629"/>
      <c r="AA640" s="629"/>
      <c r="AB640" s="629"/>
      <c r="AC640" s="629"/>
      <c r="AD640" s="629"/>
      <c r="AE640" s="629"/>
      <c r="AF640" s="629"/>
      <c r="AG640" s="629"/>
      <c r="AH640" s="629"/>
      <c r="AI640" s="629"/>
      <c r="AJ640" s="629"/>
      <c r="AK640" s="630"/>
      <c r="AL640" s="11"/>
      <c r="AM640" s="11"/>
      <c r="AN640" s="11"/>
      <c r="AO640" s="11"/>
      <c r="AP640" s="11"/>
      <c r="AQ640" s="11"/>
      <c r="AR640" s="11"/>
      <c r="AS640" s="11"/>
      <c r="AT640" s="14"/>
    </row>
    <row r="641" spans="1:46" s="12" customFormat="1" ht="8.1" customHeight="1">
      <c r="A641" s="13"/>
      <c r="B641" s="629"/>
      <c r="C641" s="629"/>
      <c r="D641" s="629"/>
      <c r="E641" s="629"/>
      <c r="F641" s="629"/>
      <c r="G641" s="629"/>
      <c r="H641" s="629"/>
      <c r="I641" s="629"/>
      <c r="J641" s="629"/>
      <c r="K641" s="629"/>
      <c r="L641" s="629"/>
      <c r="M641" s="629"/>
      <c r="N641" s="630"/>
      <c r="O641" s="11"/>
      <c r="P641" s="11"/>
      <c r="Q641" s="11"/>
      <c r="R641" s="11"/>
      <c r="S641" s="11"/>
      <c r="T641" s="11"/>
      <c r="U641" s="11"/>
      <c r="V641" s="11"/>
      <c r="W641" s="14"/>
      <c r="X641" s="13"/>
      <c r="Y641" s="629"/>
      <c r="Z641" s="629"/>
      <c r="AA641" s="629"/>
      <c r="AB641" s="629"/>
      <c r="AC641" s="629"/>
      <c r="AD641" s="629"/>
      <c r="AE641" s="629"/>
      <c r="AF641" s="629"/>
      <c r="AG641" s="629"/>
      <c r="AH641" s="629"/>
      <c r="AI641" s="629"/>
      <c r="AJ641" s="629"/>
      <c r="AK641" s="630"/>
      <c r="AL641" s="11"/>
      <c r="AM641" s="11"/>
      <c r="AN641" s="11"/>
      <c r="AO641" s="11"/>
      <c r="AP641" s="11"/>
      <c r="AQ641" s="11"/>
      <c r="AR641" s="11"/>
      <c r="AS641" s="11"/>
      <c r="AT641" s="14"/>
    </row>
    <row r="642" spans="1:46" s="12" customFormat="1" ht="8.1" customHeight="1">
      <c r="A642" s="13"/>
      <c r="B642" s="629" t="s">
        <v>1020</v>
      </c>
      <c r="C642" s="629"/>
      <c r="D642" s="629"/>
      <c r="E642" s="629"/>
      <c r="F642" s="629"/>
      <c r="G642" s="629"/>
      <c r="H642" s="629"/>
      <c r="I642" s="629"/>
      <c r="J642" s="629"/>
      <c r="K642" s="629"/>
      <c r="L642" s="629"/>
      <c r="M642" s="629"/>
      <c r="N642" s="630"/>
      <c r="O642" s="11"/>
      <c r="P642" s="11"/>
      <c r="Q642" s="11"/>
      <c r="R642" s="11"/>
      <c r="S642" s="11"/>
      <c r="T642" s="11"/>
      <c r="U642" s="11"/>
      <c r="V642" s="11"/>
      <c r="W642" s="14"/>
      <c r="X642" s="13"/>
      <c r="Y642" s="629" t="s">
        <v>1020</v>
      </c>
      <c r="Z642" s="629"/>
      <c r="AA642" s="629"/>
      <c r="AB642" s="629"/>
      <c r="AC642" s="629"/>
      <c r="AD642" s="629"/>
      <c r="AE642" s="629"/>
      <c r="AF642" s="629"/>
      <c r="AG642" s="629"/>
      <c r="AH642" s="629"/>
      <c r="AI642" s="629"/>
      <c r="AJ642" s="629"/>
      <c r="AK642" s="630"/>
      <c r="AL642" s="11"/>
      <c r="AM642" s="11"/>
      <c r="AN642" s="11"/>
      <c r="AO642" s="11"/>
      <c r="AP642" s="11"/>
      <c r="AQ642" s="11"/>
      <c r="AR642" s="11"/>
      <c r="AS642" s="11"/>
      <c r="AT642" s="14"/>
    </row>
    <row r="643" spans="1:46" s="12" customFormat="1" ht="9.9499999999999993" customHeight="1">
      <c r="A643" s="13"/>
      <c r="B643" s="629"/>
      <c r="C643" s="629"/>
      <c r="D643" s="629"/>
      <c r="E643" s="629"/>
      <c r="F643" s="629"/>
      <c r="G643" s="629"/>
      <c r="H643" s="629"/>
      <c r="I643" s="629"/>
      <c r="J643" s="629"/>
      <c r="K643" s="629"/>
      <c r="L643" s="629"/>
      <c r="M643" s="629"/>
      <c r="N643" s="630"/>
      <c r="O643" s="11"/>
      <c r="P643" s="11"/>
      <c r="Q643" s="11"/>
      <c r="R643" s="11"/>
      <c r="S643" s="11"/>
      <c r="T643" s="11"/>
      <c r="U643" s="11"/>
      <c r="V643" s="11"/>
      <c r="W643" s="14"/>
      <c r="X643" s="13"/>
      <c r="Y643" s="629"/>
      <c r="Z643" s="629"/>
      <c r="AA643" s="629"/>
      <c r="AB643" s="629"/>
      <c r="AC643" s="629"/>
      <c r="AD643" s="629"/>
      <c r="AE643" s="629"/>
      <c r="AF643" s="629"/>
      <c r="AG643" s="629"/>
      <c r="AH643" s="629"/>
      <c r="AI643" s="629"/>
      <c r="AJ643" s="629"/>
      <c r="AK643" s="630"/>
      <c r="AL643" s="11"/>
      <c r="AM643" s="11"/>
      <c r="AN643" s="11"/>
      <c r="AO643" s="11"/>
      <c r="AP643" s="11"/>
      <c r="AQ643" s="11"/>
      <c r="AR643" s="11"/>
      <c r="AS643" s="11"/>
      <c r="AT643" s="14"/>
    </row>
    <row r="644" spans="1:46" s="12" customFormat="1" ht="8.1" customHeight="1">
      <c r="A644" s="13"/>
      <c r="B644" s="629" t="s">
        <v>1076</v>
      </c>
      <c r="C644" s="629"/>
      <c r="D644" s="629"/>
      <c r="E644" s="629"/>
      <c r="F644" s="629"/>
      <c r="G644" s="629"/>
      <c r="H644" s="629"/>
      <c r="I644" s="629"/>
      <c r="J644" s="629"/>
      <c r="K644" s="629"/>
      <c r="L644" s="629"/>
      <c r="M644" s="629"/>
      <c r="N644" s="630"/>
      <c r="O644" s="11"/>
      <c r="P644" s="11"/>
      <c r="Q644" s="11"/>
      <c r="R644" s="11"/>
      <c r="S644" s="11"/>
      <c r="T644" s="11"/>
      <c r="U644" s="11"/>
      <c r="V644" s="11"/>
      <c r="W644" s="14"/>
      <c r="X644" s="13"/>
      <c r="Y644" s="629" t="s">
        <v>1077</v>
      </c>
      <c r="Z644" s="629"/>
      <c r="AA644" s="629"/>
      <c r="AB644" s="629"/>
      <c r="AC644" s="629"/>
      <c r="AD644" s="629"/>
      <c r="AE644" s="629"/>
      <c r="AF644" s="629"/>
      <c r="AG644" s="629"/>
      <c r="AH644" s="629"/>
      <c r="AI644" s="629"/>
      <c r="AJ644" s="629"/>
      <c r="AK644" s="630"/>
      <c r="AL644" s="11"/>
      <c r="AM644" s="11"/>
      <c r="AN644" s="11"/>
      <c r="AO644" s="11"/>
      <c r="AP644" s="11"/>
      <c r="AQ644" s="11"/>
      <c r="AR644" s="11"/>
      <c r="AS644" s="11"/>
      <c r="AT644" s="14"/>
    </row>
    <row r="645" spans="1:46" s="12" customFormat="1" ht="8.1" customHeight="1">
      <c r="A645" s="13"/>
      <c r="B645" s="629"/>
      <c r="C645" s="629"/>
      <c r="D645" s="629"/>
      <c r="E645" s="629"/>
      <c r="F645" s="629"/>
      <c r="G645" s="629"/>
      <c r="H645" s="629"/>
      <c r="I645" s="629"/>
      <c r="J645" s="629"/>
      <c r="K645" s="629"/>
      <c r="L645" s="629"/>
      <c r="M645" s="629"/>
      <c r="N645" s="630"/>
      <c r="O645" s="11"/>
      <c r="P645" s="11"/>
      <c r="Q645" s="11"/>
      <c r="R645" s="11"/>
      <c r="S645" s="11"/>
      <c r="T645" s="11"/>
      <c r="U645" s="11"/>
      <c r="V645" s="11"/>
      <c r="W645" s="14"/>
      <c r="X645" s="13"/>
      <c r="Y645" s="629"/>
      <c r="Z645" s="629"/>
      <c r="AA645" s="629"/>
      <c r="AB645" s="629"/>
      <c r="AC645" s="629"/>
      <c r="AD645" s="629"/>
      <c r="AE645" s="629"/>
      <c r="AF645" s="629"/>
      <c r="AG645" s="629"/>
      <c r="AH645" s="629"/>
      <c r="AI645" s="629"/>
      <c r="AJ645" s="629"/>
      <c r="AK645" s="630"/>
      <c r="AL645" s="11"/>
      <c r="AM645" s="11"/>
      <c r="AN645" s="11"/>
      <c r="AO645" s="11"/>
      <c r="AP645" s="11"/>
      <c r="AQ645" s="11"/>
      <c r="AR645" s="11"/>
      <c r="AS645" s="11"/>
      <c r="AT645" s="14"/>
    </row>
    <row r="646" spans="1:46" s="12" customFormat="1" ht="9.75" customHeight="1">
      <c r="A646" s="13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4"/>
      <c r="X646" s="13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4"/>
    </row>
    <row r="647" spans="1:46" s="12" customFormat="1" ht="8.1" customHeight="1">
      <c r="A647" s="13"/>
      <c r="B647" s="631" t="s">
        <v>870</v>
      </c>
      <c r="C647" s="631"/>
      <c r="D647" s="631"/>
      <c r="E647" s="631"/>
      <c r="F647" s="631"/>
      <c r="G647" s="631"/>
      <c r="H647" s="631"/>
      <c r="I647" s="631"/>
      <c r="J647" s="631"/>
      <c r="K647" s="631"/>
      <c r="L647" s="631"/>
      <c r="M647" s="631"/>
      <c r="N647" s="632"/>
      <c r="O647" s="11"/>
      <c r="P647" s="11"/>
      <c r="Q647" s="11"/>
      <c r="R647" s="11"/>
      <c r="S647" s="11"/>
      <c r="T647" s="11"/>
      <c r="U647" s="11"/>
      <c r="V647" s="11"/>
      <c r="W647" s="14"/>
      <c r="X647" s="13"/>
      <c r="Y647" s="631" t="s">
        <v>871</v>
      </c>
      <c r="Z647" s="631"/>
      <c r="AA647" s="631"/>
      <c r="AB647" s="631"/>
      <c r="AC647" s="631"/>
      <c r="AD647" s="631"/>
      <c r="AE647" s="631"/>
      <c r="AF647" s="631"/>
      <c r="AG647" s="631"/>
      <c r="AH647" s="631"/>
      <c r="AI647" s="631"/>
      <c r="AJ647" s="631"/>
      <c r="AK647" s="632"/>
      <c r="AL647" s="11"/>
      <c r="AM647" s="11"/>
      <c r="AN647" s="11"/>
      <c r="AO647" s="11"/>
      <c r="AP647" s="11"/>
      <c r="AQ647" s="11"/>
      <c r="AR647" s="11"/>
      <c r="AS647" s="11"/>
      <c r="AT647" s="14"/>
    </row>
    <row r="648" spans="1:46" s="12" customFormat="1" ht="9.9499999999999993" customHeight="1">
      <c r="A648" s="13"/>
      <c r="B648" s="631"/>
      <c r="C648" s="631"/>
      <c r="D648" s="631"/>
      <c r="E648" s="631"/>
      <c r="F648" s="631"/>
      <c r="G648" s="631"/>
      <c r="H648" s="631"/>
      <c r="I648" s="631"/>
      <c r="J648" s="631"/>
      <c r="K648" s="631"/>
      <c r="L648" s="631"/>
      <c r="M648" s="631"/>
      <c r="N648" s="632"/>
      <c r="O648" s="11"/>
      <c r="P648" s="11"/>
      <c r="Q648" s="11"/>
      <c r="R648" s="11"/>
      <c r="S648" s="11"/>
      <c r="T648" s="11"/>
      <c r="U648" s="11"/>
      <c r="V648" s="11"/>
      <c r="W648" s="14"/>
      <c r="X648" s="13"/>
      <c r="Y648" s="631"/>
      <c r="Z648" s="631"/>
      <c r="AA648" s="631"/>
      <c r="AB648" s="631"/>
      <c r="AC648" s="631"/>
      <c r="AD648" s="631"/>
      <c r="AE648" s="631"/>
      <c r="AF648" s="631"/>
      <c r="AG648" s="631"/>
      <c r="AH648" s="631"/>
      <c r="AI648" s="631"/>
      <c r="AJ648" s="631"/>
      <c r="AK648" s="632"/>
      <c r="AL648" s="11"/>
      <c r="AM648" s="11"/>
      <c r="AN648" s="11"/>
      <c r="AO648" s="11"/>
      <c r="AP648" s="11"/>
      <c r="AQ648" s="11"/>
      <c r="AR648" s="11"/>
      <c r="AS648" s="11"/>
      <c r="AT648" s="14"/>
    </row>
    <row r="649" spans="1:46" s="12" customFormat="1" ht="9.9499999999999993" customHeight="1">
      <c r="A649" s="13"/>
      <c r="B649" s="631"/>
      <c r="C649" s="631"/>
      <c r="D649" s="631"/>
      <c r="E649" s="631"/>
      <c r="F649" s="631"/>
      <c r="G649" s="631"/>
      <c r="H649" s="631"/>
      <c r="I649" s="631"/>
      <c r="J649" s="631"/>
      <c r="K649" s="631"/>
      <c r="L649" s="631"/>
      <c r="M649" s="631"/>
      <c r="N649" s="632"/>
      <c r="O649" s="11"/>
      <c r="P649" s="11"/>
      <c r="Q649" s="11"/>
      <c r="R649" s="11"/>
      <c r="S649" s="11"/>
      <c r="T649" s="11"/>
      <c r="U649" s="11"/>
      <c r="V649" s="11"/>
      <c r="W649" s="14"/>
      <c r="X649" s="13"/>
      <c r="Y649" s="631"/>
      <c r="Z649" s="631"/>
      <c r="AA649" s="631"/>
      <c r="AB649" s="631"/>
      <c r="AC649" s="631"/>
      <c r="AD649" s="631"/>
      <c r="AE649" s="631"/>
      <c r="AF649" s="631"/>
      <c r="AG649" s="631"/>
      <c r="AH649" s="631"/>
      <c r="AI649" s="631"/>
      <c r="AJ649" s="631"/>
      <c r="AK649" s="632"/>
      <c r="AL649" s="11"/>
      <c r="AM649" s="11"/>
      <c r="AN649" s="11"/>
      <c r="AO649" s="11"/>
      <c r="AP649" s="11"/>
      <c r="AQ649" s="11"/>
      <c r="AR649" s="11"/>
      <c r="AS649" s="11"/>
      <c r="AT649" s="14"/>
    </row>
    <row r="650" spans="1:46" s="12" customFormat="1" ht="9.9499999999999993" customHeight="1">
      <c r="A650" s="13"/>
      <c r="B650" s="631"/>
      <c r="C650" s="631"/>
      <c r="D650" s="631"/>
      <c r="E650" s="631"/>
      <c r="F650" s="631"/>
      <c r="G650" s="631"/>
      <c r="H650" s="631"/>
      <c r="I650" s="631"/>
      <c r="J650" s="631"/>
      <c r="K650" s="631"/>
      <c r="L650" s="631"/>
      <c r="M650" s="631"/>
      <c r="N650" s="632"/>
      <c r="O650" s="11"/>
      <c r="P650" s="11"/>
      <c r="Q650" s="11"/>
      <c r="R650" s="11"/>
      <c r="S650" s="11"/>
      <c r="T650" s="11"/>
      <c r="U650" s="11"/>
      <c r="V650" s="11"/>
      <c r="W650" s="14"/>
      <c r="X650" s="13"/>
      <c r="Y650" s="631"/>
      <c r="Z650" s="631"/>
      <c r="AA650" s="631"/>
      <c r="AB650" s="631"/>
      <c r="AC650" s="631"/>
      <c r="AD650" s="631"/>
      <c r="AE650" s="631"/>
      <c r="AF650" s="631"/>
      <c r="AG650" s="631"/>
      <c r="AH650" s="631"/>
      <c r="AI650" s="631"/>
      <c r="AJ650" s="631"/>
      <c r="AK650" s="632"/>
      <c r="AL650" s="11"/>
      <c r="AM650" s="11"/>
      <c r="AN650" s="11"/>
      <c r="AO650" s="11"/>
      <c r="AP650" s="11"/>
      <c r="AQ650" s="11"/>
      <c r="AR650" s="11"/>
      <c r="AS650" s="11"/>
      <c r="AT650" s="14"/>
    </row>
    <row r="651" spans="1:46" s="12" customFormat="1" ht="6" customHeight="1">
      <c r="A651" s="15"/>
      <c r="B651" s="633"/>
      <c r="C651" s="633"/>
      <c r="D651" s="633"/>
      <c r="E651" s="633"/>
      <c r="F651" s="633"/>
      <c r="G651" s="633"/>
      <c r="H651" s="633"/>
      <c r="I651" s="633"/>
      <c r="J651" s="633"/>
      <c r="K651" s="633"/>
      <c r="L651" s="633"/>
      <c r="M651" s="633"/>
      <c r="N651" s="633"/>
      <c r="O651" s="16"/>
      <c r="P651" s="16"/>
      <c r="Q651" s="16"/>
      <c r="R651" s="16"/>
      <c r="S651" s="16"/>
      <c r="T651" s="16"/>
      <c r="U651" s="16"/>
      <c r="V651" s="16"/>
      <c r="W651" s="17"/>
      <c r="X651" s="15"/>
      <c r="Y651" s="633"/>
      <c r="Z651" s="633"/>
      <c r="AA651" s="633"/>
      <c r="AB651" s="633"/>
      <c r="AC651" s="633"/>
      <c r="AD651" s="633"/>
      <c r="AE651" s="633"/>
      <c r="AF651" s="633"/>
      <c r="AG651" s="633"/>
      <c r="AH651" s="633"/>
      <c r="AI651" s="633"/>
      <c r="AJ651" s="633"/>
      <c r="AK651" s="633"/>
      <c r="AL651" s="16"/>
      <c r="AM651" s="16"/>
      <c r="AN651" s="16"/>
      <c r="AO651" s="16"/>
      <c r="AP651" s="16"/>
      <c r="AQ651" s="16"/>
      <c r="AR651" s="16"/>
      <c r="AS651" s="16"/>
      <c r="AT651" s="17"/>
    </row>
    <row r="652" spans="1:46" s="11" customFormat="1" ht="6.75" customHeight="1">
      <c r="A652" s="8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10"/>
      <c r="X652" s="8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  <c r="AJ652" s="9"/>
      <c r="AK652" s="9"/>
      <c r="AL652" s="9"/>
      <c r="AM652" s="9"/>
      <c r="AN652" s="9"/>
      <c r="AO652" s="9"/>
      <c r="AP652" s="9"/>
      <c r="AQ652" s="9"/>
      <c r="AR652" s="9"/>
      <c r="AS652" s="9"/>
      <c r="AT652" s="10"/>
    </row>
    <row r="653" spans="1:46" s="12" customFormat="1" ht="12.75" customHeight="1">
      <c r="A653" s="621" t="str">
        <f>Name</f>
        <v>ТСЖ "Ласточка"</v>
      </c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3"/>
      <c r="X653" s="621" t="str">
        <f>Name</f>
        <v>ТСЖ "Ласточка"</v>
      </c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3"/>
    </row>
    <row r="654" spans="1:46" s="12" customFormat="1" ht="12.75" customHeight="1">
      <c r="A654" s="624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3"/>
      <c r="X654" s="624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3"/>
    </row>
    <row r="655" spans="1:46" s="12" customFormat="1" ht="6" customHeight="1">
      <c r="A655" s="13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4"/>
      <c r="X655" s="13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4"/>
    </row>
    <row r="656" spans="1:46" s="12" customFormat="1" ht="9.9499999999999993" customHeight="1">
      <c r="A656" s="13"/>
      <c r="B656" s="628" t="str">
        <f>"ИНН "&amp;INN&amp;", БИК "&amp;BIC&amp;", Р/С "&amp;PersonalAcc</f>
        <v>ИНН 2538091633, БИК 040813608, Р/С 40703810050000001746</v>
      </c>
      <c r="C656" s="628"/>
      <c r="D656" s="628"/>
      <c r="E656" s="628"/>
      <c r="F656" s="628"/>
      <c r="G656" s="628"/>
      <c r="H656" s="628"/>
      <c r="I656" s="628"/>
      <c r="J656" s="628"/>
      <c r="K656" s="628"/>
      <c r="L656" s="628"/>
      <c r="M656" s="628"/>
      <c r="N656" s="628"/>
      <c r="O656" s="53"/>
      <c r="P656" s="53"/>
      <c r="Q656" s="53"/>
      <c r="R656" s="53"/>
      <c r="S656" s="53"/>
      <c r="T656" s="53"/>
      <c r="U656" s="53"/>
      <c r="V656" s="53"/>
      <c r="W656" s="14"/>
      <c r="X656" s="13"/>
      <c r="Y656" s="628" t="str">
        <f>"ИНН "&amp;INN&amp;", БИК "&amp;BIC&amp;", Р/С "&amp;PersonalAcc</f>
        <v>ИНН 2538091633, БИК 040813608, Р/С 40703810050000001746</v>
      </c>
      <c r="Z656" s="628"/>
      <c r="AA656" s="628"/>
      <c r="AB656" s="628"/>
      <c r="AC656" s="628"/>
      <c r="AD656" s="628"/>
      <c r="AE656" s="628"/>
      <c r="AF656" s="628"/>
      <c r="AG656" s="628"/>
      <c r="AH656" s="628"/>
      <c r="AI656" s="628"/>
      <c r="AJ656" s="628"/>
      <c r="AK656" s="628"/>
      <c r="AL656" s="53"/>
      <c r="AM656" s="53"/>
      <c r="AN656" s="53"/>
      <c r="AO656" s="53"/>
      <c r="AP656" s="53"/>
      <c r="AQ656" s="53"/>
      <c r="AR656" s="53"/>
      <c r="AS656" s="53"/>
      <c r="AT656" s="14"/>
    </row>
    <row r="657" spans="1:46" s="12" customFormat="1" ht="9.9499999999999993" customHeight="1">
      <c r="A657" s="13"/>
      <c r="B657" s="628"/>
      <c r="C657" s="628"/>
      <c r="D657" s="628"/>
      <c r="E657" s="628"/>
      <c r="F657" s="628"/>
      <c r="G657" s="628"/>
      <c r="H657" s="628"/>
      <c r="I657" s="628"/>
      <c r="J657" s="628"/>
      <c r="K657" s="628"/>
      <c r="L657" s="628"/>
      <c r="M657" s="628"/>
      <c r="N657" s="628"/>
      <c r="O657" s="53"/>
      <c r="P657" s="53"/>
      <c r="Q657" s="53"/>
      <c r="R657" s="53"/>
      <c r="S657" s="53"/>
      <c r="T657" s="53"/>
      <c r="U657" s="53"/>
      <c r="V657" s="53"/>
      <c r="W657" s="14"/>
      <c r="X657" s="13"/>
      <c r="Y657" s="628"/>
      <c r="Z657" s="628"/>
      <c r="AA657" s="628"/>
      <c r="AB657" s="628"/>
      <c r="AC657" s="628"/>
      <c r="AD657" s="628"/>
      <c r="AE657" s="628"/>
      <c r="AF657" s="628"/>
      <c r="AG657" s="628"/>
      <c r="AH657" s="628"/>
      <c r="AI657" s="628"/>
      <c r="AJ657" s="628"/>
      <c r="AK657" s="628"/>
      <c r="AL657" s="53"/>
      <c r="AM657" s="53"/>
      <c r="AN657" s="53"/>
      <c r="AO657" s="53"/>
      <c r="AP657" s="53"/>
      <c r="AQ657" s="53"/>
      <c r="AR657" s="53"/>
      <c r="AS657" s="53"/>
      <c r="AT657" s="14"/>
    </row>
    <row r="658" spans="1:46" s="12" customFormat="1" ht="6" customHeight="1">
      <c r="A658" s="13"/>
      <c r="B658" s="628"/>
      <c r="C658" s="628"/>
      <c r="D658" s="628"/>
      <c r="E658" s="628"/>
      <c r="F658" s="628"/>
      <c r="G658" s="628"/>
      <c r="H658" s="628"/>
      <c r="I658" s="628"/>
      <c r="J658" s="628"/>
      <c r="K658" s="628"/>
      <c r="L658" s="628"/>
      <c r="M658" s="628"/>
      <c r="N658" s="628"/>
      <c r="O658" s="11"/>
      <c r="P658" s="11"/>
      <c r="Q658" s="11"/>
      <c r="R658" s="11"/>
      <c r="S658" s="11"/>
      <c r="T658" s="11"/>
      <c r="U658" s="11"/>
      <c r="V658" s="11"/>
      <c r="W658" s="14"/>
      <c r="X658" s="13"/>
      <c r="Y658" s="628"/>
      <c r="Z658" s="628"/>
      <c r="AA658" s="628"/>
      <c r="AB658" s="628"/>
      <c r="AC658" s="628"/>
      <c r="AD658" s="628"/>
      <c r="AE658" s="628"/>
      <c r="AF658" s="628"/>
      <c r="AG658" s="628"/>
      <c r="AH658" s="628"/>
      <c r="AI658" s="628"/>
      <c r="AJ658" s="628"/>
      <c r="AK658" s="628"/>
      <c r="AL658" s="11"/>
      <c r="AM658" s="11"/>
      <c r="AN658" s="11"/>
      <c r="AO658" s="11"/>
      <c r="AP658" s="11"/>
      <c r="AQ658" s="11"/>
      <c r="AR658" s="11"/>
      <c r="AS658" s="11"/>
      <c r="AT658" s="14"/>
    </row>
    <row r="659" spans="1:46" s="12" customFormat="1" ht="8.1" customHeight="1">
      <c r="A659" s="13"/>
      <c r="B659" s="628"/>
      <c r="C659" s="628"/>
      <c r="D659" s="628"/>
      <c r="E659" s="628"/>
      <c r="F659" s="628"/>
      <c r="G659" s="628"/>
      <c r="H659" s="628"/>
      <c r="I659" s="628"/>
      <c r="J659" s="628"/>
      <c r="K659" s="628"/>
      <c r="L659" s="628"/>
      <c r="M659" s="628"/>
      <c r="N659" s="628"/>
      <c r="O659" s="11"/>
      <c r="P659" s="11"/>
      <c r="Q659" s="11"/>
      <c r="R659" s="11"/>
      <c r="S659" s="11"/>
      <c r="T659" s="11"/>
      <c r="U659" s="11"/>
      <c r="V659" s="11"/>
      <c r="W659" s="14"/>
      <c r="X659" s="13"/>
      <c r="Y659" s="628"/>
      <c r="Z659" s="628"/>
      <c r="AA659" s="628"/>
      <c r="AB659" s="628"/>
      <c r="AC659" s="628"/>
      <c r="AD659" s="628"/>
      <c r="AE659" s="628"/>
      <c r="AF659" s="628"/>
      <c r="AG659" s="628"/>
      <c r="AH659" s="628"/>
      <c r="AI659" s="628"/>
      <c r="AJ659" s="628"/>
      <c r="AK659" s="628"/>
      <c r="AL659" s="11"/>
      <c r="AM659" s="11"/>
      <c r="AN659" s="11"/>
      <c r="AO659" s="11"/>
      <c r="AP659" s="11"/>
      <c r="AQ659" s="11"/>
      <c r="AR659" s="11"/>
      <c r="AS659" s="11"/>
      <c r="AT659" s="14"/>
    </row>
    <row r="660" spans="1:46" s="12" customFormat="1" ht="8.1" customHeight="1">
      <c r="A660" s="13"/>
      <c r="B660" s="628"/>
      <c r="C660" s="628"/>
      <c r="D660" s="628"/>
      <c r="E660" s="628"/>
      <c r="F660" s="628"/>
      <c r="G660" s="628"/>
      <c r="H660" s="628"/>
      <c r="I660" s="628"/>
      <c r="J660" s="628"/>
      <c r="K660" s="628"/>
      <c r="L660" s="628"/>
      <c r="M660" s="628"/>
      <c r="N660" s="628"/>
      <c r="O660" s="11"/>
      <c r="P660" s="11"/>
      <c r="Q660" s="11"/>
      <c r="R660" s="11"/>
      <c r="S660" s="11"/>
      <c r="T660" s="11"/>
      <c r="U660" s="11"/>
      <c r="V660" s="11"/>
      <c r="W660" s="14"/>
      <c r="X660" s="13"/>
      <c r="Y660" s="628"/>
      <c r="Z660" s="628"/>
      <c r="AA660" s="628"/>
      <c r="AB660" s="628"/>
      <c r="AC660" s="628"/>
      <c r="AD660" s="628"/>
      <c r="AE660" s="628"/>
      <c r="AF660" s="628"/>
      <c r="AG660" s="628"/>
      <c r="AH660" s="628"/>
      <c r="AI660" s="628"/>
      <c r="AJ660" s="628"/>
      <c r="AK660" s="628"/>
      <c r="AL660" s="11"/>
      <c r="AM660" s="11"/>
      <c r="AN660" s="11"/>
      <c r="AO660" s="11"/>
      <c r="AP660" s="11"/>
      <c r="AQ660" s="11"/>
      <c r="AR660" s="11"/>
      <c r="AS660" s="11"/>
      <c r="AT660" s="14"/>
    </row>
    <row r="661" spans="1:46" s="12" customFormat="1" ht="9.9499999999999993" customHeight="1">
      <c r="A661" s="13"/>
      <c r="B661" s="629" t="s">
        <v>750</v>
      </c>
      <c r="C661" s="629"/>
      <c r="D661" s="629"/>
      <c r="E661" s="629"/>
      <c r="F661" s="629"/>
      <c r="G661" s="629"/>
      <c r="H661" s="629"/>
      <c r="I661" s="629"/>
      <c r="J661" s="629"/>
      <c r="K661" s="629"/>
      <c r="L661" s="629"/>
      <c r="M661" s="629"/>
      <c r="N661" s="630"/>
      <c r="O661" s="11"/>
      <c r="P661" s="11"/>
      <c r="Q661" s="11"/>
      <c r="R661" s="11"/>
      <c r="S661" s="11"/>
      <c r="T661" s="11"/>
      <c r="U661" s="11"/>
      <c r="V661" s="11"/>
      <c r="W661" s="14"/>
      <c r="X661" s="13"/>
      <c r="Y661" s="629" t="s">
        <v>751</v>
      </c>
      <c r="Z661" s="629"/>
      <c r="AA661" s="629"/>
      <c r="AB661" s="629"/>
      <c r="AC661" s="629"/>
      <c r="AD661" s="629"/>
      <c r="AE661" s="629"/>
      <c r="AF661" s="629"/>
      <c r="AG661" s="629"/>
      <c r="AH661" s="629"/>
      <c r="AI661" s="629"/>
      <c r="AJ661" s="629"/>
      <c r="AK661" s="630"/>
      <c r="AL661" s="11"/>
      <c r="AM661" s="11"/>
      <c r="AN661" s="11"/>
      <c r="AO661" s="11"/>
      <c r="AP661" s="11"/>
      <c r="AQ661" s="11"/>
      <c r="AR661" s="11"/>
      <c r="AS661" s="11"/>
      <c r="AT661" s="14"/>
    </row>
    <row r="662" spans="1:46" s="12" customFormat="1" ht="8.1" customHeight="1">
      <c r="A662" s="13"/>
      <c r="B662" s="629"/>
      <c r="C662" s="629"/>
      <c r="D662" s="629"/>
      <c r="E662" s="629"/>
      <c r="F662" s="629"/>
      <c r="G662" s="629"/>
      <c r="H662" s="629"/>
      <c r="I662" s="629"/>
      <c r="J662" s="629"/>
      <c r="K662" s="629"/>
      <c r="L662" s="629"/>
      <c r="M662" s="629"/>
      <c r="N662" s="630"/>
      <c r="O662" s="11"/>
      <c r="P662" s="11"/>
      <c r="Q662" s="11"/>
      <c r="R662" s="11"/>
      <c r="S662" s="11"/>
      <c r="T662" s="11"/>
      <c r="U662" s="11"/>
      <c r="V662" s="11"/>
      <c r="W662" s="14"/>
      <c r="X662" s="13"/>
      <c r="Y662" s="629"/>
      <c r="Z662" s="629"/>
      <c r="AA662" s="629"/>
      <c r="AB662" s="629"/>
      <c r="AC662" s="629"/>
      <c r="AD662" s="629"/>
      <c r="AE662" s="629"/>
      <c r="AF662" s="629"/>
      <c r="AG662" s="629"/>
      <c r="AH662" s="629"/>
      <c r="AI662" s="629"/>
      <c r="AJ662" s="629"/>
      <c r="AK662" s="630"/>
      <c r="AL662" s="11"/>
      <c r="AM662" s="11"/>
      <c r="AN662" s="11"/>
      <c r="AO662" s="11"/>
      <c r="AP662" s="11"/>
      <c r="AQ662" s="11"/>
      <c r="AR662" s="11"/>
      <c r="AS662" s="11"/>
      <c r="AT662" s="14"/>
    </row>
    <row r="663" spans="1:46" s="12" customFormat="1" ht="8.1" customHeight="1">
      <c r="A663" s="13"/>
      <c r="B663" s="629" t="s">
        <v>1020</v>
      </c>
      <c r="C663" s="629"/>
      <c r="D663" s="629"/>
      <c r="E663" s="629"/>
      <c r="F663" s="629"/>
      <c r="G663" s="629"/>
      <c r="H663" s="629"/>
      <c r="I663" s="629"/>
      <c r="J663" s="629"/>
      <c r="K663" s="629"/>
      <c r="L663" s="629"/>
      <c r="M663" s="629"/>
      <c r="N663" s="630"/>
      <c r="O663" s="11"/>
      <c r="P663" s="11"/>
      <c r="Q663" s="11"/>
      <c r="R663" s="11"/>
      <c r="S663" s="11"/>
      <c r="T663" s="11"/>
      <c r="U663" s="11"/>
      <c r="V663" s="11"/>
      <c r="W663" s="14"/>
      <c r="X663" s="13"/>
      <c r="Y663" s="629" t="s">
        <v>1020</v>
      </c>
      <c r="Z663" s="629"/>
      <c r="AA663" s="629"/>
      <c r="AB663" s="629"/>
      <c r="AC663" s="629"/>
      <c r="AD663" s="629"/>
      <c r="AE663" s="629"/>
      <c r="AF663" s="629"/>
      <c r="AG663" s="629"/>
      <c r="AH663" s="629"/>
      <c r="AI663" s="629"/>
      <c r="AJ663" s="629"/>
      <c r="AK663" s="630"/>
      <c r="AL663" s="11"/>
      <c r="AM663" s="11"/>
      <c r="AN663" s="11"/>
      <c r="AO663" s="11"/>
      <c r="AP663" s="11"/>
      <c r="AQ663" s="11"/>
      <c r="AR663" s="11"/>
      <c r="AS663" s="11"/>
      <c r="AT663" s="14"/>
    </row>
    <row r="664" spans="1:46" s="12" customFormat="1" ht="9.9499999999999993" customHeight="1">
      <c r="A664" s="13"/>
      <c r="B664" s="629"/>
      <c r="C664" s="629"/>
      <c r="D664" s="629"/>
      <c r="E664" s="629"/>
      <c r="F664" s="629"/>
      <c r="G664" s="629"/>
      <c r="H664" s="629"/>
      <c r="I664" s="629"/>
      <c r="J664" s="629"/>
      <c r="K664" s="629"/>
      <c r="L664" s="629"/>
      <c r="M664" s="629"/>
      <c r="N664" s="630"/>
      <c r="O664" s="11"/>
      <c r="P664" s="11"/>
      <c r="Q664" s="11"/>
      <c r="R664" s="11"/>
      <c r="S664" s="11"/>
      <c r="T664" s="11"/>
      <c r="U664" s="11"/>
      <c r="V664" s="11"/>
      <c r="W664" s="14"/>
      <c r="X664" s="13"/>
      <c r="Y664" s="629"/>
      <c r="Z664" s="629"/>
      <c r="AA664" s="629"/>
      <c r="AB664" s="629"/>
      <c r="AC664" s="629"/>
      <c r="AD664" s="629"/>
      <c r="AE664" s="629"/>
      <c r="AF664" s="629"/>
      <c r="AG664" s="629"/>
      <c r="AH664" s="629"/>
      <c r="AI664" s="629"/>
      <c r="AJ664" s="629"/>
      <c r="AK664" s="630"/>
      <c r="AL664" s="11"/>
      <c r="AM664" s="11"/>
      <c r="AN664" s="11"/>
      <c r="AO664" s="11"/>
      <c r="AP664" s="11"/>
      <c r="AQ664" s="11"/>
      <c r="AR664" s="11"/>
      <c r="AS664" s="11"/>
      <c r="AT664" s="14"/>
    </row>
    <row r="665" spans="1:46" s="12" customFormat="1" ht="8.1" customHeight="1">
      <c r="A665" s="13"/>
      <c r="B665" s="629" t="s">
        <v>1078</v>
      </c>
      <c r="C665" s="629"/>
      <c r="D665" s="629"/>
      <c r="E665" s="629"/>
      <c r="F665" s="629"/>
      <c r="G665" s="629"/>
      <c r="H665" s="629"/>
      <c r="I665" s="629"/>
      <c r="J665" s="629"/>
      <c r="K665" s="629"/>
      <c r="L665" s="629"/>
      <c r="M665" s="629"/>
      <c r="N665" s="630"/>
      <c r="O665" s="11"/>
      <c r="P665" s="11"/>
      <c r="Q665" s="11"/>
      <c r="R665" s="11"/>
      <c r="S665" s="11"/>
      <c r="T665" s="11"/>
      <c r="U665" s="11"/>
      <c r="V665" s="11"/>
      <c r="W665" s="14"/>
      <c r="X665" s="13"/>
      <c r="Y665" s="629" t="s">
        <v>1079</v>
      </c>
      <c r="Z665" s="629"/>
      <c r="AA665" s="629"/>
      <c r="AB665" s="629"/>
      <c r="AC665" s="629"/>
      <c r="AD665" s="629"/>
      <c r="AE665" s="629"/>
      <c r="AF665" s="629"/>
      <c r="AG665" s="629"/>
      <c r="AH665" s="629"/>
      <c r="AI665" s="629"/>
      <c r="AJ665" s="629"/>
      <c r="AK665" s="630"/>
      <c r="AL665" s="11"/>
      <c r="AM665" s="11"/>
      <c r="AN665" s="11"/>
      <c r="AO665" s="11"/>
      <c r="AP665" s="11"/>
      <c r="AQ665" s="11"/>
      <c r="AR665" s="11"/>
      <c r="AS665" s="11"/>
      <c r="AT665" s="14"/>
    </row>
    <row r="666" spans="1:46" s="12" customFormat="1" ht="8.1" customHeight="1">
      <c r="A666" s="13"/>
      <c r="B666" s="629"/>
      <c r="C666" s="629"/>
      <c r="D666" s="629"/>
      <c r="E666" s="629"/>
      <c r="F666" s="629"/>
      <c r="G666" s="629"/>
      <c r="H666" s="629"/>
      <c r="I666" s="629"/>
      <c r="J666" s="629"/>
      <c r="K666" s="629"/>
      <c r="L666" s="629"/>
      <c r="M666" s="629"/>
      <c r="N666" s="630"/>
      <c r="O666" s="11"/>
      <c r="P666" s="11"/>
      <c r="Q666" s="11"/>
      <c r="R666" s="11"/>
      <c r="S666" s="11"/>
      <c r="T666" s="11"/>
      <c r="U666" s="11"/>
      <c r="V666" s="11"/>
      <c r="W666" s="14"/>
      <c r="X666" s="13"/>
      <c r="Y666" s="629"/>
      <c r="Z666" s="629"/>
      <c r="AA666" s="629"/>
      <c r="AB666" s="629"/>
      <c r="AC666" s="629"/>
      <c r="AD666" s="629"/>
      <c r="AE666" s="629"/>
      <c r="AF666" s="629"/>
      <c r="AG666" s="629"/>
      <c r="AH666" s="629"/>
      <c r="AI666" s="629"/>
      <c r="AJ666" s="629"/>
      <c r="AK666" s="630"/>
      <c r="AL666" s="11"/>
      <c r="AM666" s="11"/>
      <c r="AN666" s="11"/>
      <c r="AO666" s="11"/>
      <c r="AP666" s="11"/>
      <c r="AQ666" s="11"/>
      <c r="AR666" s="11"/>
      <c r="AS666" s="11"/>
      <c r="AT666" s="14"/>
    </row>
    <row r="667" spans="1:46" s="12" customFormat="1" ht="9.9499999999999993" customHeight="1">
      <c r="A667" s="13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4"/>
      <c r="X667" s="13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  <c r="AP667" s="11"/>
      <c r="AQ667" s="11"/>
      <c r="AR667" s="11"/>
      <c r="AS667" s="11"/>
      <c r="AT667" s="14"/>
    </row>
    <row r="668" spans="1:46" s="12" customFormat="1" ht="8.1" customHeight="1">
      <c r="A668" s="13"/>
      <c r="B668" s="631" t="s">
        <v>872</v>
      </c>
      <c r="C668" s="631"/>
      <c r="D668" s="631"/>
      <c r="E668" s="631"/>
      <c r="F668" s="631"/>
      <c r="G668" s="631"/>
      <c r="H668" s="631"/>
      <c r="I668" s="631"/>
      <c r="J668" s="631"/>
      <c r="K668" s="631"/>
      <c r="L668" s="631"/>
      <c r="M668" s="631"/>
      <c r="N668" s="632"/>
      <c r="O668" s="11"/>
      <c r="P668" s="11"/>
      <c r="Q668" s="11"/>
      <c r="R668" s="11"/>
      <c r="S668" s="11"/>
      <c r="T668" s="11"/>
      <c r="U668" s="11"/>
      <c r="V668" s="11"/>
      <c r="W668" s="14"/>
      <c r="X668" s="13"/>
      <c r="Y668" s="631" t="s">
        <v>873</v>
      </c>
      <c r="Z668" s="631"/>
      <c r="AA668" s="631"/>
      <c r="AB668" s="631"/>
      <c r="AC668" s="631"/>
      <c r="AD668" s="631"/>
      <c r="AE668" s="631"/>
      <c r="AF668" s="631"/>
      <c r="AG668" s="631"/>
      <c r="AH668" s="631"/>
      <c r="AI668" s="631"/>
      <c r="AJ668" s="631"/>
      <c r="AK668" s="632"/>
      <c r="AL668" s="11"/>
      <c r="AM668" s="11"/>
      <c r="AN668" s="11"/>
      <c r="AO668" s="11"/>
      <c r="AP668" s="11"/>
      <c r="AQ668" s="11"/>
      <c r="AR668" s="11"/>
      <c r="AS668" s="11"/>
      <c r="AT668" s="14"/>
    </row>
    <row r="669" spans="1:46" s="12" customFormat="1" ht="9.9499999999999993" customHeight="1">
      <c r="A669" s="13"/>
      <c r="B669" s="631"/>
      <c r="C669" s="631"/>
      <c r="D669" s="631"/>
      <c r="E669" s="631"/>
      <c r="F669" s="631"/>
      <c r="G669" s="631"/>
      <c r="H669" s="631"/>
      <c r="I669" s="631"/>
      <c r="J669" s="631"/>
      <c r="K669" s="631"/>
      <c r="L669" s="631"/>
      <c r="M669" s="631"/>
      <c r="N669" s="632"/>
      <c r="O669" s="11"/>
      <c r="P669" s="11"/>
      <c r="Q669" s="11"/>
      <c r="R669" s="11"/>
      <c r="S669" s="11"/>
      <c r="T669" s="11"/>
      <c r="U669" s="11"/>
      <c r="V669" s="11"/>
      <c r="W669" s="14"/>
      <c r="X669" s="13"/>
      <c r="Y669" s="631"/>
      <c r="Z669" s="631"/>
      <c r="AA669" s="631"/>
      <c r="AB669" s="631"/>
      <c r="AC669" s="631"/>
      <c r="AD669" s="631"/>
      <c r="AE669" s="631"/>
      <c r="AF669" s="631"/>
      <c r="AG669" s="631"/>
      <c r="AH669" s="631"/>
      <c r="AI669" s="631"/>
      <c r="AJ669" s="631"/>
      <c r="AK669" s="632"/>
      <c r="AL669" s="11"/>
      <c r="AM669" s="11"/>
      <c r="AN669" s="11"/>
      <c r="AO669" s="11"/>
      <c r="AP669" s="11"/>
      <c r="AQ669" s="11"/>
      <c r="AR669" s="11"/>
      <c r="AS669" s="11"/>
      <c r="AT669" s="14"/>
    </row>
    <row r="670" spans="1:46" s="12" customFormat="1" ht="9.9499999999999993" customHeight="1">
      <c r="A670" s="13"/>
      <c r="B670" s="631"/>
      <c r="C670" s="631"/>
      <c r="D670" s="631"/>
      <c r="E670" s="631"/>
      <c r="F670" s="631"/>
      <c r="G670" s="631"/>
      <c r="H670" s="631"/>
      <c r="I670" s="631"/>
      <c r="J670" s="631"/>
      <c r="K670" s="631"/>
      <c r="L670" s="631"/>
      <c r="M670" s="631"/>
      <c r="N670" s="632"/>
      <c r="O670" s="11"/>
      <c r="P670" s="11"/>
      <c r="Q670" s="11"/>
      <c r="R670" s="11"/>
      <c r="S670" s="11"/>
      <c r="T670" s="11"/>
      <c r="U670" s="11"/>
      <c r="V670" s="11"/>
      <c r="W670" s="14"/>
      <c r="X670" s="13"/>
      <c r="Y670" s="631"/>
      <c r="Z670" s="631"/>
      <c r="AA670" s="631"/>
      <c r="AB670" s="631"/>
      <c r="AC670" s="631"/>
      <c r="AD670" s="631"/>
      <c r="AE670" s="631"/>
      <c r="AF670" s="631"/>
      <c r="AG670" s="631"/>
      <c r="AH670" s="631"/>
      <c r="AI670" s="631"/>
      <c r="AJ670" s="631"/>
      <c r="AK670" s="632"/>
      <c r="AL670" s="11"/>
      <c r="AM670" s="11"/>
      <c r="AN670" s="11"/>
      <c r="AO670" s="11"/>
      <c r="AP670" s="11"/>
      <c r="AQ670" s="11"/>
      <c r="AR670" s="11"/>
      <c r="AS670" s="11"/>
      <c r="AT670" s="14"/>
    </row>
    <row r="671" spans="1:46" s="12" customFormat="1" ht="9.9499999999999993" customHeight="1">
      <c r="A671" s="13"/>
      <c r="B671" s="631"/>
      <c r="C671" s="631"/>
      <c r="D671" s="631"/>
      <c r="E671" s="631"/>
      <c r="F671" s="631"/>
      <c r="G671" s="631"/>
      <c r="H671" s="631"/>
      <c r="I671" s="631"/>
      <c r="J671" s="631"/>
      <c r="K671" s="631"/>
      <c r="L671" s="631"/>
      <c r="M671" s="631"/>
      <c r="N671" s="632"/>
      <c r="O671" s="11"/>
      <c r="P671" s="11"/>
      <c r="Q671" s="11"/>
      <c r="R671" s="11"/>
      <c r="S671" s="11"/>
      <c r="T671" s="11"/>
      <c r="U671" s="11"/>
      <c r="V671" s="11"/>
      <c r="W671" s="14"/>
      <c r="X671" s="13"/>
      <c r="Y671" s="631"/>
      <c r="Z671" s="631"/>
      <c r="AA671" s="631"/>
      <c r="AB671" s="631"/>
      <c r="AC671" s="631"/>
      <c r="AD671" s="631"/>
      <c r="AE671" s="631"/>
      <c r="AF671" s="631"/>
      <c r="AG671" s="631"/>
      <c r="AH671" s="631"/>
      <c r="AI671" s="631"/>
      <c r="AJ671" s="631"/>
      <c r="AK671" s="632"/>
      <c r="AL671" s="11"/>
      <c r="AM671" s="11"/>
      <c r="AN671" s="11"/>
      <c r="AO671" s="11"/>
      <c r="AP671" s="11"/>
      <c r="AQ671" s="11"/>
      <c r="AR671" s="11"/>
      <c r="AS671" s="11"/>
      <c r="AT671" s="14"/>
    </row>
    <row r="672" spans="1:46" s="12" customFormat="1" ht="6" customHeight="1">
      <c r="A672" s="15"/>
      <c r="B672" s="633"/>
      <c r="C672" s="633"/>
      <c r="D672" s="633"/>
      <c r="E672" s="633"/>
      <c r="F672" s="633"/>
      <c r="G672" s="633"/>
      <c r="H672" s="633"/>
      <c r="I672" s="633"/>
      <c r="J672" s="633"/>
      <c r="K672" s="633"/>
      <c r="L672" s="633"/>
      <c r="M672" s="633"/>
      <c r="N672" s="633"/>
      <c r="O672" s="16"/>
      <c r="P672" s="16"/>
      <c r="Q672" s="16"/>
      <c r="R672" s="16"/>
      <c r="S672" s="16"/>
      <c r="T672" s="16"/>
      <c r="U672" s="16"/>
      <c r="V672" s="16"/>
      <c r="W672" s="17"/>
      <c r="X672" s="15"/>
      <c r="Y672" s="633"/>
      <c r="Z672" s="633"/>
      <c r="AA672" s="633"/>
      <c r="AB672" s="633"/>
      <c r="AC672" s="633"/>
      <c r="AD672" s="633"/>
      <c r="AE672" s="633"/>
      <c r="AF672" s="633"/>
      <c r="AG672" s="633"/>
      <c r="AH672" s="633"/>
      <c r="AI672" s="633"/>
      <c r="AJ672" s="633"/>
      <c r="AK672" s="633"/>
      <c r="AL672" s="16"/>
      <c r="AM672" s="16"/>
      <c r="AN672" s="16"/>
      <c r="AO672" s="16"/>
      <c r="AP672" s="16"/>
      <c r="AQ672" s="16"/>
      <c r="AR672" s="16"/>
      <c r="AS672" s="16"/>
      <c r="AT672" s="17"/>
    </row>
    <row r="673" spans="1:46" s="12" customFormat="1" ht="9.9499999999999993" customHeight="1">
      <c r="A673" s="8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10"/>
      <c r="X673" s="8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  <c r="AJ673" s="9"/>
      <c r="AK673" s="9"/>
      <c r="AL673" s="9"/>
      <c r="AM673" s="9"/>
      <c r="AN673" s="9"/>
      <c r="AO673" s="9"/>
      <c r="AP673" s="9"/>
      <c r="AQ673" s="9"/>
      <c r="AR673" s="9"/>
      <c r="AS673" s="9"/>
      <c r="AT673" s="10"/>
    </row>
    <row r="674" spans="1:46" s="12" customFormat="1" ht="12.75" customHeight="1">
      <c r="A674" s="621" t="str">
        <f>Name</f>
        <v>ТСЖ "Ласточка"</v>
      </c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3"/>
      <c r="X674" s="621" t="str">
        <f>Name</f>
        <v>ТСЖ "Ласточка"</v>
      </c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3"/>
    </row>
    <row r="675" spans="1:46" s="12" customFormat="1" ht="12.75" customHeight="1">
      <c r="A675" s="624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3"/>
      <c r="X675" s="624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3"/>
    </row>
    <row r="676" spans="1:46" s="12" customFormat="1" ht="6" customHeight="1">
      <c r="A676" s="13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4"/>
      <c r="X676" s="13"/>
      <c r="Y676" s="11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  <c r="AR676" s="11"/>
      <c r="AS676" s="11"/>
      <c r="AT676" s="14"/>
    </row>
    <row r="677" spans="1:46" s="12" customFormat="1" ht="9.9499999999999993" customHeight="1">
      <c r="A677" s="13"/>
      <c r="B677" s="628" t="str">
        <f>"ИНН "&amp;INN&amp;", БИК "&amp;BIC&amp;", Р/С "&amp;PersonalAcc</f>
        <v>ИНН 2538091633, БИК 040813608, Р/С 40703810050000001746</v>
      </c>
      <c r="C677" s="628"/>
      <c r="D677" s="628"/>
      <c r="E677" s="628"/>
      <c r="F677" s="628"/>
      <c r="G677" s="628"/>
      <c r="H677" s="628"/>
      <c r="I677" s="628"/>
      <c r="J677" s="628"/>
      <c r="K677" s="628"/>
      <c r="L677" s="628"/>
      <c r="M677" s="628"/>
      <c r="N677" s="628"/>
      <c r="O677" s="53"/>
      <c r="P677" s="53"/>
      <c r="Q677" s="53"/>
      <c r="R677" s="53"/>
      <c r="S677" s="53"/>
      <c r="T677" s="53"/>
      <c r="U677" s="53"/>
      <c r="V677" s="53"/>
      <c r="W677" s="14"/>
      <c r="X677" s="13"/>
      <c r="Y677" s="628" t="str">
        <f>"ИНН "&amp;INN&amp;", БИК "&amp;BIC&amp;", Р/С "&amp;PersonalAcc</f>
        <v>ИНН 2538091633, БИК 040813608, Р/С 40703810050000001746</v>
      </c>
      <c r="Z677" s="628"/>
      <c r="AA677" s="628"/>
      <c r="AB677" s="628"/>
      <c r="AC677" s="628"/>
      <c r="AD677" s="628"/>
      <c r="AE677" s="628"/>
      <c r="AF677" s="628"/>
      <c r="AG677" s="628"/>
      <c r="AH677" s="628"/>
      <c r="AI677" s="628"/>
      <c r="AJ677" s="628"/>
      <c r="AK677" s="628"/>
      <c r="AL677" s="53"/>
      <c r="AM677" s="53"/>
      <c r="AN677" s="53"/>
      <c r="AO677" s="53"/>
      <c r="AP677" s="53"/>
      <c r="AQ677" s="53"/>
      <c r="AR677" s="53"/>
      <c r="AS677" s="53"/>
      <c r="AT677" s="14"/>
    </row>
    <row r="678" spans="1:46" s="12" customFormat="1" ht="9.9499999999999993" customHeight="1">
      <c r="A678" s="13"/>
      <c r="B678" s="628"/>
      <c r="C678" s="628"/>
      <c r="D678" s="628"/>
      <c r="E678" s="628"/>
      <c r="F678" s="628"/>
      <c r="G678" s="628"/>
      <c r="H678" s="628"/>
      <c r="I678" s="628"/>
      <c r="J678" s="628"/>
      <c r="K678" s="628"/>
      <c r="L678" s="628"/>
      <c r="M678" s="628"/>
      <c r="N678" s="628"/>
      <c r="O678" s="53"/>
      <c r="P678" s="53"/>
      <c r="Q678" s="53"/>
      <c r="R678" s="53"/>
      <c r="S678" s="53"/>
      <c r="T678" s="53"/>
      <c r="U678" s="53"/>
      <c r="V678" s="53"/>
      <c r="W678" s="14"/>
      <c r="X678" s="13"/>
      <c r="Y678" s="628"/>
      <c r="Z678" s="628"/>
      <c r="AA678" s="628"/>
      <c r="AB678" s="628"/>
      <c r="AC678" s="628"/>
      <c r="AD678" s="628"/>
      <c r="AE678" s="628"/>
      <c r="AF678" s="628"/>
      <c r="AG678" s="628"/>
      <c r="AH678" s="628"/>
      <c r="AI678" s="628"/>
      <c r="AJ678" s="628"/>
      <c r="AK678" s="628"/>
      <c r="AL678" s="53"/>
      <c r="AM678" s="53"/>
      <c r="AN678" s="53"/>
      <c r="AO678" s="53"/>
      <c r="AP678" s="53"/>
      <c r="AQ678" s="53"/>
      <c r="AR678" s="53"/>
      <c r="AS678" s="53"/>
      <c r="AT678" s="14"/>
    </row>
    <row r="679" spans="1:46" s="12" customFormat="1" ht="6" customHeight="1">
      <c r="A679" s="13"/>
      <c r="B679" s="628"/>
      <c r="C679" s="628"/>
      <c r="D679" s="628"/>
      <c r="E679" s="628"/>
      <c r="F679" s="628"/>
      <c r="G679" s="628"/>
      <c r="H679" s="628"/>
      <c r="I679" s="628"/>
      <c r="J679" s="628"/>
      <c r="K679" s="628"/>
      <c r="L679" s="628"/>
      <c r="M679" s="628"/>
      <c r="N679" s="628"/>
      <c r="O679" s="11"/>
      <c r="P679" s="11"/>
      <c r="Q679" s="11"/>
      <c r="R679" s="11"/>
      <c r="S679" s="11"/>
      <c r="T679" s="11"/>
      <c r="U679" s="11"/>
      <c r="V679" s="11"/>
      <c r="W679" s="14"/>
      <c r="X679" s="13"/>
      <c r="Y679" s="628"/>
      <c r="Z679" s="628"/>
      <c r="AA679" s="628"/>
      <c r="AB679" s="628"/>
      <c r="AC679" s="628"/>
      <c r="AD679" s="628"/>
      <c r="AE679" s="628"/>
      <c r="AF679" s="628"/>
      <c r="AG679" s="628"/>
      <c r="AH679" s="628"/>
      <c r="AI679" s="628"/>
      <c r="AJ679" s="628"/>
      <c r="AK679" s="628"/>
      <c r="AL679" s="11"/>
      <c r="AM679" s="11"/>
      <c r="AN679" s="11"/>
      <c r="AO679" s="11"/>
      <c r="AP679" s="11"/>
      <c r="AQ679" s="11"/>
      <c r="AR679" s="11"/>
      <c r="AS679" s="11"/>
      <c r="AT679" s="14"/>
    </row>
    <row r="680" spans="1:46" s="12" customFormat="1" ht="8.1" customHeight="1">
      <c r="A680" s="13"/>
      <c r="B680" s="628"/>
      <c r="C680" s="628"/>
      <c r="D680" s="628"/>
      <c r="E680" s="628"/>
      <c r="F680" s="628"/>
      <c r="G680" s="628"/>
      <c r="H680" s="628"/>
      <c r="I680" s="628"/>
      <c r="J680" s="628"/>
      <c r="K680" s="628"/>
      <c r="L680" s="628"/>
      <c r="M680" s="628"/>
      <c r="N680" s="628"/>
      <c r="O680" s="11"/>
      <c r="P680" s="11"/>
      <c r="Q680" s="11"/>
      <c r="R680" s="11"/>
      <c r="S680" s="11"/>
      <c r="T680" s="11"/>
      <c r="U680" s="11"/>
      <c r="V680" s="11"/>
      <c r="W680" s="14"/>
      <c r="X680" s="13"/>
      <c r="Y680" s="628"/>
      <c r="Z680" s="628"/>
      <c r="AA680" s="628"/>
      <c r="AB680" s="628"/>
      <c r="AC680" s="628"/>
      <c r="AD680" s="628"/>
      <c r="AE680" s="628"/>
      <c r="AF680" s="628"/>
      <c r="AG680" s="628"/>
      <c r="AH680" s="628"/>
      <c r="AI680" s="628"/>
      <c r="AJ680" s="628"/>
      <c r="AK680" s="628"/>
      <c r="AL680" s="11"/>
      <c r="AM680" s="11"/>
      <c r="AN680" s="11"/>
      <c r="AO680" s="11"/>
      <c r="AP680" s="11"/>
      <c r="AQ680" s="11"/>
      <c r="AR680" s="11"/>
      <c r="AS680" s="11"/>
      <c r="AT680" s="14"/>
    </row>
    <row r="681" spans="1:46" s="12" customFormat="1" ht="8.1" customHeight="1">
      <c r="A681" s="13"/>
      <c r="B681" s="628"/>
      <c r="C681" s="628"/>
      <c r="D681" s="628"/>
      <c r="E681" s="628"/>
      <c r="F681" s="628"/>
      <c r="G681" s="628"/>
      <c r="H681" s="628"/>
      <c r="I681" s="628"/>
      <c r="J681" s="628"/>
      <c r="K681" s="628"/>
      <c r="L681" s="628"/>
      <c r="M681" s="628"/>
      <c r="N681" s="628"/>
      <c r="O681" s="11"/>
      <c r="P681" s="11"/>
      <c r="Q681" s="11"/>
      <c r="R681" s="11"/>
      <c r="S681" s="11"/>
      <c r="T681" s="11"/>
      <c r="U681" s="11"/>
      <c r="V681" s="11"/>
      <c r="W681" s="14"/>
      <c r="X681" s="13"/>
      <c r="Y681" s="628"/>
      <c r="Z681" s="628"/>
      <c r="AA681" s="628"/>
      <c r="AB681" s="628"/>
      <c r="AC681" s="628"/>
      <c r="AD681" s="628"/>
      <c r="AE681" s="628"/>
      <c r="AF681" s="628"/>
      <c r="AG681" s="628"/>
      <c r="AH681" s="628"/>
      <c r="AI681" s="628"/>
      <c r="AJ681" s="628"/>
      <c r="AK681" s="628"/>
      <c r="AL681" s="11"/>
      <c r="AM681" s="11"/>
      <c r="AN681" s="11"/>
      <c r="AO681" s="11"/>
      <c r="AP681" s="11"/>
      <c r="AQ681" s="11"/>
      <c r="AR681" s="11"/>
      <c r="AS681" s="11"/>
      <c r="AT681" s="14"/>
    </row>
    <row r="682" spans="1:46" s="12" customFormat="1" ht="9.9499999999999993" customHeight="1">
      <c r="A682" s="13"/>
      <c r="B682" s="629" t="s">
        <v>752</v>
      </c>
      <c r="C682" s="629"/>
      <c r="D682" s="629"/>
      <c r="E682" s="629"/>
      <c r="F682" s="629"/>
      <c r="G682" s="629"/>
      <c r="H682" s="629"/>
      <c r="I682" s="629"/>
      <c r="J682" s="629"/>
      <c r="K682" s="629"/>
      <c r="L682" s="629"/>
      <c r="M682" s="629"/>
      <c r="N682" s="630"/>
      <c r="O682" s="11"/>
      <c r="P682" s="11"/>
      <c r="Q682" s="11"/>
      <c r="R682" s="11"/>
      <c r="S682" s="11"/>
      <c r="T682" s="11"/>
      <c r="U682" s="11"/>
      <c r="V682" s="11"/>
      <c r="W682" s="14"/>
      <c r="X682" s="13"/>
      <c r="Y682" s="629" t="s">
        <v>753</v>
      </c>
      <c r="Z682" s="629"/>
      <c r="AA682" s="629"/>
      <c r="AB682" s="629"/>
      <c r="AC682" s="629"/>
      <c r="AD682" s="629"/>
      <c r="AE682" s="629"/>
      <c r="AF682" s="629"/>
      <c r="AG682" s="629"/>
      <c r="AH682" s="629"/>
      <c r="AI682" s="629"/>
      <c r="AJ682" s="629"/>
      <c r="AK682" s="630"/>
      <c r="AL682" s="11"/>
      <c r="AM682" s="11"/>
      <c r="AN682" s="11"/>
      <c r="AO682" s="11"/>
      <c r="AP682" s="11"/>
      <c r="AQ682" s="11"/>
      <c r="AR682" s="11"/>
      <c r="AS682" s="11"/>
      <c r="AT682" s="14"/>
    </row>
    <row r="683" spans="1:46" s="12" customFormat="1" ht="8.1" customHeight="1">
      <c r="A683" s="13"/>
      <c r="B683" s="629"/>
      <c r="C683" s="629"/>
      <c r="D683" s="629"/>
      <c r="E683" s="629"/>
      <c r="F683" s="629"/>
      <c r="G683" s="629"/>
      <c r="H683" s="629"/>
      <c r="I683" s="629"/>
      <c r="J683" s="629"/>
      <c r="K683" s="629"/>
      <c r="L683" s="629"/>
      <c r="M683" s="629"/>
      <c r="N683" s="630"/>
      <c r="O683" s="11"/>
      <c r="P683" s="11"/>
      <c r="Q683" s="11"/>
      <c r="R683" s="11"/>
      <c r="S683" s="11"/>
      <c r="T683" s="11"/>
      <c r="U683" s="11"/>
      <c r="V683" s="11"/>
      <c r="W683" s="14"/>
      <c r="X683" s="13"/>
      <c r="Y683" s="629"/>
      <c r="Z683" s="629"/>
      <c r="AA683" s="629"/>
      <c r="AB683" s="629"/>
      <c r="AC683" s="629"/>
      <c r="AD683" s="629"/>
      <c r="AE683" s="629"/>
      <c r="AF683" s="629"/>
      <c r="AG683" s="629"/>
      <c r="AH683" s="629"/>
      <c r="AI683" s="629"/>
      <c r="AJ683" s="629"/>
      <c r="AK683" s="630"/>
      <c r="AL683" s="11"/>
      <c r="AM683" s="11"/>
      <c r="AN683" s="11"/>
      <c r="AO683" s="11"/>
      <c r="AP683" s="11"/>
      <c r="AQ683" s="11"/>
      <c r="AR683" s="11"/>
      <c r="AS683" s="11"/>
      <c r="AT683" s="14"/>
    </row>
    <row r="684" spans="1:46" s="12" customFormat="1" ht="8.1" customHeight="1">
      <c r="A684" s="13"/>
      <c r="B684" s="629" t="s">
        <v>1020</v>
      </c>
      <c r="C684" s="629"/>
      <c r="D684" s="629"/>
      <c r="E684" s="629"/>
      <c r="F684" s="629"/>
      <c r="G684" s="629"/>
      <c r="H684" s="629"/>
      <c r="I684" s="629"/>
      <c r="J684" s="629"/>
      <c r="K684" s="629"/>
      <c r="L684" s="629"/>
      <c r="M684" s="629"/>
      <c r="N684" s="630"/>
      <c r="O684" s="11"/>
      <c r="P684" s="11"/>
      <c r="Q684" s="11"/>
      <c r="R684" s="11"/>
      <c r="S684" s="11"/>
      <c r="T684" s="11"/>
      <c r="U684" s="11"/>
      <c r="V684" s="11"/>
      <c r="W684" s="14"/>
      <c r="X684" s="13"/>
      <c r="Y684" s="629" t="s">
        <v>1020</v>
      </c>
      <c r="Z684" s="629"/>
      <c r="AA684" s="629"/>
      <c r="AB684" s="629"/>
      <c r="AC684" s="629"/>
      <c r="AD684" s="629"/>
      <c r="AE684" s="629"/>
      <c r="AF684" s="629"/>
      <c r="AG684" s="629"/>
      <c r="AH684" s="629"/>
      <c r="AI684" s="629"/>
      <c r="AJ684" s="629"/>
      <c r="AK684" s="630"/>
      <c r="AL684" s="11"/>
      <c r="AM684" s="11"/>
      <c r="AN684" s="11"/>
      <c r="AO684" s="11"/>
      <c r="AP684" s="11"/>
      <c r="AQ684" s="11"/>
      <c r="AR684" s="11"/>
      <c r="AS684" s="11"/>
      <c r="AT684" s="14"/>
    </row>
    <row r="685" spans="1:46" s="12" customFormat="1" ht="9.9499999999999993" customHeight="1">
      <c r="A685" s="13"/>
      <c r="B685" s="629"/>
      <c r="C685" s="629"/>
      <c r="D685" s="629"/>
      <c r="E685" s="629"/>
      <c r="F685" s="629"/>
      <c r="G685" s="629"/>
      <c r="H685" s="629"/>
      <c r="I685" s="629"/>
      <c r="J685" s="629"/>
      <c r="K685" s="629"/>
      <c r="L685" s="629"/>
      <c r="M685" s="629"/>
      <c r="N685" s="630"/>
      <c r="O685" s="11"/>
      <c r="P685" s="11"/>
      <c r="Q685" s="11"/>
      <c r="R685" s="11"/>
      <c r="S685" s="11"/>
      <c r="T685" s="11"/>
      <c r="U685" s="11"/>
      <c r="V685" s="11"/>
      <c r="W685" s="14"/>
      <c r="X685" s="13"/>
      <c r="Y685" s="629"/>
      <c r="Z685" s="629"/>
      <c r="AA685" s="629"/>
      <c r="AB685" s="629"/>
      <c r="AC685" s="629"/>
      <c r="AD685" s="629"/>
      <c r="AE685" s="629"/>
      <c r="AF685" s="629"/>
      <c r="AG685" s="629"/>
      <c r="AH685" s="629"/>
      <c r="AI685" s="629"/>
      <c r="AJ685" s="629"/>
      <c r="AK685" s="630"/>
      <c r="AL685" s="11"/>
      <c r="AM685" s="11"/>
      <c r="AN685" s="11"/>
      <c r="AO685" s="11"/>
      <c r="AP685" s="11"/>
      <c r="AQ685" s="11"/>
      <c r="AR685" s="11"/>
      <c r="AS685" s="11"/>
      <c r="AT685" s="14"/>
    </row>
    <row r="686" spans="1:46" s="12" customFormat="1" ht="8.1" customHeight="1">
      <c r="A686" s="13"/>
      <c r="B686" s="629" t="s">
        <v>1080</v>
      </c>
      <c r="C686" s="629"/>
      <c r="D686" s="629"/>
      <c r="E686" s="629"/>
      <c r="F686" s="629"/>
      <c r="G686" s="629"/>
      <c r="H686" s="629"/>
      <c r="I686" s="629"/>
      <c r="J686" s="629"/>
      <c r="K686" s="629"/>
      <c r="L686" s="629"/>
      <c r="M686" s="629"/>
      <c r="N686" s="630"/>
      <c r="O686" s="11"/>
      <c r="P686" s="11"/>
      <c r="Q686" s="11"/>
      <c r="R686" s="11"/>
      <c r="S686" s="11"/>
      <c r="T686" s="11"/>
      <c r="U686" s="11"/>
      <c r="V686" s="11"/>
      <c r="W686" s="14"/>
      <c r="X686" s="13"/>
      <c r="Y686" s="629" t="s">
        <v>1081</v>
      </c>
      <c r="Z686" s="629"/>
      <c r="AA686" s="629"/>
      <c r="AB686" s="629"/>
      <c r="AC686" s="629"/>
      <c r="AD686" s="629"/>
      <c r="AE686" s="629"/>
      <c r="AF686" s="629"/>
      <c r="AG686" s="629"/>
      <c r="AH686" s="629"/>
      <c r="AI686" s="629"/>
      <c r="AJ686" s="629"/>
      <c r="AK686" s="630"/>
      <c r="AL686" s="11"/>
      <c r="AM686" s="11"/>
      <c r="AN686" s="11"/>
      <c r="AO686" s="11"/>
      <c r="AP686" s="11"/>
      <c r="AQ686" s="11"/>
      <c r="AR686" s="11"/>
      <c r="AS686" s="11"/>
      <c r="AT686" s="14"/>
    </row>
    <row r="687" spans="1:46" s="12" customFormat="1" ht="8.1" customHeight="1">
      <c r="A687" s="13"/>
      <c r="B687" s="629"/>
      <c r="C687" s="629"/>
      <c r="D687" s="629"/>
      <c r="E687" s="629"/>
      <c r="F687" s="629"/>
      <c r="G687" s="629"/>
      <c r="H687" s="629"/>
      <c r="I687" s="629"/>
      <c r="J687" s="629"/>
      <c r="K687" s="629"/>
      <c r="L687" s="629"/>
      <c r="M687" s="629"/>
      <c r="N687" s="630"/>
      <c r="O687" s="11"/>
      <c r="P687" s="11"/>
      <c r="Q687" s="11"/>
      <c r="R687" s="11"/>
      <c r="S687" s="11"/>
      <c r="T687" s="11"/>
      <c r="U687" s="11"/>
      <c r="V687" s="11"/>
      <c r="W687" s="14"/>
      <c r="X687" s="13"/>
      <c r="Y687" s="629"/>
      <c r="Z687" s="629"/>
      <c r="AA687" s="629"/>
      <c r="AB687" s="629"/>
      <c r="AC687" s="629"/>
      <c r="AD687" s="629"/>
      <c r="AE687" s="629"/>
      <c r="AF687" s="629"/>
      <c r="AG687" s="629"/>
      <c r="AH687" s="629"/>
      <c r="AI687" s="629"/>
      <c r="AJ687" s="629"/>
      <c r="AK687" s="630"/>
      <c r="AL687" s="11"/>
      <c r="AM687" s="11"/>
      <c r="AN687" s="11"/>
      <c r="AO687" s="11"/>
      <c r="AP687" s="11"/>
      <c r="AQ687" s="11"/>
      <c r="AR687" s="11"/>
      <c r="AS687" s="11"/>
      <c r="AT687" s="14"/>
    </row>
    <row r="688" spans="1:46" s="12" customFormat="1" ht="9.9499999999999993" customHeight="1">
      <c r="A688" s="13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4"/>
      <c r="X688" s="13"/>
      <c r="Y688" s="11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  <c r="AT688" s="14"/>
    </row>
    <row r="689" spans="1:46" s="12" customFormat="1" ht="8.1" customHeight="1">
      <c r="A689" s="13"/>
      <c r="B689" s="631" t="s">
        <v>874</v>
      </c>
      <c r="C689" s="631"/>
      <c r="D689" s="631"/>
      <c r="E689" s="631"/>
      <c r="F689" s="631"/>
      <c r="G689" s="631"/>
      <c r="H689" s="631"/>
      <c r="I689" s="631"/>
      <c r="J689" s="631"/>
      <c r="K689" s="631"/>
      <c r="L689" s="631"/>
      <c r="M689" s="631"/>
      <c r="N689" s="632"/>
      <c r="O689" s="11"/>
      <c r="P689" s="11"/>
      <c r="Q689" s="11"/>
      <c r="R689" s="11"/>
      <c r="S689" s="11"/>
      <c r="T689" s="11"/>
      <c r="U689" s="11"/>
      <c r="V689" s="11"/>
      <c r="W689" s="14"/>
      <c r="X689" s="13"/>
      <c r="Y689" s="631" t="s">
        <v>875</v>
      </c>
      <c r="Z689" s="631"/>
      <c r="AA689" s="631"/>
      <c r="AB689" s="631"/>
      <c r="AC689" s="631"/>
      <c r="AD689" s="631"/>
      <c r="AE689" s="631"/>
      <c r="AF689" s="631"/>
      <c r="AG689" s="631"/>
      <c r="AH689" s="631"/>
      <c r="AI689" s="631"/>
      <c r="AJ689" s="631"/>
      <c r="AK689" s="632"/>
      <c r="AL689" s="11"/>
      <c r="AM689" s="11"/>
      <c r="AN689" s="11"/>
      <c r="AO689" s="11"/>
      <c r="AP689" s="11"/>
      <c r="AQ689" s="11"/>
      <c r="AR689" s="11"/>
      <c r="AS689" s="11"/>
      <c r="AT689" s="14"/>
    </row>
    <row r="690" spans="1:46" s="12" customFormat="1" ht="9.9499999999999993" customHeight="1">
      <c r="A690" s="13"/>
      <c r="B690" s="631"/>
      <c r="C690" s="631"/>
      <c r="D690" s="631"/>
      <c r="E690" s="631"/>
      <c r="F690" s="631"/>
      <c r="G690" s="631"/>
      <c r="H690" s="631"/>
      <c r="I690" s="631"/>
      <c r="J690" s="631"/>
      <c r="K690" s="631"/>
      <c r="L690" s="631"/>
      <c r="M690" s="631"/>
      <c r="N690" s="632"/>
      <c r="O690" s="11"/>
      <c r="P690" s="11"/>
      <c r="Q690" s="11"/>
      <c r="R690" s="11"/>
      <c r="S690" s="11"/>
      <c r="T690" s="11"/>
      <c r="U690" s="11"/>
      <c r="V690" s="11"/>
      <c r="W690" s="14"/>
      <c r="X690" s="13"/>
      <c r="Y690" s="631"/>
      <c r="Z690" s="631"/>
      <c r="AA690" s="631"/>
      <c r="AB690" s="631"/>
      <c r="AC690" s="631"/>
      <c r="AD690" s="631"/>
      <c r="AE690" s="631"/>
      <c r="AF690" s="631"/>
      <c r="AG690" s="631"/>
      <c r="AH690" s="631"/>
      <c r="AI690" s="631"/>
      <c r="AJ690" s="631"/>
      <c r="AK690" s="632"/>
      <c r="AL690" s="11"/>
      <c r="AM690" s="11"/>
      <c r="AN690" s="11"/>
      <c r="AO690" s="11"/>
      <c r="AP690" s="11"/>
      <c r="AQ690" s="11"/>
      <c r="AR690" s="11"/>
      <c r="AS690" s="11"/>
      <c r="AT690" s="14"/>
    </row>
    <row r="691" spans="1:46" s="12" customFormat="1" ht="9.9499999999999993" customHeight="1">
      <c r="A691" s="13"/>
      <c r="B691" s="631"/>
      <c r="C691" s="631"/>
      <c r="D691" s="631"/>
      <c r="E691" s="631"/>
      <c r="F691" s="631"/>
      <c r="G691" s="631"/>
      <c r="H691" s="631"/>
      <c r="I691" s="631"/>
      <c r="J691" s="631"/>
      <c r="K691" s="631"/>
      <c r="L691" s="631"/>
      <c r="M691" s="631"/>
      <c r="N691" s="632"/>
      <c r="O691" s="11"/>
      <c r="P691" s="11"/>
      <c r="Q691" s="11"/>
      <c r="R691" s="11"/>
      <c r="S691" s="11"/>
      <c r="T691" s="11"/>
      <c r="U691" s="11"/>
      <c r="V691" s="11"/>
      <c r="W691" s="14"/>
      <c r="X691" s="13"/>
      <c r="Y691" s="631"/>
      <c r="Z691" s="631"/>
      <c r="AA691" s="631"/>
      <c r="AB691" s="631"/>
      <c r="AC691" s="631"/>
      <c r="AD691" s="631"/>
      <c r="AE691" s="631"/>
      <c r="AF691" s="631"/>
      <c r="AG691" s="631"/>
      <c r="AH691" s="631"/>
      <c r="AI691" s="631"/>
      <c r="AJ691" s="631"/>
      <c r="AK691" s="632"/>
      <c r="AL691" s="11"/>
      <c r="AM691" s="11"/>
      <c r="AN691" s="11"/>
      <c r="AO691" s="11"/>
      <c r="AP691" s="11"/>
      <c r="AQ691" s="11"/>
      <c r="AR691" s="11"/>
      <c r="AS691" s="11"/>
      <c r="AT691" s="14"/>
    </row>
    <row r="692" spans="1:46" s="12" customFormat="1" ht="9.9499999999999993" customHeight="1">
      <c r="A692" s="13"/>
      <c r="B692" s="631"/>
      <c r="C692" s="631"/>
      <c r="D692" s="631"/>
      <c r="E692" s="631"/>
      <c r="F692" s="631"/>
      <c r="G692" s="631"/>
      <c r="H692" s="631"/>
      <c r="I692" s="631"/>
      <c r="J692" s="631"/>
      <c r="K692" s="631"/>
      <c r="L692" s="631"/>
      <c r="M692" s="631"/>
      <c r="N692" s="632"/>
      <c r="O692" s="11"/>
      <c r="P692" s="11"/>
      <c r="Q692" s="11"/>
      <c r="R692" s="11"/>
      <c r="S692" s="11"/>
      <c r="T692" s="11"/>
      <c r="U692" s="11"/>
      <c r="V692" s="11"/>
      <c r="W692" s="14"/>
      <c r="X692" s="13"/>
      <c r="Y692" s="631"/>
      <c r="Z692" s="631"/>
      <c r="AA692" s="631"/>
      <c r="AB692" s="631"/>
      <c r="AC692" s="631"/>
      <c r="AD692" s="631"/>
      <c r="AE692" s="631"/>
      <c r="AF692" s="631"/>
      <c r="AG692" s="631"/>
      <c r="AH692" s="631"/>
      <c r="AI692" s="631"/>
      <c r="AJ692" s="631"/>
      <c r="AK692" s="632"/>
      <c r="AL692" s="11"/>
      <c r="AM692" s="11"/>
      <c r="AN692" s="11"/>
      <c r="AO692" s="11"/>
      <c r="AP692" s="11"/>
      <c r="AQ692" s="11"/>
      <c r="AR692" s="11"/>
      <c r="AS692" s="11"/>
      <c r="AT692" s="14"/>
    </row>
    <row r="693" spans="1:46" s="12" customFormat="1" ht="6" customHeight="1">
      <c r="A693" s="15"/>
      <c r="B693" s="633"/>
      <c r="C693" s="633"/>
      <c r="D693" s="633"/>
      <c r="E693" s="633"/>
      <c r="F693" s="633"/>
      <c r="G693" s="633"/>
      <c r="H693" s="633"/>
      <c r="I693" s="633"/>
      <c r="J693" s="633"/>
      <c r="K693" s="633"/>
      <c r="L693" s="633"/>
      <c r="M693" s="633"/>
      <c r="N693" s="633"/>
      <c r="O693" s="16"/>
      <c r="P693" s="16"/>
      <c r="Q693" s="16"/>
      <c r="R693" s="16"/>
      <c r="S693" s="16"/>
      <c r="T693" s="16"/>
      <c r="U693" s="16"/>
      <c r="V693" s="16"/>
      <c r="W693" s="17"/>
      <c r="X693" s="15"/>
      <c r="Y693" s="633"/>
      <c r="Z693" s="633"/>
      <c r="AA693" s="633"/>
      <c r="AB693" s="633"/>
      <c r="AC693" s="633"/>
      <c r="AD693" s="633"/>
      <c r="AE693" s="633"/>
      <c r="AF693" s="633"/>
      <c r="AG693" s="633"/>
      <c r="AH693" s="633"/>
      <c r="AI693" s="633"/>
      <c r="AJ693" s="633"/>
      <c r="AK693" s="633"/>
      <c r="AL693" s="16"/>
      <c r="AM693" s="16"/>
      <c r="AN693" s="16"/>
      <c r="AO693" s="16"/>
      <c r="AP693" s="16"/>
      <c r="AQ693" s="16"/>
      <c r="AR693" s="16"/>
      <c r="AS693" s="16"/>
      <c r="AT693" s="17"/>
    </row>
    <row r="694" spans="1:46" s="11" customFormat="1" ht="6.75" customHeight="1">
      <c r="A694" s="8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10"/>
      <c r="X694" s="8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  <c r="AJ694" s="9"/>
      <c r="AK694" s="9"/>
      <c r="AL694" s="9"/>
      <c r="AM694" s="9"/>
      <c r="AN694" s="9"/>
      <c r="AO694" s="9"/>
      <c r="AP694" s="9"/>
      <c r="AQ694" s="9"/>
      <c r="AR694" s="9"/>
      <c r="AS694" s="9"/>
      <c r="AT694" s="10"/>
    </row>
    <row r="695" spans="1:46" s="12" customFormat="1" ht="12.75" customHeight="1">
      <c r="A695" s="621" t="str">
        <f>Name</f>
        <v>ТСЖ "Ласточка"</v>
      </c>
      <c r="B695" s="626"/>
      <c r="C695" s="626"/>
      <c r="D695" s="626"/>
      <c r="E695" s="626"/>
      <c r="F695" s="626"/>
      <c r="G695" s="626"/>
      <c r="H695" s="626"/>
      <c r="I695" s="626"/>
      <c r="J695" s="626"/>
      <c r="K695" s="626"/>
      <c r="L695" s="626"/>
      <c r="M695" s="626"/>
      <c r="N695" s="626"/>
      <c r="O695" s="626"/>
      <c r="P695" s="626"/>
      <c r="Q695" s="626"/>
      <c r="R695" s="626"/>
      <c r="S695" s="626"/>
      <c r="T695" s="626"/>
      <c r="U695" s="626"/>
      <c r="V695" s="626"/>
      <c r="W695" s="627"/>
      <c r="X695" s="621" t="str">
        <f>Name</f>
        <v>ТСЖ "Ласточка"</v>
      </c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3"/>
    </row>
    <row r="696" spans="1:46" s="12" customFormat="1" ht="12.75" customHeight="1">
      <c r="A696" s="621"/>
      <c r="B696" s="626"/>
      <c r="C696" s="626"/>
      <c r="D696" s="626"/>
      <c r="E696" s="626"/>
      <c r="F696" s="626"/>
      <c r="G696" s="626"/>
      <c r="H696" s="626"/>
      <c r="I696" s="626"/>
      <c r="J696" s="626"/>
      <c r="K696" s="626"/>
      <c r="L696" s="626"/>
      <c r="M696" s="626"/>
      <c r="N696" s="626"/>
      <c r="O696" s="626"/>
      <c r="P696" s="626"/>
      <c r="Q696" s="626"/>
      <c r="R696" s="626"/>
      <c r="S696" s="626"/>
      <c r="T696" s="626"/>
      <c r="U696" s="626"/>
      <c r="V696" s="626"/>
      <c r="W696" s="627"/>
      <c r="X696" s="624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3"/>
    </row>
    <row r="697" spans="1:46" s="12" customFormat="1" ht="6" customHeight="1">
      <c r="A697" s="621"/>
      <c r="B697" s="626"/>
      <c r="C697" s="626"/>
      <c r="D697" s="626"/>
      <c r="E697" s="626"/>
      <c r="F697" s="626"/>
      <c r="G697" s="626"/>
      <c r="H697" s="626"/>
      <c r="I697" s="626"/>
      <c r="J697" s="626"/>
      <c r="K697" s="626"/>
      <c r="L697" s="626"/>
      <c r="M697" s="626"/>
      <c r="N697" s="626"/>
      <c r="O697" s="626"/>
      <c r="P697" s="626"/>
      <c r="Q697" s="626"/>
      <c r="R697" s="626"/>
      <c r="S697" s="626"/>
      <c r="T697" s="626"/>
      <c r="U697" s="626"/>
      <c r="V697" s="626"/>
      <c r="W697" s="627"/>
      <c r="X697" s="13"/>
      <c r="Y697" s="11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  <c r="AT697" s="14"/>
    </row>
    <row r="698" spans="1:46" s="12" customFormat="1" ht="9.9499999999999993" customHeight="1">
      <c r="A698" s="13"/>
      <c r="B698" s="625" t="str">
        <f>"ИНН "&amp;INN&amp;", БИК "&amp;BIC&amp;", Р/С "&amp;PersonalAcc</f>
        <v>ИНН 2538091633, БИК 040813608, Р/С 40703810050000001746</v>
      </c>
      <c r="C698" s="625"/>
      <c r="D698" s="625"/>
      <c r="E698" s="625"/>
      <c r="F698" s="625"/>
      <c r="G698" s="625"/>
      <c r="H698" s="625"/>
      <c r="I698" s="625"/>
      <c r="J698" s="625"/>
      <c r="K698" s="625"/>
      <c r="L698" s="625"/>
      <c r="M698" s="625"/>
      <c r="N698" s="625"/>
      <c r="O698" s="53"/>
      <c r="P698" s="53"/>
      <c r="Q698" s="53"/>
      <c r="R698" s="53"/>
      <c r="S698" s="53"/>
      <c r="T698" s="53"/>
      <c r="U698" s="53"/>
      <c r="V698" s="53"/>
      <c r="W698" s="14"/>
      <c r="X698" s="13"/>
      <c r="Y698" s="628" t="str">
        <f>"ИНН "&amp;INN&amp;", БИК "&amp;BIC&amp;", Р/С "&amp;PersonalAcc</f>
        <v>ИНН 2538091633, БИК 040813608, Р/С 40703810050000001746</v>
      </c>
      <c r="Z698" s="628"/>
      <c r="AA698" s="628"/>
      <c r="AB698" s="628"/>
      <c r="AC698" s="628"/>
      <c r="AD698" s="628"/>
      <c r="AE698" s="628"/>
      <c r="AF698" s="628"/>
      <c r="AG698" s="628"/>
      <c r="AH698" s="628"/>
      <c r="AI698" s="628"/>
      <c r="AJ698" s="628"/>
      <c r="AK698" s="628"/>
      <c r="AL698" s="53"/>
      <c r="AM698" s="53"/>
      <c r="AN698" s="53"/>
      <c r="AO698" s="53"/>
      <c r="AP698" s="53"/>
      <c r="AQ698" s="53"/>
      <c r="AR698" s="53"/>
      <c r="AS698" s="53"/>
      <c r="AT698" s="14"/>
    </row>
    <row r="699" spans="1:46" s="12" customFormat="1" ht="9.9499999999999993" customHeight="1">
      <c r="A699" s="13"/>
      <c r="B699" s="625"/>
      <c r="C699" s="625"/>
      <c r="D699" s="625"/>
      <c r="E699" s="625"/>
      <c r="F699" s="625"/>
      <c r="G699" s="625"/>
      <c r="H699" s="625"/>
      <c r="I699" s="625"/>
      <c r="J699" s="625"/>
      <c r="K699" s="625"/>
      <c r="L699" s="625"/>
      <c r="M699" s="625"/>
      <c r="N699" s="625"/>
      <c r="O699" s="53"/>
      <c r="P699" s="53"/>
      <c r="Q699" s="53"/>
      <c r="R699" s="53"/>
      <c r="S699" s="53"/>
      <c r="T699" s="53"/>
      <c r="U699" s="53"/>
      <c r="V699" s="53"/>
      <c r="W699" s="14"/>
      <c r="X699" s="13"/>
      <c r="Y699" s="628"/>
      <c r="Z699" s="628"/>
      <c r="AA699" s="628"/>
      <c r="AB699" s="628"/>
      <c r="AC699" s="628"/>
      <c r="AD699" s="628"/>
      <c r="AE699" s="628"/>
      <c r="AF699" s="628"/>
      <c r="AG699" s="628"/>
      <c r="AH699" s="628"/>
      <c r="AI699" s="628"/>
      <c r="AJ699" s="628"/>
      <c r="AK699" s="628"/>
      <c r="AL699" s="53"/>
      <c r="AM699" s="53"/>
      <c r="AN699" s="53"/>
      <c r="AO699" s="53"/>
      <c r="AP699" s="53"/>
      <c r="AQ699" s="53"/>
      <c r="AR699" s="53"/>
      <c r="AS699" s="53"/>
      <c r="AT699" s="14"/>
    </row>
    <row r="700" spans="1:46" s="12" customFormat="1" ht="6" customHeight="1">
      <c r="A700" s="13"/>
      <c r="B700" s="625"/>
      <c r="C700" s="625"/>
      <c r="D700" s="625"/>
      <c r="E700" s="625"/>
      <c r="F700" s="625"/>
      <c r="G700" s="625"/>
      <c r="H700" s="625"/>
      <c r="I700" s="625"/>
      <c r="J700" s="625"/>
      <c r="K700" s="625"/>
      <c r="L700" s="625"/>
      <c r="M700" s="625"/>
      <c r="N700" s="625"/>
      <c r="O700" s="11"/>
      <c r="P700" s="11"/>
      <c r="Q700" s="11"/>
      <c r="R700" s="11"/>
      <c r="S700" s="11"/>
      <c r="T700" s="11"/>
      <c r="U700" s="11"/>
      <c r="V700" s="11"/>
      <c r="W700" s="14"/>
      <c r="X700" s="13"/>
      <c r="Y700" s="628"/>
      <c r="Z700" s="628"/>
      <c r="AA700" s="628"/>
      <c r="AB700" s="628"/>
      <c r="AC700" s="628"/>
      <c r="AD700" s="628"/>
      <c r="AE700" s="628"/>
      <c r="AF700" s="628"/>
      <c r="AG700" s="628"/>
      <c r="AH700" s="628"/>
      <c r="AI700" s="628"/>
      <c r="AJ700" s="628"/>
      <c r="AK700" s="628"/>
      <c r="AL700" s="11"/>
      <c r="AM700" s="11"/>
      <c r="AN700" s="11"/>
      <c r="AO700" s="11"/>
      <c r="AP700" s="11"/>
      <c r="AQ700" s="11"/>
      <c r="AR700" s="11"/>
      <c r="AS700" s="11"/>
      <c r="AT700" s="14"/>
    </row>
    <row r="701" spans="1:46" s="12" customFormat="1" ht="8.1" customHeight="1">
      <c r="A701" s="13"/>
      <c r="B701" s="625"/>
      <c r="C701" s="625"/>
      <c r="D701" s="625"/>
      <c r="E701" s="625"/>
      <c r="F701" s="625"/>
      <c r="G701" s="625"/>
      <c r="H701" s="625"/>
      <c r="I701" s="625"/>
      <c r="J701" s="625"/>
      <c r="K701" s="625"/>
      <c r="L701" s="625"/>
      <c r="M701" s="625"/>
      <c r="N701" s="625"/>
      <c r="O701" s="11"/>
      <c r="P701" s="11"/>
      <c r="Q701" s="11"/>
      <c r="R701" s="11"/>
      <c r="S701" s="11"/>
      <c r="T701" s="11"/>
      <c r="U701" s="11"/>
      <c r="V701" s="11"/>
      <c r="W701" s="14"/>
      <c r="X701" s="13"/>
      <c r="Y701" s="628"/>
      <c r="Z701" s="628"/>
      <c r="AA701" s="628"/>
      <c r="AB701" s="628"/>
      <c r="AC701" s="628"/>
      <c r="AD701" s="628"/>
      <c r="AE701" s="628"/>
      <c r="AF701" s="628"/>
      <c r="AG701" s="628"/>
      <c r="AH701" s="628"/>
      <c r="AI701" s="628"/>
      <c r="AJ701" s="628"/>
      <c r="AK701" s="628"/>
      <c r="AL701" s="11"/>
      <c r="AM701" s="11"/>
      <c r="AN701" s="11"/>
      <c r="AO701" s="11"/>
      <c r="AP701" s="11"/>
      <c r="AQ701" s="11"/>
      <c r="AR701" s="11"/>
      <c r="AS701" s="11"/>
      <c r="AT701" s="14"/>
    </row>
    <row r="702" spans="1:46" s="12" customFormat="1" ht="8.1" customHeight="1">
      <c r="A702" s="13"/>
      <c r="B702" s="625"/>
      <c r="C702" s="625"/>
      <c r="D702" s="625"/>
      <c r="E702" s="625"/>
      <c r="F702" s="625"/>
      <c r="G702" s="625"/>
      <c r="H702" s="625"/>
      <c r="I702" s="625"/>
      <c r="J702" s="625"/>
      <c r="K702" s="625"/>
      <c r="L702" s="625"/>
      <c r="M702" s="625"/>
      <c r="N702" s="625"/>
      <c r="O702" s="11"/>
      <c r="P702" s="11"/>
      <c r="Q702" s="11"/>
      <c r="R702" s="11"/>
      <c r="S702" s="11"/>
      <c r="T702" s="11"/>
      <c r="U702" s="11"/>
      <c r="V702" s="11"/>
      <c r="W702" s="14"/>
      <c r="X702" s="13"/>
      <c r="Y702" s="628"/>
      <c r="Z702" s="628"/>
      <c r="AA702" s="628"/>
      <c r="AB702" s="628"/>
      <c r="AC702" s="628"/>
      <c r="AD702" s="628"/>
      <c r="AE702" s="628"/>
      <c r="AF702" s="628"/>
      <c r="AG702" s="628"/>
      <c r="AH702" s="628"/>
      <c r="AI702" s="628"/>
      <c r="AJ702" s="628"/>
      <c r="AK702" s="628"/>
      <c r="AL702" s="11"/>
      <c r="AM702" s="11"/>
      <c r="AN702" s="11"/>
      <c r="AO702" s="11"/>
      <c r="AP702" s="11"/>
      <c r="AQ702" s="11"/>
      <c r="AR702" s="11"/>
      <c r="AS702" s="11"/>
      <c r="AT702" s="14"/>
    </row>
    <row r="703" spans="1:46" s="12" customFormat="1" ht="9.9499999999999993" customHeight="1">
      <c r="A703" s="13"/>
      <c r="B703" s="629" t="s">
        <v>754</v>
      </c>
      <c r="C703" s="629"/>
      <c r="D703" s="629"/>
      <c r="E703" s="629"/>
      <c r="F703" s="629"/>
      <c r="G703" s="629"/>
      <c r="H703" s="629"/>
      <c r="I703" s="629"/>
      <c r="J703" s="629"/>
      <c r="K703" s="629"/>
      <c r="L703" s="629"/>
      <c r="M703" s="629"/>
      <c r="N703" s="630"/>
      <c r="O703" s="11"/>
      <c r="P703" s="11"/>
      <c r="Q703" s="11"/>
      <c r="R703" s="11"/>
      <c r="S703" s="11"/>
      <c r="T703" s="11"/>
      <c r="U703" s="11"/>
      <c r="V703" s="11"/>
      <c r="W703" s="14"/>
      <c r="X703" s="13"/>
      <c r="Y703" s="629" t="s">
        <v>755</v>
      </c>
      <c r="Z703" s="629"/>
      <c r="AA703" s="629"/>
      <c r="AB703" s="629"/>
      <c r="AC703" s="629"/>
      <c r="AD703" s="629"/>
      <c r="AE703" s="629"/>
      <c r="AF703" s="629"/>
      <c r="AG703" s="629"/>
      <c r="AH703" s="629"/>
      <c r="AI703" s="629"/>
      <c r="AJ703" s="629"/>
      <c r="AK703" s="630"/>
      <c r="AL703" s="11"/>
      <c r="AM703" s="11"/>
      <c r="AN703" s="11"/>
      <c r="AO703" s="11"/>
      <c r="AP703" s="11"/>
      <c r="AQ703" s="11"/>
      <c r="AR703" s="11"/>
      <c r="AS703" s="11"/>
      <c r="AT703" s="14"/>
    </row>
    <row r="704" spans="1:46" s="12" customFormat="1" ht="8.1" customHeight="1">
      <c r="A704" s="13"/>
      <c r="B704" s="629"/>
      <c r="C704" s="629"/>
      <c r="D704" s="629"/>
      <c r="E704" s="629"/>
      <c r="F704" s="629"/>
      <c r="G704" s="629"/>
      <c r="H704" s="629"/>
      <c r="I704" s="629"/>
      <c r="J704" s="629"/>
      <c r="K704" s="629"/>
      <c r="L704" s="629"/>
      <c r="M704" s="629"/>
      <c r="N704" s="630"/>
      <c r="O704" s="11"/>
      <c r="P704" s="11"/>
      <c r="Q704" s="11"/>
      <c r="R704" s="11"/>
      <c r="S704" s="11"/>
      <c r="T704" s="11"/>
      <c r="U704" s="11"/>
      <c r="V704" s="11"/>
      <c r="W704" s="14"/>
      <c r="X704" s="13"/>
      <c r="Y704" s="629"/>
      <c r="Z704" s="629"/>
      <c r="AA704" s="629"/>
      <c r="AB704" s="629"/>
      <c r="AC704" s="629"/>
      <c r="AD704" s="629"/>
      <c r="AE704" s="629"/>
      <c r="AF704" s="629"/>
      <c r="AG704" s="629"/>
      <c r="AH704" s="629"/>
      <c r="AI704" s="629"/>
      <c r="AJ704" s="629"/>
      <c r="AK704" s="630"/>
      <c r="AL704" s="11"/>
      <c r="AM704" s="11"/>
      <c r="AN704" s="11"/>
      <c r="AO704" s="11"/>
      <c r="AP704" s="11"/>
      <c r="AQ704" s="11"/>
      <c r="AR704" s="11"/>
      <c r="AS704" s="11"/>
      <c r="AT704" s="14"/>
    </row>
    <row r="705" spans="1:46" s="12" customFormat="1" ht="8.1" customHeight="1">
      <c r="A705" s="13"/>
      <c r="B705" s="629" t="s">
        <v>1020</v>
      </c>
      <c r="C705" s="629"/>
      <c r="D705" s="629"/>
      <c r="E705" s="629"/>
      <c r="F705" s="629"/>
      <c r="G705" s="629"/>
      <c r="H705" s="629"/>
      <c r="I705" s="629"/>
      <c r="J705" s="629"/>
      <c r="K705" s="629"/>
      <c r="L705" s="629"/>
      <c r="M705" s="629"/>
      <c r="N705" s="630"/>
      <c r="O705" s="11"/>
      <c r="P705" s="11"/>
      <c r="Q705" s="11"/>
      <c r="R705" s="11"/>
      <c r="S705" s="11"/>
      <c r="T705" s="11"/>
      <c r="U705" s="11"/>
      <c r="V705" s="11"/>
      <c r="W705" s="14"/>
      <c r="X705" s="13"/>
      <c r="Y705" s="629" t="s">
        <v>1020</v>
      </c>
      <c r="Z705" s="629"/>
      <c r="AA705" s="629"/>
      <c r="AB705" s="629"/>
      <c r="AC705" s="629"/>
      <c r="AD705" s="629"/>
      <c r="AE705" s="629"/>
      <c r="AF705" s="629"/>
      <c r="AG705" s="629"/>
      <c r="AH705" s="629"/>
      <c r="AI705" s="629"/>
      <c r="AJ705" s="629"/>
      <c r="AK705" s="630"/>
      <c r="AL705" s="11"/>
      <c r="AM705" s="11"/>
      <c r="AN705" s="11"/>
      <c r="AO705" s="11"/>
      <c r="AP705" s="11"/>
      <c r="AQ705" s="11"/>
      <c r="AR705" s="11"/>
      <c r="AS705" s="11"/>
      <c r="AT705" s="14"/>
    </row>
    <row r="706" spans="1:46" s="12" customFormat="1" ht="9.9499999999999993" customHeight="1">
      <c r="A706" s="13"/>
      <c r="B706" s="629"/>
      <c r="C706" s="629"/>
      <c r="D706" s="629"/>
      <c r="E706" s="629"/>
      <c r="F706" s="629"/>
      <c r="G706" s="629"/>
      <c r="H706" s="629"/>
      <c r="I706" s="629"/>
      <c r="J706" s="629"/>
      <c r="K706" s="629"/>
      <c r="L706" s="629"/>
      <c r="M706" s="629"/>
      <c r="N706" s="630"/>
      <c r="O706" s="11"/>
      <c r="P706" s="11"/>
      <c r="Q706" s="11"/>
      <c r="R706" s="11"/>
      <c r="S706" s="11"/>
      <c r="T706" s="11"/>
      <c r="U706" s="11"/>
      <c r="V706" s="11"/>
      <c r="W706" s="14"/>
      <c r="X706" s="13"/>
      <c r="Y706" s="629"/>
      <c r="Z706" s="629"/>
      <c r="AA706" s="629"/>
      <c r="AB706" s="629"/>
      <c r="AC706" s="629"/>
      <c r="AD706" s="629"/>
      <c r="AE706" s="629"/>
      <c r="AF706" s="629"/>
      <c r="AG706" s="629"/>
      <c r="AH706" s="629"/>
      <c r="AI706" s="629"/>
      <c r="AJ706" s="629"/>
      <c r="AK706" s="630"/>
      <c r="AL706" s="11"/>
      <c r="AM706" s="11"/>
      <c r="AN706" s="11"/>
      <c r="AO706" s="11"/>
      <c r="AP706" s="11"/>
      <c r="AQ706" s="11"/>
      <c r="AR706" s="11"/>
      <c r="AS706" s="11"/>
      <c r="AT706" s="14"/>
    </row>
    <row r="707" spans="1:46" s="12" customFormat="1" ht="8.1" customHeight="1">
      <c r="A707" s="13"/>
      <c r="B707" s="629" t="s">
        <v>1082</v>
      </c>
      <c r="C707" s="629"/>
      <c r="D707" s="629"/>
      <c r="E707" s="629"/>
      <c r="F707" s="629"/>
      <c r="G707" s="629"/>
      <c r="H707" s="629"/>
      <c r="I707" s="629"/>
      <c r="J707" s="629"/>
      <c r="K707" s="629"/>
      <c r="L707" s="629"/>
      <c r="M707" s="629"/>
      <c r="N707" s="630"/>
      <c r="O707" s="11"/>
      <c r="P707" s="11"/>
      <c r="Q707" s="11"/>
      <c r="R707" s="11"/>
      <c r="S707" s="11"/>
      <c r="T707" s="11"/>
      <c r="U707" s="11"/>
      <c r="V707" s="11"/>
      <c r="W707" s="14"/>
      <c r="X707" s="13"/>
      <c r="Y707" s="629" t="s">
        <v>1083</v>
      </c>
      <c r="Z707" s="629"/>
      <c r="AA707" s="629"/>
      <c r="AB707" s="629"/>
      <c r="AC707" s="629"/>
      <c r="AD707" s="629"/>
      <c r="AE707" s="629"/>
      <c r="AF707" s="629"/>
      <c r="AG707" s="629"/>
      <c r="AH707" s="629"/>
      <c r="AI707" s="629"/>
      <c r="AJ707" s="629"/>
      <c r="AK707" s="630"/>
      <c r="AL707" s="11"/>
      <c r="AM707" s="11"/>
      <c r="AN707" s="11"/>
      <c r="AO707" s="11"/>
      <c r="AP707" s="11"/>
      <c r="AQ707" s="11"/>
      <c r="AR707" s="11"/>
      <c r="AS707" s="11"/>
      <c r="AT707" s="14"/>
    </row>
    <row r="708" spans="1:46" s="12" customFormat="1" ht="8.1" customHeight="1">
      <c r="A708" s="13"/>
      <c r="B708" s="629"/>
      <c r="C708" s="629"/>
      <c r="D708" s="629"/>
      <c r="E708" s="629"/>
      <c r="F708" s="629"/>
      <c r="G708" s="629"/>
      <c r="H708" s="629"/>
      <c r="I708" s="629"/>
      <c r="J708" s="629"/>
      <c r="K708" s="629"/>
      <c r="L708" s="629"/>
      <c r="M708" s="629"/>
      <c r="N708" s="630"/>
      <c r="O708" s="11"/>
      <c r="P708" s="11"/>
      <c r="Q708" s="11"/>
      <c r="R708" s="11"/>
      <c r="S708" s="11"/>
      <c r="T708" s="11"/>
      <c r="U708" s="11"/>
      <c r="V708" s="11"/>
      <c r="W708" s="14"/>
      <c r="X708" s="13"/>
      <c r="Y708" s="629"/>
      <c r="Z708" s="629"/>
      <c r="AA708" s="629"/>
      <c r="AB708" s="629"/>
      <c r="AC708" s="629"/>
      <c r="AD708" s="629"/>
      <c r="AE708" s="629"/>
      <c r="AF708" s="629"/>
      <c r="AG708" s="629"/>
      <c r="AH708" s="629"/>
      <c r="AI708" s="629"/>
      <c r="AJ708" s="629"/>
      <c r="AK708" s="630"/>
      <c r="AL708" s="11"/>
      <c r="AM708" s="11"/>
      <c r="AN708" s="11"/>
      <c r="AO708" s="11"/>
      <c r="AP708" s="11"/>
      <c r="AQ708" s="11"/>
      <c r="AR708" s="11"/>
      <c r="AS708" s="11"/>
      <c r="AT708" s="14"/>
    </row>
    <row r="709" spans="1:46" s="12" customFormat="1" ht="9.75" customHeight="1">
      <c r="A709" s="13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4"/>
      <c r="X709" s="13"/>
      <c r="Y709" s="11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  <c r="AR709" s="11"/>
      <c r="AS709" s="11"/>
      <c r="AT709" s="14"/>
    </row>
    <row r="710" spans="1:46" s="12" customFormat="1" ht="8.1" customHeight="1">
      <c r="A710" s="13"/>
      <c r="B710" s="631" t="s">
        <v>876</v>
      </c>
      <c r="C710" s="631"/>
      <c r="D710" s="631"/>
      <c r="E710" s="631"/>
      <c r="F710" s="631"/>
      <c r="G710" s="631"/>
      <c r="H710" s="631"/>
      <c r="I710" s="631"/>
      <c r="J710" s="631"/>
      <c r="K710" s="631"/>
      <c r="L710" s="631"/>
      <c r="M710" s="631"/>
      <c r="N710" s="632"/>
      <c r="O710" s="11"/>
      <c r="P710" s="11"/>
      <c r="Q710" s="11"/>
      <c r="R710" s="11"/>
      <c r="S710" s="11"/>
      <c r="T710" s="11"/>
      <c r="U710" s="11"/>
      <c r="V710" s="11"/>
      <c r="W710" s="14"/>
      <c r="X710" s="13"/>
      <c r="Y710" s="631" t="s">
        <v>877</v>
      </c>
      <c r="Z710" s="631"/>
      <c r="AA710" s="631"/>
      <c r="AB710" s="631"/>
      <c r="AC710" s="631"/>
      <c r="AD710" s="631"/>
      <c r="AE710" s="631"/>
      <c r="AF710" s="631"/>
      <c r="AG710" s="631"/>
      <c r="AH710" s="631"/>
      <c r="AI710" s="631"/>
      <c r="AJ710" s="631"/>
      <c r="AK710" s="632"/>
      <c r="AL710" s="11"/>
      <c r="AM710" s="11"/>
      <c r="AN710" s="11"/>
      <c r="AO710" s="11"/>
      <c r="AP710" s="11"/>
      <c r="AQ710" s="11"/>
      <c r="AR710" s="11"/>
      <c r="AS710" s="11"/>
      <c r="AT710" s="14"/>
    </row>
    <row r="711" spans="1:46" s="12" customFormat="1" ht="9.9499999999999993" customHeight="1">
      <c r="A711" s="13"/>
      <c r="B711" s="631"/>
      <c r="C711" s="631"/>
      <c r="D711" s="631"/>
      <c r="E711" s="631"/>
      <c r="F711" s="631"/>
      <c r="G711" s="631"/>
      <c r="H711" s="631"/>
      <c r="I711" s="631"/>
      <c r="J711" s="631"/>
      <c r="K711" s="631"/>
      <c r="L711" s="631"/>
      <c r="M711" s="631"/>
      <c r="N711" s="632"/>
      <c r="O711" s="11"/>
      <c r="P711" s="11"/>
      <c r="Q711" s="11"/>
      <c r="R711" s="11"/>
      <c r="S711" s="11"/>
      <c r="T711" s="11"/>
      <c r="U711" s="11"/>
      <c r="V711" s="11"/>
      <c r="W711" s="14"/>
      <c r="X711" s="13"/>
      <c r="Y711" s="631"/>
      <c r="Z711" s="631"/>
      <c r="AA711" s="631"/>
      <c r="AB711" s="631"/>
      <c r="AC711" s="631"/>
      <c r="AD711" s="631"/>
      <c r="AE711" s="631"/>
      <c r="AF711" s="631"/>
      <c r="AG711" s="631"/>
      <c r="AH711" s="631"/>
      <c r="AI711" s="631"/>
      <c r="AJ711" s="631"/>
      <c r="AK711" s="632"/>
      <c r="AL711" s="11"/>
      <c r="AM711" s="11"/>
      <c r="AN711" s="11"/>
      <c r="AO711" s="11"/>
      <c r="AP711" s="11"/>
      <c r="AQ711" s="11"/>
      <c r="AR711" s="11"/>
      <c r="AS711" s="11"/>
      <c r="AT711" s="14"/>
    </row>
    <row r="712" spans="1:46" s="12" customFormat="1" ht="9.9499999999999993" customHeight="1">
      <c r="A712" s="13"/>
      <c r="B712" s="631"/>
      <c r="C712" s="631"/>
      <c r="D712" s="631"/>
      <c r="E712" s="631"/>
      <c r="F712" s="631"/>
      <c r="G712" s="631"/>
      <c r="H712" s="631"/>
      <c r="I712" s="631"/>
      <c r="J712" s="631"/>
      <c r="K712" s="631"/>
      <c r="L712" s="631"/>
      <c r="M712" s="631"/>
      <c r="N712" s="632"/>
      <c r="O712" s="11"/>
      <c r="P712" s="11"/>
      <c r="Q712" s="11"/>
      <c r="R712" s="11"/>
      <c r="S712" s="11"/>
      <c r="T712" s="11"/>
      <c r="U712" s="11"/>
      <c r="V712" s="11"/>
      <c r="W712" s="14"/>
      <c r="X712" s="13"/>
      <c r="Y712" s="631"/>
      <c r="Z712" s="631"/>
      <c r="AA712" s="631"/>
      <c r="AB712" s="631"/>
      <c r="AC712" s="631"/>
      <c r="AD712" s="631"/>
      <c r="AE712" s="631"/>
      <c r="AF712" s="631"/>
      <c r="AG712" s="631"/>
      <c r="AH712" s="631"/>
      <c r="AI712" s="631"/>
      <c r="AJ712" s="631"/>
      <c r="AK712" s="632"/>
      <c r="AL712" s="11"/>
      <c r="AM712" s="11"/>
      <c r="AN712" s="11"/>
      <c r="AO712" s="11"/>
      <c r="AP712" s="11"/>
      <c r="AQ712" s="11"/>
      <c r="AR712" s="11"/>
      <c r="AS712" s="11"/>
      <c r="AT712" s="14"/>
    </row>
    <row r="713" spans="1:46" s="12" customFormat="1" ht="9.9499999999999993" customHeight="1">
      <c r="A713" s="13"/>
      <c r="B713" s="631"/>
      <c r="C713" s="631"/>
      <c r="D713" s="631"/>
      <c r="E713" s="631"/>
      <c r="F713" s="631"/>
      <c r="G713" s="631"/>
      <c r="H713" s="631"/>
      <c r="I713" s="631"/>
      <c r="J713" s="631"/>
      <c r="K713" s="631"/>
      <c r="L713" s="631"/>
      <c r="M713" s="631"/>
      <c r="N713" s="632"/>
      <c r="O713" s="11"/>
      <c r="P713" s="11"/>
      <c r="Q713" s="11"/>
      <c r="R713" s="11"/>
      <c r="S713" s="11"/>
      <c r="T713" s="11"/>
      <c r="U713" s="11"/>
      <c r="V713" s="11"/>
      <c r="W713" s="14"/>
      <c r="X713" s="13"/>
      <c r="Y713" s="631"/>
      <c r="Z713" s="631"/>
      <c r="AA713" s="631"/>
      <c r="AB713" s="631"/>
      <c r="AC713" s="631"/>
      <c r="AD713" s="631"/>
      <c r="AE713" s="631"/>
      <c r="AF713" s="631"/>
      <c r="AG713" s="631"/>
      <c r="AH713" s="631"/>
      <c r="AI713" s="631"/>
      <c r="AJ713" s="631"/>
      <c r="AK713" s="632"/>
      <c r="AL713" s="11"/>
      <c r="AM713" s="11"/>
      <c r="AN713" s="11"/>
      <c r="AO713" s="11"/>
      <c r="AP713" s="11"/>
      <c r="AQ713" s="11"/>
      <c r="AR713" s="11"/>
      <c r="AS713" s="11"/>
      <c r="AT713" s="14"/>
    </row>
    <row r="714" spans="1:46" s="12" customFormat="1" ht="6" customHeight="1">
      <c r="A714" s="15"/>
      <c r="B714" s="633"/>
      <c r="C714" s="633"/>
      <c r="D714" s="633"/>
      <c r="E714" s="633"/>
      <c r="F714" s="633"/>
      <c r="G714" s="633"/>
      <c r="H714" s="633"/>
      <c r="I714" s="633"/>
      <c r="J714" s="633"/>
      <c r="K714" s="633"/>
      <c r="L714" s="633"/>
      <c r="M714" s="633"/>
      <c r="N714" s="633"/>
      <c r="O714" s="16"/>
      <c r="P714" s="16"/>
      <c r="Q714" s="16"/>
      <c r="R714" s="16"/>
      <c r="S714" s="16"/>
      <c r="T714" s="16"/>
      <c r="U714" s="16"/>
      <c r="V714" s="16"/>
      <c r="W714" s="17"/>
      <c r="X714" s="15"/>
      <c r="Y714" s="633"/>
      <c r="Z714" s="633"/>
      <c r="AA714" s="633"/>
      <c r="AB714" s="633"/>
      <c r="AC714" s="633"/>
      <c r="AD714" s="633"/>
      <c r="AE714" s="633"/>
      <c r="AF714" s="633"/>
      <c r="AG714" s="633"/>
      <c r="AH714" s="633"/>
      <c r="AI714" s="633"/>
      <c r="AJ714" s="633"/>
      <c r="AK714" s="633"/>
      <c r="AL714" s="16"/>
      <c r="AM714" s="16"/>
      <c r="AN714" s="16"/>
      <c r="AO714" s="16"/>
      <c r="AP714" s="16"/>
      <c r="AQ714" s="16"/>
      <c r="AR714" s="16"/>
      <c r="AS714" s="16"/>
      <c r="AT714" s="17"/>
    </row>
    <row r="715" spans="1:46" s="11" customFormat="1" ht="6.75" customHeight="1">
      <c r="A715" s="8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10"/>
      <c r="X715" s="8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  <c r="AJ715" s="9"/>
      <c r="AK715" s="9"/>
      <c r="AL715" s="9"/>
      <c r="AM715" s="9"/>
      <c r="AN715" s="9"/>
      <c r="AO715" s="9"/>
      <c r="AP715" s="9"/>
      <c r="AQ715" s="9"/>
      <c r="AR715" s="9"/>
      <c r="AS715" s="9"/>
      <c r="AT715" s="10"/>
    </row>
    <row r="716" spans="1:46" s="12" customFormat="1" ht="12.75" customHeight="1">
      <c r="A716" s="621" t="str">
        <f>Name</f>
        <v>ТСЖ "Ласточка"</v>
      </c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3"/>
      <c r="X716" s="621" t="str">
        <f>Name</f>
        <v>ТСЖ "Ласточка"</v>
      </c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3"/>
    </row>
    <row r="717" spans="1:46" s="12" customFormat="1" ht="12.75" customHeight="1">
      <c r="A717" s="624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3"/>
      <c r="X717" s="624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3"/>
    </row>
    <row r="718" spans="1:46" s="12" customFormat="1" ht="6" customHeight="1">
      <c r="A718" s="13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4"/>
      <c r="X718" s="13"/>
      <c r="Y718" s="11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1"/>
      <c r="AR718" s="11"/>
      <c r="AS718" s="11"/>
      <c r="AT718" s="14"/>
    </row>
    <row r="719" spans="1:46" s="12" customFormat="1" ht="9.9499999999999993" customHeight="1">
      <c r="A719" s="13"/>
      <c r="B719" s="628" t="str">
        <f>"ИНН "&amp;INN&amp;", БИК "&amp;BIC&amp;", Р/С "&amp;PersonalAcc</f>
        <v>ИНН 2538091633, БИК 040813608, Р/С 40703810050000001746</v>
      </c>
      <c r="C719" s="628"/>
      <c r="D719" s="628"/>
      <c r="E719" s="628"/>
      <c r="F719" s="628"/>
      <c r="G719" s="628"/>
      <c r="H719" s="628"/>
      <c r="I719" s="628"/>
      <c r="J719" s="628"/>
      <c r="K719" s="628"/>
      <c r="L719" s="628"/>
      <c r="M719" s="628"/>
      <c r="N719" s="628"/>
      <c r="O719" s="53"/>
      <c r="P719" s="53"/>
      <c r="Q719" s="53"/>
      <c r="R719" s="53"/>
      <c r="S719" s="53"/>
      <c r="T719" s="53"/>
      <c r="U719" s="53"/>
      <c r="V719" s="53"/>
      <c r="W719" s="14"/>
      <c r="X719" s="13"/>
      <c r="Y719" s="628" t="str">
        <f>"ИНН "&amp;INN&amp;", БИК "&amp;BIC&amp;", Р/С "&amp;PersonalAcc</f>
        <v>ИНН 2538091633, БИК 040813608, Р/С 40703810050000001746</v>
      </c>
      <c r="Z719" s="628"/>
      <c r="AA719" s="628"/>
      <c r="AB719" s="628"/>
      <c r="AC719" s="628"/>
      <c r="AD719" s="628"/>
      <c r="AE719" s="628"/>
      <c r="AF719" s="628"/>
      <c r="AG719" s="628"/>
      <c r="AH719" s="628"/>
      <c r="AI719" s="628"/>
      <c r="AJ719" s="628"/>
      <c r="AK719" s="628"/>
      <c r="AL719" s="53"/>
      <c r="AM719" s="53"/>
      <c r="AN719" s="53"/>
      <c r="AO719" s="53"/>
      <c r="AP719" s="53"/>
      <c r="AQ719" s="53"/>
      <c r="AR719" s="53"/>
      <c r="AS719" s="53"/>
      <c r="AT719" s="14"/>
    </row>
    <row r="720" spans="1:46" s="12" customFormat="1" ht="9.9499999999999993" customHeight="1">
      <c r="A720" s="13"/>
      <c r="B720" s="628"/>
      <c r="C720" s="628"/>
      <c r="D720" s="628"/>
      <c r="E720" s="628"/>
      <c r="F720" s="628"/>
      <c r="G720" s="628"/>
      <c r="H720" s="628"/>
      <c r="I720" s="628"/>
      <c r="J720" s="628"/>
      <c r="K720" s="628"/>
      <c r="L720" s="628"/>
      <c r="M720" s="628"/>
      <c r="N720" s="628"/>
      <c r="O720" s="53"/>
      <c r="P720" s="53"/>
      <c r="Q720" s="53"/>
      <c r="R720" s="53"/>
      <c r="S720" s="53"/>
      <c r="T720" s="53"/>
      <c r="U720" s="53"/>
      <c r="V720" s="53"/>
      <c r="W720" s="14"/>
      <c r="X720" s="13"/>
      <c r="Y720" s="628"/>
      <c r="Z720" s="628"/>
      <c r="AA720" s="628"/>
      <c r="AB720" s="628"/>
      <c r="AC720" s="628"/>
      <c r="AD720" s="628"/>
      <c r="AE720" s="628"/>
      <c r="AF720" s="628"/>
      <c r="AG720" s="628"/>
      <c r="AH720" s="628"/>
      <c r="AI720" s="628"/>
      <c r="AJ720" s="628"/>
      <c r="AK720" s="628"/>
      <c r="AL720" s="53"/>
      <c r="AM720" s="53"/>
      <c r="AN720" s="53"/>
      <c r="AO720" s="53"/>
      <c r="AP720" s="53"/>
      <c r="AQ720" s="53"/>
      <c r="AR720" s="53"/>
      <c r="AS720" s="53"/>
      <c r="AT720" s="14"/>
    </row>
    <row r="721" spans="1:46" s="12" customFormat="1" ht="6" customHeight="1">
      <c r="A721" s="13"/>
      <c r="B721" s="628"/>
      <c r="C721" s="628"/>
      <c r="D721" s="628"/>
      <c r="E721" s="628"/>
      <c r="F721" s="628"/>
      <c r="G721" s="628"/>
      <c r="H721" s="628"/>
      <c r="I721" s="628"/>
      <c r="J721" s="628"/>
      <c r="K721" s="628"/>
      <c r="L721" s="628"/>
      <c r="M721" s="628"/>
      <c r="N721" s="628"/>
      <c r="O721" s="11"/>
      <c r="P721" s="11"/>
      <c r="Q721" s="11"/>
      <c r="R721" s="11"/>
      <c r="S721" s="11"/>
      <c r="T721" s="11"/>
      <c r="U721" s="11"/>
      <c r="V721" s="11"/>
      <c r="W721" s="14"/>
      <c r="X721" s="13"/>
      <c r="Y721" s="628"/>
      <c r="Z721" s="628"/>
      <c r="AA721" s="628"/>
      <c r="AB721" s="628"/>
      <c r="AC721" s="628"/>
      <c r="AD721" s="628"/>
      <c r="AE721" s="628"/>
      <c r="AF721" s="628"/>
      <c r="AG721" s="628"/>
      <c r="AH721" s="628"/>
      <c r="AI721" s="628"/>
      <c r="AJ721" s="628"/>
      <c r="AK721" s="628"/>
      <c r="AL721" s="11"/>
      <c r="AM721" s="11"/>
      <c r="AN721" s="11"/>
      <c r="AO721" s="11"/>
      <c r="AP721" s="11"/>
      <c r="AQ721" s="11"/>
      <c r="AR721" s="11"/>
      <c r="AS721" s="11"/>
      <c r="AT721" s="14"/>
    </row>
    <row r="722" spans="1:46" s="12" customFormat="1" ht="8.1" customHeight="1">
      <c r="A722" s="13"/>
      <c r="B722" s="628"/>
      <c r="C722" s="628"/>
      <c r="D722" s="628"/>
      <c r="E722" s="628"/>
      <c r="F722" s="628"/>
      <c r="G722" s="628"/>
      <c r="H722" s="628"/>
      <c r="I722" s="628"/>
      <c r="J722" s="628"/>
      <c r="K722" s="628"/>
      <c r="L722" s="628"/>
      <c r="M722" s="628"/>
      <c r="N722" s="628"/>
      <c r="O722" s="11"/>
      <c r="P722" s="11"/>
      <c r="Q722" s="11"/>
      <c r="R722" s="11"/>
      <c r="S722" s="11"/>
      <c r="T722" s="11"/>
      <c r="U722" s="11"/>
      <c r="V722" s="11"/>
      <c r="W722" s="14"/>
      <c r="X722" s="13"/>
      <c r="Y722" s="628"/>
      <c r="Z722" s="628"/>
      <c r="AA722" s="628"/>
      <c r="AB722" s="628"/>
      <c r="AC722" s="628"/>
      <c r="AD722" s="628"/>
      <c r="AE722" s="628"/>
      <c r="AF722" s="628"/>
      <c r="AG722" s="628"/>
      <c r="AH722" s="628"/>
      <c r="AI722" s="628"/>
      <c r="AJ722" s="628"/>
      <c r="AK722" s="628"/>
      <c r="AL722" s="11"/>
      <c r="AM722" s="11"/>
      <c r="AN722" s="11"/>
      <c r="AO722" s="11"/>
      <c r="AP722" s="11"/>
      <c r="AQ722" s="11"/>
      <c r="AR722" s="11"/>
      <c r="AS722" s="11"/>
      <c r="AT722" s="14"/>
    </row>
    <row r="723" spans="1:46" s="12" customFormat="1" ht="8.1" customHeight="1">
      <c r="A723" s="13"/>
      <c r="B723" s="628"/>
      <c r="C723" s="628"/>
      <c r="D723" s="628"/>
      <c r="E723" s="628"/>
      <c r="F723" s="628"/>
      <c r="G723" s="628"/>
      <c r="H723" s="628"/>
      <c r="I723" s="628"/>
      <c r="J723" s="628"/>
      <c r="K723" s="628"/>
      <c r="L723" s="628"/>
      <c r="M723" s="628"/>
      <c r="N723" s="628"/>
      <c r="O723" s="11"/>
      <c r="P723" s="11"/>
      <c r="Q723" s="11"/>
      <c r="R723" s="11"/>
      <c r="S723" s="11"/>
      <c r="T723" s="11"/>
      <c r="U723" s="11"/>
      <c r="V723" s="11"/>
      <c r="W723" s="14"/>
      <c r="X723" s="13"/>
      <c r="Y723" s="628"/>
      <c r="Z723" s="628"/>
      <c r="AA723" s="628"/>
      <c r="AB723" s="628"/>
      <c r="AC723" s="628"/>
      <c r="AD723" s="628"/>
      <c r="AE723" s="628"/>
      <c r="AF723" s="628"/>
      <c r="AG723" s="628"/>
      <c r="AH723" s="628"/>
      <c r="AI723" s="628"/>
      <c r="AJ723" s="628"/>
      <c r="AK723" s="628"/>
      <c r="AL723" s="11"/>
      <c r="AM723" s="11"/>
      <c r="AN723" s="11"/>
      <c r="AO723" s="11"/>
      <c r="AP723" s="11"/>
      <c r="AQ723" s="11"/>
      <c r="AR723" s="11"/>
      <c r="AS723" s="11"/>
      <c r="AT723" s="14"/>
    </row>
    <row r="724" spans="1:46" s="12" customFormat="1" ht="9.9499999999999993" customHeight="1">
      <c r="A724" s="13"/>
      <c r="B724" s="629" t="s">
        <v>756</v>
      </c>
      <c r="C724" s="629"/>
      <c r="D724" s="629"/>
      <c r="E724" s="629"/>
      <c r="F724" s="629"/>
      <c r="G724" s="629"/>
      <c r="H724" s="629"/>
      <c r="I724" s="629"/>
      <c r="J724" s="629"/>
      <c r="K724" s="629"/>
      <c r="L724" s="629"/>
      <c r="M724" s="629"/>
      <c r="N724" s="630"/>
      <c r="O724" s="11"/>
      <c r="P724" s="11"/>
      <c r="Q724" s="11"/>
      <c r="R724" s="11"/>
      <c r="S724" s="11"/>
      <c r="T724" s="11"/>
      <c r="U724" s="11"/>
      <c r="V724" s="11"/>
      <c r="W724" s="14"/>
      <c r="X724" s="13"/>
      <c r="Y724" s="629" t="s">
        <v>757</v>
      </c>
      <c r="Z724" s="629"/>
      <c r="AA724" s="629"/>
      <c r="AB724" s="629"/>
      <c r="AC724" s="629"/>
      <c r="AD724" s="629"/>
      <c r="AE724" s="629"/>
      <c r="AF724" s="629"/>
      <c r="AG724" s="629"/>
      <c r="AH724" s="629"/>
      <c r="AI724" s="629"/>
      <c r="AJ724" s="629"/>
      <c r="AK724" s="630"/>
      <c r="AL724" s="11"/>
      <c r="AM724" s="11"/>
      <c r="AN724" s="11"/>
      <c r="AO724" s="11"/>
      <c r="AP724" s="11"/>
      <c r="AQ724" s="11"/>
      <c r="AR724" s="11"/>
      <c r="AS724" s="11"/>
      <c r="AT724" s="14"/>
    </row>
    <row r="725" spans="1:46" s="12" customFormat="1" ht="8.1" customHeight="1">
      <c r="A725" s="13"/>
      <c r="B725" s="629"/>
      <c r="C725" s="629"/>
      <c r="D725" s="629"/>
      <c r="E725" s="629"/>
      <c r="F725" s="629"/>
      <c r="G725" s="629"/>
      <c r="H725" s="629"/>
      <c r="I725" s="629"/>
      <c r="J725" s="629"/>
      <c r="K725" s="629"/>
      <c r="L725" s="629"/>
      <c r="M725" s="629"/>
      <c r="N725" s="630"/>
      <c r="O725" s="11"/>
      <c r="P725" s="11"/>
      <c r="Q725" s="11"/>
      <c r="R725" s="11"/>
      <c r="S725" s="11"/>
      <c r="T725" s="11"/>
      <c r="U725" s="11"/>
      <c r="V725" s="11"/>
      <c r="W725" s="14"/>
      <c r="X725" s="13"/>
      <c r="Y725" s="629"/>
      <c r="Z725" s="629"/>
      <c r="AA725" s="629"/>
      <c r="AB725" s="629"/>
      <c r="AC725" s="629"/>
      <c r="AD725" s="629"/>
      <c r="AE725" s="629"/>
      <c r="AF725" s="629"/>
      <c r="AG725" s="629"/>
      <c r="AH725" s="629"/>
      <c r="AI725" s="629"/>
      <c r="AJ725" s="629"/>
      <c r="AK725" s="630"/>
      <c r="AL725" s="11"/>
      <c r="AM725" s="11"/>
      <c r="AN725" s="11"/>
      <c r="AO725" s="11"/>
      <c r="AP725" s="11"/>
      <c r="AQ725" s="11"/>
      <c r="AR725" s="11"/>
      <c r="AS725" s="11"/>
      <c r="AT725" s="14"/>
    </row>
    <row r="726" spans="1:46" s="12" customFormat="1" ht="8.1" customHeight="1">
      <c r="A726" s="13"/>
      <c r="B726" s="629" t="s">
        <v>1020</v>
      </c>
      <c r="C726" s="629"/>
      <c r="D726" s="629"/>
      <c r="E726" s="629"/>
      <c r="F726" s="629"/>
      <c r="G726" s="629"/>
      <c r="H726" s="629"/>
      <c r="I726" s="629"/>
      <c r="J726" s="629"/>
      <c r="K726" s="629"/>
      <c r="L726" s="629"/>
      <c r="M726" s="629"/>
      <c r="N726" s="630"/>
      <c r="O726" s="11"/>
      <c r="P726" s="11"/>
      <c r="Q726" s="11"/>
      <c r="R726" s="11"/>
      <c r="S726" s="11"/>
      <c r="T726" s="11"/>
      <c r="U726" s="11"/>
      <c r="V726" s="11"/>
      <c r="W726" s="14"/>
      <c r="X726" s="13"/>
      <c r="Y726" s="629" t="s">
        <v>1020</v>
      </c>
      <c r="Z726" s="629"/>
      <c r="AA726" s="629"/>
      <c r="AB726" s="629"/>
      <c r="AC726" s="629"/>
      <c r="AD726" s="629"/>
      <c r="AE726" s="629"/>
      <c r="AF726" s="629"/>
      <c r="AG726" s="629"/>
      <c r="AH726" s="629"/>
      <c r="AI726" s="629"/>
      <c r="AJ726" s="629"/>
      <c r="AK726" s="630"/>
      <c r="AL726" s="11"/>
      <c r="AM726" s="11"/>
      <c r="AN726" s="11"/>
      <c r="AO726" s="11"/>
      <c r="AP726" s="11"/>
      <c r="AQ726" s="11"/>
      <c r="AR726" s="11"/>
      <c r="AS726" s="11"/>
      <c r="AT726" s="14"/>
    </row>
    <row r="727" spans="1:46" s="12" customFormat="1" ht="9.9499999999999993" customHeight="1">
      <c r="A727" s="13"/>
      <c r="B727" s="629"/>
      <c r="C727" s="629"/>
      <c r="D727" s="629"/>
      <c r="E727" s="629"/>
      <c r="F727" s="629"/>
      <c r="G727" s="629"/>
      <c r="H727" s="629"/>
      <c r="I727" s="629"/>
      <c r="J727" s="629"/>
      <c r="K727" s="629"/>
      <c r="L727" s="629"/>
      <c r="M727" s="629"/>
      <c r="N727" s="630"/>
      <c r="O727" s="11"/>
      <c r="P727" s="11"/>
      <c r="Q727" s="11"/>
      <c r="R727" s="11"/>
      <c r="S727" s="11"/>
      <c r="T727" s="11"/>
      <c r="U727" s="11"/>
      <c r="V727" s="11"/>
      <c r="W727" s="14"/>
      <c r="X727" s="13"/>
      <c r="Y727" s="629"/>
      <c r="Z727" s="629"/>
      <c r="AA727" s="629"/>
      <c r="AB727" s="629"/>
      <c r="AC727" s="629"/>
      <c r="AD727" s="629"/>
      <c r="AE727" s="629"/>
      <c r="AF727" s="629"/>
      <c r="AG727" s="629"/>
      <c r="AH727" s="629"/>
      <c r="AI727" s="629"/>
      <c r="AJ727" s="629"/>
      <c r="AK727" s="630"/>
      <c r="AL727" s="11"/>
      <c r="AM727" s="11"/>
      <c r="AN727" s="11"/>
      <c r="AO727" s="11"/>
      <c r="AP727" s="11"/>
      <c r="AQ727" s="11"/>
      <c r="AR727" s="11"/>
      <c r="AS727" s="11"/>
      <c r="AT727" s="14"/>
    </row>
    <row r="728" spans="1:46" s="12" customFormat="1" ht="8.1" customHeight="1">
      <c r="A728" s="13"/>
      <c r="B728" s="629" t="s">
        <v>1084</v>
      </c>
      <c r="C728" s="629"/>
      <c r="D728" s="629"/>
      <c r="E728" s="629"/>
      <c r="F728" s="629"/>
      <c r="G728" s="629"/>
      <c r="H728" s="629"/>
      <c r="I728" s="629"/>
      <c r="J728" s="629"/>
      <c r="K728" s="629"/>
      <c r="L728" s="629"/>
      <c r="M728" s="629"/>
      <c r="N728" s="630"/>
      <c r="O728" s="11"/>
      <c r="P728" s="11"/>
      <c r="Q728" s="11"/>
      <c r="R728" s="11"/>
      <c r="S728" s="11"/>
      <c r="T728" s="11"/>
      <c r="U728" s="11"/>
      <c r="V728" s="11"/>
      <c r="W728" s="14"/>
      <c r="X728" s="13"/>
      <c r="Y728" s="629" t="s">
        <v>1085</v>
      </c>
      <c r="Z728" s="629"/>
      <c r="AA728" s="629"/>
      <c r="AB728" s="629"/>
      <c r="AC728" s="629"/>
      <c r="AD728" s="629"/>
      <c r="AE728" s="629"/>
      <c r="AF728" s="629"/>
      <c r="AG728" s="629"/>
      <c r="AH728" s="629"/>
      <c r="AI728" s="629"/>
      <c r="AJ728" s="629"/>
      <c r="AK728" s="630"/>
      <c r="AL728" s="11"/>
      <c r="AM728" s="11"/>
      <c r="AN728" s="11"/>
      <c r="AO728" s="11"/>
      <c r="AP728" s="11"/>
      <c r="AQ728" s="11"/>
      <c r="AR728" s="11"/>
      <c r="AS728" s="11"/>
      <c r="AT728" s="14"/>
    </row>
    <row r="729" spans="1:46" s="12" customFormat="1" ht="8.1" customHeight="1">
      <c r="A729" s="13"/>
      <c r="B729" s="629"/>
      <c r="C729" s="629"/>
      <c r="D729" s="629"/>
      <c r="E729" s="629"/>
      <c r="F729" s="629"/>
      <c r="G729" s="629"/>
      <c r="H729" s="629"/>
      <c r="I729" s="629"/>
      <c r="J729" s="629"/>
      <c r="K729" s="629"/>
      <c r="L729" s="629"/>
      <c r="M729" s="629"/>
      <c r="N729" s="630"/>
      <c r="O729" s="11"/>
      <c r="P729" s="11"/>
      <c r="Q729" s="11"/>
      <c r="R729" s="11"/>
      <c r="S729" s="11"/>
      <c r="T729" s="11"/>
      <c r="U729" s="11"/>
      <c r="V729" s="11"/>
      <c r="W729" s="14"/>
      <c r="X729" s="13"/>
      <c r="Y729" s="629"/>
      <c r="Z729" s="629"/>
      <c r="AA729" s="629"/>
      <c r="AB729" s="629"/>
      <c r="AC729" s="629"/>
      <c r="AD729" s="629"/>
      <c r="AE729" s="629"/>
      <c r="AF729" s="629"/>
      <c r="AG729" s="629"/>
      <c r="AH729" s="629"/>
      <c r="AI729" s="629"/>
      <c r="AJ729" s="629"/>
      <c r="AK729" s="630"/>
      <c r="AL729" s="11"/>
      <c r="AM729" s="11"/>
      <c r="AN729" s="11"/>
      <c r="AO729" s="11"/>
      <c r="AP729" s="11"/>
      <c r="AQ729" s="11"/>
      <c r="AR729" s="11"/>
      <c r="AS729" s="11"/>
      <c r="AT729" s="14"/>
    </row>
    <row r="730" spans="1:46" s="12" customFormat="1" ht="9.9499999999999993" customHeight="1">
      <c r="A730" s="13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4"/>
      <c r="X730" s="13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  <c r="AP730" s="11"/>
      <c r="AQ730" s="11"/>
      <c r="AR730" s="11"/>
      <c r="AS730" s="11"/>
      <c r="AT730" s="14"/>
    </row>
    <row r="731" spans="1:46" s="12" customFormat="1" ht="8.1" customHeight="1">
      <c r="A731" s="13"/>
      <c r="B731" s="631" t="s">
        <v>878</v>
      </c>
      <c r="C731" s="631"/>
      <c r="D731" s="631"/>
      <c r="E731" s="631"/>
      <c r="F731" s="631"/>
      <c r="G731" s="631"/>
      <c r="H731" s="631"/>
      <c r="I731" s="631"/>
      <c r="J731" s="631"/>
      <c r="K731" s="631"/>
      <c r="L731" s="631"/>
      <c r="M731" s="631"/>
      <c r="N731" s="632"/>
      <c r="O731" s="11"/>
      <c r="P731" s="11"/>
      <c r="Q731" s="11"/>
      <c r="R731" s="11"/>
      <c r="S731" s="11"/>
      <c r="T731" s="11"/>
      <c r="U731" s="11"/>
      <c r="V731" s="11"/>
      <c r="W731" s="14"/>
      <c r="X731" s="13"/>
      <c r="Y731" s="631" t="s">
        <v>879</v>
      </c>
      <c r="Z731" s="631"/>
      <c r="AA731" s="631"/>
      <c r="AB731" s="631"/>
      <c r="AC731" s="631"/>
      <c r="AD731" s="631"/>
      <c r="AE731" s="631"/>
      <c r="AF731" s="631"/>
      <c r="AG731" s="631"/>
      <c r="AH731" s="631"/>
      <c r="AI731" s="631"/>
      <c r="AJ731" s="631"/>
      <c r="AK731" s="632"/>
      <c r="AL731" s="11"/>
      <c r="AM731" s="11"/>
      <c r="AN731" s="11"/>
      <c r="AO731" s="11"/>
      <c r="AP731" s="11"/>
      <c r="AQ731" s="11"/>
      <c r="AR731" s="11"/>
      <c r="AS731" s="11"/>
      <c r="AT731" s="14"/>
    </row>
    <row r="732" spans="1:46" s="12" customFormat="1" ht="9.9499999999999993" customHeight="1">
      <c r="A732" s="13"/>
      <c r="B732" s="631"/>
      <c r="C732" s="631"/>
      <c r="D732" s="631"/>
      <c r="E732" s="631"/>
      <c r="F732" s="631"/>
      <c r="G732" s="631"/>
      <c r="H732" s="631"/>
      <c r="I732" s="631"/>
      <c r="J732" s="631"/>
      <c r="K732" s="631"/>
      <c r="L732" s="631"/>
      <c r="M732" s="631"/>
      <c r="N732" s="632"/>
      <c r="O732" s="11"/>
      <c r="P732" s="11"/>
      <c r="Q732" s="11"/>
      <c r="R732" s="11"/>
      <c r="S732" s="11"/>
      <c r="T732" s="11"/>
      <c r="U732" s="11"/>
      <c r="V732" s="11"/>
      <c r="W732" s="14"/>
      <c r="X732" s="13"/>
      <c r="Y732" s="631"/>
      <c r="Z732" s="631"/>
      <c r="AA732" s="631"/>
      <c r="AB732" s="631"/>
      <c r="AC732" s="631"/>
      <c r="AD732" s="631"/>
      <c r="AE732" s="631"/>
      <c r="AF732" s="631"/>
      <c r="AG732" s="631"/>
      <c r="AH732" s="631"/>
      <c r="AI732" s="631"/>
      <c r="AJ732" s="631"/>
      <c r="AK732" s="632"/>
      <c r="AL732" s="11"/>
      <c r="AM732" s="11"/>
      <c r="AN732" s="11"/>
      <c r="AO732" s="11"/>
      <c r="AP732" s="11"/>
      <c r="AQ732" s="11"/>
      <c r="AR732" s="11"/>
      <c r="AS732" s="11"/>
      <c r="AT732" s="14"/>
    </row>
    <row r="733" spans="1:46" s="12" customFormat="1" ht="9.9499999999999993" customHeight="1">
      <c r="A733" s="13"/>
      <c r="B733" s="631"/>
      <c r="C733" s="631"/>
      <c r="D733" s="631"/>
      <c r="E733" s="631"/>
      <c r="F733" s="631"/>
      <c r="G733" s="631"/>
      <c r="H733" s="631"/>
      <c r="I733" s="631"/>
      <c r="J733" s="631"/>
      <c r="K733" s="631"/>
      <c r="L733" s="631"/>
      <c r="M733" s="631"/>
      <c r="N733" s="632"/>
      <c r="O733" s="11"/>
      <c r="P733" s="11"/>
      <c r="Q733" s="11"/>
      <c r="R733" s="11"/>
      <c r="S733" s="11"/>
      <c r="T733" s="11"/>
      <c r="U733" s="11"/>
      <c r="V733" s="11"/>
      <c r="W733" s="14"/>
      <c r="X733" s="13"/>
      <c r="Y733" s="631"/>
      <c r="Z733" s="631"/>
      <c r="AA733" s="631"/>
      <c r="AB733" s="631"/>
      <c r="AC733" s="631"/>
      <c r="AD733" s="631"/>
      <c r="AE733" s="631"/>
      <c r="AF733" s="631"/>
      <c r="AG733" s="631"/>
      <c r="AH733" s="631"/>
      <c r="AI733" s="631"/>
      <c r="AJ733" s="631"/>
      <c r="AK733" s="632"/>
      <c r="AL733" s="11"/>
      <c r="AM733" s="11"/>
      <c r="AN733" s="11"/>
      <c r="AO733" s="11"/>
      <c r="AP733" s="11"/>
      <c r="AQ733" s="11"/>
      <c r="AR733" s="11"/>
      <c r="AS733" s="11"/>
      <c r="AT733" s="14"/>
    </row>
    <row r="734" spans="1:46" s="12" customFormat="1" ht="9.9499999999999993" customHeight="1">
      <c r="A734" s="13"/>
      <c r="B734" s="631"/>
      <c r="C734" s="631"/>
      <c r="D734" s="631"/>
      <c r="E734" s="631"/>
      <c r="F734" s="631"/>
      <c r="G734" s="631"/>
      <c r="H734" s="631"/>
      <c r="I734" s="631"/>
      <c r="J734" s="631"/>
      <c r="K734" s="631"/>
      <c r="L734" s="631"/>
      <c r="M734" s="631"/>
      <c r="N734" s="632"/>
      <c r="O734" s="11"/>
      <c r="P734" s="11"/>
      <c r="Q734" s="11"/>
      <c r="R734" s="11"/>
      <c r="S734" s="11"/>
      <c r="T734" s="11"/>
      <c r="U734" s="11"/>
      <c r="V734" s="11"/>
      <c r="W734" s="14"/>
      <c r="X734" s="13"/>
      <c r="Y734" s="631"/>
      <c r="Z734" s="631"/>
      <c r="AA734" s="631"/>
      <c r="AB734" s="631"/>
      <c r="AC734" s="631"/>
      <c r="AD734" s="631"/>
      <c r="AE734" s="631"/>
      <c r="AF734" s="631"/>
      <c r="AG734" s="631"/>
      <c r="AH734" s="631"/>
      <c r="AI734" s="631"/>
      <c r="AJ734" s="631"/>
      <c r="AK734" s="632"/>
      <c r="AL734" s="11"/>
      <c r="AM734" s="11"/>
      <c r="AN734" s="11"/>
      <c r="AO734" s="11"/>
      <c r="AP734" s="11"/>
      <c r="AQ734" s="11"/>
      <c r="AR734" s="11"/>
      <c r="AS734" s="11"/>
      <c r="AT734" s="14"/>
    </row>
    <row r="735" spans="1:46" s="12" customFormat="1" ht="6" customHeight="1">
      <c r="A735" s="15"/>
      <c r="B735" s="633"/>
      <c r="C735" s="633"/>
      <c r="D735" s="633"/>
      <c r="E735" s="633"/>
      <c r="F735" s="633"/>
      <c r="G735" s="633"/>
      <c r="H735" s="633"/>
      <c r="I735" s="633"/>
      <c r="J735" s="633"/>
      <c r="K735" s="633"/>
      <c r="L735" s="633"/>
      <c r="M735" s="633"/>
      <c r="N735" s="633"/>
      <c r="O735" s="16"/>
      <c r="P735" s="16"/>
      <c r="Q735" s="16"/>
      <c r="R735" s="16"/>
      <c r="S735" s="16"/>
      <c r="T735" s="16"/>
      <c r="U735" s="16"/>
      <c r="V735" s="16"/>
      <c r="W735" s="17"/>
      <c r="X735" s="15"/>
      <c r="Y735" s="633"/>
      <c r="Z735" s="633"/>
      <c r="AA735" s="633"/>
      <c r="AB735" s="633"/>
      <c r="AC735" s="633"/>
      <c r="AD735" s="633"/>
      <c r="AE735" s="633"/>
      <c r="AF735" s="633"/>
      <c r="AG735" s="633"/>
      <c r="AH735" s="633"/>
      <c r="AI735" s="633"/>
      <c r="AJ735" s="633"/>
      <c r="AK735" s="633"/>
      <c r="AL735" s="16"/>
      <c r="AM735" s="16"/>
      <c r="AN735" s="16"/>
      <c r="AO735" s="16"/>
      <c r="AP735" s="16"/>
      <c r="AQ735" s="16"/>
      <c r="AR735" s="16"/>
      <c r="AS735" s="16"/>
      <c r="AT735" s="17"/>
    </row>
    <row r="736" spans="1:46" s="12" customFormat="1" ht="9.9499999999999993" customHeight="1">
      <c r="A736" s="8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10"/>
      <c r="X736" s="8"/>
      <c r="Y736" s="9"/>
      <c r="Z736" s="9"/>
      <c r="AA736" s="9"/>
      <c r="AB736" s="9"/>
      <c r="AC736" s="9"/>
      <c r="AD736" s="9"/>
      <c r="AE736" s="9"/>
      <c r="AF736" s="9"/>
      <c r="AG736" s="9"/>
      <c r="AH736" s="9"/>
      <c r="AI736" s="9"/>
      <c r="AJ736" s="9"/>
      <c r="AK736" s="9"/>
      <c r="AL736" s="9"/>
      <c r="AM736" s="9"/>
      <c r="AN736" s="9"/>
      <c r="AO736" s="9"/>
      <c r="AP736" s="9"/>
      <c r="AQ736" s="9"/>
      <c r="AR736" s="9"/>
      <c r="AS736" s="9"/>
      <c r="AT736" s="10"/>
    </row>
    <row r="737" spans="1:46" s="12" customFormat="1" ht="12.75" customHeight="1">
      <c r="A737" s="621" t="str">
        <f>Name</f>
        <v>ТСЖ "Ласточка"</v>
      </c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3"/>
      <c r="X737" s="621" t="str">
        <f>Name</f>
        <v>ТСЖ "Ласточка"</v>
      </c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3"/>
    </row>
    <row r="738" spans="1:46" s="12" customFormat="1" ht="12.75" customHeight="1">
      <c r="A738" s="624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3"/>
      <c r="X738" s="624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3"/>
    </row>
    <row r="739" spans="1:46" s="12" customFormat="1" ht="6" customHeight="1">
      <c r="A739" s="13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4"/>
      <c r="X739" s="13"/>
      <c r="Y739" s="11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  <c r="AT739" s="14"/>
    </row>
    <row r="740" spans="1:46" s="12" customFormat="1" ht="9.9499999999999993" customHeight="1">
      <c r="A740" s="13"/>
      <c r="B740" s="628" t="str">
        <f>"ИНН "&amp;INN&amp;", БИК "&amp;BIC&amp;", Р/С "&amp;PersonalAcc</f>
        <v>ИНН 2538091633, БИК 040813608, Р/С 40703810050000001746</v>
      </c>
      <c r="C740" s="628"/>
      <c r="D740" s="628"/>
      <c r="E740" s="628"/>
      <c r="F740" s="628"/>
      <c r="G740" s="628"/>
      <c r="H740" s="628"/>
      <c r="I740" s="628"/>
      <c r="J740" s="628"/>
      <c r="K740" s="628"/>
      <c r="L740" s="628"/>
      <c r="M740" s="628"/>
      <c r="N740" s="628"/>
      <c r="O740" s="53"/>
      <c r="P740" s="53"/>
      <c r="Q740" s="53"/>
      <c r="R740" s="53"/>
      <c r="S740" s="53"/>
      <c r="T740" s="53"/>
      <c r="U740" s="53"/>
      <c r="V740" s="53"/>
      <c r="W740" s="14"/>
      <c r="X740" s="13"/>
      <c r="Y740" s="628" t="str">
        <f>"ИНН "&amp;INN&amp;", БИК "&amp;BIC&amp;", Р/С "&amp;PersonalAcc</f>
        <v>ИНН 2538091633, БИК 040813608, Р/С 40703810050000001746</v>
      </c>
      <c r="Z740" s="628"/>
      <c r="AA740" s="628"/>
      <c r="AB740" s="628"/>
      <c r="AC740" s="628"/>
      <c r="AD740" s="628"/>
      <c r="AE740" s="628"/>
      <c r="AF740" s="628"/>
      <c r="AG740" s="628"/>
      <c r="AH740" s="628"/>
      <c r="AI740" s="628"/>
      <c r="AJ740" s="628"/>
      <c r="AK740" s="628"/>
      <c r="AL740" s="53"/>
      <c r="AM740" s="53"/>
      <c r="AN740" s="53"/>
      <c r="AO740" s="53"/>
      <c r="AP740" s="53"/>
      <c r="AQ740" s="53"/>
      <c r="AR740" s="53"/>
      <c r="AS740" s="53"/>
      <c r="AT740" s="14"/>
    </row>
    <row r="741" spans="1:46" s="12" customFormat="1" ht="9.9499999999999993" customHeight="1">
      <c r="A741" s="13"/>
      <c r="B741" s="628"/>
      <c r="C741" s="628"/>
      <c r="D741" s="628"/>
      <c r="E741" s="628"/>
      <c r="F741" s="628"/>
      <c r="G741" s="628"/>
      <c r="H741" s="628"/>
      <c r="I741" s="628"/>
      <c r="J741" s="628"/>
      <c r="K741" s="628"/>
      <c r="L741" s="628"/>
      <c r="M741" s="628"/>
      <c r="N741" s="628"/>
      <c r="O741" s="53"/>
      <c r="P741" s="53"/>
      <c r="Q741" s="53"/>
      <c r="R741" s="53"/>
      <c r="S741" s="53"/>
      <c r="T741" s="53"/>
      <c r="U741" s="53"/>
      <c r="V741" s="53"/>
      <c r="W741" s="14"/>
      <c r="X741" s="13"/>
      <c r="Y741" s="628"/>
      <c r="Z741" s="628"/>
      <c r="AA741" s="628"/>
      <c r="AB741" s="628"/>
      <c r="AC741" s="628"/>
      <c r="AD741" s="628"/>
      <c r="AE741" s="628"/>
      <c r="AF741" s="628"/>
      <c r="AG741" s="628"/>
      <c r="AH741" s="628"/>
      <c r="AI741" s="628"/>
      <c r="AJ741" s="628"/>
      <c r="AK741" s="628"/>
      <c r="AL741" s="53"/>
      <c r="AM741" s="53"/>
      <c r="AN741" s="53"/>
      <c r="AO741" s="53"/>
      <c r="AP741" s="53"/>
      <c r="AQ741" s="53"/>
      <c r="AR741" s="53"/>
      <c r="AS741" s="53"/>
      <c r="AT741" s="14"/>
    </row>
    <row r="742" spans="1:46" s="12" customFormat="1" ht="6" customHeight="1">
      <c r="A742" s="13"/>
      <c r="B742" s="628"/>
      <c r="C742" s="628"/>
      <c r="D742" s="628"/>
      <c r="E742" s="628"/>
      <c r="F742" s="628"/>
      <c r="G742" s="628"/>
      <c r="H742" s="628"/>
      <c r="I742" s="628"/>
      <c r="J742" s="628"/>
      <c r="K742" s="628"/>
      <c r="L742" s="628"/>
      <c r="M742" s="628"/>
      <c r="N742" s="628"/>
      <c r="O742" s="11"/>
      <c r="P742" s="11"/>
      <c r="Q742" s="11"/>
      <c r="R742" s="11"/>
      <c r="S742" s="11"/>
      <c r="T742" s="11"/>
      <c r="U742" s="11"/>
      <c r="V742" s="11"/>
      <c r="W742" s="14"/>
      <c r="X742" s="13"/>
      <c r="Y742" s="628"/>
      <c r="Z742" s="628"/>
      <c r="AA742" s="628"/>
      <c r="AB742" s="628"/>
      <c r="AC742" s="628"/>
      <c r="AD742" s="628"/>
      <c r="AE742" s="628"/>
      <c r="AF742" s="628"/>
      <c r="AG742" s="628"/>
      <c r="AH742" s="628"/>
      <c r="AI742" s="628"/>
      <c r="AJ742" s="628"/>
      <c r="AK742" s="628"/>
      <c r="AL742" s="11"/>
      <c r="AM742" s="11"/>
      <c r="AN742" s="11"/>
      <c r="AO742" s="11"/>
      <c r="AP742" s="11"/>
      <c r="AQ742" s="11"/>
      <c r="AR742" s="11"/>
      <c r="AS742" s="11"/>
      <c r="AT742" s="14"/>
    </row>
    <row r="743" spans="1:46" s="12" customFormat="1" ht="8.1" customHeight="1">
      <c r="A743" s="13"/>
      <c r="B743" s="628"/>
      <c r="C743" s="628"/>
      <c r="D743" s="628"/>
      <c r="E743" s="628"/>
      <c r="F743" s="628"/>
      <c r="G743" s="628"/>
      <c r="H743" s="628"/>
      <c r="I743" s="628"/>
      <c r="J743" s="628"/>
      <c r="K743" s="628"/>
      <c r="L743" s="628"/>
      <c r="M743" s="628"/>
      <c r="N743" s="628"/>
      <c r="O743" s="11"/>
      <c r="P743" s="11"/>
      <c r="Q743" s="11"/>
      <c r="R743" s="11"/>
      <c r="S743" s="11"/>
      <c r="T743" s="11"/>
      <c r="U743" s="11"/>
      <c r="V743" s="11"/>
      <c r="W743" s="14"/>
      <c r="X743" s="13"/>
      <c r="Y743" s="628"/>
      <c r="Z743" s="628"/>
      <c r="AA743" s="628"/>
      <c r="AB743" s="628"/>
      <c r="AC743" s="628"/>
      <c r="AD743" s="628"/>
      <c r="AE743" s="628"/>
      <c r="AF743" s="628"/>
      <c r="AG743" s="628"/>
      <c r="AH743" s="628"/>
      <c r="AI743" s="628"/>
      <c r="AJ743" s="628"/>
      <c r="AK743" s="628"/>
      <c r="AL743" s="11"/>
      <c r="AM743" s="11"/>
      <c r="AN743" s="11"/>
      <c r="AO743" s="11"/>
      <c r="AP743" s="11"/>
      <c r="AQ743" s="11"/>
      <c r="AR743" s="11"/>
      <c r="AS743" s="11"/>
      <c r="AT743" s="14"/>
    </row>
    <row r="744" spans="1:46" s="12" customFormat="1" ht="8.1" customHeight="1">
      <c r="A744" s="13"/>
      <c r="B744" s="628"/>
      <c r="C744" s="628"/>
      <c r="D744" s="628"/>
      <c r="E744" s="628"/>
      <c r="F744" s="628"/>
      <c r="G744" s="628"/>
      <c r="H744" s="628"/>
      <c r="I744" s="628"/>
      <c r="J744" s="628"/>
      <c r="K744" s="628"/>
      <c r="L744" s="628"/>
      <c r="M744" s="628"/>
      <c r="N744" s="628"/>
      <c r="O744" s="11"/>
      <c r="P744" s="11"/>
      <c r="Q744" s="11"/>
      <c r="R744" s="11"/>
      <c r="S744" s="11"/>
      <c r="T744" s="11"/>
      <c r="U744" s="11"/>
      <c r="V744" s="11"/>
      <c r="W744" s="14"/>
      <c r="X744" s="13"/>
      <c r="Y744" s="628"/>
      <c r="Z744" s="628"/>
      <c r="AA744" s="628"/>
      <c r="AB744" s="628"/>
      <c r="AC744" s="628"/>
      <c r="AD744" s="628"/>
      <c r="AE744" s="628"/>
      <c r="AF744" s="628"/>
      <c r="AG744" s="628"/>
      <c r="AH744" s="628"/>
      <c r="AI744" s="628"/>
      <c r="AJ744" s="628"/>
      <c r="AK744" s="628"/>
      <c r="AL744" s="11"/>
      <c r="AM744" s="11"/>
      <c r="AN744" s="11"/>
      <c r="AO744" s="11"/>
      <c r="AP744" s="11"/>
      <c r="AQ744" s="11"/>
      <c r="AR744" s="11"/>
      <c r="AS744" s="11"/>
      <c r="AT744" s="14"/>
    </row>
    <row r="745" spans="1:46" s="12" customFormat="1" ht="9.9499999999999993" customHeight="1">
      <c r="A745" s="13"/>
      <c r="B745" s="629" t="s">
        <v>758</v>
      </c>
      <c r="C745" s="629"/>
      <c r="D745" s="629"/>
      <c r="E745" s="629"/>
      <c r="F745" s="629"/>
      <c r="G745" s="629"/>
      <c r="H745" s="629"/>
      <c r="I745" s="629"/>
      <c r="J745" s="629"/>
      <c r="K745" s="629"/>
      <c r="L745" s="629"/>
      <c r="M745" s="629"/>
      <c r="N745" s="630"/>
      <c r="O745" s="11"/>
      <c r="P745" s="11"/>
      <c r="Q745" s="11"/>
      <c r="R745" s="11"/>
      <c r="S745" s="11"/>
      <c r="T745" s="11"/>
      <c r="U745" s="11"/>
      <c r="V745" s="11"/>
      <c r="W745" s="14"/>
      <c r="X745" s="13"/>
      <c r="Y745" s="629" t="s">
        <v>759</v>
      </c>
      <c r="Z745" s="629"/>
      <c r="AA745" s="629"/>
      <c r="AB745" s="629"/>
      <c r="AC745" s="629"/>
      <c r="AD745" s="629"/>
      <c r="AE745" s="629"/>
      <c r="AF745" s="629"/>
      <c r="AG745" s="629"/>
      <c r="AH745" s="629"/>
      <c r="AI745" s="629"/>
      <c r="AJ745" s="629"/>
      <c r="AK745" s="630"/>
      <c r="AL745" s="11"/>
      <c r="AM745" s="11"/>
      <c r="AN745" s="11"/>
      <c r="AO745" s="11"/>
      <c r="AP745" s="11"/>
      <c r="AQ745" s="11"/>
      <c r="AR745" s="11"/>
      <c r="AS745" s="11"/>
      <c r="AT745" s="14"/>
    </row>
    <row r="746" spans="1:46" s="12" customFormat="1" ht="8.1" customHeight="1">
      <c r="A746" s="13"/>
      <c r="B746" s="629"/>
      <c r="C746" s="629"/>
      <c r="D746" s="629"/>
      <c r="E746" s="629"/>
      <c r="F746" s="629"/>
      <c r="G746" s="629"/>
      <c r="H746" s="629"/>
      <c r="I746" s="629"/>
      <c r="J746" s="629"/>
      <c r="K746" s="629"/>
      <c r="L746" s="629"/>
      <c r="M746" s="629"/>
      <c r="N746" s="630"/>
      <c r="O746" s="11"/>
      <c r="P746" s="11"/>
      <c r="Q746" s="11"/>
      <c r="R746" s="11"/>
      <c r="S746" s="11"/>
      <c r="T746" s="11"/>
      <c r="U746" s="11"/>
      <c r="V746" s="11"/>
      <c r="W746" s="14"/>
      <c r="X746" s="13"/>
      <c r="Y746" s="629"/>
      <c r="Z746" s="629"/>
      <c r="AA746" s="629"/>
      <c r="AB746" s="629"/>
      <c r="AC746" s="629"/>
      <c r="AD746" s="629"/>
      <c r="AE746" s="629"/>
      <c r="AF746" s="629"/>
      <c r="AG746" s="629"/>
      <c r="AH746" s="629"/>
      <c r="AI746" s="629"/>
      <c r="AJ746" s="629"/>
      <c r="AK746" s="630"/>
      <c r="AL746" s="11"/>
      <c r="AM746" s="11"/>
      <c r="AN746" s="11"/>
      <c r="AO746" s="11"/>
      <c r="AP746" s="11"/>
      <c r="AQ746" s="11"/>
      <c r="AR746" s="11"/>
      <c r="AS746" s="11"/>
      <c r="AT746" s="14"/>
    </row>
    <row r="747" spans="1:46" s="12" customFormat="1" ht="8.1" customHeight="1">
      <c r="A747" s="13"/>
      <c r="B747" s="629" t="s">
        <v>1020</v>
      </c>
      <c r="C747" s="629"/>
      <c r="D747" s="629"/>
      <c r="E747" s="629"/>
      <c r="F747" s="629"/>
      <c r="G747" s="629"/>
      <c r="H747" s="629"/>
      <c r="I747" s="629"/>
      <c r="J747" s="629"/>
      <c r="K747" s="629"/>
      <c r="L747" s="629"/>
      <c r="M747" s="629"/>
      <c r="N747" s="630"/>
      <c r="O747" s="11"/>
      <c r="P747" s="11"/>
      <c r="Q747" s="11"/>
      <c r="R747" s="11"/>
      <c r="S747" s="11"/>
      <c r="T747" s="11"/>
      <c r="U747" s="11"/>
      <c r="V747" s="11"/>
      <c r="W747" s="14"/>
      <c r="X747" s="13"/>
      <c r="Y747" s="629" t="s">
        <v>1020</v>
      </c>
      <c r="Z747" s="629"/>
      <c r="AA747" s="629"/>
      <c r="AB747" s="629"/>
      <c r="AC747" s="629"/>
      <c r="AD747" s="629"/>
      <c r="AE747" s="629"/>
      <c r="AF747" s="629"/>
      <c r="AG747" s="629"/>
      <c r="AH747" s="629"/>
      <c r="AI747" s="629"/>
      <c r="AJ747" s="629"/>
      <c r="AK747" s="630"/>
      <c r="AL747" s="11"/>
      <c r="AM747" s="11"/>
      <c r="AN747" s="11"/>
      <c r="AO747" s="11"/>
      <c r="AP747" s="11"/>
      <c r="AQ747" s="11"/>
      <c r="AR747" s="11"/>
      <c r="AS747" s="11"/>
      <c r="AT747" s="14"/>
    </row>
    <row r="748" spans="1:46" s="12" customFormat="1" ht="9.9499999999999993" customHeight="1">
      <c r="A748" s="13"/>
      <c r="B748" s="629"/>
      <c r="C748" s="629"/>
      <c r="D748" s="629"/>
      <c r="E748" s="629"/>
      <c r="F748" s="629"/>
      <c r="G748" s="629"/>
      <c r="H748" s="629"/>
      <c r="I748" s="629"/>
      <c r="J748" s="629"/>
      <c r="K748" s="629"/>
      <c r="L748" s="629"/>
      <c r="M748" s="629"/>
      <c r="N748" s="630"/>
      <c r="O748" s="11"/>
      <c r="P748" s="11"/>
      <c r="Q748" s="11"/>
      <c r="R748" s="11"/>
      <c r="S748" s="11"/>
      <c r="T748" s="11"/>
      <c r="U748" s="11"/>
      <c r="V748" s="11"/>
      <c r="W748" s="14"/>
      <c r="X748" s="13"/>
      <c r="Y748" s="629"/>
      <c r="Z748" s="629"/>
      <c r="AA748" s="629"/>
      <c r="AB748" s="629"/>
      <c r="AC748" s="629"/>
      <c r="AD748" s="629"/>
      <c r="AE748" s="629"/>
      <c r="AF748" s="629"/>
      <c r="AG748" s="629"/>
      <c r="AH748" s="629"/>
      <c r="AI748" s="629"/>
      <c r="AJ748" s="629"/>
      <c r="AK748" s="630"/>
      <c r="AL748" s="11"/>
      <c r="AM748" s="11"/>
      <c r="AN748" s="11"/>
      <c r="AO748" s="11"/>
      <c r="AP748" s="11"/>
      <c r="AQ748" s="11"/>
      <c r="AR748" s="11"/>
      <c r="AS748" s="11"/>
      <c r="AT748" s="14"/>
    </row>
    <row r="749" spans="1:46" s="12" customFormat="1" ht="8.1" customHeight="1">
      <c r="A749" s="13"/>
      <c r="B749" s="629" t="s">
        <v>1086</v>
      </c>
      <c r="C749" s="629"/>
      <c r="D749" s="629"/>
      <c r="E749" s="629"/>
      <c r="F749" s="629"/>
      <c r="G749" s="629"/>
      <c r="H749" s="629"/>
      <c r="I749" s="629"/>
      <c r="J749" s="629"/>
      <c r="K749" s="629"/>
      <c r="L749" s="629"/>
      <c r="M749" s="629"/>
      <c r="N749" s="630"/>
      <c r="O749" s="11"/>
      <c r="P749" s="11"/>
      <c r="Q749" s="11"/>
      <c r="R749" s="11"/>
      <c r="S749" s="11"/>
      <c r="T749" s="11"/>
      <c r="U749" s="11"/>
      <c r="V749" s="11"/>
      <c r="W749" s="14"/>
      <c r="X749" s="13"/>
      <c r="Y749" s="629" t="s">
        <v>1087</v>
      </c>
      <c r="Z749" s="629"/>
      <c r="AA749" s="629"/>
      <c r="AB749" s="629"/>
      <c r="AC749" s="629"/>
      <c r="AD749" s="629"/>
      <c r="AE749" s="629"/>
      <c r="AF749" s="629"/>
      <c r="AG749" s="629"/>
      <c r="AH749" s="629"/>
      <c r="AI749" s="629"/>
      <c r="AJ749" s="629"/>
      <c r="AK749" s="630"/>
      <c r="AL749" s="11"/>
      <c r="AM749" s="11"/>
      <c r="AN749" s="11"/>
      <c r="AO749" s="11"/>
      <c r="AP749" s="11"/>
      <c r="AQ749" s="11"/>
      <c r="AR749" s="11"/>
      <c r="AS749" s="11"/>
      <c r="AT749" s="14"/>
    </row>
    <row r="750" spans="1:46" s="12" customFormat="1" ht="8.1" customHeight="1">
      <c r="A750" s="13"/>
      <c r="B750" s="629"/>
      <c r="C750" s="629"/>
      <c r="D750" s="629"/>
      <c r="E750" s="629"/>
      <c r="F750" s="629"/>
      <c r="G750" s="629"/>
      <c r="H750" s="629"/>
      <c r="I750" s="629"/>
      <c r="J750" s="629"/>
      <c r="K750" s="629"/>
      <c r="L750" s="629"/>
      <c r="M750" s="629"/>
      <c r="N750" s="630"/>
      <c r="O750" s="11"/>
      <c r="P750" s="11"/>
      <c r="Q750" s="11"/>
      <c r="R750" s="11"/>
      <c r="S750" s="11"/>
      <c r="T750" s="11"/>
      <c r="U750" s="11"/>
      <c r="V750" s="11"/>
      <c r="W750" s="14"/>
      <c r="X750" s="13"/>
      <c r="Y750" s="629"/>
      <c r="Z750" s="629"/>
      <c r="AA750" s="629"/>
      <c r="AB750" s="629"/>
      <c r="AC750" s="629"/>
      <c r="AD750" s="629"/>
      <c r="AE750" s="629"/>
      <c r="AF750" s="629"/>
      <c r="AG750" s="629"/>
      <c r="AH750" s="629"/>
      <c r="AI750" s="629"/>
      <c r="AJ750" s="629"/>
      <c r="AK750" s="630"/>
      <c r="AL750" s="11"/>
      <c r="AM750" s="11"/>
      <c r="AN750" s="11"/>
      <c r="AO750" s="11"/>
      <c r="AP750" s="11"/>
      <c r="AQ750" s="11"/>
      <c r="AR750" s="11"/>
      <c r="AS750" s="11"/>
      <c r="AT750" s="14"/>
    </row>
    <row r="751" spans="1:46" s="12" customFormat="1" ht="9.9499999999999993" customHeight="1">
      <c r="A751" s="13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4"/>
      <c r="X751" s="13"/>
      <c r="Y751" s="11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  <c r="AN751" s="11"/>
      <c r="AO751" s="11"/>
      <c r="AP751" s="11"/>
      <c r="AQ751" s="11"/>
      <c r="AR751" s="11"/>
      <c r="AS751" s="11"/>
      <c r="AT751" s="14"/>
    </row>
    <row r="752" spans="1:46" s="12" customFormat="1" ht="8.1" customHeight="1">
      <c r="A752" s="13"/>
      <c r="B752" s="631" t="s">
        <v>880</v>
      </c>
      <c r="C752" s="631"/>
      <c r="D752" s="631"/>
      <c r="E752" s="631"/>
      <c r="F752" s="631"/>
      <c r="G752" s="631"/>
      <c r="H752" s="631"/>
      <c r="I752" s="631"/>
      <c r="J752" s="631"/>
      <c r="K752" s="631"/>
      <c r="L752" s="631"/>
      <c r="M752" s="631"/>
      <c r="N752" s="632"/>
      <c r="O752" s="11"/>
      <c r="P752" s="11"/>
      <c r="Q752" s="11"/>
      <c r="R752" s="11"/>
      <c r="S752" s="11"/>
      <c r="T752" s="11"/>
      <c r="U752" s="11"/>
      <c r="V752" s="11"/>
      <c r="W752" s="14"/>
      <c r="X752" s="13"/>
      <c r="Y752" s="631" t="s">
        <v>881</v>
      </c>
      <c r="Z752" s="631"/>
      <c r="AA752" s="631"/>
      <c r="AB752" s="631"/>
      <c r="AC752" s="631"/>
      <c r="AD752" s="631"/>
      <c r="AE752" s="631"/>
      <c r="AF752" s="631"/>
      <c r="AG752" s="631"/>
      <c r="AH752" s="631"/>
      <c r="AI752" s="631"/>
      <c r="AJ752" s="631"/>
      <c r="AK752" s="632"/>
      <c r="AL752" s="11"/>
      <c r="AM752" s="11"/>
      <c r="AN752" s="11"/>
      <c r="AO752" s="11"/>
      <c r="AP752" s="11"/>
      <c r="AQ752" s="11"/>
      <c r="AR752" s="11"/>
      <c r="AS752" s="11"/>
      <c r="AT752" s="14"/>
    </row>
    <row r="753" spans="1:46" s="12" customFormat="1" ht="9.9499999999999993" customHeight="1">
      <c r="A753" s="13"/>
      <c r="B753" s="631"/>
      <c r="C753" s="631"/>
      <c r="D753" s="631"/>
      <c r="E753" s="631"/>
      <c r="F753" s="631"/>
      <c r="G753" s="631"/>
      <c r="H753" s="631"/>
      <c r="I753" s="631"/>
      <c r="J753" s="631"/>
      <c r="K753" s="631"/>
      <c r="L753" s="631"/>
      <c r="M753" s="631"/>
      <c r="N753" s="632"/>
      <c r="O753" s="11"/>
      <c r="P753" s="11"/>
      <c r="Q753" s="11"/>
      <c r="R753" s="11"/>
      <c r="S753" s="11"/>
      <c r="T753" s="11"/>
      <c r="U753" s="11"/>
      <c r="V753" s="11"/>
      <c r="W753" s="14"/>
      <c r="X753" s="13"/>
      <c r="Y753" s="631"/>
      <c r="Z753" s="631"/>
      <c r="AA753" s="631"/>
      <c r="AB753" s="631"/>
      <c r="AC753" s="631"/>
      <c r="AD753" s="631"/>
      <c r="AE753" s="631"/>
      <c r="AF753" s="631"/>
      <c r="AG753" s="631"/>
      <c r="AH753" s="631"/>
      <c r="AI753" s="631"/>
      <c r="AJ753" s="631"/>
      <c r="AK753" s="632"/>
      <c r="AL753" s="11"/>
      <c r="AM753" s="11"/>
      <c r="AN753" s="11"/>
      <c r="AO753" s="11"/>
      <c r="AP753" s="11"/>
      <c r="AQ753" s="11"/>
      <c r="AR753" s="11"/>
      <c r="AS753" s="11"/>
      <c r="AT753" s="14"/>
    </row>
    <row r="754" spans="1:46" s="12" customFormat="1" ht="9.9499999999999993" customHeight="1">
      <c r="A754" s="13"/>
      <c r="B754" s="631"/>
      <c r="C754" s="631"/>
      <c r="D754" s="631"/>
      <c r="E754" s="631"/>
      <c r="F754" s="631"/>
      <c r="G754" s="631"/>
      <c r="H754" s="631"/>
      <c r="I754" s="631"/>
      <c r="J754" s="631"/>
      <c r="K754" s="631"/>
      <c r="L754" s="631"/>
      <c r="M754" s="631"/>
      <c r="N754" s="632"/>
      <c r="O754" s="11"/>
      <c r="P754" s="11"/>
      <c r="Q754" s="11"/>
      <c r="R754" s="11"/>
      <c r="S754" s="11"/>
      <c r="T754" s="11"/>
      <c r="U754" s="11"/>
      <c r="V754" s="11"/>
      <c r="W754" s="14"/>
      <c r="X754" s="13"/>
      <c r="Y754" s="631"/>
      <c r="Z754" s="631"/>
      <c r="AA754" s="631"/>
      <c r="AB754" s="631"/>
      <c r="AC754" s="631"/>
      <c r="AD754" s="631"/>
      <c r="AE754" s="631"/>
      <c r="AF754" s="631"/>
      <c r="AG754" s="631"/>
      <c r="AH754" s="631"/>
      <c r="AI754" s="631"/>
      <c r="AJ754" s="631"/>
      <c r="AK754" s="632"/>
      <c r="AL754" s="11"/>
      <c r="AM754" s="11"/>
      <c r="AN754" s="11"/>
      <c r="AO754" s="11"/>
      <c r="AP754" s="11"/>
      <c r="AQ754" s="11"/>
      <c r="AR754" s="11"/>
      <c r="AS754" s="11"/>
      <c r="AT754" s="14"/>
    </row>
    <row r="755" spans="1:46" s="12" customFormat="1" ht="9.9499999999999993" customHeight="1">
      <c r="A755" s="13"/>
      <c r="B755" s="631"/>
      <c r="C755" s="631"/>
      <c r="D755" s="631"/>
      <c r="E755" s="631"/>
      <c r="F755" s="631"/>
      <c r="G755" s="631"/>
      <c r="H755" s="631"/>
      <c r="I755" s="631"/>
      <c r="J755" s="631"/>
      <c r="K755" s="631"/>
      <c r="L755" s="631"/>
      <c r="M755" s="631"/>
      <c r="N755" s="632"/>
      <c r="O755" s="11"/>
      <c r="P755" s="11"/>
      <c r="Q755" s="11"/>
      <c r="R755" s="11"/>
      <c r="S755" s="11"/>
      <c r="T755" s="11"/>
      <c r="U755" s="11"/>
      <c r="V755" s="11"/>
      <c r="W755" s="14"/>
      <c r="X755" s="13"/>
      <c r="Y755" s="631"/>
      <c r="Z755" s="631"/>
      <c r="AA755" s="631"/>
      <c r="AB755" s="631"/>
      <c r="AC755" s="631"/>
      <c r="AD755" s="631"/>
      <c r="AE755" s="631"/>
      <c r="AF755" s="631"/>
      <c r="AG755" s="631"/>
      <c r="AH755" s="631"/>
      <c r="AI755" s="631"/>
      <c r="AJ755" s="631"/>
      <c r="AK755" s="632"/>
      <c r="AL755" s="11"/>
      <c r="AM755" s="11"/>
      <c r="AN755" s="11"/>
      <c r="AO755" s="11"/>
      <c r="AP755" s="11"/>
      <c r="AQ755" s="11"/>
      <c r="AR755" s="11"/>
      <c r="AS755" s="11"/>
      <c r="AT755" s="14"/>
    </row>
    <row r="756" spans="1:46" s="12" customFormat="1" ht="6" customHeight="1">
      <c r="A756" s="15"/>
      <c r="B756" s="633"/>
      <c r="C756" s="633"/>
      <c r="D756" s="633"/>
      <c r="E756" s="633"/>
      <c r="F756" s="633"/>
      <c r="G756" s="633"/>
      <c r="H756" s="633"/>
      <c r="I756" s="633"/>
      <c r="J756" s="633"/>
      <c r="K756" s="633"/>
      <c r="L756" s="633"/>
      <c r="M756" s="633"/>
      <c r="N756" s="633"/>
      <c r="O756" s="16"/>
      <c r="P756" s="16"/>
      <c r="Q756" s="16"/>
      <c r="R756" s="16"/>
      <c r="S756" s="16"/>
      <c r="T756" s="16"/>
      <c r="U756" s="16"/>
      <c r="V756" s="16"/>
      <c r="W756" s="17"/>
      <c r="X756" s="15"/>
      <c r="Y756" s="633"/>
      <c r="Z756" s="633"/>
      <c r="AA756" s="633"/>
      <c r="AB756" s="633"/>
      <c r="AC756" s="633"/>
      <c r="AD756" s="633"/>
      <c r="AE756" s="633"/>
      <c r="AF756" s="633"/>
      <c r="AG756" s="633"/>
      <c r="AH756" s="633"/>
      <c r="AI756" s="633"/>
      <c r="AJ756" s="633"/>
      <c r="AK756" s="633"/>
      <c r="AL756" s="16"/>
      <c r="AM756" s="16"/>
      <c r="AN756" s="16"/>
      <c r="AO756" s="16"/>
      <c r="AP756" s="16"/>
      <c r="AQ756" s="16"/>
      <c r="AR756" s="16"/>
      <c r="AS756" s="16"/>
      <c r="AT756" s="17"/>
    </row>
    <row r="757" spans="1:46" s="11" customFormat="1" ht="6.75" customHeight="1">
      <c r="A757" s="8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10"/>
      <c r="X757" s="8"/>
      <c r="Y757" s="9"/>
      <c r="Z757" s="9"/>
      <c r="AA757" s="9"/>
      <c r="AB757" s="9"/>
      <c r="AC757" s="9"/>
      <c r="AD757" s="9"/>
      <c r="AE757" s="9"/>
      <c r="AF757" s="9"/>
      <c r="AG757" s="9"/>
      <c r="AH757" s="9"/>
      <c r="AI757" s="9"/>
      <c r="AJ757" s="9"/>
      <c r="AK757" s="9"/>
      <c r="AL757" s="9"/>
      <c r="AM757" s="9"/>
      <c r="AN757" s="9"/>
      <c r="AO757" s="9"/>
      <c r="AP757" s="9"/>
      <c r="AQ757" s="9"/>
      <c r="AR757" s="9"/>
      <c r="AS757" s="9"/>
      <c r="AT757" s="10"/>
    </row>
    <row r="758" spans="1:46" s="12" customFormat="1" ht="12.75" customHeight="1">
      <c r="A758" s="621" t="str">
        <f>Name</f>
        <v>ТСЖ "Ласточка"</v>
      </c>
      <c r="B758" s="626"/>
      <c r="C758" s="626"/>
      <c r="D758" s="626"/>
      <c r="E758" s="626"/>
      <c r="F758" s="626"/>
      <c r="G758" s="626"/>
      <c r="H758" s="626"/>
      <c r="I758" s="626"/>
      <c r="J758" s="626"/>
      <c r="K758" s="626"/>
      <c r="L758" s="626"/>
      <c r="M758" s="626"/>
      <c r="N758" s="626"/>
      <c r="O758" s="626"/>
      <c r="P758" s="626"/>
      <c r="Q758" s="626"/>
      <c r="R758" s="626"/>
      <c r="S758" s="626"/>
      <c r="T758" s="626"/>
      <c r="U758" s="626"/>
      <c r="V758" s="626"/>
      <c r="W758" s="627"/>
      <c r="X758" s="621" t="str">
        <f>Name</f>
        <v>ТСЖ "Ласточка"</v>
      </c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3"/>
    </row>
    <row r="759" spans="1:46" s="12" customFormat="1" ht="12.75" customHeight="1">
      <c r="A759" s="621"/>
      <c r="B759" s="626"/>
      <c r="C759" s="626"/>
      <c r="D759" s="626"/>
      <c r="E759" s="626"/>
      <c r="F759" s="626"/>
      <c r="G759" s="626"/>
      <c r="H759" s="626"/>
      <c r="I759" s="626"/>
      <c r="J759" s="626"/>
      <c r="K759" s="626"/>
      <c r="L759" s="626"/>
      <c r="M759" s="626"/>
      <c r="N759" s="626"/>
      <c r="O759" s="626"/>
      <c r="P759" s="626"/>
      <c r="Q759" s="626"/>
      <c r="R759" s="626"/>
      <c r="S759" s="626"/>
      <c r="T759" s="626"/>
      <c r="U759" s="626"/>
      <c r="V759" s="626"/>
      <c r="W759" s="627"/>
      <c r="X759" s="624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3"/>
    </row>
    <row r="760" spans="1:46" s="12" customFormat="1" ht="6" customHeight="1">
      <c r="A760" s="621"/>
      <c r="B760" s="626"/>
      <c r="C760" s="626"/>
      <c r="D760" s="626"/>
      <c r="E760" s="626"/>
      <c r="F760" s="626"/>
      <c r="G760" s="626"/>
      <c r="H760" s="626"/>
      <c r="I760" s="626"/>
      <c r="J760" s="626"/>
      <c r="K760" s="626"/>
      <c r="L760" s="626"/>
      <c r="M760" s="626"/>
      <c r="N760" s="626"/>
      <c r="O760" s="626"/>
      <c r="P760" s="626"/>
      <c r="Q760" s="626"/>
      <c r="R760" s="626"/>
      <c r="S760" s="626"/>
      <c r="T760" s="626"/>
      <c r="U760" s="626"/>
      <c r="V760" s="626"/>
      <c r="W760" s="627"/>
      <c r="X760" s="13"/>
      <c r="Y760" s="11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  <c r="AT760" s="14"/>
    </row>
    <row r="761" spans="1:46" s="12" customFormat="1" ht="9.9499999999999993" customHeight="1">
      <c r="A761" s="13"/>
      <c r="B761" s="625" t="str">
        <f>"ИНН "&amp;INN&amp;", БИК "&amp;BIC&amp;", Р/С "&amp;PersonalAcc</f>
        <v>ИНН 2538091633, БИК 040813608, Р/С 40703810050000001746</v>
      </c>
      <c r="C761" s="625"/>
      <c r="D761" s="625"/>
      <c r="E761" s="625"/>
      <c r="F761" s="625"/>
      <c r="G761" s="625"/>
      <c r="H761" s="625"/>
      <c r="I761" s="625"/>
      <c r="J761" s="625"/>
      <c r="K761" s="625"/>
      <c r="L761" s="625"/>
      <c r="M761" s="625"/>
      <c r="N761" s="625"/>
      <c r="O761" s="53"/>
      <c r="P761" s="53"/>
      <c r="Q761" s="53"/>
      <c r="R761" s="53"/>
      <c r="S761" s="53"/>
      <c r="T761" s="53"/>
      <c r="U761" s="53"/>
      <c r="V761" s="53"/>
      <c r="W761" s="14"/>
      <c r="X761" s="13"/>
      <c r="Y761" s="628" t="str">
        <f>"ИНН "&amp;INN&amp;", БИК "&amp;BIC&amp;", Р/С "&amp;PersonalAcc</f>
        <v>ИНН 2538091633, БИК 040813608, Р/С 40703810050000001746</v>
      </c>
      <c r="Z761" s="628"/>
      <c r="AA761" s="628"/>
      <c r="AB761" s="628"/>
      <c r="AC761" s="628"/>
      <c r="AD761" s="628"/>
      <c r="AE761" s="628"/>
      <c r="AF761" s="628"/>
      <c r="AG761" s="628"/>
      <c r="AH761" s="628"/>
      <c r="AI761" s="628"/>
      <c r="AJ761" s="628"/>
      <c r="AK761" s="628"/>
      <c r="AL761" s="53"/>
      <c r="AM761" s="53"/>
      <c r="AN761" s="53"/>
      <c r="AO761" s="53"/>
      <c r="AP761" s="53"/>
      <c r="AQ761" s="53"/>
      <c r="AR761" s="53"/>
      <c r="AS761" s="53"/>
      <c r="AT761" s="14"/>
    </row>
    <row r="762" spans="1:46" s="12" customFormat="1" ht="9.9499999999999993" customHeight="1">
      <c r="A762" s="13"/>
      <c r="B762" s="625"/>
      <c r="C762" s="625"/>
      <c r="D762" s="625"/>
      <c r="E762" s="625"/>
      <c r="F762" s="625"/>
      <c r="G762" s="625"/>
      <c r="H762" s="625"/>
      <c r="I762" s="625"/>
      <c r="J762" s="625"/>
      <c r="K762" s="625"/>
      <c r="L762" s="625"/>
      <c r="M762" s="625"/>
      <c r="N762" s="625"/>
      <c r="O762" s="53"/>
      <c r="P762" s="53"/>
      <c r="Q762" s="53"/>
      <c r="R762" s="53"/>
      <c r="S762" s="53"/>
      <c r="T762" s="53"/>
      <c r="U762" s="53"/>
      <c r="V762" s="53"/>
      <c r="W762" s="14"/>
      <c r="X762" s="13"/>
      <c r="Y762" s="628"/>
      <c r="Z762" s="628"/>
      <c r="AA762" s="628"/>
      <c r="AB762" s="628"/>
      <c r="AC762" s="628"/>
      <c r="AD762" s="628"/>
      <c r="AE762" s="628"/>
      <c r="AF762" s="628"/>
      <c r="AG762" s="628"/>
      <c r="AH762" s="628"/>
      <c r="AI762" s="628"/>
      <c r="AJ762" s="628"/>
      <c r="AK762" s="628"/>
      <c r="AL762" s="53"/>
      <c r="AM762" s="53"/>
      <c r="AN762" s="53"/>
      <c r="AO762" s="53"/>
      <c r="AP762" s="53"/>
      <c r="AQ762" s="53"/>
      <c r="AR762" s="53"/>
      <c r="AS762" s="53"/>
      <c r="AT762" s="14"/>
    </row>
    <row r="763" spans="1:46" s="12" customFormat="1" ht="6" customHeight="1">
      <c r="A763" s="13"/>
      <c r="B763" s="625"/>
      <c r="C763" s="625"/>
      <c r="D763" s="625"/>
      <c r="E763" s="625"/>
      <c r="F763" s="625"/>
      <c r="G763" s="625"/>
      <c r="H763" s="625"/>
      <c r="I763" s="625"/>
      <c r="J763" s="625"/>
      <c r="K763" s="625"/>
      <c r="L763" s="625"/>
      <c r="M763" s="625"/>
      <c r="N763" s="625"/>
      <c r="O763" s="11"/>
      <c r="P763" s="11"/>
      <c r="Q763" s="11"/>
      <c r="R763" s="11"/>
      <c r="S763" s="11"/>
      <c r="T763" s="11"/>
      <c r="U763" s="11"/>
      <c r="V763" s="11"/>
      <c r="W763" s="14"/>
      <c r="X763" s="13"/>
      <c r="Y763" s="628"/>
      <c r="Z763" s="628"/>
      <c r="AA763" s="628"/>
      <c r="AB763" s="628"/>
      <c r="AC763" s="628"/>
      <c r="AD763" s="628"/>
      <c r="AE763" s="628"/>
      <c r="AF763" s="628"/>
      <c r="AG763" s="628"/>
      <c r="AH763" s="628"/>
      <c r="AI763" s="628"/>
      <c r="AJ763" s="628"/>
      <c r="AK763" s="628"/>
      <c r="AL763" s="11"/>
      <c r="AM763" s="11"/>
      <c r="AN763" s="11"/>
      <c r="AO763" s="11"/>
      <c r="AP763" s="11"/>
      <c r="AQ763" s="11"/>
      <c r="AR763" s="11"/>
      <c r="AS763" s="11"/>
      <c r="AT763" s="14"/>
    </row>
    <row r="764" spans="1:46" s="12" customFormat="1" ht="8.1" customHeight="1">
      <c r="A764" s="13"/>
      <c r="B764" s="625"/>
      <c r="C764" s="625"/>
      <c r="D764" s="625"/>
      <c r="E764" s="625"/>
      <c r="F764" s="625"/>
      <c r="G764" s="625"/>
      <c r="H764" s="625"/>
      <c r="I764" s="625"/>
      <c r="J764" s="625"/>
      <c r="K764" s="625"/>
      <c r="L764" s="625"/>
      <c r="M764" s="625"/>
      <c r="N764" s="625"/>
      <c r="O764" s="11"/>
      <c r="P764" s="11"/>
      <c r="Q764" s="11"/>
      <c r="R764" s="11"/>
      <c r="S764" s="11"/>
      <c r="T764" s="11"/>
      <c r="U764" s="11"/>
      <c r="V764" s="11"/>
      <c r="W764" s="14"/>
      <c r="X764" s="13"/>
      <c r="Y764" s="628"/>
      <c r="Z764" s="628"/>
      <c r="AA764" s="628"/>
      <c r="AB764" s="628"/>
      <c r="AC764" s="628"/>
      <c r="AD764" s="628"/>
      <c r="AE764" s="628"/>
      <c r="AF764" s="628"/>
      <c r="AG764" s="628"/>
      <c r="AH764" s="628"/>
      <c r="AI764" s="628"/>
      <c r="AJ764" s="628"/>
      <c r="AK764" s="628"/>
      <c r="AL764" s="11"/>
      <c r="AM764" s="11"/>
      <c r="AN764" s="11"/>
      <c r="AO764" s="11"/>
      <c r="AP764" s="11"/>
      <c r="AQ764" s="11"/>
      <c r="AR764" s="11"/>
      <c r="AS764" s="11"/>
      <c r="AT764" s="14"/>
    </row>
    <row r="765" spans="1:46" s="12" customFormat="1" ht="8.1" customHeight="1">
      <c r="A765" s="13"/>
      <c r="B765" s="625"/>
      <c r="C765" s="625"/>
      <c r="D765" s="625"/>
      <c r="E765" s="625"/>
      <c r="F765" s="625"/>
      <c r="G765" s="625"/>
      <c r="H765" s="625"/>
      <c r="I765" s="625"/>
      <c r="J765" s="625"/>
      <c r="K765" s="625"/>
      <c r="L765" s="625"/>
      <c r="M765" s="625"/>
      <c r="N765" s="625"/>
      <c r="O765" s="11"/>
      <c r="P765" s="11"/>
      <c r="Q765" s="11"/>
      <c r="R765" s="11"/>
      <c r="S765" s="11"/>
      <c r="T765" s="11"/>
      <c r="U765" s="11"/>
      <c r="V765" s="11"/>
      <c r="W765" s="14"/>
      <c r="X765" s="13"/>
      <c r="Y765" s="628"/>
      <c r="Z765" s="628"/>
      <c r="AA765" s="628"/>
      <c r="AB765" s="628"/>
      <c r="AC765" s="628"/>
      <c r="AD765" s="628"/>
      <c r="AE765" s="628"/>
      <c r="AF765" s="628"/>
      <c r="AG765" s="628"/>
      <c r="AH765" s="628"/>
      <c r="AI765" s="628"/>
      <c r="AJ765" s="628"/>
      <c r="AK765" s="628"/>
      <c r="AL765" s="11"/>
      <c r="AM765" s="11"/>
      <c r="AN765" s="11"/>
      <c r="AO765" s="11"/>
      <c r="AP765" s="11"/>
      <c r="AQ765" s="11"/>
      <c r="AR765" s="11"/>
      <c r="AS765" s="11"/>
      <c r="AT765" s="14"/>
    </row>
    <row r="766" spans="1:46" s="12" customFormat="1" ht="9.9499999999999993" customHeight="1">
      <c r="A766" s="13"/>
      <c r="B766" s="629" t="s">
        <v>760</v>
      </c>
      <c r="C766" s="629"/>
      <c r="D766" s="629"/>
      <c r="E766" s="629"/>
      <c r="F766" s="629"/>
      <c r="G766" s="629"/>
      <c r="H766" s="629"/>
      <c r="I766" s="629"/>
      <c r="J766" s="629"/>
      <c r="K766" s="629"/>
      <c r="L766" s="629"/>
      <c r="M766" s="629"/>
      <c r="N766" s="630"/>
      <c r="O766" s="11"/>
      <c r="P766" s="11"/>
      <c r="Q766" s="11"/>
      <c r="R766" s="11"/>
      <c r="S766" s="11"/>
      <c r="T766" s="11"/>
      <c r="U766" s="11"/>
      <c r="V766" s="11"/>
      <c r="W766" s="14"/>
      <c r="X766" s="13"/>
      <c r="Y766" s="629" t="s">
        <v>761</v>
      </c>
      <c r="Z766" s="629"/>
      <c r="AA766" s="629"/>
      <c r="AB766" s="629"/>
      <c r="AC766" s="629"/>
      <c r="AD766" s="629"/>
      <c r="AE766" s="629"/>
      <c r="AF766" s="629"/>
      <c r="AG766" s="629"/>
      <c r="AH766" s="629"/>
      <c r="AI766" s="629"/>
      <c r="AJ766" s="629"/>
      <c r="AK766" s="630"/>
      <c r="AL766" s="11"/>
      <c r="AM766" s="11"/>
      <c r="AN766" s="11"/>
      <c r="AO766" s="11"/>
      <c r="AP766" s="11"/>
      <c r="AQ766" s="11"/>
      <c r="AR766" s="11"/>
      <c r="AS766" s="11"/>
      <c r="AT766" s="14"/>
    </row>
    <row r="767" spans="1:46" s="12" customFormat="1" ht="8.1" customHeight="1">
      <c r="A767" s="13"/>
      <c r="B767" s="629"/>
      <c r="C767" s="629"/>
      <c r="D767" s="629"/>
      <c r="E767" s="629"/>
      <c r="F767" s="629"/>
      <c r="G767" s="629"/>
      <c r="H767" s="629"/>
      <c r="I767" s="629"/>
      <c r="J767" s="629"/>
      <c r="K767" s="629"/>
      <c r="L767" s="629"/>
      <c r="M767" s="629"/>
      <c r="N767" s="630"/>
      <c r="O767" s="11"/>
      <c r="P767" s="11"/>
      <c r="Q767" s="11"/>
      <c r="R767" s="11"/>
      <c r="S767" s="11"/>
      <c r="T767" s="11"/>
      <c r="U767" s="11"/>
      <c r="V767" s="11"/>
      <c r="W767" s="14"/>
      <c r="X767" s="13"/>
      <c r="Y767" s="629"/>
      <c r="Z767" s="629"/>
      <c r="AA767" s="629"/>
      <c r="AB767" s="629"/>
      <c r="AC767" s="629"/>
      <c r="AD767" s="629"/>
      <c r="AE767" s="629"/>
      <c r="AF767" s="629"/>
      <c r="AG767" s="629"/>
      <c r="AH767" s="629"/>
      <c r="AI767" s="629"/>
      <c r="AJ767" s="629"/>
      <c r="AK767" s="630"/>
      <c r="AL767" s="11"/>
      <c r="AM767" s="11"/>
      <c r="AN767" s="11"/>
      <c r="AO767" s="11"/>
      <c r="AP767" s="11"/>
      <c r="AQ767" s="11"/>
      <c r="AR767" s="11"/>
      <c r="AS767" s="11"/>
      <c r="AT767" s="14"/>
    </row>
    <row r="768" spans="1:46" s="12" customFormat="1" ht="8.1" customHeight="1">
      <c r="A768" s="13"/>
      <c r="B768" s="629" t="s">
        <v>1020</v>
      </c>
      <c r="C768" s="629"/>
      <c r="D768" s="629"/>
      <c r="E768" s="629"/>
      <c r="F768" s="629"/>
      <c r="G768" s="629"/>
      <c r="H768" s="629"/>
      <c r="I768" s="629"/>
      <c r="J768" s="629"/>
      <c r="K768" s="629"/>
      <c r="L768" s="629"/>
      <c r="M768" s="629"/>
      <c r="N768" s="630"/>
      <c r="O768" s="11"/>
      <c r="P768" s="11"/>
      <c r="Q768" s="11"/>
      <c r="R768" s="11"/>
      <c r="S768" s="11"/>
      <c r="T768" s="11"/>
      <c r="U768" s="11"/>
      <c r="V768" s="11"/>
      <c r="W768" s="14"/>
      <c r="X768" s="13"/>
      <c r="Y768" s="629" t="s">
        <v>1020</v>
      </c>
      <c r="Z768" s="629"/>
      <c r="AA768" s="629"/>
      <c r="AB768" s="629"/>
      <c r="AC768" s="629"/>
      <c r="AD768" s="629"/>
      <c r="AE768" s="629"/>
      <c r="AF768" s="629"/>
      <c r="AG768" s="629"/>
      <c r="AH768" s="629"/>
      <c r="AI768" s="629"/>
      <c r="AJ768" s="629"/>
      <c r="AK768" s="630"/>
      <c r="AL768" s="11"/>
      <c r="AM768" s="11"/>
      <c r="AN768" s="11"/>
      <c r="AO768" s="11"/>
      <c r="AP768" s="11"/>
      <c r="AQ768" s="11"/>
      <c r="AR768" s="11"/>
      <c r="AS768" s="11"/>
      <c r="AT768" s="14"/>
    </row>
    <row r="769" spans="1:46" s="12" customFormat="1" ht="9.9499999999999993" customHeight="1">
      <c r="A769" s="13"/>
      <c r="B769" s="629"/>
      <c r="C769" s="629"/>
      <c r="D769" s="629"/>
      <c r="E769" s="629"/>
      <c r="F769" s="629"/>
      <c r="G769" s="629"/>
      <c r="H769" s="629"/>
      <c r="I769" s="629"/>
      <c r="J769" s="629"/>
      <c r="K769" s="629"/>
      <c r="L769" s="629"/>
      <c r="M769" s="629"/>
      <c r="N769" s="630"/>
      <c r="O769" s="11"/>
      <c r="P769" s="11"/>
      <c r="Q769" s="11"/>
      <c r="R769" s="11"/>
      <c r="S769" s="11"/>
      <c r="T769" s="11"/>
      <c r="U769" s="11"/>
      <c r="V769" s="11"/>
      <c r="W769" s="14"/>
      <c r="X769" s="13"/>
      <c r="Y769" s="629"/>
      <c r="Z769" s="629"/>
      <c r="AA769" s="629"/>
      <c r="AB769" s="629"/>
      <c r="AC769" s="629"/>
      <c r="AD769" s="629"/>
      <c r="AE769" s="629"/>
      <c r="AF769" s="629"/>
      <c r="AG769" s="629"/>
      <c r="AH769" s="629"/>
      <c r="AI769" s="629"/>
      <c r="AJ769" s="629"/>
      <c r="AK769" s="630"/>
      <c r="AL769" s="11"/>
      <c r="AM769" s="11"/>
      <c r="AN769" s="11"/>
      <c r="AO769" s="11"/>
      <c r="AP769" s="11"/>
      <c r="AQ769" s="11"/>
      <c r="AR769" s="11"/>
      <c r="AS769" s="11"/>
      <c r="AT769" s="14"/>
    </row>
    <row r="770" spans="1:46" s="12" customFormat="1" ht="8.1" customHeight="1">
      <c r="A770" s="13"/>
      <c r="B770" s="629" t="s">
        <v>1088</v>
      </c>
      <c r="C770" s="629"/>
      <c r="D770" s="629"/>
      <c r="E770" s="629"/>
      <c r="F770" s="629"/>
      <c r="G770" s="629"/>
      <c r="H770" s="629"/>
      <c r="I770" s="629"/>
      <c r="J770" s="629"/>
      <c r="K770" s="629"/>
      <c r="L770" s="629"/>
      <c r="M770" s="629"/>
      <c r="N770" s="630"/>
      <c r="O770" s="11"/>
      <c r="P770" s="11"/>
      <c r="Q770" s="11"/>
      <c r="R770" s="11"/>
      <c r="S770" s="11"/>
      <c r="T770" s="11"/>
      <c r="U770" s="11"/>
      <c r="V770" s="11"/>
      <c r="W770" s="14"/>
      <c r="X770" s="13"/>
      <c r="Y770" s="629" t="s">
        <v>1089</v>
      </c>
      <c r="Z770" s="629"/>
      <c r="AA770" s="629"/>
      <c r="AB770" s="629"/>
      <c r="AC770" s="629"/>
      <c r="AD770" s="629"/>
      <c r="AE770" s="629"/>
      <c r="AF770" s="629"/>
      <c r="AG770" s="629"/>
      <c r="AH770" s="629"/>
      <c r="AI770" s="629"/>
      <c r="AJ770" s="629"/>
      <c r="AK770" s="630"/>
      <c r="AL770" s="11"/>
      <c r="AM770" s="11"/>
      <c r="AN770" s="11"/>
      <c r="AO770" s="11"/>
      <c r="AP770" s="11"/>
      <c r="AQ770" s="11"/>
      <c r="AR770" s="11"/>
      <c r="AS770" s="11"/>
      <c r="AT770" s="14"/>
    </row>
    <row r="771" spans="1:46" s="12" customFormat="1" ht="8.1" customHeight="1">
      <c r="A771" s="13"/>
      <c r="B771" s="629"/>
      <c r="C771" s="629"/>
      <c r="D771" s="629"/>
      <c r="E771" s="629"/>
      <c r="F771" s="629"/>
      <c r="G771" s="629"/>
      <c r="H771" s="629"/>
      <c r="I771" s="629"/>
      <c r="J771" s="629"/>
      <c r="K771" s="629"/>
      <c r="L771" s="629"/>
      <c r="M771" s="629"/>
      <c r="N771" s="630"/>
      <c r="O771" s="11"/>
      <c r="P771" s="11"/>
      <c r="Q771" s="11"/>
      <c r="R771" s="11"/>
      <c r="S771" s="11"/>
      <c r="T771" s="11"/>
      <c r="U771" s="11"/>
      <c r="V771" s="11"/>
      <c r="W771" s="14"/>
      <c r="X771" s="13"/>
      <c r="Y771" s="629"/>
      <c r="Z771" s="629"/>
      <c r="AA771" s="629"/>
      <c r="AB771" s="629"/>
      <c r="AC771" s="629"/>
      <c r="AD771" s="629"/>
      <c r="AE771" s="629"/>
      <c r="AF771" s="629"/>
      <c r="AG771" s="629"/>
      <c r="AH771" s="629"/>
      <c r="AI771" s="629"/>
      <c r="AJ771" s="629"/>
      <c r="AK771" s="630"/>
      <c r="AL771" s="11"/>
      <c r="AM771" s="11"/>
      <c r="AN771" s="11"/>
      <c r="AO771" s="11"/>
      <c r="AP771" s="11"/>
      <c r="AQ771" s="11"/>
      <c r="AR771" s="11"/>
      <c r="AS771" s="11"/>
      <c r="AT771" s="14"/>
    </row>
    <row r="772" spans="1:46" s="12" customFormat="1" ht="9.75" customHeight="1">
      <c r="A772" s="13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4"/>
      <c r="X772" s="13"/>
      <c r="Y772" s="11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  <c r="AT772" s="14"/>
    </row>
    <row r="773" spans="1:46" s="12" customFormat="1" ht="8.1" customHeight="1">
      <c r="A773" s="13"/>
      <c r="B773" s="631" t="s">
        <v>882</v>
      </c>
      <c r="C773" s="631"/>
      <c r="D773" s="631"/>
      <c r="E773" s="631"/>
      <c r="F773" s="631"/>
      <c r="G773" s="631"/>
      <c r="H773" s="631"/>
      <c r="I773" s="631"/>
      <c r="J773" s="631"/>
      <c r="K773" s="631"/>
      <c r="L773" s="631"/>
      <c r="M773" s="631"/>
      <c r="N773" s="632"/>
      <c r="O773" s="11"/>
      <c r="P773" s="11"/>
      <c r="Q773" s="11"/>
      <c r="R773" s="11"/>
      <c r="S773" s="11"/>
      <c r="T773" s="11"/>
      <c r="U773" s="11"/>
      <c r="V773" s="11"/>
      <c r="W773" s="14"/>
      <c r="X773" s="13"/>
      <c r="Y773" s="631" t="s">
        <v>883</v>
      </c>
      <c r="Z773" s="631"/>
      <c r="AA773" s="631"/>
      <c r="AB773" s="631"/>
      <c r="AC773" s="631"/>
      <c r="AD773" s="631"/>
      <c r="AE773" s="631"/>
      <c r="AF773" s="631"/>
      <c r="AG773" s="631"/>
      <c r="AH773" s="631"/>
      <c r="AI773" s="631"/>
      <c r="AJ773" s="631"/>
      <c r="AK773" s="632"/>
      <c r="AL773" s="11"/>
      <c r="AM773" s="11"/>
      <c r="AN773" s="11"/>
      <c r="AO773" s="11"/>
      <c r="AP773" s="11"/>
      <c r="AQ773" s="11"/>
      <c r="AR773" s="11"/>
      <c r="AS773" s="11"/>
      <c r="AT773" s="14"/>
    </row>
    <row r="774" spans="1:46" s="12" customFormat="1" ht="9.9499999999999993" customHeight="1">
      <c r="A774" s="13"/>
      <c r="B774" s="631"/>
      <c r="C774" s="631"/>
      <c r="D774" s="631"/>
      <c r="E774" s="631"/>
      <c r="F774" s="631"/>
      <c r="G774" s="631"/>
      <c r="H774" s="631"/>
      <c r="I774" s="631"/>
      <c r="J774" s="631"/>
      <c r="K774" s="631"/>
      <c r="L774" s="631"/>
      <c r="M774" s="631"/>
      <c r="N774" s="632"/>
      <c r="O774" s="11"/>
      <c r="P774" s="11"/>
      <c r="Q774" s="11"/>
      <c r="R774" s="11"/>
      <c r="S774" s="11"/>
      <c r="T774" s="11"/>
      <c r="U774" s="11"/>
      <c r="V774" s="11"/>
      <c r="W774" s="14"/>
      <c r="X774" s="13"/>
      <c r="Y774" s="631"/>
      <c r="Z774" s="631"/>
      <c r="AA774" s="631"/>
      <c r="AB774" s="631"/>
      <c r="AC774" s="631"/>
      <c r="AD774" s="631"/>
      <c r="AE774" s="631"/>
      <c r="AF774" s="631"/>
      <c r="AG774" s="631"/>
      <c r="AH774" s="631"/>
      <c r="AI774" s="631"/>
      <c r="AJ774" s="631"/>
      <c r="AK774" s="632"/>
      <c r="AL774" s="11"/>
      <c r="AM774" s="11"/>
      <c r="AN774" s="11"/>
      <c r="AO774" s="11"/>
      <c r="AP774" s="11"/>
      <c r="AQ774" s="11"/>
      <c r="AR774" s="11"/>
      <c r="AS774" s="11"/>
      <c r="AT774" s="14"/>
    </row>
    <row r="775" spans="1:46" s="12" customFormat="1" ht="9.9499999999999993" customHeight="1">
      <c r="A775" s="13"/>
      <c r="B775" s="631"/>
      <c r="C775" s="631"/>
      <c r="D775" s="631"/>
      <c r="E775" s="631"/>
      <c r="F775" s="631"/>
      <c r="G775" s="631"/>
      <c r="H775" s="631"/>
      <c r="I775" s="631"/>
      <c r="J775" s="631"/>
      <c r="K775" s="631"/>
      <c r="L775" s="631"/>
      <c r="M775" s="631"/>
      <c r="N775" s="632"/>
      <c r="O775" s="11"/>
      <c r="P775" s="11"/>
      <c r="Q775" s="11"/>
      <c r="R775" s="11"/>
      <c r="S775" s="11"/>
      <c r="T775" s="11"/>
      <c r="U775" s="11"/>
      <c r="V775" s="11"/>
      <c r="W775" s="14"/>
      <c r="X775" s="13"/>
      <c r="Y775" s="631"/>
      <c r="Z775" s="631"/>
      <c r="AA775" s="631"/>
      <c r="AB775" s="631"/>
      <c r="AC775" s="631"/>
      <c r="AD775" s="631"/>
      <c r="AE775" s="631"/>
      <c r="AF775" s="631"/>
      <c r="AG775" s="631"/>
      <c r="AH775" s="631"/>
      <c r="AI775" s="631"/>
      <c r="AJ775" s="631"/>
      <c r="AK775" s="632"/>
      <c r="AL775" s="11"/>
      <c r="AM775" s="11"/>
      <c r="AN775" s="11"/>
      <c r="AO775" s="11"/>
      <c r="AP775" s="11"/>
      <c r="AQ775" s="11"/>
      <c r="AR775" s="11"/>
      <c r="AS775" s="11"/>
      <c r="AT775" s="14"/>
    </row>
    <row r="776" spans="1:46" s="12" customFormat="1" ht="9.9499999999999993" customHeight="1">
      <c r="A776" s="13"/>
      <c r="B776" s="631"/>
      <c r="C776" s="631"/>
      <c r="D776" s="631"/>
      <c r="E776" s="631"/>
      <c r="F776" s="631"/>
      <c r="G776" s="631"/>
      <c r="H776" s="631"/>
      <c r="I776" s="631"/>
      <c r="J776" s="631"/>
      <c r="K776" s="631"/>
      <c r="L776" s="631"/>
      <c r="M776" s="631"/>
      <c r="N776" s="632"/>
      <c r="O776" s="11"/>
      <c r="P776" s="11"/>
      <c r="Q776" s="11"/>
      <c r="R776" s="11"/>
      <c r="S776" s="11"/>
      <c r="T776" s="11"/>
      <c r="U776" s="11"/>
      <c r="V776" s="11"/>
      <c r="W776" s="14"/>
      <c r="X776" s="13"/>
      <c r="Y776" s="631"/>
      <c r="Z776" s="631"/>
      <c r="AA776" s="631"/>
      <c r="AB776" s="631"/>
      <c r="AC776" s="631"/>
      <c r="AD776" s="631"/>
      <c r="AE776" s="631"/>
      <c r="AF776" s="631"/>
      <c r="AG776" s="631"/>
      <c r="AH776" s="631"/>
      <c r="AI776" s="631"/>
      <c r="AJ776" s="631"/>
      <c r="AK776" s="632"/>
      <c r="AL776" s="11"/>
      <c r="AM776" s="11"/>
      <c r="AN776" s="11"/>
      <c r="AO776" s="11"/>
      <c r="AP776" s="11"/>
      <c r="AQ776" s="11"/>
      <c r="AR776" s="11"/>
      <c r="AS776" s="11"/>
      <c r="AT776" s="14"/>
    </row>
    <row r="777" spans="1:46" s="12" customFormat="1" ht="6" customHeight="1">
      <c r="A777" s="15"/>
      <c r="B777" s="633"/>
      <c r="C777" s="633"/>
      <c r="D777" s="633"/>
      <c r="E777" s="633"/>
      <c r="F777" s="633"/>
      <c r="G777" s="633"/>
      <c r="H777" s="633"/>
      <c r="I777" s="633"/>
      <c r="J777" s="633"/>
      <c r="K777" s="633"/>
      <c r="L777" s="633"/>
      <c r="M777" s="633"/>
      <c r="N777" s="633"/>
      <c r="O777" s="16"/>
      <c r="P777" s="16"/>
      <c r="Q777" s="16"/>
      <c r="R777" s="16"/>
      <c r="S777" s="16"/>
      <c r="T777" s="16"/>
      <c r="U777" s="16"/>
      <c r="V777" s="16"/>
      <c r="W777" s="17"/>
      <c r="X777" s="15"/>
      <c r="Y777" s="633"/>
      <c r="Z777" s="633"/>
      <c r="AA777" s="633"/>
      <c r="AB777" s="633"/>
      <c r="AC777" s="633"/>
      <c r="AD777" s="633"/>
      <c r="AE777" s="633"/>
      <c r="AF777" s="633"/>
      <c r="AG777" s="633"/>
      <c r="AH777" s="633"/>
      <c r="AI777" s="633"/>
      <c r="AJ777" s="633"/>
      <c r="AK777" s="633"/>
      <c r="AL777" s="16"/>
      <c r="AM777" s="16"/>
      <c r="AN777" s="16"/>
      <c r="AO777" s="16"/>
      <c r="AP777" s="16"/>
      <c r="AQ777" s="16"/>
      <c r="AR777" s="16"/>
      <c r="AS777" s="16"/>
      <c r="AT777" s="17"/>
    </row>
    <row r="778" spans="1:46" s="11" customFormat="1" ht="6.75" customHeight="1">
      <c r="A778" s="8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10"/>
      <c r="X778" s="8"/>
      <c r="Y778" s="9"/>
      <c r="Z778" s="9"/>
      <c r="AA778" s="9"/>
      <c r="AB778" s="9"/>
      <c r="AC778" s="9"/>
      <c r="AD778" s="9"/>
      <c r="AE778" s="9"/>
      <c r="AF778" s="9"/>
      <c r="AG778" s="9"/>
      <c r="AH778" s="9"/>
      <c r="AI778" s="9"/>
      <c r="AJ778" s="9"/>
      <c r="AK778" s="9"/>
      <c r="AL778" s="9"/>
      <c r="AM778" s="9"/>
      <c r="AN778" s="9"/>
      <c r="AO778" s="9"/>
      <c r="AP778" s="9"/>
      <c r="AQ778" s="9"/>
      <c r="AR778" s="9"/>
      <c r="AS778" s="9"/>
      <c r="AT778" s="10"/>
    </row>
    <row r="779" spans="1:46" s="12" customFormat="1" ht="12.75" customHeight="1">
      <c r="A779" s="621" t="str">
        <f>Name</f>
        <v>ТСЖ "Ласточка"</v>
      </c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3"/>
      <c r="X779" s="621" t="str">
        <f>Name</f>
        <v>ТСЖ "Ласточка"</v>
      </c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3"/>
    </row>
    <row r="780" spans="1:46" s="12" customFormat="1" ht="12.75" customHeight="1">
      <c r="A780" s="624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3"/>
      <c r="X780" s="624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3"/>
    </row>
    <row r="781" spans="1:46" s="12" customFormat="1" ht="6" customHeight="1">
      <c r="A781" s="13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4"/>
      <c r="X781" s="13"/>
      <c r="Y781" s="11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4"/>
    </row>
    <row r="782" spans="1:46" s="12" customFormat="1" ht="9.9499999999999993" customHeight="1">
      <c r="A782" s="13"/>
      <c r="B782" s="628" t="str">
        <f>"ИНН "&amp;INN&amp;", БИК "&amp;BIC&amp;", Р/С "&amp;PersonalAcc</f>
        <v>ИНН 2538091633, БИК 040813608, Р/С 40703810050000001746</v>
      </c>
      <c r="C782" s="628"/>
      <c r="D782" s="628"/>
      <c r="E782" s="628"/>
      <c r="F782" s="628"/>
      <c r="G782" s="628"/>
      <c r="H782" s="628"/>
      <c r="I782" s="628"/>
      <c r="J782" s="628"/>
      <c r="K782" s="628"/>
      <c r="L782" s="628"/>
      <c r="M782" s="628"/>
      <c r="N782" s="628"/>
      <c r="O782" s="53"/>
      <c r="P782" s="53"/>
      <c r="Q782" s="53"/>
      <c r="R782" s="53"/>
      <c r="S782" s="53"/>
      <c r="T782" s="53"/>
      <c r="U782" s="53"/>
      <c r="V782" s="53"/>
      <c r="W782" s="14"/>
      <c r="X782" s="13"/>
      <c r="Y782" s="628" t="str">
        <f>"ИНН "&amp;INN&amp;", БИК "&amp;BIC&amp;", Р/С "&amp;PersonalAcc</f>
        <v>ИНН 2538091633, БИК 040813608, Р/С 40703810050000001746</v>
      </c>
      <c r="Z782" s="628"/>
      <c r="AA782" s="628"/>
      <c r="AB782" s="628"/>
      <c r="AC782" s="628"/>
      <c r="AD782" s="628"/>
      <c r="AE782" s="628"/>
      <c r="AF782" s="628"/>
      <c r="AG782" s="628"/>
      <c r="AH782" s="628"/>
      <c r="AI782" s="628"/>
      <c r="AJ782" s="628"/>
      <c r="AK782" s="628"/>
      <c r="AL782" s="53"/>
      <c r="AM782" s="53"/>
      <c r="AN782" s="53"/>
      <c r="AO782" s="53"/>
      <c r="AP782" s="53"/>
      <c r="AQ782" s="53"/>
      <c r="AR782" s="53"/>
      <c r="AS782" s="53"/>
      <c r="AT782" s="14"/>
    </row>
    <row r="783" spans="1:46" s="12" customFormat="1" ht="9.9499999999999993" customHeight="1">
      <c r="A783" s="13"/>
      <c r="B783" s="628"/>
      <c r="C783" s="628"/>
      <c r="D783" s="628"/>
      <c r="E783" s="628"/>
      <c r="F783" s="628"/>
      <c r="G783" s="628"/>
      <c r="H783" s="628"/>
      <c r="I783" s="628"/>
      <c r="J783" s="628"/>
      <c r="K783" s="628"/>
      <c r="L783" s="628"/>
      <c r="M783" s="628"/>
      <c r="N783" s="628"/>
      <c r="O783" s="53"/>
      <c r="P783" s="53"/>
      <c r="Q783" s="53"/>
      <c r="R783" s="53"/>
      <c r="S783" s="53"/>
      <c r="T783" s="53"/>
      <c r="U783" s="53"/>
      <c r="V783" s="53"/>
      <c r="W783" s="14"/>
      <c r="X783" s="13"/>
      <c r="Y783" s="628"/>
      <c r="Z783" s="628"/>
      <c r="AA783" s="628"/>
      <c r="AB783" s="628"/>
      <c r="AC783" s="628"/>
      <c r="AD783" s="628"/>
      <c r="AE783" s="628"/>
      <c r="AF783" s="628"/>
      <c r="AG783" s="628"/>
      <c r="AH783" s="628"/>
      <c r="AI783" s="628"/>
      <c r="AJ783" s="628"/>
      <c r="AK783" s="628"/>
      <c r="AL783" s="53"/>
      <c r="AM783" s="53"/>
      <c r="AN783" s="53"/>
      <c r="AO783" s="53"/>
      <c r="AP783" s="53"/>
      <c r="AQ783" s="53"/>
      <c r="AR783" s="53"/>
      <c r="AS783" s="53"/>
      <c r="AT783" s="14"/>
    </row>
    <row r="784" spans="1:46" s="12" customFormat="1" ht="6" customHeight="1">
      <c r="A784" s="13"/>
      <c r="B784" s="628"/>
      <c r="C784" s="628"/>
      <c r="D784" s="628"/>
      <c r="E784" s="628"/>
      <c r="F784" s="628"/>
      <c r="G784" s="628"/>
      <c r="H784" s="628"/>
      <c r="I784" s="628"/>
      <c r="J784" s="628"/>
      <c r="K784" s="628"/>
      <c r="L784" s="628"/>
      <c r="M784" s="628"/>
      <c r="N784" s="628"/>
      <c r="O784" s="11"/>
      <c r="P784" s="11"/>
      <c r="Q784" s="11"/>
      <c r="R784" s="11"/>
      <c r="S784" s="11"/>
      <c r="T784" s="11"/>
      <c r="U784" s="11"/>
      <c r="V784" s="11"/>
      <c r="W784" s="14"/>
      <c r="X784" s="13"/>
      <c r="Y784" s="628"/>
      <c r="Z784" s="628"/>
      <c r="AA784" s="628"/>
      <c r="AB784" s="628"/>
      <c r="AC784" s="628"/>
      <c r="AD784" s="628"/>
      <c r="AE784" s="628"/>
      <c r="AF784" s="628"/>
      <c r="AG784" s="628"/>
      <c r="AH784" s="628"/>
      <c r="AI784" s="628"/>
      <c r="AJ784" s="628"/>
      <c r="AK784" s="628"/>
      <c r="AL784" s="11"/>
      <c r="AM784" s="11"/>
      <c r="AN784" s="11"/>
      <c r="AO784" s="11"/>
      <c r="AP784" s="11"/>
      <c r="AQ784" s="11"/>
      <c r="AR784" s="11"/>
      <c r="AS784" s="11"/>
      <c r="AT784" s="14"/>
    </row>
    <row r="785" spans="1:46" s="12" customFormat="1" ht="8.1" customHeight="1">
      <c r="A785" s="13"/>
      <c r="B785" s="628"/>
      <c r="C785" s="628"/>
      <c r="D785" s="628"/>
      <c r="E785" s="628"/>
      <c r="F785" s="628"/>
      <c r="G785" s="628"/>
      <c r="H785" s="628"/>
      <c r="I785" s="628"/>
      <c r="J785" s="628"/>
      <c r="K785" s="628"/>
      <c r="L785" s="628"/>
      <c r="M785" s="628"/>
      <c r="N785" s="628"/>
      <c r="O785" s="11"/>
      <c r="P785" s="11"/>
      <c r="Q785" s="11"/>
      <c r="R785" s="11"/>
      <c r="S785" s="11"/>
      <c r="T785" s="11"/>
      <c r="U785" s="11"/>
      <c r="V785" s="11"/>
      <c r="W785" s="14"/>
      <c r="X785" s="13"/>
      <c r="Y785" s="628"/>
      <c r="Z785" s="628"/>
      <c r="AA785" s="628"/>
      <c r="AB785" s="628"/>
      <c r="AC785" s="628"/>
      <c r="AD785" s="628"/>
      <c r="AE785" s="628"/>
      <c r="AF785" s="628"/>
      <c r="AG785" s="628"/>
      <c r="AH785" s="628"/>
      <c r="AI785" s="628"/>
      <c r="AJ785" s="628"/>
      <c r="AK785" s="628"/>
      <c r="AL785" s="11"/>
      <c r="AM785" s="11"/>
      <c r="AN785" s="11"/>
      <c r="AO785" s="11"/>
      <c r="AP785" s="11"/>
      <c r="AQ785" s="11"/>
      <c r="AR785" s="11"/>
      <c r="AS785" s="11"/>
      <c r="AT785" s="14"/>
    </row>
    <row r="786" spans="1:46" s="12" customFormat="1" ht="8.1" customHeight="1">
      <c r="A786" s="13"/>
      <c r="B786" s="628"/>
      <c r="C786" s="628"/>
      <c r="D786" s="628"/>
      <c r="E786" s="628"/>
      <c r="F786" s="628"/>
      <c r="G786" s="628"/>
      <c r="H786" s="628"/>
      <c r="I786" s="628"/>
      <c r="J786" s="628"/>
      <c r="K786" s="628"/>
      <c r="L786" s="628"/>
      <c r="M786" s="628"/>
      <c r="N786" s="628"/>
      <c r="O786" s="11"/>
      <c r="P786" s="11"/>
      <c r="Q786" s="11"/>
      <c r="R786" s="11"/>
      <c r="S786" s="11"/>
      <c r="T786" s="11"/>
      <c r="U786" s="11"/>
      <c r="V786" s="11"/>
      <c r="W786" s="14"/>
      <c r="X786" s="13"/>
      <c r="Y786" s="628"/>
      <c r="Z786" s="628"/>
      <c r="AA786" s="628"/>
      <c r="AB786" s="628"/>
      <c r="AC786" s="628"/>
      <c r="AD786" s="628"/>
      <c r="AE786" s="628"/>
      <c r="AF786" s="628"/>
      <c r="AG786" s="628"/>
      <c r="AH786" s="628"/>
      <c r="AI786" s="628"/>
      <c r="AJ786" s="628"/>
      <c r="AK786" s="628"/>
      <c r="AL786" s="11"/>
      <c r="AM786" s="11"/>
      <c r="AN786" s="11"/>
      <c r="AO786" s="11"/>
      <c r="AP786" s="11"/>
      <c r="AQ786" s="11"/>
      <c r="AR786" s="11"/>
      <c r="AS786" s="11"/>
      <c r="AT786" s="14"/>
    </row>
    <row r="787" spans="1:46" s="12" customFormat="1" ht="9.9499999999999993" customHeight="1">
      <c r="A787" s="13"/>
      <c r="B787" s="629" t="s">
        <v>762</v>
      </c>
      <c r="C787" s="629"/>
      <c r="D787" s="629"/>
      <c r="E787" s="629"/>
      <c r="F787" s="629"/>
      <c r="G787" s="629"/>
      <c r="H787" s="629"/>
      <c r="I787" s="629"/>
      <c r="J787" s="629"/>
      <c r="K787" s="629"/>
      <c r="L787" s="629"/>
      <c r="M787" s="629"/>
      <c r="N787" s="630"/>
      <c r="O787" s="11"/>
      <c r="P787" s="11"/>
      <c r="Q787" s="11"/>
      <c r="R787" s="11"/>
      <c r="S787" s="11"/>
      <c r="T787" s="11"/>
      <c r="U787" s="11"/>
      <c r="V787" s="11"/>
      <c r="W787" s="14"/>
      <c r="X787" s="13"/>
      <c r="Y787" s="629" t="s">
        <v>763</v>
      </c>
      <c r="Z787" s="629"/>
      <c r="AA787" s="629"/>
      <c r="AB787" s="629"/>
      <c r="AC787" s="629"/>
      <c r="AD787" s="629"/>
      <c r="AE787" s="629"/>
      <c r="AF787" s="629"/>
      <c r="AG787" s="629"/>
      <c r="AH787" s="629"/>
      <c r="AI787" s="629"/>
      <c r="AJ787" s="629"/>
      <c r="AK787" s="630"/>
      <c r="AL787" s="11"/>
      <c r="AM787" s="11"/>
      <c r="AN787" s="11"/>
      <c r="AO787" s="11"/>
      <c r="AP787" s="11"/>
      <c r="AQ787" s="11"/>
      <c r="AR787" s="11"/>
      <c r="AS787" s="11"/>
      <c r="AT787" s="14"/>
    </row>
    <row r="788" spans="1:46" s="12" customFormat="1" ht="8.1" customHeight="1">
      <c r="A788" s="13"/>
      <c r="B788" s="629"/>
      <c r="C788" s="629"/>
      <c r="D788" s="629"/>
      <c r="E788" s="629"/>
      <c r="F788" s="629"/>
      <c r="G788" s="629"/>
      <c r="H788" s="629"/>
      <c r="I788" s="629"/>
      <c r="J788" s="629"/>
      <c r="K788" s="629"/>
      <c r="L788" s="629"/>
      <c r="M788" s="629"/>
      <c r="N788" s="630"/>
      <c r="O788" s="11"/>
      <c r="P788" s="11"/>
      <c r="Q788" s="11"/>
      <c r="R788" s="11"/>
      <c r="S788" s="11"/>
      <c r="T788" s="11"/>
      <c r="U788" s="11"/>
      <c r="V788" s="11"/>
      <c r="W788" s="14"/>
      <c r="X788" s="13"/>
      <c r="Y788" s="629"/>
      <c r="Z788" s="629"/>
      <c r="AA788" s="629"/>
      <c r="AB788" s="629"/>
      <c r="AC788" s="629"/>
      <c r="AD788" s="629"/>
      <c r="AE788" s="629"/>
      <c r="AF788" s="629"/>
      <c r="AG788" s="629"/>
      <c r="AH788" s="629"/>
      <c r="AI788" s="629"/>
      <c r="AJ788" s="629"/>
      <c r="AK788" s="630"/>
      <c r="AL788" s="11"/>
      <c r="AM788" s="11"/>
      <c r="AN788" s="11"/>
      <c r="AO788" s="11"/>
      <c r="AP788" s="11"/>
      <c r="AQ788" s="11"/>
      <c r="AR788" s="11"/>
      <c r="AS788" s="11"/>
      <c r="AT788" s="14"/>
    </row>
    <row r="789" spans="1:46" s="12" customFormat="1" ht="8.1" customHeight="1">
      <c r="A789" s="13"/>
      <c r="B789" s="629" t="s">
        <v>1020</v>
      </c>
      <c r="C789" s="629"/>
      <c r="D789" s="629"/>
      <c r="E789" s="629"/>
      <c r="F789" s="629"/>
      <c r="G789" s="629"/>
      <c r="H789" s="629"/>
      <c r="I789" s="629"/>
      <c r="J789" s="629"/>
      <c r="K789" s="629"/>
      <c r="L789" s="629"/>
      <c r="M789" s="629"/>
      <c r="N789" s="630"/>
      <c r="O789" s="11"/>
      <c r="P789" s="11"/>
      <c r="Q789" s="11"/>
      <c r="R789" s="11"/>
      <c r="S789" s="11"/>
      <c r="T789" s="11"/>
      <c r="U789" s="11"/>
      <c r="V789" s="11"/>
      <c r="W789" s="14"/>
      <c r="X789" s="13"/>
      <c r="Y789" s="629" t="s">
        <v>1020</v>
      </c>
      <c r="Z789" s="629"/>
      <c r="AA789" s="629"/>
      <c r="AB789" s="629"/>
      <c r="AC789" s="629"/>
      <c r="AD789" s="629"/>
      <c r="AE789" s="629"/>
      <c r="AF789" s="629"/>
      <c r="AG789" s="629"/>
      <c r="AH789" s="629"/>
      <c r="AI789" s="629"/>
      <c r="AJ789" s="629"/>
      <c r="AK789" s="630"/>
      <c r="AL789" s="11"/>
      <c r="AM789" s="11"/>
      <c r="AN789" s="11"/>
      <c r="AO789" s="11"/>
      <c r="AP789" s="11"/>
      <c r="AQ789" s="11"/>
      <c r="AR789" s="11"/>
      <c r="AS789" s="11"/>
      <c r="AT789" s="14"/>
    </row>
    <row r="790" spans="1:46" s="12" customFormat="1" ht="9.9499999999999993" customHeight="1">
      <c r="A790" s="13"/>
      <c r="B790" s="629"/>
      <c r="C790" s="629"/>
      <c r="D790" s="629"/>
      <c r="E790" s="629"/>
      <c r="F790" s="629"/>
      <c r="G790" s="629"/>
      <c r="H790" s="629"/>
      <c r="I790" s="629"/>
      <c r="J790" s="629"/>
      <c r="K790" s="629"/>
      <c r="L790" s="629"/>
      <c r="M790" s="629"/>
      <c r="N790" s="630"/>
      <c r="O790" s="11"/>
      <c r="P790" s="11"/>
      <c r="Q790" s="11"/>
      <c r="R790" s="11"/>
      <c r="S790" s="11"/>
      <c r="T790" s="11"/>
      <c r="U790" s="11"/>
      <c r="V790" s="11"/>
      <c r="W790" s="14"/>
      <c r="X790" s="13"/>
      <c r="Y790" s="629"/>
      <c r="Z790" s="629"/>
      <c r="AA790" s="629"/>
      <c r="AB790" s="629"/>
      <c r="AC790" s="629"/>
      <c r="AD790" s="629"/>
      <c r="AE790" s="629"/>
      <c r="AF790" s="629"/>
      <c r="AG790" s="629"/>
      <c r="AH790" s="629"/>
      <c r="AI790" s="629"/>
      <c r="AJ790" s="629"/>
      <c r="AK790" s="630"/>
      <c r="AL790" s="11"/>
      <c r="AM790" s="11"/>
      <c r="AN790" s="11"/>
      <c r="AO790" s="11"/>
      <c r="AP790" s="11"/>
      <c r="AQ790" s="11"/>
      <c r="AR790" s="11"/>
      <c r="AS790" s="11"/>
      <c r="AT790" s="14"/>
    </row>
    <row r="791" spans="1:46" s="12" customFormat="1" ht="8.1" customHeight="1">
      <c r="A791" s="13"/>
      <c r="B791" s="629" t="s">
        <v>1090</v>
      </c>
      <c r="C791" s="629"/>
      <c r="D791" s="629"/>
      <c r="E791" s="629"/>
      <c r="F791" s="629"/>
      <c r="G791" s="629"/>
      <c r="H791" s="629"/>
      <c r="I791" s="629"/>
      <c r="J791" s="629"/>
      <c r="K791" s="629"/>
      <c r="L791" s="629"/>
      <c r="M791" s="629"/>
      <c r="N791" s="630"/>
      <c r="O791" s="11"/>
      <c r="P791" s="11"/>
      <c r="Q791" s="11"/>
      <c r="R791" s="11"/>
      <c r="S791" s="11"/>
      <c r="T791" s="11"/>
      <c r="U791" s="11"/>
      <c r="V791" s="11"/>
      <c r="W791" s="14"/>
      <c r="X791" s="13"/>
      <c r="Y791" s="629" t="s">
        <v>1091</v>
      </c>
      <c r="Z791" s="629"/>
      <c r="AA791" s="629"/>
      <c r="AB791" s="629"/>
      <c r="AC791" s="629"/>
      <c r="AD791" s="629"/>
      <c r="AE791" s="629"/>
      <c r="AF791" s="629"/>
      <c r="AG791" s="629"/>
      <c r="AH791" s="629"/>
      <c r="AI791" s="629"/>
      <c r="AJ791" s="629"/>
      <c r="AK791" s="630"/>
      <c r="AL791" s="11"/>
      <c r="AM791" s="11"/>
      <c r="AN791" s="11"/>
      <c r="AO791" s="11"/>
      <c r="AP791" s="11"/>
      <c r="AQ791" s="11"/>
      <c r="AR791" s="11"/>
      <c r="AS791" s="11"/>
      <c r="AT791" s="14"/>
    </row>
    <row r="792" spans="1:46" s="12" customFormat="1" ht="8.1" customHeight="1">
      <c r="A792" s="13"/>
      <c r="B792" s="629"/>
      <c r="C792" s="629"/>
      <c r="D792" s="629"/>
      <c r="E792" s="629"/>
      <c r="F792" s="629"/>
      <c r="G792" s="629"/>
      <c r="H792" s="629"/>
      <c r="I792" s="629"/>
      <c r="J792" s="629"/>
      <c r="K792" s="629"/>
      <c r="L792" s="629"/>
      <c r="M792" s="629"/>
      <c r="N792" s="630"/>
      <c r="O792" s="11"/>
      <c r="P792" s="11"/>
      <c r="Q792" s="11"/>
      <c r="R792" s="11"/>
      <c r="S792" s="11"/>
      <c r="T792" s="11"/>
      <c r="U792" s="11"/>
      <c r="V792" s="11"/>
      <c r="W792" s="14"/>
      <c r="X792" s="13"/>
      <c r="Y792" s="629"/>
      <c r="Z792" s="629"/>
      <c r="AA792" s="629"/>
      <c r="AB792" s="629"/>
      <c r="AC792" s="629"/>
      <c r="AD792" s="629"/>
      <c r="AE792" s="629"/>
      <c r="AF792" s="629"/>
      <c r="AG792" s="629"/>
      <c r="AH792" s="629"/>
      <c r="AI792" s="629"/>
      <c r="AJ792" s="629"/>
      <c r="AK792" s="630"/>
      <c r="AL792" s="11"/>
      <c r="AM792" s="11"/>
      <c r="AN792" s="11"/>
      <c r="AO792" s="11"/>
      <c r="AP792" s="11"/>
      <c r="AQ792" s="11"/>
      <c r="AR792" s="11"/>
      <c r="AS792" s="11"/>
      <c r="AT792" s="14"/>
    </row>
    <row r="793" spans="1:46" s="12" customFormat="1" ht="9.9499999999999993" customHeight="1">
      <c r="A793" s="13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4"/>
      <c r="X793" s="13"/>
      <c r="Y793" s="11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  <c r="AT793" s="14"/>
    </row>
    <row r="794" spans="1:46" s="12" customFormat="1" ht="8.1" customHeight="1">
      <c r="A794" s="13"/>
      <c r="B794" s="631" t="s">
        <v>884</v>
      </c>
      <c r="C794" s="631"/>
      <c r="D794" s="631"/>
      <c r="E794" s="631"/>
      <c r="F794" s="631"/>
      <c r="G794" s="631"/>
      <c r="H794" s="631"/>
      <c r="I794" s="631"/>
      <c r="J794" s="631"/>
      <c r="K794" s="631"/>
      <c r="L794" s="631"/>
      <c r="M794" s="631"/>
      <c r="N794" s="632"/>
      <c r="O794" s="11"/>
      <c r="P794" s="11"/>
      <c r="Q794" s="11"/>
      <c r="R794" s="11"/>
      <c r="S794" s="11"/>
      <c r="T794" s="11"/>
      <c r="U794" s="11"/>
      <c r="V794" s="11"/>
      <c r="W794" s="14"/>
      <c r="X794" s="13"/>
      <c r="Y794" s="631" t="s">
        <v>885</v>
      </c>
      <c r="Z794" s="631"/>
      <c r="AA794" s="631"/>
      <c r="AB794" s="631"/>
      <c r="AC794" s="631"/>
      <c r="AD794" s="631"/>
      <c r="AE794" s="631"/>
      <c r="AF794" s="631"/>
      <c r="AG794" s="631"/>
      <c r="AH794" s="631"/>
      <c r="AI794" s="631"/>
      <c r="AJ794" s="631"/>
      <c r="AK794" s="632"/>
      <c r="AL794" s="11"/>
      <c r="AM794" s="11"/>
      <c r="AN794" s="11"/>
      <c r="AO794" s="11"/>
      <c r="AP794" s="11"/>
      <c r="AQ794" s="11"/>
      <c r="AR794" s="11"/>
      <c r="AS794" s="11"/>
      <c r="AT794" s="14"/>
    </row>
    <row r="795" spans="1:46" s="12" customFormat="1" ht="9.9499999999999993" customHeight="1">
      <c r="A795" s="13"/>
      <c r="B795" s="631"/>
      <c r="C795" s="631"/>
      <c r="D795" s="631"/>
      <c r="E795" s="631"/>
      <c r="F795" s="631"/>
      <c r="G795" s="631"/>
      <c r="H795" s="631"/>
      <c r="I795" s="631"/>
      <c r="J795" s="631"/>
      <c r="K795" s="631"/>
      <c r="L795" s="631"/>
      <c r="M795" s="631"/>
      <c r="N795" s="632"/>
      <c r="O795" s="11"/>
      <c r="P795" s="11"/>
      <c r="Q795" s="11"/>
      <c r="R795" s="11"/>
      <c r="S795" s="11"/>
      <c r="T795" s="11"/>
      <c r="U795" s="11"/>
      <c r="V795" s="11"/>
      <c r="W795" s="14"/>
      <c r="X795" s="13"/>
      <c r="Y795" s="631"/>
      <c r="Z795" s="631"/>
      <c r="AA795" s="631"/>
      <c r="AB795" s="631"/>
      <c r="AC795" s="631"/>
      <c r="AD795" s="631"/>
      <c r="AE795" s="631"/>
      <c r="AF795" s="631"/>
      <c r="AG795" s="631"/>
      <c r="AH795" s="631"/>
      <c r="AI795" s="631"/>
      <c r="AJ795" s="631"/>
      <c r="AK795" s="632"/>
      <c r="AL795" s="11"/>
      <c r="AM795" s="11"/>
      <c r="AN795" s="11"/>
      <c r="AO795" s="11"/>
      <c r="AP795" s="11"/>
      <c r="AQ795" s="11"/>
      <c r="AR795" s="11"/>
      <c r="AS795" s="11"/>
      <c r="AT795" s="14"/>
    </row>
    <row r="796" spans="1:46" s="12" customFormat="1" ht="9.9499999999999993" customHeight="1">
      <c r="A796" s="13"/>
      <c r="B796" s="631"/>
      <c r="C796" s="631"/>
      <c r="D796" s="631"/>
      <c r="E796" s="631"/>
      <c r="F796" s="631"/>
      <c r="G796" s="631"/>
      <c r="H796" s="631"/>
      <c r="I796" s="631"/>
      <c r="J796" s="631"/>
      <c r="K796" s="631"/>
      <c r="L796" s="631"/>
      <c r="M796" s="631"/>
      <c r="N796" s="632"/>
      <c r="O796" s="11"/>
      <c r="P796" s="11"/>
      <c r="Q796" s="11"/>
      <c r="R796" s="11"/>
      <c r="S796" s="11"/>
      <c r="T796" s="11"/>
      <c r="U796" s="11"/>
      <c r="V796" s="11"/>
      <c r="W796" s="14"/>
      <c r="X796" s="13"/>
      <c r="Y796" s="631"/>
      <c r="Z796" s="631"/>
      <c r="AA796" s="631"/>
      <c r="AB796" s="631"/>
      <c r="AC796" s="631"/>
      <c r="AD796" s="631"/>
      <c r="AE796" s="631"/>
      <c r="AF796" s="631"/>
      <c r="AG796" s="631"/>
      <c r="AH796" s="631"/>
      <c r="AI796" s="631"/>
      <c r="AJ796" s="631"/>
      <c r="AK796" s="632"/>
      <c r="AL796" s="11"/>
      <c r="AM796" s="11"/>
      <c r="AN796" s="11"/>
      <c r="AO796" s="11"/>
      <c r="AP796" s="11"/>
      <c r="AQ796" s="11"/>
      <c r="AR796" s="11"/>
      <c r="AS796" s="11"/>
      <c r="AT796" s="14"/>
    </row>
    <row r="797" spans="1:46" s="12" customFormat="1" ht="9.9499999999999993" customHeight="1">
      <c r="A797" s="13"/>
      <c r="B797" s="631"/>
      <c r="C797" s="631"/>
      <c r="D797" s="631"/>
      <c r="E797" s="631"/>
      <c r="F797" s="631"/>
      <c r="G797" s="631"/>
      <c r="H797" s="631"/>
      <c r="I797" s="631"/>
      <c r="J797" s="631"/>
      <c r="K797" s="631"/>
      <c r="L797" s="631"/>
      <c r="M797" s="631"/>
      <c r="N797" s="632"/>
      <c r="O797" s="11"/>
      <c r="P797" s="11"/>
      <c r="Q797" s="11"/>
      <c r="R797" s="11"/>
      <c r="S797" s="11"/>
      <c r="T797" s="11"/>
      <c r="U797" s="11"/>
      <c r="V797" s="11"/>
      <c r="W797" s="14"/>
      <c r="X797" s="13"/>
      <c r="Y797" s="631"/>
      <c r="Z797" s="631"/>
      <c r="AA797" s="631"/>
      <c r="AB797" s="631"/>
      <c r="AC797" s="631"/>
      <c r="AD797" s="631"/>
      <c r="AE797" s="631"/>
      <c r="AF797" s="631"/>
      <c r="AG797" s="631"/>
      <c r="AH797" s="631"/>
      <c r="AI797" s="631"/>
      <c r="AJ797" s="631"/>
      <c r="AK797" s="632"/>
      <c r="AL797" s="11"/>
      <c r="AM797" s="11"/>
      <c r="AN797" s="11"/>
      <c r="AO797" s="11"/>
      <c r="AP797" s="11"/>
      <c r="AQ797" s="11"/>
      <c r="AR797" s="11"/>
      <c r="AS797" s="11"/>
      <c r="AT797" s="14"/>
    </row>
    <row r="798" spans="1:46" s="12" customFormat="1" ht="6" customHeight="1">
      <c r="A798" s="15"/>
      <c r="B798" s="633"/>
      <c r="C798" s="633"/>
      <c r="D798" s="633"/>
      <c r="E798" s="633"/>
      <c r="F798" s="633"/>
      <c r="G798" s="633"/>
      <c r="H798" s="633"/>
      <c r="I798" s="633"/>
      <c r="J798" s="633"/>
      <c r="K798" s="633"/>
      <c r="L798" s="633"/>
      <c r="M798" s="633"/>
      <c r="N798" s="633"/>
      <c r="O798" s="16"/>
      <c r="P798" s="16"/>
      <c r="Q798" s="16"/>
      <c r="R798" s="16"/>
      <c r="S798" s="16"/>
      <c r="T798" s="16"/>
      <c r="U798" s="16"/>
      <c r="V798" s="16"/>
      <c r="W798" s="17"/>
      <c r="X798" s="15"/>
      <c r="Y798" s="633"/>
      <c r="Z798" s="633"/>
      <c r="AA798" s="633"/>
      <c r="AB798" s="633"/>
      <c r="AC798" s="633"/>
      <c r="AD798" s="633"/>
      <c r="AE798" s="633"/>
      <c r="AF798" s="633"/>
      <c r="AG798" s="633"/>
      <c r="AH798" s="633"/>
      <c r="AI798" s="633"/>
      <c r="AJ798" s="633"/>
      <c r="AK798" s="633"/>
      <c r="AL798" s="16"/>
      <c r="AM798" s="16"/>
      <c r="AN798" s="16"/>
      <c r="AO798" s="16"/>
      <c r="AP798" s="16"/>
      <c r="AQ798" s="16"/>
      <c r="AR798" s="16"/>
      <c r="AS798" s="16"/>
      <c r="AT798" s="17"/>
    </row>
    <row r="799" spans="1:46" s="12" customFormat="1" ht="9.9499999999999993" customHeight="1">
      <c r="A799" s="8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10"/>
      <c r="X799" s="8"/>
      <c r="Y799" s="9"/>
      <c r="Z799" s="9"/>
      <c r="AA799" s="9"/>
      <c r="AB799" s="9"/>
      <c r="AC799" s="9"/>
      <c r="AD799" s="9"/>
      <c r="AE799" s="9"/>
      <c r="AF799" s="9"/>
      <c r="AG799" s="9"/>
      <c r="AH799" s="9"/>
      <c r="AI799" s="9"/>
      <c r="AJ799" s="9"/>
      <c r="AK799" s="9"/>
      <c r="AL799" s="9"/>
      <c r="AM799" s="9"/>
      <c r="AN799" s="9"/>
      <c r="AO799" s="9"/>
      <c r="AP799" s="9"/>
      <c r="AQ799" s="9"/>
      <c r="AR799" s="9"/>
      <c r="AS799" s="9"/>
      <c r="AT799" s="10"/>
    </row>
    <row r="800" spans="1:46" s="12" customFormat="1" ht="12.75" customHeight="1">
      <c r="A800" s="621" t="str">
        <f>Name</f>
        <v>ТСЖ "Ласточка"</v>
      </c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3"/>
      <c r="X800" s="621" t="str">
        <f>Name</f>
        <v>ТСЖ "Ласточка"</v>
      </c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3"/>
    </row>
    <row r="801" spans="1:46" s="12" customFormat="1" ht="12.75" customHeight="1">
      <c r="A801" s="624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3"/>
      <c r="X801" s="624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3"/>
    </row>
    <row r="802" spans="1:46" s="12" customFormat="1" ht="6" customHeight="1">
      <c r="A802" s="13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4"/>
      <c r="X802" s="13"/>
      <c r="Y802" s="11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  <c r="AR802" s="11"/>
      <c r="AS802" s="11"/>
      <c r="AT802" s="14"/>
    </row>
    <row r="803" spans="1:46" s="12" customFormat="1" ht="9.9499999999999993" customHeight="1">
      <c r="A803" s="13"/>
      <c r="B803" s="628" t="str">
        <f>"ИНН "&amp;INN&amp;", БИК "&amp;BIC&amp;", Р/С "&amp;PersonalAcc</f>
        <v>ИНН 2538091633, БИК 040813608, Р/С 40703810050000001746</v>
      </c>
      <c r="C803" s="628"/>
      <c r="D803" s="628"/>
      <c r="E803" s="628"/>
      <c r="F803" s="628"/>
      <c r="G803" s="628"/>
      <c r="H803" s="628"/>
      <c r="I803" s="628"/>
      <c r="J803" s="628"/>
      <c r="K803" s="628"/>
      <c r="L803" s="628"/>
      <c r="M803" s="628"/>
      <c r="N803" s="628"/>
      <c r="O803" s="53"/>
      <c r="P803" s="53"/>
      <c r="Q803" s="53"/>
      <c r="R803" s="53"/>
      <c r="S803" s="53"/>
      <c r="T803" s="53"/>
      <c r="U803" s="53"/>
      <c r="V803" s="53"/>
      <c r="W803" s="14"/>
      <c r="X803" s="13"/>
      <c r="Y803" s="628" t="str">
        <f>"ИНН "&amp;INN&amp;", БИК "&amp;BIC&amp;", Р/С "&amp;PersonalAcc</f>
        <v>ИНН 2538091633, БИК 040813608, Р/С 40703810050000001746</v>
      </c>
      <c r="Z803" s="628"/>
      <c r="AA803" s="628"/>
      <c r="AB803" s="628"/>
      <c r="AC803" s="628"/>
      <c r="AD803" s="628"/>
      <c r="AE803" s="628"/>
      <c r="AF803" s="628"/>
      <c r="AG803" s="628"/>
      <c r="AH803" s="628"/>
      <c r="AI803" s="628"/>
      <c r="AJ803" s="628"/>
      <c r="AK803" s="628"/>
      <c r="AL803" s="53"/>
      <c r="AM803" s="53"/>
      <c r="AN803" s="53"/>
      <c r="AO803" s="53"/>
      <c r="AP803" s="53"/>
      <c r="AQ803" s="53"/>
      <c r="AR803" s="53"/>
      <c r="AS803" s="53"/>
      <c r="AT803" s="14"/>
    </row>
    <row r="804" spans="1:46" s="12" customFormat="1" ht="9.9499999999999993" customHeight="1">
      <c r="A804" s="13"/>
      <c r="B804" s="628"/>
      <c r="C804" s="628"/>
      <c r="D804" s="628"/>
      <c r="E804" s="628"/>
      <c r="F804" s="628"/>
      <c r="G804" s="628"/>
      <c r="H804" s="628"/>
      <c r="I804" s="628"/>
      <c r="J804" s="628"/>
      <c r="K804" s="628"/>
      <c r="L804" s="628"/>
      <c r="M804" s="628"/>
      <c r="N804" s="628"/>
      <c r="O804" s="53"/>
      <c r="P804" s="53"/>
      <c r="Q804" s="53"/>
      <c r="R804" s="53"/>
      <c r="S804" s="53"/>
      <c r="T804" s="53"/>
      <c r="U804" s="53"/>
      <c r="V804" s="53"/>
      <c r="W804" s="14"/>
      <c r="X804" s="13"/>
      <c r="Y804" s="628"/>
      <c r="Z804" s="628"/>
      <c r="AA804" s="628"/>
      <c r="AB804" s="628"/>
      <c r="AC804" s="628"/>
      <c r="AD804" s="628"/>
      <c r="AE804" s="628"/>
      <c r="AF804" s="628"/>
      <c r="AG804" s="628"/>
      <c r="AH804" s="628"/>
      <c r="AI804" s="628"/>
      <c r="AJ804" s="628"/>
      <c r="AK804" s="628"/>
      <c r="AL804" s="53"/>
      <c r="AM804" s="53"/>
      <c r="AN804" s="53"/>
      <c r="AO804" s="53"/>
      <c r="AP804" s="53"/>
      <c r="AQ804" s="53"/>
      <c r="AR804" s="53"/>
      <c r="AS804" s="53"/>
      <c r="AT804" s="14"/>
    </row>
    <row r="805" spans="1:46" s="12" customFormat="1" ht="6" customHeight="1">
      <c r="A805" s="13"/>
      <c r="B805" s="628"/>
      <c r="C805" s="628"/>
      <c r="D805" s="628"/>
      <c r="E805" s="628"/>
      <c r="F805" s="628"/>
      <c r="G805" s="628"/>
      <c r="H805" s="628"/>
      <c r="I805" s="628"/>
      <c r="J805" s="628"/>
      <c r="K805" s="628"/>
      <c r="L805" s="628"/>
      <c r="M805" s="628"/>
      <c r="N805" s="628"/>
      <c r="O805" s="11"/>
      <c r="P805" s="11"/>
      <c r="Q805" s="11"/>
      <c r="R805" s="11"/>
      <c r="S805" s="11"/>
      <c r="T805" s="11"/>
      <c r="U805" s="11"/>
      <c r="V805" s="11"/>
      <c r="W805" s="14"/>
      <c r="X805" s="13"/>
      <c r="Y805" s="628"/>
      <c r="Z805" s="628"/>
      <c r="AA805" s="628"/>
      <c r="AB805" s="628"/>
      <c r="AC805" s="628"/>
      <c r="AD805" s="628"/>
      <c r="AE805" s="628"/>
      <c r="AF805" s="628"/>
      <c r="AG805" s="628"/>
      <c r="AH805" s="628"/>
      <c r="AI805" s="628"/>
      <c r="AJ805" s="628"/>
      <c r="AK805" s="628"/>
      <c r="AL805" s="11"/>
      <c r="AM805" s="11"/>
      <c r="AN805" s="11"/>
      <c r="AO805" s="11"/>
      <c r="AP805" s="11"/>
      <c r="AQ805" s="11"/>
      <c r="AR805" s="11"/>
      <c r="AS805" s="11"/>
      <c r="AT805" s="14"/>
    </row>
    <row r="806" spans="1:46" s="12" customFormat="1" ht="8.1" customHeight="1">
      <c r="A806" s="13"/>
      <c r="B806" s="628"/>
      <c r="C806" s="628"/>
      <c r="D806" s="628"/>
      <c r="E806" s="628"/>
      <c r="F806" s="628"/>
      <c r="G806" s="628"/>
      <c r="H806" s="628"/>
      <c r="I806" s="628"/>
      <c r="J806" s="628"/>
      <c r="K806" s="628"/>
      <c r="L806" s="628"/>
      <c r="M806" s="628"/>
      <c r="N806" s="628"/>
      <c r="O806" s="11"/>
      <c r="P806" s="11"/>
      <c r="Q806" s="11"/>
      <c r="R806" s="11"/>
      <c r="S806" s="11"/>
      <c r="T806" s="11"/>
      <c r="U806" s="11"/>
      <c r="V806" s="11"/>
      <c r="W806" s="14"/>
      <c r="X806" s="13"/>
      <c r="Y806" s="628"/>
      <c r="Z806" s="628"/>
      <c r="AA806" s="628"/>
      <c r="AB806" s="628"/>
      <c r="AC806" s="628"/>
      <c r="AD806" s="628"/>
      <c r="AE806" s="628"/>
      <c r="AF806" s="628"/>
      <c r="AG806" s="628"/>
      <c r="AH806" s="628"/>
      <c r="AI806" s="628"/>
      <c r="AJ806" s="628"/>
      <c r="AK806" s="628"/>
      <c r="AL806" s="11"/>
      <c r="AM806" s="11"/>
      <c r="AN806" s="11"/>
      <c r="AO806" s="11"/>
      <c r="AP806" s="11"/>
      <c r="AQ806" s="11"/>
      <c r="AR806" s="11"/>
      <c r="AS806" s="11"/>
      <c r="AT806" s="14"/>
    </row>
    <row r="807" spans="1:46" s="12" customFormat="1" ht="8.1" customHeight="1">
      <c r="A807" s="13"/>
      <c r="B807" s="628"/>
      <c r="C807" s="628"/>
      <c r="D807" s="628"/>
      <c r="E807" s="628"/>
      <c r="F807" s="628"/>
      <c r="G807" s="628"/>
      <c r="H807" s="628"/>
      <c r="I807" s="628"/>
      <c r="J807" s="628"/>
      <c r="K807" s="628"/>
      <c r="L807" s="628"/>
      <c r="M807" s="628"/>
      <c r="N807" s="628"/>
      <c r="O807" s="11"/>
      <c r="P807" s="11"/>
      <c r="Q807" s="11"/>
      <c r="R807" s="11"/>
      <c r="S807" s="11"/>
      <c r="T807" s="11"/>
      <c r="U807" s="11"/>
      <c r="V807" s="11"/>
      <c r="W807" s="14"/>
      <c r="X807" s="13"/>
      <c r="Y807" s="628"/>
      <c r="Z807" s="628"/>
      <c r="AA807" s="628"/>
      <c r="AB807" s="628"/>
      <c r="AC807" s="628"/>
      <c r="AD807" s="628"/>
      <c r="AE807" s="628"/>
      <c r="AF807" s="628"/>
      <c r="AG807" s="628"/>
      <c r="AH807" s="628"/>
      <c r="AI807" s="628"/>
      <c r="AJ807" s="628"/>
      <c r="AK807" s="628"/>
      <c r="AL807" s="11"/>
      <c r="AM807" s="11"/>
      <c r="AN807" s="11"/>
      <c r="AO807" s="11"/>
      <c r="AP807" s="11"/>
      <c r="AQ807" s="11"/>
      <c r="AR807" s="11"/>
      <c r="AS807" s="11"/>
      <c r="AT807" s="14"/>
    </row>
    <row r="808" spans="1:46" s="12" customFormat="1" ht="9.9499999999999993" customHeight="1">
      <c r="A808" s="13"/>
      <c r="B808" s="629" t="s">
        <v>764</v>
      </c>
      <c r="C808" s="629"/>
      <c r="D808" s="629"/>
      <c r="E808" s="629"/>
      <c r="F808" s="629"/>
      <c r="G808" s="629"/>
      <c r="H808" s="629"/>
      <c r="I808" s="629"/>
      <c r="J808" s="629"/>
      <c r="K808" s="629"/>
      <c r="L808" s="629"/>
      <c r="M808" s="629"/>
      <c r="N808" s="630"/>
      <c r="O808" s="11"/>
      <c r="P808" s="11"/>
      <c r="Q808" s="11"/>
      <c r="R808" s="11"/>
      <c r="S808" s="11"/>
      <c r="T808" s="11"/>
      <c r="U808" s="11"/>
      <c r="V808" s="11"/>
      <c r="W808" s="14"/>
      <c r="X808" s="13"/>
      <c r="Y808" s="629" t="s">
        <v>765</v>
      </c>
      <c r="Z808" s="629"/>
      <c r="AA808" s="629"/>
      <c r="AB808" s="629"/>
      <c r="AC808" s="629"/>
      <c r="AD808" s="629"/>
      <c r="AE808" s="629"/>
      <c r="AF808" s="629"/>
      <c r="AG808" s="629"/>
      <c r="AH808" s="629"/>
      <c r="AI808" s="629"/>
      <c r="AJ808" s="629"/>
      <c r="AK808" s="630"/>
      <c r="AL808" s="11"/>
      <c r="AM808" s="11"/>
      <c r="AN808" s="11"/>
      <c r="AO808" s="11"/>
      <c r="AP808" s="11"/>
      <c r="AQ808" s="11"/>
      <c r="AR808" s="11"/>
      <c r="AS808" s="11"/>
      <c r="AT808" s="14"/>
    </row>
    <row r="809" spans="1:46" s="12" customFormat="1" ht="8.1" customHeight="1">
      <c r="A809" s="13"/>
      <c r="B809" s="629"/>
      <c r="C809" s="629"/>
      <c r="D809" s="629"/>
      <c r="E809" s="629"/>
      <c r="F809" s="629"/>
      <c r="G809" s="629"/>
      <c r="H809" s="629"/>
      <c r="I809" s="629"/>
      <c r="J809" s="629"/>
      <c r="K809" s="629"/>
      <c r="L809" s="629"/>
      <c r="M809" s="629"/>
      <c r="N809" s="630"/>
      <c r="O809" s="11"/>
      <c r="P809" s="11"/>
      <c r="Q809" s="11"/>
      <c r="R809" s="11"/>
      <c r="S809" s="11"/>
      <c r="T809" s="11"/>
      <c r="U809" s="11"/>
      <c r="V809" s="11"/>
      <c r="W809" s="14"/>
      <c r="X809" s="13"/>
      <c r="Y809" s="629"/>
      <c r="Z809" s="629"/>
      <c r="AA809" s="629"/>
      <c r="AB809" s="629"/>
      <c r="AC809" s="629"/>
      <c r="AD809" s="629"/>
      <c r="AE809" s="629"/>
      <c r="AF809" s="629"/>
      <c r="AG809" s="629"/>
      <c r="AH809" s="629"/>
      <c r="AI809" s="629"/>
      <c r="AJ809" s="629"/>
      <c r="AK809" s="630"/>
      <c r="AL809" s="11"/>
      <c r="AM809" s="11"/>
      <c r="AN809" s="11"/>
      <c r="AO809" s="11"/>
      <c r="AP809" s="11"/>
      <c r="AQ809" s="11"/>
      <c r="AR809" s="11"/>
      <c r="AS809" s="11"/>
      <c r="AT809" s="14"/>
    </row>
    <row r="810" spans="1:46" s="12" customFormat="1" ht="8.1" customHeight="1">
      <c r="A810" s="13"/>
      <c r="B810" s="629" t="s">
        <v>1020</v>
      </c>
      <c r="C810" s="629"/>
      <c r="D810" s="629"/>
      <c r="E810" s="629"/>
      <c r="F810" s="629"/>
      <c r="G810" s="629"/>
      <c r="H810" s="629"/>
      <c r="I810" s="629"/>
      <c r="J810" s="629"/>
      <c r="K810" s="629"/>
      <c r="L810" s="629"/>
      <c r="M810" s="629"/>
      <c r="N810" s="630"/>
      <c r="O810" s="11"/>
      <c r="P810" s="11"/>
      <c r="Q810" s="11"/>
      <c r="R810" s="11"/>
      <c r="S810" s="11"/>
      <c r="T810" s="11"/>
      <c r="U810" s="11"/>
      <c r="V810" s="11"/>
      <c r="W810" s="14"/>
      <c r="X810" s="13"/>
      <c r="Y810" s="629" t="s">
        <v>1020</v>
      </c>
      <c r="Z810" s="629"/>
      <c r="AA810" s="629"/>
      <c r="AB810" s="629"/>
      <c r="AC810" s="629"/>
      <c r="AD810" s="629"/>
      <c r="AE810" s="629"/>
      <c r="AF810" s="629"/>
      <c r="AG810" s="629"/>
      <c r="AH810" s="629"/>
      <c r="AI810" s="629"/>
      <c r="AJ810" s="629"/>
      <c r="AK810" s="630"/>
      <c r="AL810" s="11"/>
      <c r="AM810" s="11"/>
      <c r="AN810" s="11"/>
      <c r="AO810" s="11"/>
      <c r="AP810" s="11"/>
      <c r="AQ810" s="11"/>
      <c r="AR810" s="11"/>
      <c r="AS810" s="11"/>
      <c r="AT810" s="14"/>
    </row>
    <row r="811" spans="1:46" s="12" customFormat="1" ht="9.9499999999999993" customHeight="1">
      <c r="A811" s="13"/>
      <c r="B811" s="629"/>
      <c r="C811" s="629"/>
      <c r="D811" s="629"/>
      <c r="E811" s="629"/>
      <c r="F811" s="629"/>
      <c r="G811" s="629"/>
      <c r="H811" s="629"/>
      <c r="I811" s="629"/>
      <c r="J811" s="629"/>
      <c r="K811" s="629"/>
      <c r="L811" s="629"/>
      <c r="M811" s="629"/>
      <c r="N811" s="630"/>
      <c r="O811" s="11"/>
      <c r="P811" s="11"/>
      <c r="Q811" s="11"/>
      <c r="R811" s="11"/>
      <c r="S811" s="11"/>
      <c r="T811" s="11"/>
      <c r="U811" s="11"/>
      <c r="V811" s="11"/>
      <c r="W811" s="14"/>
      <c r="X811" s="13"/>
      <c r="Y811" s="629"/>
      <c r="Z811" s="629"/>
      <c r="AA811" s="629"/>
      <c r="AB811" s="629"/>
      <c r="AC811" s="629"/>
      <c r="AD811" s="629"/>
      <c r="AE811" s="629"/>
      <c r="AF811" s="629"/>
      <c r="AG811" s="629"/>
      <c r="AH811" s="629"/>
      <c r="AI811" s="629"/>
      <c r="AJ811" s="629"/>
      <c r="AK811" s="630"/>
      <c r="AL811" s="11"/>
      <c r="AM811" s="11"/>
      <c r="AN811" s="11"/>
      <c r="AO811" s="11"/>
      <c r="AP811" s="11"/>
      <c r="AQ811" s="11"/>
      <c r="AR811" s="11"/>
      <c r="AS811" s="11"/>
      <c r="AT811" s="14"/>
    </row>
    <row r="812" spans="1:46" s="12" customFormat="1" ht="8.1" customHeight="1">
      <c r="A812" s="13"/>
      <c r="B812" s="629" t="s">
        <v>1092</v>
      </c>
      <c r="C812" s="629"/>
      <c r="D812" s="629"/>
      <c r="E812" s="629"/>
      <c r="F812" s="629"/>
      <c r="G812" s="629"/>
      <c r="H812" s="629"/>
      <c r="I812" s="629"/>
      <c r="J812" s="629"/>
      <c r="K812" s="629"/>
      <c r="L812" s="629"/>
      <c r="M812" s="629"/>
      <c r="N812" s="630"/>
      <c r="O812" s="11"/>
      <c r="P812" s="11"/>
      <c r="Q812" s="11"/>
      <c r="R812" s="11"/>
      <c r="S812" s="11"/>
      <c r="T812" s="11"/>
      <c r="U812" s="11"/>
      <c r="V812" s="11"/>
      <c r="W812" s="14"/>
      <c r="X812" s="13"/>
      <c r="Y812" s="629" t="s">
        <v>1093</v>
      </c>
      <c r="Z812" s="629"/>
      <c r="AA812" s="629"/>
      <c r="AB812" s="629"/>
      <c r="AC812" s="629"/>
      <c r="AD812" s="629"/>
      <c r="AE812" s="629"/>
      <c r="AF812" s="629"/>
      <c r="AG812" s="629"/>
      <c r="AH812" s="629"/>
      <c r="AI812" s="629"/>
      <c r="AJ812" s="629"/>
      <c r="AK812" s="630"/>
      <c r="AL812" s="11"/>
      <c r="AM812" s="11"/>
      <c r="AN812" s="11"/>
      <c r="AO812" s="11"/>
      <c r="AP812" s="11"/>
      <c r="AQ812" s="11"/>
      <c r="AR812" s="11"/>
      <c r="AS812" s="11"/>
      <c r="AT812" s="14"/>
    </row>
    <row r="813" spans="1:46" s="12" customFormat="1" ht="8.1" customHeight="1">
      <c r="A813" s="13"/>
      <c r="B813" s="629"/>
      <c r="C813" s="629"/>
      <c r="D813" s="629"/>
      <c r="E813" s="629"/>
      <c r="F813" s="629"/>
      <c r="G813" s="629"/>
      <c r="H813" s="629"/>
      <c r="I813" s="629"/>
      <c r="J813" s="629"/>
      <c r="K813" s="629"/>
      <c r="L813" s="629"/>
      <c r="M813" s="629"/>
      <c r="N813" s="630"/>
      <c r="O813" s="11"/>
      <c r="P813" s="11"/>
      <c r="Q813" s="11"/>
      <c r="R813" s="11"/>
      <c r="S813" s="11"/>
      <c r="T813" s="11"/>
      <c r="U813" s="11"/>
      <c r="V813" s="11"/>
      <c r="W813" s="14"/>
      <c r="X813" s="13"/>
      <c r="Y813" s="629"/>
      <c r="Z813" s="629"/>
      <c r="AA813" s="629"/>
      <c r="AB813" s="629"/>
      <c r="AC813" s="629"/>
      <c r="AD813" s="629"/>
      <c r="AE813" s="629"/>
      <c r="AF813" s="629"/>
      <c r="AG813" s="629"/>
      <c r="AH813" s="629"/>
      <c r="AI813" s="629"/>
      <c r="AJ813" s="629"/>
      <c r="AK813" s="630"/>
      <c r="AL813" s="11"/>
      <c r="AM813" s="11"/>
      <c r="AN813" s="11"/>
      <c r="AO813" s="11"/>
      <c r="AP813" s="11"/>
      <c r="AQ813" s="11"/>
      <c r="AR813" s="11"/>
      <c r="AS813" s="11"/>
      <c r="AT813" s="14"/>
    </row>
    <row r="814" spans="1:46" s="12" customFormat="1" ht="9.9499999999999993" customHeight="1">
      <c r="A814" s="13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4"/>
      <c r="X814" s="13"/>
      <c r="Y814" s="11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  <c r="AP814" s="11"/>
      <c r="AQ814" s="11"/>
      <c r="AR814" s="11"/>
      <c r="AS814" s="11"/>
      <c r="AT814" s="14"/>
    </row>
    <row r="815" spans="1:46" s="12" customFormat="1" ht="8.1" customHeight="1">
      <c r="A815" s="13"/>
      <c r="B815" s="631" t="s">
        <v>886</v>
      </c>
      <c r="C815" s="631"/>
      <c r="D815" s="631"/>
      <c r="E815" s="631"/>
      <c r="F815" s="631"/>
      <c r="G815" s="631"/>
      <c r="H815" s="631"/>
      <c r="I815" s="631"/>
      <c r="J815" s="631"/>
      <c r="K815" s="631"/>
      <c r="L815" s="631"/>
      <c r="M815" s="631"/>
      <c r="N815" s="632"/>
      <c r="O815" s="11"/>
      <c r="P815" s="11"/>
      <c r="Q815" s="11"/>
      <c r="R815" s="11"/>
      <c r="S815" s="11"/>
      <c r="T815" s="11"/>
      <c r="U815" s="11"/>
      <c r="V815" s="11"/>
      <c r="W815" s="14"/>
      <c r="X815" s="13"/>
      <c r="Y815" s="631" t="s">
        <v>887</v>
      </c>
      <c r="Z815" s="631"/>
      <c r="AA815" s="631"/>
      <c r="AB815" s="631"/>
      <c r="AC815" s="631"/>
      <c r="AD815" s="631"/>
      <c r="AE815" s="631"/>
      <c r="AF815" s="631"/>
      <c r="AG815" s="631"/>
      <c r="AH815" s="631"/>
      <c r="AI815" s="631"/>
      <c r="AJ815" s="631"/>
      <c r="AK815" s="632"/>
      <c r="AL815" s="11"/>
      <c r="AM815" s="11"/>
      <c r="AN815" s="11"/>
      <c r="AO815" s="11"/>
      <c r="AP815" s="11"/>
      <c r="AQ815" s="11"/>
      <c r="AR815" s="11"/>
      <c r="AS815" s="11"/>
      <c r="AT815" s="14"/>
    </row>
    <row r="816" spans="1:46" s="12" customFormat="1" ht="9.9499999999999993" customHeight="1">
      <c r="A816" s="13"/>
      <c r="B816" s="631"/>
      <c r="C816" s="631"/>
      <c r="D816" s="631"/>
      <c r="E816" s="631"/>
      <c r="F816" s="631"/>
      <c r="G816" s="631"/>
      <c r="H816" s="631"/>
      <c r="I816" s="631"/>
      <c r="J816" s="631"/>
      <c r="K816" s="631"/>
      <c r="L816" s="631"/>
      <c r="M816" s="631"/>
      <c r="N816" s="632"/>
      <c r="O816" s="11"/>
      <c r="P816" s="11"/>
      <c r="Q816" s="11"/>
      <c r="R816" s="11"/>
      <c r="S816" s="11"/>
      <c r="T816" s="11"/>
      <c r="U816" s="11"/>
      <c r="V816" s="11"/>
      <c r="W816" s="14"/>
      <c r="X816" s="13"/>
      <c r="Y816" s="631"/>
      <c r="Z816" s="631"/>
      <c r="AA816" s="631"/>
      <c r="AB816" s="631"/>
      <c r="AC816" s="631"/>
      <c r="AD816" s="631"/>
      <c r="AE816" s="631"/>
      <c r="AF816" s="631"/>
      <c r="AG816" s="631"/>
      <c r="AH816" s="631"/>
      <c r="AI816" s="631"/>
      <c r="AJ816" s="631"/>
      <c r="AK816" s="632"/>
      <c r="AL816" s="11"/>
      <c r="AM816" s="11"/>
      <c r="AN816" s="11"/>
      <c r="AO816" s="11"/>
      <c r="AP816" s="11"/>
      <c r="AQ816" s="11"/>
      <c r="AR816" s="11"/>
      <c r="AS816" s="11"/>
      <c r="AT816" s="14"/>
    </row>
    <row r="817" spans="1:46" s="12" customFormat="1" ht="9.9499999999999993" customHeight="1">
      <c r="A817" s="13"/>
      <c r="B817" s="631"/>
      <c r="C817" s="631"/>
      <c r="D817" s="631"/>
      <c r="E817" s="631"/>
      <c r="F817" s="631"/>
      <c r="G817" s="631"/>
      <c r="H817" s="631"/>
      <c r="I817" s="631"/>
      <c r="J817" s="631"/>
      <c r="K817" s="631"/>
      <c r="L817" s="631"/>
      <c r="M817" s="631"/>
      <c r="N817" s="632"/>
      <c r="O817" s="11"/>
      <c r="P817" s="11"/>
      <c r="Q817" s="11"/>
      <c r="R817" s="11"/>
      <c r="S817" s="11"/>
      <c r="T817" s="11"/>
      <c r="U817" s="11"/>
      <c r="V817" s="11"/>
      <c r="W817" s="14"/>
      <c r="X817" s="13"/>
      <c r="Y817" s="631"/>
      <c r="Z817" s="631"/>
      <c r="AA817" s="631"/>
      <c r="AB817" s="631"/>
      <c r="AC817" s="631"/>
      <c r="AD817" s="631"/>
      <c r="AE817" s="631"/>
      <c r="AF817" s="631"/>
      <c r="AG817" s="631"/>
      <c r="AH817" s="631"/>
      <c r="AI817" s="631"/>
      <c r="AJ817" s="631"/>
      <c r="AK817" s="632"/>
      <c r="AL817" s="11"/>
      <c r="AM817" s="11"/>
      <c r="AN817" s="11"/>
      <c r="AO817" s="11"/>
      <c r="AP817" s="11"/>
      <c r="AQ817" s="11"/>
      <c r="AR817" s="11"/>
      <c r="AS817" s="11"/>
      <c r="AT817" s="14"/>
    </row>
    <row r="818" spans="1:46" s="12" customFormat="1" ht="9.9499999999999993" customHeight="1">
      <c r="A818" s="13"/>
      <c r="B818" s="631"/>
      <c r="C818" s="631"/>
      <c r="D818" s="631"/>
      <c r="E818" s="631"/>
      <c r="F818" s="631"/>
      <c r="G818" s="631"/>
      <c r="H818" s="631"/>
      <c r="I818" s="631"/>
      <c r="J818" s="631"/>
      <c r="K818" s="631"/>
      <c r="L818" s="631"/>
      <c r="M818" s="631"/>
      <c r="N818" s="632"/>
      <c r="O818" s="11"/>
      <c r="P818" s="11"/>
      <c r="Q818" s="11"/>
      <c r="R818" s="11"/>
      <c r="S818" s="11"/>
      <c r="T818" s="11"/>
      <c r="U818" s="11"/>
      <c r="V818" s="11"/>
      <c r="W818" s="14"/>
      <c r="X818" s="13"/>
      <c r="Y818" s="631"/>
      <c r="Z818" s="631"/>
      <c r="AA818" s="631"/>
      <c r="AB818" s="631"/>
      <c r="AC818" s="631"/>
      <c r="AD818" s="631"/>
      <c r="AE818" s="631"/>
      <c r="AF818" s="631"/>
      <c r="AG818" s="631"/>
      <c r="AH818" s="631"/>
      <c r="AI818" s="631"/>
      <c r="AJ818" s="631"/>
      <c r="AK818" s="632"/>
      <c r="AL818" s="11"/>
      <c r="AM818" s="11"/>
      <c r="AN818" s="11"/>
      <c r="AO818" s="11"/>
      <c r="AP818" s="11"/>
      <c r="AQ818" s="11"/>
      <c r="AR818" s="11"/>
      <c r="AS818" s="11"/>
      <c r="AT818" s="14"/>
    </row>
    <row r="819" spans="1:46" s="12" customFormat="1" ht="6" customHeight="1">
      <c r="A819" s="15"/>
      <c r="B819" s="633"/>
      <c r="C819" s="633"/>
      <c r="D819" s="633"/>
      <c r="E819" s="633"/>
      <c r="F819" s="633"/>
      <c r="G819" s="633"/>
      <c r="H819" s="633"/>
      <c r="I819" s="633"/>
      <c r="J819" s="633"/>
      <c r="K819" s="633"/>
      <c r="L819" s="633"/>
      <c r="M819" s="633"/>
      <c r="N819" s="633"/>
      <c r="O819" s="16"/>
      <c r="P819" s="16"/>
      <c r="Q819" s="16"/>
      <c r="R819" s="16"/>
      <c r="S819" s="16"/>
      <c r="T819" s="16"/>
      <c r="U819" s="16"/>
      <c r="V819" s="16"/>
      <c r="W819" s="17"/>
      <c r="X819" s="15"/>
      <c r="Y819" s="633"/>
      <c r="Z819" s="633"/>
      <c r="AA819" s="633"/>
      <c r="AB819" s="633"/>
      <c r="AC819" s="633"/>
      <c r="AD819" s="633"/>
      <c r="AE819" s="633"/>
      <c r="AF819" s="633"/>
      <c r="AG819" s="633"/>
      <c r="AH819" s="633"/>
      <c r="AI819" s="633"/>
      <c r="AJ819" s="633"/>
      <c r="AK819" s="633"/>
      <c r="AL819" s="16"/>
      <c r="AM819" s="16"/>
      <c r="AN819" s="16"/>
      <c r="AO819" s="16"/>
      <c r="AP819" s="16"/>
      <c r="AQ819" s="16"/>
      <c r="AR819" s="16"/>
      <c r="AS819" s="16"/>
      <c r="AT819" s="17"/>
    </row>
    <row r="820" spans="1:46" s="11" customFormat="1" ht="6.75" customHeight="1">
      <c r="A820" s="8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10"/>
      <c r="X820" s="8"/>
      <c r="Y820" s="9"/>
      <c r="Z820" s="9"/>
      <c r="AA820" s="9"/>
      <c r="AB820" s="9"/>
      <c r="AC820" s="9"/>
      <c r="AD820" s="9"/>
      <c r="AE820" s="9"/>
      <c r="AF820" s="9"/>
      <c r="AG820" s="9"/>
      <c r="AH820" s="9"/>
      <c r="AI820" s="9"/>
      <c r="AJ820" s="9"/>
      <c r="AK820" s="9"/>
      <c r="AL820" s="9"/>
      <c r="AM820" s="9"/>
      <c r="AN820" s="9"/>
      <c r="AO820" s="9"/>
      <c r="AP820" s="9"/>
      <c r="AQ820" s="9"/>
      <c r="AR820" s="9"/>
      <c r="AS820" s="9"/>
      <c r="AT820" s="10"/>
    </row>
    <row r="821" spans="1:46" s="12" customFormat="1" ht="12.75" customHeight="1">
      <c r="A821" s="621" t="str">
        <f>Name</f>
        <v>ТСЖ "Ласточка"</v>
      </c>
      <c r="B821" s="626"/>
      <c r="C821" s="626"/>
      <c r="D821" s="626"/>
      <c r="E821" s="626"/>
      <c r="F821" s="626"/>
      <c r="G821" s="626"/>
      <c r="H821" s="626"/>
      <c r="I821" s="626"/>
      <c r="J821" s="626"/>
      <c r="K821" s="626"/>
      <c r="L821" s="626"/>
      <c r="M821" s="626"/>
      <c r="N821" s="626"/>
      <c r="O821" s="626"/>
      <c r="P821" s="626"/>
      <c r="Q821" s="626"/>
      <c r="R821" s="626"/>
      <c r="S821" s="626"/>
      <c r="T821" s="626"/>
      <c r="U821" s="626"/>
      <c r="V821" s="626"/>
      <c r="W821" s="627"/>
      <c r="X821" s="621" t="str">
        <f>Name</f>
        <v>ТСЖ "Ласточка"</v>
      </c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3"/>
    </row>
    <row r="822" spans="1:46" s="12" customFormat="1" ht="12.75" customHeight="1">
      <c r="A822" s="621"/>
      <c r="B822" s="626"/>
      <c r="C822" s="626"/>
      <c r="D822" s="626"/>
      <c r="E822" s="626"/>
      <c r="F822" s="626"/>
      <c r="G822" s="626"/>
      <c r="H822" s="626"/>
      <c r="I822" s="626"/>
      <c r="J822" s="626"/>
      <c r="K822" s="626"/>
      <c r="L822" s="626"/>
      <c r="M822" s="626"/>
      <c r="N822" s="626"/>
      <c r="O822" s="626"/>
      <c r="P822" s="626"/>
      <c r="Q822" s="626"/>
      <c r="R822" s="626"/>
      <c r="S822" s="626"/>
      <c r="T822" s="626"/>
      <c r="U822" s="626"/>
      <c r="V822" s="626"/>
      <c r="W822" s="627"/>
      <c r="X822" s="624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3"/>
    </row>
    <row r="823" spans="1:46" s="12" customFormat="1" ht="6" customHeight="1">
      <c r="A823" s="621"/>
      <c r="B823" s="626"/>
      <c r="C823" s="626"/>
      <c r="D823" s="626"/>
      <c r="E823" s="626"/>
      <c r="F823" s="626"/>
      <c r="G823" s="626"/>
      <c r="H823" s="626"/>
      <c r="I823" s="626"/>
      <c r="J823" s="626"/>
      <c r="K823" s="626"/>
      <c r="L823" s="626"/>
      <c r="M823" s="626"/>
      <c r="N823" s="626"/>
      <c r="O823" s="626"/>
      <c r="P823" s="626"/>
      <c r="Q823" s="626"/>
      <c r="R823" s="626"/>
      <c r="S823" s="626"/>
      <c r="T823" s="626"/>
      <c r="U823" s="626"/>
      <c r="V823" s="626"/>
      <c r="W823" s="627"/>
      <c r="X823" s="13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4"/>
    </row>
    <row r="824" spans="1:46" s="12" customFormat="1" ht="9.9499999999999993" customHeight="1">
      <c r="A824" s="13"/>
      <c r="B824" s="625" t="str">
        <f>"ИНН "&amp;INN&amp;", БИК "&amp;BIC&amp;", Р/С "&amp;PersonalAcc</f>
        <v>ИНН 2538091633, БИК 040813608, Р/С 40703810050000001746</v>
      </c>
      <c r="C824" s="625"/>
      <c r="D824" s="625"/>
      <c r="E824" s="625"/>
      <c r="F824" s="625"/>
      <c r="G824" s="625"/>
      <c r="H824" s="625"/>
      <c r="I824" s="625"/>
      <c r="J824" s="625"/>
      <c r="K824" s="625"/>
      <c r="L824" s="625"/>
      <c r="M824" s="625"/>
      <c r="N824" s="625"/>
      <c r="O824" s="53"/>
      <c r="P824" s="53"/>
      <c r="Q824" s="53"/>
      <c r="R824" s="53"/>
      <c r="S824" s="53"/>
      <c r="T824" s="53"/>
      <c r="U824" s="53"/>
      <c r="V824" s="53"/>
      <c r="W824" s="14"/>
      <c r="X824" s="13"/>
      <c r="Y824" s="628" t="str">
        <f>"ИНН "&amp;INN&amp;", БИК "&amp;BIC&amp;", Р/С "&amp;PersonalAcc</f>
        <v>ИНН 2538091633, БИК 040813608, Р/С 40703810050000001746</v>
      </c>
      <c r="Z824" s="628"/>
      <c r="AA824" s="628"/>
      <c r="AB824" s="628"/>
      <c r="AC824" s="628"/>
      <c r="AD824" s="628"/>
      <c r="AE824" s="628"/>
      <c r="AF824" s="628"/>
      <c r="AG824" s="628"/>
      <c r="AH824" s="628"/>
      <c r="AI824" s="628"/>
      <c r="AJ824" s="628"/>
      <c r="AK824" s="628"/>
      <c r="AL824" s="53"/>
      <c r="AM824" s="53"/>
      <c r="AN824" s="53"/>
      <c r="AO824" s="53"/>
      <c r="AP824" s="53"/>
      <c r="AQ824" s="53"/>
      <c r="AR824" s="53"/>
      <c r="AS824" s="53"/>
      <c r="AT824" s="14"/>
    </row>
    <row r="825" spans="1:46" s="12" customFormat="1" ht="9.9499999999999993" customHeight="1">
      <c r="A825" s="13"/>
      <c r="B825" s="625"/>
      <c r="C825" s="625"/>
      <c r="D825" s="625"/>
      <c r="E825" s="625"/>
      <c r="F825" s="625"/>
      <c r="G825" s="625"/>
      <c r="H825" s="625"/>
      <c r="I825" s="625"/>
      <c r="J825" s="625"/>
      <c r="K825" s="625"/>
      <c r="L825" s="625"/>
      <c r="M825" s="625"/>
      <c r="N825" s="625"/>
      <c r="O825" s="53"/>
      <c r="P825" s="53"/>
      <c r="Q825" s="53"/>
      <c r="R825" s="53"/>
      <c r="S825" s="53"/>
      <c r="T825" s="53"/>
      <c r="U825" s="53"/>
      <c r="V825" s="53"/>
      <c r="W825" s="14"/>
      <c r="X825" s="13"/>
      <c r="Y825" s="628"/>
      <c r="Z825" s="628"/>
      <c r="AA825" s="628"/>
      <c r="AB825" s="628"/>
      <c r="AC825" s="628"/>
      <c r="AD825" s="628"/>
      <c r="AE825" s="628"/>
      <c r="AF825" s="628"/>
      <c r="AG825" s="628"/>
      <c r="AH825" s="628"/>
      <c r="AI825" s="628"/>
      <c r="AJ825" s="628"/>
      <c r="AK825" s="628"/>
      <c r="AL825" s="53"/>
      <c r="AM825" s="53"/>
      <c r="AN825" s="53"/>
      <c r="AO825" s="53"/>
      <c r="AP825" s="53"/>
      <c r="AQ825" s="53"/>
      <c r="AR825" s="53"/>
      <c r="AS825" s="53"/>
      <c r="AT825" s="14"/>
    </row>
    <row r="826" spans="1:46" s="12" customFormat="1" ht="6" customHeight="1">
      <c r="A826" s="13"/>
      <c r="B826" s="625"/>
      <c r="C826" s="625"/>
      <c r="D826" s="625"/>
      <c r="E826" s="625"/>
      <c r="F826" s="625"/>
      <c r="G826" s="625"/>
      <c r="H826" s="625"/>
      <c r="I826" s="625"/>
      <c r="J826" s="625"/>
      <c r="K826" s="625"/>
      <c r="L826" s="625"/>
      <c r="M826" s="625"/>
      <c r="N826" s="625"/>
      <c r="O826" s="11"/>
      <c r="P826" s="11"/>
      <c r="Q826" s="11"/>
      <c r="R826" s="11"/>
      <c r="S826" s="11"/>
      <c r="T826" s="11"/>
      <c r="U826" s="11"/>
      <c r="V826" s="11"/>
      <c r="W826" s="14"/>
      <c r="X826" s="13"/>
      <c r="Y826" s="628"/>
      <c r="Z826" s="628"/>
      <c r="AA826" s="628"/>
      <c r="AB826" s="628"/>
      <c r="AC826" s="628"/>
      <c r="AD826" s="628"/>
      <c r="AE826" s="628"/>
      <c r="AF826" s="628"/>
      <c r="AG826" s="628"/>
      <c r="AH826" s="628"/>
      <c r="AI826" s="628"/>
      <c r="AJ826" s="628"/>
      <c r="AK826" s="628"/>
      <c r="AL826" s="11"/>
      <c r="AM826" s="11"/>
      <c r="AN826" s="11"/>
      <c r="AO826" s="11"/>
      <c r="AP826" s="11"/>
      <c r="AQ826" s="11"/>
      <c r="AR826" s="11"/>
      <c r="AS826" s="11"/>
      <c r="AT826" s="14"/>
    </row>
    <row r="827" spans="1:46" s="12" customFormat="1" ht="8.1" customHeight="1">
      <c r="A827" s="13"/>
      <c r="B827" s="625"/>
      <c r="C827" s="625"/>
      <c r="D827" s="625"/>
      <c r="E827" s="625"/>
      <c r="F827" s="625"/>
      <c r="G827" s="625"/>
      <c r="H827" s="625"/>
      <c r="I827" s="625"/>
      <c r="J827" s="625"/>
      <c r="K827" s="625"/>
      <c r="L827" s="625"/>
      <c r="M827" s="625"/>
      <c r="N827" s="625"/>
      <c r="O827" s="11"/>
      <c r="P827" s="11"/>
      <c r="Q827" s="11"/>
      <c r="R827" s="11"/>
      <c r="S827" s="11"/>
      <c r="T827" s="11"/>
      <c r="U827" s="11"/>
      <c r="V827" s="11"/>
      <c r="W827" s="14"/>
      <c r="X827" s="13"/>
      <c r="Y827" s="628"/>
      <c r="Z827" s="628"/>
      <c r="AA827" s="628"/>
      <c r="AB827" s="628"/>
      <c r="AC827" s="628"/>
      <c r="AD827" s="628"/>
      <c r="AE827" s="628"/>
      <c r="AF827" s="628"/>
      <c r="AG827" s="628"/>
      <c r="AH827" s="628"/>
      <c r="AI827" s="628"/>
      <c r="AJ827" s="628"/>
      <c r="AK827" s="628"/>
      <c r="AL827" s="11"/>
      <c r="AM827" s="11"/>
      <c r="AN827" s="11"/>
      <c r="AO827" s="11"/>
      <c r="AP827" s="11"/>
      <c r="AQ827" s="11"/>
      <c r="AR827" s="11"/>
      <c r="AS827" s="11"/>
      <c r="AT827" s="14"/>
    </row>
    <row r="828" spans="1:46" s="12" customFormat="1" ht="8.1" customHeight="1">
      <c r="A828" s="13"/>
      <c r="B828" s="625"/>
      <c r="C828" s="625"/>
      <c r="D828" s="625"/>
      <c r="E828" s="625"/>
      <c r="F828" s="625"/>
      <c r="G828" s="625"/>
      <c r="H828" s="625"/>
      <c r="I828" s="625"/>
      <c r="J828" s="625"/>
      <c r="K828" s="625"/>
      <c r="L828" s="625"/>
      <c r="M828" s="625"/>
      <c r="N828" s="625"/>
      <c r="O828" s="11"/>
      <c r="P828" s="11"/>
      <c r="Q828" s="11"/>
      <c r="R828" s="11"/>
      <c r="S828" s="11"/>
      <c r="T828" s="11"/>
      <c r="U828" s="11"/>
      <c r="V828" s="11"/>
      <c r="W828" s="14"/>
      <c r="X828" s="13"/>
      <c r="Y828" s="628"/>
      <c r="Z828" s="628"/>
      <c r="AA828" s="628"/>
      <c r="AB828" s="628"/>
      <c r="AC828" s="628"/>
      <c r="AD828" s="628"/>
      <c r="AE828" s="628"/>
      <c r="AF828" s="628"/>
      <c r="AG828" s="628"/>
      <c r="AH828" s="628"/>
      <c r="AI828" s="628"/>
      <c r="AJ828" s="628"/>
      <c r="AK828" s="628"/>
      <c r="AL828" s="11"/>
      <c r="AM828" s="11"/>
      <c r="AN828" s="11"/>
      <c r="AO828" s="11"/>
      <c r="AP828" s="11"/>
      <c r="AQ828" s="11"/>
      <c r="AR828" s="11"/>
      <c r="AS828" s="11"/>
      <c r="AT828" s="14"/>
    </row>
    <row r="829" spans="1:46" s="12" customFormat="1" ht="9.9499999999999993" customHeight="1">
      <c r="A829" s="13"/>
      <c r="B829" s="629" t="s">
        <v>766</v>
      </c>
      <c r="C829" s="629"/>
      <c r="D829" s="629"/>
      <c r="E829" s="629"/>
      <c r="F829" s="629"/>
      <c r="G829" s="629"/>
      <c r="H829" s="629"/>
      <c r="I829" s="629"/>
      <c r="J829" s="629"/>
      <c r="K829" s="629"/>
      <c r="L829" s="629"/>
      <c r="M829" s="629"/>
      <c r="N829" s="630"/>
      <c r="O829" s="11"/>
      <c r="P829" s="11"/>
      <c r="Q829" s="11"/>
      <c r="R829" s="11"/>
      <c r="S829" s="11"/>
      <c r="T829" s="11"/>
      <c r="U829" s="11"/>
      <c r="V829" s="11"/>
      <c r="W829" s="14"/>
      <c r="X829" s="13"/>
      <c r="Y829" s="629" t="s">
        <v>767</v>
      </c>
      <c r="Z829" s="629"/>
      <c r="AA829" s="629"/>
      <c r="AB829" s="629"/>
      <c r="AC829" s="629"/>
      <c r="AD829" s="629"/>
      <c r="AE829" s="629"/>
      <c r="AF829" s="629"/>
      <c r="AG829" s="629"/>
      <c r="AH829" s="629"/>
      <c r="AI829" s="629"/>
      <c r="AJ829" s="629"/>
      <c r="AK829" s="630"/>
      <c r="AL829" s="11"/>
      <c r="AM829" s="11"/>
      <c r="AN829" s="11"/>
      <c r="AO829" s="11"/>
      <c r="AP829" s="11"/>
      <c r="AQ829" s="11"/>
      <c r="AR829" s="11"/>
      <c r="AS829" s="11"/>
      <c r="AT829" s="14"/>
    </row>
    <row r="830" spans="1:46" s="12" customFormat="1" ht="8.1" customHeight="1">
      <c r="A830" s="13"/>
      <c r="B830" s="629"/>
      <c r="C830" s="629"/>
      <c r="D830" s="629"/>
      <c r="E830" s="629"/>
      <c r="F830" s="629"/>
      <c r="G830" s="629"/>
      <c r="H830" s="629"/>
      <c r="I830" s="629"/>
      <c r="J830" s="629"/>
      <c r="K830" s="629"/>
      <c r="L830" s="629"/>
      <c r="M830" s="629"/>
      <c r="N830" s="630"/>
      <c r="O830" s="11"/>
      <c r="P830" s="11"/>
      <c r="Q830" s="11"/>
      <c r="R830" s="11"/>
      <c r="S830" s="11"/>
      <c r="T830" s="11"/>
      <c r="U830" s="11"/>
      <c r="V830" s="11"/>
      <c r="W830" s="14"/>
      <c r="X830" s="13"/>
      <c r="Y830" s="629"/>
      <c r="Z830" s="629"/>
      <c r="AA830" s="629"/>
      <c r="AB830" s="629"/>
      <c r="AC830" s="629"/>
      <c r="AD830" s="629"/>
      <c r="AE830" s="629"/>
      <c r="AF830" s="629"/>
      <c r="AG830" s="629"/>
      <c r="AH830" s="629"/>
      <c r="AI830" s="629"/>
      <c r="AJ830" s="629"/>
      <c r="AK830" s="630"/>
      <c r="AL830" s="11"/>
      <c r="AM830" s="11"/>
      <c r="AN830" s="11"/>
      <c r="AO830" s="11"/>
      <c r="AP830" s="11"/>
      <c r="AQ830" s="11"/>
      <c r="AR830" s="11"/>
      <c r="AS830" s="11"/>
      <c r="AT830" s="14"/>
    </row>
    <row r="831" spans="1:46" s="12" customFormat="1" ht="8.1" customHeight="1">
      <c r="A831" s="13"/>
      <c r="B831" s="629" t="s">
        <v>1020</v>
      </c>
      <c r="C831" s="629"/>
      <c r="D831" s="629"/>
      <c r="E831" s="629"/>
      <c r="F831" s="629"/>
      <c r="G831" s="629"/>
      <c r="H831" s="629"/>
      <c r="I831" s="629"/>
      <c r="J831" s="629"/>
      <c r="K831" s="629"/>
      <c r="L831" s="629"/>
      <c r="M831" s="629"/>
      <c r="N831" s="630"/>
      <c r="O831" s="11"/>
      <c r="P831" s="11"/>
      <c r="Q831" s="11"/>
      <c r="R831" s="11"/>
      <c r="S831" s="11"/>
      <c r="T831" s="11"/>
      <c r="U831" s="11"/>
      <c r="V831" s="11"/>
      <c r="W831" s="14"/>
      <c r="X831" s="13"/>
      <c r="Y831" s="629" t="s">
        <v>1020</v>
      </c>
      <c r="Z831" s="629"/>
      <c r="AA831" s="629"/>
      <c r="AB831" s="629"/>
      <c r="AC831" s="629"/>
      <c r="AD831" s="629"/>
      <c r="AE831" s="629"/>
      <c r="AF831" s="629"/>
      <c r="AG831" s="629"/>
      <c r="AH831" s="629"/>
      <c r="AI831" s="629"/>
      <c r="AJ831" s="629"/>
      <c r="AK831" s="630"/>
      <c r="AL831" s="11"/>
      <c r="AM831" s="11"/>
      <c r="AN831" s="11"/>
      <c r="AO831" s="11"/>
      <c r="AP831" s="11"/>
      <c r="AQ831" s="11"/>
      <c r="AR831" s="11"/>
      <c r="AS831" s="11"/>
      <c r="AT831" s="14"/>
    </row>
    <row r="832" spans="1:46" s="12" customFormat="1" ht="9.9499999999999993" customHeight="1">
      <c r="A832" s="13"/>
      <c r="B832" s="629"/>
      <c r="C832" s="629"/>
      <c r="D832" s="629"/>
      <c r="E832" s="629"/>
      <c r="F832" s="629"/>
      <c r="G832" s="629"/>
      <c r="H832" s="629"/>
      <c r="I832" s="629"/>
      <c r="J832" s="629"/>
      <c r="K832" s="629"/>
      <c r="L832" s="629"/>
      <c r="M832" s="629"/>
      <c r="N832" s="630"/>
      <c r="O832" s="11"/>
      <c r="P832" s="11"/>
      <c r="Q832" s="11"/>
      <c r="R832" s="11"/>
      <c r="S832" s="11"/>
      <c r="T832" s="11"/>
      <c r="U832" s="11"/>
      <c r="V832" s="11"/>
      <c r="W832" s="14"/>
      <c r="X832" s="13"/>
      <c r="Y832" s="629"/>
      <c r="Z832" s="629"/>
      <c r="AA832" s="629"/>
      <c r="AB832" s="629"/>
      <c r="AC832" s="629"/>
      <c r="AD832" s="629"/>
      <c r="AE832" s="629"/>
      <c r="AF832" s="629"/>
      <c r="AG832" s="629"/>
      <c r="AH832" s="629"/>
      <c r="AI832" s="629"/>
      <c r="AJ832" s="629"/>
      <c r="AK832" s="630"/>
      <c r="AL832" s="11"/>
      <c r="AM832" s="11"/>
      <c r="AN832" s="11"/>
      <c r="AO832" s="11"/>
      <c r="AP832" s="11"/>
      <c r="AQ832" s="11"/>
      <c r="AR832" s="11"/>
      <c r="AS832" s="11"/>
      <c r="AT832" s="14"/>
    </row>
    <row r="833" spans="1:46" s="12" customFormat="1" ht="8.1" customHeight="1">
      <c r="A833" s="13"/>
      <c r="B833" s="629" t="s">
        <v>1094</v>
      </c>
      <c r="C833" s="629"/>
      <c r="D833" s="629"/>
      <c r="E833" s="629"/>
      <c r="F833" s="629"/>
      <c r="G833" s="629"/>
      <c r="H833" s="629"/>
      <c r="I833" s="629"/>
      <c r="J833" s="629"/>
      <c r="K833" s="629"/>
      <c r="L833" s="629"/>
      <c r="M833" s="629"/>
      <c r="N833" s="630"/>
      <c r="O833" s="11"/>
      <c r="P833" s="11"/>
      <c r="Q833" s="11"/>
      <c r="R833" s="11"/>
      <c r="S833" s="11"/>
      <c r="T833" s="11"/>
      <c r="U833" s="11"/>
      <c r="V833" s="11"/>
      <c r="W833" s="14"/>
      <c r="X833" s="13"/>
      <c r="Y833" s="629" t="s">
        <v>1095</v>
      </c>
      <c r="Z833" s="629"/>
      <c r="AA833" s="629"/>
      <c r="AB833" s="629"/>
      <c r="AC833" s="629"/>
      <c r="AD833" s="629"/>
      <c r="AE833" s="629"/>
      <c r="AF833" s="629"/>
      <c r="AG833" s="629"/>
      <c r="AH833" s="629"/>
      <c r="AI833" s="629"/>
      <c r="AJ833" s="629"/>
      <c r="AK833" s="630"/>
      <c r="AL833" s="11"/>
      <c r="AM833" s="11"/>
      <c r="AN833" s="11"/>
      <c r="AO833" s="11"/>
      <c r="AP833" s="11"/>
      <c r="AQ833" s="11"/>
      <c r="AR833" s="11"/>
      <c r="AS833" s="11"/>
      <c r="AT833" s="14"/>
    </row>
    <row r="834" spans="1:46" s="12" customFormat="1" ht="8.1" customHeight="1">
      <c r="A834" s="13"/>
      <c r="B834" s="629"/>
      <c r="C834" s="629"/>
      <c r="D834" s="629"/>
      <c r="E834" s="629"/>
      <c r="F834" s="629"/>
      <c r="G834" s="629"/>
      <c r="H834" s="629"/>
      <c r="I834" s="629"/>
      <c r="J834" s="629"/>
      <c r="K834" s="629"/>
      <c r="L834" s="629"/>
      <c r="M834" s="629"/>
      <c r="N834" s="630"/>
      <c r="O834" s="11"/>
      <c r="P834" s="11"/>
      <c r="Q834" s="11"/>
      <c r="R834" s="11"/>
      <c r="S834" s="11"/>
      <c r="T834" s="11"/>
      <c r="U834" s="11"/>
      <c r="V834" s="11"/>
      <c r="W834" s="14"/>
      <c r="X834" s="13"/>
      <c r="Y834" s="629"/>
      <c r="Z834" s="629"/>
      <c r="AA834" s="629"/>
      <c r="AB834" s="629"/>
      <c r="AC834" s="629"/>
      <c r="AD834" s="629"/>
      <c r="AE834" s="629"/>
      <c r="AF834" s="629"/>
      <c r="AG834" s="629"/>
      <c r="AH834" s="629"/>
      <c r="AI834" s="629"/>
      <c r="AJ834" s="629"/>
      <c r="AK834" s="630"/>
      <c r="AL834" s="11"/>
      <c r="AM834" s="11"/>
      <c r="AN834" s="11"/>
      <c r="AO834" s="11"/>
      <c r="AP834" s="11"/>
      <c r="AQ834" s="11"/>
      <c r="AR834" s="11"/>
      <c r="AS834" s="11"/>
      <c r="AT834" s="14"/>
    </row>
    <row r="835" spans="1:46" s="12" customFormat="1" ht="9.75" customHeight="1">
      <c r="A835" s="13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4"/>
      <c r="X835" s="13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4"/>
    </row>
    <row r="836" spans="1:46" s="12" customFormat="1" ht="8.1" customHeight="1">
      <c r="A836" s="13"/>
      <c r="B836" s="631" t="s">
        <v>888</v>
      </c>
      <c r="C836" s="631"/>
      <c r="D836" s="631"/>
      <c r="E836" s="631"/>
      <c r="F836" s="631"/>
      <c r="G836" s="631"/>
      <c r="H836" s="631"/>
      <c r="I836" s="631"/>
      <c r="J836" s="631"/>
      <c r="K836" s="631"/>
      <c r="L836" s="631"/>
      <c r="M836" s="631"/>
      <c r="N836" s="632"/>
      <c r="O836" s="11"/>
      <c r="P836" s="11"/>
      <c r="Q836" s="11"/>
      <c r="R836" s="11"/>
      <c r="S836" s="11"/>
      <c r="T836" s="11"/>
      <c r="U836" s="11"/>
      <c r="V836" s="11"/>
      <c r="W836" s="14"/>
      <c r="X836" s="13"/>
      <c r="Y836" s="631" t="s">
        <v>889</v>
      </c>
      <c r="Z836" s="631"/>
      <c r="AA836" s="631"/>
      <c r="AB836" s="631"/>
      <c r="AC836" s="631"/>
      <c r="AD836" s="631"/>
      <c r="AE836" s="631"/>
      <c r="AF836" s="631"/>
      <c r="AG836" s="631"/>
      <c r="AH836" s="631"/>
      <c r="AI836" s="631"/>
      <c r="AJ836" s="631"/>
      <c r="AK836" s="632"/>
      <c r="AL836" s="11"/>
      <c r="AM836" s="11"/>
      <c r="AN836" s="11"/>
      <c r="AO836" s="11"/>
      <c r="AP836" s="11"/>
      <c r="AQ836" s="11"/>
      <c r="AR836" s="11"/>
      <c r="AS836" s="11"/>
      <c r="AT836" s="14"/>
    </row>
    <row r="837" spans="1:46" s="12" customFormat="1" ht="9.9499999999999993" customHeight="1">
      <c r="A837" s="13"/>
      <c r="B837" s="631"/>
      <c r="C837" s="631"/>
      <c r="D837" s="631"/>
      <c r="E837" s="631"/>
      <c r="F837" s="631"/>
      <c r="G837" s="631"/>
      <c r="H837" s="631"/>
      <c r="I837" s="631"/>
      <c r="J837" s="631"/>
      <c r="K837" s="631"/>
      <c r="L837" s="631"/>
      <c r="M837" s="631"/>
      <c r="N837" s="632"/>
      <c r="O837" s="11"/>
      <c r="P837" s="11"/>
      <c r="Q837" s="11"/>
      <c r="R837" s="11"/>
      <c r="S837" s="11"/>
      <c r="T837" s="11"/>
      <c r="U837" s="11"/>
      <c r="V837" s="11"/>
      <c r="W837" s="14"/>
      <c r="X837" s="13"/>
      <c r="Y837" s="631"/>
      <c r="Z837" s="631"/>
      <c r="AA837" s="631"/>
      <c r="AB837" s="631"/>
      <c r="AC837" s="631"/>
      <c r="AD837" s="631"/>
      <c r="AE837" s="631"/>
      <c r="AF837" s="631"/>
      <c r="AG837" s="631"/>
      <c r="AH837" s="631"/>
      <c r="AI837" s="631"/>
      <c r="AJ837" s="631"/>
      <c r="AK837" s="632"/>
      <c r="AL837" s="11"/>
      <c r="AM837" s="11"/>
      <c r="AN837" s="11"/>
      <c r="AO837" s="11"/>
      <c r="AP837" s="11"/>
      <c r="AQ837" s="11"/>
      <c r="AR837" s="11"/>
      <c r="AS837" s="11"/>
      <c r="AT837" s="14"/>
    </row>
    <row r="838" spans="1:46" s="12" customFormat="1" ht="9.9499999999999993" customHeight="1">
      <c r="A838" s="13"/>
      <c r="B838" s="631"/>
      <c r="C838" s="631"/>
      <c r="D838" s="631"/>
      <c r="E838" s="631"/>
      <c r="F838" s="631"/>
      <c r="G838" s="631"/>
      <c r="H838" s="631"/>
      <c r="I838" s="631"/>
      <c r="J838" s="631"/>
      <c r="K838" s="631"/>
      <c r="L838" s="631"/>
      <c r="M838" s="631"/>
      <c r="N838" s="632"/>
      <c r="O838" s="11"/>
      <c r="P838" s="11"/>
      <c r="Q838" s="11"/>
      <c r="R838" s="11"/>
      <c r="S838" s="11"/>
      <c r="T838" s="11"/>
      <c r="U838" s="11"/>
      <c r="V838" s="11"/>
      <c r="W838" s="14"/>
      <c r="X838" s="13"/>
      <c r="Y838" s="631"/>
      <c r="Z838" s="631"/>
      <c r="AA838" s="631"/>
      <c r="AB838" s="631"/>
      <c r="AC838" s="631"/>
      <c r="AD838" s="631"/>
      <c r="AE838" s="631"/>
      <c r="AF838" s="631"/>
      <c r="AG838" s="631"/>
      <c r="AH838" s="631"/>
      <c r="AI838" s="631"/>
      <c r="AJ838" s="631"/>
      <c r="AK838" s="632"/>
      <c r="AL838" s="11"/>
      <c r="AM838" s="11"/>
      <c r="AN838" s="11"/>
      <c r="AO838" s="11"/>
      <c r="AP838" s="11"/>
      <c r="AQ838" s="11"/>
      <c r="AR838" s="11"/>
      <c r="AS838" s="11"/>
      <c r="AT838" s="14"/>
    </row>
    <row r="839" spans="1:46" s="12" customFormat="1" ht="9.9499999999999993" customHeight="1">
      <c r="A839" s="13"/>
      <c r="B839" s="631"/>
      <c r="C839" s="631"/>
      <c r="D839" s="631"/>
      <c r="E839" s="631"/>
      <c r="F839" s="631"/>
      <c r="G839" s="631"/>
      <c r="H839" s="631"/>
      <c r="I839" s="631"/>
      <c r="J839" s="631"/>
      <c r="K839" s="631"/>
      <c r="L839" s="631"/>
      <c r="M839" s="631"/>
      <c r="N839" s="632"/>
      <c r="O839" s="11"/>
      <c r="P839" s="11"/>
      <c r="Q839" s="11"/>
      <c r="R839" s="11"/>
      <c r="S839" s="11"/>
      <c r="T839" s="11"/>
      <c r="U839" s="11"/>
      <c r="V839" s="11"/>
      <c r="W839" s="14"/>
      <c r="X839" s="13"/>
      <c r="Y839" s="631"/>
      <c r="Z839" s="631"/>
      <c r="AA839" s="631"/>
      <c r="AB839" s="631"/>
      <c r="AC839" s="631"/>
      <c r="AD839" s="631"/>
      <c r="AE839" s="631"/>
      <c r="AF839" s="631"/>
      <c r="AG839" s="631"/>
      <c r="AH839" s="631"/>
      <c r="AI839" s="631"/>
      <c r="AJ839" s="631"/>
      <c r="AK839" s="632"/>
      <c r="AL839" s="11"/>
      <c r="AM839" s="11"/>
      <c r="AN839" s="11"/>
      <c r="AO839" s="11"/>
      <c r="AP839" s="11"/>
      <c r="AQ839" s="11"/>
      <c r="AR839" s="11"/>
      <c r="AS839" s="11"/>
      <c r="AT839" s="14"/>
    </row>
    <row r="840" spans="1:46" s="12" customFormat="1" ht="6" customHeight="1">
      <c r="A840" s="15"/>
      <c r="B840" s="633"/>
      <c r="C840" s="633"/>
      <c r="D840" s="633"/>
      <c r="E840" s="633"/>
      <c r="F840" s="633"/>
      <c r="G840" s="633"/>
      <c r="H840" s="633"/>
      <c r="I840" s="633"/>
      <c r="J840" s="633"/>
      <c r="K840" s="633"/>
      <c r="L840" s="633"/>
      <c r="M840" s="633"/>
      <c r="N840" s="633"/>
      <c r="O840" s="16"/>
      <c r="P840" s="16"/>
      <c r="Q840" s="16"/>
      <c r="R840" s="16"/>
      <c r="S840" s="16"/>
      <c r="T840" s="16"/>
      <c r="U840" s="16"/>
      <c r="V840" s="16"/>
      <c r="W840" s="17"/>
      <c r="X840" s="15"/>
      <c r="Y840" s="633"/>
      <c r="Z840" s="633"/>
      <c r="AA840" s="633"/>
      <c r="AB840" s="633"/>
      <c r="AC840" s="633"/>
      <c r="AD840" s="633"/>
      <c r="AE840" s="633"/>
      <c r="AF840" s="633"/>
      <c r="AG840" s="633"/>
      <c r="AH840" s="633"/>
      <c r="AI840" s="633"/>
      <c r="AJ840" s="633"/>
      <c r="AK840" s="633"/>
      <c r="AL840" s="16"/>
      <c r="AM840" s="16"/>
      <c r="AN840" s="16"/>
      <c r="AO840" s="16"/>
      <c r="AP840" s="16"/>
      <c r="AQ840" s="16"/>
      <c r="AR840" s="16"/>
      <c r="AS840" s="16"/>
      <c r="AT840" s="17"/>
    </row>
    <row r="841" spans="1:46" s="11" customFormat="1" ht="6.75" customHeight="1">
      <c r="A841" s="8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10"/>
      <c r="X841" s="8"/>
      <c r="Y841" s="9"/>
      <c r="Z841" s="9"/>
      <c r="AA841" s="9"/>
      <c r="AB841" s="9"/>
      <c r="AC841" s="9"/>
      <c r="AD841" s="9"/>
      <c r="AE841" s="9"/>
      <c r="AF841" s="9"/>
      <c r="AG841" s="9"/>
      <c r="AH841" s="9"/>
      <c r="AI841" s="9"/>
      <c r="AJ841" s="9"/>
      <c r="AK841" s="9"/>
      <c r="AL841" s="9"/>
      <c r="AM841" s="9"/>
      <c r="AN841" s="9"/>
      <c r="AO841" s="9"/>
      <c r="AP841" s="9"/>
      <c r="AQ841" s="9"/>
      <c r="AR841" s="9"/>
      <c r="AS841" s="9"/>
      <c r="AT841" s="10"/>
    </row>
    <row r="842" spans="1:46" s="12" customFormat="1" ht="12.75" customHeight="1">
      <c r="A842" s="621" t="str">
        <f>Name</f>
        <v>ТСЖ "Ласточка"</v>
      </c>
      <c r="B842" s="622"/>
      <c r="C842" s="622"/>
      <c r="D842" s="622"/>
      <c r="E842" s="622"/>
      <c r="F842" s="622"/>
      <c r="G842" s="622"/>
      <c r="H842" s="622"/>
      <c r="I842" s="622"/>
      <c r="J842" s="622"/>
      <c r="K842" s="622"/>
      <c r="L842" s="622"/>
      <c r="M842" s="622"/>
      <c r="N842" s="622"/>
      <c r="O842" s="622"/>
      <c r="P842" s="622"/>
      <c r="Q842" s="622"/>
      <c r="R842" s="622"/>
      <c r="S842" s="622"/>
      <c r="T842" s="622"/>
      <c r="U842" s="622"/>
      <c r="V842" s="622"/>
      <c r="W842" s="623"/>
      <c r="X842" s="621" t="str">
        <f>Name</f>
        <v>ТСЖ "Ласточка"</v>
      </c>
      <c r="Y842" s="622"/>
      <c r="Z842" s="622"/>
      <c r="AA842" s="622"/>
      <c r="AB842" s="622"/>
      <c r="AC842" s="622"/>
      <c r="AD842" s="622"/>
      <c r="AE842" s="622"/>
      <c r="AF842" s="622"/>
      <c r="AG842" s="622"/>
      <c r="AH842" s="622"/>
      <c r="AI842" s="622"/>
      <c r="AJ842" s="622"/>
      <c r="AK842" s="622"/>
      <c r="AL842" s="622"/>
      <c r="AM842" s="622"/>
      <c r="AN842" s="622"/>
      <c r="AO842" s="622"/>
      <c r="AP842" s="622"/>
      <c r="AQ842" s="622"/>
      <c r="AR842" s="622"/>
      <c r="AS842" s="622"/>
      <c r="AT842" s="623"/>
    </row>
    <row r="843" spans="1:46" s="12" customFormat="1" ht="12.75" customHeight="1">
      <c r="A843" s="624"/>
      <c r="B843" s="622"/>
      <c r="C843" s="622"/>
      <c r="D843" s="622"/>
      <c r="E843" s="622"/>
      <c r="F843" s="622"/>
      <c r="G843" s="622"/>
      <c r="H843" s="622"/>
      <c r="I843" s="622"/>
      <c r="J843" s="622"/>
      <c r="K843" s="622"/>
      <c r="L843" s="622"/>
      <c r="M843" s="622"/>
      <c r="N843" s="622"/>
      <c r="O843" s="622"/>
      <c r="P843" s="622"/>
      <c r="Q843" s="622"/>
      <c r="R843" s="622"/>
      <c r="S843" s="622"/>
      <c r="T843" s="622"/>
      <c r="U843" s="622"/>
      <c r="V843" s="622"/>
      <c r="W843" s="623"/>
      <c r="X843" s="624"/>
      <c r="Y843" s="622"/>
      <c r="Z843" s="622"/>
      <c r="AA843" s="622"/>
      <c r="AB843" s="622"/>
      <c r="AC843" s="622"/>
      <c r="AD843" s="622"/>
      <c r="AE843" s="622"/>
      <c r="AF843" s="622"/>
      <c r="AG843" s="622"/>
      <c r="AH843" s="622"/>
      <c r="AI843" s="622"/>
      <c r="AJ843" s="622"/>
      <c r="AK843" s="622"/>
      <c r="AL843" s="622"/>
      <c r="AM843" s="622"/>
      <c r="AN843" s="622"/>
      <c r="AO843" s="622"/>
      <c r="AP843" s="622"/>
      <c r="AQ843" s="622"/>
      <c r="AR843" s="622"/>
      <c r="AS843" s="622"/>
      <c r="AT843" s="623"/>
    </row>
    <row r="844" spans="1:46" s="12" customFormat="1" ht="6" customHeight="1">
      <c r="A844" s="13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4"/>
      <c r="X844" s="13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4"/>
    </row>
    <row r="845" spans="1:46" s="12" customFormat="1" ht="9.9499999999999993" customHeight="1">
      <c r="A845" s="13"/>
      <c r="B845" s="628" t="str">
        <f>"ИНН "&amp;INN&amp;", БИК "&amp;BIC&amp;", Р/С "&amp;PersonalAcc</f>
        <v>ИНН 2538091633, БИК 040813608, Р/С 40703810050000001746</v>
      </c>
      <c r="C845" s="628"/>
      <c r="D845" s="628"/>
      <c r="E845" s="628"/>
      <c r="F845" s="628"/>
      <c r="G845" s="628"/>
      <c r="H845" s="628"/>
      <c r="I845" s="628"/>
      <c r="J845" s="628"/>
      <c r="K845" s="628"/>
      <c r="L845" s="628"/>
      <c r="M845" s="628"/>
      <c r="N845" s="628"/>
      <c r="O845" s="53"/>
      <c r="P845" s="53"/>
      <c r="Q845" s="53"/>
      <c r="R845" s="53"/>
      <c r="S845" s="53"/>
      <c r="T845" s="53"/>
      <c r="U845" s="53"/>
      <c r="V845" s="53"/>
      <c r="W845" s="14"/>
      <c r="X845" s="13"/>
      <c r="Y845" s="628" t="str">
        <f>"ИНН "&amp;INN&amp;", БИК "&amp;BIC&amp;", Р/С "&amp;PersonalAcc</f>
        <v>ИНН 2538091633, БИК 040813608, Р/С 40703810050000001746</v>
      </c>
      <c r="Z845" s="628"/>
      <c r="AA845" s="628"/>
      <c r="AB845" s="628"/>
      <c r="AC845" s="628"/>
      <c r="AD845" s="628"/>
      <c r="AE845" s="628"/>
      <c r="AF845" s="628"/>
      <c r="AG845" s="628"/>
      <c r="AH845" s="628"/>
      <c r="AI845" s="628"/>
      <c r="AJ845" s="628"/>
      <c r="AK845" s="628"/>
      <c r="AL845" s="53"/>
      <c r="AM845" s="53"/>
      <c r="AN845" s="53"/>
      <c r="AO845" s="53"/>
      <c r="AP845" s="53"/>
      <c r="AQ845" s="53"/>
      <c r="AR845" s="53"/>
      <c r="AS845" s="53"/>
      <c r="AT845" s="14"/>
    </row>
    <row r="846" spans="1:46" s="12" customFormat="1" ht="9.9499999999999993" customHeight="1">
      <c r="A846" s="13"/>
      <c r="B846" s="628"/>
      <c r="C846" s="628"/>
      <c r="D846" s="628"/>
      <c r="E846" s="628"/>
      <c r="F846" s="628"/>
      <c r="G846" s="628"/>
      <c r="H846" s="628"/>
      <c r="I846" s="628"/>
      <c r="J846" s="628"/>
      <c r="K846" s="628"/>
      <c r="L846" s="628"/>
      <c r="M846" s="628"/>
      <c r="N846" s="628"/>
      <c r="O846" s="53"/>
      <c r="P846" s="53"/>
      <c r="Q846" s="53"/>
      <c r="R846" s="53"/>
      <c r="S846" s="53"/>
      <c r="T846" s="53"/>
      <c r="U846" s="53"/>
      <c r="V846" s="53"/>
      <c r="W846" s="14"/>
      <c r="X846" s="13"/>
      <c r="Y846" s="628"/>
      <c r="Z846" s="628"/>
      <c r="AA846" s="628"/>
      <c r="AB846" s="628"/>
      <c r="AC846" s="628"/>
      <c r="AD846" s="628"/>
      <c r="AE846" s="628"/>
      <c r="AF846" s="628"/>
      <c r="AG846" s="628"/>
      <c r="AH846" s="628"/>
      <c r="AI846" s="628"/>
      <c r="AJ846" s="628"/>
      <c r="AK846" s="628"/>
      <c r="AL846" s="53"/>
      <c r="AM846" s="53"/>
      <c r="AN846" s="53"/>
      <c r="AO846" s="53"/>
      <c r="AP846" s="53"/>
      <c r="AQ846" s="53"/>
      <c r="AR846" s="53"/>
      <c r="AS846" s="53"/>
      <c r="AT846" s="14"/>
    </row>
    <row r="847" spans="1:46" s="12" customFormat="1" ht="6" customHeight="1">
      <c r="A847" s="13"/>
      <c r="B847" s="628"/>
      <c r="C847" s="628"/>
      <c r="D847" s="628"/>
      <c r="E847" s="628"/>
      <c r="F847" s="628"/>
      <c r="G847" s="628"/>
      <c r="H847" s="628"/>
      <c r="I847" s="628"/>
      <c r="J847" s="628"/>
      <c r="K847" s="628"/>
      <c r="L847" s="628"/>
      <c r="M847" s="628"/>
      <c r="N847" s="628"/>
      <c r="O847" s="11"/>
      <c r="P847" s="11"/>
      <c r="Q847" s="11"/>
      <c r="R847" s="11"/>
      <c r="S847" s="11"/>
      <c r="T847" s="11"/>
      <c r="U847" s="11"/>
      <c r="V847" s="11"/>
      <c r="W847" s="14"/>
      <c r="X847" s="13"/>
      <c r="Y847" s="628"/>
      <c r="Z847" s="628"/>
      <c r="AA847" s="628"/>
      <c r="AB847" s="628"/>
      <c r="AC847" s="628"/>
      <c r="AD847" s="628"/>
      <c r="AE847" s="628"/>
      <c r="AF847" s="628"/>
      <c r="AG847" s="628"/>
      <c r="AH847" s="628"/>
      <c r="AI847" s="628"/>
      <c r="AJ847" s="628"/>
      <c r="AK847" s="628"/>
      <c r="AL847" s="11"/>
      <c r="AM847" s="11"/>
      <c r="AN847" s="11"/>
      <c r="AO847" s="11"/>
      <c r="AP847" s="11"/>
      <c r="AQ847" s="11"/>
      <c r="AR847" s="11"/>
      <c r="AS847" s="11"/>
      <c r="AT847" s="14"/>
    </row>
    <row r="848" spans="1:46" s="12" customFormat="1" ht="8.1" customHeight="1">
      <c r="A848" s="13"/>
      <c r="B848" s="628"/>
      <c r="C848" s="628"/>
      <c r="D848" s="628"/>
      <c r="E848" s="628"/>
      <c r="F848" s="628"/>
      <c r="G848" s="628"/>
      <c r="H848" s="628"/>
      <c r="I848" s="628"/>
      <c r="J848" s="628"/>
      <c r="K848" s="628"/>
      <c r="L848" s="628"/>
      <c r="M848" s="628"/>
      <c r="N848" s="628"/>
      <c r="O848" s="11"/>
      <c r="P848" s="11"/>
      <c r="Q848" s="11"/>
      <c r="R848" s="11"/>
      <c r="S848" s="11"/>
      <c r="T848" s="11"/>
      <c r="U848" s="11"/>
      <c r="V848" s="11"/>
      <c r="W848" s="14"/>
      <c r="X848" s="13"/>
      <c r="Y848" s="628"/>
      <c r="Z848" s="628"/>
      <c r="AA848" s="628"/>
      <c r="AB848" s="628"/>
      <c r="AC848" s="628"/>
      <c r="AD848" s="628"/>
      <c r="AE848" s="628"/>
      <c r="AF848" s="628"/>
      <c r="AG848" s="628"/>
      <c r="AH848" s="628"/>
      <c r="AI848" s="628"/>
      <c r="AJ848" s="628"/>
      <c r="AK848" s="628"/>
      <c r="AL848" s="11"/>
      <c r="AM848" s="11"/>
      <c r="AN848" s="11"/>
      <c r="AO848" s="11"/>
      <c r="AP848" s="11"/>
      <c r="AQ848" s="11"/>
      <c r="AR848" s="11"/>
      <c r="AS848" s="11"/>
      <c r="AT848" s="14"/>
    </row>
    <row r="849" spans="1:46" s="12" customFormat="1" ht="8.1" customHeight="1">
      <c r="A849" s="13"/>
      <c r="B849" s="628"/>
      <c r="C849" s="628"/>
      <c r="D849" s="628"/>
      <c r="E849" s="628"/>
      <c r="F849" s="628"/>
      <c r="G849" s="628"/>
      <c r="H849" s="628"/>
      <c r="I849" s="628"/>
      <c r="J849" s="628"/>
      <c r="K849" s="628"/>
      <c r="L849" s="628"/>
      <c r="M849" s="628"/>
      <c r="N849" s="628"/>
      <c r="O849" s="11"/>
      <c r="P849" s="11"/>
      <c r="Q849" s="11"/>
      <c r="R849" s="11"/>
      <c r="S849" s="11"/>
      <c r="T849" s="11"/>
      <c r="U849" s="11"/>
      <c r="V849" s="11"/>
      <c r="W849" s="14"/>
      <c r="X849" s="13"/>
      <c r="Y849" s="628"/>
      <c r="Z849" s="628"/>
      <c r="AA849" s="628"/>
      <c r="AB849" s="628"/>
      <c r="AC849" s="628"/>
      <c r="AD849" s="628"/>
      <c r="AE849" s="628"/>
      <c r="AF849" s="628"/>
      <c r="AG849" s="628"/>
      <c r="AH849" s="628"/>
      <c r="AI849" s="628"/>
      <c r="AJ849" s="628"/>
      <c r="AK849" s="628"/>
      <c r="AL849" s="11"/>
      <c r="AM849" s="11"/>
      <c r="AN849" s="11"/>
      <c r="AO849" s="11"/>
      <c r="AP849" s="11"/>
      <c r="AQ849" s="11"/>
      <c r="AR849" s="11"/>
      <c r="AS849" s="11"/>
      <c r="AT849" s="14"/>
    </row>
    <row r="850" spans="1:46" s="12" customFormat="1" ht="9.9499999999999993" customHeight="1">
      <c r="A850" s="13"/>
      <c r="B850" s="629" t="s">
        <v>768</v>
      </c>
      <c r="C850" s="629"/>
      <c r="D850" s="629"/>
      <c r="E850" s="629"/>
      <c r="F850" s="629"/>
      <c r="G850" s="629"/>
      <c r="H850" s="629"/>
      <c r="I850" s="629"/>
      <c r="J850" s="629"/>
      <c r="K850" s="629"/>
      <c r="L850" s="629"/>
      <c r="M850" s="629"/>
      <c r="N850" s="630"/>
      <c r="O850" s="11"/>
      <c r="P850" s="11"/>
      <c r="Q850" s="11"/>
      <c r="R850" s="11"/>
      <c r="S850" s="11"/>
      <c r="T850" s="11"/>
      <c r="U850" s="11"/>
      <c r="V850" s="11"/>
      <c r="W850" s="14"/>
      <c r="X850" s="13"/>
      <c r="Y850" s="629" t="s">
        <v>769</v>
      </c>
      <c r="Z850" s="629"/>
      <c r="AA850" s="629"/>
      <c r="AB850" s="629"/>
      <c r="AC850" s="629"/>
      <c r="AD850" s="629"/>
      <c r="AE850" s="629"/>
      <c r="AF850" s="629"/>
      <c r="AG850" s="629"/>
      <c r="AH850" s="629"/>
      <c r="AI850" s="629"/>
      <c r="AJ850" s="629"/>
      <c r="AK850" s="630"/>
      <c r="AL850" s="11"/>
      <c r="AM850" s="11"/>
      <c r="AN850" s="11"/>
      <c r="AO850" s="11"/>
      <c r="AP850" s="11"/>
      <c r="AQ850" s="11"/>
      <c r="AR850" s="11"/>
      <c r="AS850" s="11"/>
      <c r="AT850" s="14"/>
    </row>
    <row r="851" spans="1:46" s="12" customFormat="1" ht="8.1" customHeight="1">
      <c r="A851" s="13"/>
      <c r="B851" s="629"/>
      <c r="C851" s="629"/>
      <c r="D851" s="629"/>
      <c r="E851" s="629"/>
      <c r="F851" s="629"/>
      <c r="G851" s="629"/>
      <c r="H851" s="629"/>
      <c r="I851" s="629"/>
      <c r="J851" s="629"/>
      <c r="K851" s="629"/>
      <c r="L851" s="629"/>
      <c r="M851" s="629"/>
      <c r="N851" s="630"/>
      <c r="O851" s="11"/>
      <c r="P851" s="11"/>
      <c r="Q851" s="11"/>
      <c r="R851" s="11"/>
      <c r="S851" s="11"/>
      <c r="T851" s="11"/>
      <c r="U851" s="11"/>
      <c r="V851" s="11"/>
      <c r="W851" s="14"/>
      <c r="X851" s="13"/>
      <c r="Y851" s="629"/>
      <c r="Z851" s="629"/>
      <c r="AA851" s="629"/>
      <c r="AB851" s="629"/>
      <c r="AC851" s="629"/>
      <c r="AD851" s="629"/>
      <c r="AE851" s="629"/>
      <c r="AF851" s="629"/>
      <c r="AG851" s="629"/>
      <c r="AH851" s="629"/>
      <c r="AI851" s="629"/>
      <c r="AJ851" s="629"/>
      <c r="AK851" s="630"/>
      <c r="AL851" s="11"/>
      <c r="AM851" s="11"/>
      <c r="AN851" s="11"/>
      <c r="AO851" s="11"/>
      <c r="AP851" s="11"/>
      <c r="AQ851" s="11"/>
      <c r="AR851" s="11"/>
      <c r="AS851" s="11"/>
      <c r="AT851" s="14"/>
    </row>
    <row r="852" spans="1:46" s="12" customFormat="1" ht="8.1" customHeight="1">
      <c r="A852" s="13"/>
      <c r="B852" s="629" t="s">
        <v>1020</v>
      </c>
      <c r="C852" s="629"/>
      <c r="D852" s="629"/>
      <c r="E852" s="629"/>
      <c r="F852" s="629"/>
      <c r="G852" s="629"/>
      <c r="H852" s="629"/>
      <c r="I852" s="629"/>
      <c r="J852" s="629"/>
      <c r="K852" s="629"/>
      <c r="L852" s="629"/>
      <c r="M852" s="629"/>
      <c r="N852" s="630"/>
      <c r="O852" s="11"/>
      <c r="P852" s="11"/>
      <c r="Q852" s="11"/>
      <c r="R852" s="11"/>
      <c r="S852" s="11"/>
      <c r="T852" s="11"/>
      <c r="U852" s="11"/>
      <c r="V852" s="11"/>
      <c r="W852" s="14"/>
      <c r="X852" s="13"/>
      <c r="Y852" s="629" t="s">
        <v>1020</v>
      </c>
      <c r="Z852" s="629"/>
      <c r="AA852" s="629"/>
      <c r="AB852" s="629"/>
      <c r="AC852" s="629"/>
      <c r="AD852" s="629"/>
      <c r="AE852" s="629"/>
      <c r="AF852" s="629"/>
      <c r="AG852" s="629"/>
      <c r="AH852" s="629"/>
      <c r="AI852" s="629"/>
      <c r="AJ852" s="629"/>
      <c r="AK852" s="630"/>
      <c r="AL852" s="11"/>
      <c r="AM852" s="11"/>
      <c r="AN852" s="11"/>
      <c r="AO852" s="11"/>
      <c r="AP852" s="11"/>
      <c r="AQ852" s="11"/>
      <c r="AR852" s="11"/>
      <c r="AS852" s="11"/>
      <c r="AT852" s="14"/>
    </row>
    <row r="853" spans="1:46" s="12" customFormat="1" ht="9.9499999999999993" customHeight="1">
      <c r="A853" s="13"/>
      <c r="B853" s="629"/>
      <c r="C853" s="629"/>
      <c r="D853" s="629"/>
      <c r="E853" s="629"/>
      <c r="F853" s="629"/>
      <c r="G853" s="629"/>
      <c r="H853" s="629"/>
      <c r="I853" s="629"/>
      <c r="J853" s="629"/>
      <c r="K853" s="629"/>
      <c r="L853" s="629"/>
      <c r="M853" s="629"/>
      <c r="N853" s="630"/>
      <c r="O853" s="11"/>
      <c r="P853" s="11"/>
      <c r="Q853" s="11"/>
      <c r="R853" s="11"/>
      <c r="S853" s="11"/>
      <c r="T853" s="11"/>
      <c r="U853" s="11"/>
      <c r="V853" s="11"/>
      <c r="W853" s="14"/>
      <c r="X853" s="13"/>
      <c r="Y853" s="629"/>
      <c r="Z853" s="629"/>
      <c r="AA853" s="629"/>
      <c r="AB853" s="629"/>
      <c r="AC853" s="629"/>
      <c r="AD853" s="629"/>
      <c r="AE853" s="629"/>
      <c r="AF853" s="629"/>
      <c r="AG853" s="629"/>
      <c r="AH853" s="629"/>
      <c r="AI853" s="629"/>
      <c r="AJ853" s="629"/>
      <c r="AK853" s="630"/>
      <c r="AL853" s="11"/>
      <c r="AM853" s="11"/>
      <c r="AN853" s="11"/>
      <c r="AO853" s="11"/>
      <c r="AP853" s="11"/>
      <c r="AQ853" s="11"/>
      <c r="AR853" s="11"/>
      <c r="AS853" s="11"/>
      <c r="AT853" s="14"/>
    </row>
    <row r="854" spans="1:46" s="12" customFormat="1" ht="8.1" customHeight="1">
      <c r="A854" s="13"/>
      <c r="B854" s="629" t="s">
        <v>1096</v>
      </c>
      <c r="C854" s="629"/>
      <c r="D854" s="629"/>
      <c r="E854" s="629"/>
      <c r="F854" s="629"/>
      <c r="G854" s="629"/>
      <c r="H854" s="629"/>
      <c r="I854" s="629"/>
      <c r="J854" s="629"/>
      <c r="K854" s="629"/>
      <c r="L854" s="629"/>
      <c r="M854" s="629"/>
      <c r="N854" s="630"/>
      <c r="O854" s="11"/>
      <c r="P854" s="11"/>
      <c r="Q854" s="11"/>
      <c r="R854" s="11"/>
      <c r="S854" s="11"/>
      <c r="T854" s="11"/>
      <c r="U854" s="11"/>
      <c r="V854" s="11"/>
      <c r="W854" s="14"/>
      <c r="X854" s="13"/>
      <c r="Y854" s="629" t="s">
        <v>1097</v>
      </c>
      <c r="Z854" s="629"/>
      <c r="AA854" s="629"/>
      <c r="AB854" s="629"/>
      <c r="AC854" s="629"/>
      <c r="AD854" s="629"/>
      <c r="AE854" s="629"/>
      <c r="AF854" s="629"/>
      <c r="AG854" s="629"/>
      <c r="AH854" s="629"/>
      <c r="AI854" s="629"/>
      <c r="AJ854" s="629"/>
      <c r="AK854" s="630"/>
      <c r="AL854" s="11"/>
      <c r="AM854" s="11"/>
      <c r="AN854" s="11"/>
      <c r="AO854" s="11"/>
      <c r="AP854" s="11"/>
      <c r="AQ854" s="11"/>
      <c r="AR854" s="11"/>
      <c r="AS854" s="11"/>
      <c r="AT854" s="14"/>
    </row>
    <row r="855" spans="1:46" s="12" customFormat="1" ht="8.1" customHeight="1">
      <c r="A855" s="13"/>
      <c r="B855" s="629"/>
      <c r="C855" s="629"/>
      <c r="D855" s="629"/>
      <c r="E855" s="629"/>
      <c r="F855" s="629"/>
      <c r="G855" s="629"/>
      <c r="H855" s="629"/>
      <c r="I855" s="629"/>
      <c r="J855" s="629"/>
      <c r="K855" s="629"/>
      <c r="L855" s="629"/>
      <c r="M855" s="629"/>
      <c r="N855" s="630"/>
      <c r="O855" s="11"/>
      <c r="P855" s="11"/>
      <c r="Q855" s="11"/>
      <c r="R855" s="11"/>
      <c r="S855" s="11"/>
      <c r="T855" s="11"/>
      <c r="U855" s="11"/>
      <c r="V855" s="11"/>
      <c r="W855" s="14"/>
      <c r="X855" s="13"/>
      <c r="Y855" s="629"/>
      <c r="Z855" s="629"/>
      <c r="AA855" s="629"/>
      <c r="AB855" s="629"/>
      <c r="AC855" s="629"/>
      <c r="AD855" s="629"/>
      <c r="AE855" s="629"/>
      <c r="AF855" s="629"/>
      <c r="AG855" s="629"/>
      <c r="AH855" s="629"/>
      <c r="AI855" s="629"/>
      <c r="AJ855" s="629"/>
      <c r="AK855" s="630"/>
      <c r="AL855" s="11"/>
      <c r="AM855" s="11"/>
      <c r="AN855" s="11"/>
      <c r="AO855" s="11"/>
      <c r="AP855" s="11"/>
      <c r="AQ855" s="11"/>
      <c r="AR855" s="11"/>
      <c r="AS855" s="11"/>
      <c r="AT855" s="14"/>
    </row>
    <row r="856" spans="1:46" s="12" customFormat="1" ht="9.9499999999999993" customHeight="1">
      <c r="A856" s="13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4"/>
      <c r="X856" s="13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4"/>
    </row>
    <row r="857" spans="1:46" s="12" customFormat="1" ht="8.1" customHeight="1">
      <c r="A857" s="13"/>
      <c r="B857" s="631" t="s">
        <v>890</v>
      </c>
      <c r="C857" s="631"/>
      <c r="D857" s="631"/>
      <c r="E857" s="631"/>
      <c r="F857" s="631"/>
      <c r="G857" s="631"/>
      <c r="H857" s="631"/>
      <c r="I857" s="631"/>
      <c r="J857" s="631"/>
      <c r="K857" s="631"/>
      <c r="L857" s="631"/>
      <c r="M857" s="631"/>
      <c r="N857" s="632"/>
      <c r="O857" s="11"/>
      <c r="P857" s="11"/>
      <c r="Q857" s="11"/>
      <c r="R857" s="11"/>
      <c r="S857" s="11"/>
      <c r="T857" s="11"/>
      <c r="U857" s="11"/>
      <c r="V857" s="11"/>
      <c r="W857" s="14"/>
      <c r="X857" s="13"/>
      <c r="Y857" s="631" t="s">
        <v>891</v>
      </c>
      <c r="Z857" s="631"/>
      <c r="AA857" s="631"/>
      <c r="AB857" s="631"/>
      <c r="AC857" s="631"/>
      <c r="AD857" s="631"/>
      <c r="AE857" s="631"/>
      <c r="AF857" s="631"/>
      <c r="AG857" s="631"/>
      <c r="AH857" s="631"/>
      <c r="AI857" s="631"/>
      <c r="AJ857" s="631"/>
      <c r="AK857" s="632"/>
      <c r="AL857" s="11"/>
      <c r="AM857" s="11"/>
      <c r="AN857" s="11"/>
      <c r="AO857" s="11"/>
      <c r="AP857" s="11"/>
      <c r="AQ857" s="11"/>
      <c r="AR857" s="11"/>
      <c r="AS857" s="11"/>
      <c r="AT857" s="14"/>
    </row>
    <row r="858" spans="1:46" s="12" customFormat="1" ht="9.9499999999999993" customHeight="1">
      <c r="A858" s="13"/>
      <c r="B858" s="631"/>
      <c r="C858" s="631"/>
      <c r="D858" s="631"/>
      <c r="E858" s="631"/>
      <c r="F858" s="631"/>
      <c r="G858" s="631"/>
      <c r="H858" s="631"/>
      <c r="I858" s="631"/>
      <c r="J858" s="631"/>
      <c r="K858" s="631"/>
      <c r="L858" s="631"/>
      <c r="M858" s="631"/>
      <c r="N858" s="632"/>
      <c r="O858" s="11"/>
      <c r="P858" s="11"/>
      <c r="Q858" s="11"/>
      <c r="R858" s="11"/>
      <c r="S858" s="11"/>
      <c r="T858" s="11"/>
      <c r="U858" s="11"/>
      <c r="V858" s="11"/>
      <c r="W858" s="14"/>
      <c r="X858" s="13"/>
      <c r="Y858" s="631"/>
      <c r="Z858" s="631"/>
      <c r="AA858" s="631"/>
      <c r="AB858" s="631"/>
      <c r="AC858" s="631"/>
      <c r="AD858" s="631"/>
      <c r="AE858" s="631"/>
      <c r="AF858" s="631"/>
      <c r="AG858" s="631"/>
      <c r="AH858" s="631"/>
      <c r="AI858" s="631"/>
      <c r="AJ858" s="631"/>
      <c r="AK858" s="632"/>
      <c r="AL858" s="11"/>
      <c r="AM858" s="11"/>
      <c r="AN858" s="11"/>
      <c r="AO858" s="11"/>
      <c r="AP858" s="11"/>
      <c r="AQ858" s="11"/>
      <c r="AR858" s="11"/>
      <c r="AS858" s="11"/>
      <c r="AT858" s="14"/>
    </row>
    <row r="859" spans="1:46" s="12" customFormat="1" ht="9.9499999999999993" customHeight="1">
      <c r="A859" s="13"/>
      <c r="B859" s="631"/>
      <c r="C859" s="631"/>
      <c r="D859" s="631"/>
      <c r="E859" s="631"/>
      <c r="F859" s="631"/>
      <c r="G859" s="631"/>
      <c r="H859" s="631"/>
      <c r="I859" s="631"/>
      <c r="J859" s="631"/>
      <c r="K859" s="631"/>
      <c r="L859" s="631"/>
      <c r="M859" s="631"/>
      <c r="N859" s="632"/>
      <c r="O859" s="11"/>
      <c r="P859" s="11"/>
      <c r="Q859" s="11"/>
      <c r="R859" s="11"/>
      <c r="S859" s="11"/>
      <c r="T859" s="11"/>
      <c r="U859" s="11"/>
      <c r="V859" s="11"/>
      <c r="W859" s="14"/>
      <c r="X859" s="13"/>
      <c r="Y859" s="631"/>
      <c r="Z859" s="631"/>
      <c r="AA859" s="631"/>
      <c r="AB859" s="631"/>
      <c r="AC859" s="631"/>
      <c r="AD859" s="631"/>
      <c r="AE859" s="631"/>
      <c r="AF859" s="631"/>
      <c r="AG859" s="631"/>
      <c r="AH859" s="631"/>
      <c r="AI859" s="631"/>
      <c r="AJ859" s="631"/>
      <c r="AK859" s="632"/>
      <c r="AL859" s="11"/>
      <c r="AM859" s="11"/>
      <c r="AN859" s="11"/>
      <c r="AO859" s="11"/>
      <c r="AP859" s="11"/>
      <c r="AQ859" s="11"/>
      <c r="AR859" s="11"/>
      <c r="AS859" s="11"/>
      <c r="AT859" s="14"/>
    </row>
    <row r="860" spans="1:46" s="12" customFormat="1" ht="9.9499999999999993" customHeight="1">
      <c r="A860" s="13"/>
      <c r="B860" s="631"/>
      <c r="C860" s="631"/>
      <c r="D860" s="631"/>
      <c r="E860" s="631"/>
      <c r="F860" s="631"/>
      <c r="G860" s="631"/>
      <c r="H860" s="631"/>
      <c r="I860" s="631"/>
      <c r="J860" s="631"/>
      <c r="K860" s="631"/>
      <c r="L860" s="631"/>
      <c r="M860" s="631"/>
      <c r="N860" s="632"/>
      <c r="O860" s="11"/>
      <c r="P860" s="11"/>
      <c r="Q860" s="11"/>
      <c r="R860" s="11"/>
      <c r="S860" s="11"/>
      <c r="T860" s="11"/>
      <c r="U860" s="11"/>
      <c r="V860" s="11"/>
      <c r="W860" s="14"/>
      <c r="X860" s="13"/>
      <c r="Y860" s="631"/>
      <c r="Z860" s="631"/>
      <c r="AA860" s="631"/>
      <c r="AB860" s="631"/>
      <c r="AC860" s="631"/>
      <c r="AD860" s="631"/>
      <c r="AE860" s="631"/>
      <c r="AF860" s="631"/>
      <c r="AG860" s="631"/>
      <c r="AH860" s="631"/>
      <c r="AI860" s="631"/>
      <c r="AJ860" s="631"/>
      <c r="AK860" s="632"/>
      <c r="AL860" s="11"/>
      <c r="AM860" s="11"/>
      <c r="AN860" s="11"/>
      <c r="AO860" s="11"/>
      <c r="AP860" s="11"/>
      <c r="AQ860" s="11"/>
      <c r="AR860" s="11"/>
      <c r="AS860" s="11"/>
      <c r="AT860" s="14"/>
    </row>
    <row r="861" spans="1:46" s="12" customFormat="1" ht="6" customHeight="1">
      <c r="A861" s="15"/>
      <c r="B861" s="633"/>
      <c r="C861" s="633"/>
      <c r="D861" s="633"/>
      <c r="E861" s="633"/>
      <c r="F861" s="633"/>
      <c r="G861" s="633"/>
      <c r="H861" s="633"/>
      <c r="I861" s="633"/>
      <c r="J861" s="633"/>
      <c r="K861" s="633"/>
      <c r="L861" s="633"/>
      <c r="M861" s="633"/>
      <c r="N861" s="633"/>
      <c r="O861" s="16"/>
      <c r="P861" s="16"/>
      <c r="Q861" s="16"/>
      <c r="R861" s="16"/>
      <c r="S861" s="16"/>
      <c r="T861" s="16"/>
      <c r="U861" s="16"/>
      <c r="V861" s="16"/>
      <c r="W861" s="17"/>
      <c r="X861" s="15"/>
      <c r="Y861" s="633"/>
      <c r="Z861" s="633"/>
      <c r="AA861" s="633"/>
      <c r="AB861" s="633"/>
      <c r="AC861" s="633"/>
      <c r="AD861" s="633"/>
      <c r="AE861" s="633"/>
      <c r="AF861" s="633"/>
      <c r="AG861" s="633"/>
      <c r="AH861" s="633"/>
      <c r="AI861" s="633"/>
      <c r="AJ861" s="633"/>
      <c r="AK861" s="633"/>
      <c r="AL861" s="16"/>
      <c r="AM861" s="16"/>
      <c r="AN861" s="16"/>
      <c r="AO861" s="16"/>
      <c r="AP861" s="16"/>
      <c r="AQ861" s="16"/>
      <c r="AR861" s="16"/>
      <c r="AS861" s="16"/>
      <c r="AT861" s="17"/>
    </row>
    <row r="862" spans="1:46" s="12" customFormat="1" ht="9.9499999999999993" customHeight="1">
      <c r="A862" s="8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10"/>
      <c r="X862" s="8"/>
      <c r="Y862" s="9"/>
      <c r="Z862" s="9"/>
      <c r="AA862" s="9"/>
      <c r="AB862" s="9"/>
      <c r="AC862" s="9"/>
      <c r="AD862" s="9"/>
      <c r="AE862" s="9"/>
      <c r="AF862" s="9"/>
      <c r="AG862" s="9"/>
      <c r="AH862" s="9"/>
      <c r="AI862" s="9"/>
      <c r="AJ862" s="9"/>
      <c r="AK862" s="9"/>
      <c r="AL862" s="9"/>
      <c r="AM862" s="9"/>
      <c r="AN862" s="9"/>
      <c r="AO862" s="9"/>
      <c r="AP862" s="9"/>
      <c r="AQ862" s="9"/>
      <c r="AR862" s="9"/>
      <c r="AS862" s="9"/>
      <c r="AT862" s="10"/>
    </row>
    <row r="863" spans="1:46" s="12" customFormat="1" ht="12.75" customHeight="1">
      <c r="A863" s="621" t="str">
        <f>Name</f>
        <v>ТСЖ "Ласточка"</v>
      </c>
      <c r="B863" s="622"/>
      <c r="C863" s="622"/>
      <c r="D863" s="622"/>
      <c r="E863" s="622"/>
      <c r="F863" s="622"/>
      <c r="G863" s="622"/>
      <c r="H863" s="622"/>
      <c r="I863" s="622"/>
      <c r="J863" s="622"/>
      <c r="K863" s="622"/>
      <c r="L863" s="622"/>
      <c r="M863" s="622"/>
      <c r="N863" s="622"/>
      <c r="O863" s="622"/>
      <c r="P863" s="622"/>
      <c r="Q863" s="622"/>
      <c r="R863" s="622"/>
      <c r="S863" s="622"/>
      <c r="T863" s="622"/>
      <c r="U863" s="622"/>
      <c r="V863" s="622"/>
      <c r="W863" s="623"/>
      <c r="X863" s="621" t="str">
        <f>Name</f>
        <v>ТСЖ "Ласточка"</v>
      </c>
      <c r="Y863" s="622"/>
      <c r="Z863" s="622"/>
      <c r="AA863" s="622"/>
      <c r="AB863" s="622"/>
      <c r="AC863" s="622"/>
      <c r="AD863" s="622"/>
      <c r="AE863" s="622"/>
      <c r="AF863" s="622"/>
      <c r="AG863" s="622"/>
      <c r="AH863" s="622"/>
      <c r="AI863" s="622"/>
      <c r="AJ863" s="622"/>
      <c r="AK863" s="622"/>
      <c r="AL863" s="622"/>
      <c r="AM863" s="622"/>
      <c r="AN863" s="622"/>
      <c r="AO863" s="622"/>
      <c r="AP863" s="622"/>
      <c r="AQ863" s="622"/>
      <c r="AR863" s="622"/>
      <c r="AS863" s="622"/>
      <c r="AT863" s="623"/>
    </row>
    <row r="864" spans="1:46" s="12" customFormat="1" ht="12.75" customHeight="1">
      <c r="A864" s="624"/>
      <c r="B864" s="622"/>
      <c r="C864" s="622"/>
      <c r="D864" s="622"/>
      <c r="E864" s="622"/>
      <c r="F864" s="622"/>
      <c r="G864" s="622"/>
      <c r="H864" s="622"/>
      <c r="I864" s="622"/>
      <c r="J864" s="622"/>
      <c r="K864" s="622"/>
      <c r="L864" s="622"/>
      <c r="M864" s="622"/>
      <c r="N864" s="622"/>
      <c r="O864" s="622"/>
      <c r="P864" s="622"/>
      <c r="Q864" s="622"/>
      <c r="R864" s="622"/>
      <c r="S864" s="622"/>
      <c r="T864" s="622"/>
      <c r="U864" s="622"/>
      <c r="V864" s="622"/>
      <c r="W864" s="623"/>
      <c r="X864" s="624"/>
      <c r="Y864" s="622"/>
      <c r="Z864" s="622"/>
      <c r="AA864" s="622"/>
      <c r="AB864" s="622"/>
      <c r="AC864" s="622"/>
      <c r="AD864" s="622"/>
      <c r="AE864" s="622"/>
      <c r="AF864" s="622"/>
      <c r="AG864" s="622"/>
      <c r="AH864" s="622"/>
      <c r="AI864" s="622"/>
      <c r="AJ864" s="622"/>
      <c r="AK864" s="622"/>
      <c r="AL864" s="622"/>
      <c r="AM864" s="622"/>
      <c r="AN864" s="622"/>
      <c r="AO864" s="622"/>
      <c r="AP864" s="622"/>
      <c r="AQ864" s="622"/>
      <c r="AR864" s="622"/>
      <c r="AS864" s="622"/>
      <c r="AT864" s="623"/>
    </row>
    <row r="865" spans="1:46" s="12" customFormat="1" ht="6" customHeight="1">
      <c r="A865" s="13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4"/>
      <c r="X865" s="13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4"/>
    </row>
    <row r="866" spans="1:46" s="12" customFormat="1" ht="9.9499999999999993" customHeight="1">
      <c r="A866" s="13"/>
      <c r="B866" s="628" t="str">
        <f>"ИНН "&amp;INN&amp;", БИК "&amp;BIC&amp;", Р/С "&amp;PersonalAcc</f>
        <v>ИНН 2538091633, БИК 040813608, Р/С 40703810050000001746</v>
      </c>
      <c r="C866" s="628"/>
      <c r="D866" s="628"/>
      <c r="E866" s="628"/>
      <c r="F866" s="628"/>
      <c r="G866" s="628"/>
      <c r="H866" s="628"/>
      <c r="I866" s="628"/>
      <c r="J866" s="628"/>
      <c r="K866" s="628"/>
      <c r="L866" s="628"/>
      <c r="M866" s="628"/>
      <c r="N866" s="628"/>
      <c r="O866" s="53"/>
      <c r="P866" s="53"/>
      <c r="Q866" s="53"/>
      <c r="R866" s="53"/>
      <c r="S866" s="53"/>
      <c r="T866" s="53"/>
      <c r="U866" s="53"/>
      <c r="V866" s="53"/>
      <c r="W866" s="14"/>
      <c r="X866" s="13"/>
      <c r="Y866" s="628" t="str">
        <f>"ИНН "&amp;INN&amp;", БИК "&amp;BIC&amp;", Р/С "&amp;PersonalAcc</f>
        <v>ИНН 2538091633, БИК 040813608, Р/С 40703810050000001746</v>
      </c>
      <c r="Z866" s="628"/>
      <c r="AA866" s="628"/>
      <c r="AB866" s="628"/>
      <c r="AC866" s="628"/>
      <c r="AD866" s="628"/>
      <c r="AE866" s="628"/>
      <c r="AF866" s="628"/>
      <c r="AG866" s="628"/>
      <c r="AH866" s="628"/>
      <c r="AI866" s="628"/>
      <c r="AJ866" s="628"/>
      <c r="AK866" s="628"/>
      <c r="AL866" s="53"/>
      <c r="AM866" s="53"/>
      <c r="AN866" s="53"/>
      <c r="AO866" s="53"/>
      <c r="AP866" s="53"/>
      <c r="AQ866" s="53"/>
      <c r="AR866" s="53"/>
      <c r="AS866" s="53"/>
      <c r="AT866" s="14"/>
    </row>
    <row r="867" spans="1:46" s="12" customFormat="1" ht="9.9499999999999993" customHeight="1">
      <c r="A867" s="13"/>
      <c r="B867" s="628"/>
      <c r="C867" s="628"/>
      <c r="D867" s="628"/>
      <c r="E867" s="628"/>
      <c r="F867" s="628"/>
      <c r="G867" s="628"/>
      <c r="H867" s="628"/>
      <c r="I867" s="628"/>
      <c r="J867" s="628"/>
      <c r="K867" s="628"/>
      <c r="L867" s="628"/>
      <c r="M867" s="628"/>
      <c r="N867" s="628"/>
      <c r="O867" s="53"/>
      <c r="P867" s="53"/>
      <c r="Q867" s="53"/>
      <c r="R867" s="53"/>
      <c r="S867" s="53"/>
      <c r="T867" s="53"/>
      <c r="U867" s="53"/>
      <c r="V867" s="53"/>
      <c r="W867" s="14"/>
      <c r="X867" s="13"/>
      <c r="Y867" s="628"/>
      <c r="Z867" s="628"/>
      <c r="AA867" s="628"/>
      <c r="AB867" s="628"/>
      <c r="AC867" s="628"/>
      <c r="AD867" s="628"/>
      <c r="AE867" s="628"/>
      <c r="AF867" s="628"/>
      <c r="AG867" s="628"/>
      <c r="AH867" s="628"/>
      <c r="AI867" s="628"/>
      <c r="AJ867" s="628"/>
      <c r="AK867" s="628"/>
      <c r="AL867" s="53"/>
      <c r="AM867" s="53"/>
      <c r="AN867" s="53"/>
      <c r="AO867" s="53"/>
      <c r="AP867" s="53"/>
      <c r="AQ867" s="53"/>
      <c r="AR867" s="53"/>
      <c r="AS867" s="53"/>
      <c r="AT867" s="14"/>
    </row>
    <row r="868" spans="1:46" s="12" customFormat="1" ht="6" customHeight="1">
      <c r="A868" s="13"/>
      <c r="B868" s="628"/>
      <c r="C868" s="628"/>
      <c r="D868" s="628"/>
      <c r="E868" s="628"/>
      <c r="F868" s="628"/>
      <c r="G868" s="628"/>
      <c r="H868" s="628"/>
      <c r="I868" s="628"/>
      <c r="J868" s="628"/>
      <c r="K868" s="628"/>
      <c r="L868" s="628"/>
      <c r="M868" s="628"/>
      <c r="N868" s="628"/>
      <c r="O868" s="11"/>
      <c r="P868" s="11"/>
      <c r="Q868" s="11"/>
      <c r="R868" s="11"/>
      <c r="S868" s="11"/>
      <c r="T868" s="11"/>
      <c r="U868" s="11"/>
      <c r="V868" s="11"/>
      <c r="W868" s="14"/>
      <c r="X868" s="13"/>
      <c r="Y868" s="628"/>
      <c r="Z868" s="628"/>
      <c r="AA868" s="628"/>
      <c r="AB868" s="628"/>
      <c r="AC868" s="628"/>
      <c r="AD868" s="628"/>
      <c r="AE868" s="628"/>
      <c r="AF868" s="628"/>
      <c r="AG868" s="628"/>
      <c r="AH868" s="628"/>
      <c r="AI868" s="628"/>
      <c r="AJ868" s="628"/>
      <c r="AK868" s="628"/>
      <c r="AL868" s="11"/>
      <c r="AM868" s="11"/>
      <c r="AN868" s="11"/>
      <c r="AO868" s="11"/>
      <c r="AP868" s="11"/>
      <c r="AQ868" s="11"/>
      <c r="AR868" s="11"/>
      <c r="AS868" s="11"/>
      <c r="AT868" s="14"/>
    </row>
    <row r="869" spans="1:46" s="12" customFormat="1" ht="8.1" customHeight="1">
      <c r="A869" s="13"/>
      <c r="B869" s="628"/>
      <c r="C869" s="628"/>
      <c r="D869" s="628"/>
      <c r="E869" s="628"/>
      <c r="F869" s="628"/>
      <c r="G869" s="628"/>
      <c r="H869" s="628"/>
      <c r="I869" s="628"/>
      <c r="J869" s="628"/>
      <c r="K869" s="628"/>
      <c r="L869" s="628"/>
      <c r="M869" s="628"/>
      <c r="N869" s="628"/>
      <c r="O869" s="11"/>
      <c r="P869" s="11"/>
      <c r="Q869" s="11"/>
      <c r="R869" s="11"/>
      <c r="S869" s="11"/>
      <c r="T869" s="11"/>
      <c r="U869" s="11"/>
      <c r="V869" s="11"/>
      <c r="W869" s="14"/>
      <c r="X869" s="13"/>
      <c r="Y869" s="628"/>
      <c r="Z869" s="628"/>
      <c r="AA869" s="628"/>
      <c r="AB869" s="628"/>
      <c r="AC869" s="628"/>
      <c r="AD869" s="628"/>
      <c r="AE869" s="628"/>
      <c r="AF869" s="628"/>
      <c r="AG869" s="628"/>
      <c r="AH869" s="628"/>
      <c r="AI869" s="628"/>
      <c r="AJ869" s="628"/>
      <c r="AK869" s="628"/>
      <c r="AL869" s="11"/>
      <c r="AM869" s="11"/>
      <c r="AN869" s="11"/>
      <c r="AO869" s="11"/>
      <c r="AP869" s="11"/>
      <c r="AQ869" s="11"/>
      <c r="AR869" s="11"/>
      <c r="AS869" s="11"/>
      <c r="AT869" s="14"/>
    </row>
    <row r="870" spans="1:46" s="12" customFormat="1" ht="8.1" customHeight="1">
      <c r="A870" s="13"/>
      <c r="B870" s="628"/>
      <c r="C870" s="628"/>
      <c r="D870" s="628"/>
      <c r="E870" s="628"/>
      <c r="F870" s="628"/>
      <c r="G870" s="628"/>
      <c r="H870" s="628"/>
      <c r="I870" s="628"/>
      <c r="J870" s="628"/>
      <c r="K870" s="628"/>
      <c r="L870" s="628"/>
      <c r="M870" s="628"/>
      <c r="N870" s="628"/>
      <c r="O870" s="11"/>
      <c r="P870" s="11"/>
      <c r="Q870" s="11"/>
      <c r="R870" s="11"/>
      <c r="S870" s="11"/>
      <c r="T870" s="11"/>
      <c r="U870" s="11"/>
      <c r="V870" s="11"/>
      <c r="W870" s="14"/>
      <c r="X870" s="13"/>
      <c r="Y870" s="628"/>
      <c r="Z870" s="628"/>
      <c r="AA870" s="628"/>
      <c r="AB870" s="628"/>
      <c r="AC870" s="628"/>
      <c r="AD870" s="628"/>
      <c r="AE870" s="628"/>
      <c r="AF870" s="628"/>
      <c r="AG870" s="628"/>
      <c r="AH870" s="628"/>
      <c r="AI870" s="628"/>
      <c r="AJ870" s="628"/>
      <c r="AK870" s="628"/>
      <c r="AL870" s="11"/>
      <c r="AM870" s="11"/>
      <c r="AN870" s="11"/>
      <c r="AO870" s="11"/>
      <c r="AP870" s="11"/>
      <c r="AQ870" s="11"/>
      <c r="AR870" s="11"/>
      <c r="AS870" s="11"/>
      <c r="AT870" s="14"/>
    </row>
    <row r="871" spans="1:46" s="12" customFormat="1" ht="9.9499999999999993" customHeight="1">
      <c r="A871" s="13"/>
      <c r="B871" s="629" t="s">
        <v>770</v>
      </c>
      <c r="C871" s="629"/>
      <c r="D871" s="629"/>
      <c r="E871" s="629"/>
      <c r="F871" s="629"/>
      <c r="G871" s="629"/>
      <c r="H871" s="629"/>
      <c r="I871" s="629"/>
      <c r="J871" s="629"/>
      <c r="K871" s="629"/>
      <c r="L871" s="629"/>
      <c r="M871" s="629"/>
      <c r="N871" s="630"/>
      <c r="O871" s="11"/>
      <c r="P871" s="11"/>
      <c r="Q871" s="11"/>
      <c r="R871" s="11"/>
      <c r="S871" s="11"/>
      <c r="T871" s="11"/>
      <c r="U871" s="11"/>
      <c r="V871" s="11"/>
      <c r="W871" s="14"/>
      <c r="X871" s="13"/>
      <c r="Y871" s="629" t="s">
        <v>771</v>
      </c>
      <c r="Z871" s="629"/>
      <c r="AA871" s="629"/>
      <c r="AB871" s="629"/>
      <c r="AC871" s="629"/>
      <c r="AD871" s="629"/>
      <c r="AE871" s="629"/>
      <c r="AF871" s="629"/>
      <c r="AG871" s="629"/>
      <c r="AH871" s="629"/>
      <c r="AI871" s="629"/>
      <c r="AJ871" s="629"/>
      <c r="AK871" s="630"/>
      <c r="AL871" s="11"/>
      <c r="AM871" s="11"/>
      <c r="AN871" s="11"/>
      <c r="AO871" s="11"/>
      <c r="AP871" s="11"/>
      <c r="AQ871" s="11"/>
      <c r="AR871" s="11"/>
      <c r="AS871" s="11"/>
      <c r="AT871" s="14"/>
    </row>
    <row r="872" spans="1:46" s="12" customFormat="1" ht="8.1" customHeight="1">
      <c r="A872" s="13"/>
      <c r="B872" s="629"/>
      <c r="C872" s="629"/>
      <c r="D872" s="629"/>
      <c r="E872" s="629"/>
      <c r="F872" s="629"/>
      <c r="G872" s="629"/>
      <c r="H872" s="629"/>
      <c r="I872" s="629"/>
      <c r="J872" s="629"/>
      <c r="K872" s="629"/>
      <c r="L872" s="629"/>
      <c r="M872" s="629"/>
      <c r="N872" s="630"/>
      <c r="O872" s="11"/>
      <c r="P872" s="11"/>
      <c r="Q872" s="11"/>
      <c r="R872" s="11"/>
      <c r="S872" s="11"/>
      <c r="T872" s="11"/>
      <c r="U872" s="11"/>
      <c r="V872" s="11"/>
      <c r="W872" s="14"/>
      <c r="X872" s="13"/>
      <c r="Y872" s="629"/>
      <c r="Z872" s="629"/>
      <c r="AA872" s="629"/>
      <c r="AB872" s="629"/>
      <c r="AC872" s="629"/>
      <c r="AD872" s="629"/>
      <c r="AE872" s="629"/>
      <c r="AF872" s="629"/>
      <c r="AG872" s="629"/>
      <c r="AH872" s="629"/>
      <c r="AI872" s="629"/>
      <c r="AJ872" s="629"/>
      <c r="AK872" s="630"/>
      <c r="AL872" s="11"/>
      <c r="AM872" s="11"/>
      <c r="AN872" s="11"/>
      <c r="AO872" s="11"/>
      <c r="AP872" s="11"/>
      <c r="AQ872" s="11"/>
      <c r="AR872" s="11"/>
      <c r="AS872" s="11"/>
      <c r="AT872" s="14"/>
    </row>
    <row r="873" spans="1:46" s="12" customFormat="1" ht="8.1" customHeight="1">
      <c r="A873" s="13"/>
      <c r="B873" s="629" t="s">
        <v>1020</v>
      </c>
      <c r="C873" s="629"/>
      <c r="D873" s="629"/>
      <c r="E873" s="629"/>
      <c r="F873" s="629"/>
      <c r="G873" s="629"/>
      <c r="H873" s="629"/>
      <c r="I873" s="629"/>
      <c r="J873" s="629"/>
      <c r="K873" s="629"/>
      <c r="L873" s="629"/>
      <c r="M873" s="629"/>
      <c r="N873" s="630"/>
      <c r="O873" s="11"/>
      <c r="P873" s="11"/>
      <c r="Q873" s="11"/>
      <c r="R873" s="11"/>
      <c r="S873" s="11"/>
      <c r="T873" s="11"/>
      <c r="U873" s="11"/>
      <c r="V873" s="11"/>
      <c r="W873" s="14"/>
      <c r="X873" s="13"/>
      <c r="Y873" s="629" t="s">
        <v>1020</v>
      </c>
      <c r="Z873" s="629"/>
      <c r="AA873" s="629"/>
      <c r="AB873" s="629"/>
      <c r="AC873" s="629"/>
      <c r="AD873" s="629"/>
      <c r="AE873" s="629"/>
      <c r="AF873" s="629"/>
      <c r="AG873" s="629"/>
      <c r="AH873" s="629"/>
      <c r="AI873" s="629"/>
      <c r="AJ873" s="629"/>
      <c r="AK873" s="630"/>
      <c r="AL873" s="11"/>
      <c r="AM873" s="11"/>
      <c r="AN873" s="11"/>
      <c r="AO873" s="11"/>
      <c r="AP873" s="11"/>
      <c r="AQ873" s="11"/>
      <c r="AR873" s="11"/>
      <c r="AS873" s="11"/>
      <c r="AT873" s="14"/>
    </row>
    <row r="874" spans="1:46" s="12" customFormat="1" ht="9.9499999999999993" customHeight="1">
      <c r="A874" s="13"/>
      <c r="B874" s="629"/>
      <c r="C874" s="629"/>
      <c r="D874" s="629"/>
      <c r="E874" s="629"/>
      <c r="F874" s="629"/>
      <c r="G874" s="629"/>
      <c r="H874" s="629"/>
      <c r="I874" s="629"/>
      <c r="J874" s="629"/>
      <c r="K874" s="629"/>
      <c r="L874" s="629"/>
      <c r="M874" s="629"/>
      <c r="N874" s="630"/>
      <c r="O874" s="11"/>
      <c r="P874" s="11"/>
      <c r="Q874" s="11"/>
      <c r="R874" s="11"/>
      <c r="S874" s="11"/>
      <c r="T874" s="11"/>
      <c r="U874" s="11"/>
      <c r="V874" s="11"/>
      <c r="W874" s="14"/>
      <c r="X874" s="13"/>
      <c r="Y874" s="629"/>
      <c r="Z874" s="629"/>
      <c r="AA874" s="629"/>
      <c r="AB874" s="629"/>
      <c r="AC874" s="629"/>
      <c r="AD874" s="629"/>
      <c r="AE874" s="629"/>
      <c r="AF874" s="629"/>
      <c r="AG874" s="629"/>
      <c r="AH874" s="629"/>
      <c r="AI874" s="629"/>
      <c r="AJ874" s="629"/>
      <c r="AK874" s="630"/>
      <c r="AL874" s="11"/>
      <c r="AM874" s="11"/>
      <c r="AN874" s="11"/>
      <c r="AO874" s="11"/>
      <c r="AP874" s="11"/>
      <c r="AQ874" s="11"/>
      <c r="AR874" s="11"/>
      <c r="AS874" s="11"/>
      <c r="AT874" s="14"/>
    </row>
    <row r="875" spans="1:46" s="12" customFormat="1" ht="8.1" customHeight="1">
      <c r="A875" s="13"/>
      <c r="B875" s="629" t="s">
        <v>693</v>
      </c>
      <c r="C875" s="629"/>
      <c r="D875" s="629"/>
      <c r="E875" s="629"/>
      <c r="F875" s="629"/>
      <c r="G875" s="629"/>
      <c r="H875" s="629"/>
      <c r="I875" s="629"/>
      <c r="J875" s="629"/>
      <c r="K875" s="629"/>
      <c r="L875" s="629"/>
      <c r="M875" s="629"/>
      <c r="N875" s="630"/>
      <c r="O875" s="11"/>
      <c r="P875" s="11"/>
      <c r="Q875" s="11"/>
      <c r="R875" s="11"/>
      <c r="S875" s="11"/>
      <c r="T875" s="11"/>
      <c r="U875" s="11"/>
      <c r="V875" s="11"/>
      <c r="W875" s="14"/>
      <c r="X875" s="13"/>
      <c r="Y875" s="629" t="s">
        <v>1098</v>
      </c>
      <c r="Z875" s="629"/>
      <c r="AA875" s="629"/>
      <c r="AB875" s="629"/>
      <c r="AC875" s="629"/>
      <c r="AD875" s="629"/>
      <c r="AE875" s="629"/>
      <c r="AF875" s="629"/>
      <c r="AG875" s="629"/>
      <c r="AH875" s="629"/>
      <c r="AI875" s="629"/>
      <c r="AJ875" s="629"/>
      <c r="AK875" s="630"/>
      <c r="AL875" s="11"/>
      <c r="AM875" s="11"/>
      <c r="AN875" s="11"/>
      <c r="AO875" s="11"/>
      <c r="AP875" s="11"/>
      <c r="AQ875" s="11"/>
      <c r="AR875" s="11"/>
      <c r="AS875" s="11"/>
      <c r="AT875" s="14"/>
    </row>
    <row r="876" spans="1:46" s="12" customFormat="1" ht="8.1" customHeight="1">
      <c r="A876" s="13"/>
      <c r="B876" s="629"/>
      <c r="C876" s="629"/>
      <c r="D876" s="629"/>
      <c r="E876" s="629"/>
      <c r="F876" s="629"/>
      <c r="G876" s="629"/>
      <c r="H876" s="629"/>
      <c r="I876" s="629"/>
      <c r="J876" s="629"/>
      <c r="K876" s="629"/>
      <c r="L876" s="629"/>
      <c r="M876" s="629"/>
      <c r="N876" s="630"/>
      <c r="O876" s="11"/>
      <c r="P876" s="11"/>
      <c r="Q876" s="11"/>
      <c r="R876" s="11"/>
      <c r="S876" s="11"/>
      <c r="T876" s="11"/>
      <c r="U876" s="11"/>
      <c r="V876" s="11"/>
      <c r="W876" s="14"/>
      <c r="X876" s="13"/>
      <c r="Y876" s="629"/>
      <c r="Z876" s="629"/>
      <c r="AA876" s="629"/>
      <c r="AB876" s="629"/>
      <c r="AC876" s="629"/>
      <c r="AD876" s="629"/>
      <c r="AE876" s="629"/>
      <c r="AF876" s="629"/>
      <c r="AG876" s="629"/>
      <c r="AH876" s="629"/>
      <c r="AI876" s="629"/>
      <c r="AJ876" s="629"/>
      <c r="AK876" s="630"/>
      <c r="AL876" s="11"/>
      <c r="AM876" s="11"/>
      <c r="AN876" s="11"/>
      <c r="AO876" s="11"/>
      <c r="AP876" s="11"/>
      <c r="AQ876" s="11"/>
      <c r="AR876" s="11"/>
      <c r="AS876" s="11"/>
      <c r="AT876" s="14"/>
    </row>
    <row r="877" spans="1:46" s="12" customFormat="1" ht="9.9499999999999993" customHeight="1">
      <c r="A877" s="13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4"/>
      <c r="X877" s="13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4"/>
    </row>
    <row r="878" spans="1:46" s="12" customFormat="1" ht="8.1" customHeight="1">
      <c r="A878" s="13"/>
      <c r="B878" s="631" t="s">
        <v>892</v>
      </c>
      <c r="C878" s="631"/>
      <c r="D878" s="631"/>
      <c r="E878" s="631"/>
      <c r="F878" s="631"/>
      <c r="G878" s="631"/>
      <c r="H878" s="631"/>
      <c r="I878" s="631"/>
      <c r="J878" s="631"/>
      <c r="K878" s="631"/>
      <c r="L878" s="631"/>
      <c r="M878" s="631"/>
      <c r="N878" s="632"/>
      <c r="O878" s="11"/>
      <c r="P878" s="11"/>
      <c r="Q878" s="11"/>
      <c r="R878" s="11"/>
      <c r="S878" s="11"/>
      <c r="T878" s="11"/>
      <c r="U878" s="11"/>
      <c r="V878" s="11"/>
      <c r="W878" s="14"/>
      <c r="X878" s="13"/>
      <c r="Y878" s="631" t="s">
        <v>893</v>
      </c>
      <c r="Z878" s="631"/>
      <c r="AA878" s="631"/>
      <c r="AB878" s="631"/>
      <c r="AC878" s="631"/>
      <c r="AD878" s="631"/>
      <c r="AE878" s="631"/>
      <c r="AF878" s="631"/>
      <c r="AG878" s="631"/>
      <c r="AH878" s="631"/>
      <c r="AI878" s="631"/>
      <c r="AJ878" s="631"/>
      <c r="AK878" s="632"/>
      <c r="AL878" s="11"/>
      <c r="AM878" s="11"/>
      <c r="AN878" s="11"/>
      <c r="AO878" s="11"/>
      <c r="AP878" s="11"/>
      <c r="AQ878" s="11"/>
      <c r="AR878" s="11"/>
      <c r="AS878" s="11"/>
      <c r="AT878" s="14"/>
    </row>
    <row r="879" spans="1:46" s="12" customFormat="1" ht="9.9499999999999993" customHeight="1">
      <c r="A879" s="13"/>
      <c r="B879" s="631"/>
      <c r="C879" s="631"/>
      <c r="D879" s="631"/>
      <c r="E879" s="631"/>
      <c r="F879" s="631"/>
      <c r="G879" s="631"/>
      <c r="H879" s="631"/>
      <c r="I879" s="631"/>
      <c r="J879" s="631"/>
      <c r="K879" s="631"/>
      <c r="L879" s="631"/>
      <c r="M879" s="631"/>
      <c r="N879" s="632"/>
      <c r="O879" s="11"/>
      <c r="P879" s="11"/>
      <c r="Q879" s="11"/>
      <c r="R879" s="11"/>
      <c r="S879" s="11"/>
      <c r="T879" s="11"/>
      <c r="U879" s="11"/>
      <c r="V879" s="11"/>
      <c r="W879" s="14"/>
      <c r="X879" s="13"/>
      <c r="Y879" s="631"/>
      <c r="Z879" s="631"/>
      <c r="AA879" s="631"/>
      <c r="AB879" s="631"/>
      <c r="AC879" s="631"/>
      <c r="AD879" s="631"/>
      <c r="AE879" s="631"/>
      <c r="AF879" s="631"/>
      <c r="AG879" s="631"/>
      <c r="AH879" s="631"/>
      <c r="AI879" s="631"/>
      <c r="AJ879" s="631"/>
      <c r="AK879" s="632"/>
      <c r="AL879" s="11"/>
      <c r="AM879" s="11"/>
      <c r="AN879" s="11"/>
      <c r="AO879" s="11"/>
      <c r="AP879" s="11"/>
      <c r="AQ879" s="11"/>
      <c r="AR879" s="11"/>
      <c r="AS879" s="11"/>
      <c r="AT879" s="14"/>
    </row>
    <row r="880" spans="1:46" s="12" customFormat="1" ht="9.9499999999999993" customHeight="1">
      <c r="A880" s="13"/>
      <c r="B880" s="631"/>
      <c r="C880" s="631"/>
      <c r="D880" s="631"/>
      <c r="E880" s="631"/>
      <c r="F880" s="631"/>
      <c r="G880" s="631"/>
      <c r="H880" s="631"/>
      <c r="I880" s="631"/>
      <c r="J880" s="631"/>
      <c r="K880" s="631"/>
      <c r="L880" s="631"/>
      <c r="M880" s="631"/>
      <c r="N880" s="632"/>
      <c r="O880" s="11"/>
      <c r="P880" s="11"/>
      <c r="Q880" s="11"/>
      <c r="R880" s="11"/>
      <c r="S880" s="11"/>
      <c r="T880" s="11"/>
      <c r="U880" s="11"/>
      <c r="V880" s="11"/>
      <c r="W880" s="14"/>
      <c r="X880" s="13"/>
      <c r="Y880" s="631"/>
      <c r="Z880" s="631"/>
      <c r="AA880" s="631"/>
      <c r="AB880" s="631"/>
      <c r="AC880" s="631"/>
      <c r="AD880" s="631"/>
      <c r="AE880" s="631"/>
      <c r="AF880" s="631"/>
      <c r="AG880" s="631"/>
      <c r="AH880" s="631"/>
      <c r="AI880" s="631"/>
      <c r="AJ880" s="631"/>
      <c r="AK880" s="632"/>
      <c r="AL880" s="11"/>
      <c r="AM880" s="11"/>
      <c r="AN880" s="11"/>
      <c r="AO880" s="11"/>
      <c r="AP880" s="11"/>
      <c r="AQ880" s="11"/>
      <c r="AR880" s="11"/>
      <c r="AS880" s="11"/>
      <c r="AT880" s="14"/>
    </row>
    <row r="881" spans="1:46" s="12" customFormat="1" ht="9.9499999999999993" customHeight="1">
      <c r="A881" s="13"/>
      <c r="B881" s="631"/>
      <c r="C881" s="631"/>
      <c r="D881" s="631"/>
      <c r="E881" s="631"/>
      <c r="F881" s="631"/>
      <c r="G881" s="631"/>
      <c r="H881" s="631"/>
      <c r="I881" s="631"/>
      <c r="J881" s="631"/>
      <c r="K881" s="631"/>
      <c r="L881" s="631"/>
      <c r="M881" s="631"/>
      <c r="N881" s="632"/>
      <c r="O881" s="11"/>
      <c r="P881" s="11"/>
      <c r="Q881" s="11"/>
      <c r="R881" s="11"/>
      <c r="S881" s="11"/>
      <c r="T881" s="11"/>
      <c r="U881" s="11"/>
      <c r="V881" s="11"/>
      <c r="W881" s="14"/>
      <c r="X881" s="13"/>
      <c r="Y881" s="631"/>
      <c r="Z881" s="631"/>
      <c r="AA881" s="631"/>
      <c r="AB881" s="631"/>
      <c r="AC881" s="631"/>
      <c r="AD881" s="631"/>
      <c r="AE881" s="631"/>
      <c r="AF881" s="631"/>
      <c r="AG881" s="631"/>
      <c r="AH881" s="631"/>
      <c r="AI881" s="631"/>
      <c r="AJ881" s="631"/>
      <c r="AK881" s="632"/>
      <c r="AL881" s="11"/>
      <c r="AM881" s="11"/>
      <c r="AN881" s="11"/>
      <c r="AO881" s="11"/>
      <c r="AP881" s="11"/>
      <c r="AQ881" s="11"/>
      <c r="AR881" s="11"/>
      <c r="AS881" s="11"/>
      <c r="AT881" s="14"/>
    </row>
    <row r="882" spans="1:46" s="12" customFormat="1" ht="6" customHeight="1">
      <c r="A882" s="15"/>
      <c r="B882" s="633"/>
      <c r="C882" s="633"/>
      <c r="D882" s="633"/>
      <c r="E882" s="633"/>
      <c r="F882" s="633"/>
      <c r="G882" s="633"/>
      <c r="H882" s="633"/>
      <c r="I882" s="633"/>
      <c r="J882" s="633"/>
      <c r="K882" s="633"/>
      <c r="L882" s="633"/>
      <c r="M882" s="633"/>
      <c r="N882" s="633"/>
      <c r="O882" s="16"/>
      <c r="P882" s="16"/>
      <c r="Q882" s="16"/>
      <c r="R882" s="16"/>
      <c r="S882" s="16"/>
      <c r="T882" s="16"/>
      <c r="U882" s="16"/>
      <c r="V882" s="16"/>
      <c r="W882" s="17"/>
      <c r="X882" s="15"/>
      <c r="Y882" s="633"/>
      <c r="Z882" s="633"/>
      <c r="AA882" s="633"/>
      <c r="AB882" s="633"/>
      <c r="AC882" s="633"/>
      <c r="AD882" s="633"/>
      <c r="AE882" s="633"/>
      <c r="AF882" s="633"/>
      <c r="AG882" s="633"/>
      <c r="AH882" s="633"/>
      <c r="AI882" s="633"/>
      <c r="AJ882" s="633"/>
      <c r="AK882" s="633"/>
      <c r="AL882" s="16"/>
      <c r="AM882" s="16"/>
      <c r="AN882" s="16"/>
      <c r="AO882" s="16"/>
      <c r="AP882" s="16"/>
      <c r="AQ882" s="16"/>
      <c r="AR882" s="16"/>
      <c r="AS882" s="16"/>
      <c r="AT882" s="17"/>
    </row>
    <row r="883" spans="1:46" s="11" customFormat="1" ht="6.75" customHeight="1">
      <c r="A883" s="8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10"/>
      <c r="X883" s="8"/>
      <c r="Y883" s="9"/>
      <c r="Z883" s="9"/>
      <c r="AA883" s="9"/>
      <c r="AB883" s="9"/>
      <c r="AC883" s="9"/>
      <c r="AD883" s="9"/>
      <c r="AE883" s="9"/>
      <c r="AF883" s="9"/>
      <c r="AG883" s="9"/>
      <c r="AH883" s="9"/>
      <c r="AI883" s="9"/>
      <c r="AJ883" s="9"/>
      <c r="AK883" s="9"/>
      <c r="AL883" s="9"/>
      <c r="AM883" s="9"/>
      <c r="AN883" s="9"/>
      <c r="AO883" s="9"/>
      <c r="AP883" s="9"/>
      <c r="AQ883" s="9"/>
      <c r="AR883" s="9"/>
      <c r="AS883" s="9"/>
      <c r="AT883" s="10"/>
    </row>
    <row r="884" spans="1:46" s="12" customFormat="1" ht="12.75" customHeight="1">
      <c r="A884" s="621" t="str">
        <f>Name</f>
        <v>ТСЖ "Ласточка"</v>
      </c>
      <c r="B884" s="626"/>
      <c r="C884" s="626"/>
      <c r="D884" s="626"/>
      <c r="E884" s="626"/>
      <c r="F884" s="626"/>
      <c r="G884" s="626"/>
      <c r="H884" s="626"/>
      <c r="I884" s="626"/>
      <c r="J884" s="626"/>
      <c r="K884" s="626"/>
      <c r="L884" s="626"/>
      <c r="M884" s="626"/>
      <c r="N884" s="626"/>
      <c r="O884" s="626"/>
      <c r="P884" s="626"/>
      <c r="Q884" s="626"/>
      <c r="R884" s="626"/>
      <c r="S884" s="626"/>
      <c r="T884" s="626"/>
      <c r="U884" s="626"/>
      <c r="V884" s="626"/>
      <c r="W884" s="627"/>
      <c r="X884" s="621" t="str">
        <f>Name</f>
        <v>ТСЖ "Ласточка"</v>
      </c>
      <c r="Y884" s="622"/>
      <c r="Z884" s="622"/>
      <c r="AA884" s="622"/>
      <c r="AB884" s="622"/>
      <c r="AC884" s="622"/>
      <c r="AD884" s="622"/>
      <c r="AE884" s="622"/>
      <c r="AF884" s="622"/>
      <c r="AG884" s="622"/>
      <c r="AH884" s="622"/>
      <c r="AI884" s="622"/>
      <c r="AJ884" s="622"/>
      <c r="AK884" s="622"/>
      <c r="AL884" s="622"/>
      <c r="AM884" s="622"/>
      <c r="AN884" s="622"/>
      <c r="AO884" s="622"/>
      <c r="AP884" s="622"/>
      <c r="AQ884" s="622"/>
      <c r="AR884" s="622"/>
      <c r="AS884" s="622"/>
      <c r="AT884" s="623"/>
    </row>
    <row r="885" spans="1:46" s="12" customFormat="1" ht="12.75" customHeight="1">
      <c r="A885" s="621"/>
      <c r="B885" s="626"/>
      <c r="C885" s="626"/>
      <c r="D885" s="626"/>
      <c r="E885" s="626"/>
      <c r="F885" s="626"/>
      <c r="G885" s="626"/>
      <c r="H885" s="626"/>
      <c r="I885" s="626"/>
      <c r="J885" s="626"/>
      <c r="K885" s="626"/>
      <c r="L885" s="626"/>
      <c r="M885" s="626"/>
      <c r="N885" s="626"/>
      <c r="O885" s="626"/>
      <c r="P885" s="626"/>
      <c r="Q885" s="626"/>
      <c r="R885" s="626"/>
      <c r="S885" s="626"/>
      <c r="T885" s="626"/>
      <c r="U885" s="626"/>
      <c r="V885" s="626"/>
      <c r="W885" s="627"/>
      <c r="X885" s="624"/>
      <c r="Y885" s="622"/>
      <c r="Z885" s="622"/>
      <c r="AA885" s="622"/>
      <c r="AB885" s="622"/>
      <c r="AC885" s="622"/>
      <c r="AD885" s="622"/>
      <c r="AE885" s="622"/>
      <c r="AF885" s="622"/>
      <c r="AG885" s="622"/>
      <c r="AH885" s="622"/>
      <c r="AI885" s="622"/>
      <c r="AJ885" s="622"/>
      <c r="AK885" s="622"/>
      <c r="AL885" s="622"/>
      <c r="AM885" s="622"/>
      <c r="AN885" s="622"/>
      <c r="AO885" s="622"/>
      <c r="AP885" s="622"/>
      <c r="AQ885" s="622"/>
      <c r="AR885" s="622"/>
      <c r="AS885" s="622"/>
      <c r="AT885" s="623"/>
    </row>
    <row r="886" spans="1:46" s="12" customFormat="1" ht="6" customHeight="1">
      <c r="A886" s="621"/>
      <c r="B886" s="626"/>
      <c r="C886" s="626"/>
      <c r="D886" s="626"/>
      <c r="E886" s="626"/>
      <c r="F886" s="626"/>
      <c r="G886" s="626"/>
      <c r="H886" s="626"/>
      <c r="I886" s="626"/>
      <c r="J886" s="626"/>
      <c r="K886" s="626"/>
      <c r="L886" s="626"/>
      <c r="M886" s="626"/>
      <c r="N886" s="626"/>
      <c r="O886" s="626"/>
      <c r="P886" s="626"/>
      <c r="Q886" s="626"/>
      <c r="R886" s="626"/>
      <c r="S886" s="626"/>
      <c r="T886" s="626"/>
      <c r="U886" s="626"/>
      <c r="V886" s="626"/>
      <c r="W886" s="627"/>
      <c r="X886" s="13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  <c r="AP886" s="11"/>
      <c r="AQ886" s="11"/>
      <c r="AR886" s="11"/>
      <c r="AS886" s="11"/>
      <c r="AT886" s="14"/>
    </row>
    <row r="887" spans="1:46" s="12" customFormat="1" ht="9.9499999999999993" customHeight="1">
      <c r="A887" s="13"/>
      <c r="B887" s="625" t="str">
        <f>"ИНН "&amp;INN&amp;", БИК "&amp;BIC&amp;", Р/С "&amp;PersonalAcc</f>
        <v>ИНН 2538091633, БИК 040813608, Р/С 40703810050000001746</v>
      </c>
      <c r="C887" s="625"/>
      <c r="D887" s="625"/>
      <c r="E887" s="625"/>
      <c r="F887" s="625"/>
      <c r="G887" s="625"/>
      <c r="H887" s="625"/>
      <c r="I887" s="625"/>
      <c r="J887" s="625"/>
      <c r="K887" s="625"/>
      <c r="L887" s="625"/>
      <c r="M887" s="625"/>
      <c r="N887" s="625"/>
      <c r="O887" s="53"/>
      <c r="P887" s="53"/>
      <c r="Q887" s="53"/>
      <c r="R887" s="53"/>
      <c r="S887" s="53"/>
      <c r="T887" s="53"/>
      <c r="U887" s="53"/>
      <c r="V887" s="53"/>
      <c r="W887" s="14"/>
      <c r="X887" s="13"/>
      <c r="Y887" s="628" t="str">
        <f>"ИНН "&amp;INN&amp;", БИК "&amp;BIC&amp;", Р/С "&amp;PersonalAcc</f>
        <v>ИНН 2538091633, БИК 040813608, Р/С 40703810050000001746</v>
      </c>
      <c r="Z887" s="628"/>
      <c r="AA887" s="628"/>
      <c r="AB887" s="628"/>
      <c r="AC887" s="628"/>
      <c r="AD887" s="628"/>
      <c r="AE887" s="628"/>
      <c r="AF887" s="628"/>
      <c r="AG887" s="628"/>
      <c r="AH887" s="628"/>
      <c r="AI887" s="628"/>
      <c r="AJ887" s="628"/>
      <c r="AK887" s="628"/>
      <c r="AL887" s="53"/>
      <c r="AM887" s="53"/>
      <c r="AN887" s="53"/>
      <c r="AO887" s="53"/>
      <c r="AP887" s="53"/>
      <c r="AQ887" s="53"/>
      <c r="AR887" s="53"/>
      <c r="AS887" s="53"/>
      <c r="AT887" s="14"/>
    </row>
    <row r="888" spans="1:46" s="12" customFormat="1" ht="9.9499999999999993" customHeight="1">
      <c r="A888" s="13"/>
      <c r="B888" s="625"/>
      <c r="C888" s="625"/>
      <c r="D888" s="625"/>
      <c r="E888" s="625"/>
      <c r="F888" s="625"/>
      <c r="G888" s="625"/>
      <c r="H888" s="625"/>
      <c r="I888" s="625"/>
      <c r="J888" s="625"/>
      <c r="K888" s="625"/>
      <c r="L888" s="625"/>
      <c r="M888" s="625"/>
      <c r="N888" s="625"/>
      <c r="O888" s="53"/>
      <c r="P888" s="53"/>
      <c r="Q888" s="53"/>
      <c r="R888" s="53"/>
      <c r="S888" s="53"/>
      <c r="T888" s="53"/>
      <c r="U888" s="53"/>
      <c r="V888" s="53"/>
      <c r="W888" s="14"/>
      <c r="X888" s="13"/>
      <c r="Y888" s="628"/>
      <c r="Z888" s="628"/>
      <c r="AA888" s="628"/>
      <c r="AB888" s="628"/>
      <c r="AC888" s="628"/>
      <c r="AD888" s="628"/>
      <c r="AE888" s="628"/>
      <c r="AF888" s="628"/>
      <c r="AG888" s="628"/>
      <c r="AH888" s="628"/>
      <c r="AI888" s="628"/>
      <c r="AJ888" s="628"/>
      <c r="AK888" s="628"/>
      <c r="AL888" s="53"/>
      <c r="AM888" s="53"/>
      <c r="AN888" s="53"/>
      <c r="AO888" s="53"/>
      <c r="AP888" s="53"/>
      <c r="AQ888" s="53"/>
      <c r="AR888" s="53"/>
      <c r="AS888" s="53"/>
      <c r="AT888" s="14"/>
    </row>
    <row r="889" spans="1:46" s="12" customFormat="1" ht="6" customHeight="1">
      <c r="A889" s="13"/>
      <c r="B889" s="625"/>
      <c r="C889" s="625"/>
      <c r="D889" s="625"/>
      <c r="E889" s="625"/>
      <c r="F889" s="625"/>
      <c r="G889" s="625"/>
      <c r="H889" s="625"/>
      <c r="I889" s="625"/>
      <c r="J889" s="625"/>
      <c r="K889" s="625"/>
      <c r="L889" s="625"/>
      <c r="M889" s="625"/>
      <c r="N889" s="625"/>
      <c r="O889" s="11"/>
      <c r="P889" s="11"/>
      <c r="Q889" s="11"/>
      <c r="R889" s="11"/>
      <c r="S889" s="11"/>
      <c r="T889" s="11"/>
      <c r="U889" s="11"/>
      <c r="V889" s="11"/>
      <c r="W889" s="14"/>
      <c r="X889" s="13"/>
      <c r="Y889" s="628"/>
      <c r="Z889" s="628"/>
      <c r="AA889" s="628"/>
      <c r="AB889" s="628"/>
      <c r="AC889" s="628"/>
      <c r="AD889" s="628"/>
      <c r="AE889" s="628"/>
      <c r="AF889" s="628"/>
      <c r="AG889" s="628"/>
      <c r="AH889" s="628"/>
      <c r="AI889" s="628"/>
      <c r="AJ889" s="628"/>
      <c r="AK889" s="628"/>
      <c r="AL889" s="11"/>
      <c r="AM889" s="11"/>
      <c r="AN889" s="11"/>
      <c r="AO889" s="11"/>
      <c r="AP889" s="11"/>
      <c r="AQ889" s="11"/>
      <c r="AR889" s="11"/>
      <c r="AS889" s="11"/>
      <c r="AT889" s="14"/>
    </row>
    <row r="890" spans="1:46" s="12" customFormat="1" ht="8.1" customHeight="1">
      <c r="A890" s="13"/>
      <c r="B890" s="625"/>
      <c r="C890" s="625"/>
      <c r="D890" s="625"/>
      <c r="E890" s="625"/>
      <c r="F890" s="625"/>
      <c r="G890" s="625"/>
      <c r="H890" s="625"/>
      <c r="I890" s="625"/>
      <c r="J890" s="625"/>
      <c r="K890" s="625"/>
      <c r="L890" s="625"/>
      <c r="M890" s="625"/>
      <c r="N890" s="625"/>
      <c r="O890" s="11"/>
      <c r="P890" s="11"/>
      <c r="Q890" s="11"/>
      <c r="R890" s="11"/>
      <c r="S890" s="11"/>
      <c r="T890" s="11"/>
      <c r="U890" s="11"/>
      <c r="V890" s="11"/>
      <c r="W890" s="14"/>
      <c r="X890" s="13"/>
      <c r="Y890" s="628"/>
      <c r="Z890" s="628"/>
      <c r="AA890" s="628"/>
      <c r="AB890" s="628"/>
      <c r="AC890" s="628"/>
      <c r="AD890" s="628"/>
      <c r="AE890" s="628"/>
      <c r="AF890" s="628"/>
      <c r="AG890" s="628"/>
      <c r="AH890" s="628"/>
      <c r="AI890" s="628"/>
      <c r="AJ890" s="628"/>
      <c r="AK890" s="628"/>
      <c r="AL890" s="11"/>
      <c r="AM890" s="11"/>
      <c r="AN890" s="11"/>
      <c r="AO890" s="11"/>
      <c r="AP890" s="11"/>
      <c r="AQ890" s="11"/>
      <c r="AR890" s="11"/>
      <c r="AS890" s="11"/>
      <c r="AT890" s="14"/>
    </row>
    <row r="891" spans="1:46" s="12" customFormat="1" ht="8.1" customHeight="1">
      <c r="A891" s="13"/>
      <c r="B891" s="625"/>
      <c r="C891" s="625"/>
      <c r="D891" s="625"/>
      <c r="E891" s="625"/>
      <c r="F891" s="625"/>
      <c r="G891" s="625"/>
      <c r="H891" s="625"/>
      <c r="I891" s="625"/>
      <c r="J891" s="625"/>
      <c r="K891" s="625"/>
      <c r="L891" s="625"/>
      <c r="M891" s="625"/>
      <c r="N891" s="625"/>
      <c r="O891" s="11"/>
      <c r="P891" s="11"/>
      <c r="Q891" s="11"/>
      <c r="R891" s="11"/>
      <c r="S891" s="11"/>
      <c r="T891" s="11"/>
      <c r="U891" s="11"/>
      <c r="V891" s="11"/>
      <c r="W891" s="14"/>
      <c r="X891" s="13"/>
      <c r="Y891" s="628"/>
      <c r="Z891" s="628"/>
      <c r="AA891" s="628"/>
      <c r="AB891" s="628"/>
      <c r="AC891" s="628"/>
      <c r="AD891" s="628"/>
      <c r="AE891" s="628"/>
      <c r="AF891" s="628"/>
      <c r="AG891" s="628"/>
      <c r="AH891" s="628"/>
      <c r="AI891" s="628"/>
      <c r="AJ891" s="628"/>
      <c r="AK891" s="628"/>
      <c r="AL891" s="11"/>
      <c r="AM891" s="11"/>
      <c r="AN891" s="11"/>
      <c r="AO891" s="11"/>
      <c r="AP891" s="11"/>
      <c r="AQ891" s="11"/>
      <c r="AR891" s="11"/>
      <c r="AS891" s="11"/>
      <c r="AT891" s="14"/>
    </row>
    <row r="892" spans="1:46" s="12" customFormat="1" ht="9.9499999999999993" customHeight="1">
      <c r="A892" s="13"/>
      <c r="B892" s="629" t="s">
        <v>772</v>
      </c>
      <c r="C892" s="629"/>
      <c r="D892" s="629"/>
      <c r="E892" s="629"/>
      <c r="F892" s="629"/>
      <c r="G892" s="629"/>
      <c r="H892" s="629"/>
      <c r="I892" s="629"/>
      <c r="J892" s="629"/>
      <c r="K892" s="629"/>
      <c r="L892" s="629"/>
      <c r="M892" s="629"/>
      <c r="N892" s="630"/>
      <c r="O892" s="11"/>
      <c r="P892" s="11"/>
      <c r="Q892" s="11"/>
      <c r="R892" s="11"/>
      <c r="S892" s="11"/>
      <c r="T892" s="11"/>
      <c r="U892" s="11"/>
      <c r="V892" s="11"/>
      <c r="W892" s="14"/>
      <c r="X892" s="13"/>
      <c r="Y892" s="629" t="s">
        <v>773</v>
      </c>
      <c r="Z892" s="629"/>
      <c r="AA892" s="629"/>
      <c r="AB892" s="629"/>
      <c r="AC892" s="629"/>
      <c r="AD892" s="629"/>
      <c r="AE892" s="629"/>
      <c r="AF892" s="629"/>
      <c r="AG892" s="629"/>
      <c r="AH892" s="629"/>
      <c r="AI892" s="629"/>
      <c r="AJ892" s="629"/>
      <c r="AK892" s="630"/>
      <c r="AL892" s="11"/>
      <c r="AM892" s="11"/>
      <c r="AN892" s="11"/>
      <c r="AO892" s="11"/>
      <c r="AP892" s="11"/>
      <c r="AQ892" s="11"/>
      <c r="AR892" s="11"/>
      <c r="AS892" s="11"/>
      <c r="AT892" s="14"/>
    </row>
    <row r="893" spans="1:46" s="12" customFormat="1" ht="8.1" customHeight="1">
      <c r="A893" s="13"/>
      <c r="B893" s="629"/>
      <c r="C893" s="629"/>
      <c r="D893" s="629"/>
      <c r="E893" s="629"/>
      <c r="F893" s="629"/>
      <c r="G893" s="629"/>
      <c r="H893" s="629"/>
      <c r="I893" s="629"/>
      <c r="J893" s="629"/>
      <c r="K893" s="629"/>
      <c r="L893" s="629"/>
      <c r="M893" s="629"/>
      <c r="N893" s="630"/>
      <c r="O893" s="11"/>
      <c r="P893" s="11"/>
      <c r="Q893" s="11"/>
      <c r="R893" s="11"/>
      <c r="S893" s="11"/>
      <c r="T893" s="11"/>
      <c r="U893" s="11"/>
      <c r="V893" s="11"/>
      <c r="W893" s="14"/>
      <c r="X893" s="13"/>
      <c r="Y893" s="629"/>
      <c r="Z893" s="629"/>
      <c r="AA893" s="629"/>
      <c r="AB893" s="629"/>
      <c r="AC893" s="629"/>
      <c r="AD893" s="629"/>
      <c r="AE893" s="629"/>
      <c r="AF893" s="629"/>
      <c r="AG893" s="629"/>
      <c r="AH893" s="629"/>
      <c r="AI893" s="629"/>
      <c r="AJ893" s="629"/>
      <c r="AK893" s="630"/>
      <c r="AL893" s="11"/>
      <c r="AM893" s="11"/>
      <c r="AN893" s="11"/>
      <c r="AO893" s="11"/>
      <c r="AP893" s="11"/>
      <c r="AQ893" s="11"/>
      <c r="AR893" s="11"/>
      <c r="AS893" s="11"/>
      <c r="AT893" s="14"/>
    </row>
    <row r="894" spans="1:46" s="12" customFormat="1" ht="8.1" customHeight="1">
      <c r="A894" s="13"/>
      <c r="B894" s="629" t="s">
        <v>1020</v>
      </c>
      <c r="C894" s="629"/>
      <c r="D894" s="629"/>
      <c r="E894" s="629"/>
      <c r="F894" s="629"/>
      <c r="G894" s="629"/>
      <c r="H894" s="629"/>
      <c r="I894" s="629"/>
      <c r="J894" s="629"/>
      <c r="K894" s="629"/>
      <c r="L894" s="629"/>
      <c r="M894" s="629"/>
      <c r="N894" s="630"/>
      <c r="O894" s="11"/>
      <c r="P894" s="11"/>
      <c r="Q894" s="11"/>
      <c r="R894" s="11"/>
      <c r="S894" s="11"/>
      <c r="T894" s="11"/>
      <c r="U894" s="11"/>
      <c r="V894" s="11"/>
      <c r="W894" s="14"/>
      <c r="X894" s="13"/>
      <c r="Y894" s="629" t="s">
        <v>1020</v>
      </c>
      <c r="Z894" s="629"/>
      <c r="AA894" s="629"/>
      <c r="AB894" s="629"/>
      <c r="AC894" s="629"/>
      <c r="AD894" s="629"/>
      <c r="AE894" s="629"/>
      <c r="AF894" s="629"/>
      <c r="AG894" s="629"/>
      <c r="AH894" s="629"/>
      <c r="AI894" s="629"/>
      <c r="AJ894" s="629"/>
      <c r="AK894" s="630"/>
      <c r="AL894" s="11"/>
      <c r="AM894" s="11"/>
      <c r="AN894" s="11"/>
      <c r="AO894" s="11"/>
      <c r="AP894" s="11"/>
      <c r="AQ894" s="11"/>
      <c r="AR894" s="11"/>
      <c r="AS894" s="11"/>
      <c r="AT894" s="14"/>
    </row>
    <row r="895" spans="1:46" s="12" customFormat="1" ht="9.9499999999999993" customHeight="1">
      <c r="A895" s="13"/>
      <c r="B895" s="629"/>
      <c r="C895" s="629"/>
      <c r="D895" s="629"/>
      <c r="E895" s="629"/>
      <c r="F895" s="629"/>
      <c r="G895" s="629"/>
      <c r="H895" s="629"/>
      <c r="I895" s="629"/>
      <c r="J895" s="629"/>
      <c r="K895" s="629"/>
      <c r="L895" s="629"/>
      <c r="M895" s="629"/>
      <c r="N895" s="630"/>
      <c r="O895" s="11"/>
      <c r="P895" s="11"/>
      <c r="Q895" s="11"/>
      <c r="R895" s="11"/>
      <c r="S895" s="11"/>
      <c r="T895" s="11"/>
      <c r="U895" s="11"/>
      <c r="V895" s="11"/>
      <c r="W895" s="14"/>
      <c r="X895" s="13"/>
      <c r="Y895" s="629"/>
      <c r="Z895" s="629"/>
      <c r="AA895" s="629"/>
      <c r="AB895" s="629"/>
      <c r="AC895" s="629"/>
      <c r="AD895" s="629"/>
      <c r="AE895" s="629"/>
      <c r="AF895" s="629"/>
      <c r="AG895" s="629"/>
      <c r="AH895" s="629"/>
      <c r="AI895" s="629"/>
      <c r="AJ895" s="629"/>
      <c r="AK895" s="630"/>
      <c r="AL895" s="11"/>
      <c r="AM895" s="11"/>
      <c r="AN895" s="11"/>
      <c r="AO895" s="11"/>
      <c r="AP895" s="11"/>
      <c r="AQ895" s="11"/>
      <c r="AR895" s="11"/>
      <c r="AS895" s="11"/>
      <c r="AT895" s="14"/>
    </row>
    <row r="896" spans="1:46" s="12" customFormat="1" ht="8.1" customHeight="1">
      <c r="A896" s="13"/>
      <c r="B896" s="629" t="s">
        <v>1099</v>
      </c>
      <c r="C896" s="629"/>
      <c r="D896" s="629"/>
      <c r="E896" s="629"/>
      <c r="F896" s="629"/>
      <c r="G896" s="629"/>
      <c r="H896" s="629"/>
      <c r="I896" s="629"/>
      <c r="J896" s="629"/>
      <c r="K896" s="629"/>
      <c r="L896" s="629"/>
      <c r="M896" s="629"/>
      <c r="N896" s="630"/>
      <c r="O896" s="11"/>
      <c r="P896" s="11"/>
      <c r="Q896" s="11"/>
      <c r="R896" s="11"/>
      <c r="S896" s="11"/>
      <c r="T896" s="11"/>
      <c r="U896" s="11"/>
      <c r="V896" s="11"/>
      <c r="W896" s="14"/>
      <c r="X896" s="13"/>
      <c r="Y896" s="629" t="s">
        <v>1100</v>
      </c>
      <c r="Z896" s="629"/>
      <c r="AA896" s="629"/>
      <c r="AB896" s="629"/>
      <c r="AC896" s="629"/>
      <c r="AD896" s="629"/>
      <c r="AE896" s="629"/>
      <c r="AF896" s="629"/>
      <c r="AG896" s="629"/>
      <c r="AH896" s="629"/>
      <c r="AI896" s="629"/>
      <c r="AJ896" s="629"/>
      <c r="AK896" s="630"/>
      <c r="AL896" s="11"/>
      <c r="AM896" s="11"/>
      <c r="AN896" s="11"/>
      <c r="AO896" s="11"/>
      <c r="AP896" s="11"/>
      <c r="AQ896" s="11"/>
      <c r="AR896" s="11"/>
      <c r="AS896" s="11"/>
      <c r="AT896" s="14"/>
    </row>
    <row r="897" spans="1:46" s="12" customFormat="1" ht="8.1" customHeight="1">
      <c r="A897" s="13"/>
      <c r="B897" s="629"/>
      <c r="C897" s="629"/>
      <c r="D897" s="629"/>
      <c r="E897" s="629"/>
      <c r="F897" s="629"/>
      <c r="G897" s="629"/>
      <c r="H897" s="629"/>
      <c r="I897" s="629"/>
      <c r="J897" s="629"/>
      <c r="K897" s="629"/>
      <c r="L897" s="629"/>
      <c r="M897" s="629"/>
      <c r="N897" s="630"/>
      <c r="O897" s="11"/>
      <c r="P897" s="11"/>
      <c r="Q897" s="11"/>
      <c r="R897" s="11"/>
      <c r="S897" s="11"/>
      <c r="T897" s="11"/>
      <c r="U897" s="11"/>
      <c r="V897" s="11"/>
      <c r="W897" s="14"/>
      <c r="X897" s="13"/>
      <c r="Y897" s="629"/>
      <c r="Z897" s="629"/>
      <c r="AA897" s="629"/>
      <c r="AB897" s="629"/>
      <c r="AC897" s="629"/>
      <c r="AD897" s="629"/>
      <c r="AE897" s="629"/>
      <c r="AF897" s="629"/>
      <c r="AG897" s="629"/>
      <c r="AH897" s="629"/>
      <c r="AI897" s="629"/>
      <c r="AJ897" s="629"/>
      <c r="AK897" s="630"/>
      <c r="AL897" s="11"/>
      <c r="AM897" s="11"/>
      <c r="AN897" s="11"/>
      <c r="AO897" s="11"/>
      <c r="AP897" s="11"/>
      <c r="AQ897" s="11"/>
      <c r="AR897" s="11"/>
      <c r="AS897" s="11"/>
      <c r="AT897" s="14"/>
    </row>
    <row r="898" spans="1:46" s="12" customFormat="1" ht="9.75" customHeight="1">
      <c r="A898" s="13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4"/>
      <c r="X898" s="13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4"/>
    </row>
    <row r="899" spans="1:46" s="12" customFormat="1" ht="8.1" customHeight="1">
      <c r="A899" s="13"/>
      <c r="B899" s="631" t="s">
        <v>894</v>
      </c>
      <c r="C899" s="631"/>
      <c r="D899" s="631"/>
      <c r="E899" s="631"/>
      <c r="F899" s="631"/>
      <c r="G899" s="631"/>
      <c r="H899" s="631"/>
      <c r="I899" s="631"/>
      <c r="J899" s="631"/>
      <c r="K899" s="631"/>
      <c r="L899" s="631"/>
      <c r="M899" s="631"/>
      <c r="N899" s="632"/>
      <c r="O899" s="11"/>
      <c r="P899" s="11"/>
      <c r="Q899" s="11"/>
      <c r="R899" s="11"/>
      <c r="S899" s="11"/>
      <c r="T899" s="11"/>
      <c r="U899" s="11"/>
      <c r="V899" s="11"/>
      <c r="W899" s="14"/>
      <c r="X899" s="13"/>
      <c r="Y899" s="631" t="s">
        <v>895</v>
      </c>
      <c r="Z899" s="631"/>
      <c r="AA899" s="631"/>
      <c r="AB899" s="631"/>
      <c r="AC899" s="631"/>
      <c r="AD899" s="631"/>
      <c r="AE899" s="631"/>
      <c r="AF899" s="631"/>
      <c r="AG899" s="631"/>
      <c r="AH899" s="631"/>
      <c r="AI899" s="631"/>
      <c r="AJ899" s="631"/>
      <c r="AK899" s="632"/>
      <c r="AL899" s="11"/>
      <c r="AM899" s="11"/>
      <c r="AN899" s="11"/>
      <c r="AO899" s="11"/>
      <c r="AP899" s="11"/>
      <c r="AQ899" s="11"/>
      <c r="AR899" s="11"/>
      <c r="AS899" s="11"/>
      <c r="AT899" s="14"/>
    </row>
    <row r="900" spans="1:46" s="12" customFormat="1" ht="9.9499999999999993" customHeight="1">
      <c r="A900" s="13"/>
      <c r="B900" s="631"/>
      <c r="C900" s="631"/>
      <c r="D900" s="631"/>
      <c r="E900" s="631"/>
      <c r="F900" s="631"/>
      <c r="G900" s="631"/>
      <c r="H900" s="631"/>
      <c r="I900" s="631"/>
      <c r="J900" s="631"/>
      <c r="K900" s="631"/>
      <c r="L900" s="631"/>
      <c r="M900" s="631"/>
      <c r="N900" s="632"/>
      <c r="O900" s="11"/>
      <c r="P900" s="11"/>
      <c r="Q900" s="11"/>
      <c r="R900" s="11"/>
      <c r="S900" s="11"/>
      <c r="T900" s="11"/>
      <c r="U900" s="11"/>
      <c r="V900" s="11"/>
      <c r="W900" s="14"/>
      <c r="X900" s="13"/>
      <c r="Y900" s="631"/>
      <c r="Z900" s="631"/>
      <c r="AA900" s="631"/>
      <c r="AB900" s="631"/>
      <c r="AC900" s="631"/>
      <c r="AD900" s="631"/>
      <c r="AE900" s="631"/>
      <c r="AF900" s="631"/>
      <c r="AG900" s="631"/>
      <c r="AH900" s="631"/>
      <c r="AI900" s="631"/>
      <c r="AJ900" s="631"/>
      <c r="AK900" s="632"/>
      <c r="AL900" s="11"/>
      <c r="AM900" s="11"/>
      <c r="AN900" s="11"/>
      <c r="AO900" s="11"/>
      <c r="AP900" s="11"/>
      <c r="AQ900" s="11"/>
      <c r="AR900" s="11"/>
      <c r="AS900" s="11"/>
      <c r="AT900" s="14"/>
    </row>
    <row r="901" spans="1:46" s="12" customFormat="1" ht="9.9499999999999993" customHeight="1">
      <c r="A901" s="13"/>
      <c r="B901" s="631"/>
      <c r="C901" s="631"/>
      <c r="D901" s="631"/>
      <c r="E901" s="631"/>
      <c r="F901" s="631"/>
      <c r="G901" s="631"/>
      <c r="H901" s="631"/>
      <c r="I901" s="631"/>
      <c r="J901" s="631"/>
      <c r="K901" s="631"/>
      <c r="L901" s="631"/>
      <c r="M901" s="631"/>
      <c r="N901" s="632"/>
      <c r="O901" s="11"/>
      <c r="P901" s="11"/>
      <c r="Q901" s="11"/>
      <c r="R901" s="11"/>
      <c r="S901" s="11"/>
      <c r="T901" s="11"/>
      <c r="U901" s="11"/>
      <c r="V901" s="11"/>
      <c r="W901" s="14"/>
      <c r="X901" s="13"/>
      <c r="Y901" s="631"/>
      <c r="Z901" s="631"/>
      <c r="AA901" s="631"/>
      <c r="AB901" s="631"/>
      <c r="AC901" s="631"/>
      <c r="AD901" s="631"/>
      <c r="AE901" s="631"/>
      <c r="AF901" s="631"/>
      <c r="AG901" s="631"/>
      <c r="AH901" s="631"/>
      <c r="AI901" s="631"/>
      <c r="AJ901" s="631"/>
      <c r="AK901" s="632"/>
      <c r="AL901" s="11"/>
      <c r="AM901" s="11"/>
      <c r="AN901" s="11"/>
      <c r="AO901" s="11"/>
      <c r="AP901" s="11"/>
      <c r="AQ901" s="11"/>
      <c r="AR901" s="11"/>
      <c r="AS901" s="11"/>
      <c r="AT901" s="14"/>
    </row>
    <row r="902" spans="1:46" s="12" customFormat="1" ht="9.9499999999999993" customHeight="1">
      <c r="A902" s="13"/>
      <c r="B902" s="631"/>
      <c r="C902" s="631"/>
      <c r="D902" s="631"/>
      <c r="E902" s="631"/>
      <c r="F902" s="631"/>
      <c r="G902" s="631"/>
      <c r="H902" s="631"/>
      <c r="I902" s="631"/>
      <c r="J902" s="631"/>
      <c r="K902" s="631"/>
      <c r="L902" s="631"/>
      <c r="M902" s="631"/>
      <c r="N902" s="632"/>
      <c r="O902" s="11"/>
      <c r="P902" s="11"/>
      <c r="Q902" s="11"/>
      <c r="R902" s="11"/>
      <c r="S902" s="11"/>
      <c r="T902" s="11"/>
      <c r="U902" s="11"/>
      <c r="V902" s="11"/>
      <c r="W902" s="14"/>
      <c r="X902" s="13"/>
      <c r="Y902" s="631"/>
      <c r="Z902" s="631"/>
      <c r="AA902" s="631"/>
      <c r="AB902" s="631"/>
      <c r="AC902" s="631"/>
      <c r="AD902" s="631"/>
      <c r="AE902" s="631"/>
      <c r="AF902" s="631"/>
      <c r="AG902" s="631"/>
      <c r="AH902" s="631"/>
      <c r="AI902" s="631"/>
      <c r="AJ902" s="631"/>
      <c r="AK902" s="632"/>
      <c r="AL902" s="11"/>
      <c r="AM902" s="11"/>
      <c r="AN902" s="11"/>
      <c r="AO902" s="11"/>
      <c r="AP902" s="11"/>
      <c r="AQ902" s="11"/>
      <c r="AR902" s="11"/>
      <c r="AS902" s="11"/>
      <c r="AT902" s="14"/>
    </row>
    <row r="903" spans="1:46" s="12" customFormat="1" ht="6" customHeight="1">
      <c r="A903" s="15"/>
      <c r="B903" s="633"/>
      <c r="C903" s="633"/>
      <c r="D903" s="633"/>
      <c r="E903" s="633"/>
      <c r="F903" s="633"/>
      <c r="G903" s="633"/>
      <c r="H903" s="633"/>
      <c r="I903" s="633"/>
      <c r="J903" s="633"/>
      <c r="K903" s="633"/>
      <c r="L903" s="633"/>
      <c r="M903" s="633"/>
      <c r="N903" s="633"/>
      <c r="O903" s="16"/>
      <c r="P903" s="16"/>
      <c r="Q903" s="16"/>
      <c r="R903" s="16"/>
      <c r="S903" s="16"/>
      <c r="T903" s="16"/>
      <c r="U903" s="16"/>
      <c r="V903" s="16"/>
      <c r="W903" s="17"/>
      <c r="X903" s="15"/>
      <c r="Y903" s="633"/>
      <c r="Z903" s="633"/>
      <c r="AA903" s="633"/>
      <c r="AB903" s="633"/>
      <c r="AC903" s="633"/>
      <c r="AD903" s="633"/>
      <c r="AE903" s="633"/>
      <c r="AF903" s="633"/>
      <c r="AG903" s="633"/>
      <c r="AH903" s="633"/>
      <c r="AI903" s="633"/>
      <c r="AJ903" s="633"/>
      <c r="AK903" s="633"/>
      <c r="AL903" s="16"/>
      <c r="AM903" s="16"/>
      <c r="AN903" s="16"/>
      <c r="AO903" s="16"/>
      <c r="AP903" s="16"/>
      <c r="AQ903" s="16"/>
      <c r="AR903" s="16"/>
      <c r="AS903" s="16"/>
      <c r="AT903" s="17"/>
    </row>
    <row r="904" spans="1:46" s="11" customFormat="1" ht="6.75" customHeight="1">
      <c r="A904" s="8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10"/>
      <c r="X904" s="8"/>
      <c r="Y904" s="9"/>
      <c r="Z904" s="9"/>
      <c r="AA904" s="9"/>
      <c r="AB904" s="9"/>
      <c r="AC904" s="9"/>
      <c r="AD904" s="9"/>
      <c r="AE904" s="9"/>
      <c r="AF904" s="9"/>
      <c r="AG904" s="9"/>
      <c r="AH904" s="9"/>
      <c r="AI904" s="9"/>
      <c r="AJ904" s="9"/>
      <c r="AK904" s="9"/>
      <c r="AL904" s="9"/>
      <c r="AM904" s="9"/>
      <c r="AN904" s="9"/>
      <c r="AO904" s="9"/>
      <c r="AP904" s="9"/>
      <c r="AQ904" s="9"/>
      <c r="AR904" s="9"/>
      <c r="AS904" s="9"/>
      <c r="AT904" s="10"/>
    </row>
    <row r="905" spans="1:46" s="12" customFormat="1" ht="12.75" customHeight="1">
      <c r="A905" s="621" t="str">
        <f>Name</f>
        <v>ТСЖ "Ласточка"</v>
      </c>
      <c r="B905" s="622"/>
      <c r="C905" s="622"/>
      <c r="D905" s="622"/>
      <c r="E905" s="622"/>
      <c r="F905" s="622"/>
      <c r="G905" s="622"/>
      <c r="H905" s="622"/>
      <c r="I905" s="622"/>
      <c r="J905" s="622"/>
      <c r="K905" s="622"/>
      <c r="L905" s="622"/>
      <c r="M905" s="622"/>
      <c r="N905" s="622"/>
      <c r="O905" s="622"/>
      <c r="P905" s="622"/>
      <c r="Q905" s="622"/>
      <c r="R905" s="622"/>
      <c r="S905" s="622"/>
      <c r="T905" s="622"/>
      <c r="U905" s="622"/>
      <c r="V905" s="622"/>
      <c r="W905" s="623"/>
      <c r="X905" s="621" t="str">
        <f>Name</f>
        <v>ТСЖ "Ласточка"</v>
      </c>
      <c r="Y905" s="622"/>
      <c r="Z905" s="622"/>
      <c r="AA905" s="622"/>
      <c r="AB905" s="622"/>
      <c r="AC905" s="622"/>
      <c r="AD905" s="622"/>
      <c r="AE905" s="622"/>
      <c r="AF905" s="622"/>
      <c r="AG905" s="622"/>
      <c r="AH905" s="622"/>
      <c r="AI905" s="622"/>
      <c r="AJ905" s="622"/>
      <c r="AK905" s="622"/>
      <c r="AL905" s="622"/>
      <c r="AM905" s="622"/>
      <c r="AN905" s="622"/>
      <c r="AO905" s="622"/>
      <c r="AP905" s="622"/>
      <c r="AQ905" s="622"/>
      <c r="AR905" s="622"/>
      <c r="AS905" s="622"/>
      <c r="AT905" s="623"/>
    </row>
    <row r="906" spans="1:46" s="12" customFormat="1" ht="12.75" customHeight="1">
      <c r="A906" s="624"/>
      <c r="B906" s="622"/>
      <c r="C906" s="622"/>
      <c r="D906" s="622"/>
      <c r="E906" s="622"/>
      <c r="F906" s="622"/>
      <c r="G906" s="622"/>
      <c r="H906" s="622"/>
      <c r="I906" s="622"/>
      <c r="J906" s="622"/>
      <c r="K906" s="622"/>
      <c r="L906" s="622"/>
      <c r="M906" s="622"/>
      <c r="N906" s="622"/>
      <c r="O906" s="622"/>
      <c r="P906" s="622"/>
      <c r="Q906" s="622"/>
      <c r="R906" s="622"/>
      <c r="S906" s="622"/>
      <c r="T906" s="622"/>
      <c r="U906" s="622"/>
      <c r="V906" s="622"/>
      <c r="W906" s="623"/>
      <c r="X906" s="624"/>
      <c r="Y906" s="622"/>
      <c r="Z906" s="622"/>
      <c r="AA906" s="622"/>
      <c r="AB906" s="622"/>
      <c r="AC906" s="622"/>
      <c r="AD906" s="622"/>
      <c r="AE906" s="622"/>
      <c r="AF906" s="622"/>
      <c r="AG906" s="622"/>
      <c r="AH906" s="622"/>
      <c r="AI906" s="622"/>
      <c r="AJ906" s="622"/>
      <c r="AK906" s="622"/>
      <c r="AL906" s="622"/>
      <c r="AM906" s="622"/>
      <c r="AN906" s="622"/>
      <c r="AO906" s="622"/>
      <c r="AP906" s="622"/>
      <c r="AQ906" s="622"/>
      <c r="AR906" s="622"/>
      <c r="AS906" s="622"/>
      <c r="AT906" s="623"/>
    </row>
    <row r="907" spans="1:46" s="12" customFormat="1" ht="6" customHeight="1">
      <c r="A907" s="13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4"/>
      <c r="X907" s="13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  <c r="AP907" s="11"/>
      <c r="AQ907" s="11"/>
      <c r="AR907" s="11"/>
      <c r="AS907" s="11"/>
      <c r="AT907" s="14"/>
    </row>
    <row r="908" spans="1:46" s="12" customFormat="1" ht="9.9499999999999993" customHeight="1">
      <c r="A908" s="13"/>
      <c r="B908" s="628" t="str">
        <f>"ИНН "&amp;INN&amp;", БИК "&amp;BIC&amp;", Р/С "&amp;PersonalAcc</f>
        <v>ИНН 2538091633, БИК 040813608, Р/С 40703810050000001746</v>
      </c>
      <c r="C908" s="628"/>
      <c r="D908" s="628"/>
      <c r="E908" s="628"/>
      <c r="F908" s="628"/>
      <c r="G908" s="628"/>
      <c r="H908" s="628"/>
      <c r="I908" s="628"/>
      <c r="J908" s="628"/>
      <c r="K908" s="628"/>
      <c r="L908" s="628"/>
      <c r="M908" s="628"/>
      <c r="N908" s="628"/>
      <c r="O908" s="53"/>
      <c r="P908" s="53"/>
      <c r="Q908" s="53"/>
      <c r="R908" s="53"/>
      <c r="S908" s="53"/>
      <c r="T908" s="53"/>
      <c r="U908" s="53"/>
      <c r="V908" s="53"/>
      <c r="W908" s="14"/>
      <c r="X908" s="13"/>
      <c r="Y908" s="628" t="str">
        <f>"ИНН "&amp;INN&amp;", БИК "&amp;BIC&amp;", Р/С "&amp;PersonalAcc</f>
        <v>ИНН 2538091633, БИК 040813608, Р/С 40703810050000001746</v>
      </c>
      <c r="Z908" s="628"/>
      <c r="AA908" s="628"/>
      <c r="AB908" s="628"/>
      <c r="AC908" s="628"/>
      <c r="AD908" s="628"/>
      <c r="AE908" s="628"/>
      <c r="AF908" s="628"/>
      <c r="AG908" s="628"/>
      <c r="AH908" s="628"/>
      <c r="AI908" s="628"/>
      <c r="AJ908" s="628"/>
      <c r="AK908" s="628"/>
      <c r="AL908" s="53"/>
      <c r="AM908" s="53"/>
      <c r="AN908" s="53"/>
      <c r="AO908" s="53"/>
      <c r="AP908" s="53"/>
      <c r="AQ908" s="53"/>
      <c r="AR908" s="53"/>
      <c r="AS908" s="53"/>
      <c r="AT908" s="14"/>
    </row>
    <row r="909" spans="1:46" s="12" customFormat="1" ht="9.9499999999999993" customHeight="1">
      <c r="A909" s="13"/>
      <c r="B909" s="628"/>
      <c r="C909" s="628"/>
      <c r="D909" s="628"/>
      <c r="E909" s="628"/>
      <c r="F909" s="628"/>
      <c r="G909" s="628"/>
      <c r="H909" s="628"/>
      <c r="I909" s="628"/>
      <c r="J909" s="628"/>
      <c r="K909" s="628"/>
      <c r="L909" s="628"/>
      <c r="M909" s="628"/>
      <c r="N909" s="628"/>
      <c r="O909" s="53"/>
      <c r="P909" s="53"/>
      <c r="Q909" s="53"/>
      <c r="R909" s="53"/>
      <c r="S909" s="53"/>
      <c r="T909" s="53"/>
      <c r="U909" s="53"/>
      <c r="V909" s="53"/>
      <c r="W909" s="14"/>
      <c r="X909" s="13"/>
      <c r="Y909" s="628"/>
      <c r="Z909" s="628"/>
      <c r="AA909" s="628"/>
      <c r="AB909" s="628"/>
      <c r="AC909" s="628"/>
      <c r="AD909" s="628"/>
      <c r="AE909" s="628"/>
      <c r="AF909" s="628"/>
      <c r="AG909" s="628"/>
      <c r="AH909" s="628"/>
      <c r="AI909" s="628"/>
      <c r="AJ909" s="628"/>
      <c r="AK909" s="628"/>
      <c r="AL909" s="53"/>
      <c r="AM909" s="53"/>
      <c r="AN909" s="53"/>
      <c r="AO909" s="53"/>
      <c r="AP909" s="53"/>
      <c r="AQ909" s="53"/>
      <c r="AR909" s="53"/>
      <c r="AS909" s="53"/>
      <c r="AT909" s="14"/>
    </row>
    <row r="910" spans="1:46" s="12" customFormat="1" ht="6" customHeight="1">
      <c r="A910" s="13"/>
      <c r="B910" s="628"/>
      <c r="C910" s="628"/>
      <c r="D910" s="628"/>
      <c r="E910" s="628"/>
      <c r="F910" s="628"/>
      <c r="G910" s="628"/>
      <c r="H910" s="628"/>
      <c r="I910" s="628"/>
      <c r="J910" s="628"/>
      <c r="K910" s="628"/>
      <c r="L910" s="628"/>
      <c r="M910" s="628"/>
      <c r="N910" s="628"/>
      <c r="O910" s="11"/>
      <c r="P910" s="11"/>
      <c r="Q910" s="11"/>
      <c r="R910" s="11"/>
      <c r="S910" s="11"/>
      <c r="T910" s="11"/>
      <c r="U910" s="11"/>
      <c r="V910" s="11"/>
      <c r="W910" s="14"/>
      <c r="X910" s="13"/>
      <c r="Y910" s="628"/>
      <c r="Z910" s="628"/>
      <c r="AA910" s="628"/>
      <c r="AB910" s="628"/>
      <c r="AC910" s="628"/>
      <c r="AD910" s="628"/>
      <c r="AE910" s="628"/>
      <c r="AF910" s="628"/>
      <c r="AG910" s="628"/>
      <c r="AH910" s="628"/>
      <c r="AI910" s="628"/>
      <c r="AJ910" s="628"/>
      <c r="AK910" s="628"/>
      <c r="AL910" s="11"/>
      <c r="AM910" s="11"/>
      <c r="AN910" s="11"/>
      <c r="AO910" s="11"/>
      <c r="AP910" s="11"/>
      <c r="AQ910" s="11"/>
      <c r="AR910" s="11"/>
      <c r="AS910" s="11"/>
      <c r="AT910" s="14"/>
    </row>
    <row r="911" spans="1:46" s="12" customFormat="1" ht="8.1" customHeight="1">
      <c r="A911" s="13"/>
      <c r="B911" s="628"/>
      <c r="C911" s="628"/>
      <c r="D911" s="628"/>
      <c r="E911" s="628"/>
      <c r="F911" s="628"/>
      <c r="G911" s="628"/>
      <c r="H911" s="628"/>
      <c r="I911" s="628"/>
      <c r="J911" s="628"/>
      <c r="K911" s="628"/>
      <c r="L911" s="628"/>
      <c r="M911" s="628"/>
      <c r="N911" s="628"/>
      <c r="O911" s="11"/>
      <c r="P911" s="11"/>
      <c r="Q911" s="11"/>
      <c r="R911" s="11"/>
      <c r="S911" s="11"/>
      <c r="T911" s="11"/>
      <c r="U911" s="11"/>
      <c r="V911" s="11"/>
      <c r="W911" s="14"/>
      <c r="X911" s="13"/>
      <c r="Y911" s="628"/>
      <c r="Z911" s="628"/>
      <c r="AA911" s="628"/>
      <c r="AB911" s="628"/>
      <c r="AC911" s="628"/>
      <c r="AD911" s="628"/>
      <c r="AE911" s="628"/>
      <c r="AF911" s="628"/>
      <c r="AG911" s="628"/>
      <c r="AH911" s="628"/>
      <c r="AI911" s="628"/>
      <c r="AJ911" s="628"/>
      <c r="AK911" s="628"/>
      <c r="AL911" s="11"/>
      <c r="AM911" s="11"/>
      <c r="AN911" s="11"/>
      <c r="AO911" s="11"/>
      <c r="AP911" s="11"/>
      <c r="AQ911" s="11"/>
      <c r="AR911" s="11"/>
      <c r="AS911" s="11"/>
      <c r="AT911" s="14"/>
    </row>
    <row r="912" spans="1:46" s="12" customFormat="1" ht="8.1" customHeight="1">
      <c r="A912" s="13"/>
      <c r="B912" s="628"/>
      <c r="C912" s="628"/>
      <c r="D912" s="628"/>
      <c r="E912" s="628"/>
      <c r="F912" s="628"/>
      <c r="G912" s="628"/>
      <c r="H912" s="628"/>
      <c r="I912" s="628"/>
      <c r="J912" s="628"/>
      <c r="K912" s="628"/>
      <c r="L912" s="628"/>
      <c r="M912" s="628"/>
      <c r="N912" s="628"/>
      <c r="O912" s="11"/>
      <c r="P912" s="11"/>
      <c r="Q912" s="11"/>
      <c r="R912" s="11"/>
      <c r="S912" s="11"/>
      <c r="T912" s="11"/>
      <c r="U912" s="11"/>
      <c r="V912" s="11"/>
      <c r="W912" s="14"/>
      <c r="X912" s="13"/>
      <c r="Y912" s="628"/>
      <c r="Z912" s="628"/>
      <c r="AA912" s="628"/>
      <c r="AB912" s="628"/>
      <c r="AC912" s="628"/>
      <c r="AD912" s="628"/>
      <c r="AE912" s="628"/>
      <c r="AF912" s="628"/>
      <c r="AG912" s="628"/>
      <c r="AH912" s="628"/>
      <c r="AI912" s="628"/>
      <c r="AJ912" s="628"/>
      <c r="AK912" s="628"/>
      <c r="AL912" s="11"/>
      <c r="AM912" s="11"/>
      <c r="AN912" s="11"/>
      <c r="AO912" s="11"/>
      <c r="AP912" s="11"/>
      <c r="AQ912" s="11"/>
      <c r="AR912" s="11"/>
      <c r="AS912" s="11"/>
      <c r="AT912" s="14"/>
    </row>
    <row r="913" spans="1:46" s="12" customFormat="1" ht="9.9499999999999993" customHeight="1">
      <c r="A913" s="13"/>
      <c r="B913" s="629" t="s">
        <v>774</v>
      </c>
      <c r="C913" s="629"/>
      <c r="D913" s="629"/>
      <c r="E913" s="629"/>
      <c r="F913" s="629"/>
      <c r="G913" s="629"/>
      <c r="H913" s="629"/>
      <c r="I913" s="629"/>
      <c r="J913" s="629"/>
      <c r="K913" s="629"/>
      <c r="L913" s="629"/>
      <c r="M913" s="629"/>
      <c r="N913" s="630"/>
      <c r="O913" s="11"/>
      <c r="P913" s="11"/>
      <c r="Q913" s="11"/>
      <c r="R913" s="11"/>
      <c r="S913" s="11"/>
      <c r="T913" s="11"/>
      <c r="U913" s="11"/>
      <c r="V913" s="11"/>
      <c r="W913" s="14"/>
      <c r="X913" s="13"/>
      <c r="Y913" s="629" t="s">
        <v>775</v>
      </c>
      <c r="Z913" s="629"/>
      <c r="AA913" s="629"/>
      <c r="AB913" s="629"/>
      <c r="AC913" s="629"/>
      <c r="AD913" s="629"/>
      <c r="AE913" s="629"/>
      <c r="AF913" s="629"/>
      <c r="AG913" s="629"/>
      <c r="AH913" s="629"/>
      <c r="AI913" s="629"/>
      <c r="AJ913" s="629"/>
      <c r="AK913" s="630"/>
      <c r="AL913" s="11"/>
      <c r="AM913" s="11"/>
      <c r="AN913" s="11"/>
      <c r="AO913" s="11"/>
      <c r="AP913" s="11"/>
      <c r="AQ913" s="11"/>
      <c r="AR913" s="11"/>
      <c r="AS913" s="11"/>
      <c r="AT913" s="14"/>
    </row>
    <row r="914" spans="1:46" s="12" customFormat="1" ht="8.1" customHeight="1">
      <c r="A914" s="13"/>
      <c r="B914" s="629"/>
      <c r="C914" s="629"/>
      <c r="D914" s="629"/>
      <c r="E914" s="629"/>
      <c r="F914" s="629"/>
      <c r="G914" s="629"/>
      <c r="H914" s="629"/>
      <c r="I914" s="629"/>
      <c r="J914" s="629"/>
      <c r="K914" s="629"/>
      <c r="L914" s="629"/>
      <c r="M914" s="629"/>
      <c r="N914" s="630"/>
      <c r="O914" s="11"/>
      <c r="P914" s="11"/>
      <c r="Q914" s="11"/>
      <c r="R914" s="11"/>
      <c r="S914" s="11"/>
      <c r="T914" s="11"/>
      <c r="U914" s="11"/>
      <c r="V914" s="11"/>
      <c r="W914" s="14"/>
      <c r="X914" s="13"/>
      <c r="Y914" s="629"/>
      <c r="Z914" s="629"/>
      <c r="AA914" s="629"/>
      <c r="AB914" s="629"/>
      <c r="AC914" s="629"/>
      <c r="AD914" s="629"/>
      <c r="AE914" s="629"/>
      <c r="AF914" s="629"/>
      <c r="AG914" s="629"/>
      <c r="AH914" s="629"/>
      <c r="AI914" s="629"/>
      <c r="AJ914" s="629"/>
      <c r="AK914" s="630"/>
      <c r="AL914" s="11"/>
      <c r="AM914" s="11"/>
      <c r="AN914" s="11"/>
      <c r="AO914" s="11"/>
      <c r="AP914" s="11"/>
      <c r="AQ914" s="11"/>
      <c r="AR914" s="11"/>
      <c r="AS914" s="11"/>
      <c r="AT914" s="14"/>
    </row>
    <row r="915" spans="1:46" s="12" customFormat="1" ht="8.1" customHeight="1">
      <c r="A915" s="13"/>
      <c r="B915" s="629" t="s">
        <v>1020</v>
      </c>
      <c r="C915" s="629"/>
      <c r="D915" s="629"/>
      <c r="E915" s="629"/>
      <c r="F915" s="629"/>
      <c r="G915" s="629"/>
      <c r="H915" s="629"/>
      <c r="I915" s="629"/>
      <c r="J915" s="629"/>
      <c r="K915" s="629"/>
      <c r="L915" s="629"/>
      <c r="M915" s="629"/>
      <c r="N915" s="630"/>
      <c r="O915" s="11"/>
      <c r="P915" s="11"/>
      <c r="Q915" s="11"/>
      <c r="R915" s="11"/>
      <c r="S915" s="11"/>
      <c r="T915" s="11"/>
      <c r="U915" s="11"/>
      <c r="V915" s="11"/>
      <c r="W915" s="14"/>
      <c r="X915" s="13"/>
      <c r="Y915" s="629" t="s">
        <v>1020</v>
      </c>
      <c r="Z915" s="629"/>
      <c r="AA915" s="629"/>
      <c r="AB915" s="629"/>
      <c r="AC915" s="629"/>
      <c r="AD915" s="629"/>
      <c r="AE915" s="629"/>
      <c r="AF915" s="629"/>
      <c r="AG915" s="629"/>
      <c r="AH915" s="629"/>
      <c r="AI915" s="629"/>
      <c r="AJ915" s="629"/>
      <c r="AK915" s="630"/>
      <c r="AL915" s="11"/>
      <c r="AM915" s="11"/>
      <c r="AN915" s="11"/>
      <c r="AO915" s="11"/>
      <c r="AP915" s="11"/>
      <c r="AQ915" s="11"/>
      <c r="AR915" s="11"/>
      <c r="AS915" s="11"/>
      <c r="AT915" s="14"/>
    </row>
    <row r="916" spans="1:46" s="12" customFormat="1" ht="9.9499999999999993" customHeight="1">
      <c r="A916" s="13"/>
      <c r="B916" s="629"/>
      <c r="C916" s="629"/>
      <c r="D916" s="629"/>
      <c r="E916" s="629"/>
      <c r="F916" s="629"/>
      <c r="G916" s="629"/>
      <c r="H916" s="629"/>
      <c r="I916" s="629"/>
      <c r="J916" s="629"/>
      <c r="K916" s="629"/>
      <c r="L916" s="629"/>
      <c r="M916" s="629"/>
      <c r="N916" s="630"/>
      <c r="O916" s="11"/>
      <c r="P916" s="11"/>
      <c r="Q916" s="11"/>
      <c r="R916" s="11"/>
      <c r="S916" s="11"/>
      <c r="T916" s="11"/>
      <c r="U916" s="11"/>
      <c r="V916" s="11"/>
      <c r="W916" s="14"/>
      <c r="X916" s="13"/>
      <c r="Y916" s="629"/>
      <c r="Z916" s="629"/>
      <c r="AA916" s="629"/>
      <c r="AB916" s="629"/>
      <c r="AC916" s="629"/>
      <c r="AD916" s="629"/>
      <c r="AE916" s="629"/>
      <c r="AF916" s="629"/>
      <c r="AG916" s="629"/>
      <c r="AH916" s="629"/>
      <c r="AI916" s="629"/>
      <c r="AJ916" s="629"/>
      <c r="AK916" s="630"/>
      <c r="AL916" s="11"/>
      <c r="AM916" s="11"/>
      <c r="AN916" s="11"/>
      <c r="AO916" s="11"/>
      <c r="AP916" s="11"/>
      <c r="AQ916" s="11"/>
      <c r="AR916" s="11"/>
      <c r="AS916" s="11"/>
      <c r="AT916" s="14"/>
    </row>
    <row r="917" spans="1:46" s="12" customFormat="1" ht="8.1" customHeight="1">
      <c r="A917" s="13"/>
      <c r="B917" s="629" t="s">
        <v>1101</v>
      </c>
      <c r="C917" s="629"/>
      <c r="D917" s="629"/>
      <c r="E917" s="629"/>
      <c r="F917" s="629"/>
      <c r="G917" s="629"/>
      <c r="H917" s="629"/>
      <c r="I917" s="629"/>
      <c r="J917" s="629"/>
      <c r="K917" s="629"/>
      <c r="L917" s="629"/>
      <c r="M917" s="629"/>
      <c r="N917" s="630"/>
      <c r="O917" s="11"/>
      <c r="P917" s="11"/>
      <c r="Q917" s="11"/>
      <c r="R917" s="11"/>
      <c r="S917" s="11"/>
      <c r="T917" s="11"/>
      <c r="U917" s="11"/>
      <c r="V917" s="11"/>
      <c r="W917" s="14"/>
      <c r="X917" s="13"/>
      <c r="Y917" s="629" t="s">
        <v>1102</v>
      </c>
      <c r="Z917" s="629"/>
      <c r="AA917" s="629"/>
      <c r="AB917" s="629"/>
      <c r="AC917" s="629"/>
      <c r="AD917" s="629"/>
      <c r="AE917" s="629"/>
      <c r="AF917" s="629"/>
      <c r="AG917" s="629"/>
      <c r="AH917" s="629"/>
      <c r="AI917" s="629"/>
      <c r="AJ917" s="629"/>
      <c r="AK917" s="630"/>
      <c r="AL917" s="11"/>
      <c r="AM917" s="11"/>
      <c r="AN917" s="11"/>
      <c r="AO917" s="11"/>
      <c r="AP917" s="11"/>
      <c r="AQ917" s="11"/>
      <c r="AR917" s="11"/>
      <c r="AS917" s="11"/>
      <c r="AT917" s="14"/>
    </row>
    <row r="918" spans="1:46" s="12" customFormat="1" ht="8.1" customHeight="1">
      <c r="A918" s="13"/>
      <c r="B918" s="629"/>
      <c r="C918" s="629"/>
      <c r="D918" s="629"/>
      <c r="E918" s="629"/>
      <c r="F918" s="629"/>
      <c r="G918" s="629"/>
      <c r="H918" s="629"/>
      <c r="I918" s="629"/>
      <c r="J918" s="629"/>
      <c r="K918" s="629"/>
      <c r="L918" s="629"/>
      <c r="M918" s="629"/>
      <c r="N918" s="630"/>
      <c r="O918" s="11"/>
      <c r="P918" s="11"/>
      <c r="Q918" s="11"/>
      <c r="R918" s="11"/>
      <c r="S918" s="11"/>
      <c r="T918" s="11"/>
      <c r="U918" s="11"/>
      <c r="V918" s="11"/>
      <c r="W918" s="14"/>
      <c r="X918" s="13"/>
      <c r="Y918" s="629"/>
      <c r="Z918" s="629"/>
      <c r="AA918" s="629"/>
      <c r="AB918" s="629"/>
      <c r="AC918" s="629"/>
      <c r="AD918" s="629"/>
      <c r="AE918" s="629"/>
      <c r="AF918" s="629"/>
      <c r="AG918" s="629"/>
      <c r="AH918" s="629"/>
      <c r="AI918" s="629"/>
      <c r="AJ918" s="629"/>
      <c r="AK918" s="630"/>
      <c r="AL918" s="11"/>
      <c r="AM918" s="11"/>
      <c r="AN918" s="11"/>
      <c r="AO918" s="11"/>
      <c r="AP918" s="11"/>
      <c r="AQ918" s="11"/>
      <c r="AR918" s="11"/>
      <c r="AS918" s="11"/>
      <c r="AT918" s="14"/>
    </row>
    <row r="919" spans="1:46" s="12" customFormat="1" ht="9.9499999999999993" customHeight="1">
      <c r="A919" s="13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4"/>
      <c r="X919" s="13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1"/>
      <c r="AR919" s="11"/>
      <c r="AS919" s="11"/>
      <c r="AT919" s="14"/>
    </row>
    <row r="920" spans="1:46" s="12" customFormat="1" ht="8.1" customHeight="1">
      <c r="A920" s="13"/>
      <c r="B920" s="631" t="s">
        <v>896</v>
      </c>
      <c r="C920" s="631"/>
      <c r="D920" s="631"/>
      <c r="E920" s="631"/>
      <c r="F920" s="631"/>
      <c r="G920" s="631"/>
      <c r="H920" s="631"/>
      <c r="I920" s="631"/>
      <c r="J920" s="631"/>
      <c r="K920" s="631"/>
      <c r="L920" s="631"/>
      <c r="M920" s="631"/>
      <c r="N920" s="632"/>
      <c r="O920" s="11"/>
      <c r="P920" s="11"/>
      <c r="Q920" s="11"/>
      <c r="R920" s="11"/>
      <c r="S920" s="11"/>
      <c r="T920" s="11"/>
      <c r="U920" s="11"/>
      <c r="V920" s="11"/>
      <c r="W920" s="14"/>
      <c r="X920" s="13"/>
      <c r="Y920" s="631" t="s">
        <v>897</v>
      </c>
      <c r="Z920" s="631"/>
      <c r="AA920" s="631"/>
      <c r="AB920" s="631"/>
      <c r="AC920" s="631"/>
      <c r="AD920" s="631"/>
      <c r="AE920" s="631"/>
      <c r="AF920" s="631"/>
      <c r="AG920" s="631"/>
      <c r="AH920" s="631"/>
      <c r="AI920" s="631"/>
      <c r="AJ920" s="631"/>
      <c r="AK920" s="632"/>
      <c r="AL920" s="11"/>
      <c r="AM920" s="11"/>
      <c r="AN920" s="11"/>
      <c r="AO920" s="11"/>
      <c r="AP920" s="11"/>
      <c r="AQ920" s="11"/>
      <c r="AR920" s="11"/>
      <c r="AS920" s="11"/>
      <c r="AT920" s="14"/>
    </row>
    <row r="921" spans="1:46" s="12" customFormat="1" ht="9.9499999999999993" customHeight="1">
      <c r="A921" s="13"/>
      <c r="B921" s="631"/>
      <c r="C921" s="631"/>
      <c r="D921" s="631"/>
      <c r="E921" s="631"/>
      <c r="F921" s="631"/>
      <c r="G921" s="631"/>
      <c r="H921" s="631"/>
      <c r="I921" s="631"/>
      <c r="J921" s="631"/>
      <c r="K921" s="631"/>
      <c r="L921" s="631"/>
      <c r="M921" s="631"/>
      <c r="N921" s="632"/>
      <c r="O921" s="11"/>
      <c r="P921" s="11"/>
      <c r="Q921" s="11"/>
      <c r="R921" s="11"/>
      <c r="S921" s="11"/>
      <c r="T921" s="11"/>
      <c r="U921" s="11"/>
      <c r="V921" s="11"/>
      <c r="W921" s="14"/>
      <c r="X921" s="13"/>
      <c r="Y921" s="631"/>
      <c r="Z921" s="631"/>
      <c r="AA921" s="631"/>
      <c r="AB921" s="631"/>
      <c r="AC921" s="631"/>
      <c r="AD921" s="631"/>
      <c r="AE921" s="631"/>
      <c r="AF921" s="631"/>
      <c r="AG921" s="631"/>
      <c r="AH921" s="631"/>
      <c r="AI921" s="631"/>
      <c r="AJ921" s="631"/>
      <c r="AK921" s="632"/>
      <c r="AL921" s="11"/>
      <c r="AM921" s="11"/>
      <c r="AN921" s="11"/>
      <c r="AO921" s="11"/>
      <c r="AP921" s="11"/>
      <c r="AQ921" s="11"/>
      <c r="AR921" s="11"/>
      <c r="AS921" s="11"/>
      <c r="AT921" s="14"/>
    </row>
    <row r="922" spans="1:46" s="12" customFormat="1" ht="9.9499999999999993" customHeight="1">
      <c r="A922" s="13"/>
      <c r="B922" s="631"/>
      <c r="C922" s="631"/>
      <c r="D922" s="631"/>
      <c r="E922" s="631"/>
      <c r="F922" s="631"/>
      <c r="G922" s="631"/>
      <c r="H922" s="631"/>
      <c r="I922" s="631"/>
      <c r="J922" s="631"/>
      <c r="K922" s="631"/>
      <c r="L922" s="631"/>
      <c r="M922" s="631"/>
      <c r="N922" s="632"/>
      <c r="O922" s="11"/>
      <c r="P922" s="11"/>
      <c r="Q922" s="11"/>
      <c r="R922" s="11"/>
      <c r="S922" s="11"/>
      <c r="T922" s="11"/>
      <c r="U922" s="11"/>
      <c r="V922" s="11"/>
      <c r="W922" s="14"/>
      <c r="X922" s="13"/>
      <c r="Y922" s="631"/>
      <c r="Z922" s="631"/>
      <c r="AA922" s="631"/>
      <c r="AB922" s="631"/>
      <c r="AC922" s="631"/>
      <c r="AD922" s="631"/>
      <c r="AE922" s="631"/>
      <c r="AF922" s="631"/>
      <c r="AG922" s="631"/>
      <c r="AH922" s="631"/>
      <c r="AI922" s="631"/>
      <c r="AJ922" s="631"/>
      <c r="AK922" s="632"/>
      <c r="AL922" s="11"/>
      <c r="AM922" s="11"/>
      <c r="AN922" s="11"/>
      <c r="AO922" s="11"/>
      <c r="AP922" s="11"/>
      <c r="AQ922" s="11"/>
      <c r="AR922" s="11"/>
      <c r="AS922" s="11"/>
      <c r="AT922" s="14"/>
    </row>
    <row r="923" spans="1:46" s="12" customFormat="1" ht="9.9499999999999993" customHeight="1">
      <c r="A923" s="13"/>
      <c r="B923" s="631"/>
      <c r="C923" s="631"/>
      <c r="D923" s="631"/>
      <c r="E923" s="631"/>
      <c r="F923" s="631"/>
      <c r="G923" s="631"/>
      <c r="H923" s="631"/>
      <c r="I923" s="631"/>
      <c r="J923" s="631"/>
      <c r="K923" s="631"/>
      <c r="L923" s="631"/>
      <c r="M923" s="631"/>
      <c r="N923" s="632"/>
      <c r="O923" s="11"/>
      <c r="P923" s="11"/>
      <c r="Q923" s="11"/>
      <c r="R923" s="11"/>
      <c r="S923" s="11"/>
      <c r="T923" s="11"/>
      <c r="U923" s="11"/>
      <c r="V923" s="11"/>
      <c r="W923" s="14"/>
      <c r="X923" s="13"/>
      <c r="Y923" s="631"/>
      <c r="Z923" s="631"/>
      <c r="AA923" s="631"/>
      <c r="AB923" s="631"/>
      <c r="AC923" s="631"/>
      <c r="AD923" s="631"/>
      <c r="AE923" s="631"/>
      <c r="AF923" s="631"/>
      <c r="AG923" s="631"/>
      <c r="AH923" s="631"/>
      <c r="AI923" s="631"/>
      <c r="AJ923" s="631"/>
      <c r="AK923" s="632"/>
      <c r="AL923" s="11"/>
      <c r="AM923" s="11"/>
      <c r="AN923" s="11"/>
      <c r="AO923" s="11"/>
      <c r="AP923" s="11"/>
      <c r="AQ923" s="11"/>
      <c r="AR923" s="11"/>
      <c r="AS923" s="11"/>
      <c r="AT923" s="14"/>
    </row>
    <row r="924" spans="1:46" s="12" customFormat="1" ht="6" customHeight="1">
      <c r="A924" s="15"/>
      <c r="B924" s="633"/>
      <c r="C924" s="633"/>
      <c r="D924" s="633"/>
      <c r="E924" s="633"/>
      <c r="F924" s="633"/>
      <c r="G924" s="633"/>
      <c r="H924" s="633"/>
      <c r="I924" s="633"/>
      <c r="J924" s="633"/>
      <c r="K924" s="633"/>
      <c r="L924" s="633"/>
      <c r="M924" s="633"/>
      <c r="N924" s="633"/>
      <c r="O924" s="16"/>
      <c r="P924" s="16"/>
      <c r="Q924" s="16"/>
      <c r="R924" s="16"/>
      <c r="S924" s="16"/>
      <c r="T924" s="16"/>
      <c r="U924" s="16"/>
      <c r="V924" s="16"/>
      <c r="W924" s="17"/>
      <c r="X924" s="15"/>
      <c r="Y924" s="633"/>
      <c r="Z924" s="633"/>
      <c r="AA924" s="633"/>
      <c r="AB924" s="633"/>
      <c r="AC924" s="633"/>
      <c r="AD924" s="633"/>
      <c r="AE924" s="633"/>
      <c r="AF924" s="633"/>
      <c r="AG924" s="633"/>
      <c r="AH924" s="633"/>
      <c r="AI924" s="633"/>
      <c r="AJ924" s="633"/>
      <c r="AK924" s="633"/>
      <c r="AL924" s="16"/>
      <c r="AM924" s="16"/>
      <c r="AN924" s="16"/>
      <c r="AO924" s="16"/>
      <c r="AP924" s="16"/>
      <c r="AQ924" s="16"/>
      <c r="AR924" s="16"/>
      <c r="AS924" s="16"/>
      <c r="AT924" s="17"/>
    </row>
    <row r="925" spans="1:46" s="12" customFormat="1" ht="9.9499999999999993" customHeight="1">
      <c r="A925" s="8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10"/>
      <c r="X925" s="8"/>
      <c r="Y925" s="9"/>
      <c r="Z925" s="9"/>
      <c r="AA925" s="9"/>
      <c r="AB925" s="9"/>
      <c r="AC925" s="9"/>
      <c r="AD925" s="9"/>
      <c r="AE925" s="9"/>
      <c r="AF925" s="9"/>
      <c r="AG925" s="9"/>
      <c r="AH925" s="9"/>
      <c r="AI925" s="9"/>
      <c r="AJ925" s="9"/>
      <c r="AK925" s="9"/>
      <c r="AL925" s="9"/>
      <c r="AM925" s="9"/>
      <c r="AN925" s="9"/>
      <c r="AO925" s="9"/>
      <c r="AP925" s="9"/>
      <c r="AQ925" s="9"/>
      <c r="AR925" s="9"/>
      <c r="AS925" s="9"/>
      <c r="AT925" s="10"/>
    </row>
    <row r="926" spans="1:46" s="12" customFormat="1" ht="12.75" customHeight="1">
      <c r="A926" s="621" t="str">
        <f>Name</f>
        <v>ТСЖ "Ласточка"</v>
      </c>
      <c r="B926" s="622"/>
      <c r="C926" s="622"/>
      <c r="D926" s="622"/>
      <c r="E926" s="622"/>
      <c r="F926" s="622"/>
      <c r="G926" s="622"/>
      <c r="H926" s="622"/>
      <c r="I926" s="622"/>
      <c r="J926" s="622"/>
      <c r="K926" s="622"/>
      <c r="L926" s="622"/>
      <c r="M926" s="622"/>
      <c r="N926" s="622"/>
      <c r="O926" s="622"/>
      <c r="P926" s="622"/>
      <c r="Q926" s="622"/>
      <c r="R926" s="622"/>
      <c r="S926" s="622"/>
      <c r="T926" s="622"/>
      <c r="U926" s="622"/>
      <c r="V926" s="622"/>
      <c r="W926" s="623"/>
      <c r="X926" s="621" t="str">
        <f>Name</f>
        <v>ТСЖ "Ласточка"</v>
      </c>
      <c r="Y926" s="622"/>
      <c r="Z926" s="622"/>
      <c r="AA926" s="622"/>
      <c r="AB926" s="622"/>
      <c r="AC926" s="622"/>
      <c r="AD926" s="622"/>
      <c r="AE926" s="622"/>
      <c r="AF926" s="622"/>
      <c r="AG926" s="622"/>
      <c r="AH926" s="622"/>
      <c r="AI926" s="622"/>
      <c r="AJ926" s="622"/>
      <c r="AK926" s="622"/>
      <c r="AL926" s="622"/>
      <c r="AM926" s="622"/>
      <c r="AN926" s="622"/>
      <c r="AO926" s="622"/>
      <c r="AP926" s="622"/>
      <c r="AQ926" s="622"/>
      <c r="AR926" s="622"/>
      <c r="AS926" s="622"/>
      <c r="AT926" s="623"/>
    </row>
    <row r="927" spans="1:46" s="12" customFormat="1" ht="12.75" customHeight="1">
      <c r="A927" s="624"/>
      <c r="B927" s="622"/>
      <c r="C927" s="622"/>
      <c r="D927" s="622"/>
      <c r="E927" s="622"/>
      <c r="F927" s="622"/>
      <c r="G927" s="622"/>
      <c r="H927" s="622"/>
      <c r="I927" s="622"/>
      <c r="J927" s="622"/>
      <c r="K927" s="622"/>
      <c r="L927" s="622"/>
      <c r="M927" s="622"/>
      <c r="N927" s="622"/>
      <c r="O927" s="622"/>
      <c r="P927" s="622"/>
      <c r="Q927" s="622"/>
      <c r="R927" s="622"/>
      <c r="S927" s="622"/>
      <c r="T927" s="622"/>
      <c r="U927" s="622"/>
      <c r="V927" s="622"/>
      <c r="W927" s="623"/>
      <c r="X927" s="624"/>
      <c r="Y927" s="622"/>
      <c r="Z927" s="622"/>
      <c r="AA927" s="622"/>
      <c r="AB927" s="622"/>
      <c r="AC927" s="622"/>
      <c r="AD927" s="622"/>
      <c r="AE927" s="622"/>
      <c r="AF927" s="622"/>
      <c r="AG927" s="622"/>
      <c r="AH927" s="622"/>
      <c r="AI927" s="622"/>
      <c r="AJ927" s="622"/>
      <c r="AK927" s="622"/>
      <c r="AL927" s="622"/>
      <c r="AM927" s="622"/>
      <c r="AN927" s="622"/>
      <c r="AO927" s="622"/>
      <c r="AP927" s="622"/>
      <c r="AQ927" s="622"/>
      <c r="AR927" s="622"/>
      <c r="AS927" s="622"/>
      <c r="AT927" s="623"/>
    </row>
    <row r="928" spans="1:46" s="12" customFormat="1" ht="6" customHeight="1">
      <c r="A928" s="13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4"/>
      <c r="X928" s="13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4"/>
    </row>
    <row r="929" spans="1:46" s="12" customFormat="1" ht="9.9499999999999993" customHeight="1">
      <c r="A929" s="13"/>
      <c r="B929" s="628" t="str">
        <f>"ИНН "&amp;INN&amp;", БИК "&amp;BIC&amp;", Р/С "&amp;PersonalAcc</f>
        <v>ИНН 2538091633, БИК 040813608, Р/С 40703810050000001746</v>
      </c>
      <c r="C929" s="628"/>
      <c r="D929" s="628"/>
      <c r="E929" s="628"/>
      <c r="F929" s="628"/>
      <c r="G929" s="628"/>
      <c r="H929" s="628"/>
      <c r="I929" s="628"/>
      <c r="J929" s="628"/>
      <c r="K929" s="628"/>
      <c r="L929" s="628"/>
      <c r="M929" s="628"/>
      <c r="N929" s="628"/>
      <c r="O929" s="53"/>
      <c r="P929" s="53"/>
      <c r="Q929" s="53"/>
      <c r="R929" s="53"/>
      <c r="S929" s="53"/>
      <c r="T929" s="53"/>
      <c r="U929" s="53"/>
      <c r="V929" s="53"/>
      <c r="W929" s="14"/>
      <c r="X929" s="13"/>
      <c r="Y929" s="628" t="str">
        <f>"ИНН "&amp;INN&amp;", БИК "&amp;BIC&amp;", Р/С "&amp;PersonalAcc</f>
        <v>ИНН 2538091633, БИК 040813608, Р/С 40703810050000001746</v>
      </c>
      <c r="Z929" s="628"/>
      <c r="AA929" s="628"/>
      <c r="AB929" s="628"/>
      <c r="AC929" s="628"/>
      <c r="AD929" s="628"/>
      <c r="AE929" s="628"/>
      <c r="AF929" s="628"/>
      <c r="AG929" s="628"/>
      <c r="AH929" s="628"/>
      <c r="AI929" s="628"/>
      <c r="AJ929" s="628"/>
      <c r="AK929" s="628"/>
      <c r="AL929" s="53"/>
      <c r="AM929" s="53"/>
      <c r="AN929" s="53"/>
      <c r="AO929" s="53"/>
      <c r="AP929" s="53"/>
      <c r="AQ929" s="53"/>
      <c r="AR929" s="53"/>
      <c r="AS929" s="53"/>
      <c r="AT929" s="14"/>
    </row>
    <row r="930" spans="1:46" s="12" customFormat="1" ht="9.9499999999999993" customHeight="1">
      <c r="A930" s="13"/>
      <c r="B930" s="628"/>
      <c r="C930" s="628"/>
      <c r="D930" s="628"/>
      <c r="E930" s="628"/>
      <c r="F930" s="628"/>
      <c r="G930" s="628"/>
      <c r="H930" s="628"/>
      <c r="I930" s="628"/>
      <c r="J930" s="628"/>
      <c r="K930" s="628"/>
      <c r="L930" s="628"/>
      <c r="M930" s="628"/>
      <c r="N930" s="628"/>
      <c r="O930" s="53"/>
      <c r="P930" s="53"/>
      <c r="Q930" s="53"/>
      <c r="R930" s="53"/>
      <c r="S930" s="53"/>
      <c r="T930" s="53"/>
      <c r="U930" s="53"/>
      <c r="V930" s="53"/>
      <c r="W930" s="14"/>
      <c r="X930" s="13"/>
      <c r="Y930" s="628"/>
      <c r="Z930" s="628"/>
      <c r="AA930" s="628"/>
      <c r="AB930" s="628"/>
      <c r="AC930" s="628"/>
      <c r="AD930" s="628"/>
      <c r="AE930" s="628"/>
      <c r="AF930" s="628"/>
      <c r="AG930" s="628"/>
      <c r="AH930" s="628"/>
      <c r="AI930" s="628"/>
      <c r="AJ930" s="628"/>
      <c r="AK930" s="628"/>
      <c r="AL930" s="53"/>
      <c r="AM930" s="53"/>
      <c r="AN930" s="53"/>
      <c r="AO930" s="53"/>
      <c r="AP930" s="53"/>
      <c r="AQ930" s="53"/>
      <c r="AR930" s="53"/>
      <c r="AS930" s="53"/>
      <c r="AT930" s="14"/>
    </row>
    <row r="931" spans="1:46" s="12" customFormat="1" ht="6" customHeight="1">
      <c r="A931" s="13"/>
      <c r="B931" s="628"/>
      <c r="C931" s="628"/>
      <c r="D931" s="628"/>
      <c r="E931" s="628"/>
      <c r="F931" s="628"/>
      <c r="G931" s="628"/>
      <c r="H931" s="628"/>
      <c r="I931" s="628"/>
      <c r="J931" s="628"/>
      <c r="K931" s="628"/>
      <c r="L931" s="628"/>
      <c r="M931" s="628"/>
      <c r="N931" s="628"/>
      <c r="O931" s="11"/>
      <c r="P931" s="11"/>
      <c r="Q931" s="11"/>
      <c r="R931" s="11"/>
      <c r="S931" s="11"/>
      <c r="T931" s="11"/>
      <c r="U931" s="11"/>
      <c r="V931" s="11"/>
      <c r="W931" s="14"/>
      <c r="X931" s="13"/>
      <c r="Y931" s="628"/>
      <c r="Z931" s="628"/>
      <c r="AA931" s="628"/>
      <c r="AB931" s="628"/>
      <c r="AC931" s="628"/>
      <c r="AD931" s="628"/>
      <c r="AE931" s="628"/>
      <c r="AF931" s="628"/>
      <c r="AG931" s="628"/>
      <c r="AH931" s="628"/>
      <c r="AI931" s="628"/>
      <c r="AJ931" s="628"/>
      <c r="AK931" s="628"/>
      <c r="AL931" s="11"/>
      <c r="AM931" s="11"/>
      <c r="AN931" s="11"/>
      <c r="AO931" s="11"/>
      <c r="AP931" s="11"/>
      <c r="AQ931" s="11"/>
      <c r="AR931" s="11"/>
      <c r="AS931" s="11"/>
      <c r="AT931" s="14"/>
    </row>
    <row r="932" spans="1:46" s="12" customFormat="1" ht="8.1" customHeight="1">
      <c r="A932" s="13"/>
      <c r="B932" s="628"/>
      <c r="C932" s="628"/>
      <c r="D932" s="628"/>
      <c r="E932" s="628"/>
      <c r="F932" s="628"/>
      <c r="G932" s="628"/>
      <c r="H932" s="628"/>
      <c r="I932" s="628"/>
      <c r="J932" s="628"/>
      <c r="K932" s="628"/>
      <c r="L932" s="628"/>
      <c r="M932" s="628"/>
      <c r="N932" s="628"/>
      <c r="O932" s="11"/>
      <c r="P932" s="11"/>
      <c r="Q932" s="11"/>
      <c r="R932" s="11"/>
      <c r="S932" s="11"/>
      <c r="T932" s="11"/>
      <c r="U932" s="11"/>
      <c r="V932" s="11"/>
      <c r="W932" s="14"/>
      <c r="X932" s="13"/>
      <c r="Y932" s="628"/>
      <c r="Z932" s="628"/>
      <c r="AA932" s="628"/>
      <c r="AB932" s="628"/>
      <c r="AC932" s="628"/>
      <c r="AD932" s="628"/>
      <c r="AE932" s="628"/>
      <c r="AF932" s="628"/>
      <c r="AG932" s="628"/>
      <c r="AH932" s="628"/>
      <c r="AI932" s="628"/>
      <c r="AJ932" s="628"/>
      <c r="AK932" s="628"/>
      <c r="AL932" s="11"/>
      <c r="AM932" s="11"/>
      <c r="AN932" s="11"/>
      <c r="AO932" s="11"/>
      <c r="AP932" s="11"/>
      <c r="AQ932" s="11"/>
      <c r="AR932" s="11"/>
      <c r="AS932" s="11"/>
      <c r="AT932" s="14"/>
    </row>
    <row r="933" spans="1:46" s="12" customFormat="1" ht="8.1" customHeight="1">
      <c r="A933" s="13"/>
      <c r="B933" s="628"/>
      <c r="C933" s="628"/>
      <c r="D933" s="628"/>
      <c r="E933" s="628"/>
      <c r="F933" s="628"/>
      <c r="G933" s="628"/>
      <c r="H933" s="628"/>
      <c r="I933" s="628"/>
      <c r="J933" s="628"/>
      <c r="K933" s="628"/>
      <c r="L933" s="628"/>
      <c r="M933" s="628"/>
      <c r="N933" s="628"/>
      <c r="O933" s="11"/>
      <c r="P933" s="11"/>
      <c r="Q933" s="11"/>
      <c r="R933" s="11"/>
      <c r="S933" s="11"/>
      <c r="T933" s="11"/>
      <c r="U933" s="11"/>
      <c r="V933" s="11"/>
      <c r="W933" s="14"/>
      <c r="X933" s="13"/>
      <c r="Y933" s="628"/>
      <c r="Z933" s="628"/>
      <c r="AA933" s="628"/>
      <c r="AB933" s="628"/>
      <c r="AC933" s="628"/>
      <c r="AD933" s="628"/>
      <c r="AE933" s="628"/>
      <c r="AF933" s="628"/>
      <c r="AG933" s="628"/>
      <c r="AH933" s="628"/>
      <c r="AI933" s="628"/>
      <c r="AJ933" s="628"/>
      <c r="AK933" s="628"/>
      <c r="AL933" s="11"/>
      <c r="AM933" s="11"/>
      <c r="AN933" s="11"/>
      <c r="AO933" s="11"/>
      <c r="AP933" s="11"/>
      <c r="AQ933" s="11"/>
      <c r="AR933" s="11"/>
      <c r="AS933" s="11"/>
      <c r="AT933" s="14"/>
    </row>
    <row r="934" spans="1:46" s="12" customFormat="1" ht="9.9499999999999993" customHeight="1">
      <c r="A934" s="13"/>
      <c r="B934" s="629" t="s">
        <v>776</v>
      </c>
      <c r="C934" s="629"/>
      <c r="D934" s="629"/>
      <c r="E934" s="629"/>
      <c r="F934" s="629"/>
      <c r="G934" s="629"/>
      <c r="H934" s="629"/>
      <c r="I934" s="629"/>
      <c r="J934" s="629"/>
      <c r="K934" s="629"/>
      <c r="L934" s="629"/>
      <c r="M934" s="629"/>
      <c r="N934" s="630"/>
      <c r="O934" s="11"/>
      <c r="P934" s="11"/>
      <c r="Q934" s="11"/>
      <c r="R934" s="11"/>
      <c r="S934" s="11"/>
      <c r="T934" s="11"/>
      <c r="U934" s="11"/>
      <c r="V934" s="11"/>
      <c r="W934" s="14"/>
      <c r="X934" s="13"/>
      <c r="Y934" s="629" t="s">
        <v>777</v>
      </c>
      <c r="Z934" s="629"/>
      <c r="AA934" s="629"/>
      <c r="AB934" s="629"/>
      <c r="AC934" s="629"/>
      <c r="AD934" s="629"/>
      <c r="AE934" s="629"/>
      <c r="AF934" s="629"/>
      <c r="AG934" s="629"/>
      <c r="AH934" s="629"/>
      <c r="AI934" s="629"/>
      <c r="AJ934" s="629"/>
      <c r="AK934" s="630"/>
      <c r="AL934" s="11"/>
      <c r="AM934" s="11"/>
      <c r="AN934" s="11"/>
      <c r="AO934" s="11"/>
      <c r="AP934" s="11"/>
      <c r="AQ934" s="11"/>
      <c r="AR934" s="11"/>
      <c r="AS934" s="11"/>
      <c r="AT934" s="14"/>
    </row>
    <row r="935" spans="1:46" s="12" customFormat="1" ht="8.1" customHeight="1">
      <c r="A935" s="13"/>
      <c r="B935" s="629"/>
      <c r="C935" s="629"/>
      <c r="D935" s="629"/>
      <c r="E935" s="629"/>
      <c r="F935" s="629"/>
      <c r="G935" s="629"/>
      <c r="H935" s="629"/>
      <c r="I935" s="629"/>
      <c r="J935" s="629"/>
      <c r="K935" s="629"/>
      <c r="L935" s="629"/>
      <c r="M935" s="629"/>
      <c r="N935" s="630"/>
      <c r="O935" s="11"/>
      <c r="P935" s="11"/>
      <c r="Q935" s="11"/>
      <c r="R935" s="11"/>
      <c r="S935" s="11"/>
      <c r="T935" s="11"/>
      <c r="U935" s="11"/>
      <c r="V935" s="11"/>
      <c r="W935" s="14"/>
      <c r="X935" s="13"/>
      <c r="Y935" s="629"/>
      <c r="Z935" s="629"/>
      <c r="AA935" s="629"/>
      <c r="AB935" s="629"/>
      <c r="AC935" s="629"/>
      <c r="AD935" s="629"/>
      <c r="AE935" s="629"/>
      <c r="AF935" s="629"/>
      <c r="AG935" s="629"/>
      <c r="AH935" s="629"/>
      <c r="AI935" s="629"/>
      <c r="AJ935" s="629"/>
      <c r="AK935" s="630"/>
      <c r="AL935" s="11"/>
      <c r="AM935" s="11"/>
      <c r="AN935" s="11"/>
      <c r="AO935" s="11"/>
      <c r="AP935" s="11"/>
      <c r="AQ935" s="11"/>
      <c r="AR935" s="11"/>
      <c r="AS935" s="11"/>
      <c r="AT935" s="14"/>
    </row>
    <row r="936" spans="1:46" s="12" customFormat="1" ht="8.1" customHeight="1">
      <c r="A936" s="13"/>
      <c r="B936" s="629" t="s">
        <v>1020</v>
      </c>
      <c r="C936" s="629"/>
      <c r="D936" s="629"/>
      <c r="E936" s="629"/>
      <c r="F936" s="629"/>
      <c r="G936" s="629"/>
      <c r="H936" s="629"/>
      <c r="I936" s="629"/>
      <c r="J936" s="629"/>
      <c r="K936" s="629"/>
      <c r="L936" s="629"/>
      <c r="M936" s="629"/>
      <c r="N936" s="630"/>
      <c r="O936" s="11"/>
      <c r="P936" s="11"/>
      <c r="Q936" s="11"/>
      <c r="R936" s="11"/>
      <c r="S936" s="11"/>
      <c r="T936" s="11"/>
      <c r="U936" s="11"/>
      <c r="V936" s="11"/>
      <c r="W936" s="14"/>
      <c r="X936" s="13"/>
      <c r="Y936" s="629" t="s">
        <v>1020</v>
      </c>
      <c r="Z936" s="629"/>
      <c r="AA936" s="629"/>
      <c r="AB936" s="629"/>
      <c r="AC936" s="629"/>
      <c r="AD936" s="629"/>
      <c r="AE936" s="629"/>
      <c r="AF936" s="629"/>
      <c r="AG936" s="629"/>
      <c r="AH936" s="629"/>
      <c r="AI936" s="629"/>
      <c r="AJ936" s="629"/>
      <c r="AK936" s="630"/>
      <c r="AL936" s="11"/>
      <c r="AM936" s="11"/>
      <c r="AN936" s="11"/>
      <c r="AO936" s="11"/>
      <c r="AP936" s="11"/>
      <c r="AQ936" s="11"/>
      <c r="AR936" s="11"/>
      <c r="AS936" s="11"/>
      <c r="AT936" s="14"/>
    </row>
    <row r="937" spans="1:46" s="12" customFormat="1" ht="9.9499999999999993" customHeight="1">
      <c r="A937" s="13"/>
      <c r="B937" s="629"/>
      <c r="C937" s="629"/>
      <c r="D937" s="629"/>
      <c r="E937" s="629"/>
      <c r="F937" s="629"/>
      <c r="G937" s="629"/>
      <c r="H937" s="629"/>
      <c r="I937" s="629"/>
      <c r="J937" s="629"/>
      <c r="K937" s="629"/>
      <c r="L937" s="629"/>
      <c r="M937" s="629"/>
      <c r="N937" s="630"/>
      <c r="O937" s="11"/>
      <c r="P937" s="11"/>
      <c r="Q937" s="11"/>
      <c r="R937" s="11"/>
      <c r="S937" s="11"/>
      <c r="T937" s="11"/>
      <c r="U937" s="11"/>
      <c r="V937" s="11"/>
      <c r="W937" s="14"/>
      <c r="X937" s="13"/>
      <c r="Y937" s="629"/>
      <c r="Z937" s="629"/>
      <c r="AA937" s="629"/>
      <c r="AB937" s="629"/>
      <c r="AC937" s="629"/>
      <c r="AD937" s="629"/>
      <c r="AE937" s="629"/>
      <c r="AF937" s="629"/>
      <c r="AG937" s="629"/>
      <c r="AH937" s="629"/>
      <c r="AI937" s="629"/>
      <c r="AJ937" s="629"/>
      <c r="AK937" s="630"/>
      <c r="AL937" s="11"/>
      <c r="AM937" s="11"/>
      <c r="AN937" s="11"/>
      <c r="AO937" s="11"/>
      <c r="AP937" s="11"/>
      <c r="AQ937" s="11"/>
      <c r="AR937" s="11"/>
      <c r="AS937" s="11"/>
      <c r="AT937" s="14"/>
    </row>
    <row r="938" spans="1:46" s="12" customFormat="1" ht="8.1" customHeight="1">
      <c r="A938" s="13"/>
      <c r="B938" s="629" t="s">
        <v>1103</v>
      </c>
      <c r="C938" s="629"/>
      <c r="D938" s="629"/>
      <c r="E938" s="629"/>
      <c r="F938" s="629"/>
      <c r="G938" s="629"/>
      <c r="H938" s="629"/>
      <c r="I938" s="629"/>
      <c r="J938" s="629"/>
      <c r="K938" s="629"/>
      <c r="L938" s="629"/>
      <c r="M938" s="629"/>
      <c r="N938" s="630"/>
      <c r="O938" s="11"/>
      <c r="P938" s="11"/>
      <c r="Q938" s="11"/>
      <c r="R938" s="11"/>
      <c r="S938" s="11"/>
      <c r="T938" s="11"/>
      <c r="U938" s="11"/>
      <c r="V938" s="11"/>
      <c r="W938" s="14"/>
      <c r="X938" s="13"/>
      <c r="Y938" s="629" t="s">
        <v>1104</v>
      </c>
      <c r="Z938" s="629"/>
      <c r="AA938" s="629"/>
      <c r="AB938" s="629"/>
      <c r="AC938" s="629"/>
      <c r="AD938" s="629"/>
      <c r="AE938" s="629"/>
      <c r="AF938" s="629"/>
      <c r="AG938" s="629"/>
      <c r="AH938" s="629"/>
      <c r="AI938" s="629"/>
      <c r="AJ938" s="629"/>
      <c r="AK938" s="630"/>
      <c r="AL938" s="11"/>
      <c r="AM938" s="11"/>
      <c r="AN938" s="11"/>
      <c r="AO938" s="11"/>
      <c r="AP938" s="11"/>
      <c r="AQ938" s="11"/>
      <c r="AR938" s="11"/>
      <c r="AS938" s="11"/>
      <c r="AT938" s="14"/>
    </row>
    <row r="939" spans="1:46" s="12" customFormat="1" ht="8.1" customHeight="1">
      <c r="A939" s="13"/>
      <c r="B939" s="629"/>
      <c r="C939" s="629"/>
      <c r="D939" s="629"/>
      <c r="E939" s="629"/>
      <c r="F939" s="629"/>
      <c r="G939" s="629"/>
      <c r="H939" s="629"/>
      <c r="I939" s="629"/>
      <c r="J939" s="629"/>
      <c r="K939" s="629"/>
      <c r="L939" s="629"/>
      <c r="M939" s="629"/>
      <c r="N939" s="630"/>
      <c r="O939" s="11"/>
      <c r="P939" s="11"/>
      <c r="Q939" s="11"/>
      <c r="R939" s="11"/>
      <c r="S939" s="11"/>
      <c r="T939" s="11"/>
      <c r="U939" s="11"/>
      <c r="V939" s="11"/>
      <c r="W939" s="14"/>
      <c r="X939" s="13"/>
      <c r="Y939" s="629"/>
      <c r="Z939" s="629"/>
      <c r="AA939" s="629"/>
      <c r="AB939" s="629"/>
      <c r="AC939" s="629"/>
      <c r="AD939" s="629"/>
      <c r="AE939" s="629"/>
      <c r="AF939" s="629"/>
      <c r="AG939" s="629"/>
      <c r="AH939" s="629"/>
      <c r="AI939" s="629"/>
      <c r="AJ939" s="629"/>
      <c r="AK939" s="630"/>
      <c r="AL939" s="11"/>
      <c r="AM939" s="11"/>
      <c r="AN939" s="11"/>
      <c r="AO939" s="11"/>
      <c r="AP939" s="11"/>
      <c r="AQ939" s="11"/>
      <c r="AR939" s="11"/>
      <c r="AS939" s="11"/>
      <c r="AT939" s="14"/>
    </row>
    <row r="940" spans="1:46" s="12" customFormat="1" ht="9.9499999999999993" customHeight="1">
      <c r="A940" s="13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4"/>
      <c r="X940" s="13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4"/>
    </row>
    <row r="941" spans="1:46" s="12" customFormat="1" ht="8.1" customHeight="1">
      <c r="A941" s="13"/>
      <c r="B941" s="631" t="s">
        <v>898</v>
      </c>
      <c r="C941" s="631"/>
      <c r="D941" s="631"/>
      <c r="E941" s="631"/>
      <c r="F941" s="631"/>
      <c r="G941" s="631"/>
      <c r="H941" s="631"/>
      <c r="I941" s="631"/>
      <c r="J941" s="631"/>
      <c r="K941" s="631"/>
      <c r="L941" s="631"/>
      <c r="M941" s="631"/>
      <c r="N941" s="632"/>
      <c r="O941" s="11"/>
      <c r="P941" s="11"/>
      <c r="Q941" s="11"/>
      <c r="R941" s="11"/>
      <c r="S941" s="11"/>
      <c r="T941" s="11"/>
      <c r="U941" s="11"/>
      <c r="V941" s="11"/>
      <c r="W941" s="14"/>
      <c r="X941" s="13"/>
      <c r="Y941" s="631" t="s">
        <v>899</v>
      </c>
      <c r="Z941" s="631"/>
      <c r="AA941" s="631"/>
      <c r="AB941" s="631"/>
      <c r="AC941" s="631"/>
      <c r="AD941" s="631"/>
      <c r="AE941" s="631"/>
      <c r="AF941" s="631"/>
      <c r="AG941" s="631"/>
      <c r="AH941" s="631"/>
      <c r="AI941" s="631"/>
      <c r="AJ941" s="631"/>
      <c r="AK941" s="632"/>
      <c r="AL941" s="11"/>
      <c r="AM941" s="11"/>
      <c r="AN941" s="11"/>
      <c r="AO941" s="11"/>
      <c r="AP941" s="11"/>
      <c r="AQ941" s="11"/>
      <c r="AR941" s="11"/>
      <c r="AS941" s="11"/>
      <c r="AT941" s="14"/>
    </row>
    <row r="942" spans="1:46" s="12" customFormat="1" ht="9.9499999999999993" customHeight="1">
      <c r="A942" s="13"/>
      <c r="B942" s="631"/>
      <c r="C942" s="631"/>
      <c r="D942" s="631"/>
      <c r="E942" s="631"/>
      <c r="F942" s="631"/>
      <c r="G942" s="631"/>
      <c r="H942" s="631"/>
      <c r="I942" s="631"/>
      <c r="J942" s="631"/>
      <c r="K942" s="631"/>
      <c r="L942" s="631"/>
      <c r="M942" s="631"/>
      <c r="N942" s="632"/>
      <c r="O942" s="11"/>
      <c r="P942" s="11"/>
      <c r="Q942" s="11"/>
      <c r="R942" s="11"/>
      <c r="S942" s="11"/>
      <c r="T942" s="11"/>
      <c r="U942" s="11"/>
      <c r="V942" s="11"/>
      <c r="W942" s="14"/>
      <c r="X942" s="13"/>
      <c r="Y942" s="631"/>
      <c r="Z942" s="631"/>
      <c r="AA942" s="631"/>
      <c r="AB942" s="631"/>
      <c r="AC942" s="631"/>
      <c r="AD942" s="631"/>
      <c r="AE942" s="631"/>
      <c r="AF942" s="631"/>
      <c r="AG942" s="631"/>
      <c r="AH942" s="631"/>
      <c r="AI942" s="631"/>
      <c r="AJ942" s="631"/>
      <c r="AK942" s="632"/>
      <c r="AL942" s="11"/>
      <c r="AM942" s="11"/>
      <c r="AN942" s="11"/>
      <c r="AO942" s="11"/>
      <c r="AP942" s="11"/>
      <c r="AQ942" s="11"/>
      <c r="AR942" s="11"/>
      <c r="AS942" s="11"/>
      <c r="AT942" s="14"/>
    </row>
    <row r="943" spans="1:46" s="12" customFormat="1" ht="9.9499999999999993" customHeight="1">
      <c r="A943" s="13"/>
      <c r="B943" s="631"/>
      <c r="C943" s="631"/>
      <c r="D943" s="631"/>
      <c r="E943" s="631"/>
      <c r="F943" s="631"/>
      <c r="G943" s="631"/>
      <c r="H943" s="631"/>
      <c r="I943" s="631"/>
      <c r="J943" s="631"/>
      <c r="K943" s="631"/>
      <c r="L943" s="631"/>
      <c r="M943" s="631"/>
      <c r="N943" s="632"/>
      <c r="O943" s="11"/>
      <c r="P943" s="11"/>
      <c r="Q943" s="11"/>
      <c r="R943" s="11"/>
      <c r="S943" s="11"/>
      <c r="T943" s="11"/>
      <c r="U943" s="11"/>
      <c r="V943" s="11"/>
      <c r="W943" s="14"/>
      <c r="X943" s="13"/>
      <c r="Y943" s="631"/>
      <c r="Z943" s="631"/>
      <c r="AA943" s="631"/>
      <c r="AB943" s="631"/>
      <c r="AC943" s="631"/>
      <c r="AD943" s="631"/>
      <c r="AE943" s="631"/>
      <c r="AF943" s="631"/>
      <c r="AG943" s="631"/>
      <c r="AH943" s="631"/>
      <c r="AI943" s="631"/>
      <c r="AJ943" s="631"/>
      <c r="AK943" s="632"/>
      <c r="AL943" s="11"/>
      <c r="AM943" s="11"/>
      <c r="AN943" s="11"/>
      <c r="AO943" s="11"/>
      <c r="AP943" s="11"/>
      <c r="AQ943" s="11"/>
      <c r="AR943" s="11"/>
      <c r="AS943" s="11"/>
      <c r="AT943" s="14"/>
    </row>
    <row r="944" spans="1:46" s="12" customFormat="1" ht="9.9499999999999993" customHeight="1">
      <c r="A944" s="13"/>
      <c r="B944" s="631"/>
      <c r="C944" s="631"/>
      <c r="D944" s="631"/>
      <c r="E944" s="631"/>
      <c r="F944" s="631"/>
      <c r="G944" s="631"/>
      <c r="H944" s="631"/>
      <c r="I944" s="631"/>
      <c r="J944" s="631"/>
      <c r="K944" s="631"/>
      <c r="L944" s="631"/>
      <c r="M944" s="631"/>
      <c r="N944" s="632"/>
      <c r="O944" s="11"/>
      <c r="P944" s="11"/>
      <c r="Q944" s="11"/>
      <c r="R944" s="11"/>
      <c r="S944" s="11"/>
      <c r="T944" s="11"/>
      <c r="U944" s="11"/>
      <c r="V944" s="11"/>
      <c r="W944" s="14"/>
      <c r="X944" s="13"/>
      <c r="Y944" s="631"/>
      <c r="Z944" s="631"/>
      <c r="AA944" s="631"/>
      <c r="AB944" s="631"/>
      <c r="AC944" s="631"/>
      <c r="AD944" s="631"/>
      <c r="AE944" s="631"/>
      <c r="AF944" s="631"/>
      <c r="AG944" s="631"/>
      <c r="AH944" s="631"/>
      <c r="AI944" s="631"/>
      <c r="AJ944" s="631"/>
      <c r="AK944" s="632"/>
      <c r="AL944" s="11"/>
      <c r="AM944" s="11"/>
      <c r="AN944" s="11"/>
      <c r="AO944" s="11"/>
      <c r="AP944" s="11"/>
      <c r="AQ944" s="11"/>
      <c r="AR944" s="11"/>
      <c r="AS944" s="11"/>
      <c r="AT944" s="14"/>
    </row>
    <row r="945" spans="1:46" s="12" customFormat="1" ht="6" customHeight="1">
      <c r="A945" s="15"/>
      <c r="B945" s="633"/>
      <c r="C945" s="633"/>
      <c r="D945" s="633"/>
      <c r="E945" s="633"/>
      <c r="F945" s="633"/>
      <c r="G945" s="633"/>
      <c r="H945" s="633"/>
      <c r="I945" s="633"/>
      <c r="J945" s="633"/>
      <c r="K945" s="633"/>
      <c r="L945" s="633"/>
      <c r="M945" s="633"/>
      <c r="N945" s="633"/>
      <c r="O945" s="16"/>
      <c r="P945" s="16"/>
      <c r="Q945" s="16"/>
      <c r="R945" s="16"/>
      <c r="S945" s="16"/>
      <c r="T945" s="16"/>
      <c r="U945" s="16"/>
      <c r="V945" s="16"/>
      <c r="W945" s="17"/>
      <c r="X945" s="15"/>
      <c r="Y945" s="633"/>
      <c r="Z945" s="633"/>
      <c r="AA945" s="633"/>
      <c r="AB945" s="633"/>
      <c r="AC945" s="633"/>
      <c r="AD945" s="633"/>
      <c r="AE945" s="633"/>
      <c r="AF945" s="633"/>
      <c r="AG945" s="633"/>
      <c r="AH945" s="633"/>
      <c r="AI945" s="633"/>
      <c r="AJ945" s="633"/>
      <c r="AK945" s="633"/>
      <c r="AL945" s="16"/>
      <c r="AM945" s="16"/>
      <c r="AN945" s="16"/>
      <c r="AO945" s="16"/>
      <c r="AP945" s="16"/>
      <c r="AQ945" s="16"/>
      <c r="AR945" s="16"/>
      <c r="AS945" s="16"/>
      <c r="AT945" s="17"/>
    </row>
    <row r="946" spans="1:46" s="11" customFormat="1" ht="6.75" customHeight="1">
      <c r="A946" s="8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10"/>
      <c r="X946" s="8"/>
      <c r="Y946" s="9"/>
      <c r="Z946" s="9"/>
      <c r="AA946" s="9"/>
      <c r="AB946" s="9"/>
      <c r="AC946" s="9"/>
      <c r="AD946" s="9"/>
      <c r="AE946" s="9"/>
      <c r="AF946" s="9"/>
      <c r="AG946" s="9"/>
      <c r="AH946" s="9"/>
      <c r="AI946" s="9"/>
      <c r="AJ946" s="9"/>
      <c r="AK946" s="9"/>
      <c r="AL946" s="9"/>
      <c r="AM946" s="9"/>
      <c r="AN946" s="9"/>
      <c r="AO946" s="9"/>
      <c r="AP946" s="9"/>
      <c r="AQ946" s="9"/>
      <c r="AR946" s="9"/>
      <c r="AS946" s="9"/>
      <c r="AT946" s="10"/>
    </row>
    <row r="947" spans="1:46" s="12" customFormat="1" ht="12.75" customHeight="1">
      <c r="A947" s="621" t="str">
        <f>Name</f>
        <v>ТСЖ "Ласточка"</v>
      </c>
      <c r="B947" s="626"/>
      <c r="C947" s="626"/>
      <c r="D947" s="626"/>
      <c r="E947" s="626"/>
      <c r="F947" s="626"/>
      <c r="G947" s="626"/>
      <c r="H947" s="626"/>
      <c r="I947" s="626"/>
      <c r="J947" s="626"/>
      <c r="K947" s="626"/>
      <c r="L947" s="626"/>
      <c r="M947" s="626"/>
      <c r="N947" s="626"/>
      <c r="O947" s="626"/>
      <c r="P947" s="626"/>
      <c r="Q947" s="626"/>
      <c r="R947" s="626"/>
      <c r="S947" s="626"/>
      <c r="T947" s="626"/>
      <c r="U947" s="626"/>
      <c r="V947" s="626"/>
      <c r="W947" s="627"/>
      <c r="X947" s="621" t="str">
        <f>Name</f>
        <v>ТСЖ "Ласточка"</v>
      </c>
      <c r="Y947" s="622"/>
      <c r="Z947" s="622"/>
      <c r="AA947" s="622"/>
      <c r="AB947" s="622"/>
      <c r="AC947" s="622"/>
      <c r="AD947" s="622"/>
      <c r="AE947" s="622"/>
      <c r="AF947" s="622"/>
      <c r="AG947" s="622"/>
      <c r="AH947" s="622"/>
      <c r="AI947" s="622"/>
      <c r="AJ947" s="622"/>
      <c r="AK947" s="622"/>
      <c r="AL947" s="622"/>
      <c r="AM947" s="622"/>
      <c r="AN947" s="622"/>
      <c r="AO947" s="622"/>
      <c r="AP947" s="622"/>
      <c r="AQ947" s="622"/>
      <c r="AR947" s="622"/>
      <c r="AS947" s="622"/>
      <c r="AT947" s="623"/>
    </row>
    <row r="948" spans="1:46" s="12" customFormat="1" ht="12.75" customHeight="1">
      <c r="A948" s="621"/>
      <c r="B948" s="626"/>
      <c r="C948" s="626"/>
      <c r="D948" s="626"/>
      <c r="E948" s="626"/>
      <c r="F948" s="626"/>
      <c r="G948" s="626"/>
      <c r="H948" s="626"/>
      <c r="I948" s="626"/>
      <c r="J948" s="626"/>
      <c r="K948" s="626"/>
      <c r="L948" s="626"/>
      <c r="M948" s="626"/>
      <c r="N948" s="626"/>
      <c r="O948" s="626"/>
      <c r="P948" s="626"/>
      <c r="Q948" s="626"/>
      <c r="R948" s="626"/>
      <c r="S948" s="626"/>
      <c r="T948" s="626"/>
      <c r="U948" s="626"/>
      <c r="V948" s="626"/>
      <c r="W948" s="627"/>
      <c r="X948" s="624"/>
      <c r="Y948" s="622"/>
      <c r="Z948" s="622"/>
      <c r="AA948" s="622"/>
      <c r="AB948" s="622"/>
      <c r="AC948" s="622"/>
      <c r="AD948" s="622"/>
      <c r="AE948" s="622"/>
      <c r="AF948" s="622"/>
      <c r="AG948" s="622"/>
      <c r="AH948" s="622"/>
      <c r="AI948" s="622"/>
      <c r="AJ948" s="622"/>
      <c r="AK948" s="622"/>
      <c r="AL948" s="622"/>
      <c r="AM948" s="622"/>
      <c r="AN948" s="622"/>
      <c r="AO948" s="622"/>
      <c r="AP948" s="622"/>
      <c r="AQ948" s="622"/>
      <c r="AR948" s="622"/>
      <c r="AS948" s="622"/>
      <c r="AT948" s="623"/>
    </row>
    <row r="949" spans="1:46" s="12" customFormat="1" ht="6" customHeight="1">
      <c r="A949" s="621"/>
      <c r="B949" s="626"/>
      <c r="C949" s="626"/>
      <c r="D949" s="626"/>
      <c r="E949" s="626"/>
      <c r="F949" s="626"/>
      <c r="G949" s="626"/>
      <c r="H949" s="626"/>
      <c r="I949" s="626"/>
      <c r="J949" s="626"/>
      <c r="K949" s="626"/>
      <c r="L949" s="626"/>
      <c r="M949" s="626"/>
      <c r="N949" s="626"/>
      <c r="O949" s="626"/>
      <c r="P949" s="626"/>
      <c r="Q949" s="626"/>
      <c r="R949" s="626"/>
      <c r="S949" s="626"/>
      <c r="T949" s="626"/>
      <c r="U949" s="626"/>
      <c r="V949" s="626"/>
      <c r="W949" s="627"/>
      <c r="X949" s="13"/>
      <c r="Y949" s="11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  <c r="AN949" s="11"/>
      <c r="AO949" s="11"/>
      <c r="AP949" s="11"/>
      <c r="AQ949" s="11"/>
      <c r="AR949" s="11"/>
      <c r="AS949" s="11"/>
      <c r="AT949" s="14"/>
    </row>
    <row r="950" spans="1:46" s="12" customFormat="1" ht="9.9499999999999993" customHeight="1">
      <c r="A950" s="13"/>
      <c r="B950" s="625" t="str">
        <f>"ИНН "&amp;INN&amp;", БИК "&amp;BIC&amp;", Р/С "&amp;PersonalAcc</f>
        <v>ИНН 2538091633, БИК 040813608, Р/С 40703810050000001746</v>
      </c>
      <c r="C950" s="625"/>
      <c r="D950" s="625"/>
      <c r="E950" s="625"/>
      <c r="F950" s="625"/>
      <c r="G950" s="625"/>
      <c r="H950" s="625"/>
      <c r="I950" s="625"/>
      <c r="J950" s="625"/>
      <c r="K950" s="625"/>
      <c r="L950" s="625"/>
      <c r="M950" s="625"/>
      <c r="N950" s="625"/>
      <c r="O950" s="53"/>
      <c r="P950" s="53"/>
      <c r="Q950" s="53"/>
      <c r="R950" s="53"/>
      <c r="S950" s="53"/>
      <c r="T950" s="53"/>
      <c r="U950" s="53"/>
      <c r="V950" s="53"/>
      <c r="W950" s="14"/>
      <c r="X950" s="13"/>
      <c r="Y950" s="628" t="str">
        <f>"ИНН "&amp;INN&amp;", БИК "&amp;BIC&amp;", Р/С "&amp;PersonalAcc</f>
        <v>ИНН 2538091633, БИК 040813608, Р/С 40703810050000001746</v>
      </c>
      <c r="Z950" s="628"/>
      <c r="AA950" s="628"/>
      <c r="AB950" s="628"/>
      <c r="AC950" s="628"/>
      <c r="AD950" s="628"/>
      <c r="AE950" s="628"/>
      <c r="AF950" s="628"/>
      <c r="AG950" s="628"/>
      <c r="AH950" s="628"/>
      <c r="AI950" s="628"/>
      <c r="AJ950" s="628"/>
      <c r="AK950" s="628"/>
      <c r="AL950" s="53"/>
      <c r="AM950" s="53"/>
      <c r="AN950" s="53"/>
      <c r="AO950" s="53"/>
      <c r="AP950" s="53"/>
      <c r="AQ950" s="53"/>
      <c r="AR950" s="53"/>
      <c r="AS950" s="53"/>
      <c r="AT950" s="14"/>
    </row>
    <row r="951" spans="1:46" s="12" customFormat="1" ht="9.9499999999999993" customHeight="1">
      <c r="A951" s="13"/>
      <c r="B951" s="625"/>
      <c r="C951" s="625"/>
      <c r="D951" s="625"/>
      <c r="E951" s="625"/>
      <c r="F951" s="625"/>
      <c r="G951" s="625"/>
      <c r="H951" s="625"/>
      <c r="I951" s="625"/>
      <c r="J951" s="625"/>
      <c r="K951" s="625"/>
      <c r="L951" s="625"/>
      <c r="M951" s="625"/>
      <c r="N951" s="625"/>
      <c r="O951" s="53"/>
      <c r="P951" s="53"/>
      <c r="Q951" s="53"/>
      <c r="R951" s="53"/>
      <c r="S951" s="53"/>
      <c r="T951" s="53"/>
      <c r="U951" s="53"/>
      <c r="V951" s="53"/>
      <c r="W951" s="14"/>
      <c r="X951" s="13"/>
      <c r="Y951" s="628"/>
      <c r="Z951" s="628"/>
      <c r="AA951" s="628"/>
      <c r="AB951" s="628"/>
      <c r="AC951" s="628"/>
      <c r="AD951" s="628"/>
      <c r="AE951" s="628"/>
      <c r="AF951" s="628"/>
      <c r="AG951" s="628"/>
      <c r="AH951" s="628"/>
      <c r="AI951" s="628"/>
      <c r="AJ951" s="628"/>
      <c r="AK951" s="628"/>
      <c r="AL951" s="53"/>
      <c r="AM951" s="53"/>
      <c r="AN951" s="53"/>
      <c r="AO951" s="53"/>
      <c r="AP951" s="53"/>
      <c r="AQ951" s="53"/>
      <c r="AR951" s="53"/>
      <c r="AS951" s="53"/>
      <c r="AT951" s="14"/>
    </row>
    <row r="952" spans="1:46" s="12" customFormat="1" ht="6" customHeight="1">
      <c r="A952" s="13"/>
      <c r="B952" s="625"/>
      <c r="C952" s="625"/>
      <c r="D952" s="625"/>
      <c r="E952" s="625"/>
      <c r="F952" s="625"/>
      <c r="G952" s="625"/>
      <c r="H952" s="625"/>
      <c r="I952" s="625"/>
      <c r="J952" s="625"/>
      <c r="K952" s="625"/>
      <c r="L952" s="625"/>
      <c r="M952" s="625"/>
      <c r="N952" s="625"/>
      <c r="O952" s="11"/>
      <c r="P952" s="11"/>
      <c r="Q952" s="11"/>
      <c r="R952" s="11"/>
      <c r="S952" s="11"/>
      <c r="T952" s="11"/>
      <c r="U952" s="11"/>
      <c r="V952" s="11"/>
      <c r="W952" s="14"/>
      <c r="X952" s="13"/>
      <c r="Y952" s="628"/>
      <c r="Z952" s="628"/>
      <c r="AA952" s="628"/>
      <c r="AB952" s="628"/>
      <c r="AC952" s="628"/>
      <c r="AD952" s="628"/>
      <c r="AE952" s="628"/>
      <c r="AF952" s="628"/>
      <c r="AG952" s="628"/>
      <c r="AH952" s="628"/>
      <c r="AI952" s="628"/>
      <c r="AJ952" s="628"/>
      <c r="AK952" s="628"/>
      <c r="AL952" s="11"/>
      <c r="AM952" s="11"/>
      <c r="AN952" s="11"/>
      <c r="AO952" s="11"/>
      <c r="AP952" s="11"/>
      <c r="AQ952" s="11"/>
      <c r="AR952" s="11"/>
      <c r="AS952" s="11"/>
      <c r="AT952" s="14"/>
    </row>
    <row r="953" spans="1:46" s="12" customFormat="1" ht="8.1" customHeight="1">
      <c r="A953" s="13"/>
      <c r="B953" s="625"/>
      <c r="C953" s="625"/>
      <c r="D953" s="625"/>
      <c r="E953" s="625"/>
      <c r="F953" s="625"/>
      <c r="G953" s="625"/>
      <c r="H953" s="625"/>
      <c r="I953" s="625"/>
      <c r="J953" s="625"/>
      <c r="K953" s="625"/>
      <c r="L953" s="625"/>
      <c r="M953" s="625"/>
      <c r="N953" s="625"/>
      <c r="O953" s="11"/>
      <c r="P953" s="11"/>
      <c r="Q953" s="11"/>
      <c r="R953" s="11"/>
      <c r="S953" s="11"/>
      <c r="T953" s="11"/>
      <c r="U953" s="11"/>
      <c r="V953" s="11"/>
      <c r="W953" s="14"/>
      <c r="X953" s="13"/>
      <c r="Y953" s="628"/>
      <c r="Z953" s="628"/>
      <c r="AA953" s="628"/>
      <c r="AB953" s="628"/>
      <c r="AC953" s="628"/>
      <c r="AD953" s="628"/>
      <c r="AE953" s="628"/>
      <c r="AF953" s="628"/>
      <c r="AG953" s="628"/>
      <c r="AH953" s="628"/>
      <c r="AI953" s="628"/>
      <c r="AJ953" s="628"/>
      <c r="AK953" s="628"/>
      <c r="AL953" s="11"/>
      <c r="AM953" s="11"/>
      <c r="AN953" s="11"/>
      <c r="AO953" s="11"/>
      <c r="AP953" s="11"/>
      <c r="AQ953" s="11"/>
      <c r="AR953" s="11"/>
      <c r="AS953" s="11"/>
      <c r="AT953" s="14"/>
    </row>
    <row r="954" spans="1:46" s="12" customFormat="1" ht="8.1" customHeight="1">
      <c r="A954" s="13"/>
      <c r="B954" s="625"/>
      <c r="C954" s="625"/>
      <c r="D954" s="625"/>
      <c r="E954" s="625"/>
      <c r="F954" s="625"/>
      <c r="G954" s="625"/>
      <c r="H954" s="625"/>
      <c r="I954" s="625"/>
      <c r="J954" s="625"/>
      <c r="K954" s="625"/>
      <c r="L954" s="625"/>
      <c r="M954" s="625"/>
      <c r="N954" s="625"/>
      <c r="O954" s="11"/>
      <c r="P954" s="11"/>
      <c r="Q954" s="11"/>
      <c r="R954" s="11"/>
      <c r="S954" s="11"/>
      <c r="T954" s="11"/>
      <c r="U954" s="11"/>
      <c r="V954" s="11"/>
      <c r="W954" s="14"/>
      <c r="X954" s="13"/>
      <c r="Y954" s="628"/>
      <c r="Z954" s="628"/>
      <c r="AA954" s="628"/>
      <c r="AB954" s="628"/>
      <c r="AC954" s="628"/>
      <c r="AD954" s="628"/>
      <c r="AE954" s="628"/>
      <c r="AF954" s="628"/>
      <c r="AG954" s="628"/>
      <c r="AH954" s="628"/>
      <c r="AI954" s="628"/>
      <c r="AJ954" s="628"/>
      <c r="AK954" s="628"/>
      <c r="AL954" s="11"/>
      <c r="AM954" s="11"/>
      <c r="AN954" s="11"/>
      <c r="AO954" s="11"/>
      <c r="AP954" s="11"/>
      <c r="AQ954" s="11"/>
      <c r="AR954" s="11"/>
      <c r="AS954" s="11"/>
      <c r="AT954" s="14"/>
    </row>
    <row r="955" spans="1:46" s="12" customFormat="1" ht="9.9499999999999993" customHeight="1">
      <c r="A955" s="13"/>
      <c r="B955" s="629" t="s">
        <v>778</v>
      </c>
      <c r="C955" s="629"/>
      <c r="D955" s="629"/>
      <c r="E955" s="629"/>
      <c r="F955" s="629"/>
      <c r="G955" s="629"/>
      <c r="H955" s="629"/>
      <c r="I955" s="629"/>
      <c r="J955" s="629"/>
      <c r="K955" s="629"/>
      <c r="L955" s="629"/>
      <c r="M955" s="629"/>
      <c r="N955" s="630"/>
      <c r="O955" s="11"/>
      <c r="P955" s="11"/>
      <c r="Q955" s="11"/>
      <c r="R955" s="11"/>
      <c r="S955" s="11"/>
      <c r="T955" s="11"/>
      <c r="U955" s="11"/>
      <c r="V955" s="11"/>
      <c r="W955" s="14"/>
      <c r="X955" s="13"/>
      <c r="Y955" s="629" t="s">
        <v>779</v>
      </c>
      <c r="Z955" s="629"/>
      <c r="AA955" s="629"/>
      <c r="AB955" s="629"/>
      <c r="AC955" s="629"/>
      <c r="AD955" s="629"/>
      <c r="AE955" s="629"/>
      <c r="AF955" s="629"/>
      <c r="AG955" s="629"/>
      <c r="AH955" s="629"/>
      <c r="AI955" s="629"/>
      <c r="AJ955" s="629"/>
      <c r="AK955" s="630"/>
      <c r="AL955" s="11"/>
      <c r="AM955" s="11"/>
      <c r="AN955" s="11"/>
      <c r="AO955" s="11"/>
      <c r="AP955" s="11"/>
      <c r="AQ955" s="11"/>
      <c r="AR955" s="11"/>
      <c r="AS955" s="11"/>
      <c r="AT955" s="14"/>
    </row>
    <row r="956" spans="1:46" s="12" customFormat="1" ht="8.1" customHeight="1">
      <c r="A956" s="13"/>
      <c r="B956" s="629"/>
      <c r="C956" s="629"/>
      <c r="D956" s="629"/>
      <c r="E956" s="629"/>
      <c r="F956" s="629"/>
      <c r="G956" s="629"/>
      <c r="H956" s="629"/>
      <c r="I956" s="629"/>
      <c r="J956" s="629"/>
      <c r="K956" s="629"/>
      <c r="L956" s="629"/>
      <c r="M956" s="629"/>
      <c r="N956" s="630"/>
      <c r="O956" s="11"/>
      <c r="P956" s="11"/>
      <c r="Q956" s="11"/>
      <c r="R956" s="11"/>
      <c r="S956" s="11"/>
      <c r="T956" s="11"/>
      <c r="U956" s="11"/>
      <c r="V956" s="11"/>
      <c r="W956" s="14"/>
      <c r="X956" s="13"/>
      <c r="Y956" s="629"/>
      <c r="Z956" s="629"/>
      <c r="AA956" s="629"/>
      <c r="AB956" s="629"/>
      <c r="AC956" s="629"/>
      <c r="AD956" s="629"/>
      <c r="AE956" s="629"/>
      <c r="AF956" s="629"/>
      <c r="AG956" s="629"/>
      <c r="AH956" s="629"/>
      <c r="AI956" s="629"/>
      <c r="AJ956" s="629"/>
      <c r="AK956" s="630"/>
      <c r="AL956" s="11"/>
      <c r="AM956" s="11"/>
      <c r="AN956" s="11"/>
      <c r="AO956" s="11"/>
      <c r="AP956" s="11"/>
      <c r="AQ956" s="11"/>
      <c r="AR956" s="11"/>
      <c r="AS956" s="11"/>
      <c r="AT956" s="14"/>
    </row>
    <row r="957" spans="1:46" s="12" customFormat="1" ht="8.1" customHeight="1">
      <c r="A957" s="13"/>
      <c r="B957" s="629" t="s">
        <v>1020</v>
      </c>
      <c r="C957" s="629"/>
      <c r="D957" s="629"/>
      <c r="E957" s="629"/>
      <c r="F957" s="629"/>
      <c r="G957" s="629"/>
      <c r="H957" s="629"/>
      <c r="I957" s="629"/>
      <c r="J957" s="629"/>
      <c r="K957" s="629"/>
      <c r="L957" s="629"/>
      <c r="M957" s="629"/>
      <c r="N957" s="630"/>
      <c r="O957" s="11"/>
      <c r="P957" s="11"/>
      <c r="Q957" s="11"/>
      <c r="R957" s="11"/>
      <c r="S957" s="11"/>
      <c r="T957" s="11"/>
      <c r="U957" s="11"/>
      <c r="V957" s="11"/>
      <c r="W957" s="14"/>
      <c r="X957" s="13"/>
      <c r="Y957" s="629" t="s">
        <v>1020</v>
      </c>
      <c r="Z957" s="629"/>
      <c r="AA957" s="629"/>
      <c r="AB957" s="629"/>
      <c r="AC957" s="629"/>
      <c r="AD957" s="629"/>
      <c r="AE957" s="629"/>
      <c r="AF957" s="629"/>
      <c r="AG957" s="629"/>
      <c r="AH957" s="629"/>
      <c r="AI957" s="629"/>
      <c r="AJ957" s="629"/>
      <c r="AK957" s="630"/>
      <c r="AL957" s="11"/>
      <c r="AM957" s="11"/>
      <c r="AN957" s="11"/>
      <c r="AO957" s="11"/>
      <c r="AP957" s="11"/>
      <c r="AQ957" s="11"/>
      <c r="AR957" s="11"/>
      <c r="AS957" s="11"/>
      <c r="AT957" s="14"/>
    </row>
    <row r="958" spans="1:46" s="12" customFormat="1" ht="9.9499999999999993" customHeight="1">
      <c r="A958" s="13"/>
      <c r="B958" s="629"/>
      <c r="C958" s="629"/>
      <c r="D958" s="629"/>
      <c r="E958" s="629"/>
      <c r="F958" s="629"/>
      <c r="G958" s="629"/>
      <c r="H958" s="629"/>
      <c r="I958" s="629"/>
      <c r="J958" s="629"/>
      <c r="K958" s="629"/>
      <c r="L958" s="629"/>
      <c r="M958" s="629"/>
      <c r="N958" s="630"/>
      <c r="O958" s="11"/>
      <c r="P958" s="11"/>
      <c r="Q958" s="11"/>
      <c r="R958" s="11"/>
      <c r="S958" s="11"/>
      <c r="T958" s="11"/>
      <c r="U958" s="11"/>
      <c r="V958" s="11"/>
      <c r="W958" s="14"/>
      <c r="X958" s="13"/>
      <c r="Y958" s="629"/>
      <c r="Z958" s="629"/>
      <c r="AA958" s="629"/>
      <c r="AB958" s="629"/>
      <c r="AC958" s="629"/>
      <c r="AD958" s="629"/>
      <c r="AE958" s="629"/>
      <c r="AF958" s="629"/>
      <c r="AG958" s="629"/>
      <c r="AH958" s="629"/>
      <c r="AI958" s="629"/>
      <c r="AJ958" s="629"/>
      <c r="AK958" s="630"/>
      <c r="AL958" s="11"/>
      <c r="AM958" s="11"/>
      <c r="AN958" s="11"/>
      <c r="AO958" s="11"/>
      <c r="AP958" s="11"/>
      <c r="AQ958" s="11"/>
      <c r="AR958" s="11"/>
      <c r="AS958" s="11"/>
      <c r="AT958" s="14"/>
    </row>
    <row r="959" spans="1:46" s="12" customFormat="1" ht="8.1" customHeight="1">
      <c r="A959" s="13"/>
      <c r="B959" s="629" t="s">
        <v>1105</v>
      </c>
      <c r="C959" s="629"/>
      <c r="D959" s="629"/>
      <c r="E959" s="629"/>
      <c r="F959" s="629"/>
      <c r="G959" s="629"/>
      <c r="H959" s="629"/>
      <c r="I959" s="629"/>
      <c r="J959" s="629"/>
      <c r="K959" s="629"/>
      <c r="L959" s="629"/>
      <c r="M959" s="629"/>
      <c r="N959" s="630"/>
      <c r="O959" s="11"/>
      <c r="P959" s="11"/>
      <c r="Q959" s="11"/>
      <c r="R959" s="11"/>
      <c r="S959" s="11"/>
      <c r="T959" s="11"/>
      <c r="U959" s="11"/>
      <c r="V959" s="11"/>
      <c r="W959" s="14"/>
      <c r="X959" s="13"/>
      <c r="Y959" s="629" t="s">
        <v>1106</v>
      </c>
      <c r="Z959" s="629"/>
      <c r="AA959" s="629"/>
      <c r="AB959" s="629"/>
      <c r="AC959" s="629"/>
      <c r="AD959" s="629"/>
      <c r="AE959" s="629"/>
      <c r="AF959" s="629"/>
      <c r="AG959" s="629"/>
      <c r="AH959" s="629"/>
      <c r="AI959" s="629"/>
      <c r="AJ959" s="629"/>
      <c r="AK959" s="630"/>
      <c r="AL959" s="11"/>
      <c r="AM959" s="11"/>
      <c r="AN959" s="11"/>
      <c r="AO959" s="11"/>
      <c r="AP959" s="11"/>
      <c r="AQ959" s="11"/>
      <c r="AR959" s="11"/>
      <c r="AS959" s="11"/>
      <c r="AT959" s="14"/>
    </row>
    <row r="960" spans="1:46" s="12" customFormat="1" ht="8.1" customHeight="1">
      <c r="A960" s="13"/>
      <c r="B960" s="629"/>
      <c r="C960" s="629"/>
      <c r="D960" s="629"/>
      <c r="E960" s="629"/>
      <c r="F960" s="629"/>
      <c r="G960" s="629"/>
      <c r="H960" s="629"/>
      <c r="I960" s="629"/>
      <c r="J960" s="629"/>
      <c r="K960" s="629"/>
      <c r="L960" s="629"/>
      <c r="M960" s="629"/>
      <c r="N960" s="630"/>
      <c r="O960" s="11"/>
      <c r="P960" s="11"/>
      <c r="Q960" s="11"/>
      <c r="R960" s="11"/>
      <c r="S960" s="11"/>
      <c r="T960" s="11"/>
      <c r="U960" s="11"/>
      <c r="V960" s="11"/>
      <c r="W960" s="14"/>
      <c r="X960" s="13"/>
      <c r="Y960" s="629"/>
      <c r="Z960" s="629"/>
      <c r="AA960" s="629"/>
      <c r="AB960" s="629"/>
      <c r="AC960" s="629"/>
      <c r="AD960" s="629"/>
      <c r="AE960" s="629"/>
      <c r="AF960" s="629"/>
      <c r="AG960" s="629"/>
      <c r="AH960" s="629"/>
      <c r="AI960" s="629"/>
      <c r="AJ960" s="629"/>
      <c r="AK960" s="630"/>
      <c r="AL960" s="11"/>
      <c r="AM960" s="11"/>
      <c r="AN960" s="11"/>
      <c r="AO960" s="11"/>
      <c r="AP960" s="11"/>
      <c r="AQ960" s="11"/>
      <c r="AR960" s="11"/>
      <c r="AS960" s="11"/>
      <c r="AT960" s="14"/>
    </row>
    <row r="961" spans="1:46" s="12" customFormat="1" ht="9.75" customHeight="1">
      <c r="A961" s="13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4"/>
      <c r="X961" s="13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4"/>
    </row>
    <row r="962" spans="1:46" s="12" customFormat="1" ht="8.1" customHeight="1">
      <c r="A962" s="13"/>
      <c r="B962" s="631" t="s">
        <v>900</v>
      </c>
      <c r="C962" s="631"/>
      <c r="D962" s="631"/>
      <c r="E962" s="631"/>
      <c r="F962" s="631"/>
      <c r="G962" s="631"/>
      <c r="H962" s="631"/>
      <c r="I962" s="631"/>
      <c r="J962" s="631"/>
      <c r="K962" s="631"/>
      <c r="L962" s="631"/>
      <c r="M962" s="631"/>
      <c r="N962" s="632"/>
      <c r="O962" s="11"/>
      <c r="P962" s="11"/>
      <c r="Q962" s="11"/>
      <c r="R962" s="11"/>
      <c r="S962" s="11"/>
      <c r="T962" s="11"/>
      <c r="U962" s="11"/>
      <c r="V962" s="11"/>
      <c r="W962" s="14"/>
      <c r="X962" s="13"/>
      <c r="Y962" s="631" t="s">
        <v>901</v>
      </c>
      <c r="Z962" s="631"/>
      <c r="AA962" s="631"/>
      <c r="AB962" s="631"/>
      <c r="AC962" s="631"/>
      <c r="AD962" s="631"/>
      <c r="AE962" s="631"/>
      <c r="AF962" s="631"/>
      <c r="AG962" s="631"/>
      <c r="AH962" s="631"/>
      <c r="AI962" s="631"/>
      <c r="AJ962" s="631"/>
      <c r="AK962" s="632"/>
      <c r="AL962" s="11"/>
      <c r="AM962" s="11"/>
      <c r="AN962" s="11"/>
      <c r="AO962" s="11"/>
      <c r="AP962" s="11"/>
      <c r="AQ962" s="11"/>
      <c r="AR962" s="11"/>
      <c r="AS962" s="11"/>
      <c r="AT962" s="14"/>
    </row>
    <row r="963" spans="1:46" s="12" customFormat="1" ht="9.9499999999999993" customHeight="1">
      <c r="A963" s="13"/>
      <c r="B963" s="631"/>
      <c r="C963" s="631"/>
      <c r="D963" s="631"/>
      <c r="E963" s="631"/>
      <c r="F963" s="631"/>
      <c r="G963" s="631"/>
      <c r="H963" s="631"/>
      <c r="I963" s="631"/>
      <c r="J963" s="631"/>
      <c r="K963" s="631"/>
      <c r="L963" s="631"/>
      <c r="M963" s="631"/>
      <c r="N963" s="632"/>
      <c r="O963" s="11"/>
      <c r="P963" s="11"/>
      <c r="Q963" s="11"/>
      <c r="R963" s="11"/>
      <c r="S963" s="11"/>
      <c r="T963" s="11"/>
      <c r="U963" s="11"/>
      <c r="V963" s="11"/>
      <c r="W963" s="14"/>
      <c r="X963" s="13"/>
      <c r="Y963" s="631"/>
      <c r="Z963" s="631"/>
      <c r="AA963" s="631"/>
      <c r="AB963" s="631"/>
      <c r="AC963" s="631"/>
      <c r="AD963" s="631"/>
      <c r="AE963" s="631"/>
      <c r="AF963" s="631"/>
      <c r="AG963" s="631"/>
      <c r="AH963" s="631"/>
      <c r="AI963" s="631"/>
      <c r="AJ963" s="631"/>
      <c r="AK963" s="632"/>
      <c r="AL963" s="11"/>
      <c r="AM963" s="11"/>
      <c r="AN963" s="11"/>
      <c r="AO963" s="11"/>
      <c r="AP963" s="11"/>
      <c r="AQ963" s="11"/>
      <c r="AR963" s="11"/>
      <c r="AS963" s="11"/>
      <c r="AT963" s="14"/>
    </row>
    <row r="964" spans="1:46" s="12" customFormat="1" ht="9.9499999999999993" customHeight="1">
      <c r="A964" s="13"/>
      <c r="B964" s="631"/>
      <c r="C964" s="631"/>
      <c r="D964" s="631"/>
      <c r="E964" s="631"/>
      <c r="F964" s="631"/>
      <c r="G964" s="631"/>
      <c r="H964" s="631"/>
      <c r="I964" s="631"/>
      <c r="J964" s="631"/>
      <c r="K964" s="631"/>
      <c r="L964" s="631"/>
      <c r="M964" s="631"/>
      <c r="N964" s="632"/>
      <c r="O964" s="11"/>
      <c r="P964" s="11"/>
      <c r="Q964" s="11"/>
      <c r="R964" s="11"/>
      <c r="S964" s="11"/>
      <c r="T964" s="11"/>
      <c r="U964" s="11"/>
      <c r="V964" s="11"/>
      <c r="W964" s="14"/>
      <c r="X964" s="13"/>
      <c r="Y964" s="631"/>
      <c r="Z964" s="631"/>
      <c r="AA964" s="631"/>
      <c r="AB964" s="631"/>
      <c r="AC964" s="631"/>
      <c r="AD964" s="631"/>
      <c r="AE964" s="631"/>
      <c r="AF964" s="631"/>
      <c r="AG964" s="631"/>
      <c r="AH964" s="631"/>
      <c r="AI964" s="631"/>
      <c r="AJ964" s="631"/>
      <c r="AK964" s="632"/>
      <c r="AL964" s="11"/>
      <c r="AM964" s="11"/>
      <c r="AN964" s="11"/>
      <c r="AO964" s="11"/>
      <c r="AP964" s="11"/>
      <c r="AQ964" s="11"/>
      <c r="AR964" s="11"/>
      <c r="AS964" s="11"/>
      <c r="AT964" s="14"/>
    </row>
    <row r="965" spans="1:46" s="12" customFormat="1" ht="9.9499999999999993" customHeight="1">
      <c r="A965" s="13"/>
      <c r="B965" s="631"/>
      <c r="C965" s="631"/>
      <c r="D965" s="631"/>
      <c r="E965" s="631"/>
      <c r="F965" s="631"/>
      <c r="G965" s="631"/>
      <c r="H965" s="631"/>
      <c r="I965" s="631"/>
      <c r="J965" s="631"/>
      <c r="K965" s="631"/>
      <c r="L965" s="631"/>
      <c r="M965" s="631"/>
      <c r="N965" s="632"/>
      <c r="O965" s="11"/>
      <c r="P965" s="11"/>
      <c r="Q965" s="11"/>
      <c r="R965" s="11"/>
      <c r="S965" s="11"/>
      <c r="T965" s="11"/>
      <c r="U965" s="11"/>
      <c r="V965" s="11"/>
      <c r="W965" s="14"/>
      <c r="X965" s="13"/>
      <c r="Y965" s="631"/>
      <c r="Z965" s="631"/>
      <c r="AA965" s="631"/>
      <c r="AB965" s="631"/>
      <c r="AC965" s="631"/>
      <c r="AD965" s="631"/>
      <c r="AE965" s="631"/>
      <c r="AF965" s="631"/>
      <c r="AG965" s="631"/>
      <c r="AH965" s="631"/>
      <c r="AI965" s="631"/>
      <c r="AJ965" s="631"/>
      <c r="AK965" s="632"/>
      <c r="AL965" s="11"/>
      <c r="AM965" s="11"/>
      <c r="AN965" s="11"/>
      <c r="AO965" s="11"/>
      <c r="AP965" s="11"/>
      <c r="AQ965" s="11"/>
      <c r="AR965" s="11"/>
      <c r="AS965" s="11"/>
      <c r="AT965" s="14"/>
    </row>
    <row r="966" spans="1:46" s="12" customFormat="1" ht="6" customHeight="1">
      <c r="A966" s="15"/>
      <c r="B966" s="633"/>
      <c r="C966" s="633"/>
      <c r="D966" s="633"/>
      <c r="E966" s="633"/>
      <c r="F966" s="633"/>
      <c r="G966" s="633"/>
      <c r="H966" s="633"/>
      <c r="I966" s="633"/>
      <c r="J966" s="633"/>
      <c r="K966" s="633"/>
      <c r="L966" s="633"/>
      <c r="M966" s="633"/>
      <c r="N966" s="633"/>
      <c r="O966" s="16"/>
      <c r="P966" s="16"/>
      <c r="Q966" s="16"/>
      <c r="R966" s="16"/>
      <c r="S966" s="16"/>
      <c r="T966" s="16"/>
      <c r="U966" s="16"/>
      <c r="V966" s="16"/>
      <c r="W966" s="17"/>
      <c r="X966" s="15"/>
      <c r="Y966" s="633"/>
      <c r="Z966" s="633"/>
      <c r="AA966" s="633"/>
      <c r="AB966" s="633"/>
      <c r="AC966" s="633"/>
      <c r="AD966" s="633"/>
      <c r="AE966" s="633"/>
      <c r="AF966" s="633"/>
      <c r="AG966" s="633"/>
      <c r="AH966" s="633"/>
      <c r="AI966" s="633"/>
      <c r="AJ966" s="633"/>
      <c r="AK966" s="633"/>
      <c r="AL966" s="16"/>
      <c r="AM966" s="16"/>
      <c r="AN966" s="16"/>
      <c r="AO966" s="16"/>
      <c r="AP966" s="16"/>
      <c r="AQ966" s="16"/>
      <c r="AR966" s="16"/>
      <c r="AS966" s="16"/>
      <c r="AT966" s="17"/>
    </row>
    <row r="967" spans="1:46" s="11" customFormat="1" ht="6.75" customHeight="1">
      <c r="A967" s="8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10"/>
      <c r="X967" s="8"/>
      <c r="Y967" s="9"/>
      <c r="Z967" s="9"/>
      <c r="AA967" s="9"/>
      <c r="AB967" s="9"/>
      <c r="AC967" s="9"/>
      <c r="AD967" s="9"/>
      <c r="AE967" s="9"/>
      <c r="AF967" s="9"/>
      <c r="AG967" s="9"/>
      <c r="AH967" s="9"/>
      <c r="AI967" s="9"/>
      <c r="AJ967" s="9"/>
      <c r="AK967" s="9"/>
      <c r="AL967" s="9"/>
      <c r="AM967" s="9"/>
      <c r="AN967" s="9"/>
      <c r="AO967" s="9"/>
      <c r="AP967" s="9"/>
      <c r="AQ967" s="9"/>
      <c r="AR967" s="9"/>
      <c r="AS967" s="9"/>
      <c r="AT967" s="10"/>
    </row>
    <row r="968" spans="1:46" s="12" customFormat="1" ht="12.75" customHeight="1">
      <c r="A968" s="621" t="str">
        <f>Name</f>
        <v>ТСЖ "Ласточка"</v>
      </c>
      <c r="B968" s="622"/>
      <c r="C968" s="622"/>
      <c r="D968" s="622"/>
      <c r="E968" s="622"/>
      <c r="F968" s="622"/>
      <c r="G968" s="622"/>
      <c r="H968" s="622"/>
      <c r="I968" s="622"/>
      <c r="J968" s="622"/>
      <c r="K968" s="622"/>
      <c r="L968" s="622"/>
      <c r="M968" s="622"/>
      <c r="N968" s="622"/>
      <c r="O968" s="622"/>
      <c r="P968" s="622"/>
      <c r="Q968" s="622"/>
      <c r="R968" s="622"/>
      <c r="S968" s="622"/>
      <c r="T968" s="622"/>
      <c r="U968" s="622"/>
      <c r="V968" s="622"/>
      <c r="W968" s="623"/>
      <c r="X968" s="621" t="str">
        <f>Name</f>
        <v>ТСЖ "Ласточка"</v>
      </c>
      <c r="Y968" s="622"/>
      <c r="Z968" s="622"/>
      <c r="AA968" s="622"/>
      <c r="AB968" s="622"/>
      <c r="AC968" s="622"/>
      <c r="AD968" s="622"/>
      <c r="AE968" s="622"/>
      <c r="AF968" s="622"/>
      <c r="AG968" s="622"/>
      <c r="AH968" s="622"/>
      <c r="AI968" s="622"/>
      <c r="AJ968" s="622"/>
      <c r="AK968" s="622"/>
      <c r="AL968" s="622"/>
      <c r="AM968" s="622"/>
      <c r="AN968" s="622"/>
      <c r="AO968" s="622"/>
      <c r="AP968" s="622"/>
      <c r="AQ968" s="622"/>
      <c r="AR968" s="622"/>
      <c r="AS968" s="622"/>
      <c r="AT968" s="623"/>
    </row>
    <row r="969" spans="1:46" s="12" customFormat="1" ht="12.75" customHeight="1">
      <c r="A969" s="624"/>
      <c r="B969" s="622"/>
      <c r="C969" s="622"/>
      <c r="D969" s="622"/>
      <c r="E969" s="622"/>
      <c r="F969" s="622"/>
      <c r="G969" s="622"/>
      <c r="H969" s="622"/>
      <c r="I969" s="622"/>
      <c r="J969" s="622"/>
      <c r="K969" s="622"/>
      <c r="L969" s="622"/>
      <c r="M969" s="622"/>
      <c r="N969" s="622"/>
      <c r="O969" s="622"/>
      <c r="P969" s="622"/>
      <c r="Q969" s="622"/>
      <c r="R969" s="622"/>
      <c r="S969" s="622"/>
      <c r="T969" s="622"/>
      <c r="U969" s="622"/>
      <c r="V969" s="622"/>
      <c r="W969" s="623"/>
      <c r="X969" s="624"/>
      <c r="Y969" s="622"/>
      <c r="Z969" s="622"/>
      <c r="AA969" s="622"/>
      <c r="AB969" s="622"/>
      <c r="AC969" s="622"/>
      <c r="AD969" s="622"/>
      <c r="AE969" s="622"/>
      <c r="AF969" s="622"/>
      <c r="AG969" s="622"/>
      <c r="AH969" s="622"/>
      <c r="AI969" s="622"/>
      <c r="AJ969" s="622"/>
      <c r="AK969" s="622"/>
      <c r="AL969" s="622"/>
      <c r="AM969" s="622"/>
      <c r="AN969" s="622"/>
      <c r="AO969" s="622"/>
      <c r="AP969" s="622"/>
      <c r="AQ969" s="622"/>
      <c r="AR969" s="622"/>
      <c r="AS969" s="622"/>
      <c r="AT969" s="623"/>
    </row>
    <row r="970" spans="1:46" s="12" customFormat="1" ht="6" customHeight="1">
      <c r="A970" s="13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4"/>
      <c r="X970" s="13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4"/>
    </row>
    <row r="971" spans="1:46" s="12" customFormat="1" ht="9.9499999999999993" customHeight="1">
      <c r="A971" s="13"/>
      <c r="B971" s="628" t="str">
        <f>"ИНН "&amp;INN&amp;", БИК "&amp;BIC&amp;", Р/С "&amp;PersonalAcc</f>
        <v>ИНН 2538091633, БИК 040813608, Р/С 40703810050000001746</v>
      </c>
      <c r="C971" s="628"/>
      <c r="D971" s="628"/>
      <c r="E971" s="628"/>
      <c r="F971" s="628"/>
      <c r="G971" s="628"/>
      <c r="H971" s="628"/>
      <c r="I971" s="628"/>
      <c r="J971" s="628"/>
      <c r="K971" s="628"/>
      <c r="L971" s="628"/>
      <c r="M971" s="628"/>
      <c r="N971" s="628"/>
      <c r="O971" s="53"/>
      <c r="P971" s="53"/>
      <c r="Q971" s="53"/>
      <c r="R971" s="53"/>
      <c r="S971" s="53"/>
      <c r="T971" s="53"/>
      <c r="U971" s="53"/>
      <c r="V971" s="53"/>
      <c r="W971" s="14"/>
      <c r="X971" s="13"/>
      <c r="Y971" s="628" t="str">
        <f>"ИНН "&amp;INN&amp;", БИК "&amp;BIC&amp;", Р/С "&amp;PersonalAcc</f>
        <v>ИНН 2538091633, БИК 040813608, Р/С 40703810050000001746</v>
      </c>
      <c r="Z971" s="628"/>
      <c r="AA971" s="628"/>
      <c r="AB971" s="628"/>
      <c r="AC971" s="628"/>
      <c r="AD971" s="628"/>
      <c r="AE971" s="628"/>
      <c r="AF971" s="628"/>
      <c r="AG971" s="628"/>
      <c r="AH971" s="628"/>
      <c r="AI971" s="628"/>
      <c r="AJ971" s="628"/>
      <c r="AK971" s="628"/>
      <c r="AL971" s="53"/>
      <c r="AM971" s="53"/>
      <c r="AN971" s="53"/>
      <c r="AO971" s="53"/>
      <c r="AP971" s="53"/>
      <c r="AQ971" s="53"/>
      <c r="AR971" s="53"/>
      <c r="AS971" s="53"/>
      <c r="AT971" s="14"/>
    </row>
    <row r="972" spans="1:46" s="12" customFormat="1" ht="9.9499999999999993" customHeight="1">
      <c r="A972" s="13"/>
      <c r="B972" s="628"/>
      <c r="C972" s="628"/>
      <c r="D972" s="628"/>
      <c r="E972" s="628"/>
      <c r="F972" s="628"/>
      <c r="G972" s="628"/>
      <c r="H972" s="628"/>
      <c r="I972" s="628"/>
      <c r="J972" s="628"/>
      <c r="K972" s="628"/>
      <c r="L972" s="628"/>
      <c r="M972" s="628"/>
      <c r="N972" s="628"/>
      <c r="O972" s="53"/>
      <c r="P972" s="53"/>
      <c r="Q972" s="53"/>
      <c r="R972" s="53"/>
      <c r="S972" s="53"/>
      <c r="T972" s="53"/>
      <c r="U972" s="53"/>
      <c r="V972" s="53"/>
      <c r="W972" s="14"/>
      <c r="X972" s="13"/>
      <c r="Y972" s="628"/>
      <c r="Z972" s="628"/>
      <c r="AA972" s="628"/>
      <c r="AB972" s="628"/>
      <c r="AC972" s="628"/>
      <c r="AD972" s="628"/>
      <c r="AE972" s="628"/>
      <c r="AF972" s="628"/>
      <c r="AG972" s="628"/>
      <c r="AH972" s="628"/>
      <c r="AI972" s="628"/>
      <c r="AJ972" s="628"/>
      <c r="AK972" s="628"/>
      <c r="AL972" s="53"/>
      <c r="AM972" s="53"/>
      <c r="AN972" s="53"/>
      <c r="AO972" s="53"/>
      <c r="AP972" s="53"/>
      <c r="AQ972" s="53"/>
      <c r="AR972" s="53"/>
      <c r="AS972" s="53"/>
      <c r="AT972" s="14"/>
    </row>
    <row r="973" spans="1:46" s="12" customFormat="1" ht="6" customHeight="1">
      <c r="A973" s="13"/>
      <c r="B973" s="628"/>
      <c r="C973" s="628"/>
      <c r="D973" s="628"/>
      <c r="E973" s="628"/>
      <c r="F973" s="628"/>
      <c r="G973" s="628"/>
      <c r="H973" s="628"/>
      <c r="I973" s="628"/>
      <c r="J973" s="628"/>
      <c r="K973" s="628"/>
      <c r="L973" s="628"/>
      <c r="M973" s="628"/>
      <c r="N973" s="628"/>
      <c r="O973" s="11"/>
      <c r="P973" s="11"/>
      <c r="Q973" s="11"/>
      <c r="R973" s="11"/>
      <c r="S973" s="11"/>
      <c r="T973" s="11"/>
      <c r="U973" s="11"/>
      <c r="V973" s="11"/>
      <c r="W973" s="14"/>
      <c r="X973" s="13"/>
      <c r="Y973" s="628"/>
      <c r="Z973" s="628"/>
      <c r="AA973" s="628"/>
      <c r="AB973" s="628"/>
      <c r="AC973" s="628"/>
      <c r="AD973" s="628"/>
      <c r="AE973" s="628"/>
      <c r="AF973" s="628"/>
      <c r="AG973" s="628"/>
      <c r="AH973" s="628"/>
      <c r="AI973" s="628"/>
      <c r="AJ973" s="628"/>
      <c r="AK973" s="628"/>
      <c r="AL973" s="11"/>
      <c r="AM973" s="11"/>
      <c r="AN973" s="11"/>
      <c r="AO973" s="11"/>
      <c r="AP973" s="11"/>
      <c r="AQ973" s="11"/>
      <c r="AR973" s="11"/>
      <c r="AS973" s="11"/>
      <c r="AT973" s="14"/>
    </row>
    <row r="974" spans="1:46" s="12" customFormat="1" ht="8.1" customHeight="1">
      <c r="A974" s="13"/>
      <c r="B974" s="628"/>
      <c r="C974" s="628"/>
      <c r="D974" s="628"/>
      <c r="E974" s="628"/>
      <c r="F974" s="628"/>
      <c r="G974" s="628"/>
      <c r="H974" s="628"/>
      <c r="I974" s="628"/>
      <c r="J974" s="628"/>
      <c r="K974" s="628"/>
      <c r="L974" s="628"/>
      <c r="M974" s="628"/>
      <c r="N974" s="628"/>
      <c r="O974" s="11"/>
      <c r="P974" s="11"/>
      <c r="Q974" s="11"/>
      <c r="R974" s="11"/>
      <c r="S974" s="11"/>
      <c r="T974" s="11"/>
      <c r="U974" s="11"/>
      <c r="V974" s="11"/>
      <c r="W974" s="14"/>
      <c r="X974" s="13"/>
      <c r="Y974" s="628"/>
      <c r="Z974" s="628"/>
      <c r="AA974" s="628"/>
      <c r="AB974" s="628"/>
      <c r="AC974" s="628"/>
      <c r="AD974" s="628"/>
      <c r="AE974" s="628"/>
      <c r="AF974" s="628"/>
      <c r="AG974" s="628"/>
      <c r="AH974" s="628"/>
      <c r="AI974" s="628"/>
      <c r="AJ974" s="628"/>
      <c r="AK974" s="628"/>
      <c r="AL974" s="11"/>
      <c r="AM974" s="11"/>
      <c r="AN974" s="11"/>
      <c r="AO974" s="11"/>
      <c r="AP974" s="11"/>
      <c r="AQ974" s="11"/>
      <c r="AR974" s="11"/>
      <c r="AS974" s="11"/>
      <c r="AT974" s="14"/>
    </row>
    <row r="975" spans="1:46" s="12" customFormat="1" ht="8.1" customHeight="1">
      <c r="A975" s="13"/>
      <c r="B975" s="628"/>
      <c r="C975" s="628"/>
      <c r="D975" s="628"/>
      <c r="E975" s="628"/>
      <c r="F975" s="628"/>
      <c r="G975" s="628"/>
      <c r="H975" s="628"/>
      <c r="I975" s="628"/>
      <c r="J975" s="628"/>
      <c r="K975" s="628"/>
      <c r="L975" s="628"/>
      <c r="M975" s="628"/>
      <c r="N975" s="628"/>
      <c r="O975" s="11"/>
      <c r="P975" s="11"/>
      <c r="Q975" s="11"/>
      <c r="R975" s="11"/>
      <c r="S975" s="11"/>
      <c r="T975" s="11"/>
      <c r="U975" s="11"/>
      <c r="V975" s="11"/>
      <c r="W975" s="14"/>
      <c r="X975" s="13"/>
      <c r="Y975" s="628"/>
      <c r="Z975" s="628"/>
      <c r="AA975" s="628"/>
      <c r="AB975" s="628"/>
      <c r="AC975" s="628"/>
      <c r="AD975" s="628"/>
      <c r="AE975" s="628"/>
      <c r="AF975" s="628"/>
      <c r="AG975" s="628"/>
      <c r="AH975" s="628"/>
      <c r="AI975" s="628"/>
      <c r="AJ975" s="628"/>
      <c r="AK975" s="628"/>
      <c r="AL975" s="11"/>
      <c r="AM975" s="11"/>
      <c r="AN975" s="11"/>
      <c r="AO975" s="11"/>
      <c r="AP975" s="11"/>
      <c r="AQ975" s="11"/>
      <c r="AR975" s="11"/>
      <c r="AS975" s="11"/>
      <c r="AT975" s="14"/>
    </row>
    <row r="976" spans="1:46" s="12" customFormat="1" ht="9.9499999999999993" customHeight="1">
      <c r="A976" s="13"/>
      <c r="B976" s="629" t="s">
        <v>780</v>
      </c>
      <c r="C976" s="629"/>
      <c r="D976" s="629"/>
      <c r="E976" s="629"/>
      <c r="F976" s="629"/>
      <c r="G976" s="629"/>
      <c r="H976" s="629"/>
      <c r="I976" s="629"/>
      <c r="J976" s="629"/>
      <c r="K976" s="629"/>
      <c r="L976" s="629"/>
      <c r="M976" s="629"/>
      <c r="N976" s="630"/>
      <c r="O976" s="11"/>
      <c r="P976" s="11"/>
      <c r="Q976" s="11"/>
      <c r="R976" s="11"/>
      <c r="S976" s="11"/>
      <c r="T976" s="11"/>
      <c r="U976" s="11"/>
      <c r="V976" s="11"/>
      <c r="W976" s="14"/>
      <c r="X976" s="13"/>
      <c r="Y976" s="629" t="s">
        <v>781</v>
      </c>
      <c r="Z976" s="629"/>
      <c r="AA976" s="629"/>
      <c r="AB976" s="629"/>
      <c r="AC976" s="629"/>
      <c r="AD976" s="629"/>
      <c r="AE976" s="629"/>
      <c r="AF976" s="629"/>
      <c r="AG976" s="629"/>
      <c r="AH976" s="629"/>
      <c r="AI976" s="629"/>
      <c r="AJ976" s="629"/>
      <c r="AK976" s="630"/>
      <c r="AL976" s="11"/>
      <c r="AM976" s="11"/>
      <c r="AN976" s="11"/>
      <c r="AO976" s="11"/>
      <c r="AP976" s="11"/>
      <c r="AQ976" s="11"/>
      <c r="AR976" s="11"/>
      <c r="AS976" s="11"/>
      <c r="AT976" s="14"/>
    </row>
    <row r="977" spans="1:46" s="12" customFormat="1" ht="8.1" customHeight="1">
      <c r="A977" s="13"/>
      <c r="B977" s="629"/>
      <c r="C977" s="629"/>
      <c r="D977" s="629"/>
      <c r="E977" s="629"/>
      <c r="F977" s="629"/>
      <c r="G977" s="629"/>
      <c r="H977" s="629"/>
      <c r="I977" s="629"/>
      <c r="J977" s="629"/>
      <c r="K977" s="629"/>
      <c r="L977" s="629"/>
      <c r="M977" s="629"/>
      <c r="N977" s="630"/>
      <c r="O977" s="11"/>
      <c r="P977" s="11"/>
      <c r="Q977" s="11"/>
      <c r="R977" s="11"/>
      <c r="S977" s="11"/>
      <c r="T977" s="11"/>
      <c r="U977" s="11"/>
      <c r="V977" s="11"/>
      <c r="W977" s="14"/>
      <c r="X977" s="13"/>
      <c r="Y977" s="629"/>
      <c r="Z977" s="629"/>
      <c r="AA977" s="629"/>
      <c r="AB977" s="629"/>
      <c r="AC977" s="629"/>
      <c r="AD977" s="629"/>
      <c r="AE977" s="629"/>
      <c r="AF977" s="629"/>
      <c r="AG977" s="629"/>
      <c r="AH977" s="629"/>
      <c r="AI977" s="629"/>
      <c r="AJ977" s="629"/>
      <c r="AK977" s="630"/>
      <c r="AL977" s="11"/>
      <c r="AM977" s="11"/>
      <c r="AN977" s="11"/>
      <c r="AO977" s="11"/>
      <c r="AP977" s="11"/>
      <c r="AQ977" s="11"/>
      <c r="AR977" s="11"/>
      <c r="AS977" s="11"/>
      <c r="AT977" s="14"/>
    </row>
    <row r="978" spans="1:46" s="12" customFormat="1" ht="8.1" customHeight="1">
      <c r="A978" s="13"/>
      <c r="B978" s="629" t="s">
        <v>1020</v>
      </c>
      <c r="C978" s="629"/>
      <c r="D978" s="629"/>
      <c r="E978" s="629"/>
      <c r="F978" s="629"/>
      <c r="G978" s="629"/>
      <c r="H978" s="629"/>
      <c r="I978" s="629"/>
      <c r="J978" s="629"/>
      <c r="K978" s="629"/>
      <c r="L978" s="629"/>
      <c r="M978" s="629"/>
      <c r="N978" s="630"/>
      <c r="O978" s="11"/>
      <c r="P978" s="11"/>
      <c r="Q978" s="11"/>
      <c r="R978" s="11"/>
      <c r="S978" s="11"/>
      <c r="T978" s="11"/>
      <c r="U978" s="11"/>
      <c r="V978" s="11"/>
      <c r="W978" s="14"/>
      <c r="X978" s="13"/>
      <c r="Y978" s="629" t="s">
        <v>1020</v>
      </c>
      <c r="Z978" s="629"/>
      <c r="AA978" s="629"/>
      <c r="AB978" s="629"/>
      <c r="AC978" s="629"/>
      <c r="AD978" s="629"/>
      <c r="AE978" s="629"/>
      <c r="AF978" s="629"/>
      <c r="AG978" s="629"/>
      <c r="AH978" s="629"/>
      <c r="AI978" s="629"/>
      <c r="AJ978" s="629"/>
      <c r="AK978" s="630"/>
      <c r="AL978" s="11"/>
      <c r="AM978" s="11"/>
      <c r="AN978" s="11"/>
      <c r="AO978" s="11"/>
      <c r="AP978" s="11"/>
      <c r="AQ978" s="11"/>
      <c r="AR978" s="11"/>
      <c r="AS978" s="11"/>
      <c r="AT978" s="14"/>
    </row>
    <row r="979" spans="1:46" s="12" customFormat="1" ht="9.9499999999999993" customHeight="1">
      <c r="A979" s="13"/>
      <c r="B979" s="629"/>
      <c r="C979" s="629"/>
      <c r="D979" s="629"/>
      <c r="E979" s="629"/>
      <c r="F979" s="629"/>
      <c r="G979" s="629"/>
      <c r="H979" s="629"/>
      <c r="I979" s="629"/>
      <c r="J979" s="629"/>
      <c r="K979" s="629"/>
      <c r="L979" s="629"/>
      <c r="M979" s="629"/>
      <c r="N979" s="630"/>
      <c r="O979" s="11"/>
      <c r="P979" s="11"/>
      <c r="Q979" s="11"/>
      <c r="R979" s="11"/>
      <c r="S979" s="11"/>
      <c r="T979" s="11"/>
      <c r="U979" s="11"/>
      <c r="V979" s="11"/>
      <c r="W979" s="14"/>
      <c r="X979" s="13"/>
      <c r="Y979" s="629"/>
      <c r="Z979" s="629"/>
      <c r="AA979" s="629"/>
      <c r="AB979" s="629"/>
      <c r="AC979" s="629"/>
      <c r="AD979" s="629"/>
      <c r="AE979" s="629"/>
      <c r="AF979" s="629"/>
      <c r="AG979" s="629"/>
      <c r="AH979" s="629"/>
      <c r="AI979" s="629"/>
      <c r="AJ979" s="629"/>
      <c r="AK979" s="630"/>
      <c r="AL979" s="11"/>
      <c r="AM979" s="11"/>
      <c r="AN979" s="11"/>
      <c r="AO979" s="11"/>
      <c r="AP979" s="11"/>
      <c r="AQ979" s="11"/>
      <c r="AR979" s="11"/>
      <c r="AS979" s="11"/>
      <c r="AT979" s="14"/>
    </row>
    <row r="980" spans="1:46" s="12" customFormat="1" ht="8.1" customHeight="1">
      <c r="A980" s="13"/>
      <c r="B980" s="629" t="s">
        <v>1107</v>
      </c>
      <c r="C980" s="629"/>
      <c r="D980" s="629"/>
      <c r="E980" s="629"/>
      <c r="F980" s="629"/>
      <c r="G980" s="629"/>
      <c r="H980" s="629"/>
      <c r="I980" s="629"/>
      <c r="J980" s="629"/>
      <c r="K980" s="629"/>
      <c r="L980" s="629"/>
      <c r="M980" s="629"/>
      <c r="N980" s="630"/>
      <c r="O980" s="11"/>
      <c r="P980" s="11"/>
      <c r="Q980" s="11"/>
      <c r="R980" s="11"/>
      <c r="S980" s="11"/>
      <c r="T980" s="11"/>
      <c r="U980" s="11"/>
      <c r="V980" s="11"/>
      <c r="W980" s="14"/>
      <c r="X980" s="13"/>
      <c r="Y980" s="629" t="s">
        <v>1108</v>
      </c>
      <c r="Z980" s="629"/>
      <c r="AA980" s="629"/>
      <c r="AB980" s="629"/>
      <c r="AC980" s="629"/>
      <c r="AD980" s="629"/>
      <c r="AE980" s="629"/>
      <c r="AF980" s="629"/>
      <c r="AG980" s="629"/>
      <c r="AH980" s="629"/>
      <c r="AI980" s="629"/>
      <c r="AJ980" s="629"/>
      <c r="AK980" s="630"/>
      <c r="AL980" s="11"/>
      <c r="AM980" s="11"/>
      <c r="AN980" s="11"/>
      <c r="AO980" s="11"/>
      <c r="AP980" s="11"/>
      <c r="AQ980" s="11"/>
      <c r="AR980" s="11"/>
      <c r="AS980" s="11"/>
      <c r="AT980" s="14"/>
    </row>
    <row r="981" spans="1:46" s="12" customFormat="1" ht="8.1" customHeight="1">
      <c r="A981" s="13"/>
      <c r="B981" s="629"/>
      <c r="C981" s="629"/>
      <c r="D981" s="629"/>
      <c r="E981" s="629"/>
      <c r="F981" s="629"/>
      <c r="G981" s="629"/>
      <c r="H981" s="629"/>
      <c r="I981" s="629"/>
      <c r="J981" s="629"/>
      <c r="K981" s="629"/>
      <c r="L981" s="629"/>
      <c r="M981" s="629"/>
      <c r="N981" s="630"/>
      <c r="O981" s="11"/>
      <c r="P981" s="11"/>
      <c r="Q981" s="11"/>
      <c r="R981" s="11"/>
      <c r="S981" s="11"/>
      <c r="T981" s="11"/>
      <c r="U981" s="11"/>
      <c r="V981" s="11"/>
      <c r="W981" s="14"/>
      <c r="X981" s="13"/>
      <c r="Y981" s="629"/>
      <c r="Z981" s="629"/>
      <c r="AA981" s="629"/>
      <c r="AB981" s="629"/>
      <c r="AC981" s="629"/>
      <c r="AD981" s="629"/>
      <c r="AE981" s="629"/>
      <c r="AF981" s="629"/>
      <c r="AG981" s="629"/>
      <c r="AH981" s="629"/>
      <c r="AI981" s="629"/>
      <c r="AJ981" s="629"/>
      <c r="AK981" s="630"/>
      <c r="AL981" s="11"/>
      <c r="AM981" s="11"/>
      <c r="AN981" s="11"/>
      <c r="AO981" s="11"/>
      <c r="AP981" s="11"/>
      <c r="AQ981" s="11"/>
      <c r="AR981" s="11"/>
      <c r="AS981" s="11"/>
      <c r="AT981" s="14"/>
    </row>
    <row r="982" spans="1:46" s="12" customFormat="1" ht="9.9499999999999993" customHeight="1">
      <c r="A982" s="13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4"/>
      <c r="X982" s="13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  <c r="AP982" s="11"/>
      <c r="AQ982" s="11"/>
      <c r="AR982" s="11"/>
      <c r="AS982" s="11"/>
      <c r="AT982" s="14"/>
    </row>
    <row r="983" spans="1:46" s="12" customFormat="1" ht="8.1" customHeight="1">
      <c r="A983" s="13"/>
      <c r="B983" s="631" t="s">
        <v>902</v>
      </c>
      <c r="C983" s="631"/>
      <c r="D983" s="631"/>
      <c r="E983" s="631"/>
      <c r="F983" s="631"/>
      <c r="G983" s="631"/>
      <c r="H983" s="631"/>
      <c r="I983" s="631"/>
      <c r="J983" s="631"/>
      <c r="K983" s="631"/>
      <c r="L983" s="631"/>
      <c r="M983" s="631"/>
      <c r="N983" s="632"/>
      <c r="O983" s="11"/>
      <c r="P983" s="11"/>
      <c r="Q983" s="11"/>
      <c r="R983" s="11"/>
      <c r="S983" s="11"/>
      <c r="T983" s="11"/>
      <c r="U983" s="11"/>
      <c r="V983" s="11"/>
      <c r="W983" s="14"/>
      <c r="X983" s="13"/>
      <c r="Y983" s="631" t="s">
        <v>903</v>
      </c>
      <c r="Z983" s="631"/>
      <c r="AA983" s="631"/>
      <c r="AB983" s="631"/>
      <c r="AC983" s="631"/>
      <c r="AD983" s="631"/>
      <c r="AE983" s="631"/>
      <c r="AF983" s="631"/>
      <c r="AG983" s="631"/>
      <c r="AH983" s="631"/>
      <c r="AI983" s="631"/>
      <c r="AJ983" s="631"/>
      <c r="AK983" s="632"/>
      <c r="AL983" s="11"/>
      <c r="AM983" s="11"/>
      <c r="AN983" s="11"/>
      <c r="AO983" s="11"/>
      <c r="AP983" s="11"/>
      <c r="AQ983" s="11"/>
      <c r="AR983" s="11"/>
      <c r="AS983" s="11"/>
      <c r="AT983" s="14"/>
    </row>
    <row r="984" spans="1:46" s="12" customFormat="1" ht="9.9499999999999993" customHeight="1">
      <c r="A984" s="13"/>
      <c r="B984" s="631"/>
      <c r="C984" s="631"/>
      <c r="D984" s="631"/>
      <c r="E984" s="631"/>
      <c r="F984" s="631"/>
      <c r="G984" s="631"/>
      <c r="H984" s="631"/>
      <c r="I984" s="631"/>
      <c r="J984" s="631"/>
      <c r="K984" s="631"/>
      <c r="L984" s="631"/>
      <c r="M984" s="631"/>
      <c r="N984" s="632"/>
      <c r="O984" s="11"/>
      <c r="P984" s="11"/>
      <c r="Q984" s="11"/>
      <c r="R984" s="11"/>
      <c r="S984" s="11"/>
      <c r="T984" s="11"/>
      <c r="U984" s="11"/>
      <c r="V984" s="11"/>
      <c r="W984" s="14"/>
      <c r="X984" s="13"/>
      <c r="Y984" s="631"/>
      <c r="Z984" s="631"/>
      <c r="AA984" s="631"/>
      <c r="AB984" s="631"/>
      <c r="AC984" s="631"/>
      <c r="AD984" s="631"/>
      <c r="AE984" s="631"/>
      <c r="AF984" s="631"/>
      <c r="AG984" s="631"/>
      <c r="AH984" s="631"/>
      <c r="AI984" s="631"/>
      <c r="AJ984" s="631"/>
      <c r="AK984" s="632"/>
      <c r="AL984" s="11"/>
      <c r="AM984" s="11"/>
      <c r="AN984" s="11"/>
      <c r="AO984" s="11"/>
      <c r="AP984" s="11"/>
      <c r="AQ984" s="11"/>
      <c r="AR984" s="11"/>
      <c r="AS984" s="11"/>
      <c r="AT984" s="14"/>
    </row>
    <row r="985" spans="1:46" s="12" customFormat="1" ht="9.9499999999999993" customHeight="1">
      <c r="A985" s="13"/>
      <c r="B985" s="631"/>
      <c r="C985" s="631"/>
      <c r="D985" s="631"/>
      <c r="E985" s="631"/>
      <c r="F985" s="631"/>
      <c r="G985" s="631"/>
      <c r="H985" s="631"/>
      <c r="I985" s="631"/>
      <c r="J985" s="631"/>
      <c r="K985" s="631"/>
      <c r="L985" s="631"/>
      <c r="M985" s="631"/>
      <c r="N985" s="632"/>
      <c r="O985" s="11"/>
      <c r="P985" s="11"/>
      <c r="Q985" s="11"/>
      <c r="R985" s="11"/>
      <c r="S985" s="11"/>
      <c r="T985" s="11"/>
      <c r="U985" s="11"/>
      <c r="V985" s="11"/>
      <c r="W985" s="14"/>
      <c r="X985" s="13"/>
      <c r="Y985" s="631"/>
      <c r="Z985" s="631"/>
      <c r="AA985" s="631"/>
      <c r="AB985" s="631"/>
      <c r="AC985" s="631"/>
      <c r="AD985" s="631"/>
      <c r="AE985" s="631"/>
      <c r="AF985" s="631"/>
      <c r="AG985" s="631"/>
      <c r="AH985" s="631"/>
      <c r="AI985" s="631"/>
      <c r="AJ985" s="631"/>
      <c r="AK985" s="632"/>
      <c r="AL985" s="11"/>
      <c r="AM985" s="11"/>
      <c r="AN985" s="11"/>
      <c r="AO985" s="11"/>
      <c r="AP985" s="11"/>
      <c r="AQ985" s="11"/>
      <c r="AR985" s="11"/>
      <c r="AS985" s="11"/>
      <c r="AT985" s="14"/>
    </row>
    <row r="986" spans="1:46" s="12" customFormat="1" ht="9.9499999999999993" customHeight="1">
      <c r="A986" s="13"/>
      <c r="B986" s="631"/>
      <c r="C986" s="631"/>
      <c r="D986" s="631"/>
      <c r="E986" s="631"/>
      <c r="F986" s="631"/>
      <c r="G986" s="631"/>
      <c r="H986" s="631"/>
      <c r="I986" s="631"/>
      <c r="J986" s="631"/>
      <c r="K986" s="631"/>
      <c r="L986" s="631"/>
      <c r="M986" s="631"/>
      <c r="N986" s="632"/>
      <c r="O986" s="11"/>
      <c r="P986" s="11"/>
      <c r="Q986" s="11"/>
      <c r="R986" s="11"/>
      <c r="S986" s="11"/>
      <c r="T986" s="11"/>
      <c r="U986" s="11"/>
      <c r="V986" s="11"/>
      <c r="W986" s="14"/>
      <c r="X986" s="13"/>
      <c r="Y986" s="631"/>
      <c r="Z986" s="631"/>
      <c r="AA986" s="631"/>
      <c r="AB986" s="631"/>
      <c r="AC986" s="631"/>
      <c r="AD986" s="631"/>
      <c r="AE986" s="631"/>
      <c r="AF986" s="631"/>
      <c r="AG986" s="631"/>
      <c r="AH986" s="631"/>
      <c r="AI986" s="631"/>
      <c r="AJ986" s="631"/>
      <c r="AK986" s="632"/>
      <c r="AL986" s="11"/>
      <c r="AM986" s="11"/>
      <c r="AN986" s="11"/>
      <c r="AO986" s="11"/>
      <c r="AP986" s="11"/>
      <c r="AQ986" s="11"/>
      <c r="AR986" s="11"/>
      <c r="AS986" s="11"/>
      <c r="AT986" s="14"/>
    </row>
    <row r="987" spans="1:46" s="12" customFormat="1" ht="6" customHeight="1">
      <c r="A987" s="15"/>
      <c r="B987" s="633"/>
      <c r="C987" s="633"/>
      <c r="D987" s="633"/>
      <c r="E987" s="633"/>
      <c r="F987" s="633"/>
      <c r="G987" s="633"/>
      <c r="H987" s="633"/>
      <c r="I987" s="633"/>
      <c r="J987" s="633"/>
      <c r="K987" s="633"/>
      <c r="L987" s="633"/>
      <c r="M987" s="633"/>
      <c r="N987" s="633"/>
      <c r="O987" s="16"/>
      <c r="P987" s="16"/>
      <c r="Q987" s="16"/>
      <c r="R987" s="16"/>
      <c r="S987" s="16"/>
      <c r="T987" s="16"/>
      <c r="U987" s="16"/>
      <c r="V987" s="16"/>
      <c r="W987" s="17"/>
      <c r="X987" s="15"/>
      <c r="Y987" s="633"/>
      <c r="Z987" s="633"/>
      <c r="AA987" s="633"/>
      <c r="AB987" s="633"/>
      <c r="AC987" s="633"/>
      <c r="AD987" s="633"/>
      <c r="AE987" s="633"/>
      <c r="AF987" s="633"/>
      <c r="AG987" s="633"/>
      <c r="AH987" s="633"/>
      <c r="AI987" s="633"/>
      <c r="AJ987" s="633"/>
      <c r="AK987" s="633"/>
      <c r="AL987" s="16"/>
      <c r="AM987" s="16"/>
      <c r="AN987" s="16"/>
      <c r="AO987" s="16"/>
      <c r="AP987" s="16"/>
      <c r="AQ987" s="16"/>
      <c r="AR987" s="16"/>
      <c r="AS987" s="16"/>
      <c r="AT987" s="17"/>
    </row>
    <row r="988" spans="1:46" s="12" customFormat="1" ht="9.9499999999999993" customHeight="1">
      <c r="A988" s="8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10"/>
      <c r="X988" s="8"/>
      <c r="Y988" s="9"/>
      <c r="Z988" s="9"/>
      <c r="AA988" s="9"/>
      <c r="AB988" s="9"/>
      <c r="AC988" s="9"/>
      <c r="AD988" s="9"/>
      <c r="AE988" s="9"/>
      <c r="AF988" s="9"/>
      <c r="AG988" s="9"/>
      <c r="AH988" s="9"/>
      <c r="AI988" s="9"/>
      <c r="AJ988" s="9"/>
      <c r="AK988" s="9"/>
      <c r="AL988" s="9"/>
      <c r="AM988" s="9"/>
      <c r="AN988" s="9"/>
      <c r="AO988" s="9"/>
      <c r="AP988" s="9"/>
      <c r="AQ988" s="9"/>
      <c r="AR988" s="9"/>
      <c r="AS988" s="9"/>
      <c r="AT988" s="10"/>
    </row>
    <row r="989" spans="1:46" s="12" customFormat="1" ht="12.75" customHeight="1">
      <c r="A989" s="621" t="str">
        <f>Name</f>
        <v>ТСЖ "Ласточка"</v>
      </c>
      <c r="B989" s="622"/>
      <c r="C989" s="622"/>
      <c r="D989" s="622"/>
      <c r="E989" s="622"/>
      <c r="F989" s="622"/>
      <c r="G989" s="622"/>
      <c r="H989" s="622"/>
      <c r="I989" s="622"/>
      <c r="J989" s="622"/>
      <c r="K989" s="622"/>
      <c r="L989" s="622"/>
      <c r="M989" s="622"/>
      <c r="N989" s="622"/>
      <c r="O989" s="622"/>
      <c r="P989" s="622"/>
      <c r="Q989" s="622"/>
      <c r="R989" s="622"/>
      <c r="S989" s="622"/>
      <c r="T989" s="622"/>
      <c r="U989" s="622"/>
      <c r="V989" s="622"/>
      <c r="W989" s="623"/>
      <c r="X989" s="621" t="str">
        <f>Name</f>
        <v>ТСЖ "Ласточка"</v>
      </c>
      <c r="Y989" s="622"/>
      <c r="Z989" s="622"/>
      <c r="AA989" s="622"/>
      <c r="AB989" s="622"/>
      <c r="AC989" s="622"/>
      <c r="AD989" s="622"/>
      <c r="AE989" s="622"/>
      <c r="AF989" s="622"/>
      <c r="AG989" s="622"/>
      <c r="AH989" s="622"/>
      <c r="AI989" s="622"/>
      <c r="AJ989" s="622"/>
      <c r="AK989" s="622"/>
      <c r="AL989" s="622"/>
      <c r="AM989" s="622"/>
      <c r="AN989" s="622"/>
      <c r="AO989" s="622"/>
      <c r="AP989" s="622"/>
      <c r="AQ989" s="622"/>
      <c r="AR989" s="622"/>
      <c r="AS989" s="622"/>
      <c r="AT989" s="623"/>
    </row>
    <row r="990" spans="1:46" s="12" customFormat="1" ht="12.75" customHeight="1">
      <c r="A990" s="624"/>
      <c r="B990" s="622"/>
      <c r="C990" s="622"/>
      <c r="D990" s="622"/>
      <c r="E990" s="622"/>
      <c r="F990" s="622"/>
      <c r="G990" s="622"/>
      <c r="H990" s="622"/>
      <c r="I990" s="622"/>
      <c r="J990" s="622"/>
      <c r="K990" s="622"/>
      <c r="L990" s="622"/>
      <c r="M990" s="622"/>
      <c r="N990" s="622"/>
      <c r="O990" s="622"/>
      <c r="P990" s="622"/>
      <c r="Q990" s="622"/>
      <c r="R990" s="622"/>
      <c r="S990" s="622"/>
      <c r="T990" s="622"/>
      <c r="U990" s="622"/>
      <c r="V990" s="622"/>
      <c r="W990" s="623"/>
      <c r="X990" s="624"/>
      <c r="Y990" s="622"/>
      <c r="Z990" s="622"/>
      <c r="AA990" s="622"/>
      <c r="AB990" s="622"/>
      <c r="AC990" s="622"/>
      <c r="AD990" s="622"/>
      <c r="AE990" s="622"/>
      <c r="AF990" s="622"/>
      <c r="AG990" s="622"/>
      <c r="AH990" s="622"/>
      <c r="AI990" s="622"/>
      <c r="AJ990" s="622"/>
      <c r="AK990" s="622"/>
      <c r="AL990" s="622"/>
      <c r="AM990" s="622"/>
      <c r="AN990" s="622"/>
      <c r="AO990" s="622"/>
      <c r="AP990" s="622"/>
      <c r="AQ990" s="622"/>
      <c r="AR990" s="622"/>
      <c r="AS990" s="622"/>
      <c r="AT990" s="623"/>
    </row>
    <row r="991" spans="1:46" s="12" customFormat="1" ht="6" customHeight="1">
      <c r="A991" s="13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4"/>
      <c r="X991" s="13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4"/>
    </row>
    <row r="992" spans="1:46" s="12" customFormat="1" ht="9.9499999999999993" customHeight="1">
      <c r="A992" s="13"/>
      <c r="B992" s="628" t="str">
        <f>"ИНН "&amp;INN&amp;", БИК "&amp;BIC&amp;", Р/С "&amp;PersonalAcc</f>
        <v>ИНН 2538091633, БИК 040813608, Р/С 40703810050000001746</v>
      </c>
      <c r="C992" s="628"/>
      <c r="D992" s="628"/>
      <c r="E992" s="628"/>
      <c r="F992" s="628"/>
      <c r="G992" s="628"/>
      <c r="H992" s="628"/>
      <c r="I992" s="628"/>
      <c r="J992" s="628"/>
      <c r="K992" s="628"/>
      <c r="L992" s="628"/>
      <c r="M992" s="628"/>
      <c r="N992" s="628"/>
      <c r="O992" s="53"/>
      <c r="P992" s="53"/>
      <c r="Q992" s="53"/>
      <c r="R992" s="53"/>
      <c r="S992" s="53"/>
      <c r="T992" s="53"/>
      <c r="U992" s="53"/>
      <c r="V992" s="53"/>
      <c r="W992" s="14"/>
      <c r="X992" s="13"/>
      <c r="Y992" s="628" t="str">
        <f>"ИНН "&amp;INN&amp;", БИК "&amp;BIC&amp;", Р/С "&amp;PersonalAcc</f>
        <v>ИНН 2538091633, БИК 040813608, Р/С 40703810050000001746</v>
      </c>
      <c r="Z992" s="628"/>
      <c r="AA992" s="628"/>
      <c r="AB992" s="628"/>
      <c r="AC992" s="628"/>
      <c r="AD992" s="628"/>
      <c r="AE992" s="628"/>
      <c r="AF992" s="628"/>
      <c r="AG992" s="628"/>
      <c r="AH992" s="628"/>
      <c r="AI992" s="628"/>
      <c r="AJ992" s="628"/>
      <c r="AK992" s="628"/>
      <c r="AL992" s="53"/>
      <c r="AM992" s="53"/>
      <c r="AN992" s="53"/>
      <c r="AO992" s="53"/>
      <c r="AP992" s="53"/>
      <c r="AQ992" s="53"/>
      <c r="AR992" s="53"/>
      <c r="AS992" s="53"/>
      <c r="AT992" s="14"/>
    </row>
    <row r="993" spans="1:46" s="12" customFormat="1" ht="9.9499999999999993" customHeight="1">
      <c r="A993" s="13"/>
      <c r="B993" s="628"/>
      <c r="C993" s="628"/>
      <c r="D993" s="628"/>
      <c r="E993" s="628"/>
      <c r="F993" s="628"/>
      <c r="G993" s="628"/>
      <c r="H993" s="628"/>
      <c r="I993" s="628"/>
      <c r="J993" s="628"/>
      <c r="K993" s="628"/>
      <c r="L993" s="628"/>
      <c r="M993" s="628"/>
      <c r="N993" s="628"/>
      <c r="O993" s="53"/>
      <c r="P993" s="53"/>
      <c r="Q993" s="53"/>
      <c r="R993" s="53"/>
      <c r="S993" s="53"/>
      <c r="T993" s="53"/>
      <c r="U993" s="53"/>
      <c r="V993" s="53"/>
      <c r="W993" s="14"/>
      <c r="X993" s="13"/>
      <c r="Y993" s="628"/>
      <c r="Z993" s="628"/>
      <c r="AA993" s="628"/>
      <c r="AB993" s="628"/>
      <c r="AC993" s="628"/>
      <c r="AD993" s="628"/>
      <c r="AE993" s="628"/>
      <c r="AF993" s="628"/>
      <c r="AG993" s="628"/>
      <c r="AH993" s="628"/>
      <c r="AI993" s="628"/>
      <c r="AJ993" s="628"/>
      <c r="AK993" s="628"/>
      <c r="AL993" s="53"/>
      <c r="AM993" s="53"/>
      <c r="AN993" s="53"/>
      <c r="AO993" s="53"/>
      <c r="AP993" s="53"/>
      <c r="AQ993" s="53"/>
      <c r="AR993" s="53"/>
      <c r="AS993" s="53"/>
      <c r="AT993" s="14"/>
    </row>
    <row r="994" spans="1:46" s="12" customFormat="1" ht="6" customHeight="1">
      <c r="A994" s="13"/>
      <c r="B994" s="628"/>
      <c r="C994" s="628"/>
      <c r="D994" s="628"/>
      <c r="E994" s="628"/>
      <c r="F994" s="628"/>
      <c r="G994" s="628"/>
      <c r="H994" s="628"/>
      <c r="I994" s="628"/>
      <c r="J994" s="628"/>
      <c r="K994" s="628"/>
      <c r="L994" s="628"/>
      <c r="M994" s="628"/>
      <c r="N994" s="628"/>
      <c r="O994" s="11"/>
      <c r="P994" s="11"/>
      <c r="Q994" s="11"/>
      <c r="R994" s="11"/>
      <c r="S994" s="11"/>
      <c r="T994" s="11"/>
      <c r="U994" s="11"/>
      <c r="V994" s="11"/>
      <c r="W994" s="14"/>
      <c r="X994" s="13"/>
      <c r="Y994" s="628"/>
      <c r="Z994" s="628"/>
      <c r="AA994" s="628"/>
      <c r="AB994" s="628"/>
      <c r="AC994" s="628"/>
      <c r="AD994" s="628"/>
      <c r="AE994" s="628"/>
      <c r="AF994" s="628"/>
      <c r="AG994" s="628"/>
      <c r="AH994" s="628"/>
      <c r="AI994" s="628"/>
      <c r="AJ994" s="628"/>
      <c r="AK994" s="628"/>
      <c r="AL994" s="11"/>
      <c r="AM994" s="11"/>
      <c r="AN994" s="11"/>
      <c r="AO994" s="11"/>
      <c r="AP994" s="11"/>
      <c r="AQ994" s="11"/>
      <c r="AR994" s="11"/>
      <c r="AS994" s="11"/>
      <c r="AT994" s="14"/>
    </row>
    <row r="995" spans="1:46" s="12" customFormat="1" ht="8.1" customHeight="1">
      <c r="A995" s="13"/>
      <c r="B995" s="628"/>
      <c r="C995" s="628"/>
      <c r="D995" s="628"/>
      <c r="E995" s="628"/>
      <c r="F995" s="628"/>
      <c r="G995" s="628"/>
      <c r="H995" s="628"/>
      <c r="I995" s="628"/>
      <c r="J995" s="628"/>
      <c r="K995" s="628"/>
      <c r="L995" s="628"/>
      <c r="M995" s="628"/>
      <c r="N995" s="628"/>
      <c r="O995" s="11"/>
      <c r="P995" s="11"/>
      <c r="Q995" s="11"/>
      <c r="R995" s="11"/>
      <c r="S995" s="11"/>
      <c r="T995" s="11"/>
      <c r="U995" s="11"/>
      <c r="V995" s="11"/>
      <c r="W995" s="14"/>
      <c r="X995" s="13"/>
      <c r="Y995" s="628"/>
      <c r="Z995" s="628"/>
      <c r="AA995" s="628"/>
      <c r="AB995" s="628"/>
      <c r="AC995" s="628"/>
      <c r="AD995" s="628"/>
      <c r="AE995" s="628"/>
      <c r="AF995" s="628"/>
      <c r="AG995" s="628"/>
      <c r="AH995" s="628"/>
      <c r="AI995" s="628"/>
      <c r="AJ995" s="628"/>
      <c r="AK995" s="628"/>
      <c r="AL995" s="11"/>
      <c r="AM995" s="11"/>
      <c r="AN995" s="11"/>
      <c r="AO995" s="11"/>
      <c r="AP995" s="11"/>
      <c r="AQ995" s="11"/>
      <c r="AR995" s="11"/>
      <c r="AS995" s="11"/>
      <c r="AT995" s="14"/>
    </row>
    <row r="996" spans="1:46" s="12" customFormat="1" ht="8.1" customHeight="1">
      <c r="A996" s="13"/>
      <c r="B996" s="628"/>
      <c r="C996" s="628"/>
      <c r="D996" s="628"/>
      <c r="E996" s="628"/>
      <c r="F996" s="628"/>
      <c r="G996" s="628"/>
      <c r="H996" s="628"/>
      <c r="I996" s="628"/>
      <c r="J996" s="628"/>
      <c r="K996" s="628"/>
      <c r="L996" s="628"/>
      <c r="M996" s="628"/>
      <c r="N996" s="628"/>
      <c r="O996" s="11"/>
      <c r="P996" s="11"/>
      <c r="Q996" s="11"/>
      <c r="R996" s="11"/>
      <c r="S996" s="11"/>
      <c r="T996" s="11"/>
      <c r="U996" s="11"/>
      <c r="V996" s="11"/>
      <c r="W996" s="14"/>
      <c r="X996" s="13"/>
      <c r="Y996" s="628"/>
      <c r="Z996" s="628"/>
      <c r="AA996" s="628"/>
      <c r="AB996" s="628"/>
      <c r="AC996" s="628"/>
      <c r="AD996" s="628"/>
      <c r="AE996" s="628"/>
      <c r="AF996" s="628"/>
      <c r="AG996" s="628"/>
      <c r="AH996" s="628"/>
      <c r="AI996" s="628"/>
      <c r="AJ996" s="628"/>
      <c r="AK996" s="628"/>
      <c r="AL996" s="11"/>
      <c r="AM996" s="11"/>
      <c r="AN996" s="11"/>
      <c r="AO996" s="11"/>
      <c r="AP996" s="11"/>
      <c r="AQ996" s="11"/>
      <c r="AR996" s="11"/>
      <c r="AS996" s="11"/>
      <c r="AT996" s="14"/>
    </row>
    <row r="997" spans="1:46" s="12" customFormat="1" ht="9.9499999999999993" customHeight="1">
      <c r="A997" s="13"/>
      <c r="B997" s="629" t="s">
        <v>782</v>
      </c>
      <c r="C997" s="629"/>
      <c r="D997" s="629"/>
      <c r="E997" s="629"/>
      <c r="F997" s="629"/>
      <c r="G997" s="629"/>
      <c r="H997" s="629"/>
      <c r="I997" s="629"/>
      <c r="J997" s="629"/>
      <c r="K997" s="629"/>
      <c r="L997" s="629"/>
      <c r="M997" s="629"/>
      <c r="N997" s="630"/>
      <c r="O997" s="11"/>
      <c r="P997" s="11"/>
      <c r="Q997" s="11"/>
      <c r="R997" s="11"/>
      <c r="S997" s="11"/>
      <c r="T997" s="11"/>
      <c r="U997" s="11"/>
      <c r="V997" s="11"/>
      <c r="W997" s="14"/>
      <c r="X997" s="13"/>
      <c r="Y997" s="629" t="s">
        <v>783</v>
      </c>
      <c r="Z997" s="629"/>
      <c r="AA997" s="629"/>
      <c r="AB997" s="629"/>
      <c r="AC997" s="629"/>
      <c r="AD997" s="629"/>
      <c r="AE997" s="629"/>
      <c r="AF997" s="629"/>
      <c r="AG997" s="629"/>
      <c r="AH997" s="629"/>
      <c r="AI997" s="629"/>
      <c r="AJ997" s="629"/>
      <c r="AK997" s="630"/>
      <c r="AL997" s="11"/>
      <c r="AM997" s="11"/>
      <c r="AN997" s="11"/>
      <c r="AO997" s="11"/>
      <c r="AP997" s="11"/>
      <c r="AQ997" s="11"/>
      <c r="AR997" s="11"/>
      <c r="AS997" s="11"/>
      <c r="AT997" s="14"/>
    </row>
    <row r="998" spans="1:46" s="12" customFormat="1" ht="8.1" customHeight="1">
      <c r="A998" s="13"/>
      <c r="B998" s="629"/>
      <c r="C998" s="629"/>
      <c r="D998" s="629"/>
      <c r="E998" s="629"/>
      <c r="F998" s="629"/>
      <c r="G998" s="629"/>
      <c r="H998" s="629"/>
      <c r="I998" s="629"/>
      <c r="J998" s="629"/>
      <c r="K998" s="629"/>
      <c r="L998" s="629"/>
      <c r="M998" s="629"/>
      <c r="N998" s="630"/>
      <c r="O998" s="11"/>
      <c r="P998" s="11"/>
      <c r="Q998" s="11"/>
      <c r="R998" s="11"/>
      <c r="S998" s="11"/>
      <c r="T998" s="11"/>
      <c r="U998" s="11"/>
      <c r="V998" s="11"/>
      <c r="W998" s="14"/>
      <c r="X998" s="13"/>
      <c r="Y998" s="629"/>
      <c r="Z998" s="629"/>
      <c r="AA998" s="629"/>
      <c r="AB998" s="629"/>
      <c r="AC998" s="629"/>
      <c r="AD998" s="629"/>
      <c r="AE998" s="629"/>
      <c r="AF998" s="629"/>
      <c r="AG998" s="629"/>
      <c r="AH998" s="629"/>
      <c r="AI998" s="629"/>
      <c r="AJ998" s="629"/>
      <c r="AK998" s="630"/>
      <c r="AL998" s="11"/>
      <c r="AM998" s="11"/>
      <c r="AN998" s="11"/>
      <c r="AO998" s="11"/>
      <c r="AP998" s="11"/>
      <c r="AQ998" s="11"/>
      <c r="AR998" s="11"/>
      <c r="AS998" s="11"/>
      <c r="AT998" s="14"/>
    </row>
    <row r="999" spans="1:46" s="12" customFormat="1" ht="8.1" customHeight="1">
      <c r="A999" s="13"/>
      <c r="B999" s="629" t="s">
        <v>1020</v>
      </c>
      <c r="C999" s="629"/>
      <c r="D999" s="629"/>
      <c r="E999" s="629"/>
      <c r="F999" s="629"/>
      <c r="G999" s="629"/>
      <c r="H999" s="629"/>
      <c r="I999" s="629"/>
      <c r="J999" s="629"/>
      <c r="K999" s="629"/>
      <c r="L999" s="629"/>
      <c r="M999" s="629"/>
      <c r="N999" s="630"/>
      <c r="O999" s="11"/>
      <c r="P999" s="11"/>
      <c r="Q999" s="11"/>
      <c r="R999" s="11"/>
      <c r="S999" s="11"/>
      <c r="T999" s="11"/>
      <c r="U999" s="11"/>
      <c r="V999" s="11"/>
      <c r="W999" s="14"/>
      <c r="X999" s="13"/>
      <c r="Y999" s="629" t="s">
        <v>1020</v>
      </c>
      <c r="Z999" s="629"/>
      <c r="AA999" s="629"/>
      <c r="AB999" s="629"/>
      <c r="AC999" s="629"/>
      <c r="AD999" s="629"/>
      <c r="AE999" s="629"/>
      <c r="AF999" s="629"/>
      <c r="AG999" s="629"/>
      <c r="AH999" s="629"/>
      <c r="AI999" s="629"/>
      <c r="AJ999" s="629"/>
      <c r="AK999" s="630"/>
      <c r="AL999" s="11"/>
      <c r="AM999" s="11"/>
      <c r="AN999" s="11"/>
      <c r="AO999" s="11"/>
      <c r="AP999" s="11"/>
      <c r="AQ999" s="11"/>
      <c r="AR999" s="11"/>
      <c r="AS999" s="11"/>
      <c r="AT999" s="14"/>
    </row>
    <row r="1000" spans="1:46" s="12" customFormat="1" ht="9.9499999999999993" customHeight="1">
      <c r="A1000" s="13"/>
      <c r="B1000" s="629"/>
      <c r="C1000" s="629"/>
      <c r="D1000" s="629"/>
      <c r="E1000" s="629"/>
      <c r="F1000" s="629"/>
      <c r="G1000" s="629"/>
      <c r="H1000" s="629"/>
      <c r="I1000" s="629"/>
      <c r="J1000" s="629"/>
      <c r="K1000" s="629"/>
      <c r="L1000" s="629"/>
      <c r="M1000" s="629"/>
      <c r="N1000" s="630"/>
      <c r="O1000" s="11"/>
      <c r="P1000" s="11"/>
      <c r="Q1000" s="11"/>
      <c r="R1000" s="11"/>
      <c r="S1000" s="11"/>
      <c r="T1000" s="11"/>
      <c r="U1000" s="11"/>
      <c r="V1000" s="11"/>
      <c r="W1000" s="14"/>
      <c r="X1000" s="13"/>
      <c r="Y1000" s="629"/>
      <c r="Z1000" s="629"/>
      <c r="AA1000" s="629"/>
      <c r="AB1000" s="629"/>
      <c r="AC1000" s="629"/>
      <c r="AD1000" s="629"/>
      <c r="AE1000" s="629"/>
      <c r="AF1000" s="629"/>
      <c r="AG1000" s="629"/>
      <c r="AH1000" s="629"/>
      <c r="AI1000" s="629"/>
      <c r="AJ1000" s="629"/>
      <c r="AK1000" s="630"/>
      <c r="AL1000" s="11"/>
      <c r="AM1000" s="11"/>
      <c r="AN1000" s="11"/>
      <c r="AO1000" s="11"/>
      <c r="AP1000" s="11"/>
      <c r="AQ1000" s="11"/>
      <c r="AR1000" s="11"/>
      <c r="AS1000" s="11"/>
      <c r="AT1000" s="14"/>
    </row>
    <row r="1001" spans="1:46" s="12" customFormat="1" ht="8.1" customHeight="1">
      <c r="A1001" s="13"/>
      <c r="B1001" s="629" t="s">
        <v>1109</v>
      </c>
      <c r="C1001" s="629"/>
      <c r="D1001" s="629"/>
      <c r="E1001" s="629"/>
      <c r="F1001" s="629"/>
      <c r="G1001" s="629"/>
      <c r="H1001" s="629"/>
      <c r="I1001" s="629"/>
      <c r="J1001" s="629"/>
      <c r="K1001" s="629"/>
      <c r="L1001" s="629"/>
      <c r="M1001" s="629"/>
      <c r="N1001" s="630"/>
      <c r="O1001" s="11"/>
      <c r="P1001" s="11"/>
      <c r="Q1001" s="11"/>
      <c r="R1001" s="11"/>
      <c r="S1001" s="11"/>
      <c r="T1001" s="11"/>
      <c r="U1001" s="11"/>
      <c r="V1001" s="11"/>
      <c r="W1001" s="14"/>
      <c r="X1001" s="13"/>
      <c r="Y1001" s="629" t="s">
        <v>1110</v>
      </c>
      <c r="Z1001" s="629"/>
      <c r="AA1001" s="629"/>
      <c r="AB1001" s="629"/>
      <c r="AC1001" s="629"/>
      <c r="AD1001" s="629"/>
      <c r="AE1001" s="629"/>
      <c r="AF1001" s="629"/>
      <c r="AG1001" s="629"/>
      <c r="AH1001" s="629"/>
      <c r="AI1001" s="629"/>
      <c r="AJ1001" s="629"/>
      <c r="AK1001" s="630"/>
      <c r="AL1001" s="11"/>
      <c r="AM1001" s="11"/>
      <c r="AN1001" s="11"/>
      <c r="AO1001" s="11"/>
      <c r="AP1001" s="11"/>
      <c r="AQ1001" s="11"/>
      <c r="AR1001" s="11"/>
      <c r="AS1001" s="11"/>
      <c r="AT1001" s="14"/>
    </row>
    <row r="1002" spans="1:46" s="12" customFormat="1" ht="8.1" customHeight="1">
      <c r="A1002" s="13"/>
      <c r="B1002" s="629"/>
      <c r="C1002" s="629"/>
      <c r="D1002" s="629"/>
      <c r="E1002" s="629"/>
      <c r="F1002" s="629"/>
      <c r="G1002" s="629"/>
      <c r="H1002" s="629"/>
      <c r="I1002" s="629"/>
      <c r="J1002" s="629"/>
      <c r="K1002" s="629"/>
      <c r="L1002" s="629"/>
      <c r="M1002" s="629"/>
      <c r="N1002" s="630"/>
      <c r="O1002" s="11"/>
      <c r="P1002" s="11"/>
      <c r="Q1002" s="11"/>
      <c r="R1002" s="11"/>
      <c r="S1002" s="11"/>
      <c r="T1002" s="11"/>
      <c r="U1002" s="11"/>
      <c r="V1002" s="11"/>
      <c r="W1002" s="14"/>
      <c r="X1002" s="13"/>
      <c r="Y1002" s="629"/>
      <c r="Z1002" s="629"/>
      <c r="AA1002" s="629"/>
      <c r="AB1002" s="629"/>
      <c r="AC1002" s="629"/>
      <c r="AD1002" s="629"/>
      <c r="AE1002" s="629"/>
      <c r="AF1002" s="629"/>
      <c r="AG1002" s="629"/>
      <c r="AH1002" s="629"/>
      <c r="AI1002" s="629"/>
      <c r="AJ1002" s="629"/>
      <c r="AK1002" s="630"/>
      <c r="AL1002" s="11"/>
      <c r="AM1002" s="11"/>
      <c r="AN1002" s="11"/>
      <c r="AO1002" s="11"/>
      <c r="AP1002" s="11"/>
      <c r="AQ1002" s="11"/>
      <c r="AR1002" s="11"/>
      <c r="AS1002" s="11"/>
      <c r="AT1002" s="14"/>
    </row>
    <row r="1003" spans="1:46" s="12" customFormat="1" ht="9.9499999999999993" customHeight="1">
      <c r="A1003" s="13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4"/>
      <c r="X1003" s="13"/>
      <c r="Y1003" s="11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  <c r="AT1003" s="14"/>
    </row>
    <row r="1004" spans="1:46" s="12" customFormat="1" ht="8.1" customHeight="1">
      <c r="A1004" s="13"/>
      <c r="B1004" s="631" t="s">
        <v>904</v>
      </c>
      <c r="C1004" s="631"/>
      <c r="D1004" s="631"/>
      <c r="E1004" s="631"/>
      <c r="F1004" s="631"/>
      <c r="G1004" s="631"/>
      <c r="H1004" s="631"/>
      <c r="I1004" s="631"/>
      <c r="J1004" s="631"/>
      <c r="K1004" s="631"/>
      <c r="L1004" s="631"/>
      <c r="M1004" s="631"/>
      <c r="N1004" s="632"/>
      <c r="O1004" s="11"/>
      <c r="P1004" s="11"/>
      <c r="Q1004" s="11"/>
      <c r="R1004" s="11"/>
      <c r="S1004" s="11"/>
      <c r="T1004" s="11"/>
      <c r="U1004" s="11"/>
      <c r="V1004" s="11"/>
      <c r="W1004" s="14"/>
      <c r="X1004" s="13"/>
      <c r="Y1004" s="631" t="s">
        <v>905</v>
      </c>
      <c r="Z1004" s="631"/>
      <c r="AA1004" s="631"/>
      <c r="AB1004" s="631"/>
      <c r="AC1004" s="631"/>
      <c r="AD1004" s="631"/>
      <c r="AE1004" s="631"/>
      <c r="AF1004" s="631"/>
      <c r="AG1004" s="631"/>
      <c r="AH1004" s="631"/>
      <c r="AI1004" s="631"/>
      <c r="AJ1004" s="631"/>
      <c r="AK1004" s="632"/>
      <c r="AL1004" s="11"/>
      <c r="AM1004" s="11"/>
      <c r="AN1004" s="11"/>
      <c r="AO1004" s="11"/>
      <c r="AP1004" s="11"/>
      <c r="AQ1004" s="11"/>
      <c r="AR1004" s="11"/>
      <c r="AS1004" s="11"/>
      <c r="AT1004" s="14"/>
    </row>
    <row r="1005" spans="1:46" s="12" customFormat="1" ht="9.9499999999999993" customHeight="1">
      <c r="A1005" s="13"/>
      <c r="B1005" s="631"/>
      <c r="C1005" s="631"/>
      <c r="D1005" s="631"/>
      <c r="E1005" s="631"/>
      <c r="F1005" s="631"/>
      <c r="G1005" s="631"/>
      <c r="H1005" s="631"/>
      <c r="I1005" s="631"/>
      <c r="J1005" s="631"/>
      <c r="K1005" s="631"/>
      <c r="L1005" s="631"/>
      <c r="M1005" s="631"/>
      <c r="N1005" s="632"/>
      <c r="O1005" s="11"/>
      <c r="P1005" s="11"/>
      <c r="Q1005" s="11"/>
      <c r="R1005" s="11"/>
      <c r="S1005" s="11"/>
      <c r="T1005" s="11"/>
      <c r="U1005" s="11"/>
      <c r="V1005" s="11"/>
      <c r="W1005" s="14"/>
      <c r="X1005" s="13"/>
      <c r="Y1005" s="631"/>
      <c r="Z1005" s="631"/>
      <c r="AA1005" s="631"/>
      <c r="AB1005" s="631"/>
      <c r="AC1005" s="631"/>
      <c r="AD1005" s="631"/>
      <c r="AE1005" s="631"/>
      <c r="AF1005" s="631"/>
      <c r="AG1005" s="631"/>
      <c r="AH1005" s="631"/>
      <c r="AI1005" s="631"/>
      <c r="AJ1005" s="631"/>
      <c r="AK1005" s="632"/>
      <c r="AL1005" s="11"/>
      <c r="AM1005" s="11"/>
      <c r="AN1005" s="11"/>
      <c r="AO1005" s="11"/>
      <c r="AP1005" s="11"/>
      <c r="AQ1005" s="11"/>
      <c r="AR1005" s="11"/>
      <c r="AS1005" s="11"/>
      <c r="AT1005" s="14"/>
    </row>
    <row r="1006" spans="1:46" s="12" customFormat="1" ht="9.9499999999999993" customHeight="1">
      <c r="A1006" s="13"/>
      <c r="B1006" s="631"/>
      <c r="C1006" s="631"/>
      <c r="D1006" s="631"/>
      <c r="E1006" s="631"/>
      <c r="F1006" s="631"/>
      <c r="G1006" s="631"/>
      <c r="H1006" s="631"/>
      <c r="I1006" s="631"/>
      <c r="J1006" s="631"/>
      <c r="K1006" s="631"/>
      <c r="L1006" s="631"/>
      <c r="M1006" s="631"/>
      <c r="N1006" s="632"/>
      <c r="O1006" s="11"/>
      <c r="P1006" s="11"/>
      <c r="Q1006" s="11"/>
      <c r="R1006" s="11"/>
      <c r="S1006" s="11"/>
      <c r="T1006" s="11"/>
      <c r="U1006" s="11"/>
      <c r="V1006" s="11"/>
      <c r="W1006" s="14"/>
      <c r="X1006" s="13"/>
      <c r="Y1006" s="631"/>
      <c r="Z1006" s="631"/>
      <c r="AA1006" s="631"/>
      <c r="AB1006" s="631"/>
      <c r="AC1006" s="631"/>
      <c r="AD1006" s="631"/>
      <c r="AE1006" s="631"/>
      <c r="AF1006" s="631"/>
      <c r="AG1006" s="631"/>
      <c r="AH1006" s="631"/>
      <c r="AI1006" s="631"/>
      <c r="AJ1006" s="631"/>
      <c r="AK1006" s="632"/>
      <c r="AL1006" s="11"/>
      <c r="AM1006" s="11"/>
      <c r="AN1006" s="11"/>
      <c r="AO1006" s="11"/>
      <c r="AP1006" s="11"/>
      <c r="AQ1006" s="11"/>
      <c r="AR1006" s="11"/>
      <c r="AS1006" s="11"/>
      <c r="AT1006" s="14"/>
    </row>
    <row r="1007" spans="1:46" s="12" customFormat="1" ht="9.9499999999999993" customHeight="1">
      <c r="A1007" s="13"/>
      <c r="B1007" s="631"/>
      <c r="C1007" s="631"/>
      <c r="D1007" s="631"/>
      <c r="E1007" s="631"/>
      <c r="F1007" s="631"/>
      <c r="G1007" s="631"/>
      <c r="H1007" s="631"/>
      <c r="I1007" s="631"/>
      <c r="J1007" s="631"/>
      <c r="K1007" s="631"/>
      <c r="L1007" s="631"/>
      <c r="M1007" s="631"/>
      <c r="N1007" s="632"/>
      <c r="O1007" s="11"/>
      <c r="P1007" s="11"/>
      <c r="Q1007" s="11"/>
      <c r="R1007" s="11"/>
      <c r="S1007" s="11"/>
      <c r="T1007" s="11"/>
      <c r="U1007" s="11"/>
      <c r="V1007" s="11"/>
      <c r="W1007" s="14"/>
      <c r="X1007" s="13"/>
      <c r="Y1007" s="631"/>
      <c r="Z1007" s="631"/>
      <c r="AA1007" s="631"/>
      <c r="AB1007" s="631"/>
      <c r="AC1007" s="631"/>
      <c r="AD1007" s="631"/>
      <c r="AE1007" s="631"/>
      <c r="AF1007" s="631"/>
      <c r="AG1007" s="631"/>
      <c r="AH1007" s="631"/>
      <c r="AI1007" s="631"/>
      <c r="AJ1007" s="631"/>
      <c r="AK1007" s="632"/>
      <c r="AL1007" s="11"/>
      <c r="AM1007" s="11"/>
      <c r="AN1007" s="11"/>
      <c r="AO1007" s="11"/>
      <c r="AP1007" s="11"/>
      <c r="AQ1007" s="11"/>
      <c r="AR1007" s="11"/>
      <c r="AS1007" s="11"/>
      <c r="AT1007" s="14"/>
    </row>
    <row r="1008" spans="1:46" s="12" customFormat="1" ht="6" customHeight="1">
      <c r="A1008" s="15"/>
      <c r="B1008" s="633"/>
      <c r="C1008" s="633"/>
      <c r="D1008" s="633"/>
      <c r="E1008" s="633"/>
      <c r="F1008" s="633"/>
      <c r="G1008" s="633"/>
      <c r="H1008" s="633"/>
      <c r="I1008" s="633"/>
      <c r="J1008" s="633"/>
      <c r="K1008" s="633"/>
      <c r="L1008" s="633"/>
      <c r="M1008" s="633"/>
      <c r="N1008" s="633"/>
      <c r="O1008" s="16"/>
      <c r="P1008" s="16"/>
      <c r="Q1008" s="16"/>
      <c r="R1008" s="16"/>
      <c r="S1008" s="16"/>
      <c r="T1008" s="16"/>
      <c r="U1008" s="16"/>
      <c r="V1008" s="16"/>
      <c r="W1008" s="17"/>
      <c r="X1008" s="15"/>
      <c r="Y1008" s="633"/>
      <c r="Z1008" s="633"/>
      <c r="AA1008" s="633"/>
      <c r="AB1008" s="633"/>
      <c r="AC1008" s="633"/>
      <c r="AD1008" s="633"/>
      <c r="AE1008" s="633"/>
      <c r="AF1008" s="633"/>
      <c r="AG1008" s="633"/>
      <c r="AH1008" s="633"/>
      <c r="AI1008" s="633"/>
      <c r="AJ1008" s="633"/>
      <c r="AK1008" s="633"/>
      <c r="AL1008" s="16"/>
      <c r="AM1008" s="16"/>
      <c r="AN1008" s="16"/>
      <c r="AO1008" s="16"/>
      <c r="AP1008" s="16"/>
      <c r="AQ1008" s="16"/>
      <c r="AR1008" s="16"/>
      <c r="AS1008" s="16"/>
      <c r="AT1008" s="17"/>
    </row>
    <row r="1009" spans="1:46" s="11" customFormat="1" ht="6.75" customHeight="1">
      <c r="A1009" s="8"/>
      <c r="B1009" s="9"/>
      <c r="C1009" s="9"/>
      <c r="D1009" s="9"/>
      <c r="E1009" s="9"/>
      <c r="F1009" s="9"/>
      <c r="G1009" s="9"/>
      <c r="H1009" s="9"/>
      <c r="I1009" s="9"/>
      <c r="J1009" s="9"/>
      <c r="K1009" s="9"/>
      <c r="L1009" s="9"/>
      <c r="M1009" s="9"/>
      <c r="N1009" s="9"/>
      <c r="O1009" s="9"/>
      <c r="P1009" s="9"/>
      <c r="Q1009" s="9"/>
      <c r="R1009" s="9"/>
      <c r="S1009" s="9"/>
      <c r="T1009" s="9"/>
      <c r="U1009" s="9"/>
      <c r="V1009" s="9"/>
      <c r="W1009" s="10"/>
      <c r="X1009" s="8"/>
      <c r="Y1009" s="9"/>
      <c r="Z1009" s="9"/>
      <c r="AA1009" s="9"/>
      <c r="AB1009" s="9"/>
      <c r="AC1009" s="9"/>
      <c r="AD1009" s="9"/>
      <c r="AE1009" s="9"/>
      <c r="AF1009" s="9"/>
      <c r="AG1009" s="9"/>
      <c r="AH1009" s="9"/>
      <c r="AI1009" s="9"/>
      <c r="AJ1009" s="9"/>
      <c r="AK1009" s="9"/>
      <c r="AL1009" s="9"/>
      <c r="AM1009" s="9"/>
      <c r="AN1009" s="9"/>
      <c r="AO1009" s="9"/>
      <c r="AP1009" s="9"/>
      <c r="AQ1009" s="9"/>
      <c r="AR1009" s="9"/>
      <c r="AS1009" s="9"/>
      <c r="AT1009" s="10"/>
    </row>
    <row r="1010" spans="1:46" s="12" customFormat="1" ht="12.75" customHeight="1">
      <c r="A1010" s="621" t="str">
        <f>Name</f>
        <v>ТСЖ "Ласточка"</v>
      </c>
      <c r="B1010" s="626"/>
      <c r="C1010" s="626"/>
      <c r="D1010" s="626"/>
      <c r="E1010" s="626"/>
      <c r="F1010" s="626"/>
      <c r="G1010" s="626"/>
      <c r="H1010" s="626"/>
      <c r="I1010" s="626"/>
      <c r="J1010" s="626"/>
      <c r="K1010" s="626"/>
      <c r="L1010" s="626"/>
      <c r="M1010" s="626"/>
      <c r="N1010" s="626"/>
      <c r="O1010" s="626"/>
      <c r="P1010" s="626"/>
      <c r="Q1010" s="626"/>
      <c r="R1010" s="626"/>
      <c r="S1010" s="626"/>
      <c r="T1010" s="626"/>
      <c r="U1010" s="626"/>
      <c r="V1010" s="626"/>
      <c r="W1010" s="627"/>
      <c r="X1010" s="621" t="str">
        <f>Name</f>
        <v>ТСЖ "Ласточка"</v>
      </c>
      <c r="Y1010" s="622"/>
      <c r="Z1010" s="622"/>
      <c r="AA1010" s="622"/>
      <c r="AB1010" s="622"/>
      <c r="AC1010" s="622"/>
      <c r="AD1010" s="622"/>
      <c r="AE1010" s="622"/>
      <c r="AF1010" s="622"/>
      <c r="AG1010" s="622"/>
      <c r="AH1010" s="622"/>
      <c r="AI1010" s="622"/>
      <c r="AJ1010" s="622"/>
      <c r="AK1010" s="622"/>
      <c r="AL1010" s="622"/>
      <c r="AM1010" s="622"/>
      <c r="AN1010" s="622"/>
      <c r="AO1010" s="622"/>
      <c r="AP1010" s="622"/>
      <c r="AQ1010" s="622"/>
      <c r="AR1010" s="622"/>
      <c r="AS1010" s="622"/>
      <c r="AT1010" s="623"/>
    </row>
    <row r="1011" spans="1:46" s="12" customFormat="1" ht="12.75" customHeight="1">
      <c r="A1011" s="621"/>
      <c r="B1011" s="626"/>
      <c r="C1011" s="626"/>
      <c r="D1011" s="626"/>
      <c r="E1011" s="626"/>
      <c r="F1011" s="626"/>
      <c r="G1011" s="626"/>
      <c r="H1011" s="626"/>
      <c r="I1011" s="626"/>
      <c r="J1011" s="626"/>
      <c r="K1011" s="626"/>
      <c r="L1011" s="626"/>
      <c r="M1011" s="626"/>
      <c r="N1011" s="626"/>
      <c r="O1011" s="626"/>
      <c r="P1011" s="626"/>
      <c r="Q1011" s="626"/>
      <c r="R1011" s="626"/>
      <c r="S1011" s="626"/>
      <c r="T1011" s="626"/>
      <c r="U1011" s="626"/>
      <c r="V1011" s="626"/>
      <c r="W1011" s="627"/>
      <c r="X1011" s="624"/>
      <c r="Y1011" s="622"/>
      <c r="Z1011" s="622"/>
      <c r="AA1011" s="622"/>
      <c r="AB1011" s="622"/>
      <c r="AC1011" s="622"/>
      <c r="AD1011" s="622"/>
      <c r="AE1011" s="622"/>
      <c r="AF1011" s="622"/>
      <c r="AG1011" s="622"/>
      <c r="AH1011" s="622"/>
      <c r="AI1011" s="622"/>
      <c r="AJ1011" s="622"/>
      <c r="AK1011" s="622"/>
      <c r="AL1011" s="622"/>
      <c r="AM1011" s="622"/>
      <c r="AN1011" s="622"/>
      <c r="AO1011" s="622"/>
      <c r="AP1011" s="622"/>
      <c r="AQ1011" s="622"/>
      <c r="AR1011" s="622"/>
      <c r="AS1011" s="622"/>
      <c r="AT1011" s="623"/>
    </row>
    <row r="1012" spans="1:46" s="12" customFormat="1" ht="6" customHeight="1">
      <c r="A1012" s="621"/>
      <c r="B1012" s="626"/>
      <c r="C1012" s="626"/>
      <c r="D1012" s="626"/>
      <c r="E1012" s="626"/>
      <c r="F1012" s="626"/>
      <c r="G1012" s="626"/>
      <c r="H1012" s="626"/>
      <c r="I1012" s="626"/>
      <c r="J1012" s="626"/>
      <c r="K1012" s="626"/>
      <c r="L1012" s="626"/>
      <c r="M1012" s="626"/>
      <c r="N1012" s="626"/>
      <c r="O1012" s="626"/>
      <c r="P1012" s="626"/>
      <c r="Q1012" s="626"/>
      <c r="R1012" s="626"/>
      <c r="S1012" s="626"/>
      <c r="T1012" s="626"/>
      <c r="U1012" s="626"/>
      <c r="V1012" s="626"/>
      <c r="W1012" s="627"/>
      <c r="X1012" s="13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  <c r="AP1012" s="11"/>
      <c r="AQ1012" s="11"/>
      <c r="AR1012" s="11"/>
      <c r="AS1012" s="11"/>
      <c r="AT1012" s="14"/>
    </row>
    <row r="1013" spans="1:46" s="12" customFormat="1" ht="9.9499999999999993" customHeight="1">
      <c r="A1013" s="13"/>
      <c r="B1013" s="625" t="str">
        <f>"ИНН "&amp;INN&amp;", БИК "&amp;BIC&amp;", Р/С "&amp;PersonalAcc</f>
        <v>ИНН 2538091633, БИК 040813608, Р/С 40703810050000001746</v>
      </c>
      <c r="C1013" s="625"/>
      <c r="D1013" s="625"/>
      <c r="E1013" s="625"/>
      <c r="F1013" s="625"/>
      <c r="G1013" s="625"/>
      <c r="H1013" s="625"/>
      <c r="I1013" s="625"/>
      <c r="J1013" s="625"/>
      <c r="K1013" s="625"/>
      <c r="L1013" s="625"/>
      <c r="M1013" s="625"/>
      <c r="N1013" s="625"/>
      <c r="O1013" s="53"/>
      <c r="P1013" s="53"/>
      <c r="Q1013" s="53"/>
      <c r="R1013" s="53"/>
      <c r="S1013" s="53"/>
      <c r="T1013" s="53"/>
      <c r="U1013" s="53"/>
      <c r="V1013" s="53"/>
      <c r="W1013" s="14"/>
      <c r="X1013" s="13"/>
      <c r="Y1013" s="628" t="str">
        <f>"ИНН "&amp;INN&amp;", БИК "&amp;BIC&amp;", Р/С "&amp;PersonalAcc</f>
        <v>ИНН 2538091633, БИК 040813608, Р/С 40703810050000001746</v>
      </c>
      <c r="Z1013" s="628"/>
      <c r="AA1013" s="628"/>
      <c r="AB1013" s="628"/>
      <c r="AC1013" s="628"/>
      <c r="AD1013" s="628"/>
      <c r="AE1013" s="628"/>
      <c r="AF1013" s="628"/>
      <c r="AG1013" s="628"/>
      <c r="AH1013" s="628"/>
      <c r="AI1013" s="628"/>
      <c r="AJ1013" s="628"/>
      <c r="AK1013" s="628"/>
      <c r="AL1013" s="53"/>
      <c r="AM1013" s="53"/>
      <c r="AN1013" s="53"/>
      <c r="AO1013" s="53"/>
      <c r="AP1013" s="53"/>
      <c r="AQ1013" s="53"/>
      <c r="AR1013" s="53"/>
      <c r="AS1013" s="53"/>
      <c r="AT1013" s="14"/>
    </row>
    <row r="1014" spans="1:46" s="12" customFormat="1" ht="9.9499999999999993" customHeight="1">
      <c r="A1014" s="13"/>
      <c r="B1014" s="625"/>
      <c r="C1014" s="625"/>
      <c r="D1014" s="625"/>
      <c r="E1014" s="625"/>
      <c r="F1014" s="625"/>
      <c r="G1014" s="625"/>
      <c r="H1014" s="625"/>
      <c r="I1014" s="625"/>
      <c r="J1014" s="625"/>
      <c r="K1014" s="625"/>
      <c r="L1014" s="625"/>
      <c r="M1014" s="625"/>
      <c r="N1014" s="625"/>
      <c r="O1014" s="53"/>
      <c r="P1014" s="53"/>
      <c r="Q1014" s="53"/>
      <c r="R1014" s="53"/>
      <c r="S1014" s="53"/>
      <c r="T1014" s="53"/>
      <c r="U1014" s="53"/>
      <c r="V1014" s="53"/>
      <c r="W1014" s="14"/>
      <c r="X1014" s="13"/>
      <c r="Y1014" s="628"/>
      <c r="Z1014" s="628"/>
      <c r="AA1014" s="628"/>
      <c r="AB1014" s="628"/>
      <c r="AC1014" s="628"/>
      <c r="AD1014" s="628"/>
      <c r="AE1014" s="628"/>
      <c r="AF1014" s="628"/>
      <c r="AG1014" s="628"/>
      <c r="AH1014" s="628"/>
      <c r="AI1014" s="628"/>
      <c r="AJ1014" s="628"/>
      <c r="AK1014" s="628"/>
      <c r="AL1014" s="53"/>
      <c r="AM1014" s="53"/>
      <c r="AN1014" s="53"/>
      <c r="AO1014" s="53"/>
      <c r="AP1014" s="53"/>
      <c r="AQ1014" s="53"/>
      <c r="AR1014" s="53"/>
      <c r="AS1014" s="53"/>
      <c r="AT1014" s="14"/>
    </row>
    <row r="1015" spans="1:46" s="12" customFormat="1" ht="6" customHeight="1">
      <c r="A1015" s="13"/>
      <c r="B1015" s="625"/>
      <c r="C1015" s="625"/>
      <c r="D1015" s="625"/>
      <c r="E1015" s="625"/>
      <c r="F1015" s="625"/>
      <c r="G1015" s="625"/>
      <c r="H1015" s="625"/>
      <c r="I1015" s="625"/>
      <c r="J1015" s="625"/>
      <c r="K1015" s="625"/>
      <c r="L1015" s="625"/>
      <c r="M1015" s="625"/>
      <c r="N1015" s="625"/>
      <c r="O1015" s="11"/>
      <c r="P1015" s="11"/>
      <c r="Q1015" s="11"/>
      <c r="R1015" s="11"/>
      <c r="S1015" s="11"/>
      <c r="T1015" s="11"/>
      <c r="U1015" s="11"/>
      <c r="V1015" s="11"/>
      <c r="W1015" s="14"/>
      <c r="X1015" s="13"/>
      <c r="Y1015" s="628"/>
      <c r="Z1015" s="628"/>
      <c r="AA1015" s="628"/>
      <c r="AB1015" s="628"/>
      <c r="AC1015" s="628"/>
      <c r="AD1015" s="628"/>
      <c r="AE1015" s="628"/>
      <c r="AF1015" s="628"/>
      <c r="AG1015" s="628"/>
      <c r="AH1015" s="628"/>
      <c r="AI1015" s="628"/>
      <c r="AJ1015" s="628"/>
      <c r="AK1015" s="628"/>
      <c r="AL1015" s="11"/>
      <c r="AM1015" s="11"/>
      <c r="AN1015" s="11"/>
      <c r="AO1015" s="11"/>
      <c r="AP1015" s="11"/>
      <c r="AQ1015" s="11"/>
      <c r="AR1015" s="11"/>
      <c r="AS1015" s="11"/>
      <c r="AT1015" s="14"/>
    </row>
    <row r="1016" spans="1:46" s="12" customFormat="1" ht="8.1" customHeight="1">
      <c r="A1016" s="13"/>
      <c r="B1016" s="625"/>
      <c r="C1016" s="625"/>
      <c r="D1016" s="625"/>
      <c r="E1016" s="625"/>
      <c r="F1016" s="625"/>
      <c r="G1016" s="625"/>
      <c r="H1016" s="625"/>
      <c r="I1016" s="625"/>
      <c r="J1016" s="625"/>
      <c r="K1016" s="625"/>
      <c r="L1016" s="625"/>
      <c r="M1016" s="625"/>
      <c r="N1016" s="625"/>
      <c r="O1016" s="11"/>
      <c r="P1016" s="11"/>
      <c r="Q1016" s="11"/>
      <c r="R1016" s="11"/>
      <c r="S1016" s="11"/>
      <c r="T1016" s="11"/>
      <c r="U1016" s="11"/>
      <c r="V1016" s="11"/>
      <c r="W1016" s="14"/>
      <c r="X1016" s="13"/>
      <c r="Y1016" s="628"/>
      <c r="Z1016" s="628"/>
      <c r="AA1016" s="628"/>
      <c r="AB1016" s="628"/>
      <c r="AC1016" s="628"/>
      <c r="AD1016" s="628"/>
      <c r="AE1016" s="628"/>
      <c r="AF1016" s="628"/>
      <c r="AG1016" s="628"/>
      <c r="AH1016" s="628"/>
      <c r="AI1016" s="628"/>
      <c r="AJ1016" s="628"/>
      <c r="AK1016" s="628"/>
      <c r="AL1016" s="11"/>
      <c r="AM1016" s="11"/>
      <c r="AN1016" s="11"/>
      <c r="AO1016" s="11"/>
      <c r="AP1016" s="11"/>
      <c r="AQ1016" s="11"/>
      <c r="AR1016" s="11"/>
      <c r="AS1016" s="11"/>
      <c r="AT1016" s="14"/>
    </row>
    <row r="1017" spans="1:46" s="12" customFormat="1" ht="8.1" customHeight="1">
      <c r="A1017" s="13"/>
      <c r="B1017" s="625"/>
      <c r="C1017" s="625"/>
      <c r="D1017" s="625"/>
      <c r="E1017" s="625"/>
      <c r="F1017" s="625"/>
      <c r="G1017" s="625"/>
      <c r="H1017" s="625"/>
      <c r="I1017" s="625"/>
      <c r="J1017" s="625"/>
      <c r="K1017" s="625"/>
      <c r="L1017" s="625"/>
      <c r="M1017" s="625"/>
      <c r="N1017" s="625"/>
      <c r="O1017" s="11"/>
      <c r="P1017" s="11"/>
      <c r="Q1017" s="11"/>
      <c r="R1017" s="11"/>
      <c r="S1017" s="11"/>
      <c r="T1017" s="11"/>
      <c r="U1017" s="11"/>
      <c r="V1017" s="11"/>
      <c r="W1017" s="14"/>
      <c r="X1017" s="13"/>
      <c r="Y1017" s="628"/>
      <c r="Z1017" s="628"/>
      <c r="AA1017" s="628"/>
      <c r="AB1017" s="628"/>
      <c r="AC1017" s="628"/>
      <c r="AD1017" s="628"/>
      <c r="AE1017" s="628"/>
      <c r="AF1017" s="628"/>
      <c r="AG1017" s="628"/>
      <c r="AH1017" s="628"/>
      <c r="AI1017" s="628"/>
      <c r="AJ1017" s="628"/>
      <c r="AK1017" s="628"/>
      <c r="AL1017" s="11"/>
      <c r="AM1017" s="11"/>
      <c r="AN1017" s="11"/>
      <c r="AO1017" s="11"/>
      <c r="AP1017" s="11"/>
      <c r="AQ1017" s="11"/>
      <c r="AR1017" s="11"/>
      <c r="AS1017" s="11"/>
      <c r="AT1017" s="14"/>
    </row>
    <row r="1018" spans="1:46" s="12" customFormat="1" ht="9.9499999999999993" customHeight="1">
      <c r="A1018" s="13"/>
      <c r="B1018" s="629" t="s">
        <v>784</v>
      </c>
      <c r="C1018" s="629"/>
      <c r="D1018" s="629"/>
      <c r="E1018" s="629"/>
      <c r="F1018" s="629"/>
      <c r="G1018" s="629"/>
      <c r="H1018" s="629"/>
      <c r="I1018" s="629"/>
      <c r="J1018" s="629"/>
      <c r="K1018" s="629"/>
      <c r="L1018" s="629"/>
      <c r="M1018" s="629"/>
      <c r="N1018" s="630"/>
      <c r="O1018" s="11"/>
      <c r="P1018" s="11"/>
      <c r="Q1018" s="11"/>
      <c r="R1018" s="11"/>
      <c r="S1018" s="11"/>
      <c r="T1018" s="11"/>
      <c r="U1018" s="11"/>
      <c r="V1018" s="11"/>
      <c r="W1018" s="14"/>
      <c r="X1018" s="13"/>
      <c r="Y1018" s="629" t="s">
        <v>785</v>
      </c>
      <c r="Z1018" s="629"/>
      <c r="AA1018" s="629"/>
      <c r="AB1018" s="629"/>
      <c r="AC1018" s="629"/>
      <c r="AD1018" s="629"/>
      <c r="AE1018" s="629"/>
      <c r="AF1018" s="629"/>
      <c r="AG1018" s="629"/>
      <c r="AH1018" s="629"/>
      <c r="AI1018" s="629"/>
      <c r="AJ1018" s="629"/>
      <c r="AK1018" s="630"/>
      <c r="AL1018" s="11"/>
      <c r="AM1018" s="11"/>
      <c r="AN1018" s="11"/>
      <c r="AO1018" s="11"/>
      <c r="AP1018" s="11"/>
      <c r="AQ1018" s="11"/>
      <c r="AR1018" s="11"/>
      <c r="AS1018" s="11"/>
      <c r="AT1018" s="14"/>
    </row>
    <row r="1019" spans="1:46" s="12" customFormat="1" ht="8.1" customHeight="1">
      <c r="A1019" s="13"/>
      <c r="B1019" s="629"/>
      <c r="C1019" s="629"/>
      <c r="D1019" s="629"/>
      <c r="E1019" s="629"/>
      <c r="F1019" s="629"/>
      <c r="G1019" s="629"/>
      <c r="H1019" s="629"/>
      <c r="I1019" s="629"/>
      <c r="J1019" s="629"/>
      <c r="K1019" s="629"/>
      <c r="L1019" s="629"/>
      <c r="M1019" s="629"/>
      <c r="N1019" s="630"/>
      <c r="O1019" s="11"/>
      <c r="P1019" s="11"/>
      <c r="Q1019" s="11"/>
      <c r="R1019" s="11"/>
      <c r="S1019" s="11"/>
      <c r="T1019" s="11"/>
      <c r="U1019" s="11"/>
      <c r="V1019" s="11"/>
      <c r="W1019" s="14"/>
      <c r="X1019" s="13"/>
      <c r="Y1019" s="629"/>
      <c r="Z1019" s="629"/>
      <c r="AA1019" s="629"/>
      <c r="AB1019" s="629"/>
      <c r="AC1019" s="629"/>
      <c r="AD1019" s="629"/>
      <c r="AE1019" s="629"/>
      <c r="AF1019" s="629"/>
      <c r="AG1019" s="629"/>
      <c r="AH1019" s="629"/>
      <c r="AI1019" s="629"/>
      <c r="AJ1019" s="629"/>
      <c r="AK1019" s="630"/>
      <c r="AL1019" s="11"/>
      <c r="AM1019" s="11"/>
      <c r="AN1019" s="11"/>
      <c r="AO1019" s="11"/>
      <c r="AP1019" s="11"/>
      <c r="AQ1019" s="11"/>
      <c r="AR1019" s="11"/>
      <c r="AS1019" s="11"/>
      <c r="AT1019" s="14"/>
    </row>
    <row r="1020" spans="1:46" s="12" customFormat="1" ht="8.1" customHeight="1">
      <c r="A1020" s="13"/>
      <c r="B1020" s="629" t="s">
        <v>1020</v>
      </c>
      <c r="C1020" s="629"/>
      <c r="D1020" s="629"/>
      <c r="E1020" s="629"/>
      <c r="F1020" s="629"/>
      <c r="G1020" s="629"/>
      <c r="H1020" s="629"/>
      <c r="I1020" s="629"/>
      <c r="J1020" s="629"/>
      <c r="K1020" s="629"/>
      <c r="L1020" s="629"/>
      <c r="M1020" s="629"/>
      <c r="N1020" s="630"/>
      <c r="O1020" s="11"/>
      <c r="P1020" s="11"/>
      <c r="Q1020" s="11"/>
      <c r="R1020" s="11"/>
      <c r="S1020" s="11"/>
      <c r="T1020" s="11"/>
      <c r="U1020" s="11"/>
      <c r="V1020" s="11"/>
      <c r="W1020" s="14"/>
      <c r="X1020" s="13"/>
      <c r="Y1020" s="629" t="s">
        <v>1020</v>
      </c>
      <c r="Z1020" s="629"/>
      <c r="AA1020" s="629"/>
      <c r="AB1020" s="629"/>
      <c r="AC1020" s="629"/>
      <c r="AD1020" s="629"/>
      <c r="AE1020" s="629"/>
      <c r="AF1020" s="629"/>
      <c r="AG1020" s="629"/>
      <c r="AH1020" s="629"/>
      <c r="AI1020" s="629"/>
      <c r="AJ1020" s="629"/>
      <c r="AK1020" s="630"/>
      <c r="AL1020" s="11"/>
      <c r="AM1020" s="11"/>
      <c r="AN1020" s="11"/>
      <c r="AO1020" s="11"/>
      <c r="AP1020" s="11"/>
      <c r="AQ1020" s="11"/>
      <c r="AR1020" s="11"/>
      <c r="AS1020" s="11"/>
      <c r="AT1020" s="14"/>
    </row>
    <row r="1021" spans="1:46" s="12" customFormat="1" ht="9.9499999999999993" customHeight="1">
      <c r="A1021" s="13"/>
      <c r="B1021" s="629"/>
      <c r="C1021" s="629"/>
      <c r="D1021" s="629"/>
      <c r="E1021" s="629"/>
      <c r="F1021" s="629"/>
      <c r="G1021" s="629"/>
      <c r="H1021" s="629"/>
      <c r="I1021" s="629"/>
      <c r="J1021" s="629"/>
      <c r="K1021" s="629"/>
      <c r="L1021" s="629"/>
      <c r="M1021" s="629"/>
      <c r="N1021" s="630"/>
      <c r="O1021" s="11"/>
      <c r="P1021" s="11"/>
      <c r="Q1021" s="11"/>
      <c r="R1021" s="11"/>
      <c r="S1021" s="11"/>
      <c r="T1021" s="11"/>
      <c r="U1021" s="11"/>
      <c r="V1021" s="11"/>
      <c r="W1021" s="14"/>
      <c r="X1021" s="13"/>
      <c r="Y1021" s="629"/>
      <c r="Z1021" s="629"/>
      <c r="AA1021" s="629"/>
      <c r="AB1021" s="629"/>
      <c r="AC1021" s="629"/>
      <c r="AD1021" s="629"/>
      <c r="AE1021" s="629"/>
      <c r="AF1021" s="629"/>
      <c r="AG1021" s="629"/>
      <c r="AH1021" s="629"/>
      <c r="AI1021" s="629"/>
      <c r="AJ1021" s="629"/>
      <c r="AK1021" s="630"/>
      <c r="AL1021" s="11"/>
      <c r="AM1021" s="11"/>
      <c r="AN1021" s="11"/>
      <c r="AO1021" s="11"/>
      <c r="AP1021" s="11"/>
      <c r="AQ1021" s="11"/>
      <c r="AR1021" s="11"/>
      <c r="AS1021" s="11"/>
      <c r="AT1021" s="14"/>
    </row>
    <row r="1022" spans="1:46" s="12" customFormat="1" ht="8.1" customHeight="1">
      <c r="A1022" s="13"/>
      <c r="B1022" s="629" t="s">
        <v>1073</v>
      </c>
      <c r="C1022" s="629"/>
      <c r="D1022" s="629"/>
      <c r="E1022" s="629"/>
      <c r="F1022" s="629"/>
      <c r="G1022" s="629"/>
      <c r="H1022" s="629"/>
      <c r="I1022" s="629"/>
      <c r="J1022" s="629"/>
      <c r="K1022" s="629"/>
      <c r="L1022" s="629"/>
      <c r="M1022" s="629"/>
      <c r="N1022" s="630"/>
      <c r="O1022" s="11"/>
      <c r="P1022" s="11"/>
      <c r="Q1022" s="11"/>
      <c r="R1022" s="11"/>
      <c r="S1022" s="11"/>
      <c r="T1022" s="11"/>
      <c r="U1022" s="11"/>
      <c r="V1022" s="11"/>
      <c r="W1022" s="14"/>
      <c r="X1022" s="13"/>
      <c r="Y1022" s="629" t="s">
        <v>1111</v>
      </c>
      <c r="Z1022" s="629"/>
      <c r="AA1022" s="629"/>
      <c r="AB1022" s="629"/>
      <c r="AC1022" s="629"/>
      <c r="AD1022" s="629"/>
      <c r="AE1022" s="629"/>
      <c r="AF1022" s="629"/>
      <c r="AG1022" s="629"/>
      <c r="AH1022" s="629"/>
      <c r="AI1022" s="629"/>
      <c r="AJ1022" s="629"/>
      <c r="AK1022" s="630"/>
      <c r="AL1022" s="11"/>
      <c r="AM1022" s="11"/>
      <c r="AN1022" s="11"/>
      <c r="AO1022" s="11"/>
      <c r="AP1022" s="11"/>
      <c r="AQ1022" s="11"/>
      <c r="AR1022" s="11"/>
      <c r="AS1022" s="11"/>
      <c r="AT1022" s="14"/>
    </row>
    <row r="1023" spans="1:46" s="12" customFormat="1" ht="8.1" customHeight="1">
      <c r="A1023" s="13"/>
      <c r="B1023" s="629"/>
      <c r="C1023" s="629"/>
      <c r="D1023" s="629"/>
      <c r="E1023" s="629"/>
      <c r="F1023" s="629"/>
      <c r="G1023" s="629"/>
      <c r="H1023" s="629"/>
      <c r="I1023" s="629"/>
      <c r="J1023" s="629"/>
      <c r="K1023" s="629"/>
      <c r="L1023" s="629"/>
      <c r="M1023" s="629"/>
      <c r="N1023" s="630"/>
      <c r="O1023" s="11"/>
      <c r="P1023" s="11"/>
      <c r="Q1023" s="11"/>
      <c r="R1023" s="11"/>
      <c r="S1023" s="11"/>
      <c r="T1023" s="11"/>
      <c r="U1023" s="11"/>
      <c r="V1023" s="11"/>
      <c r="W1023" s="14"/>
      <c r="X1023" s="13"/>
      <c r="Y1023" s="629"/>
      <c r="Z1023" s="629"/>
      <c r="AA1023" s="629"/>
      <c r="AB1023" s="629"/>
      <c r="AC1023" s="629"/>
      <c r="AD1023" s="629"/>
      <c r="AE1023" s="629"/>
      <c r="AF1023" s="629"/>
      <c r="AG1023" s="629"/>
      <c r="AH1023" s="629"/>
      <c r="AI1023" s="629"/>
      <c r="AJ1023" s="629"/>
      <c r="AK1023" s="630"/>
      <c r="AL1023" s="11"/>
      <c r="AM1023" s="11"/>
      <c r="AN1023" s="11"/>
      <c r="AO1023" s="11"/>
      <c r="AP1023" s="11"/>
      <c r="AQ1023" s="11"/>
      <c r="AR1023" s="11"/>
      <c r="AS1023" s="11"/>
      <c r="AT1023" s="14"/>
    </row>
    <row r="1024" spans="1:46" s="12" customFormat="1" ht="9.75" customHeight="1">
      <c r="A1024" s="13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4"/>
      <c r="X1024" s="13"/>
      <c r="Y1024" s="11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1"/>
      <c r="AL1024" s="11"/>
      <c r="AM1024" s="11"/>
      <c r="AN1024" s="11"/>
      <c r="AO1024" s="11"/>
      <c r="AP1024" s="11"/>
      <c r="AQ1024" s="11"/>
      <c r="AR1024" s="11"/>
      <c r="AS1024" s="11"/>
      <c r="AT1024" s="14"/>
    </row>
    <row r="1025" spans="1:46" s="12" customFormat="1" ht="8.1" customHeight="1">
      <c r="A1025" s="13"/>
      <c r="B1025" s="631" t="s">
        <v>906</v>
      </c>
      <c r="C1025" s="631"/>
      <c r="D1025" s="631"/>
      <c r="E1025" s="631"/>
      <c r="F1025" s="631"/>
      <c r="G1025" s="631"/>
      <c r="H1025" s="631"/>
      <c r="I1025" s="631"/>
      <c r="J1025" s="631"/>
      <c r="K1025" s="631"/>
      <c r="L1025" s="631"/>
      <c r="M1025" s="631"/>
      <c r="N1025" s="632"/>
      <c r="O1025" s="11"/>
      <c r="P1025" s="11"/>
      <c r="Q1025" s="11"/>
      <c r="R1025" s="11"/>
      <c r="S1025" s="11"/>
      <c r="T1025" s="11"/>
      <c r="U1025" s="11"/>
      <c r="V1025" s="11"/>
      <c r="W1025" s="14"/>
      <c r="X1025" s="13"/>
      <c r="Y1025" s="631" t="s">
        <v>907</v>
      </c>
      <c r="Z1025" s="631"/>
      <c r="AA1025" s="631"/>
      <c r="AB1025" s="631"/>
      <c r="AC1025" s="631"/>
      <c r="AD1025" s="631"/>
      <c r="AE1025" s="631"/>
      <c r="AF1025" s="631"/>
      <c r="AG1025" s="631"/>
      <c r="AH1025" s="631"/>
      <c r="AI1025" s="631"/>
      <c r="AJ1025" s="631"/>
      <c r="AK1025" s="632"/>
      <c r="AL1025" s="11"/>
      <c r="AM1025" s="11"/>
      <c r="AN1025" s="11"/>
      <c r="AO1025" s="11"/>
      <c r="AP1025" s="11"/>
      <c r="AQ1025" s="11"/>
      <c r="AR1025" s="11"/>
      <c r="AS1025" s="11"/>
      <c r="AT1025" s="14"/>
    </row>
    <row r="1026" spans="1:46" s="12" customFormat="1" ht="9.9499999999999993" customHeight="1">
      <c r="A1026" s="13"/>
      <c r="B1026" s="631"/>
      <c r="C1026" s="631"/>
      <c r="D1026" s="631"/>
      <c r="E1026" s="631"/>
      <c r="F1026" s="631"/>
      <c r="G1026" s="631"/>
      <c r="H1026" s="631"/>
      <c r="I1026" s="631"/>
      <c r="J1026" s="631"/>
      <c r="K1026" s="631"/>
      <c r="L1026" s="631"/>
      <c r="M1026" s="631"/>
      <c r="N1026" s="632"/>
      <c r="O1026" s="11"/>
      <c r="P1026" s="11"/>
      <c r="Q1026" s="11"/>
      <c r="R1026" s="11"/>
      <c r="S1026" s="11"/>
      <c r="T1026" s="11"/>
      <c r="U1026" s="11"/>
      <c r="V1026" s="11"/>
      <c r="W1026" s="14"/>
      <c r="X1026" s="13"/>
      <c r="Y1026" s="631"/>
      <c r="Z1026" s="631"/>
      <c r="AA1026" s="631"/>
      <c r="AB1026" s="631"/>
      <c r="AC1026" s="631"/>
      <c r="AD1026" s="631"/>
      <c r="AE1026" s="631"/>
      <c r="AF1026" s="631"/>
      <c r="AG1026" s="631"/>
      <c r="AH1026" s="631"/>
      <c r="AI1026" s="631"/>
      <c r="AJ1026" s="631"/>
      <c r="AK1026" s="632"/>
      <c r="AL1026" s="11"/>
      <c r="AM1026" s="11"/>
      <c r="AN1026" s="11"/>
      <c r="AO1026" s="11"/>
      <c r="AP1026" s="11"/>
      <c r="AQ1026" s="11"/>
      <c r="AR1026" s="11"/>
      <c r="AS1026" s="11"/>
      <c r="AT1026" s="14"/>
    </row>
    <row r="1027" spans="1:46" s="12" customFormat="1" ht="9.9499999999999993" customHeight="1">
      <c r="A1027" s="13"/>
      <c r="B1027" s="631"/>
      <c r="C1027" s="631"/>
      <c r="D1027" s="631"/>
      <c r="E1027" s="631"/>
      <c r="F1027" s="631"/>
      <c r="G1027" s="631"/>
      <c r="H1027" s="631"/>
      <c r="I1027" s="631"/>
      <c r="J1027" s="631"/>
      <c r="K1027" s="631"/>
      <c r="L1027" s="631"/>
      <c r="M1027" s="631"/>
      <c r="N1027" s="632"/>
      <c r="O1027" s="11"/>
      <c r="P1027" s="11"/>
      <c r="Q1027" s="11"/>
      <c r="R1027" s="11"/>
      <c r="S1027" s="11"/>
      <c r="T1027" s="11"/>
      <c r="U1027" s="11"/>
      <c r="V1027" s="11"/>
      <c r="W1027" s="14"/>
      <c r="X1027" s="13"/>
      <c r="Y1027" s="631"/>
      <c r="Z1027" s="631"/>
      <c r="AA1027" s="631"/>
      <c r="AB1027" s="631"/>
      <c r="AC1027" s="631"/>
      <c r="AD1027" s="631"/>
      <c r="AE1027" s="631"/>
      <c r="AF1027" s="631"/>
      <c r="AG1027" s="631"/>
      <c r="AH1027" s="631"/>
      <c r="AI1027" s="631"/>
      <c r="AJ1027" s="631"/>
      <c r="AK1027" s="632"/>
      <c r="AL1027" s="11"/>
      <c r="AM1027" s="11"/>
      <c r="AN1027" s="11"/>
      <c r="AO1027" s="11"/>
      <c r="AP1027" s="11"/>
      <c r="AQ1027" s="11"/>
      <c r="AR1027" s="11"/>
      <c r="AS1027" s="11"/>
      <c r="AT1027" s="14"/>
    </row>
    <row r="1028" spans="1:46" s="12" customFormat="1" ht="9.9499999999999993" customHeight="1">
      <c r="A1028" s="13"/>
      <c r="B1028" s="631"/>
      <c r="C1028" s="631"/>
      <c r="D1028" s="631"/>
      <c r="E1028" s="631"/>
      <c r="F1028" s="631"/>
      <c r="G1028" s="631"/>
      <c r="H1028" s="631"/>
      <c r="I1028" s="631"/>
      <c r="J1028" s="631"/>
      <c r="K1028" s="631"/>
      <c r="L1028" s="631"/>
      <c r="M1028" s="631"/>
      <c r="N1028" s="632"/>
      <c r="O1028" s="11"/>
      <c r="P1028" s="11"/>
      <c r="Q1028" s="11"/>
      <c r="R1028" s="11"/>
      <c r="S1028" s="11"/>
      <c r="T1028" s="11"/>
      <c r="U1028" s="11"/>
      <c r="V1028" s="11"/>
      <c r="W1028" s="14"/>
      <c r="X1028" s="13"/>
      <c r="Y1028" s="631"/>
      <c r="Z1028" s="631"/>
      <c r="AA1028" s="631"/>
      <c r="AB1028" s="631"/>
      <c r="AC1028" s="631"/>
      <c r="AD1028" s="631"/>
      <c r="AE1028" s="631"/>
      <c r="AF1028" s="631"/>
      <c r="AG1028" s="631"/>
      <c r="AH1028" s="631"/>
      <c r="AI1028" s="631"/>
      <c r="AJ1028" s="631"/>
      <c r="AK1028" s="632"/>
      <c r="AL1028" s="11"/>
      <c r="AM1028" s="11"/>
      <c r="AN1028" s="11"/>
      <c r="AO1028" s="11"/>
      <c r="AP1028" s="11"/>
      <c r="AQ1028" s="11"/>
      <c r="AR1028" s="11"/>
      <c r="AS1028" s="11"/>
      <c r="AT1028" s="14"/>
    </row>
    <row r="1029" spans="1:46" s="12" customFormat="1" ht="6" customHeight="1">
      <c r="A1029" s="15"/>
      <c r="B1029" s="633"/>
      <c r="C1029" s="633"/>
      <c r="D1029" s="633"/>
      <c r="E1029" s="633"/>
      <c r="F1029" s="633"/>
      <c r="G1029" s="633"/>
      <c r="H1029" s="633"/>
      <c r="I1029" s="633"/>
      <c r="J1029" s="633"/>
      <c r="K1029" s="633"/>
      <c r="L1029" s="633"/>
      <c r="M1029" s="633"/>
      <c r="N1029" s="633"/>
      <c r="O1029" s="16"/>
      <c r="P1029" s="16"/>
      <c r="Q1029" s="16"/>
      <c r="R1029" s="16"/>
      <c r="S1029" s="16"/>
      <c r="T1029" s="16"/>
      <c r="U1029" s="16"/>
      <c r="V1029" s="16"/>
      <c r="W1029" s="17"/>
      <c r="X1029" s="15"/>
      <c r="Y1029" s="633"/>
      <c r="Z1029" s="633"/>
      <c r="AA1029" s="633"/>
      <c r="AB1029" s="633"/>
      <c r="AC1029" s="633"/>
      <c r="AD1029" s="633"/>
      <c r="AE1029" s="633"/>
      <c r="AF1029" s="633"/>
      <c r="AG1029" s="633"/>
      <c r="AH1029" s="633"/>
      <c r="AI1029" s="633"/>
      <c r="AJ1029" s="633"/>
      <c r="AK1029" s="633"/>
      <c r="AL1029" s="16"/>
      <c r="AM1029" s="16"/>
      <c r="AN1029" s="16"/>
      <c r="AO1029" s="16"/>
      <c r="AP1029" s="16"/>
      <c r="AQ1029" s="16"/>
      <c r="AR1029" s="16"/>
      <c r="AS1029" s="16"/>
      <c r="AT1029" s="17"/>
    </row>
    <row r="1030" spans="1:46" s="11" customFormat="1" ht="6.75" customHeight="1">
      <c r="A1030" s="8"/>
      <c r="B1030" s="9"/>
      <c r="C1030" s="9"/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9"/>
      <c r="S1030" s="9"/>
      <c r="T1030" s="9"/>
      <c r="U1030" s="9"/>
      <c r="V1030" s="9"/>
      <c r="W1030" s="10"/>
      <c r="X1030" s="8"/>
      <c r="Y1030" s="9"/>
      <c r="Z1030" s="9"/>
      <c r="AA1030" s="9"/>
      <c r="AB1030" s="9"/>
      <c r="AC1030" s="9"/>
      <c r="AD1030" s="9"/>
      <c r="AE1030" s="9"/>
      <c r="AF1030" s="9"/>
      <c r="AG1030" s="9"/>
      <c r="AH1030" s="9"/>
      <c r="AI1030" s="9"/>
      <c r="AJ1030" s="9"/>
      <c r="AK1030" s="9"/>
      <c r="AL1030" s="9"/>
      <c r="AM1030" s="9"/>
      <c r="AN1030" s="9"/>
      <c r="AO1030" s="9"/>
      <c r="AP1030" s="9"/>
      <c r="AQ1030" s="9"/>
      <c r="AR1030" s="9"/>
      <c r="AS1030" s="9"/>
      <c r="AT1030" s="10"/>
    </row>
    <row r="1031" spans="1:46" s="12" customFormat="1" ht="12.75" customHeight="1">
      <c r="A1031" s="621" t="str">
        <f>Name</f>
        <v>ТСЖ "Ласточка"</v>
      </c>
      <c r="B1031" s="622"/>
      <c r="C1031" s="622"/>
      <c r="D1031" s="622"/>
      <c r="E1031" s="622"/>
      <c r="F1031" s="622"/>
      <c r="G1031" s="622"/>
      <c r="H1031" s="622"/>
      <c r="I1031" s="622"/>
      <c r="J1031" s="622"/>
      <c r="K1031" s="622"/>
      <c r="L1031" s="622"/>
      <c r="M1031" s="622"/>
      <c r="N1031" s="622"/>
      <c r="O1031" s="622"/>
      <c r="P1031" s="622"/>
      <c r="Q1031" s="622"/>
      <c r="R1031" s="622"/>
      <c r="S1031" s="622"/>
      <c r="T1031" s="622"/>
      <c r="U1031" s="622"/>
      <c r="V1031" s="622"/>
      <c r="W1031" s="623"/>
      <c r="X1031" s="621" t="str">
        <f>Name</f>
        <v>ТСЖ "Ласточка"</v>
      </c>
      <c r="Y1031" s="622"/>
      <c r="Z1031" s="622"/>
      <c r="AA1031" s="622"/>
      <c r="AB1031" s="622"/>
      <c r="AC1031" s="622"/>
      <c r="AD1031" s="622"/>
      <c r="AE1031" s="622"/>
      <c r="AF1031" s="622"/>
      <c r="AG1031" s="622"/>
      <c r="AH1031" s="622"/>
      <c r="AI1031" s="622"/>
      <c r="AJ1031" s="622"/>
      <c r="AK1031" s="622"/>
      <c r="AL1031" s="622"/>
      <c r="AM1031" s="622"/>
      <c r="AN1031" s="622"/>
      <c r="AO1031" s="622"/>
      <c r="AP1031" s="622"/>
      <c r="AQ1031" s="622"/>
      <c r="AR1031" s="622"/>
      <c r="AS1031" s="622"/>
      <c r="AT1031" s="623"/>
    </row>
    <row r="1032" spans="1:46" s="12" customFormat="1" ht="12.75" customHeight="1">
      <c r="A1032" s="624"/>
      <c r="B1032" s="622"/>
      <c r="C1032" s="622"/>
      <c r="D1032" s="622"/>
      <c r="E1032" s="622"/>
      <c r="F1032" s="622"/>
      <c r="G1032" s="622"/>
      <c r="H1032" s="622"/>
      <c r="I1032" s="622"/>
      <c r="J1032" s="622"/>
      <c r="K1032" s="622"/>
      <c r="L1032" s="622"/>
      <c r="M1032" s="622"/>
      <c r="N1032" s="622"/>
      <c r="O1032" s="622"/>
      <c r="P1032" s="622"/>
      <c r="Q1032" s="622"/>
      <c r="R1032" s="622"/>
      <c r="S1032" s="622"/>
      <c r="T1032" s="622"/>
      <c r="U1032" s="622"/>
      <c r="V1032" s="622"/>
      <c r="W1032" s="623"/>
      <c r="X1032" s="624"/>
      <c r="Y1032" s="622"/>
      <c r="Z1032" s="622"/>
      <c r="AA1032" s="622"/>
      <c r="AB1032" s="622"/>
      <c r="AC1032" s="622"/>
      <c r="AD1032" s="622"/>
      <c r="AE1032" s="622"/>
      <c r="AF1032" s="622"/>
      <c r="AG1032" s="622"/>
      <c r="AH1032" s="622"/>
      <c r="AI1032" s="622"/>
      <c r="AJ1032" s="622"/>
      <c r="AK1032" s="622"/>
      <c r="AL1032" s="622"/>
      <c r="AM1032" s="622"/>
      <c r="AN1032" s="622"/>
      <c r="AO1032" s="622"/>
      <c r="AP1032" s="622"/>
      <c r="AQ1032" s="622"/>
      <c r="AR1032" s="622"/>
      <c r="AS1032" s="622"/>
      <c r="AT1032" s="623"/>
    </row>
    <row r="1033" spans="1:46" s="12" customFormat="1" ht="6" customHeight="1">
      <c r="A1033" s="13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4"/>
      <c r="X1033" s="13"/>
      <c r="Y1033" s="11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  <c r="AP1033" s="11"/>
      <c r="AQ1033" s="11"/>
      <c r="AR1033" s="11"/>
      <c r="AS1033" s="11"/>
      <c r="AT1033" s="14"/>
    </row>
    <row r="1034" spans="1:46" s="12" customFormat="1" ht="9.9499999999999993" customHeight="1">
      <c r="A1034" s="13"/>
      <c r="B1034" s="628" t="str">
        <f>"ИНН "&amp;INN&amp;", БИК "&amp;BIC&amp;", Р/С "&amp;PersonalAcc</f>
        <v>ИНН 2538091633, БИК 040813608, Р/С 40703810050000001746</v>
      </c>
      <c r="C1034" s="628"/>
      <c r="D1034" s="628"/>
      <c r="E1034" s="628"/>
      <c r="F1034" s="628"/>
      <c r="G1034" s="628"/>
      <c r="H1034" s="628"/>
      <c r="I1034" s="628"/>
      <c r="J1034" s="628"/>
      <c r="K1034" s="628"/>
      <c r="L1034" s="628"/>
      <c r="M1034" s="628"/>
      <c r="N1034" s="628"/>
      <c r="O1034" s="53"/>
      <c r="P1034" s="53"/>
      <c r="Q1034" s="53"/>
      <c r="R1034" s="53"/>
      <c r="S1034" s="53"/>
      <c r="T1034" s="53"/>
      <c r="U1034" s="53"/>
      <c r="V1034" s="53"/>
      <c r="W1034" s="14"/>
      <c r="X1034" s="13"/>
      <c r="Y1034" s="628" t="str">
        <f>"ИНН "&amp;INN&amp;", БИК "&amp;BIC&amp;", Р/С "&amp;PersonalAcc</f>
        <v>ИНН 2538091633, БИК 040813608, Р/С 40703810050000001746</v>
      </c>
      <c r="Z1034" s="628"/>
      <c r="AA1034" s="628"/>
      <c r="AB1034" s="628"/>
      <c r="AC1034" s="628"/>
      <c r="AD1034" s="628"/>
      <c r="AE1034" s="628"/>
      <c r="AF1034" s="628"/>
      <c r="AG1034" s="628"/>
      <c r="AH1034" s="628"/>
      <c r="AI1034" s="628"/>
      <c r="AJ1034" s="628"/>
      <c r="AK1034" s="628"/>
      <c r="AL1034" s="53"/>
      <c r="AM1034" s="53"/>
      <c r="AN1034" s="53"/>
      <c r="AO1034" s="53"/>
      <c r="AP1034" s="53"/>
      <c r="AQ1034" s="53"/>
      <c r="AR1034" s="53"/>
      <c r="AS1034" s="53"/>
      <c r="AT1034" s="14"/>
    </row>
    <row r="1035" spans="1:46" s="12" customFormat="1" ht="9.9499999999999993" customHeight="1">
      <c r="A1035" s="13"/>
      <c r="B1035" s="628"/>
      <c r="C1035" s="628"/>
      <c r="D1035" s="628"/>
      <c r="E1035" s="628"/>
      <c r="F1035" s="628"/>
      <c r="G1035" s="628"/>
      <c r="H1035" s="628"/>
      <c r="I1035" s="628"/>
      <c r="J1035" s="628"/>
      <c r="K1035" s="628"/>
      <c r="L1035" s="628"/>
      <c r="M1035" s="628"/>
      <c r="N1035" s="628"/>
      <c r="O1035" s="53"/>
      <c r="P1035" s="53"/>
      <c r="Q1035" s="53"/>
      <c r="R1035" s="53"/>
      <c r="S1035" s="53"/>
      <c r="T1035" s="53"/>
      <c r="U1035" s="53"/>
      <c r="V1035" s="53"/>
      <c r="W1035" s="14"/>
      <c r="X1035" s="13"/>
      <c r="Y1035" s="628"/>
      <c r="Z1035" s="628"/>
      <c r="AA1035" s="628"/>
      <c r="AB1035" s="628"/>
      <c r="AC1035" s="628"/>
      <c r="AD1035" s="628"/>
      <c r="AE1035" s="628"/>
      <c r="AF1035" s="628"/>
      <c r="AG1035" s="628"/>
      <c r="AH1035" s="628"/>
      <c r="AI1035" s="628"/>
      <c r="AJ1035" s="628"/>
      <c r="AK1035" s="628"/>
      <c r="AL1035" s="53"/>
      <c r="AM1035" s="53"/>
      <c r="AN1035" s="53"/>
      <c r="AO1035" s="53"/>
      <c r="AP1035" s="53"/>
      <c r="AQ1035" s="53"/>
      <c r="AR1035" s="53"/>
      <c r="AS1035" s="53"/>
      <c r="AT1035" s="14"/>
    </row>
    <row r="1036" spans="1:46" s="12" customFormat="1" ht="6" customHeight="1">
      <c r="A1036" s="13"/>
      <c r="B1036" s="628"/>
      <c r="C1036" s="628"/>
      <c r="D1036" s="628"/>
      <c r="E1036" s="628"/>
      <c r="F1036" s="628"/>
      <c r="G1036" s="628"/>
      <c r="H1036" s="628"/>
      <c r="I1036" s="628"/>
      <c r="J1036" s="628"/>
      <c r="K1036" s="628"/>
      <c r="L1036" s="628"/>
      <c r="M1036" s="628"/>
      <c r="N1036" s="628"/>
      <c r="O1036" s="11"/>
      <c r="P1036" s="11"/>
      <c r="Q1036" s="11"/>
      <c r="R1036" s="11"/>
      <c r="S1036" s="11"/>
      <c r="T1036" s="11"/>
      <c r="U1036" s="11"/>
      <c r="V1036" s="11"/>
      <c r="W1036" s="14"/>
      <c r="X1036" s="13"/>
      <c r="Y1036" s="628"/>
      <c r="Z1036" s="628"/>
      <c r="AA1036" s="628"/>
      <c r="AB1036" s="628"/>
      <c r="AC1036" s="628"/>
      <c r="AD1036" s="628"/>
      <c r="AE1036" s="628"/>
      <c r="AF1036" s="628"/>
      <c r="AG1036" s="628"/>
      <c r="AH1036" s="628"/>
      <c r="AI1036" s="628"/>
      <c r="AJ1036" s="628"/>
      <c r="AK1036" s="628"/>
      <c r="AL1036" s="11"/>
      <c r="AM1036" s="11"/>
      <c r="AN1036" s="11"/>
      <c r="AO1036" s="11"/>
      <c r="AP1036" s="11"/>
      <c r="AQ1036" s="11"/>
      <c r="AR1036" s="11"/>
      <c r="AS1036" s="11"/>
      <c r="AT1036" s="14"/>
    </row>
    <row r="1037" spans="1:46" s="12" customFormat="1" ht="8.1" customHeight="1">
      <c r="A1037" s="13"/>
      <c r="B1037" s="628"/>
      <c r="C1037" s="628"/>
      <c r="D1037" s="628"/>
      <c r="E1037" s="628"/>
      <c r="F1037" s="628"/>
      <c r="G1037" s="628"/>
      <c r="H1037" s="628"/>
      <c r="I1037" s="628"/>
      <c r="J1037" s="628"/>
      <c r="K1037" s="628"/>
      <c r="L1037" s="628"/>
      <c r="M1037" s="628"/>
      <c r="N1037" s="628"/>
      <c r="O1037" s="11"/>
      <c r="P1037" s="11"/>
      <c r="Q1037" s="11"/>
      <c r="R1037" s="11"/>
      <c r="S1037" s="11"/>
      <c r="T1037" s="11"/>
      <c r="U1037" s="11"/>
      <c r="V1037" s="11"/>
      <c r="W1037" s="14"/>
      <c r="X1037" s="13"/>
      <c r="Y1037" s="628"/>
      <c r="Z1037" s="628"/>
      <c r="AA1037" s="628"/>
      <c r="AB1037" s="628"/>
      <c r="AC1037" s="628"/>
      <c r="AD1037" s="628"/>
      <c r="AE1037" s="628"/>
      <c r="AF1037" s="628"/>
      <c r="AG1037" s="628"/>
      <c r="AH1037" s="628"/>
      <c r="AI1037" s="628"/>
      <c r="AJ1037" s="628"/>
      <c r="AK1037" s="628"/>
      <c r="AL1037" s="11"/>
      <c r="AM1037" s="11"/>
      <c r="AN1037" s="11"/>
      <c r="AO1037" s="11"/>
      <c r="AP1037" s="11"/>
      <c r="AQ1037" s="11"/>
      <c r="AR1037" s="11"/>
      <c r="AS1037" s="11"/>
      <c r="AT1037" s="14"/>
    </row>
    <row r="1038" spans="1:46" s="12" customFormat="1" ht="8.1" customHeight="1">
      <c r="A1038" s="13"/>
      <c r="B1038" s="628"/>
      <c r="C1038" s="628"/>
      <c r="D1038" s="628"/>
      <c r="E1038" s="628"/>
      <c r="F1038" s="628"/>
      <c r="G1038" s="628"/>
      <c r="H1038" s="628"/>
      <c r="I1038" s="628"/>
      <c r="J1038" s="628"/>
      <c r="K1038" s="628"/>
      <c r="L1038" s="628"/>
      <c r="M1038" s="628"/>
      <c r="N1038" s="628"/>
      <c r="O1038" s="11"/>
      <c r="P1038" s="11"/>
      <c r="Q1038" s="11"/>
      <c r="R1038" s="11"/>
      <c r="S1038" s="11"/>
      <c r="T1038" s="11"/>
      <c r="U1038" s="11"/>
      <c r="V1038" s="11"/>
      <c r="W1038" s="14"/>
      <c r="X1038" s="13"/>
      <c r="Y1038" s="628"/>
      <c r="Z1038" s="628"/>
      <c r="AA1038" s="628"/>
      <c r="AB1038" s="628"/>
      <c r="AC1038" s="628"/>
      <c r="AD1038" s="628"/>
      <c r="AE1038" s="628"/>
      <c r="AF1038" s="628"/>
      <c r="AG1038" s="628"/>
      <c r="AH1038" s="628"/>
      <c r="AI1038" s="628"/>
      <c r="AJ1038" s="628"/>
      <c r="AK1038" s="628"/>
      <c r="AL1038" s="11"/>
      <c r="AM1038" s="11"/>
      <c r="AN1038" s="11"/>
      <c r="AO1038" s="11"/>
      <c r="AP1038" s="11"/>
      <c r="AQ1038" s="11"/>
      <c r="AR1038" s="11"/>
      <c r="AS1038" s="11"/>
      <c r="AT1038" s="14"/>
    </row>
    <row r="1039" spans="1:46" s="12" customFormat="1" ht="9.9499999999999993" customHeight="1">
      <c r="A1039" s="13"/>
      <c r="B1039" s="629" t="s">
        <v>786</v>
      </c>
      <c r="C1039" s="629"/>
      <c r="D1039" s="629"/>
      <c r="E1039" s="629"/>
      <c r="F1039" s="629"/>
      <c r="G1039" s="629"/>
      <c r="H1039" s="629"/>
      <c r="I1039" s="629"/>
      <c r="J1039" s="629"/>
      <c r="K1039" s="629"/>
      <c r="L1039" s="629"/>
      <c r="M1039" s="629"/>
      <c r="N1039" s="630"/>
      <c r="O1039" s="11"/>
      <c r="P1039" s="11"/>
      <c r="Q1039" s="11"/>
      <c r="R1039" s="11"/>
      <c r="S1039" s="11"/>
      <c r="T1039" s="11"/>
      <c r="U1039" s="11"/>
      <c r="V1039" s="11"/>
      <c r="W1039" s="14"/>
      <c r="X1039" s="13"/>
      <c r="Y1039" s="629" t="s">
        <v>787</v>
      </c>
      <c r="Z1039" s="629"/>
      <c r="AA1039" s="629"/>
      <c r="AB1039" s="629"/>
      <c r="AC1039" s="629"/>
      <c r="AD1039" s="629"/>
      <c r="AE1039" s="629"/>
      <c r="AF1039" s="629"/>
      <c r="AG1039" s="629"/>
      <c r="AH1039" s="629"/>
      <c r="AI1039" s="629"/>
      <c r="AJ1039" s="629"/>
      <c r="AK1039" s="630"/>
      <c r="AL1039" s="11"/>
      <c r="AM1039" s="11"/>
      <c r="AN1039" s="11"/>
      <c r="AO1039" s="11"/>
      <c r="AP1039" s="11"/>
      <c r="AQ1039" s="11"/>
      <c r="AR1039" s="11"/>
      <c r="AS1039" s="11"/>
      <c r="AT1039" s="14"/>
    </row>
    <row r="1040" spans="1:46" s="12" customFormat="1" ht="8.1" customHeight="1">
      <c r="A1040" s="13"/>
      <c r="B1040" s="629"/>
      <c r="C1040" s="629"/>
      <c r="D1040" s="629"/>
      <c r="E1040" s="629"/>
      <c r="F1040" s="629"/>
      <c r="G1040" s="629"/>
      <c r="H1040" s="629"/>
      <c r="I1040" s="629"/>
      <c r="J1040" s="629"/>
      <c r="K1040" s="629"/>
      <c r="L1040" s="629"/>
      <c r="M1040" s="629"/>
      <c r="N1040" s="630"/>
      <c r="O1040" s="11"/>
      <c r="P1040" s="11"/>
      <c r="Q1040" s="11"/>
      <c r="R1040" s="11"/>
      <c r="S1040" s="11"/>
      <c r="T1040" s="11"/>
      <c r="U1040" s="11"/>
      <c r="V1040" s="11"/>
      <c r="W1040" s="14"/>
      <c r="X1040" s="13"/>
      <c r="Y1040" s="629"/>
      <c r="Z1040" s="629"/>
      <c r="AA1040" s="629"/>
      <c r="AB1040" s="629"/>
      <c r="AC1040" s="629"/>
      <c r="AD1040" s="629"/>
      <c r="AE1040" s="629"/>
      <c r="AF1040" s="629"/>
      <c r="AG1040" s="629"/>
      <c r="AH1040" s="629"/>
      <c r="AI1040" s="629"/>
      <c r="AJ1040" s="629"/>
      <c r="AK1040" s="630"/>
      <c r="AL1040" s="11"/>
      <c r="AM1040" s="11"/>
      <c r="AN1040" s="11"/>
      <c r="AO1040" s="11"/>
      <c r="AP1040" s="11"/>
      <c r="AQ1040" s="11"/>
      <c r="AR1040" s="11"/>
      <c r="AS1040" s="11"/>
      <c r="AT1040" s="14"/>
    </row>
    <row r="1041" spans="1:46" s="12" customFormat="1" ht="8.1" customHeight="1">
      <c r="A1041" s="13"/>
      <c r="B1041" s="629" t="s">
        <v>1020</v>
      </c>
      <c r="C1041" s="629"/>
      <c r="D1041" s="629"/>
      <c r="E1041" s="629"/>
      <c r="F1041" s="629"/>
      <c r="G1041" s="629"/>
      <c r="H1041" s="629"/>
      <c r="I1041" s="629"/>
      <c r="J1041" s="629"/>
      <c r="K1041" s="629"/>
      <c r="L1041" s="629"/>
      <c r="M1041" s="629"/>
      <c r="N1041" s="630"/>
      <c r="O1041" s="11"/>
      <c r="P1041" s="11"/>
      <c r="Q1041" s="11"/>
      <c r="R1041" s="11"/>
      <c r="S1041" s="11"/>
      <c r="T1041" s="11"/>
      <c r="U1041" s="11"/>
      <c r="V1041" s="11"/>
      <c r="W1041" s="14"/>
      <c r="X1041" s="13"/>
      <c r="Y1041" s="629" t="s">
        <v>1020</v>
      </c>
      <c r="Z1041" s="629"/>
      <c r="AA1041" s="629"/>
      <c r="AB1041" s="629"/>
      <c r="AC1041" s="629"/>
      <c r="AD1041" s="629"/>
      <c r="AE1041" s="629"/>
      <c r="AF1041" s="629"/>
      <c r="AG1041" s="629"/>
      <c r="AH1041" s="629"/>
      <c r="AI1041" s="629"/>
      <c r="AJ1041" s="629"/>
      <c r="AK1041" s="630"/>
      <c r="AL1041" s="11"/>
      <c r="AM1041" s="11"/>
      <c r="AN1041" s="11"/>
      <c r="AO1041" s="11"/>
      <c r="AP1041" s="11"/>
      <c r="AQ1041" s="11"/>
      <c r="AR1041" s="11"/>
      <c r="AS1041" s="11"/>
      <c r="AT1041" s="14"/>
    </row>
    <row r="1042" spans="1:46" s="12" customFormat="1" ht="9.9499999999999993" customHeight="1">
      <c r="A1042" s="13"/>
      <c r="B1042" s="629"/>
      <c r="C1042" s="629"/>
      <c r="D1042" s="629"/>
      <c r="E1042" s="629"/>
      <c r="F1042" s="629"/>
      <c r="G1042" s="629"/>
      <c r="H1042" s="629"/>
      <c r="I1042" s="629"/>
      <c r="J1042" s="629"/>
      <c r="K1042" s="629"/>
      <c r="L1042" s="629"/>
      <c r="M1042" s="629"/>
      <c r="N1042" s="630"/>
      <c r="O1042" s="11"/>
      <c r="P1042" s="11"/>
      <c r="Q1042" s="11"/>
      <c r="R1042" s="11"/>
      <c r="S1042" s="11"/>
      <c r="T1042" s="11"/>
      <c r="U1042" s="11"/>
      <c r="V1042" s="11"/>
      <c r="W1042" s="14"/>
      <c r="X1042" s="13"/>
      <c r="Y1042" s="629"/>
      <c r="Z1042" s="629"/>
      <c r="AA1042" s="629"/>
      <c r="AB1042" s="629"/>
      <c r="AC1042" s="629"/>
      <c r="AD1042" s="629"/>
      <c r="AE1042" s="629"/>
      <c r="AF1042" s="629"/>
      <c r="AG1042" s="629"/>
      <c r="AH1042" s="629"/>
      <c r="AI1042" s="629"/>
      <c r="AJ1042" s="629"/>
      <c r="AK1042" s="630"/>
      <c r="AL1042" s="11"/>
      <c r="AM1042" s="11"/>
      <c r="AN1042" s="11"/>
      <c r="AO1042" s="11"/>
      <c r="AP1042" s="11"/>
      <c r="AQ1042" s="11"/>
      <c r="AR1042" s="11"/>
      <c r="AS1042" s="11"/>
      <c r="AT1042" s="14"/>
    </row>
    <row r="1043" spans="1:46" s="12" customFormat="1" ht="8.1" customHeight="1">
      <c r="A1043" s="13"/>
      <c r="B1043" s="629" t="s">
        <v>1112</v>
      </c>
      <c r="C1043" s="629"/>
      <c r="D1043" s="629"/>
      <c r="E1043" s="629"/>
      <c r="F1043" s="629"/>
      <c r="G1043" s="629"/>
      <c r="H1043" s="629"/>
      <c r="I1043" s="629"/>
      <c r="J1043" s="629"/>
      <c r="K1043" s="629"/>
      <c r="L1043" s="629"/>
      <c r="M1043" s="629"/>
      <c r="N1043" s="630"/>
      <c r="O1043" s="11"/>
      <c r="P1043" s="11"/>
      <c r="Q1043" s="11"/>
      <c r="R1043" s="11"/>
      <c r="S1043" s="11"/>
      <c r="T1043" s="11"/>
      <c r="U1043" s="11"/>
      <c r="V1043" s="11"/>
      <c r="W1043" s="14"/>
      <c r="X1043" s="13"/>
      <c r="Y1043" s="629" t="s">
        <v>1113</v>
      </c>
      <c r="Z1043" s="629"/>
      <c r="AA1043" s="629"/>
      <c r="AB1043" s="629"/>
      <c r="AC1043" s="629"/>
      <c r="AD1043" s="629"/>
      <c r="AE1043" s="629"/>
      <c r="AF1043" s="629"/>
      <c r="AG1043" s="629"/>
      <c r="AH1043" s="629"/>
      <c r="AI1043" s="629"/>
      <c r="AJ1043" s="629"/>
      <c r="AK1043" s="630"/>
      <c r="AL1043" s="11"/>
      <c r="AM1043" s="11"/>
      <c r="AN1043" s="11"/>
      <c r="AO1043" s="11"/>
      <c r="AP1043" s="11"/>
      <c r="AQ1043" s="11"/>
      <c r="AR1043" s="11"/>
      <c r="AS1043" s="11"/>
      <c r="AT1043" s="14"/>
    </row>
    <row r="1044" spans="1:46" s="12" customFormat="1" ht="8.1" customHeight="1">
      <c r="A1044" s="13"/>
      <c r="B1044" s="629"/>
      <c r="C1044" s="629"/>
      <c r="D1044" s="629"/>
      <c r="E1044" s="629"/>
      <c r="F1044" s="629"/>
      <c r="G1044" s="629"/>
      <c r="H1044" s="629"/>
      <c r="I1044" s="629"/>
      <c r="J1044" s="629"/>
      <c r="K1044" s="629"/>
      <c r="L1044" s="629"/>
      <c r="M1044" s="629"/>
      <c r="N1044" s="630"/>
      <c r="O1044" s="11"/>
      <c r="P1044" s="11"/>
      <c r="Q1044" s="11"/>
      <c r="R1044" s="11"/>
      <c r="S1044" s="11"/>
      <c r="T1044" s="11"/>
      <c r="U1044" s="11"/>
      <c r="V1044" s="11"/>
      <c r="W1044" s="14"/>
      <c r="X1044" s="13"/>
      <c r="Y1044" s="629"/>
      <c r="Z1044" s="629"/>
      <c r="AA1044" s="629"/>
      <c r="AB1044" s="629"/>
      <c r="AC1044" s="629"/>
      <c r="AD1044" s="629"/>
      <c r="AE1044" s="629"/>
      <c r="AF1044" s="629"/>
      <c r="AG1044" s="629"/>
      <c r="AH1044" s="629"/>
      <c r="AI1044" s="629"/>
      <c r="AJ1044" s="629"/>
      <c r="AK1044" s="630"/>
      <c r="AL1044" s="11"/>
      <c r="AM1044" s="11"/>
      <c r="AN1044" s="11"/>
      <c r="AO1044" s="11"/>
      <c r="AP1044" s="11"/>
      <c r="AQ1044" s="11"/>
      <c r="AR1044" s="11"/>
      <c r="AS1044" s="11"/>
      <c r="AT1044" s="14"/>
    </row>
    <row r="1045" spans="1:46" s="12" customFormat="1" ht="9.9499999999999993" customHeight="1">
      <c r="A1045" s="13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4"/>
      <c r="X1045" s="13"/>
      <c r="Y1045" s="11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1"/>
      <c r="AL1045" s="11"/>
      <c r="AM1045" s="11"/>
      <c r="AN1045" s="11"/>
      <c r="AO1045" s="11"/>
      <c r="AP1045" s="11"/>
      <c r="AQ1045" s="11"/>
      <c r="AR1045" s="11"/>
      <c r="AS1045" s="11"/>
      <c r="AT1045" s="14"/>
    </row>
    <row r="1046" spans="1:46" s="12" customFormat="1" ht="8.1" customHeight="1">
      <c r="A1046" s="13"/>
      <c r="B1046" s="631" t="s">
        <v>908</v>
      </c>
      <c r="C1046" s="631"/>
      <c r="D1046" s="631"/>
      <c r="E1046" s="631"/>
      <c r="F1046" s="631"/>
      <c r="G1046" s="631"/>
      <c r="H1046" s="631"/>
      <c r="I1046" s="631"/>
      <c r="J1046" s="631"/>
      <c r="K1046" s="631"/>
      <c r="L1046" s="631"/>
      <c r="M1046" s="631"/>
      <c r="N1046" s="632"/>
      <c r="O1046" s="11"/>
      <c r="P1046" s="11"/>
      <c r="Q1046" s="11"/>
      <c r="R1046" s="11"/>
      <c r="S1046" s="11"/>
      <c r="T1046" s="11"/>
      <c r="U1046" s="11"/>
      <c r="V1046" s="11"/>
      <c r="W1046" s="14"/>
      <c r="X1046" s="13"/>
      <c r="Y1046" s="631" t="s">
        <v>909</v>
      </c>
      <c r="Z1046" s="631"/>
      <c r="AA1046" s="631"/>
      <c r="AB1046" s="631"/>
      <c r="AC1046" s="631"/>
      <c r="AD1046" s="631"/>
      <c r="AE1046" s="631"/>
      <c r="AF1046" s="631"/>
      <c r="AG1046" s="631"/>
      <c r="AH1046" s="631"/>
      <c r="AI1046" s="631"/>
      <c r="AJ1046" s="631"/>
      <c r="AK1046" s="632"/>
      <c r="AL1046" s="11"/>
      <c r="AM1046" s="11"/>
      <c r="AN1046" s="11"/>
      <c r="AO1046" s="11"/>
      <c r="AP1046" s="11"/>
      <c r="AQ1046" s="11"/>
      <c r="AR1046" s="11"/>
      <c r="AS1046" s="11"/>
      <c r="AT1046" s="14"/>
    </row>
    <row r="1047" spans="1:46" s="12" customFormat="1" ht="9.9499999999999993" customHeight="1">
      <c r="A1047" s="13"/>
      <c r="B1047" s="631"/>
      <c r="C1047" s="631"/>
      <c r="D1047" s="631"/>
      <c r="E1047" s="631"/>
      <c r="F1047" s="631"/>
      <c r="G1047" s="631"/>
      <c r="H1047" s="631"/>
      <c r="I1047" s="631"/>
      <c r="J1047" s="631"/>
      <c r="K1047" s="631"/>
      <c r="L1047" s="631"/>
      <c r="M1047" s="631"/>
      <c r="N1047" s="632"/>
      <c r="O1047" s="11"/>
      <c r="P1047" s="11"/>
      <c r="Q1047" s="11"/>
      <c r="R1047" s="11"/>
      <c r="S1047" s="11"/>
      <c r="T1047" s="11"/>
      <c r="U1047" s="11"/>
      <c r="V1047" s="11"/>
      <c r="W1047" s="14"/>
      <c r="X1047" s="13"/>
      <c r="Y1047" s="631"/>
      <c r="Z1047" s="631"/>
      <c r="AA1047" s="631"/>
      <c r="AB1047" s="631"/>
      <c r="AC1047" s="631"/>
      <c r="AD1047" s="631"/>
      <c r="AE1047" s="631"/>
      <c r="AF1047" s="631"/>
      <c r="AG1047" s="631"/>
      <c r="AH1047" s="631"/>
      <c r="AI1047" s="631"/>
      <c r="AJ1047" s="631"/>
      <c r="AK1047" s="632"/>
      <c r="AL1047" s="11"/>
      <c r="AM1047" s="11"/>
      <c r="AN1047" s="11"/>
      <c r="AO1047" s="11"/>
      <c r="AP1047" s="11"/>
      <c r="AQ1047" s="11"/>
      <c r="AR1047" s="11"/>
      <c r="AS1047" s="11"/>
      <c r="AT1047" s="14"/>
    </row>
    <row r="1048" spans="1:46" s="12" customFormat="1" ht="9.9499999999999993" customHeight="1">
      <c r="A1048" s="13"/>
      <c r="B1048" s="631"/>
      <c r="C1048" s="631"/>
      <c r="D1048" s="631"/>
      <c r="E1048" s="631"/>
      <c r="F1048" s="631"/>
      <c r="G1048" s="631"/>
      <c r="H1048" s="631"/>
      <c r="I1048" s="631"/>
      <c r="J1048" s="631"/>
      <c r="K1048" s="631"/>
      <c r="L1048" s="631"/>
      <c r="M1048" s="631"/>
      <c r="N1048" s="632"/>
      <c r="O1048" s="11"/>
      <c r="P1048" s="11"/>
      <c r="Q1048" s="11"/>
      <c r="R1048" s="11"/>
      <c r="S1048" s="11"/>
      <c r="T1048" s="11"/>
      <c r="U1048" s="11"/>
      <c r="V1048" s="11"/>
      <c r="W1048" s="14"/>
      <c r="X1048" s="13"/>
      <c r="Y1048" s="631"/>
      <c r="Z1048" s="631"/>
      <c r="AA1048" s="631"/>
      <c r="AB1048" s="631"/>
      <c r="AC1048" s="631"/>
      <c r="AD1048" s="631"/>
      <c r="AE1048" s="631"/>
      <c r="AF1048" s="631"/>
      <c r="AG1048" s="631"/>
      <c r="AH1048" s="631"/>
      <c r="AI1048" s="631"/>
      <c r="AJ1048" s="631"/>
      <c r="AK1048" s="632"/>
      <c r="AL1048" s="11"/>
      <c r="AM1048" s="11"/>
      <c r="AN1048" s="11"/>
      <c r="AO1048" s="11"/>
      <c r="AP1048" s="11"/>
      <c r="AQ1048" s="11"/>
      <c r="AR1048" s="11"/>
      <c r="AS1048" s="11"/>
      <c r="AT1048" s="14"/>
    </row>
    <row r="1049" spans="1:46" s="12" customFormat="1" ht="9.9499999999999993" customHeight="1">
      <c r="A1049" s="13"/>
      <c r="B1049" s="631"/>
      <c r="C1049" s="631"/>
      <c r="D1049" s="631"/>
      <c r="E1049" s="631"/>
      <c r="F1049" s="631"/>
      <c r="G1049" s="631"/>
      <c r="H1049" s="631"/>
      <c r="I1049" s="631"/>
      <c r="J1049" s="631"/>
      <c r="K1049" s="631"/>
      <c r="L1049" s="631"/>
      <c r="M1049" s="631"/>
      <c r="N1049" s="632"/>
      <c r="O1049" s="11"/>
      <c r="P1049" s="11"/>
      <c r="Q1049" s="11"/>
      <c r="R1049" s="11"/>
      <c r="S1049" s="11"/>
      <c r="T1049" s="11"/>
      <c r="U1049" s="11"/>
      <c r="V1049" s="11"/>
      <c r="W1049" s="14"/>
      <c r="X1049" s="13"/>
      <c r="Y1049" s="631"/>
      <c r="Z1049" s="631"/>
      <c r="AA1049" s="631"/>
      <c r="AB1049" s="631"/>
      <c r="AC1049" s="631"/>
      <c r="AD1049" s="631"/>
      <c r="AE1049" s="631"/>
      <c r="AF1049" s="631"/>
      <c r="AG1049" s="631"/>
      <c r="AH1049" s="631"/>
      <c r="AI1049" s="631"/>
      <c r="AJ1049" s="631"/>
      <c r="AK1049" s="632"/>
      <c r="AL1049" s="11"/>
      <c r="AM1049" s="11"/>
      <c r="AN1049" s="11"/>
      <c r="AO1049" s="11"/>
      <c r="AP1049" s="11"/>
      <c r="AQ1049" s="11"/>
      <c r="AR1049" s="11"/>
      <c r="AS1049" s="11"/>
      <c r="AT1049" s="14"/>
    </row>
    <row r="1050" spans="1:46" s="12" customFormat="1" ht="6" customHeight="1">
      <c r="A1050" s="15"/>
      <c r="B1050" s="633"/>
      <c r="C1050" s="633"/>
      <c r="D1050" s="633"/>
      <c r="E1050" s="633"/>
      <c r="F1050" s="633"/>
      <c r="G1050" s="633"/>
      <c r="H1050" s="633"/>
      <c r="I1050" s="633"/>
      <c r="J1050" s="633"/>
      <c r="K1050" s="633"/>
      <c r="L1050" s="633"/>
      <c r="M1050" s="633"/>
      <c r="N1050" s="633"/>
      <c r="O1050" s="16"/>
      <c r="P1050" s="16"/>
      <c r="Q1050" s="16"/>
      <c r="R1050" s="16"/>
      <c r="S1050" s="16"/>
      <c r="T1050" s="16"/>
      <c r="U1050" s="16"/>
      <c r="V1050" s="16"/>
      <c r="W1050" s="17"/>
      <c r="X1050" s="15"/>
      <c r="Y1050" s="633"/>
      <c r="Z1050" s="633"/>
      <c r="AA1050" s="633"/>
      <c r="AB1050" s="633"/>
      <c r="AC1050" s="633"/>
      <c r="AD1050" s="633"/>
      <c r="AE1050" s="633"/>
      <c r="AF1050" s="633"/>
      <c r="AG1050" s="633"/>
      <c r="AH1050" s="633"/>
      <c r="AI1050" s="633"/>
      <c r="AJ1050" s="633"/>
      <c r="AK1050" s="633"/>
      <c r="AL1050" s="16"/>
      <c r="AM1050" s="16"/>
      <c r="AN1050" s="16"/>
      <c r="AO1050" s="16"/>
      <c r="AP1050" s="16"/>
      <c r="AQ1050" s="16"/>
      <c r="AR1050" s="16"/>
      <c r="AS1050" s="16"/>
      <c r="AT1050" s="17"/>
    </row>
    <row r="1051" spans="1:46" s="12" customFormat="1" ht="9.9499999999999993" customHeight="1">
      <c r="A1051" s="8"/>
      <c r="B1051" s="9"/>
      <c r="C1051" s="9"/>
      <c r="D1051" s="9"/>
      <c r="E1051" s="9"/>
      <c r="F1051" s="9"/>
      <c r="G1051" s="9"/>
      <c r="H1051" s="9"/>
      <c r="I1051" s="9"/>
      <c r="J1051" s="9"/>
      <c r="K1051" s="9"/>
      <c r="L1051" s="9"/>
      <c r="M1051" s="9"/>
      <c r="N1051" s="9"/>
      <c r="O1051" s="9"/>
      <c r="P1051" s="9"/>
      <c r="Q1051" s="9"/>
      <c r="R1051" s="9"/>
      <c r="S1051" s="9"/>
      <c r="T1051" s="9"/>
      <c r="U1051" s="9"/>
      <c r="V1051" s="9"/>
      <c r="W1051" s="10"/>
      <c r="X1051" s="8"/>
      <c r="Y1051" s="9"/>
      <c r="Z1051" s="9"/>
      <c r="AA1051" s="9"/>
      <c r="AB1051" s="9"/>
      <c r="AC1051" s="9"/>
      <c r="AD1051" s="9"/>
      <c r="AE1051" s="9"/>
      <c r="AF1051" s="9"/>
      <c r="AG1051" s="9"/>
      <c r="AH1051" s="9"/>
      <c r="AI1051" s="9"/>
      <c r="AJ1051" s="9"/>
      <c r="AK1051" s="9"/>
      <c r="AL1051" s="9"/>
      <c r="AM1051" s="9"/>
      <c r="AN1051" s="9"/>
      <c r="AO1051" s="9"/>
      <c r="AP1051" s="9"/>
      <c r="AQ1051" s="9"/>
      <c r="AR1051" s="9"/>
      <c r="AS1051" s="9"/>
      <c r="AT1051" s="10"/>
    </row>
    <row r="1052" spans="1:46" s="12" customFormat="1" ht="12.75" customHeight="1">
      <c r="A1052" s="621" t="str">
        <f>Name</f>
        <v>ТСЖ "Ласточка"</v>
      </c>
      <c r="B1052" s="622"/>
      <c r="C1052" s="622"/>
      <c r="D1052" s="622"/>
      <c r="E1052" s="622"/>
      <c r="F1052" s="622"/>
      <c r="G1052" s="622"/>
      <c r="H1052" s="622"/>
      <c r="I1052" s="622"/>
      <c r="J1052" s="622"/>
      <c r="K1052" s="622"/>
      <c r="L1052" s="622"/>
      <c r="M1052" s="622"/>
      <c r="N1052" s="622"/>
      <c r="O1052" s="622"/>
      <c r="P1052" s="622"/>
      <c r="Q1052" s="622"/>
      <c r="R1052" s="622"/>
      <c r="S1052" s="622"/>
      <c r="T1052" s="622"/>
      <c r="U1052" s="622"/>
      <c r="V1052" s="622"/>
      <c r="W1052" s="623"/>
      <c r="X1052" s="621" t="str">
        <f>Name</f>
        <v>ТСЖ "Ласточка"</v>
      </c>
      <c r="Y1052" s="622"/>
      <c r="Z1052" s="622"/>
      <c r="AA1052" s="622"/>
      <c r="AB1052" s="622"/>
      <c r="AC1052" s="622"/>
      <c r="AD1052" s="622"/>
      <c r="AE1052" s="622"/>
      <c r="AF1052" s="622"/>
      <c r="AG1052" s="622"/>
      <c r="AH1052" s="622"/>
      <c r="AI1052" s="622"/>
      <c r="AJ1052" s="622"/>
      <c r="AK1052" s="622"/>
      <c r="AL1052" s="622"/>
      <c r="AM1052" s="622"/>
      <c r="AN1052" s="622"/>
      <c r="AO1052" s="622"/>
      <c r="AP1052" s="622"/>
      <c r="AQ1052" s="622"/>
      <c r="AR1052" s="622"/>
      <c r="AS1052" s="622"/>
      <c r="AT1052" s="623"/>
    </row>
    <row r="1053" spans="1:46" s="12" customFormat="1" ht="12.75" customHeight="1">
      <c r="A1053" s="624"/>
      <c r="B1053" s="622"/>
      <c r="C1053" s="622"/>
      <c r="D1053" s="622"/>
      <c r="E1053" s="622"/>
      <c r="F1053" s="622"/>
      <c r="G1053" s="622"/>
      <c r="H1053" s="622"/>
      <c r="I1053" s="622"/>
      <c r="J1053" s="622"/>
      <c r="K1053" s="622"/>
      <c r="L1053" s="622"/>
      <c r="M1053" s="622"/>
      <c r="N1053" s="622"/>
      <c r="O1053" s="622"/>
      <c r="P1053" s="622"/>
      <c r="Q1053" s="622"/>
      <c r="R1053" s="622"/>
      <c r="S1053" s="622"/>
      <c r="T1053" s="622"/>
      <c r="U1053" s="622"/>
      <c r="V1053" s="622"/>
      <c r="W1053" s="623"/>
      <c r="X1053" s="624"/>
      <c r="Y1053" s="622"/>
      <c r="Z1053" s="622"/>
      <c r="AA1053" s="622"/>
      <c r="AB1053" s="622"/>
      <c r="AC1053" s="622"/>
      <c r="AD1053" s="622"/>
      <c r="AE1053" s="622"/>
      <c r="AF1053" s="622"/>
      <c r="AG1053" s="622"/>
      <c r="AH1053" s="622"/>
      <c r="AI1053" s="622"/>
      <c r="AJ1053" s="622"/>
      <c r="AK1053" s="622"/>
      <c r="AL1053" s="622"/>
      <c r="AM1053" s="622"/>
      <c r="AN1053" s="622"/>
      <c r="AO1053" s="622"/>
      <c r="AP1053" s="622"/>
      <c r="AQ1053" s="622"/>
      <c r="AR1053" s="622"/>
      <c r="AS1053" s="622"/>
      <c r="AT1053" s="623"/>
    </row>
    <row r="1054" spans="1:46" s="12" customFormat="1" ht="6" customHeight="1">
      <c r="A1054" s="13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4"/>
      <c r="X1054" s="13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  <c r="AP1054" s="11"/>
      <c r="AQ1054" s="11"/>
      <c r="AR1054" s="11"/>
      <c r="AS1054" s="11"/>
      <c r="AT1054" s="14"/>
    </row>
    <row r="1055" spans="1:46" s="12" customFormat="1" ht="9.9499999999999993" customHeight="1">
      <c r="A1055" s="13"/>
      <c r="B1055" s="628" t="str">
        <f>"ИНН "&amp;INN&amp;", БИК "&amp;BIC&amp;", Р/С "&amp;PersonalAcc</f>
        <v>ИНН 2538091633, БИК 040813608, Р/С 40703810050000001746</v>
      </c>
      <c r="C1055" s="628"/>
      <c r="D1055" s="628"/>
      <c r="E1055" s="628"/>
      <c r="F1055" s="628"/>
      <c r="G1055" s="628"/>
      <c r="H1055" s="628"/>
      <c r="I1055" s="628"/>
      <c r="J1055" s="628"/>
      <c r="K1055" s="628"/>
      <c r="L1055" s="628"/>
      <c r="M1055" s="628"/>
      <c r="N1055" s="628"/>
      <c r="O1055" s="53"/>
      <c r="P1055" s="53"/>
      <c r="Q1055" s="53"/>
      <c r="R1055" s="53"/>
      <c r="S1055" s="53"/>
      <c r="T1055" s="53"/>
      <c r="U1055" s="53"/>
      <c r="V1055" s="53"/>
      <c r="W1055" s="14"/>
      <c r="X1055" s="13"/>
      <c r="Y1055" s="628" t="str">
        <f>"ИНН "&amp;INN&amp;", БИК "&amp;BIC&amp;", Р/С "&amp;PersonalAcc</f>
        <v>ИНН 2538091633, БИК 040813608, Р/С 40703810050000001746</v>
      </c>
      <c r="Z1055" s="628"/>
      <c r="AA1055" s="628"/>
      <c r="AB1055" s="628"/>
      <c r="AC1055" s="628"/>
      <c r="AD1055" s="628"/>
      <c r="AE1055" s="628"/>
      <c r="AF1055" s="628"/>
      <c r="AG1055" s="628"/>
      <c r="AH1055" s="628"/>
      <c r="AI1055" s="628"/>
      <c r="AJ1055" s="628"/>
      <c r="AK1055" s="628"/>
      <c r="AL1055" s="53"/>
      <c r="AM1055" s="53"/>
      <c r="AN1055" s="53"/>
      <c r="AO1055" s="53"/>
      <c r="AP1055" s="53"/>
      <c r="AQ1055" s="53"/>
      <c r="AR1055" s="53"/>
      <c r="AS1055" s="53"/>
      <c r="AT1055" s="14"/>
    </row>
    <row r="1056" spans="1:46" s="12" customFormat="1" ht="9.9499999999999993" customHeight="1">
      <c r="A1056" s="13"/>
      <c r="B1056" s="628"/>
      <c r="C1056" s="628"/>
      <c r="D1056" s="628"/>
      <c r="E1056" s="628"/>
      <c r="F1056" s="628"/>
      <c r="G1056" s="628"/>
      <c r="H1056" s="628"/>
      <c r="I1056" s="628"/>
      <c r="J1056" s="628"/>
      <c r="K1056" s="628"/>
      <c r="L1056" s="628"/>
      <c r="M1056" s="628"/>
      <c r="N1056" s="628"/>
      <c r="O1056" s="53"/>
      <c r="P1056" s="53"/>
      <c r="Q1056" s="53"/>
      <c r="R1056" s="53"/>
      <c r="S1056" s="53"/>
      <c r="T1056" s="53"/>
      <c r="U1056" s="53"/>
      <c r="V1056" s="53"/>
      <c r="W1056" s="14"/>
      <c r="X1056" s="13"/>
      <c r="Y1056" s="628"/>
      <c r="Z1056" s="628"/>
      <c r="AA1056" s="628"/>
      <c r="AB1056" s="628"/>
      <c r="AC1056" s="628"/>
      <c r="AD1056" s="628"/>
      <c r="AE1056" s="628"/>
      <c r="AF1056" s="628"/>
      <c r="AG1056" s="628"/>
      <c r="AH1056" s="628"/>
      <c r="AI1056" s="628"/>
      <c r="AJ1056" s="628"/>
      <c r="AK1056" s="628"/>
      <c r="AL1056" s="53"/>
      <c r="AM1056" s="53"/>
      <c r="AN1056" s="53"/>
      <c r="AO1056" s="53"/>
      <c r="AP1056" s="53"/>
      <c r="AQ1056" s="53"/>
      <c r="AR1056" s="53"/>
      <c r="AS1056" s="53"/>
      <c r="AT1056" s="14"/>
    </row>
    <row r="1057" spans="1:46" s="12" customFormat="1" ht="6" customHeight="1">
      <c r="A1057" s="13"/>
      <c r="B1057" s="628"/>
      <c r="C1057" s="628"/>
      <c r="D1057" s="628"/>
      <c r="E1057" s="628"/>
      <c r="F1057" s="628"/>
      <c r="G1057" s="628"/>
      <c r="H1057" s="628"/>
      <c r="I1057" s="628"/>
      <c r="J1057" s="628"/>
      <c r="K1057" s="628"/>
      <c r="L1057" s="628"/>
      <c r="M1057" s="628"/>
      <c r="N1057" s="628"/>
      <c r="O1057" s="11"/>
      <c r="P1057" s="11"/>
      <c r="Q1057" s="11"/>
      <c r="R1057" s="11"/>
      <c r="S1057" s="11"/>
      <c r="T1057" s="11"/>
      <c r="U1057" s="11"/>
      <c r="V1057" s="11"/>
      <c r="W1057" s="14"/>
      <c r="X1057" s="13"/>
      <c r="Y1057" s="628"/>
      <c r="Z1057" s="628"/>
      <c r="AA1057" s="628"/>
      <c r="AB1057" s="628"/>
      <c r="AC1057" s="628"/>
      <c r="AD1057" s="628"/>
      <c r="AE1057" s="628"/>
      <c r="AF1057" s="628"/>
      <c r="AG1057" s="628"/>
      <c r="AH1057" s="628"/>
      <c r="AI1057" s="628"/>
      <c r="AJ1057" s="628"/>
      <c r="AK1057" s="628"/>
      <c r="AL1057" s="11"/>
      <c r="AM1057" s="11"/>
      <c r="AN1057" s="11"/>
      <c r="AO1057" s="11"/>
      <c r="AP1057" s="11"/>
      <c r="AQ1057" s="11"/>
      <c r="AR1057" s="11"/>
      <c r="AS1057" s="11"/>
      <c r="AT1057" s="14"/>
    </row>
    <row r="1058" spans="1:46" s="12" customFormat="1" ht="8.1" customHeight="1">
      <c r="A1058" s="13"/>
      <c r="B1058" s="628"/>
      <c r="C1058" s="628"/>
      <c r="D1058" s="628"/>
      <c r="E1058" s="628"/>
      <c r="F1058" s="628"/>
      <c r="G1058" s="628"/>
      <c r="H1058" s="628"/>
      <c r="I1058" s="628"/>
      <c r="J1058" s="628"/>
      <c r="K1058" s="628"/>
      <c r="L1058" s="628"/>
      <c r="M1058" s="628"/>
      <c r="N1058" s="628"/>
      <c r="O1058" s="11"/>
      <c r="P1058" s="11"/>
      <c r="Q1058" s="11"/>
      <c r="R1058" s="11"/>
      <c r="S1058" s="11"/>
      <c r="T1058" s="11"/>
      <c r="U1058" s="11"/>
      <c r="V1058" s="11"/>
      <c r="W1058" s="14"/>
      <c r="X1058" s="13"/>
      <c r="Y1058" s="628"/>
      <c r="Z1058" s="628"/>
      <c r="AA1058" s="628"/>
      <c r="AB1058" s="628"/>
      <c r="AC1058" s="628"/>
      <c r="AD1058" s="628"/>
      <c r="AE1058" s="628"/>
      <c r="AF1058" s="628"/>
      <c r="AG1058" s="628"/>
      <c r="AH1058" s="628"/>
      <c r="AI1058" s="628"/>
      <c r="AJ1058" s="628"/>
      <c r="AK1058" s="628"/>
      <c r="AL1058" s="11"/>
      <c r="AM1058" s="11"/>
      <c r="AN1058" s="11"/>
      <c r="AO1058" s="11"/>
      <c r="AP1058" s="11"/>
      <c r="AQ1058" s="11"/>
      <c r="AR1058" s="11"/>
      <c r="AS1058" s="11"/>
      <c r="AT1058" s="14"/>
    </row>
    <row r="1059" spans="1:46" s="12" customFormat="1" ht="8.1" customHeight="1">
      <c r="A1059" s="13"/>
      <c r="B1059" s="628"/>
      <c r="C1059" s="628"/>
      <c r="D1059" s="628"/>
      <c r="E1059" s="628"/>
      <c r="F1059" s="628"/>
      <c r="G1059" s="628"/>
      <c r="H1059" s="628"/>
      <c r="I1059" s="628"/>
      <c r="J1059" s="628"/>
      <c r="K1059" s="628"/>
      <c r="L1059" s="628"/>
      <c r="M1059" s="628"/>
      <c r="N1059" s="628"/>
      <c r="O1059" s="11"/>
      <c r="P1059" s="11"/>
      <c r="Q1059" s="11"/>
      <c r="R1059" s="11"/>
      <c r="S1059" s="11"/>
      <c r="T1059" s="11"/>
      <c r="U1059" s="11"/>
      <c r="V1059" s="11"/>
      <c r="W1059" s="14"/>
      <c r="X1059" s="13"/>
      <c r="Y1059" s="628"/>
      <c r="Z1059" s="628"/>
      <c r="AA1059" s="628"/>
      <c r="AB1059" s="628"/>
      <c r="AC1059" s="628"/>
      <c r="AD1059" s="628"/>
      <c r="AE1059" s="628"/>
      <c r="AF1059" s="628"/>
      <c r="AG1059" s="628"/>
      <c r="AH1059" s="628"/>
      <c r="AI1059" s="628"/>
      <c r="AJ1059" s="628"/>
      <c r="AK1059" s="628"/>
      <c r="AL1059" s="11"/>
      <c r="AM1059" s="11"/>
      <c r="AN1059" s="11"/>
      <c r="AO1059" s="11"/>
      <c r="AP1059" s="11"/>
      <c r="AQ1059" s="11"/>
      <c r="AR1059" s="11"/>
      <c r="AS1059" s="11"/>
      <c r="AT1059" s="14"/>
    </row>
    <row r="1060" spans="1:46" s="12" customFormat="1" ht="9.9499999999999993" customHeight="1">
      <c r="A1060" s="13"/>
      <c r="B1060" s="629" t="s">
        <v>788</v>
      </c>
      <c r="C1060" s="629"/>
      <c r="D1060" s="629"/>
      <c r="E1060" s="629"/>
      <c r="F1060" s="629"/>
      <c r="G1060" s="629"/>
      <c r="H1060" s="629"/>
      <c r="I1060" s="629"/>
      <c r="J1060" s="629"/>
      <c r="K1060" s="629"/>
      <c r="L1060" s="629"/>
      <c r="M1060" s="629"/>
      <c r="N1060" s="630"/>
      <c r="O1060" s="11"/>
      <c r="P1060" s="11"/>
      <c r="Q1060" s="11"/>
      <c r="R1060" s="11"/>
      <c r="S1060" s="11"/>
      <c r="T1060" s="11"/>
      <c r="U1060" s="11"/>
      <c r="V1060" s="11"/>
      <c r="W1060" s="14"/>
      <c r="X1060" s="13"/>
      <c r="Y1060" s="629" t="s">
        <v>789</v>
      </c>
      <c r="Z1060" s="629"/>
      <c r="AA1060" s="629"/>
      <c r="AB1060" s="629"/>
      <c r="AC1060" s="629"/>
      <c r="AD1060" s="629"/>
      <c r="AE1060" s="629"/>
      <c r="AF1060" s="629"/>
      <c r="AG1060" s="629"/>
      <c r="AH1060" s="629"/>
      <c r="AI1060" s="629"/>
      <c r="AJ1060" s="629"/>
      <c r="AK1060" s="630"/>
      <c r="AL1060" s="11"/>
      <c r="AM1060" s="11"/>
      <c r="AN1060" s="11"/>
      <c r="AO1060" s="11"/>
      <c r="AP1060" s="11"/>
      <c r="AQ1060" s="11"/>
      <c r="AR1060" s="11"/>
      <c r="AS1060" s="11"/>
      <c r="AT1060" s="14"/>
    </row>
    <row r="1061" spans="1:46" s="12" customFormat="1" ht="8.1" customHeight="1">
      <c r="A1061" s="13"/>
      <c r="B1061" s="629"/>
      <c r="C1061" s="629"/>
      <c r="D1061" s="629"/>
      <c r="E1061" s="629"/>
      <c r="F1061" s="629"/>
      <c r="G1061" s="629"/>
      <c r="H1061" s="629"/>
      <c r="I1061" s="629"/>
      <c r="J1061" s="629"/>
      <c r="K1061" s="629"/>
      <c r="L1061" s="629"/>
      <c r="M1061" s="629"/>
      <c r="N1061" s="630"/>
      <c r="O1061" s="11"/>
      <c r="P1061" s="11"/>
      <c r="Q1061" s="11"/>
      <c r="R1061" s="11"/>
      <c r="S1061" s="11"/>
      <c r="T1061" s="11"/>
      <c r="U1061" s="11"/>
      <c r="V1061" s="11"/>
      <c r="W1061" s="14"/>
      <c r="X1061" s="13"/>
      <c r="Y1061" s="629"/>
      <c r="Z1061" s="629"/>
      <c r="AA1061" s="629"/>
      <c r="AB1061" s="629"/>
      <c r="AC1061" s="629"/>
      <c r="AD1061" s="629"/>
      <c r="AE1061" s="629"/>
      <c r="AF1061" s="629"/>
      <c r="AG1061" s="629"/>
      <c r="AH1061" s="629"/>
      <c r="AI1061" s="629"/>
      <c r="AJ1061" s="629"/>
      <c r="AK1061" s="630"/>
      <c r="AL1061" s="11"/>
      <c r="AM1061" s="11"/>
      <c r="AN1061" s="11"/>
      <c r="AO1061" s="11"/>
      <c r="AP1061" s="11"/>
      <c r="AQ1061" s="11"/>
      <c r="AR1061" s="11"/>
      <c r="AS1061" s="11"/>
      <c r="AT1061" s="14"/>
    </row>
    <row r="1062" spans="1:46" s="12" customFormat="1" ht="8.1" customHeight="1">
      <c r="A1062" s="13"/>
      <c r="B1062" s="629" t="s">
        <v>1020</v>
      </c>
      <c r="C1062" s="629"/>
      <c r="D1062" s="629"/>
      <c r="E1062" s="629"/>
      <c r="F1062" s="629"/>
      <c r="G1062" s="629"/>
      <c r="H1062" s="629"/>
      <c r="I1062" s="629"/>
      <c r="J1062" s="629"/>
      <c r="K1062" s="629"/>
      <c r="L1062" s="629"/>
      <c r="M1062" s="629"/>
      <c r="N1062" s="630"/>
      <c r="O1062" s="11"/>
      <c r="P1062" s="11"/>
      <c r="Q1062" s="11"/>
      <c r="R1062" s="11"/>
      <c r="S1062" s="11"/>
      <c r="T1062" s="11"/>
      <c r="U1062" s="11"/>
      <c r="V1062" s="11"/>
      <c r="W1062" s="14"/>
      <c r="X1062" s="13"/>
      <c r="Y1062" s="629" t="s">
        <v>1020</v>
      </c>
      <c r="Z1062" s="629"/>
      <c r="AA1062" s="629"/>
      <c r="AB1062" s="629"/>
      <c r="AC1062" s="629"/>
      <c r="AD1062" s="629"/>
      <c r="AE1062" s="629"/>
      <c r="AF1062" s="629"/>
      <c r="AG1062" s="629"/>
      <c r="AH1062" s="629"/>
      <c r="AI1062" s="629"/>
      <c r="AJ1062" s="629"/>
      <c r="AK1062" s="630"/>
      <c r="AL1062" s="11"/>
      <c r="AM1062" s="11"/>
      <c r="AN1062" s="11"/>
      <c r="AO1062" s="11"/>
      <c r="AP1062" s="11"/>
      <c r="AQ1062" s="11"/>
      <c r="AR1062" s="11"/>
      <c r="AS1062" s="11"/>
      <c r="AT1062" s="14"/>
    </row>
    <row r="1063" spans="1:46" s="12" customFormat="1" ht="9.9499999999999993" customHeight="1">
      <c r="A1063" s="13"/>
      <c r="B1063" s="629"/>
      <c r="C1063" s="629"/>
      <c r="D1063" s="629"/>
      <c r="E1063" s="629"/>
      <c r="F1063" s="629"/>
      <c r="G1063" s="629"/>
      <c r="H1063" s="629"/>
      <c r="I1063" s="629"/>
      <c r="J1063" s="629"/>
      <c r="K1063" s="629"/>
      <c r="L1063" s="629"/>
      <c r="M1063" s="629"/>
      <c r="N1063" s="630"/>
      <c r="O1063" s="11"/>
      <c r="P1063" s="11"/>
      <c r="Q1063" s="11"/>
      <c r="R1063" s="11"/>
      <c r="S1063" s="11"/>
      <c r="T1063" s="11"/>
      <c r="U1063" s="11"/>
      <c r="V1063" s="11"/>
      <c r="W1063" s="14"/>
      <c r="X1063" s="13"/>
      <c r="Y1063" s="629"/>
      <c r="Z1063" s="629"/>
      <c r="AA1063" s="629"/>
      <c r="AB1063" s="629"/>
      <c r="AC1063" s="629"/>
      <c r="AD1063" s="629"/>
      <c r="AE1063" s="629"/>
      <c r="AF1063" s="629"/>
      <c r="AG1063" s="629"/>
      <c r="AH1063" s="629"/>
      <c r="AI1063" s="629"/>
      <c r="AJ1063" s="629"/>
      <c r="AK1063" s="630"/>
      <c r="AL1063" s="11"/>
      <c r="AM1063" s="11"/>
      <c r="AN1063" s="11"/>
      <c r="AO1063" s="11"/>
      <c r="AP1063" s="11"/>
      <c r="AQ1063" s="11"/>
      <c r="AR1063" s="11"/>
      <c r="AS1063" s="11"/>
      <c r="AT1063" s="14"/>
    </row>
    <row r="1064" spans="1:46" s="12" customFormat="1" ht="8.1" customHeight="1">
      <c r="A1064" s="13"/>
      <c r="B1064" s="629" t="s">
        <v>1114</v>
      </c>
      <c r="C1064" s="629"/>
      <c r="D1064" s="629"/>
      <c r="E1064" s="629"/>
      <c r="F1064" s="629"/>
      <c r="G1064" s="629"/>
      <c r="H1064" s="629"/>
      <c r="I1064" s="629"/>
      <c r="J1064" s="629"/>
      <c r="K1064" s="629"/>
      <c r="L1064" s="629"/>
      <c r="M1064" s="629"/>
      <c r="N1064" s="630"/>
      <c r="O1064" s="11"/>
      <c r="P1064" s="11"/>
      <c r="Q1064" s="11"/>
      <c r="R1064" s="11"/>
      <c r="S1064" s="11"/>
      <c r="T1064" s="11"/>
      <c r="U1064" s="11"/>
      <c r="V1064" s="11"/>
      <c r="W1064" s="14"/>
      <c r="X1064" s="13"/>
      <c r="Y1064" s="629" t="s">
        <v>1115</v>
      </c>
      <c r="Z1064" s="629"/>
      <c r="AA1064" s="629"/>
      <c r="AB1064" s="629"/>
      <c r="AC1064" s="629"/>
      <c r="AD1064" s="629"/>
      <c r="AE1064" s="629"/>
      <c r="AF1064" s="629"/>
      <c r="AG1064" s="629"/>
      <c r="AH1064" s="629"/>
      <c r="AI1064" s="629"/>
      <c r="AJ1064" s="629"/>
      <c r="AK1064" s="630"/>
      <c r="AL1064" s="11"/>
      <c r="AM1064" s="11"/>
      <c r="AN1064" s="11"/>
      <c r="AO1064" s="11"/>
      <c r="AP1064" s="11"/>
      <c r="AQ1064" s="11"/>
      <c r="AR1064" s="11"/>
      <c r="AS1064" s="11"/>
      <c r="AT1064" s="14"/>
    </row>
    <row r="1065" spans="1:46" s="12" customFormat="1" ht="8.1" customHeight="1">
      <c r="A1065" s="13"/>
      <c r="B1065" s="629"/>
      <c r="C1065" s="629"/>
      <c r="D1065" s="629"/>
      <c r="E1065" s="629"/>
      <c r="F1065" s="629"/>
      <c r="G1065" s="629"/>
      <c r="H1065" s="629"/>
      <c r="I1065" s="629"/>
      <c r="J1065" s="629"/>
      <c r="K1065" s="629"/>
      <c r="L1065" s="629"/>
      <c r="M1065" s="629"/>
      <c r="N1065" s="630"/>
      <c r="O1065" s="11"/>
      <c r="P1065" s="11"/>
      <c r="Q1065" s="11"/>
      <c r="R1065" s="11"/>
      <c r="S1065" s="11"/>
      <c r="T1065" s="11"/>
      <c r="U1065" s="11"/>
      <c r="V1065" s="11"/>
      <c r="W1065" s="14"/>
      <c r="X1065" s="13"/>
      <c r="Y1065" s="629"/>
      <c r="Z1065" s="629"/>
      <c r="AA1065" s="629"/>
      <c r="AB1065" s="629"/>
      <c r="AC1065" s="629"/>
      <c r="AD1065" s="629"/>
      <c r="AE1065" s="629"/>
      <c r="AF1065" s="629"/>
      <c r="AG1065" s="629"/>
      <c r="AH1065" s="629"/>
      <c r="AI1065" s="629"/>
      <c r="AJ1065" s="629"/>
      <c r="AK1065" s="630"/>
      <c r="AL1065" s="11"/>
      <c r="AM1065" s="11"/>
      <c r="AN1065" s="11"/>
      <c r="AO1065" s="11"/>
      <c r="AP1065" s="11"/>
      <c r="AQ1065" s="11"/>
      <c r="AR1065" s="11"/>
      <c r="AS1065" s="11"/>
      <c r="AT1065" s="14"/>
    </row>
    <row r="1066" spans="1:46" s="12" customFormat="1" ht="9.9499999999999993" customHeight="1">
      <c r="A1066" s="13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4"/>
      <c r="X1066" s="13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  <c r="AP1066" s="11"/>
      <c r="AQ1066" s="11"/>
      <c r="AR1066" s="11"/>
      <c r="AS1066" s="11"/>
      <c r="AT1066" s="14"/>
    </row>
    <row r="1067" spans="1:46" s="12" customFormat="1" ht="8.1" customHeight="1">
      <c r="A1067" s="13"/>
      <c r="B1067" s="631" t="s">
        <v>910</v>
      </c>
      <c r="C1067" s="631"/>
      <c r="D1067" s="631"/>
      <c r="E1067" s="631"/>
      <c r="F1067" s="631"/>
      <c r="G1067" s="631"/>
      <c r="H1067" s="631"/>
      <c r="I1067" s="631"/>
      <c r="J1067" s="631"/>
      <c r="K1067" s="631"/>
      <c r="L1067" s="631"/>
      <c r="M1067" s="631"/>
      <c r="N1067" s="632"/>
      <c r="O1067" s="11"/>
      <c r="P1067" s="11"/>
      <c r="Q1067" s="11"/>
      <c r="R1067" s="11"/>
      <c r="S1067" s="11"/>
      <c r="T1067" s="11"/>
      <c r="U1067" s="11"/>
      <c r="V1067" s="11"/>
      <c r="W1067" s="14"/>
      <c r="X1067" s="13"/>
      <c r="Y1067" s="631" t="s">
        <v>911</v>
      </c>
      <c r="Z1067" s="631"/>
      <c r="AA1067" s="631"/>
      <c r="AB1067" s="631"/>
      <c r="AC1067" s="631"/>
      <c r="AD1067" s="631"/>
      <c r="AE1067" s="631"/>
      <c r="AF1067" s="631"/>
      <c r="AG1067" s="631"/>
      <c r="AH1067" s="631"/>
      <c r="AI1067" s="631"/>
      <c r="AJ1067" s="631"/>
      <c r="AK1067" s="632"/>
      <c r="AL1067" s="11"/>
      <c r="AM1067" s="11"/>
      <c r="AN1067" s="11"/>
      <c r="AO1067" s="11"/>
      <c r="AP1067" s="11"/>
      <c r="AQ1067" s="11"/>
      <c r="AR1067" s="11"/>
      <c r="AS1067" s="11"/>
      <c r="AT1067" s="14"/>
    </row>
    <row r="1068" spans="1:46" s="12" customFormat="1" ht="9.9499999999999993" customHeight="1">
      <c r="A1068" s="13"/>
      <c r="B1068" s="631"/>
      <c r="C1068" s="631"/>
      <c r="D1068" s="631"/>
      <c r="E1068" s="631"/>
      <c r="F1068" s="631"/>
      <c r="G1068" s="631"/>
      <c r="H1068" s="631"/>
      <c r="I1068" s="631"/>
      <c r="J1068" s="631"/>
      <c r="K1068" s="631"/>
      <c r="L1068" s="631"/>
      <c r="M1068" s="631"/>
      <c r="N1068" s="632"/>
      <c r="O1068" s="11"/>
      <c r="P1068" s="11"/>
      <c r="Q1068" s="11"/>
      <c r="R1068" s="11"/>
      <c r="S1068" s="11"/>
      <c r="T1068" s="11"/>
      <c r="U1068" s="11"/>
      <c r="V1068" s="11"/>
      <c r="W1068" s="14"/>
      <c r="X1068" s="13"/>
      <c r="Y1068" s="631"/>
      <c r="Z1068" s="631"/>
      <c r="AA1068" s="631"/>
      <c r="AB1068" s="631"/>
      <c r="AC1068" s="631"/>
      <c r="AD1068" s="631"/>
      <c r="AE1068" s="631"/>
      <c r="AF1068" s="631"/>
      <c r="AG1068" s="631"/>
      <c r="AH1068" s="631"/>
      <c r="AI1068" s="631"/>
      <c r="AJ1068" s="631"/>
      <c r="AK1068" s="632"/>
      <c r="AL1068" s="11"/>
      <c r="AM1068" s="11"/>
      <c r="AN1068" s="11"/>
      <c r="AO1068" s="11"/>
      <c r="AP1068" s="11"/>
      <c r="AQ1068" s="11"/>
      <c r="AR1068" s="11"/>
      <c r="AS1068" s="11"/>
      <c r="AT1068" s="14"/>
    </row>
    <row r="1069" spans="1:46" s="12" customFormat="1" ht="9.9499999999999993" customHeight="1">
      <c r="A1069" s="13"/>
      <c r="B1069" s="631"/>
      <c r="C1069" s="631"/>
      <c r="D1069" s="631"/>
      <c r="E1069" s="631"/>
      <c r="F1069" s="631"/>
      <c r="G1069" s="631"/>
      <c r="H1069" s="631"/>
      <c r="I1069" s="631"/>
      <c r="J1069" s="631"/>
      <c r="K1069" s="631"/>
      <c r="L1069" s="631"/>
      <c r="M1069" s="631"/>
      <c r="N1069" s="632"/>
      <c r="O1069" s="11"/>
      <c r="P1069" s="11"/>
      <c r="Q1069" s="11"/>
      <c r="R1069" s="11"/>
      <c r="S1069" s="11"/>
      <c r="T1069" s="11"/>
      <c r="U1069" s="11"/>
      <c r="V1069" s="11"/>
      <c r="W1069" s="14"/>
      <c r="X1069" s="13"/>
      <c r="Y1069" s="631"/>
      <c r="Z1069" s="631"/>
      <c r="AA1069" s="631"/>
      <c r="AB1069" s="631"/>
      <c r="AC1069" s="631"/>
      <c r="AD1069" s="631"/>
      <c r="AE1069" s="631"/>
      <c r="AF1069" s="631"/>
      <c r="AG1069" s="631"/>
      <c r="AH1069" s="631"/>
      <c r="AI1069" s="631"/>
      <c r="AJ1069" s="631"/>
      <c r="AK1069" s="632"/>
      <c r="AL1069" s="11"/>
      <c r="AM1069" s="11"/>
      <c r="AN1069" s="11"/>
      <c r="AO1069" s="11"/>
      <c r="AP1069" s="11"/>
      <c r="AQ1069" s="11"/>
      <c r="AR1069" s="11"/>
      <c r="AS1069" s="11"/>
      <c r="AT1069" s="14"/>
    </row>
    <row r="1070" spans="1:46" s="12" customFormat="1" ht="9.9499999999999993" customHeight="1">
      <c r="A1070" s="13"/>
      <c r="B1070" s="631"/>
      <c r="C1070" s="631"/>
      <c r="D1070" s="631"/>
      <c r="E1070" s="631"/>
      <c r="F1070" s="631"/>
      <c r="G1070" s="631"/>
      <c r="H1070" s="631"/>
      <c r="I1070" s="631"/>
      <c r="J1070" s="631"/>
      <c r="K1070" s="631"/>
      <c r="L1070" s="631"/>
      <c r="M1070" s="631"/>
      <c r="N1070" s="632"/>
      <c r="O1070" s="11"/>
      <c r="P1070" s="11"/>
      <c r="Q1070" s="11"/>
      <c r="R1070" s="11"/>
      <c r="S1070" s="11"/>
      <c r="T1070" s="11"/>
      <c r="U1070" s="11"/>
      <c r="V1070" s="11"/>
      <c r="W1070" s="14"/>
      <c r="X1070" s="13"/>
      <c r="Y1070" s="631"/>
      <c r="Z1070" s="631"/>
      <c r="AA1070" s="631"/>
      <c r="AB1070" s="631"/>
      <c r="AC1070" s="631"/>
      <c r="AD1070" s="631"/>
      <c r="AE1070" s="631"/>
      <c r="AF1070" s="631"/>
      <c r="AG1070" s="631"/>
      <c r="AH1070" s="631"/>
      <c r="AI1070" s="631"/>
      <c r="AJ1070" s="631"/>
      <c r="AK1070" s="632"/>
      <c r="AL1070" s="11"/>
      <c r="AM1070" s="11"/>
      <c r="AN1070" s="11"/>
      <c r="AO1070" s="11"/>
      <c r="AP1070" s="11"/>
      <c r="AQ1070" s="11"/>
      <c r="AR1070" s="11"/>
      <c r="AS1070" s="11"/>
      <c r="AT1070" s="14"/>
    </row>
    <row r="1071" spans="1:46" s="12" customFormat="1" ht="6" customHeight="1">
      <c r="A1071" s="15"/>
      <c r="B1071" s="633"/>
      <c r="C1071" s="633"/>
      <c r="D1071" s="633"/>
      <c r="E1071" s="633"/>
      <c r="F1071" s="633"/>
      <c r="G1071" s="633"/>
      <c r="H1071" s="633"/>
      <c r="I1071" s="633"/>
      <c r="J1071" s="633"/>
      <c r="K1071" s="633"/>
      <c r="L1071" s="633"/>
      <c r="M1071" s="633"/>
      <c r="N1071" s="633"/>
      <c r="O1071" s="16"/>
      <c r="P1071" s="16"/>
      <c r="Q1071" s="16"/>
      <c r="R1071" s="16"/>
      <c r="S1071" s="16"/>
      <c r="T1071" s="16"/>
      <c r="U1071" s="16"/>
      <c r="V1071" s="16"/>
      <c r="W1071" s="17"/>
      <c r="X1071" s="15"/>
      <c r="Y1071" s="633"/>
      <c r="Z1071" s="633"/>
      <c r="AA1071" s="633"/>
      <c r="AB1071" s="633"/>
      <c r="AC1071" s="633"/>
      <c r="AD1071" s="633"/>
      <c r="AE1071" s="633"/>
      <c r="AF1071" s="633"/>
      <c r="AG1071" s="633"/>
      <c r="AH1071" s="633"/>
      <c r="AI1071" s="633"/>
      <c r="AJ1071" s="633"/>
      <c r="AK1071" s="633"/>
      <c r="AL1071" s="16"/>
      <c r="AM1071" s="16"/>
      <c r="AN1071" s="16"/>
      <c r="AO1071" s="16"/>
      <c r="AP1071" s="16"/>
      <c r="AQ1071" s="16"/>
      <c r="AR1071" s="16"/>
      <c r="AS1071" s="16"/>
      <c r="AT1071" s="17"/>
    </row>
    <row r="1072" spans="1:46" s="11" customFormat="1" ht="6.75" customHeight="1">
      <c r="A1072" s="8"/>
      <c r="B1072" s="9"/>
      <c r="C1072" s="9"/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  <c r="S1072" s="9"/>
      <c r="T1072" s="9"/>
      <c r="U1072" s="9"/>
      <c r="V1072" s="9"/>
      <c r="W1072" s="10"/>
      <c r="X1072" s="8"/>
      <c r="Y1072" s="9"/>
      <c r="Z1072" s="9"/>
      <c r="AA1072" s="9"/>
      <c r="AB1072" s="9"/>
      <c r="AC1072" s="9"/>
      <c r="AD1072" s="9"/>
      <c r="AE1072" s="9"/>
      <c r="AF1072" s="9"/>
      <c r="AG1072" s="9"/>
      <c r="AH1072" s="9"/>
      <c r="AI1072" s="9"/>
      <c r="AJ1072" s="9"/>
      <c r="AK1072" s="9"/>
      <c r="AL1072" s="9"/>
      <c r="AM1072" s="9"/>
      <c r="AN1072" s="9"/>
      <c r="AO1072" s="9"/>
      <c r="AP1072" s="9"/>
      <c r="AQ1072" s="9"/>
      <c r="AR1072" s="9"/>
      <c r="AS1072" s="9"/>
      <c r="AT1072" s="10"/>
    </row>
    <row r="1073" spans="1:46" s="12" customFormat="1" ht="12.75" customHeight="1">
      <c r="A1073" s="621" t="str">
        <f>Name</f>
        <v>ТСЖ "Ласточка"</v>
      </c>
      <c r="B1073" s="626"/>
      <c r="C1073" s="626"/>
      <c r="D1073" s="626"/>
      <c r="E1073" s="626"/>
      <c r="F1073" s="626"/>
      <c r="G1073" s="626"/>
      <c r="H1073" s="626"/>
      <c r="I1073" s="626"/>
      <c r="J1073" s="626"/>
      <c r="K1073" s="626"/>
      <c r="L1073" s="626"/>
      <c r="M1073" s="626"/>
      <c r="N1073" s="626"/>
      <c r="O1073" s="626"/>
      <c r="P1073" s="626"/>
      <c r="Q1073" s="626"/>
      <c r="R1073" s="626"/>
      <c r="S1073" s="626"/>
      <c r="T1073" s="626"/>
      <c r="U1073" s="626"/>
      <c r="V1073" s="626"/>
      <c r="W1073" s="627"/>
      <c r="X1073" s="621" t="str">
        <f>Name</f>
        <v>ТСЖ "Ласточка"</v>
      </c>
      <c r="Y1073" s="622"/>
      <c r="Z1073" s="622"/>
      <c r="AA1073" s="622"/>
      <c r="AB1073" s="622"/>
      <c r="AC1073" s="622"/>
      <c r="AD1073" s="622"/>
      <c r="AE1073" s="622"/>
      <c r="AF1073" s="622"/>
      <c r="AG1073" s="622"/>
      <c r="AH1073" s="622"/>
      <c r="AI1073" s="622"/>
      <c r="AJ1073" s="622"/>
      <c r="AK1073" s="622"/>
      <c r="AL1073" s="622"/>
      <c r="AM1073" s="622"/>
      <c r="AN1073" s="622"/>
      <c r="AO1073" s="622"/>
      <c r="AP1073" s="622"/>
      <c r="AQ1073" s="622"/>
      <c r="AR1073" s="622"/>
      <c r="AS1073" s="622"/>
      <c r="AT1073" s="623"/>
    </row>
    <row r="1074" spans="1:46" s="12" customFormat="1" ht="12.75" customHeight="1">
      <c r="A1074" s="621"/>
      <c r="B1074" s="626"/>
      <c r="C1074" s="626"/>
      <c r="D1074" s="626"/>
      <c r="E1074" s="626"/>
      <c r="F1074" s="626"/>
      <c r="G1074" s="626"/>
      <c r="H1074" s="626"/>
      <c r="I1074" s="626"/>
      <c r="J1074" s="626"/>
      <c r="K1074" s="626"/>
      <c r="L1074" s="626"/>
      <c r="M1074" s="626"/>
      <c r="N1074" s="626"/>
      <c r="O1074" s="626"/>
      <c r="P1074" s="626"/>
      <c r="Q1074" s="626"/>
      <c r="R1074" s="626"/>
      <c r="S1074" s="626"/>
      <c r="T1074" s="626"/>
      <c r="U1074" s="626"/>
      <c r="V1074" s="626"/>
      <c r="W1074" s="627"/>
      <c r="X1074" s="624"/>
      <c r="Y1074" s="622"/>
      <c r="Z1074" s="622"/>
      <c r="AA1074" s="622"/>
      <c r="AB1074" s="622"/>
      <c r="AC1074" s="622"/>
      <c r="AD1074" s="622"/>
      <c r="AE1074" s="622"/>
      <c r="AF1074" s="622"/>
      <c r="AG1074" s="622"/>
      <c r="AH1074" s="622"/>
      <c r="AI1074" s="622"/>
      <c r="AJ1074" s="622"/>
      <c r="AK1074" s="622"/>
      <c r="AL1074" s="622"/>
      <c r="AM1074" s="622"/>
      <c r="AN1074" s="622"/>
      <c r="AO1074" s="622"/>
      <c r="AP1074" s="622"/>
      <c r="AQ1074" s="622"/>
      <c r="AR1074" s="622"/>
      <c r="AS1074" s="622"/>
      <c r="AT1074" s="623"/>
    </row>
    <row r="1075" spans="1:46" s="12" customFormat="1" ht="6" customHeight="1">
      <c r="A1075" s="621"/>
      <c r="B1075" s="626"/>
      <c r="C1075" s="626"/>
      <c r="D1075" s="626"/>
      <c r="E1075" s="626"/>
      <c r="F1075" s="626"/>
      <c r="G1075" s="626"/>
      <c r="H1075" s="626"/>
      <c r="I1075" s="626"/>
      <c r="J1075" s="626"/>
      <c r="K1075" s="626"/>
      <c r="L1075" s="626"/>
      <c r="M1075" s="626"/>
      <c r="N1075" s="626"/>
      <c r="O1075" s="626"/>
      <c r="P1075" s="626"/>
      <c r="Q1075" s="626"/>
      <c r="R1075" s="626"/>
      <c r="S1075" s="626"/>
      <c r="T1075" s="626"/>
      <c r="U1075" s="626"/>
      <c r="V1075" s="626"/>
      <c r="W1075" s="627"/>
      <c r="X1075" s="13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  <c r="AP1075" s="11"/>
      <c r="AQ1075" s="11"/>
      <c r="AR1075" s="11"/>
      <c r="AS1075" s="11"/>
      <c r="AT1075" s="14"/>
    </row>
    <row r="1076" spans="1:46" s="12" customFormat="1" ht="9.9499999999999993" customHeight="1">
      <c r="A1076" s="13"/>
      <c r="B1076" s="625" t="str">
        <f>"ИНН "&amp;INN&amp;", БИК "&amp;BIC&amp;", Р/С "&amp;PersonalAcc</f>
        <v>ИНН 2538091633, БИК 040813608, Р/С 40703810050000001746</v>
      </c>
      <c r="C1076" s="625"/>
      <c r="D1076" s="625"/>
      <c r="E1076" s="625"/>
      <c r="F1076" s="625"/>
      <c r="G1076" s="625"/>
      <c r="H1076" s="625"/>
      <c r="I1076" s="625"/>
      <c r="J1076" s="625"/>
      <c r="K1076" s="625"/>
      <c r="L1076" s="625"/>
      <c r="M1076" s="625"/>
      <c r="N1076" s="625"/>
      <c r="O1076" s="53"/>
      <c r="P1076" s="53"/>
      <c r="Q1076" s="53"/>
      <c r="R1076" s="53"/>
      <c r="S1076" s="53"/>
      <c r="T1076" s="53"/>
      <c r="U1076" s="53"/>
      <c r="V1076" s="53"/>
      <c r="W1076" s="14"/>
      <c r="X1076" s="13"/>
      <c r="Y1076" s="628" t="str">
        <f>"ИНН "&amp;INN&amp;", БИК "&amp;BIC&amp;", Р/С "&amp;PersonalAcc</f>
        <v>ИНН 2538091633, БИК 040813608, Р/С 40703810050000001746</v>
      </c>
      <c r="Z1076" s="628"/>
      <c r="AA1076" s="628"/>
      <c r="AB1076" s="628"/>
      <c r="AC1076" s="628"/>
      <c r="AD1076" s="628"/>
      <c r="AE1076" s="628"/>
      <c r="AF1076" s="628"/>
      <c r="AG1076" s="628"/>
      <c r="AH1076" s="628"/>
      <c r="AI1076" s="628"/>
      <c r="AJ1076" s="628"/>
      <c r="AK1076" s="628"/>
      <c r="AL1076" s="53"/>
      <c r="AM1076" s="53"/>
      <c r="AN1076" s="53"/>
      <c r="AO1076" s="53"/>
      <c r="AP1076" s="53"/>
      <c r="AQ1076" s="53"/>
      <c r="AR1076" s="53"/>
      <c r="AS1076" s="53"/>
      <c r="AT1076" s="14"/>
    </row>
    <row r="1077" spans="1:46" s="12" customFormat="1" ht="9.9499999999999993" customHeight="1">
      <c r="A1077" s="13"/>
      <c r="B1077" s="625"/>
      <c r="C1077" s="625"/>
      <c r="D1077" s="625"/>
      <c r="E1077" s="625"/>
      <c r="F1077" s="625"/>
      <c r="G1077" s="625"/>
      <c r="H1077" s="625"/>
      <c r="I1077" s="625"/>
      <c r="J1077" s="625"/>
      <c r="K1077" s="625"/>
      <c r="L1077" s="625"/>
      <c r="M1077" s="625"/>
      <c r="N1077" s="625"/>
      <c r="O1077" s="53"/>
      <c r="P1077" s="53"/>
      <c r="Q1077" s="53"/>
      <c r="R1077" s="53"/>
      <c r="S1077" s="53"/>
      <c r="T1077" s="53"/>
      <c r="U1077" s="53"/>
      <c r="V1077" s="53"/>
      <c r="W1077" s="14"/>
      <c r="X1077" s="13"/>
      <c r="Y1077" s="628"/>
      <c r="Z1077" s="628"/>
      <c r="AA1077" s="628"/>
      <c r="AB1077" s="628"/>
      <c r="AC1077" s="628"/>
      <c r="AD1077" s="628"/>
      <c r="AE1077" s="628"/>
      <c r="AF1077" s="628"/>
      <c r="AG1077" s="628"/>
      <c r="AH1077" s="628"/>
      <c r="AI1077" s="628"/>
      <c r="AJ1077" s="628"/>
      <c r="AK1077" s="628"/>
      <c r="AL1077" s="53"/>
      <c r="AM1077" s="53"/>
      <c r="AN1077" s="53"/>
      <c r="AO1077" s="53"/>
      <c r="AP1077" s="53"/>
      <c r="AQ1077" s="53"/>
      <c r="AR1077" s="53"/>
      <c r="AS1077" s="53"/>
      <c r="AT1077" s="14"/>
    </row>
    <row r="1078" spans="1:46" s="12" customFormat="1" ht="6" customHeight="1">
      <c r="A1078" s="13"/>
      <c r="B1078" s="625"/>
      <c r="C1078" s="625"/>
      <c r="D1078" s="625"/>
      <c r="E1078" s="625"/>
      <c r="F1078" s="625"/>
      <c r="G1078" s="625"/>
      <c r="H1078" s="625"/>
      <c r="I1078" s="625"/>
      <c r="J1078" s="625"/>
      <c r="K1078" s="625"/>
      <c r="L1078" s="625"/>
      <c r="M1078" s="625"/>
      <c r="N1078" s="625"/>
      <c r="O1078" s="11"/>
      <c r="P1078" s="11"/>
      <c r="Q1078" s="11"/>
      <c r="R1078" s="11"/>
      <c r="S1078" s="11"/>
      <c r="T1078" s="11"/>
      <c r="U1078" s="11"/>
      <c r="V1078" s="11"/>
      <c r="W1078" s="14"/>
      <c r="X1078" s="13"/>
      <c r="Y1078" s="628"/>
      <c r="Z1078" s="628"/>
      <c r="AA1078" s="628"/>
      <c r="AB1078" s="628"/>
      <c r="AC1078" s="628"/>
      <c r="AD1078" s="628"/>
      <c r="AE1078" s="628"/>
      <c r="AF1078" s="628"/>
      <c r="AG1078" s="628"/>
      <c r="AH1078" s="628"/>
      <c r="AI1078" s="628"/>
      <c r="AJ1078" s="628"/>
      <c r="AK1078" s="628"/>
      <c r="AL1078" s="11"/>
      <c r="AM1078" s="11"/>
      <c r="AN1078" s="11"/>
      <c r="AO1078" s="11"/>
      <c r="AP1078" s="11"/>
      <c r="AQ1078" s="11"/>
      <c r="AR1078" s="11"/>
      <c r="AS1078" s="11"/>
      <c r="AT1078" s="14"/>
    </row>
    <row r="1079" spans="1:46" s="12" customFormat="1" ht="8.1" customHeight="1">
      <c r="A1079" s="13"/>
      <c r="B1079" s="625"/>
      <c r="C1079" s="625"/>
      <c r="D1079" s="625"/>
      <c r="E1079" s="625"/>
      <c r="F1079" s="625"/>
      <c r="G1079" s="625"/>
      <c r="H1079" s="625"/>
      <c r="I1079" s="625"/>
      <c r="J1079" s="625"/>
      <c r="K1079" s="625"/>
      <c r="L1079" s="625"/>
      <c r="M1079" s="625"/>
      <c r="N1079" s="625"/>
      <c r="O1079" s="11"/>
      <c r="P1079" s="11"/>
      <c r="Q1079" s="11"/>
      <c r="R1079" s="11"/>
      <c r="S1079" s="11"/>
      <c r="T1079" s="11"/>
      <c r="U1079" s="11"/>
      <c r="V1079" s="11"/>
      <c r="W1079" s="14"/>
      <c r="X1079" s="13"/>
      <c r="Y1079" s="628"/>
      <c r="Z1079" s="628"/>
      <c r="AA1079" s="628"/>
      <c r="AB1079" s="628"/>
      <c r="AC1079" s="628"/>
      <c r="AD1079" s="628"/>
      <c r="AE1079" s="628"/>
      <c r="AF1079" s="628"/>
      <c r="AG1079" s="628"/>
      <c r="AH1079" s="628"/>
      <c r="AI1079" s="628"/>
      <c r="AJ1079" s="628"/>
      <c r="AK1079" s="628"/>
      <c r="AL1079" s="11"/>
      <c r="AM1079" s="11"/>
      <c r="AN1079" s="11"/>
      <c r="AO1079" s="11"/>
      <c r="AP1079" s="11"/>
      <c r="AQ1079" s="11"/>
      <c r="AR1079" s="11"/>
      <c r="AS1079" s="11"/>
      <c r="AT1079" s="14"/>
    </row>
    <row r="1080" spans="1:46" s="12" customFormat="1" ht="8.1" customHeight="1">
      <c r="A1080" s="13"/>
      <c r="B1080" s="625"/>
      <c r="C1080" s="625"/>
      <c r="D1080" s="625"/>
      <c r="E1080" s="625"/>
      <c r="F1080" s="625"/>
      <c r="G1080" s="625"/>
      <c r="H1080" s="625"/>
      <c r="I1080" s="625"/>
      <c r="J1080" s="625"/>
      <c r="K1080" s="625"/>
      <c r="L1080" s="625"/>
      <c r="M1080" s="625"/>
      <c r="N1080" s="625"/>
      <c r="O1080" s="11"/>
      <c r="P1080" s="11"/>
      <c r="Q1080" s="11"/>
      <c r="R1080" s="11"/>
      <c r="S1080" s="11"/>
      <c r="T1080" s="11"/>
      <c r="U1080" s="11"/>
      <c r="V1080" s="11"/>
      <c r="W1080" s="14"/>
      <c r="X1080" s="13"/>
      <c r="Y1080" s="628"/>
      <c r="Z1080" s="628"/>
      <c r="AA1080" s="628"/>
      <c r="AB1080" s="628"/>
      <c r="AC1080" s="628"/>
      <c r="AD1080" s="628"/>
      <c r="AE1080" s="628"/>
      <c r="AF1080" s="628"/>
      <c r="AG1080" s="628"/>
      <c r="AH1080" s="628"/>
      <c r="AI1080" s="628"/>
      <c r="AJ1080" s="628"/>
      <c r="AK1080" s="628"/>
      <c r="AL1080" s="11"/>
      <c r="AM1080" s="11"/>
      <c r="AN1080" s="11"/>
      <c r="AO1080" s="11"/>
      <c r="AP1080" s="11"/>
      <c r="AQ1080" s="11"/>
      <c r="AR1080" s="11"/>
      <c r="AS1080" s="11"/>
      <c r="AT1080" s="14"/>
    </row>
    <row r="1081" spans="1:46" s="12" customFormat="1" ht="9.9499999999999993" customHeight="1">
      <c r="A1081" s="13"/>
      <c r="B1081" s="629" t="s">
        <v>790</v>
      </c>
      <c r="C1081" s="629"/>
      <c r="D1081" s="629"/>
      <c r="E1081" s="629"/>
      <c r="F1081" s="629"/>
      <c r="G1081" s="629"/>
      <c r="H1081" s="629"/>
      <c r="I1081" s="629"/>
      <c r="J1081" s="629"/>
      <c r="K1081" s="629"/>
      <c r="L1081" s="629"/>
      <c r="M1081" s="629"/>
      <c r="N1081" s="630"/>
      <c r="O1081" s="11"/>
      <c r="P1081" s="11"/>
      <c r="Q1081" s="11"/>
      <c r="R1081" s="11"/>
      <c r="S1081" s="11"/>
      <c r="T1081" s="11"/>
      <c r="U1081" s="11"/>
      <c r="V1081" s="11"/>
      <c r="W1081" s="14"/>
      <c r="X1081" s="13"/>
      <c r="Y1081" s="629" t="s">
        <v>791</v>
      </c>
      <c r="Z1081" s="629"/>
      <c r="AA1081" s="629"/>
      <c r="AB1081" s="629"/>
      <c r="AC1081" s="629"/>
      <c r="AD1081" s="629"/>
      <c r="AE1081" s="629"/>
      <c r="AF1081" s="629"/>
      <c r="AG1081" s="629"/>
      <c r="AH1081" s="629"/>
      <c r="AI1081" s="629"/>
      <c r="AJ1081" s="629"/>
      <c r="AK1081" s="630"/>
      <c r="AL1081" s="11"/>
      <c r="AM1081" s="11"/>
      <c r="AN1081" s="11"/>
      <c r="AO1081" s="11"/>
      <c r="AP1081" s="11"/>
      <c r="AQ1081" s="11"/>
      <c r="AR1081" s="11"/>
      <c r="AS1081" s="11"/>
      <c r="AT1081" s="14"/>
    </row>
    <row r="1082" spans="1:46" s="12" customFormat="1" ht="8.1" customHeight="1">
      <c r="A1082" s="13"/>
      <c r="B1082" s="629"/>
      <c r="C1082" s="629"/>
      <c r="D1082" s="629"/>
      <c r="E1082" s="629"/>
      <c r="F1082" s="629"/>
      <c r="G1082" s="629"/>
      <c r="H1082" s="629"/>
      <c r="I1082" s="629"/>
      <c r="J1082" s="629"/>
      <c r="K1082" s="629"/>
      <c r="L1082" s="629"/>
      <c r="M1082" s="629"/>
      <c r="N1082" s="630"/>
      <c r="O1082" s="11"/>
      <c r="P1082" s="11"/>
      <c r="Q1082" s="11"/>
      <c r="R1082" s="11"/>
      <c r="S1082" s="11"/>
      <c r="T1082" s="11"/>
      <c r="U1082" s="11"/>
      <c r="V1082" s="11"/>
      <c r="W1082" s="14"/>
      <c r="X1082" s="13"/>
      <c r="Y1082" s="629"/>
      <c r="Z1082" s="629"/>
      <c r="AA1082" s="629"/>
      <c r="AB1082" s="629"/>
      <c r="AC1082" s="629"/>
      <c r="AD1082" s="629"/>
      <c r="AE1082" s="629"/>
      <c r="AF1082" s="629"/>
      <c r="AG1082" s="629"/>
      <c r="AH1082" s="629"/>
      <c r="AI1082" s="629"/>
      <c r="AJ1082" s="629"/>
      <c r="AK1082" s="630"/>
      <c r="AL1082" s="11"/>
      <c r="AM1082" s="11"/>
      <c r="AN1082" s="11"/>
      <c r="AO1082" s="11"/>
      <c r="AP1082" s="11"/>
      <c r="AQ1082" s="11"/>
      <c r="AR1082" s="11"/>
      <c r="AS1082" s="11"/>
      <c r="AT1082" s="14"/>
    </row>
    <row r="1083" spans="1:46" s="12" customFormat="1" ht="8.1" customHeight="1">
      <c r="A1083" s="13"/>
      <c r="B1083" s="629" t="s">
        <v>1020</v>
      </c>
      <c r="C1083" s="629"/>
      <c r="D1083" s="629"/>
      <c r="E1083" s="629"/>
      <c r="F1083" s="629"/>
      <c r="G1083" s="629"/>
      <c r="H1083" s="629"/>
      <c r="I1083" s="629"/>
      <c r="J1083" s="629"/>
      <c r="K1083" s="629"/>
      <c r="L1083" s="629"/>
      <c r="M1083" s="629"/>
      <c r="N1083" s="630"/>
      <c r="O1083" s="11"/>
      <c r="P1083" s="11"/>
      <c r="Q1083" s="11"/>
      <c r="R1083" s="11"/>
      <c r="S1083" s="11"/>
      <c r="T1083" s="11"/>
      <c r="U1083" s="11"/>
      <c r="V1083" s="11"/>
      <c r="W1083" s="14"/>
      <c r="X1083" s="13"/>
      <c r="Y1083" s="629" t="s">
        <v>1020</v>
      </c>
      <c r="Z1083" s="629"/>
      <c r="AA1083" s="629"/>
      <c r="AB1083" s="629"/>
      <c r="AC1083" s="629"/>
      <c r="AD1083" s="629"/>
      <c r="AE1083" s="629"/>
      <c r="AF1083" s="629"/>
      <c r="AG1083" s="629"/>
      <c r="AH1083" s="629"/>
      <c r="AI1083" s="629"/>
      <c r="AJ1083" s="629"/>
      <c r="AK1083" s="630"/>
      <c r="AL1083" s="11"/>
      <c r="AM1083" s="11"/>
      <c r="AN1083" s="11"/>
      <c r="AO1083" s="11"/>
      <c r="AP1083" s="11"/>
      <c r="AQ1083" s="11"/>
      <c r="AR1083" s="11"/>
      <c r="AS1083" s="11"/>
      <c r="AT1083" s="14"/>
    </row>
    <row r="1084" spans="1:46" s="12" customFormat="1" ht="9.9499999999999993" customHeight="1">
      <c r="A1084" s="13"/>
      <c r="B1084" s="629"/>
      <c r="C1084" s="629"/>
      <c r="D1084" s="629"/>
      <c r="E1084" s="629"/>
      <c r="F1084" s="629"/>
      <c r="G1084" s="629"/>
      <c r="H1084" s="629"/>
      <c r="I1084" s="629"/>
      <c r="J1084" s="629"/>
      <c r="K1084" s="629"/>
      <c r="L1084" s="629"/>
      <c r="M1084" s="629"/>
      <c r="N1084" s="630"/>
      <c r="O1084" s="11"/>
      <c r="P1084" s="11"/>
      <c r="Q1084" s="11"/>
      <c r="R1084" s="11"/>
      <c r="S1084" s="11"/>
      <c r="T1084" s="11"/>
      <c r="U1084" s="11"/>
      <c r="V1084" s="11"/>
      <c r="W1084" s="14"/>
      <c r="X1084" s="13"/>
      <c r="Y1084" s="629"/>
      <c r="Z1084" s="629"/>
      <c r="AA1084" s="629"/>
      <c r="AB1084" s="629"/>
      <c r="AC1084" s="629"/>
      <c r="AD1084" s="629"/>
      <c r="AE1084" s="629"/>
      <c r="AF1084" s="629"/>
      <c r="AG1084" s="629"/>
      <c r="AH1084" s="629"/>
      <c r="AI1084" s="629"/>
      <c r="AJ1084" s="629"/>
      <c r="AK1084" s="630"/>
      <c r="AL1084" s="11"/>
      <c r="AM1084" s="11"/>
      <c r="AN1084" s="11"/>
      <c r="AO1084" s="11"/>
      <c r="AP1084" s="11"/>
      <c r="AQ1084" s="11"/>
      <c r="AR1084" s="11"/>
      <c r="AS1084" s="11"/>
      <c r="AT1084" s="14"/>
    </row>
    <row r="1085" spans="1:46" s="12" customFormat="1" ht="8.1" customHeight="1">
      <c r="A1085" s="13"/>
      <c r="B1085" s="629" t="s">
        <v>1116</v>
      </c>
      <c r="C1085" s="629"/>
      <c r="D1085" s="629"/>
      <c r="E1085" s="629"/>
      <c r="F1085" s="629"/>
      <c r="G1085" s="629"/>
      <c r="H1085" s="629"/>
      <c r="I1085" s="629"/>
      <c r="J1085" s="629"/>
      <c r="K1085" s="629"/>
      <c r="L1085" s="629"/>
      <c r="M1085" s="629"/>
      <c r="N1085" s="630"/>
      <c r="O1085" s="11"/>
      <c r="P1085" s="11"/>
      <c r="Q1085" s="11"/>
      <c r="R1085" s="11"/>
      <c r="S1085" s="11"/>
      <c r="T1085" s="11"/>
      <c r="U1085" s="11"/>
      <c r="V1085" s="11"/>
      <c r="W1085" s="14"/>
      <c r="X1085" s="13"/>
      <c r="Y1085" s="629" t="s">
        <v>1117</v>
      </c>
      <c r="Z1085" s="629"/>
      <c r="AA1085" s="629"/>
      <c r="AB1085" s="629"/>
      <c r="AC1085" s="629"/>
      <c r="AD1085" s="629"/>
      <c r="AE1085" s="629"/>
      <c r="AF1085" s="629"/>
      <c r="AG1085" s="629"/>
      <c r="AH1085" s="629"/>
      <c r="AI1085" s="629"/>
      <c r="AJ1085" s="629"/>
      <c r="AK1085" s="630"/>
      <c r="AL1085" s="11"/>
      <c r="AM1085" s="11"/>
      <c r="AN1085" s="11"/>
      <c r="AO1085" s="11"/>
      <c r="AP1085" s="11"/>
      <c r="AQ1085" s="11"/>
      <c r="AR1085" s="11"/>
      <c r="AS1085" s="11"/>
      <c r="AT1085" s="14"/>
    </row>
    <row r="1086" spans="1:46" s="12" customFormat="1" ht="8.1" customHeight="1">
      <c r="A1086" s="13"/>
      <c r="B1086" s="629"/>
      <c r="C1086" s="629"/>
      <c r="D1086" s="629"/>
      <c r="E1086" s="629"/>
      <c r="F1086" s="629"/>
      <c r="G1086" s="629"/>
      <c r="H1086" s="629"/>
      <c r="I1086" s="629"/>
      <c r="J1086" s="629"/>
      <c r="K1086" s="629"/>
      <c r="L1086" s="629"/>
      <c r="M1086" s="629"/>
      <c r="N1086" s="630"/>
      <c r="O1086" s="11"/>
      <c r="P1086" s="11"/>
      <c r="Q1086" s="11"/>
      <c r="R1086" s="11"/>
      <c r="S1086" s="11"/>
      <c r="T1086" s="11"/>
      <c r="U1086" s="11"/>
      <c r="V1086" s="11"/>
      <c r="W1086" s="14"/>
      <c r="X1086" s="13"/>
      <c r="Y1086" s="629"/>
      <c r="Z1086" s="629"/>
      <c r="AA1086" s="629"/>
      <c r="AB1086" s="629"/>
      <c r="AC1086" s="629"/>
      <c r="AD1086" s="629"/>
      <c r="AE1086" s="629"/>
      <c r="AF1086" s="629"/>
      <c r="AG1086" s="629"/>
      <c r="AH1086" s="629"/>
      <c r="AI1086" s="629"/>
      <c r="AJ1086" s="629"/>
      <c r="AK1086" s="630"/>
      <c r="AL1086" s="11"/>
      <c r="AM1086" s="11"/>
      <c r="AN1086" s="11"/>
      <c r="AO1086" s="11"/>
      <c r="AP1086" s="11"/>
      <c r="AQ1086" s="11"/>
      <c r="AR1086" s="11"/>
      <c r="AS1086" s="11"/>
      <c r="AT1086" s="14"/>
    </row>
    <row r="1087" spans="1:46" s="12" customFormat="1" ht="9.75" customHeight="1">
      <c r="A1087" s="13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4"/>
      <c r="X1087" s="13"/>
      <c r="Y1087" s="11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1"/>
      <c r="AL1087" s="11"/>
      <c r="AM1087" s="11"/>
      <c r="AN1087" s="11"/>
      <c r="AO1087" s="11"/>
      <c r="AP1087" s="11"/>
      <c r="AQ1087" s="11"/>
      <c r="AR1087" s="11"/>
      <c r="AS1087" s="11"/>
      <c r="AT1087" s="14"/>
    </row>
    <row r="1088" spans="1:46" s="12" customFormat="1" ht="8.1" customHeight="1">
      <c r="A1088" s="13"/>
      <c r="B1088" s="631" t="s">
        <v>912</v>
      </c>
      <c r="C1088" s="631"/>
      <c r="D1088" s="631"/>
      <c r="E1088" s="631"/>
      <c r="F1088" s="631"/>
      <c r="G1088" s="631"/>
      <c r="H1088" s="631"/>
      <c r="I1088" s="631"/>
      <c r="J1088" s="631"/>
      <c r="K1088" s="631"/>
      <c r="L1088" s="631"/>
      <c r="M1088" s="631"/>
      <c r="N1088" s="632"/>
      <c r="O1088" s="11"/>
      <c r="P1088" s="11"/>
      <c r="Q1088" s="11"/>
      <c r="R1088" s="11"/>
      <c r="S1088" s="11"/>
      <c r="T1088" s="11"/>
      <c r="U1088" s="11"/>
      <c r="V1088" s="11"/>
      <c r="W1088" s="14"/>
      <c r="X1088" s="13"/>
      <c r="Y1088" s="631" t="s">
        <v>913</v>
      </c>
      <c r="Z1088" s="631"/>
      <c r="AA1088" s="631"/>
      <c r="AB1088" s="631"/>
      <c r="AC1088" s="631"/>
      <c r="AD1088" s="631"/>
      <c r="AE1088" s="631"/>
      <c r="AF1088" s="631"/>
      <c r="AG1088" s="631"/>
      <c r="AH1088" s="631"/>
      <c r="AI1088" s="631"/>
      <c r="AJ1088" s="631"/>
      <c r="AK1088" s="632"/>
      <c r="AL1088" s="11"/>
      <c r="AM1088" s="11"/>
      <c r="AN1088" s="11"/>
      <c r="AO1088" s="11"/>
      <c r="AP1088" s="11"/>
      <c r="AQ1088" s="11"/>
      <c r="AR1088" s="11"/>
      <c r="AS1088" s="11"/>
      <c r="AT1088" s="14"/>
    </row>
    <row r="1089" spans="1:46" s="12" customFormat="1" ht="9.9499999999999993" customHeight="1">
      <c r="A1089" s="13"/>
      <c r="B1089" s="631"/>
      <c r="C1089" s="631"/>
      <c r="D1089" s="631"/>
      <c r="E1089" s="631"/>
      <c r="F1089" s="631"/>
      <c r="G1089" s="631"/>
      <c r="H1089" s="631"/>
      <c r="I1089" s="631"/>
      <c r="J1089" s="631"/>
      <c r="K1089" s="631"/>
      <c r="L1089" s="631"/>
      <c r="M1089" s="631"/>
      <c r="N1089" s="632"/>
      <c r="O1089" s="11"/>
      <c r="P1089" s="11"/>
      <c r="Q1089" s="11"/>
      <c r="R1089" s="11"/>
      <c r="S1089" s="11"/>
      <c r="T1089" s="11"/>
      <c r="U1089" s="11"/>
      <c r="V1089" s="11"/>
      <c r="W1089" s="14"/>
      <c r="X1089" s="13"/>
      <c r="Y1089" s="631"/>
      <c r="Z1089" s="631"/>
      <c r="AA1089" s="631"/>
      <c r="AB1089" s="631"/>
      <c r="AC1089" s="631"/>
      <c r="AD1089" s="631"/>
      <c r="AE1089" s="631"/>
      <c r="AF1089" s="631"/>
      <c r="AG1089" s="631"/>
      <c r="AH1089" s="631"/>
      <c r="AI1089" s="631"/>
      <c r="AJ1089" s="631"/>
      <c r="AK1089" s="632"/>
      <c r="AL1089" s="11"/>
      <c r="AM1089" s="11"/>
      <c r="AN1089" s="11"/>
      <c r="AO1089" s="11"/>
      <c r="AP1089" s="11"/>
      <c r="AQ1089" s="11"/>
      <c r="AR1089" s="11"/>
      <c r="AS1089" s="11"/>
      <c r="AT1089" s="14"/>
    </row>
    <row r="1090" spans="1:46" s="12" customFormat="1" ht="9.9499999999999993" customHeight="1">
      <c r="A1090" s="13"/>
      <c r="B1090" s="631"/>
      <c r="C1090" s="631"/>
      <c r="D1090" s="631"/>
      <c r="E1090" s="631"/>
      <c r="F1090" s="631"/>
      <c r="G1090" s="631"/>
      <c r="H1090" s="631"/>
      <c r="I1090" s="631"/>
      <c r="J1090" s="631"/>
      <c r="K1090" s="631"/>
      <c r="L1090" s="631"/>
      <c r="M1090" s="631"/>
      <c r="N1090" s="632"/>
      <c r="O1090" s="11"/>
      <c r="P1090" s="11"/>
      <c r="Q1090" s="11"/>
      <c r="R1090" s="11"/>
      <c r="S1090" s="11"/>
      <c r="T1090" s="11"/>
      <c r="U1090" s="11"/>
      <c r="V1090" s="11"/>
      <c r="W1090" s="14"/>
      <c r="X1090" s="13"/>
      <c r="Y1090" s="631"/>
      <c r="Z1090" s="631"/>
      <c r="AA1090" s="631"/>
      <c r="AB1090" s="631"/>
      <c r="AC1090" s="631"/>
      <c r="AD1090" s="631"/>
      <c r="AE1090" s="631"/>
      <c r="AF1090" s="631"/>
      <c r="AG1090" s="631"/>
      <c r="AH1090" s="631"/>
      <c r="AI1090" s="631"/>
      <c r="AJ1090" s="631"/>
      <c r="AK1090" s="632"/>
      <c r="AL1090" s="11"/>
      <c r="AM1090" s="11"/>
      <c r="AN1090" s="11"/>
      <c r="AO1090" s="11"/>
      <c r="AP1090" s="11"/>
      <c r="AQ1090" s="11"/>
      <c r="AR1090" s="11"/>
      <c r="AS1090" s="11"/>
      <c r="AT1090" s="14"/>
    </row>
    <row r="1091" spans="1:46" s="12" customFormat="1" ht="9.9499999999999993" customHeight="1">
      <c r="A1091" s="13"/>
      <c r="B1091" s="631"/>
      <c r="C1091" s="631"/>
      <c r="D1091" s="631"/>
      <c r="E1091" s="631"/>
      <c r="F1091" s="631"/>
      <c r="G1091" s="631"/>
      <c r="H1091" s="631"/>
      <c r="I1091" s="631"/>
      <c r="J1091" s="631"/>
      <c r="K1091" s="631"/>
      <c r="L1091" s="631"/>
      <c r="M1091" s="631"/>
      <c r="N1091" s="632"/>
      <c r="O1091" s="11"/>
      <c r="P1091" s="11"/>
      <c r="Q1091" s="11"/>
      <c r="R1091" s="11"/>
      <c r="S1091" s="11"/>
      <c r="T1091" s="11"/>
      <c r="U1091" s="11"/>
      <c r="V1091" s="11"/>
      <c r="W1091" s="14"/>
      <c r="X1091" s="13"/>
      <c r="Y1091" s="631"/>
      <c r="Z1091" s="631"/>
      <c r="AA1091" s="631"/>
      <c r="AB1091" s="631"/>
      <c r="AC1091" s="631"/>
      <c r="AD1091" s="631"/>
      <c r="AE1091" s="631"/>
      <c r="AF1091" s="631"/>
      <c r="AG1091" s="631"/>
      <c r="AH1091" s="631"/>
      <c r="AI1091" s="631"/>
      <c r="AJ1091" s="631"/>
      <c r="AK1091" s="632"/>
      <c r="AL1091" s="11"/>
      <c r="AM1091" s="11"/>
      <c r="AN1091" s="11"/>
      <c r="AO1091" s="11"/>
      <c r="AP1091" s="11"/>
      <c r="AQ1091" s="11"/>
      <c r="AR1091" s="11"/>
      <c r="AS1091" s="11"/>
      <c r="AT1091" s="14"/>
    </row>
    <row r="1092" spans="1:46" s="12" customFormat="1" ht="6" customHeight="1">
      <c r="A1092" s="15"/>
      <c r="B1092" s="633"/>
      <c r="C1092" s="633"/>
      <c r="D1092" s="633"/>
      <c r="E1092" s="633"/>
      <c r="F1092" s="633"/>
      <c r="G1092" s="633"/>
      <c r="H1092" s="633"/>
      <c r="I1092" s="633"/>
      <c r="J1092" s="633"/>
      <c r="K1092" s="633"/>
      <c r="L1092" s="633"/>
      <c r="M1092" s="633"/>
      <c r="N1092" s="633"/>
      <c r="O1092" s="16"/>
      <c r="P1092" s="16"/>
      <c r="Q1092" s="16"/>
      <c r="R1092" s="16"/>
      <c r="S1092" s="16"/>
      <c r="T1092" s="16"/>
      <c r="U1092" s="16"/>
      <c r="V1092" s="16"/>
      <c r="W1092" s="17"/>
      <c r="X1092" s="15"/>
      <c r="Y1092" s="633"/>
      <c r="Z1092" s="633"/>
      <c r="AA1092" s="633"/>
      <c r="AB1092" s="633"/>
      <c r="AC1092" s="633"/>
      <c r="AD1092" s="633"/>
      <c r="AE1092" s="633"/>
      <c r="AF1092" s="633"/>
      <c r="AG1092" s="633"/>
      <c r="AH1092" s="633"/>
      <c r="AI1092" s="633"/>
      <c r="AJ1092" s="633"/>
      <c r="AK1092" s="633"/>
      <c r="AL1092" s="16"/>
      <c r="AM1092" s="16"/>
      <c r="AN1092" s="16"/>
      <c r="AO1092" s="16"/>
      <c r="AP1092" s="16"/>
      <c r="AQ1092" s="16"/>
      <c r="AR1092" s="16"/>
      <c r="AS1092" s="16"/>
      <c r="AT1092" s="17"/>
    </row>
    <row r="1093" spans="1:46" s="11" customFormat="1" ht="6.75" customHeight="1">
      <c r="A1093" s="8"/>
      <c r="B1093" s="9"/>
      <c r="C1093" s="9"/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9"/>
      <c r="S1093" s="9"/>
      <c r="T1093" s="9"/>
      <c r="U1093" s="9"/>
      <c r="V1093" s="9"/>
      <c r="W1093" s="10"/>
      <c r="X1093" s="8"/>
      <c r="Y1093" s="9"/>
      <c r="Z1093" s="9"/>
      <c r="AA1093" s="9"/>
      <c r="AB1093" s="9"/>
      <c r="AC1093" s="9"/>
      <c r="AD1093" s="9"/>
      <c r="AE1093" s="9"/>
      <c r="AF1093" s="9"/>
      <c r="AG1093" s="9"/>
      <c r="AH1093" s="9"/>
      <c r="AI1093" s="9"/>
      <c r="AJ1093" s="9"/>
      <c r="AK1093" s="9"/>
      <c r="AL1093" s="9"/>
      <c r="AM1093" s="9"/>
      <c r="AN1093" s="9"/>
      <c r="AO1093" s="9"/>
      <c r="AP1093" s="9"/>
      <c r="AQ1093" s="9"/>
      <c r="AR1093" s="9"/>
      <c r="AS1093" s="9"/>
      <c r="AT1093" s="10"/>
    </row>
    <row r="1094" spans="1:46" s="12" customFormat="1" ht="12.75" customHeight="1">
      <c r="A1094" s="621" t="str">
        <f>Name</f>
        <v>ТСЖ "Ласточка"</v>
      </c>
      <c r="B1094" s="622"/>
      <c r="C1094" s="622"/>
      <c r="D1094" s="622"/>
      <c r="E1094" s="622"/>
      <c r="F1094" s="622"/>
      <c r="G1094" s="622"/>
      <c r="H1094" s="622"/>
      <c r="I1094" s="622"/>
      <c r="J1094" s="622"/>
      <c r="K1094" s="622"/>
      <c r="L1094" s="622"/>
      <c r="M1094" s="622"/>
      <c r="N1094" s="622"/>
      <c r="O1094" s="622"/>
      <c r="P1094" s="622"/>
      <c r="Q1094" s="622"/>
      <c r="R1094" s="622"/>
      <c r="S1094" s="622"/>
      <c r="T1094" s="622"/>
      <c r="U1094" s="622"/>
      <c r="V1094" s="622"/>
      <c r="W1094" s="623"/>
      <c r="X1094" s="621" t="str">
        <f>Name</f>
        <v>ТСЖ "Ласточка"</v>
      </c>
      <c r="Y1094" s="622"/>
      <c r="Z1094" s="622"/>
      <c r="AA1094" s="622"/>
      <c r="AB1094" s="622"/>
      <c r="AC1094" s="622"/>
      <c r="AD1094" s="622"/>
      <c r="AE1094" s="622"/>
      <c r="AF1094" s="622"/>
      <c r="AG1094" s="622"/>
      <c r="AH1094" s="622"/>
      <c r="AI1094" s="622"/>
      <c r="AJ1094" s="622"/>
      <c r="AK1094" s="622"/>
      <c r="AL1094" s="622"/>
      <c r="AM1094" s="622"/>
      <c r="AN1094" s="622"/>
      <c r="AO1094" s="622"/>
      <c r="AP1094" s="622"/>
      <c r="AQ1094" s="622"/>
      <c r="AR1094" s="622"/>
      <c r="AS1094" s="622"/>
      <c r="AT1094" s="623"/>
    </row>
    <row r="1095" spans="1:46" s="12" customFormat="1" ht="12.75" customHeight="1">
      <c r="A1095" s="624"/>
      <c r="B1095" s="622"/>
      <c r="C1095" s="622"/>
      <c r="D1095" s="622"/>
      <c r="E1095" s="622"/>
      <c r="F1095" s="622"/>
      <c r="G1095" s="622"/>
      <c r="H1095" s="622"/>
      <c r="I1095" s="622"/>
      <c r="J1095" s="622"/>
      <c r="K1095" s="622"/>
      <c r="L1095" s="622"/>
      <c r="M1095" s="622"/>
      <c r="N1095" s="622"/>
      <c r="O1095" s="622"/>
      <c r="P1095" s="622"/>
      <c r="Q1095" s="622"/>
      <c r="R1095" s="622"/>
      <c r="S1095" s="622"/>
      <c r="T1095" s="622"/>
      <c r="U1095" s="622"/>
      <c r="V1095" s="622"/>
      <c r="W1095" s="623"/>
      <c r="X1095" s="624"/>
      <c r="Y1095" s="622"/>
      <c r="Z1095" s="622"/>
      <c r="AA1095" s="622"/>
      <c r="AB1095" s="622"/>
      <c r="AC1095" s="622"/>
      <c r="AD1095" s="622"/>
      <c r="AE1095" s="622"/>
      <c r="AF1095" s="622"/>
      <c r="AG1095" s="622"/>
      <c r="AH1095" s="622"/>
      <c r="AI1095" s="622"/>
      <c r="AJ1095" s="622"/>
      <c r="AK1095" s="622"/>
      <c r="AL1095" s="622"/>
      <c r="AM1095" s="622"/>
      <c r="AN1095" s="622"/>
      <c r="AO1095" s="622"/>
      <c r="AP1095" s="622"/>
      <c r="AQ1095" s="622"/>
      <c r="AR1095" s="622"/>
      <c r="AS1095" s="622"/>
      <c r="AT1095" s="623"/>
    </row>
    <row r="1096" spans="1:46" s="12" customFormat="1" ht="6" customHeight="1">
      <c r="A1096" s="13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4"/>
      <c r="X1096" s="13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  <c r="AT1096" s="14"/>
    </row>
    <row r="1097" spans="1:46" s="12" customFormat="1" ht="9.9499999999999993" customHeight="1">
      <c r="A1097" s="13"/>
      <c r="B1097" s="628" t="str">
        <f>"ИНН "&amp;INN&amp;", БИК "&amp;BIC&amp;", Р/С "&amp;PersonalAcc</f>
        <v>ИНН 2538091633, БИК 040813608, Р/С 40703810050000001746</v>
      </c>
      <c r="C1097" s="628"/>
      <c r="D1097" s="628"/>
      <c r="E1097" s="628"/>
      <c r="F1097" s="628"/>
      <c r="G1097" s="628"/>
      <c r="H1097" s="628"/>
      <c r="I1097" s="628"/>
      <c r="J1097" s="628"/>
      <c r="K1097" s="628"/>
      <c r="L1097" s="628"/>
      <c r="M1097" s="628"/>
      <c r="N1097" s="628"/>
      <c r="O1097" s="53"/>
      <c r="P1097" s="53"/>
      <c r="Q1097" s="53"/>
      <c r="R1097" s="53"/>
      <c r="S1097" s="53"/>
      <c r="T1097" s="53"/>
      <c r="U1097" s="53"/>
      <c r="V1097" s="53"/>
      <c r="W1097" s="14"/>
      <c r="X1097" s="13"/>
      <c r="Y1097" s="628" t="str">
        <f>"ИНН "&amp;INN&amp;", БИК "&amp;BIC&amp;", Р/С "&amp;PersonalAcc</f>
        <v>ИНН 2538091633, БИК 040813608, Р/С 40703810050000001746</v>
      </c>
      <c r="Z1097" s="628"/>
      <c r="AA1097" s="628"/>
      <c r="AB1097" s="628"/>
      <c r="AC1097" s="628"/>
      <c r="AD1097" s="628"/>
      <c r="AE1097" s="628"/>
      <c r="AF1097" s="628"/>
      <c r="AG1097" s="628"/>
      <c r="AH1097" s="628"/>
      <c r="AI1097" s="628"/>
      <c r="AJ1097" s="628"/>
      <c r="AK1097" s="628"/>
      <c r="AL1097" s="53"/>
      <c r="AM1097" s="53"/>
      <c r="AN1097" s="53"/>
      <c r="AO1097" s="53"/>
      <c r="AP1097" s="53"/>
      <c r="AQ1097" s="53"/>
      <c r="AR1097" s="53"/>
      <c r="AS1097" s="53"/>
      <c r="AT1097" s="14"/>
    </row>
    <row r="1098" spans="1:46" s="12" customFormat="1" ht="9.9499999999999993" customHeight="1">
      <c r="A1098" s="13"/>
      <c r="B1098" s="628"/>
      <c r="C1098" s="628"/>
      <c r="D1098" s="628"/>
      <c r="E1098" s="628"/>
      <c r="F1098" s="628"/>
      <c r="G1098" s="628"/>
      <c r="H1098" s="628"/>
      <c r="I1098" s="628"/>
      <c r="J1098" s="628"/>
      <c r="K1098" s="628"/>
      <c r="L1098" s="628"/>
      <c r="M1098" s="628"/>
      <c r="N1098" s="628"/>
      <c r="O1098" s="53"/>
      <c r="P1098" s="53"/>
      <c r="Q1098" s="53"/>
      <c r="R1098" s="53"/>
      <c r="S1098" s="53"/>
      <c r="T1098" s="53"/>
      <c r="U1098" s="53"/>
      <c r="V1098" s="53"/>
      <c r="W1098" s="14"/>
      <c r="X1098" s="13"/>
      <c r="Y1098" s="628"/>
      <c r="Z1098" s="628"/>
      <c r="AA1098" s="628"/>
      <c r="AB1098" s="628"/>
      <c r="AC1098" s="628"/>
      <c r="AD1098" s="628"/>
      <c r="AE1098" s="628"/>
      <c r="AF1098" s="628"/>
      <c r="AG1098" s="628"/>
      <c r="AH1098" s="628"/>
      <c r="AI1098" s="628"/>
      <c r="AJ1098" s="628"/>
      <c r="AK1098" s="628"/>
      <c r="AL1098" s="53"/>
      <c r="AM1098" s="53"/>
      <c r="AN1098" s="53"/>
      <c r="AO1098" s="53"/>
      <c r="AP1098" s="53"/>
      <c r="AQ1098" s="53"/>
      <c r="AR1098" s="53"/>
      <c r="AS1098" s="53"/>
      <c r="AT1098" s="14"/>
    </row>
    <row r="1099" spans="1:46" s="12" customFormat="1" ht="6" customHeight="1">
      <c r="A1099" s="13"/>
      <c r="B1099" s="628"/>
      <c r="C1099" s="628"/>
      <c r="D1099" s="628"/>
      <c r="E1099" s="628"/>
      <c r="F1099" s="628"/>
      <c r="G1099" s="628"/>
      <c r="H1099" s="628"/>
      <c r="I1099" s="628"/>
      <c r="J1099" s="628"/>
      <c r="K1099" s="628"/>
      <c r="L1099" s="628"/>
      <c r="M1099" s="628"/>
      <c r="N1099" s="628"/>
      <c r="O1099" s="11"/>
      <c r="P1099" s="11"/>
      <c r="Q1099" s="11"/>
      <c r="R1099" s="11"/>
      <c r="S1099" s="11"/>
      <c r="T1099" s="11"/>
      <c r="U1099" s="11"/>
      <c r="V1099" s="11"/>
      <c r="W1099" s="14"/>
      <c r="X1099" s="13"/>
      <c r="Y1099" s="628"/>
      <c r="Z1099" s="628"/>
      <c r="AA1099" s="628"/>
      <c r="AB1099" s="628"/>
      <c r="AC1099" s="628"/>
      <c r="AD1099" s="628"/>
      <c r="AE1099" s="628"/>
      <c r="AF1099" s="628"/>
      <c r="AG1099" s="628"/>
      <c r="AH1099" s="628"/>
      <c r="AI1099" s="628"/>
      <c r="AJ1099" s="628"/>
      <c r="AK1099" s="628"/>
      <c r="AL1099" s="11"/>
      <c r="AM1099" s="11"/>
      <c r="AN1099" s="11"/>
      <c r="AO1099" s="11"/>
      <c r="AP1099" s="11"/>
      <c r="AQ1099" s="11"/>
      <c r="AR1099" s="11"/>
      <c r="AS1099" s="11"/>
      <c r="AT1099" s="14"/>
    </row>
    <row r="1100" spans="1:46" s="12" customFormat="1" ht="8.1" customHeight="1">
      <c r="A1100" s="13"/>
      <c r="B1100" s="628"/>
      <c r="C1100" s="628"/>
      <c r="D1100" s="628"/>
      <c r="E1100" s="628"/>
      <c r="F1100" s="628"/>
      <c r="G1100" s="628"/>
      <c r="H1100" s="628"/>
      <c r="I1100" s="628"/>
      <c r="J1100" s="628"/>
      <c r="K1100" s="628"/>
      <c r="L1100" s="628"/>
      <c r="M1100" s="628"/>
      <c r="N1100" s="628"/>
      <c r="O1100" s="11"/>
      <c r="P1100" s="11"/>
      <c r="Q1100" s="11"/>
      <c r="R1100" s="11"/>
      <c r="S1100" s="11"/>
      <c r="T1100" s="11"/>
      <c r="U1100" s="11"/>
      <c r="V1100" s="11"/>
      <c r="W1100" s="14"/>
      <c r="X1100" s="13"/>
      <c r="Y1100" s="628"/>
      <c r="Z1100" s="628"/>
      <c r="AA1100" s="628"/>
      <c r="AB1100" s="628"/>
      <c r="AC1100" s="628"/>
      <c r="AD1100" s="628"/>
      <c r="AE1100" s="628"/>
      <c r="AF1100" s="628"/>
      <c r="AG1100" s="628"/>
      <c r="AH1100" s="628"/>
      <c r="AI1100" s="628"/>
      <c r="AJ1100" s="628"/>
      <c r="AK1100" s="628"/>
      <c r="AL1100" s="11"/>
      <c r="AM1100" s="11"/>
      <c r="AN1100" s="11"/>
      <c r="AO1100" s="11"/>
      <c r="AP1100" s="11"/>
      <c r="AQ1100" s="11"/>
      <c r="AR1100" s="11"/>
      <c r="AS1100" s="11"/>
      <c r="AT1100" s="14"/>
    </row>
    <row r="1101" spans="1:46" s="12" customFormat="1" ht="8.1" customHeight="1">
      <c r="A1101" s="13"/>
      <c r="B1101" s="628"/>
      <c r="C1101" s="628"/>
      <c r="D1101" s="628"/>
      <c r="E1101" s="628"/>
      <c r="F1101" s="628"/>
      <c r="G1101" s="628"/>
      <c r="H1101" s="628"/>
      <c r="I1101" s="628"/>
      <c r="J1101" s="628"/>
      <c r="K1101" s="628"/>
      <c r="L1101" s="628"/>
      <c r="M1101" s="628"/>
      <c r="N1101" s="628"/>
      <c r="O1101" s="11"/>
      <c r="P1101" s="11"/>
      <c r="Q1101" s="11"/>
      <c r="R1101" s="11"/>
      <c r="S1101" s="11"/>
      <c r="T1101" s="11"/>
      <c r="U1101" s="11"/>
      <c r="V1101" s="11"/>
      <c r="W1101" s="14"/>
      <c r="X1101" s="13"/>
      <c r="Y1101" s="628"/>
      <c r="Z1101" s="628"/>
      <c r="AA1101" s="628"/>
      <c r="AB1101" s="628"/>
      <c r="AC1101" s="628"/>
      <c r="AD1101" s="628"/>
      <c r="AE1101" s="628"/>
      <c r="AF1101" s="628"/>
      <c r="AG1101" s="628"/>
      <c r="AH1101" s="628"/>
      <c r="AI1101" s="628"/>
      <c r="AJ1101" s="628"/>
      <c r="AK1101" s="628"/>
      <c r="AL1101" s="11"/>
      <c r="AM1101" s="11"/>
      <c r="AN1101" s="11"/>
      <c r="AO1101" s="11"/>
      <c r="AP1101" s="11"/>
      <c r="AQ1101" s="11"/>
      <c r="AR1101" s="11"/>
      <c r="AS1101" s="11"/>
      <c r="AT1101" s="14"/>
    </row>
    <row r="1102" spans="1:46" s="12" customFormat="1" ht="9.9499999999999993" customHeight="1">
      <c r="A1102" s="13"/>
      <c r="B1102" s="629" t="s">
        <v>792</v>
      </c>
      <c r="C1102" s="629"/>
      <c r="D1102" s="629"/>
      <c r="E1102" s="629"/>
      <c r="F1102" s="629"/>
      <c r="G1102" s="629"/>
      <c r="H1102" s="629"/>
      <c r="I1102" s="629"/>
      <c r="J1102" s="629"/>
      <c r="K1102" s="629"/>
      <c r="L1102" s="629"/>
      <c r="M1102" s="629"/>
      <c r="N1102" s="630"/>
      <c r="O1102" s="11"/>
      <c r="P1102" s="11"/>
      <c r="Q1102" s="11"/>
      <c r="R1102" s="11"/>
      <c r="S1102" s="11"/>
      <c r="T1102" s="11"/>
      <c r="U1102" s="11"/>
      <c r="V1102" s="11"/>
      <c r="W1102" s="14"/>
      <c r="X1102" s="13"/>
      <c r="Y1102" s="629" t="s">
        <v>793</v>
      </c>
      <c r="Z1102" s="629"/>
      <c r="AA1102" s="629"/>
      <c r="AB1102" s="629"/>
      <c r="AC1102" s="629"/>
      <c r="AD1102" s="629"/>
      <c r="AE1102" s="629"/>
      <c r="AF1102" s="629"/>
      <c r="AG1102" s="629"/>
      <c r="AH1102" s="629"/>
      <c r="AI1102" s="629"/>
      <c r="AJ1102" s="629"/>
      <c r="AK1102" s="630"/>
      <c r="AL1102" s="11"/>
      <c r="AM1102" s="11"/>
      <c r="AN1102" s="11"/>
      <c r="AO1102" s="11"/>
      <c r="AP1102" s="11"/>
      <c r="AQ1102" s="11"/>
      <c r="AR1102" s="11"/>
      <c r="AS1102" s="11"/>
      <c r="AT1102" s="14"/>
    </row>
    <row r="1103" spans="1:46" s="12" customFormat="1" ht="8.1" customHeight="1">
      <c r="A1103" s="13"/>
      <c r="B1103" s="629"/>
      <c r="C1103" s="629"/>
      <c r="D1103" s="629"/>
      <c r="E1103" s="629"/>
      <c r="F1103" s="629"/>
      <c r="G1103" s="629"/>
      <c r="H1103" s="629"/>
      <c r="I1103" s="629"/>
      <c r="J1103" s="629"/>
      <c r="K1103" s="629"/>
      <c r="L1103" s="629"/>
      <c r="M1103" s="629"/>
      <c r="N1103" s="630"/>
      <c r="O1103" s="11"/>
      <c r="P1103" s="11"/>
      <c r="Q1103" s="11"/>
      <c r="R1103" s="11"/>
      <c r="S1103" s="11"/>
      <c r="T1103" s="11"/>
      <c r="U1103" s="11"/>
      <c r="V1103" s="11"/>
      <c r="W1103" s="14"/>
      <c r="X1103" s="13"/>
      <c r="Y1103" s="629"/>
      <c r="Z1103" s="629"/>
      <c r="AA1103" s="629"/>
      <c r="AB1103" s="629"/>
      <c r="AC1103" s="629"/>
      <c r="AD1103" s="629"/>
      <c r="AE1103" s="629"/>
      <c r="AF1103" s="629"/>
      <c r="AG1103" s="629"/>
      <c r="AH1103" s="629"/>
      <c r="AI1103" s="629"/>
      <c r="AJ1103" s="629"/>
      <c r="AK1103" s="630"/>
      <c r="AL1103" s="11"/>
      <c r="AM1103" s="11"/>
      <c r="AN1103" s="11"/>
      <c r="AO1103" s="11"/>
      <c r="AP1103" s="11"/>
      <c r="AQ1103" s="11"/>
      <c r="AR1103" s="11"/>
      <c r="AS1103" s="11"/>
      <c r="AT1103" s="14"/>
    </row>
    <row r="1104" spans="1:46" s="12" customFormat="1" ht="8.1" customHeight="1">
      <c r="A1104" s="13"/>
      <c r="B1104" s="629" t="s">
        <v>1020</v>
      </c>
      <c r="C1104" s="629"/>
      <c r="D1104" s="629"/>
      <c r="E1104" s="629"/>
      <c r="F1104" s="629"/>
      <c r="G1104" s="629"/>
      <c r="H1104" s="629"/>
      <c r="I1104" s="629"/>
      <c r="J1104" s="629"/>
      <c r="K1104" s="629"/>
      <c r="L1104" s="629"/>
      <c r="M1104" s="629"/>
      <c r="N1104" s="630"/>
      <c r="O1104" s="11"/>
      <c r="P1104" s="11"/>
      <c r="Q1104" s="11"/>
      <c r="R1104" s="11"/>
      <c r="S1104" s="11"/>
      <c r="T1104" s="11"/>
      <c r="U1104" s="11"/>
      <c r="V1104" s="11"/>
      <c r="W1104" s="14"/>
      <c r="X1104" s="13"/>
      <c r="Y1104" s="629" t="s">
        <v>1020</v>
      </c>
      <c r="Z1104" s="629"/>
      <c r="AA1104" s="629"/>
      <c r="AB1104" s="629"/>
      <c r="AC1104" s="629"/>
      <c r="AD1104" s="629"/>
      <c r="AE1104" s="629"/>
      <c r="AF1104" s="629"/>
      <c r="AG1104" s="629"/>
      <c r="AH1104" s="629"/>
      <c r="AI1104" s="629"/>
      <c r="AJ1104" s="629"/>
      <c r="AK1104" s="630"/>
      <c r="AL1104" s="11"/>
      <c r="AM1104" s="11"/>
      <c r="AN1104" s="11"/>
      <c r="AO1104" s="11"/>
      <c r="AP1104" s="11"/>
      <c r="AQ1104" s="11"/>
      <c r="AR1104" s="11"/>
      <c r="AS1104" s="11"/>
      <c r="AT1104" s="14"/>
    </row>
    <row r="1105" spans="1:46" s="12" customFormat="1" ht="9.9499999999999993" customHeight="1">
      <c r="A1105" s="13"/>
      <c r="B1105" s="629"/>
      <c r="C1105" s="629"/>
      <c r="D1105" s="629"/>
      <c r="E1105" s="629"/>
      <c r="F1105" s="629"/>
      <c r="G1105" s="629"/>
      <c r="H1105" s="629"/>
      <c r="I1105" s="629"/>
      <c r="J1105" s="629"/>
      <c r="K1105" s="629"/>
      <c r="L1105" s="629"/>
      <c r="M1105" s="629"/>
      <c r="N1105" s="630"/>
      <c r="O1105" s="11"/>
      <c r="P1105" s="11"/>
      <c r="Q1105" s="11"/>
      <c r="R1105" s="11"/>
      <c r="S1105" s="11"/>
      <c r="T1105" s="11"/>
      <c r="U1105" s="11"/>
      <c r="V1105" s="11"/>
      <c r="W1105" s="14"/>
      <c r="X1105" s="13"/>
      <c r="Y1105" s="629"/>
      <c r="Z1105" s="629"/>
      <c r="AA1105" s="629"/>
      <c r="AB1105" s="629"/>
      <c r="AC1105" s="629"/>
      <c r="AD1105" s="629"/>
      <c r="AE1105" s="629"/>
      <c r="AF1105" s="629"/>
      <c r="AG1105" s="629"/>
      <c r="AH1105" s="629"/>
      <c r="AI1105" s="629"/>
      <c r="AJ1105" s="629"/>
      <c r="AK1105" s="630"/>
      <c r="AL1105" s="11"/>
      <c r="AM1105" s="11"/>
      <c r="AN1105" s="11"/>
      <c r="AO1105" s="11"/>
      <c r="AP1105" s="11"/>
      <c r="AQ1105" s="11"/>
      <c r="AR1105" s="11"/>
      <c r="AS1105" s="11"/>
      <c r="AT1105" s="14"/>
    </row>
    <row r="1106" spans="1:46" s="12" customFormat="1" ht="8.1" customHeight="1">
      <c r="A1106" s="13"/>
      <c r="B1106" s="629" t="s">
        <v>1118</v>
      </c>
      <c r="C1106" s="629"/>
      <c r="D1106" s="629"/>
      <c r="E1106" s="629"/>
      <c r="F1106" s="629"/>
      <c r="G1106" s="629"/>
      <c r="H1106" s="629"/>
      <c r="I1106" s="629"/>
      <c r="J1106" s="629"/>
      <c r="K1106" s="629"/>
      <c r="L1106" s="629"/>
      <c r="M1106" s="629"/>
      <c r="N1106" s="630"/>
      <c r="O1106" s="11"/>
      <c r="P1106" s="11"/>
      <c r="Q1106" s="11"/>
      <c r="R1106" s="11"/>
      <c r="S1106" s="11"/>
      <c r="T1106" s="11"/>
      <c r="U1106" s="11"/>
      <c r="V1106" s="11"/>
      <c r="W1106" s="14"/>
      <c r="X1106" s="13"/>
      <c r="Y1106" s="629" t="s">
        <v>1119</v>
      </c>
      <c r="Z1106" s="629"/>
      <c r="AA1106" s="629"/>
      <c r="AB1106" s="629"/>
      <c r="AC1106" s="629"/>
      <c r="AD1106" s="629"/>
      <c r="AE1106" s="629"/>
      <c r="AF1106" s="629"/>
      <c r="AG1106" s="629"/>
      <c r="AH1106" s="629"/>
      <c r="AI1106" s="629"/>
      <c r="AJ1106" s="629"/>
      <c r="AK1106" s="630"/>
      <c r="AL1106" s="11"/>
      <c r="AM1106" s="11"/>
      <c r="AN1106" s="11"/>
      <c r="AO1106" s="11"/>
      <c r="AP1106" s="11"/>
      <c r="AQ1106" s="11"/>
      <c r="AR1106" s="11"/>
      <c r="AS1106" s="11"/>
      <c r="AT1106" s="14"/>
    </row>
    <row r="1107" spans="1:46" s="12" customFormat="1" ht="8.1" customHeight="1">
      <c r="A1107" s="13"/>
      <c r="B1107" s="629"/>
      <c r="C1107" s="629"/>
      <c r="D1107" s="629"/>
      <c r="E1107" s="629"/>
      <c r="F1107" s="629"/>
      <c r="G1107" s="629"/>
      <c r="H1107" s="629"/>
      <c r="I1107" s="629"/>
      <c r="J1107" s="629"/>
      <c r="K1107" s="629"/>
      <c r="L1107" s="629"/>
      <c r="M1107" s="629"/>
      <c r="N1107" s="630"/>
      <c r="O1107" s="11"/>
      <c r="P1107" s="11"/>
      <c r="Q1107" s="11"/>
      <c r="R1107" s="11"/>
      <c r="S1107" s="11"/>
      <c r="T1107" s="11"/>
      <c r="U1107" s="11"/>
      <c r="V1107" s="11"/>
      <c r="W1107" s="14"/>
      <c r="X1107" s="13"/>
      <c r="Y1107" s="629"/>
      <c r="Z1107" s="629"/>
      <c r="AA1107" s="629"/>
      <c r="AB1107" s="629"/>
      <c r="AC1107" s="629"/>
      <c r="AD1107" s="629"/>
      <c r="AE1107" s="629"/>
      <c r="AF1107" s="629"/>
      <c r="AG1107" s="629"/>
      <c r="AH1107" s="629"/>
      <c r="AI1107" s="629"/>
      <c r="AJ1107" s="629"/>
      <c r="AK1107" s="630"/>
      <c r="AL1107" s="11"/>
      <c r="AM1107" s="11"/>
      <c r="AN1107" s="11"/>
      <c r="AO1107" s="11"/>
      <c r="AP1107" s="11"/>
      <c r="AQ1107" s="11"/>
      <c r="AR1107" s="11"/>
      <c r="AS1107" s="11"/>
      <c r="AT1107" s="14"/>
    </row>
    <row r="1108" spans="1:46" s="12" customFormat="1" ht="9.9499999999999993" customHeight="1">
      <c r="A1108" s="13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4"/>
      <c r="X1108" s="13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  <c r="AP1108" s="11"/>
      <c r="AQ1108" s="11"/>
      <c r="AR1108" s="11"/>
      <c r="AS1108" s="11"/>
      <c r="AT1108" s="14"/>
    </row>
    <row r="1109" spans="1:46" s="12" customFormat="1" ht="8.1" customHeight="1">
      <c r="A1109" s="13"/>
      <c r="B1109" s="631" t="s">
        <v>961</v>
      </c>
      <c r="C1109" s="631"/>
      <c r="D1109" s="631"/>
      <c r="E1109" s="631"/>
      <c r="F1109" s="631"/>
      <c r="G1109" s="631"/>
      <c r="H1109" s="631"/>
      <c r="I1109" s="631"/>
      <c r="J1109" s="631"/>
      <c r="K1109" s="631"/>
      <c r="L1109" s="631"/>
      <c r="M1109" s="631"/>
      <c r="N1109" s="632"/>
      <c r="O1109" s="11"/>
      <c r="P1109" s="11"/>
      <c r="Q1109" s="11"/>
      <c r="R1109" s="11"/>
      <c r="S1109" s="11"/>
      <c r="T1109" s="11"/>
      <c r="U1109" s="11"/>
      <c r="V1109" s="11"/>
      <c r="W1109" s="14"/>
      <c r="X1109" s="13"/>
      <c r="Y1109" s="631" t="s">
        <v>914</v>
      </c>
      <c r="Z1109" s="631"/>
      <c r="AA1109" s="631"/>
      <c r="AB1109" s="631"/>
      <c r="AC1109" s="631"/>
      <c r="AD1109" s="631"/>
      <c r="AE1109" s="631"/>
      <c r="AF1109" s="631"/>
      <c r="AG1109" s="631"/>
      <c r="AH1109" s="631"/>
      <c r="AI1109" s="631"/>
      <c r="AJ1109" s="631"/>
      <c r="AK1109" s="632"/>
      <c r="AL1109" s="11"/>
      <c r="AM1109" s="11"/>
      <c r="AN1109" s="11"/>
      <c r="AO1109" s="11"/>
      <c r="AP1109" s="11"/>
      <c r="AQ1109" s="11"/>
      <c r="AR1109" s="11"/>
      <c r="AS1109" s="11"/>
      <c r="AT1109" s="14"/>
    </row>
    <row r="1110" spans="1:46" s="12" customFormat="1" ht="9.9499999999999993" customHeight="1">
      <c r="A1110" s="13"/>
      <c r="B1110" s="631"/>
      <c r="C1110" s="631"/>
      <c r="D1110" s="631"/>
      <c r="E1110" s="631"/>
      <c r="F1110" s="631"/>
      <c r="G1110" s="631"/>
      <c r="H1110" s="631"/>
      <c r="I1110" s="631"/>
      <c r="J1110" s="631"/>
      <c r="K1110" s="631"/>
      <c r="L1110" s="631"/>
      <c r="M1110" s="631"/>
      <c r="N1110" s="632"/>
      <c r="O1110" s="11"/>
      <c r="P1110" s="11"/>
      <c r="Q1110" s="11"/>
      <c r="R1110" s="11"/>
      <c r="S1110" s="11"/>
      <c r="T1110" s="11"/>
      <c r="U1110" s="11"/>
      <c r="V1110" s="11"/>
      <c r="W1110" s="14"/>
      <c r="X1110" s="13"/>
      <c r="Y1110" s="631"/>
      <c r="Z1110" s="631"/>
      <c r="AA1110" s="631"/>
      <c r="AB1110" s="631"/>
      <c r="AC1110" s="631"/>
      <c r="AD1110" s="631"/>
      <c r="AE1110" s="631"/>
      <c r="AF1110" s="631"/>
      <c r="AG1110" s="631"/>
      <c r="AH1110" s="631"/>
      <c r="AI1110" s="631"/>
      <c r="AJ1110" s="631"/>
      <c r="AK1110" s="632"/>
      <c r="AL1110" s="11"/>
      <c r="AM1110" s="11"/>
      <c r="AN1110" s="11"/>
      <c r="AO1110" s="11"/>
      <c r="AP1110" s="11"/>
      <c r="AQ1110" s="11"/>
      <c r="AR1110" s="11"/>
      <c r="AS1110" s="11"/>
      <c r="AT1110" s="14"/>
    </row>
    <row r="1111" spans="1:46" s="12" customFormat="1" ht="9.9499999999999993" customHeight="1">
      <c r="A1111" s="13"/>
      <c r="B1111" s="631"/>
      <c r="C1111" s="631"/>
      <c r="D1111" s="631"/>
      <c r="E1111" s="631"/>
      <c r="F1111" s="631"/>
      <c r="G1111" s="631"/>
      <c r="H1111" s="631"/>
      <c r="I1111" s="631"/>
      <c r="J1111" s="631"/>
      <c r="K1111" s="631"/>
      <c r="L1111" s="631"/>
      <c r="M1111" s="631"/>
      <c r="N1111" s="632"/>
      <c r="O1111" s="11"/>
      <c r="P1111" s="11"/>
      <c r="Q1111" s="11"/>
      <c r="R1111" s="11"/>
      <c r="S1111" s="11"/>
      <c r="T1111" s="11"/>
      <c r="U1111" s="11"/>
      <c r="V1111" s="11"/>
      <c r="W1111" s="14"/>
      <c r="X1111" s="13"/>
      <c r="Y1111" s="631"/>
      <c r="Z1111" s="631"/>
      <c r="AA1111" s="631"/>
      <c r="AB1111" s="631"/>
      <c r="AC1111" s="631"/>
      <c r="AD1111" s="631"/>
      <c r="AE1111" s="631"/>
      <c r="AF1111" s="631"/>
      <c r="AG1111" s="631"/>
      <c r="AH1111" s="631"/>
      <c r="AI1111" s="631"/>
      <c r="AJ1111" s="631"/>
      <c r="AK1111" s="632"/>
      <c r="AL1111" s="11"/>
      <c r="AM1111" s="11"/>
      <c r="AN1111" s="11"/>
      <c r="AO1111" s="11"/>
      <c r="AP1111" s="11"/>
      <c r="AQ1111" s="11"/>
      <c r="AR1111" s="11"/>
      <c r="AS1111" s="11"/>
      <c r="AT1111" s="14"/>
    </row>
    <row r="1112" spans="1:46" s="12" customFormat="1" ht="9.9499999999999993" customHeight="1">
      <c r="A1112" s="13"/>
      <c r="B1112" s="631"/>
      <c r="C1112" s="631"/>
      <c r="D1112" s="631"/>
      <c r="E1112" s="631"/>
      <c r="F1112" s="631"/>
      <c r="G1112" s="631"/>
      <c r="H1112" s="631"/>
      <c r="I1112" s="631"/>
      <c r="J1112" s="631"/>
      <c r="K1112" s="631"/>
      <c r="L1112" s="631"/>
      <c r="M1112" s="631"/>
      <c r="N1112" s="632"/>
      <c r="O1112" s="11"/>
      <c r="P1112" s="11"/>
      <c r="Q1112" s="11"/>
      <c r="R1112" s="11"/>
      <c r="S1112" s="11"/>
      <c r="T1112" s="11"/>
      <c r="U1112" s="11"/>
      <c r="V1112" s="11"/>
      <c r="W1112" s="14"/>
      <c r="X1112" s="13"/>
      <c r="Y1112" s="631"/>
      <c r="Z1112" s="631"/>
      <c r="AA1112" s="631"/>
      <c r="AB1112" s="631"/>
      <c r="AC1112" s="631"/>
      <c r="AD1112" s="631"/>
      <c r="AE1112" s="631"/>
      <c r="AF1112" s="631"/>
      <c r="AG1112" s="631"/>
      <c r="AH1112" s="631"/>
      <c r="AI1112" s="631"/>
      <c r="AJ1112" s="631"/>
      <c r="AK1112" s="632"/>
      <c r="AL1112" s="11"/>
      <c r="AM1112" s="11"/>
      <c r="AN1112" s="11"/>
      <c r="AO1112" s="11"/>
      <c r="AP1112" s="11"/>
      <c r="AQ1112" s="11"/>
      <c r="AR1112" s="11"/>
      <c r="AS1112" s="11"/>
      <c r="AT1112" s="14"/>
    </row>
    <row r="1113" spans="1:46" s="12" customFormat="1" ht="6" customHeight="1">
      <c r="A1113" s="15"/>
      <c r="B1113" s="633"/>
      <c r="C1113" s="633"/>
      <c r="D1113" s="633"/>
      <c r="E1113" s="633"/>
      <c r="F1113" s="633"/>
      <c r="G1113" s="633"/>
      <c r="H1113" s="633"/>
      <c r="I1113" s="633"/>
      <c r="J1113" s="633"/>
      <c r="K1113" s="633"/>
      <c r="L1113" s="633"/>
      <c r="M1113" s="633"/>
      <c r="N1113" s="633"/>
      <c r="O1113" s="16"/>
      <c r="P1113" s="16"/>
      <c r="Q1113" s="16"/>
      <c r="R1113" s="16"/>
      <c r="S1113" s="16"/>
      <c r="T1113" s="16"/>
      <c r="U1113" s="16"/>
      <c r="V1113" s="16"/>
      <c r="W1113" s="17"/>
      <c r="X1113" s="15"/>
      <c r="Y1113" s="633"/>
      <c r="Z1113" s="633"/>
      <c r="AA1113" s="633"/>
      <c r="AB1113" s="633"/>
      <c r="AC1113" s="633"/>
      <c r="AD1113" s="633"/>
      <c r="AE1113" s="633"/>
      <c r="AF1113" s="633"/>
      <c r="AG1113" s="633"/>
      <c r="AH1113" s="633"/>
      <c r="AI1113" s="633"/>
      <c r="AJ1113" s="633"/>
      <c r="AK1113" s="633"/>
      <c r="AL1113" s="16"/>
      <c r="AM1113" s="16"/>
      <c r="AN1113" s="16"/>
      <c r="AO1113" s="16"/>
      <c r="AP1113" s="16"/>
      <c r="AQ1113" s="16"/>
      <c r="AR1113" s="16"/>
      <c r="AS1113" s="16"/>
      <c r="AT1113" s="17"/>
    </row>
    <row r="1114" spans="1:46" s="12" customFormat="1" ht="9.9499999999999993" customHeight="1">
      <c r="A1114" s="8"/>
      <c r="B1114" s="9"/>
      <c r="C1114" s="9"/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9"/>
      <c r="S1114" s="9"/>
      <c r="T1114" s="9"/>
      <c r="U1114" s="9"/>
      <c r="V1114" s="9"/>
      <c r="W1114" s="10"/>
      <c r="X1114" s="8"/>
      <c r="Y1114" s="9"/>
      <c r="Z1114" s="9"/>
      <c r="AA1114" s="9"/>
      <c r="AB1114" s="9"/>
      <c r="AC1114" s="9"/>
      <c r="AD1114" s="9"/>
      <c r="AE1114" s="9"/>
      <c r="AF1114" s="9"/>
      <c r="AG1114" s="9"/>
      <c r="AH1114" s="9"/>
      <c r="AI1114" s="9"/>
      <c r="AJ1114" s="9"/>
      <c r="AK1114" s="9"/>
      <c r="AL1114" s="9"/>
      <c r="AM1114" s="9"/>
      <c r="AN1114" s="9"/>
      <c r="AO1114" s="9"/>
      <c r="AP1114" s="9"/>
      <c r="AQ1114" s="9"/>
      <c r="AR1114" s="9"/>
      <c r="AS1114" s="9"/>
      <c r="AT1114" s="10"/>
    </row>
    <row r="1115" spans="1:46" s="12" customFormat="1" ht="12.75" customHeight="1">
      <c r="A1115" s="621" t="str">
        <f>Name</f>
        <v>ТСЖ "Ласточка"</v>
      </c>
      <c r="B1115" s="622"/>
      <c r="C1115" s="622"/>
      <c r="D1115" s="622"/>
      <c r="E1115" s="622"/>
      <c r="F1115" s="622"/>
      <c r="G1115" s="622"/>
      <c r="H1115" s="622"/>
      <c r="I1115" s="622"/>
      <c r="J1115" s="622"/>
      <c r="K1115" s="622"/>
      <c r="L1115" s="622"/>
      <c r="M1115" s="622"/>
      <c r="N1115" s="622"/>
      <c r="O1115" s="622"/>
      <c r="P1115" s="622"/>
      <c r="Q1115" s="622"/>
      <c r="R1115" s="622"/>
      <c r="S1115" s="622"/>
      <c r="T1115" s="622"/>
      <c r="U1115" s="622"/>
      <c r="V1115" s="622"/>
      <c r="W1115" s="623"/>
      <c r="X1115" s="621" t="str">
        <f>Name</f>
        <v>ТСЖ "Ласточка"</v>
      </c>
      <c r="Y1115" s="622"/>
      <c r="Z1115" s="622"/>
      <c r="AA1115" s="622"/>
      <c r="AB1115" s="622"/>
      <c r="AC1115" s="622"/>
      <c r="AD1115" s="622"/>
      <c r="AE1115" s="622"/>
      <c r="AF1115" s="622"/>
      <c r="AG1115" s="622"/>
      <c r="AH1115" s="622"/>
      <c r="AI1115" s="622"/>
      <c r="AJ1115" s="622"/>
      <c r="AK1115" s="622"/>
      <c r="AL1115" s="622"/>
      <c r="AM1115" s="622"/>
      <c r="AN1115" s="622"/>
      <c r="AO1115" s="622"/>
      <c r="AP1115" s="622"/>
      <c r="AQ1115" s="622"/>
      <c r="AR1115" s="622"/>
      <c r="AS1115" s="622"/>
      <c r="AT1115" s="623"/>
    </row>
    <row r="1116" spans="1:46" s="12" customFormat="1" ht="12.75" customHeight="1">
      <c r="A1116" s="624"/>
      <c r="B1116" s="622"/>
      <c r="C1116" s="622"/>
      <c r="D1116" s="622"/>
      <c r="E1116" s="622"/>
      <c r="F1116" s="622"/>
      <c r="G1116" s="622"/>
      <c r="H1116" s="622"/>
      <c r="I1116" s="622"/>
      <c r="J1116" s="622"/>
      <c r="K1116" s="622"/>
      <c r="L1116" s="622"/>
      <c r="M1116" s="622"/>
      <c r="N1116" s="622"/>
      <c r="O1116" s="622"/>
      <c r="P1116" s="622"/>
      <c r="Q1116" s="622"/>
      <c r="R1116" s="622"/>
      <c r="S1116" s="622"/>
      <c r="T1116" s="622"/>
      <c r="U1116" s="622"/>
      <c r="V1116" s="622"/>
      <c r="W1116" s="623"/>
      <c r="X1116" s="624"/>
      <c r="Y1116" s="622"/>
      <c r="Z1116" s="622"/>
      <c r="AA1116" s="622"/>
      <c r="AB1116" s="622"/>
      <c r="AC1116" s="622"/>
      <c r="AD1116" s="622"/>
      <c r="AE1116" s="622"/>
      <c r="AF1116" s="622"/>
      <c r="AG1116" s="622"/>
      <c r="AH1116" s="622"/>
      <c r="AI1116" s="622"/>
      <c r="AJ1116" s="622"/>
      <c r="AK1116" s="622"/>
      <c r="AL1116" s="622"/>
      <c r="AM1116" s="622"/>
      <c r="AN1116" s="622"/>
      <c r="AO1116" s="622"/>
      <c r="AP1116" s="622"/>
      <c r="AQ1116" s="622"/>
      <c r="AR1116" s="622"/>
      <c r="AS1116" s="622"/>
      <c r="AT1116" s="623"/>
    </row>
    <row r="1117" spans="1:46" s="12" customFormat="1" ht="6" customHeight="1">
      <c r="A1117" s="13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4"/>
      <c r="X1117" s="13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  <c r="AP1117" s="11"/>
      <c r="AQ1117" s="11"/>
      <c r="AR1117" s="11"/>
      <c r="AS1117" s="11"/>
      <c r="AT1117" s="14"/>
    </row>
    <row r="1118" spans="1:46" s="12" customFormat="1" ht="9.9499999999999993" customHeight="1">
      <c r="A1118" s="13"/>
      <c r="B1118" s="628" t="str">
        <f>"ИНН "&amp;INN&amp;", БИК "&amp;BIC&amp;", Р/С "&amp;PersonalAcc</f>
        <v>ИНН 2538091633, БИК 040813608, Р/С 40703810050000001746</v>
      </c>
      <c r="C1118" s="628"/>
      <c r="D1118" s="628"/>
      <c r="E1118" s="628"/>
      <c r="F1118" s="628"/>
      <c r="G1118" s="628"/>
      <c r="H1118" s="628"/>
      <c r="I1118" s="628"/>
      <c r="J1118" s="628"/>
      <c r="K1118" s="628"/>
      <c r="L1118" s="628"/>
      <c r="M1118" s="628"/>
      <c r="N1118" s="628"/>
      <c r="O1118" s="53"/>
      <c r="P1118" s="53"/>
      <c r="Q1118" s="53"/>
      <c r="R1118" s="53"/>
      <c r="S1118" s="53"/>
      <c r="T1118" s="53"/>
      <c r="U1118" s="53"/>
      <c r="V1118" s="53"/>
      <c r="W1118" s="14"/>
      <c r="X1118" s="13"/>
      <c r="Y1118" s="628" t="str">
        <f>"ИНН "&amp;INN&amp;", БИК "&amp;BIC&amp;", Р/С "&amp;PersonalAcc</f>
        <v>ИНН 2538091633, БИК 040813608, Р/С 40703810050000001746</v>
      </c>
      <c r="Z1118" s="628"/>
      <c r="AA1118" s="628"/>
      <c r="AB1118" s="628"/>
      <c r="AC1118" s="628"/>
      <c r="AD1118" s="628"/>
      <c r="AE1118" s="628"/>
      <c r="AF1118" s="628"/>
      <c r="AG1118" s="628"/>
      <c r="AH1118" s="628"/>
      <c r="AI1118" s="628"/>
      <c r="AJ1118" s="628"/>
      <c r="AK1118" s="628"/>
      <c r="AL1118" s="53"/>
      <c r="AM1118" s="53"/>
      <c r="AN1118" s="53"/>
      <c r="AO1118" s="53"/>
      <c r="AP1118" s="53"/>
      <c r="AQ1118" s="53"/>
      <c r="AR1118" s="53"/>
      <c r="AS1118" s="53"/>
      <c r="AT1118" s="14"/>
    </row>
    <row r="1119" spans="1:46" s="12" customFormat="1" ht="9.9499999999999993" customHeight="1">
      <c r="A1119" s="13"/>
      <c r="B1119" s="628"/>
      <c r="C1119" s="628"/>
      <c r="D1119" s="628"/>
      <c r="E1119" s="628"/>
      <c r="F1119" s="628"/>
      <c r="G1119" s="628"/>
      <c r="H1119" s="628"/>
      <c r="I1119" s="628"/>
      <c r="J1119" s="628"/>
      <c r="K1119" s="628"/>
      <c r="L1119" s="628"/>
      <c r="M1119" s="628"/>
      <c r="N1119" s="628"/>
      <c r="O1119" s="53"/>
      <c r="P1119" s="53"/>
      <c r="Q1119" s="53"/>
      <c r="R1119" s="53"/>
      <c r="S1119" s="53"/>
      <c r="T1119" s="53"/>
      <c r="U1119" s="53"/>
      <c r="V1119" s="53"/>
      <c r="W1119" s="14"/>
      <c r="X1119" s="13"/>
      <c r="Y1119" s="628"/>
      <c r="Z1119" s="628"/>
      <c r="AA1119" s="628"/>
      <c r="AB1119" s="628"/>
      <c r="AC1119" s="628"/>
      <c r="AD1119" s="628"/>
      <c r="AE1119" s="628"/>
      <c r="AF1119" s="628"/>
      <c r="AG1119" s="628"/>
      <c r="AH1119" s="628"/>
      <c r="AI1119" s="628"/>
      <c r="AJ1119" s="628"/>
      <c r="AK1119" s="628"/>
      <c r="AL1119" s="53"/>
      <c r="AM1119" s="53"/>
      <c r="AN1119" s="53"/>
      <c r="AO1119" s="53"/>
      <c r="AP1119" s="53"/>
      <c r="AQ1119" s="53"/>
      <c r="AR1119" s="53"/>
      <c r="AS1119" s="53"/>
      <c r="AT1119" s="14"/>
    </row>
    <row r="1120" spans="1:46" s="12" customFormat="1" ht="6" customHeight="1">
      <c r="A1120" s="13"/>
      <c r="B1120" s="628"/>
      <c r="C1120" s="628"/>
      <c r="D1120" s="628"/>
      <c r="E1120" s="628"/>
      <c r="F1120" s="628"/>
      <c r="G1120" s="628"/>
      <c r="H1120" s="628"/>
      <c r="I1120" s="628"/>
      <c r="J1120" s="628"/>
      <c r="K1120" s="628"/>
      <c r="L1120" s="628"/>
      <c r="M1120" s="628"/>
      <c r="N1120" s="628"/>
      <c r="O1120" s="11"/>
      <c r="P1120" s="11"/>
      <c r="Q1120" s="11"/>
      <c r="R1120" s="11"/>
      <c r="S1120" s="11"/>
      <c r="T1120" s="11"/>
      <c r="U1120" s="11"/>
      <c r="V1120" s="11"/>
      <c r="W1120" s="14"/>
      <c r="X1120" s="13"/>
      <c r="Y1120" s="628"/>
      <c r="Z1120" s="628"/>
      <c r="AA1120" s="628"/>
      <c r="AB1120" s="628"/>
      <c r="AC1120" s="628"/>
      <c r="AD1120" s="628"/>
      <c r="AE1120" s="628"/>
      <c r="AF1120" s="628"/>
      <c r="AG1120" s="628"/>
      <c r="AH1120" s="628"/>
      <c r="AI1120" s="628"/>
      <c r="AJ1120" s="628"/>
      <c r="AK1120" s="628"/>
      <c r="AL1120" s="11"/>
      <c r="AM1120" s="11"/>
      <c r="AN1120" s="11"/>
      <c r="AO1120" s="11"/>
      <c r="AP1120" s="11"/>
      <c r="AQ1120" s="11"/>
      <c r="AR1120" s="11"/>
      <c r="AS1120" s="11"/>
      <c r="AT1120" s="14"/>
    </row>
    <row r="1121" spans="1:46" s="12" customFormat="1" ht="8.1" customHeight="1">
      <c r="A1121" s="13"/>
      <c r="B1121" s="628"/>
      <c r="C1121" s="628"/>
      <c r="D1121" s="628"/>
      <c r="E1121" s="628"/>
      <c r="F1121" s="628"/>
      <c r="G1121" s="628"/>
      <c r="H1121" s="628"/>
      <c r="I1121" s="628"/>
      <c r="J1121" s="628"/>
      <c r="K1121" s="628"/>
      <c r="L1121" s="628"/>
      <c r="M1121" s="628"/>
      <c r="N1121" s="628"/>
      <c r="O1121" s="11"/>
      <c r="P1121" s="11"/>
      <c r="Q1121" s="11"/>
      <c r="R1121" s="11"/>
      <c r="S1121" s="11"/>
      <c r="T1121" s="11"/>
      <c r="U1121" s="11"/>
      <c r="V1121" s="11"/>
      <c r="W1121" s="14"/>
      <c r="X1121" s="13"/>
      <c r="Y1121" s="628"/>
      <c r="Z1121" s="628"/>
      <c r="AA1121" s="628"/>
      <c r="AB1121" s="628"/>
      <c r="AC1121" s="628"/>
      <c r="AD1121" s="628"/>
      <c r="AE1121" s="628"/>
      <c r="AF1121" s="628"/>
      <c r="AG1121" s="628"/>
      <c r="AH1121" s="628"/>
      <c r="AI1121" s="628"/>
      <c r="AJ1121" s="628"/>
      <c r="AK1121" s="628"/>
      <c r="AL1121" s="11"/>
      <c r="AM1121" s="11"/>
      <c r="AN1121" s="11"/>
      <c r="AO1121" s="11"/>
      <c r="AP1121" s="11"/>
      <c r="AQ1121" s="11"/>
      <c r="AR1121" s="11"/>
      <c r="AS1121" s="11"/>
      <c r="AT1121" s="14"/>
    </row>
    <row r="1122" spans="1:46" s="12" customFormat="1" ht="8.1" customHeight="1">
      <c r="A1122" s="13"/>
      <c r="B1122" s="628"/>
      <c r="C1122" s="628"/>
      <c r="D1122" s="628"/>
      <c r="E1122" s="628"/>
      <c r="F1122" s="628"/>
      <c r="G1122" s="628"/>
      <c r="H1122" s="628"/>
      <c r="I1122" s="628"/>
      <c r="J1122" s="628"/>
      <c r="K1122" s="628"/>
      <c r="L1122" s="628"/>
      <c r="M1122" s="628"/>
      <c r="N1122" s="628"/>
      <c r="O1122" s="11"/>
      <c r="P1122" s="11"/>
      <c r="Q1122" s="11"/>
      <c r="R1122" s="11"/>
      <c r="S1122" s="11"/>
      <c r="T1122" s="11"/>
      <c r="U1122" s="11"/>
      <c r="V1122" s="11"/>
      <c r="W1122" s="14"/>
      <c r="X1122" s="13"/>
      <c r="Y1122" s="628"/>
      <c r="Z1122" s="628"/>
      <c r="AA1122" s="628"/>
      <c r="AB1122" s="628"/>
      <c r="AC1122" s="628"/>
      <c r="AD1122" s="628"/>
      <c r="AE1122" s="628"/>
      <c r="AF1122" s="628"/>
      <c r="AG1122" s="628"/>
      <c r="AH1122" s="628"/>
      <c r="AI1122" s="628"/>
      <c r="AJ1122" s="628"/>
      <c r="AK1122" s="628"/>
      <c r="AL1122" s="11"/>
      <c r="AM1122" s="11"/>
      <c r="AN1122" s="11"/>
      <c r="AO1122" s="11"/>
      <c r="AP1122" s="11"/>
      <c r="AQ1122" s="11"/>
      <c r="AR1122" s="11"/>
      <c r="AS1122" s="11"/>
      <c r="AT1122" s="14"/>
    </row>
    <row r="1123" spans="1:46" s="12" customFormat="1" ht="9.9499999999999993" customHeight="1">
      <c r="A1123" s="13"/>
      <c r="B1123" s="629" t="s">
        <v>794</v>
      </c>
      <c r="C1123" s="629"/>
      <c r="D1123" s="629"/>
      <c r="E1123" s="629"/>
      <c r="F1123" s="629"/>
      <c r="G1123" s="629"/>
      <c r="H1123" s="629"/>
      <c r="I1123" s="629"/>
      <c r="J1123" s="629"/>
      <c r="K1123" s="629"/>
      <c r="L1123" s="629"/>
      <c r="M1123" s="629"/>
      <c r="N1123" s="630"/>
      <c r="O1123" s="11"/>
      <c r="P1123" s="11"/>
      <c r="Q1123" s="11"/>
      <c r="R1123" s="11"/>
      <c r="S1123" s="11"/>
      <c r="T1123" s="11"/>
      <c r="U1123" s="11"/>
      <c r="V1123" s="11"/>
      <c r="W1123" s="14"/>
      <c r="X1123" s="13"/>
      <c r="Y1123" s="629" t="s">
        <v>795</v>
      </c>
      <c r="Z1123" s="629"/>
      <c r="AA1123" s="629"/>
      <c r="AB1123" s="629"/>
      <c r="AC1123" s="629"/>
      <c r="AD1123" s="629"/>
      <c r="AE1123" s="629"/>
      <c r="AF1123" s="629"/>
      <c r="AG1123" s="629"/>
      <c r="AH1123" s="629"/>
      <c r="AI1123" s="629"/>
      <c r="AJ1123" s="629"/>
      <c r="AK1123" s="630"/>
      <c r="AL1123" s="11"/>
      <c r="AM1123" s="11"/>
      <c r="AN1123" s="11"/>
      <c r="AO1123" s="11"/>
      <c r="AP1123" s="11"/>
      <c r="AQ1123" s="11"/>
      <c r="AR1123" s="11"/>
      <c r="AS1123" s="11"/>
      <c r="AT1123" s="14"/>
    </row>
    <row r="1124" spans="1:46" s="12" customFormat="1" ht="8.1" customHeight="1">
      <c r="A1124" s="13"/>
      <c r="B1124" s="629"/>
      <c r="C1124" s="629"/>
      <c r="D1124" s="629"/>
      <c r="E1124" s="629"/>
      <c r="F1124" s="629"/>
      <c r="G1124" s="629"/>
      <c r="H1124" s="629"/>
      <c r="I1124" s="629"/>
      <c r="J1124" s="629"/>
      <c r="K1124" s="629"/>
      <c r="L1124" s="629"/>
      <c r="M1124" s="629"/>
      <c r="N1124" s="630"/>
      <c r="O1124" s="11"/>
      <c r="P1124" s="11"/>
      <c r="Q1124" s="11"/>
      <c r="R1124" s="11"/>
      <c r="S1124" s="11"/>
      <c r="T1124" s="11"/>
      <c r="U1124" s="11"/>
      <c r="V1124" s="11"/>
      <c r="W1124" s="14"/>
      <c r="X1124" s="13"/>
      <c r="Y1124" s="629"/>
      <c r="Z1124" s="629"/>
      <c r="AA1124" s="629"/>
      <c r="AB1124" s="629"/>
      <c r="AC1124" s="629"/>
      <c r="AD1124" s="629"/>
      <c r="AE1124" s="629"/>
      <c r="AF1124" s="629"/>
      <c r="AG1124" s="629"/>
      <c r="AH1124" s="629"/>
      <c r="AI1124" s="629"/>
      <c r="AJ1124" s="629"/>
      <c r="AK1124" s="630"/>
      <c r="AL1124" s="11"/>
      <c r="AM1124" s="11"/>
      <c r="AN1124" s="11"/>
      <c r="AO1124" s="11"/>
      <c r="AP1124" s="11"/>
      <c r="AQ1124" s="11"/>
      <c r="AR1124" s="11"/>
      <c r="AS1124" s="11"/>
      <c r="AT1124" s="14"/>
    </row>
    <row r="1125" spans="1:46" s="12" customFormat="1" ht="8.1" customHeight="1">
      <c r="A1125" s="13"/>
      <c r="B1125" s="629" t="s">
        <v>1020</v>
      </c>
      <c r="C1125" s="629"/>
      <c r="D1125" s="629"/>
      <c r="E1125" s="629"/>
      <c r="F1125" s="629"/>
      <c r="G1125" s="629"/>
      <c r="H1125" s="629"/>
      <c r="I1125" s="629"/>
      <c r="J1125" s="629"/>
      <c r="K1125" s="629"/>
      <c r="L1125" s="629"/>
      <c r="M1125" s="629"/>
      <c r="N1125" s="630"/>
      <c r="O1125" s="11"/>
      <c r="P1125" s="11"/>
      <c r="Q1125" s="11"/>
      <c r="R1125" s="11"/>
      <c r="S1125" s="11"/>
      <c r="T1125" s="11"/>
      <c r="U1125" s="11"/>
      <c r="V1125" s="11"/>
      <c r="W1125" s="14"/>
      <c r="X1125" s="13"/>
      <c r="Y1125" s="629" t="s">
        <v>1020</v>
      </c>
      <c r="Z1125" s="629"/>
      <c r="AA1125" s="629"/>
      <c r="AB1125" s="629"/>
      <c r="AC1125" s="629"/>
      <c r="AD1125" s="629"/>
      <c r="AE1125" s="629"/>
      <c r="AF1125" s="629"/>
      <c r="AG1125" s="629"/>
      <c r="AH1125" s="629"/>
      <c r="AI1125" s="629"/>
      <c r="AJ1125" s="629"/>
      <c r="AK1125" s="630"/>
      <c r="AL1125" s="11"/>
      <c r="AM1125" s="11"/>
      <c r="AN1125" s="11"/>
      <c r="AO1125" s="11"/>
      <c r="AP1125" s="11"/>
      <c r="AQ1125" s="11"/>
      <c r="AR1125" s="11"/>
      <c r="AS1125" s="11"/>
      <c r="AT1125" s="14"/>
    </row>
    <row r="1126" spans="1:46" s="12" customFormat="1" ht="9.9499999999999993" customHeight="1">
      <c r="A1126" s="13"/>
      <c r="B1126" s="629"/>
      <c r="C1126" s="629"/>
      <c r="D1126" s="629"/>
      <c r="E1126" s="629"/>
      <c r="F1126" s="629"/>
      <c r="G1126" s="629"/>
      <c r="H1126" s="629"/>
      <c r="I1126" s="629"/>
      <c r="J1126" s="629"/>
      <c r="K1126" s="629"/>
      <c r="L1126" s="629"/>
      <c r="M1126" s="629"/>
      <c r="N1126" s="630"/>
      <c r="O1126" s="11"/>
      <c r="P1126" s="11"/>
      <c r="Q1126" s="11"/>
      <c r="R1126" s="11"/>
      <c r="S1126" s="11"/>
      <c r="T1126" s="11"/>
      <c r="U1126" s="11"/>
      <c r="V1126" s="11"/>
      <c r="W1126" s="14"/>
      <c r="X1126" s="13"/>
      <c r="Y1126" s="629"/>
      <c r="Z1126" s="629"/>
      <c r="AA1126" s="629"/>
      <c r="AB1126" s="629"/>
      <c r="AC1126" s="629"/>
      <c r="AD1126" s="629"/>
      <c r="AE1126" s="629"/>
      <c r="AF1126" s="629"/>
      <c r="AG1126" s="629"/>
      <c r="AH1126" s="629"/>
      <c r="AI1126" s="629"/>
      <c r="AJ1126" s="629"/>
      <c r="AK1126" s="630"/>
      <c r="AL1126" s="11"/>
      <c r="AM1126" s="11"/>
      <c r="AN1126" s="11"/>
      <c r="AO1126" s="11"/>
      <c r="AP1126" s="11"/>
      <c r="AQ1126" s="11"/>
      <c r="AR1126" s="11"/>
      <c r="AS1126" s="11"/>
      <c r="AT1126" s="14"/>
    </row>
    <row r="1127" spans="1:46" s="12" customFormat="1" ht="8.1" customHeight="1">
      <c r="A1127" s="13"/>
      <c r="B1127" s="629" t="s">
        <v>1120</v>
      </c>
      <c r="C1127" s="629"/>
      <c r="D1127" s="629"/>
      <c r="E1127" s="629"/>
      <c r="F1127" s="629"/>
      <c r="G1127" s="629"/>
      <c r="H1127" s="629"/>
      <c r="I1127" s="629"/>
      <c r="J1127" s="629"/>
      <c r="K1127" s="629"/>
      <c r="L1127" s="629"/>
      <c r="M1127" s="629"/>
      <c r="N1127" s="630"/>
      <c r="O1127" s="11"/>
      <c r="P1127" s="11"/>
      <c r="Q1127" s="11"/>
      <c r="R1127" s="11"/>
      <c r="S1127" s="11"/>
      <c r="T1127" s="11"/>
      <c r="U1127" s="11"/>
      <c r="V1127" s="11"/>
      <c r="W1127" s="14"/>
      <c r="X1127" s="13"/>
      <c r="Y1127" s="629" t="s">
        <v>1121</v>
      </c>
      <c r="Z1127" s="629"/>
      <c r="AA1127" s="629"/>
      <c r="AB1127" s="629"/>
      <c r="AC1127" s="629"/>
      <c r="AD1127" s="629"/>
      <c r="AE1127" s="629"/>
      <c r="AF1127" s="629"/>
      <c r="AG1127" s="629"/>
      <c r="AH1127" s="629"/>
      <c r="AI1127" s="629"/>
      <c r="AJ1127" s="629"/>
      <c r="AK1127" s="630"/>
      <c r="AL1127" s="11"/>
      <c r="AM1127" s="11"/>
      <c r="AN1127" s="11"/>
      <c r="AO1127" s="11"/>
      <c r="AP1127" s="11"/>
      <c r="AQ1127" s="11"/>
      <c r="AR1127" s="11"/>
      <c r="AS1127" s="11"/>
      <c r="AT1127" s="14"/>
    </row>
    <row r="1128" spans="1:46" s="12" customFormat="1" ht="8.1" customHeight="1">
      <c r="A1128" s="13"/>
      <c r="B1128" s="629"/>
      <c r="C1128" s="629"/>
      <c r="D1128" s="629"/>
      <c r="E1128" s="629"/>
      <c r="F1128" s="629"/>
      <c r="G1128" s="629"/>
      <c r="H1128" s="629"/>
      <c r="I1128" s="629"/>
      <c r="J1128" s="629"/>
      <c r="K1128" s="629"/>
      <c r="L1128" s="629"/>
      <c r="M1128" s="629"/>
      <c r="N1128" s="630"/>
      <c r="O1128" s="11"/>
      <c r="P1128" s="11"/>
      <c r="Q1128" s="11"/>
      <c r="R1128" s="11"/>
      <c r="S1128" s="11"/>
      <c r="T1128" s="11"/>
      <c r="U1128" s="11"/>
      <c r="V1128" s="11"/>
      <c r="W1128" s="14"/>
      <c r="X1128" s="13"/>
      <c r="Y1128" s="629"/>
      <c r="Z1128" s="629"/>
      <c r="AA1128" s="629"/>
      <c r="AB1128" s="629"/>
      <c r="AC1128" s="629"/>
      <c r="AD1128" s="629"/>
      <c r="AE1128" s="629"/>
      <c r="AF1128" s="629"/>
      <c r="AG1128" s="629"/>
      <c r="AH1128" s="629"/>
      <c r="AI1128" s="629"/>
      <c r="AJ1128" s="629"/>
      <c r="AK1128" s="630"/>
      <c r="AL1128" s="11"/>
      <c r="AM1128" s="11"/>
      <c r="AN1128" s="11"/>
      <c r="AO1128" s="11"/>
      <c r="AP1128" s="11"/>
      <c r="AQ1128" s="11"/>
      <c r="AR1128" s="11"/>
      <c r="AS1128" s="11"/>
      <c r="AT1128" s="14"/>
    </row>
    <row r="1129" spans="1:46" s="12" customFormat="1" ht="9.9499999999999993" customHeight="1">
      <c r="A1129" s="13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4"/>
      <c r="X1129" s="13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  <c r="AR1129" s="11"/>
      <c r="AS1129" s="11"/>
      <c r="AT1129" s="14"/>
    </row>
    <row r="1130" spans="1:46" s="12" customFormat="1" ht="8.1" customHeight="1">
      <c r="A1130" s="13"/>
      <c r="B1130" s="631" t="s">
        <v>915</v>
      </c>
      <c r="C1130" s="631"/>
      <c r="D1130" s="631"/>
      <c r="E1130" s="631"/>
      <c r="F1130" s="631"/>
      <c r="G1130" s="631"/>
      <c r="H1130" s="631"/>
      <c r="I1130" s="631"/>
      <c r="J1130" s="631"/>
      <c r="K1130" s="631"/>
      <c r="L1130" s="631"/>
      <c r="M1130" s="631"/>
      <c r="N1130" s="632"/>
      <c r="O1130" s="11"/>
      <c r="P1130" s="11"/>
      <c r="Q1130" s="11"/>
      <c r="R1130" s="11"/>
      <c r="S1130" s="11"/>
      <c r="T1130" s="11"/>
      <c r="U1130" s="11"/>
      <c r="V1130" s="11"/>
      <c r="W1130" s="14"/>
      <c r="X1130" s="13"/>
      <c r="Y1130" s="631" t="s">
        <v>916</v>
      </c>
      <c r="Z1130" s="631"/>
      <c r="AA1130" s="631"/>
      <c r="AB1130" s="631"/>
      <c r="AC1130" s="631"/>
      <c r="AD1130" s="631"/>
      <c r="AE1130" s="631"/>
      <c r="AF1130" s="631"/>
      <c r="AG1130" s="631"/>
      <c r="AH1130" s="631"/>
      <c r="AI1130" s="631"/>
      <c r="AJ1130" s="631"/>
      <c r="AK1130" s="632"/>
      <c r="AL1130" s="11"/>
      <c r="AM1130" s="11"/>
      <c r="AN1130" s="11"/>
      <c r="AO1130" s="11"/>
      <c r="AP1130" s="11"/>
      <c r="AQ1130" s="11"/>
      <c r="AR1130" s="11"/>
      <c r="AS1130" s="11"/>
      <c r="AT1130" s="14"/>
    </row>
    <row r="1131" spans="1:46" s="12" customFormat="1" ht="9.9499999999999993" customHeight="1">
      <c r="A1131" s="13"/>
      <c r="B1131" s="631"/>
      <c r="C1131" s="631"/>
      <c r="D1131" s="631"/>
      <c r="E1131" s="631"/>
      <c r="F1131" s="631"/>
      <c r="G1131" s="631"/>
      <c r="H1131" s="631"/>
      <c r="I1131" s="631"/>
      <c r="J1131" s="631"/>
      <c r="K1131" s="631"/>
      <c r="L1131" s="631"/>
      <c r="M1131" s="631"/>
      <c r="N1131" s="632"/>
      <c r="O1131" s="11"/>
      <c r="P1131" s="11"/>
      <c r="Q1131" s="11"/>
      <c r="R1131" s="11"/>
      <c r="S1131" s="11"/>
      <c r="T1131" s="11"/>
      <c r="U1131" s="11"/>
      <c r="V1131" s="11"/>
      <c r="W1131" s="14"/>
      <c r="X1131" s="13"/>
      <c r="Y1131" s="631"/>
      <c r="Z1131" s="631"/>
      <c r="AA1131" s="631"/>
      <c r="AB1131" s="631"/>
      <c r="AC1131" s="631"/>
      <c r="AD1131" s="631"/>
      <c r="AE1131" s="631"/>
      <c r="AF1131" s="631"/>
      <c r="AG1131" s="631"/>
      <c r="AH1131" s="631"/>
      <c r="AI1131" s="631"/>
      <c r="AJ1131" s="631"/>
      <c r="AK1131" s="632"/>
      <c r="AL1131" s="11"/>
      <c r="AM1131" s="11"/>
      <c r="AN1131" s="11"/>
      <c r="AO1131" s="11"/>
      <c r="AP1131" s="11"/>
      <c r="AQ1131" s="11"/>
      <c r="AR1131" s="11"/>
      <c r="AS1131" s="11"/>
      <c r="AT1131" s="14"/>
    </row>
    <row r="1132" spans="1:46" s="12" customFormat="1" ht="9.9499999999999993" customHeight="1">
      <c r="A1132" s="13"/>
      <c r="B1132" s="631"/>
      <c r="C1132" s="631"/>
      <c r="D1132" s="631"/>
      <c r="E1132" s="631"/>
      <c r="F1132" s="631"/>
      <c r="G1132" s="631"/>
      <c r="H1132" s="631"/>
      <c r="I1132" s="631"/>
      <c r="J1132" s="631"/>
      <c r="K1132" s="631"/>
      <c r="L1132" s="631"/>
      <c r="M1132" s="631"/>
      <c r="N1132" s="632"/>
      <c r="O1132" s="11"/>
      <c r="P1132" s="11"/>
      <c r="Q1132" s="11"/>
      <c r="R1132" s="11"/>
      <c r="S1132" s="11"/>
      <c r="T1132" s="11"/>
      <c r="U1132" s="11"/>
      <c r="V1132" s="11"/>
      <c r="W1132" s="14"/>
      <c r="X1132" s="13"/>
      <c r="Y1132" s="631"/>
      <c r="Z1132" s="631"/>
      <c r="AA1132" s="631"/>
      <c r="AB1132" s="631"/>
      <c r="AC1132" s="631"/>
      <c r="AD1132" s="631"/>
      <c r="AE1132" s="631"/>
      <c r="AF1132" s="631"/>
      <c r="AG1132" s="631"/>
      <c r="AH1132" s="631"/>
      <c r="AI1132" s="631"/>
      <c r="AJ1132" s="631"/>
      <c r="AK1132" s="632"/>
      <c r="AL1132" s="11"/>
      <c r="AM1132" s="11"/>
      <c r="AN1132" s="11"/>
      <c r="AO1132" s="11"/>
      <c r="AP1132" s="11"/>
      <c r="AQ1132" s="11"/>
      <c r="AR1132" s="11"/>
      <c r="AS1132" s="11"/>
      <c r="AT1132" s="14"/>
    </row>
    <row r="1133" spans="1:46" s="12" customFormat="1" ht="9.9499999999999993" customHeight="1">
      <c r="A1133" s="13"/>
      <c r="B1133" s="631"/>
      <c r="C1133" s="631"/>
      <c r="D1133" s="631"/>
      <c r="E1133" s="631"/>
      <c r="F1133" s="631"/>
      <c r="G1133" s="631"/>
      <c r="H1133" s="631"/>
      <c r="I1133" s="631"/>
      <c r="J1133" s="631"/>
      <c r="K1133" s="631"/>
      <c r="L1133" s="631"/>
      <c r="M1133" s="631"/>
      <c r="N1133" s="632"/>
      <c r="O1133" s="11"/>
      <c r="P1133" s="11"/>
      <c r="Q1133" s="11"/>
      <c r="R1133" s="11"/>
      <c r="S1133" s="11"/>
      <c r="T1133" s="11"/>
      <c r="U1133" s="11"/>
      <c r="V1133" s="11"/>
      <c r="W1133" s="14"/>
      <c r="X1133" s="13"/>
      <c r="Y1133" s="631"/>
      <c r="Z1133" s="631"/>
      <c r="AA1133" s="631"/>
      <c r="AB1133" s="631"/>
      <c r="AC1133" s="631"/>
      <c r="AD1133" s="631"/>
      <c r="AE1133" s="631"/>
      <c r="AF1133" s="631"/>
      <c r="AG1133" s="631"/>
      <c r="AH1133" s="631"/>
      <c r="AI1133" s="631"/>
      <c r="AJ1133" s="631"/>
      <c r="AK1133" s="632"/>
      <c r="AL1133" s="11"/>
      <c r="AM1133" s="11"/>
      <c r="AN1133" s="11"/>
      <c r="AO1133" s="11"/>
      <c r="AP1133" s="11"/>
      <c r="AQ1133" s="11"/>
      <c r="AR1133" s="11"/>
      <c r="AS1133" s="11"/>
      <c r="AT1133" s="14"/>
    </row>
    <row r="1134" spans="1:46" s="12" customFormat="1" ht="6" customHeight="1">
      <c r="A1134" s="15"/>
      <c r="B1134" s="633"/>
      <c r="C1134" s="633"/>
      <c r="D1134" s="633"/>
      <c r="E1134" s="633"/>
      <c r="F1134" s="633"/>
      <c r="G1134" s="633"/>
      <c r="H1134" s="633"/>
      <c r="I1134" s="633"/>
      <c r="J1134" s="633"/>
      <c r="K1134" s="633"/>
      <c r="L1134" s="633"/>
      <c r="M1134" s="633"/>
      <c r="N1134" s="633"/>
      <c r="O1134" s="16"/>
      <c r="P1134" s="16"/>
      <c r="Q1134" s="16"/>
      <c r="R1134" s="16"/>
      <c r="S1134" s="16"/>
      <c r="T1134" s="16"/>
      <c r="U1134" s="16"/>
      <c r="V1134" s="16"/>
      <c r="W1134" s="17"/>
      <c r="X1134" s="15"/>
      <c r="Y1134" s="633"/>
      <c r="Z1134" s="633"/>
      <c r="AA1134" s="633"/>
      <c r="AB1134" s="633"/>
      <c r="AC1134" s="633"/>
      <c r="AD1134" s="633"/>
      <c r="AE1134" s="633"/>
      <c r="AF1134" s="633"/>
      <c r="AG1134" s="633"/>
      <c r="AH1134" s="633"/>
      <c r="AI1134" s="633"/>
      <c r="AJ1134" s="633"/>
      <c r="AK1134" s="633"/>
      <c r="AL1134" s="16"/>
      <c r="AM1134" s="16"/>
      <c r="AN1134" s="16"/>
      <c r="AO1134" s="16"/>
      <c r="AP1134" s="16"/>
      <c r="AQ1134" s="16"/>
      <c r="AR1134" s="16"/>
      <c r="AS1134" s="16"/>
      <c r="AT1134" s="17"/>
    </row>
    <row r="1135" spans="1:46" s="11" customFormat="1" ht="6.75" customHeight="1">
      <c r="A1135" s="8"/>
      <c r="B1135" s="9"/>
      <c r="C1135" s="9"/>
      <c r="D1135" s="9"/>
      <c r="E1135" s="9"/>
      <c r="F1135" s="9"/>
      <c r="G1135" s="9"/>
      <c r="H1135" s="9"/>
      <c r="I1135" s="9"/>
      <c r="J1135" s="9"/>
      <c r="K1135" s="9"/>
      <c r="L1135" s="9"/>
      <c r="M1135" s="9"/>
      <c r="N1135" s="9"/>
      <c r="O1135" s="9"/>
      <c r="P1135" s="9"/>
      <c r="Q1135" s="9"/>
      <c r="R1135" s="9"/>
      <c r="S1135" s="9"/>
      <c r="T1135" s="9"/>
      <c r="U1135" s="9"/>
      <c r="V1135" s="9"/>
      <c r="W1135" s="10"/>
      <c r="X1135" s="8"/>
      <c r="Y1135" s="9"/>
      <c r="Z1135" s="9"/>
      <c r="AA1135" s="9"/>
      <c r="AB1135" s="9"/>
      <c r="AC1135" s="9"/>
      <c r="AD1135" s="9"/>
      <c r="AE1135" s="9"/>
      <c r="AF1135" s="9"/>
      <c r="AG1135" s="9"/>
      <c r="AH1135" s="9"/>
      <c r="AI1135" s="9"/>
      <c r="AJ1135" s="9"/>
      <c r="AK1135" s="9"/>
      <c r="AL1135" s="9"/>
      <c r="AM1135" s="9"/>
      <c r="AN1135" s="9"/>
      <c r="AO1135" s="9"/>
      <c r="AP1135" s="9"/>
      <c r="AQ1135" s="9"/>
      <c r="AR1135" s="9"/>
      <c r="AS1135" s="9"/>
      <c r="AT1135" s="10"/>
    </row>
    <row r="1136" spans="1:46" s="12" customFormat="1" ht="12.75" customHeight="1">
      <c r="A1136" s="621" t="str">
        <f>Name</f>
        <v>ТСЖ "Ласточка"</v>
      </c>
      <c r="B1136" s="626"/>
      <c r="C1136" s="626"/>
      <c r="D1136" s="626"/>
      <c r="E1136" s="626"/>
      <c r="F1136" s="626"/>
      <c r="G1136" s="626"/>
      <c r="H1136" s="626"/>
      <c r="I1136" s="626"/>
      <c r="J1136" s="626"/>
      <c r="K1136" s="626"/>
      <c r="L1136" s="626"/>
      <c r="M1136" s="626"/>
      <c r="N1136" s="626"/>
      <c r="O1136" s="626"/>
      <c r="P1136" s="626"/>
      <c r="Q1136" s="626"/>
      <c r="R1136" s="626"/>
      <c r="S1136" s="626"/>
      <c r="T1136" s="626"/>
      <c r="U1136" s="626"/>
      <c r="V1136" s="626"/>
      <c r="W1136" s="627"/>
      <c r="X1136" s="621" t="str">
        <f>Name</f>
        <v>ТСЖ "Ласточка"</v>
      </c>
      <c r="Y1136" s="622"/>
      <c r="Z1136" s="622"/>
      <c r="AA1136" s="622"/>
      <c r="AB1136" s="622"/>
      <c r="AC1136" s="622"/>
      <c r="AD1136" s="622"/>
      <c r="AE1136" s="622"/>
      <c r="AF1136" s="622"/>
      <c r="AG1136" s="622"/>
      <c r="AH1136" s="622"/>
      <c r="AI1136" s="622"/>
      <c r="AJ1136" s="622"/>
      <c r="AK1136" s="622"/>
      <c r="AL1136" s="622"/>
      <c r="AM1136" s="622"/>
      <c r="AN1136" s="622"/>
      <c r="AO1136" s="622"/>
      <c r="AP1136" s="622"/>
      <c r="AQ1136" s="622"/>
      <c r="AR1136" s="622"/>
      <c r="AS1136" s="622"/>
      <c r="AT1136" s="623"/>
    </row>
    <row r="1137" spans="1:46" s="12" customFormat="1" ht="12.75" customHeight="1">
      <c r="A1137" s="621"/>
      <c r="B1137" s="626"/>
      <c r="C1137" s="626"/>
      <c r="D1137" s="626"/>
      <c r="E1137" s="626"/>
      <c r="F1137" s="626"/>
      <c r="G1137" s="626"/>
      <c r="H1137" s="626"/>
      <c r="I1137" s="626"/>
      <c r="J1137" s="626"/>
      <c r="K1137" s="626"/>
      <c r="L1137" s="626"/>
      <c r="M1137" s="626"/>
      <c r="N1137" s="626"/>
      <c r="O1137" s="626"/>
      <c r="P1137" s="626"/>
      <c r="Q1137" s="626"/>
      <c r="R1137" s="626"/>
      <c r="S1137" s="626"/>
      <c r="T1137" s="626"/>
      <c r="U1137" s="626"/>
      <c r="V1137" s="626"/>
      <c r="W1137" s="627"/>
      <c r="X1137" s="624"/>
      <c r="Y1137" s="622"/>
      <c r="Z1137" s="622"/>
      <c r="AA1137" s="622"/>
      <c r="AB1137" s="622"/>
      <c r="AC1137" s="622"/>
      <c r="AD1137" s="622"/>
      <c r="AE1137" s="622"/>
      <c r="AF1137" s="622"/>
      <c r="AG1137" s="622"/>
      <c r="AH1137" s="622"/>
      <c r="AI1137" s="622"/>
      <c r="AJ1137" s="622"/>
      <c r="AK1137" s="622"/>
      <c r="AL1137" s="622"/>
      <c r="AM1137" s="622"/>
      <c r="AN1137" s="622"/>
      <c r="AO1137" s="622"/>
      <c r="AP1137" s="622"/>
      <c r="AQ1137" s="622"/>
      <c r="AR1137" s="622"/>
      <c r="AS1137" s="622"/>
      <c r="AT1137" s="623"/>
    </row>
    <row r="1138" spans="1:46" s="12" customFormat="1" ht="6" customHeight="1">
      <c r="A1138" s="621"/>
      <c r="B1138" s="626"/>
      <c r="C1138" s="626"/>
      <c r="D1138" s="626"/>
      <c r="E1138" s="626"/>
      <c r="F1138" s="626"/>
      <c r="G1138" s="626"/>
      <c r="H1138" s="626"/>
      <c r="I1138" s="626"/>
      <c r="J1138" s="626"/>
      <c r="K1138" s="626"/>
      <c r="L1138" s="626"/>
      <c r="M1138" s="626"/>
      <c r="N1138" s="626"/>
      <c r="O1138" s="626"/>
      <c r="P1138" s="626"/>
      <c r="Q1138" s="626"/>
      <c r="R1138" s="626"/>
      <c r="S1138" s="626"/>
      <c r="T1138" s="626"/>
      <c r="U1138" s="626"/>
      <c r="V1138" s="626"/>
      <c r="W1138" s="627"/>
      <c r="X1138" s="13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  <c r="AP1138" s="11"/>
      <c r="AQ1138" s="11"/>
      <c r="AR1138" s="11"/>
      <c r="AS1138" s="11"/>
      <c r="AT1138" s="14"/>
    </row>
    <row r="1139" spans="1:46" s="12" customFormat="1" ht="9.9499999999999993" customHeight="1">
      <c r="A1139" s="13"/>
      <c r="B1139" s="625" t="str">
        <f>"ИНН "&amp;INN&amp;", БИК "&amp;BIC&amp;", Р/С "&amp;PersonalAcc</f>
        <v>ИНН 2538091633, БИК 040813608, Р/С 40703810050000001746</v>
      </c>
      <c r="C1139" s="625"/>
      <c r="D1139" s="625"/>
      <c r="E1139" s="625"/>
      <c r="F1139" s="625"/>
      <c r="G1139" s="625"/>
      <c r="H1139" s="625"/>
      <c r="I1139" s="625"/>
      <c r="J1139" s="625"/>
      <c r="K1139" s="625"/>
      <c r="L1139" s="625"/>
      <c r="M1139" s="625"/>
      <c r="N1139" s="625"/>
      <c r="O1139" s="53"/>
      <c r="P1139" s="53"/>
      <c r="Q1139" s="53"/>
      <c r="R1139" s="53"/>
      <c r="S1139" s="53"/>
      <c r="T1139" s="53"/>
      <c r="U1139" s="53"/>
      <c r="V1139" s="53"/>
      <c r="W1139" s="14"/>
      <c r="X1139" s="13"/>
      <c r="Y1139" s="628" t="str">
        <f>"ИНН "&amp;INN&amp;", БИК "&amp;BIC&amp;", Р/С "&amp;PersonalAcc</f>
        <v>ИНН 2538091633, БИК 040813608, Р/С 40703810050000001746</v>
      </c>
      <c r="Z1139" s="628"/>
      <c r="AA1139" s="628"/>
      <c r="AB1139" s="628"/>
      <c r="AC1139" s="628"/>
      <c r="AD1139" s="628"/>
      <c r="AE1139" s="628"/>
      <c r="AF1139" s="628"/>
      <c r="AG1139" s="628"/>
      <c r="AH1139" s="628"/>
      <c r="AI1139" s="628"/>
      <c r="AJ1139" s="628"/>
      <c r="AK1139" s="628"/>
      <c r="AL1139" s="53"/>
      <c r="AM1139" s="53"/>
      <c r="AN1139" s="53"/>
      <c r="AO1139" s="53"/>
      <c r="AP1139" s="53"/>
      <c r="AQ1139" s="53"/>
      <c r="AR1139" s="53"/>
      <c r="AS1139" s="53"/>
      <c r="AT1139" s="14"/>
    </row>
    <row r="1140" spans="1:46" s="12" customFormat="1" ht="9.9499999999999993" customHeight="1">
      <c r="A1140" s="13"/>
      <c r="B1140" s="625"/>
      <c r="C1140" s="625"/>
      <c r="D1140" s="625"/>
      <c r="E1140" s="625"/>
      <c r="F1140" s="625"/>
      <c r="G1140" s="625"/>
      <c r="H1140" s="625"/>
      <c r="I1140" s="625"/>
      <c r="J1140" s="625"/>
      <c r="K1140" s="625"/>
      <c r="L1140" s="625"/>
      <c r="M1140" s="625"/>
      <c r="N1140" s="625"/>
      <c r="O1140" s="53"/>
      <c r="P1140" s="53"/>
      <c r="Q1140" s="53"/>
      <c r="R1140" s="53"/>
      <c r="S1140" s="53"/>
      <c r="T1140" s="53"/>
      <c r="U1140" s="53"/>
      <c r="V1140" s="53"/>
      <c r="W1140" s="14"/>
      <c r="X1140" s="13"/>
      <c r="Y1140" s="628"/>
      <c r="Z1140" s="628"/>
      <c r="AA1140" s="628"/>
      <c r="AB1140" s="628"/>
      <c r="AC1140" s="628"/>
      <c r="AD1140" s="628"/>
      <c r="AE1140" s="628"/>
      <c r="AF1140" s="628"/>
      <c r="AG1140" s="628"/>
      <c r="AH1140" s="628"/>
      <c r="AI1140" s="628"/>
      <c r="AJ1140" s="628"/>
      <c r="AK1140" s="628"/>
      <c r="AL1140" s="53"/>
      <c r="AM1140" s="53"/>
      <c r="AN1140" s="53"/>
      <c r="AO1140" s="53"/>
      <c r="AP1140" s="53"/>
      <c r="AQ1140" s="53"/>
      <c r="AR1140" s="53"/>
      <c r="AS1140" s="53"/>
      <c r="AT1140" s="14"/>
    </row>
    <row r="1141" spans="1:46" s="12" customFormat="1" ht="6" customHeight="1">
      <c r="A1141" s="13"/>
      <c r="B1141" s="625"/>
      <c r="C1141" s="625"/>
      <c r="D1141" s="625"/>
      <c r="E1141" s="625"/>
      <c r="F1141" s="625"/>
      <c r="G1141" s="625"/>
      <c r="H1141" s="625"/>
      <c r="I1141" s="625"/>
      <c r="J1141" s="625"/>
      <c r="K1141" s="625"/>
      <c r="L1141" s="625"/>
      <c r="M1141" s="625"/>
      <c r="N1141" s="625"/>
      <c r="O1141" s="11"/>
      <c r="P1141" s="11"/>
      <c r="Q1141" s="11"/>
      <c r="R1141" s="11"/>
      <c r="S1141" s="11"/>
      <c r="T1141" s="11"/>
      <c r="U1141" s="11"/>
      <c r="V1141" s="11"/>
      <c r="W1141" s="14"/>
      <c r="X1141" s="13"/>
      <c r="Y1141" s="628"/>
      <c r="Z1141" s="628"/>
      <c r="AA1141" s="628"/>
      <c r="AB1141" s="628"/>
      <c r="AC1141" s="628"/>
      <c r="AD1141" s="628"/>
      <c r="AE1141" s="628"/>
      <c r="AF1141" s="628"/>
      <c r="AG1141" s="628"/>
      <c r="AH1141" s="628"/>
      <c r="AI1141" s="628"/>
      <c r="AJ1141" s="628"/>
      <c r="AK1141" s="628"/>
      <c r="AL1141" s="11"/>
      <c r="AM1141" s="11"/>
      <c r="AN1141" s="11"/>
      <c r="AO1141" s="11"/>
      <c r="AP1141" s="11"/>
      <c r="AQ1141" s="11"/>
      <c r="AR1141" s="11"/>
      <c r="AS1141" s="11"/>
      <c r="AT1141" s="14"/>
    </row>
    <row r="1142" spans="1:46" s="12" customFormat="1" ht="8.1" customHeight="1">
      <c r="A1142" s="13"/>
      <c r="B1142" s="625"/>
      <c r="C1142" s="625"/>
      <c r="D1142" s="625"/>
      <c r="E1142" s="625"/>
      <c r="F1142" s="625"/>
      <c r="G1142" s="625"/>
      <c r="H1142" s="625"/>
      <c r="I1142" s="625"/>
      <c r="J1142" s="625"/>
      <c r="K1142" s="625"/>
      <c r="L1142" s="625"/>
      <c r="M1142" s="625"/>
      <c r="N1142" s="625"/>
      <c r="O1142" s="11"/>
      <c r="P1142" s="11"/>
      <c r="Q1142" s="11"/>
      <c r="R1142" s="11"/>
      <c r="S1142" s="11"/>
      <c r="T1142" s="11"/>
      <c r="U1142" s="11"/>
      <c r="V1142" s="11"/>
      <c r="W1142" s="14"/>
      <c r="X1142" s="13"/>
      <c r="Y1142" s="628"/>
      <c r="Z1142" s="628"/>
      <c r="AA1142" s="628"/>
      <c r="AB1142" s="628"/>
      <c r="AC1142" s="628"/>
      <c r="AD1142" s="628"/>
      <c r="AE1142" s="628"/>
      <c r="AF1142" s="628"/>
      <c r="AG1142" s="628"/>
      <c r="AH1142" s="628"/>
      <c r="AI1142" s="628"/>
      <c r="AJ1142" s="628"/>
      <c r="AK1142" s="628"/>
      <c r="AL1142" s="11"/>
      <c r="AM1142" s="11"/>
      <c r="AN1142" s="11"/>
      <c r="AO1142" s="11"/>
      <c r="AP1142" s="11"/>
      <c r="AQ1142" s="11"/>
      <c r="AR1142" s="11"/>
      <c r="AS1142" s="11"/>
      <c r="AT1142" s="14"/>
    </row>
    <row r="1143" spans="1:46" s="12" customFormat="1" ht="8.1" customHeight="1">
      <c r="A1143" s="13"/>
      <c r="B1143" s="625"/>
      <c r="C1143" s="625"/>
      <c r="D1143" s="625"/>
      <c r="E1143" s="625"/>
      <c r="F1143" s="625"/>
      <c r="G1143" s="625"/>
      <c r="H1143" s="625"/>
      <c r="I1143" s="625"/>
      <c r="J1143" s="625"/>
      <c r="K1143" s="625"/>
      <c r="L1143" s="625"/>
      <c r="M1143" s="625"/>
      <c r="N1143" s="625"/>
      <c r="O1143" s="11"/>
      <c r="P1143" s="11"/>
      <c r="Q1143" s="11"/>
      <c r="R1143" s="11"/>
      <c r="S1143" s="11"/>
      <c r="T1143" s="11"/>
      <c r="U1143" s="11"/>
      <c r="V1143" s="11"/>
      <c r="W1143" s="14"/>
      <c r="X1143" s="13"/>
      <c r="Y1143" s="628"/>
      <c r="Z1143" s="628"/>
      <c r="AA1143" s="628"/>
      <c r="AB1143" s="628"/>
      <c r="AC1143" s="628"/>
      <c r="AD1143" s="628"/>
      <c r="AE1143" s="628"/>
      <c r="AF1143" s="628"/>
      <c r="AG1143" s="628"/>
      <c r="AH1143" s="628"/>
      <c r="AI1143" s="628"/>
      <c r="AJ1143" s="628"/>
      <c r="AK1143" s="628"/>
      <c r="AL1143" s="11"/>
      <c r="AM1143" s="11"/>
      <c r="AN1143" s="11"/>
      <c r="AO1143" s="11"/>
      <c r="AP1143" s="11"/>
      <c r="AQ1143" s="11"/>
      <c r="AR1143" s="11"/>
      <c r="AS1143" s="11"/>
      <c r="AT1143" s="14"/>
    </row>
    <row r="1144" spans="1:46" s="12" customFormat="1" ht="9.9499999999999993" customHeight="1">
      <c r="A1144" s="13"/>
      <c r="B1144" s="629" t="s">
        <v>796</v>
      </c>
      <c r="C1144" s="629"/>
      <c r="D1144" s="629"/>
      <c r="E1144" s="629"/>
      <c r="F1144" s="629"/>
      <c r="G1144" s="629"/>
      <c r="H1144" s="629"/>
      <c r="I1144" s="629"/>
      <c r="J1144" s="629"/>
      <c r="K1144" s="629"/>
      <c r="L1144" s="629"/>
      <c r="M1144" s="629"/>
      <c r="N1144" s="630"/>
      <c r="O1144" s="11"/>
      <c r="P1144" s="11"/>
      <c r="Q1144" s="11"/>
      <c r="R1144" s="11"/>
      <c r="S1144" s="11"/>
      <c r="T1144" s="11"/>
      <c r="U1144" s="11"/>
      <c r="V1144" s="11"/>
      <c r="W1144" s="14"/>
      <c r="X1144" s="13"/>
      <c r="Y1144" s="629" t="s">
        <v>797</v>
      </c>
      <c r="Z1144" s="629"/>
      <c r="AA1144" s="629"/>
      <c r="AB1144" s="629"/>
      <c r="AC1144" s="629"/>
      <c r="AD1144" s="629"/>
      <c r="AE1144" s="629"/>
      <c r="AF1144" s="629"/>
      <c r="AG1144" s="629"/>
      <c r="AH1144" s="629"/>
      <c r="AI1144" s="629"/>
      <c r="AJ1144" s="629"/>
      <c r="AK1144" s="630"/>
      <c r="AL1144" s="11"/>
      <c r="AM1144" s="11"/>
      <c r="AN1144" s="11"/>
      <c r="AO1144" s="11"/>
      <c r="AP1144" s="11"/>
      <c r="AQ1144" s="11"/>
      <c r="AR1144" s="11"/>
      <c r="AS1144" s="11"/>
      <c r="AT1144" s="14"/>
    </row>
    <row r="1145" spans="1:46" s="12" customFormat="1" ht="8.1" customHeight="1">
      <c r="A1145" s="13"/>
      <c r="B1145" s="629"/>
      <c r="C1145" s="629"/>
      <c r="D1145" s="629"/>
      <c r="E1145" s="629"/>
      <c r="F1145" s="629"/>
      <c r="G1145" s="629"/>
      <c r="H1145" s="629"/>
      <c r="I1145" s="629"/>
      <c r="J1145" s="629"/>
      <c r="K1145" s="629"/>
      <c r="L1145" s="629"/>
      <c r="M1145" s="629"/>
      <c r="N1145" s="630"/>
      <c r="O1145" s="11"/>
      <c r="P1145" s="11"/>
      <c r="Q1145" s="11"/>
      <c r="R1145" s="11"/>
      <c r="S1145" s="11"/>
      <c r="T1145" s="11"/>
      <c r="U1145" s="11"/>
      <c r="V1145" s="11"/>
      <c r="W1145" s="14"/>
      <c r="X1145" s="13"/>
      <c r="Y1145" s="629"/>
      <c r="Z1145" s="629"/>
      <c r="AA1145" s="629"/>
      <c r="AB1145" s="629"/>
      <c r="AC1145" s="629"/>
      <c r="AD1145" s="629"/>
      <c r="AE1145" s="629"/>
      <c r="AF1145" s="629"/>
      <c r="AG1145" s="629"/>
      <c r="AH1145" s="629"/>
      <c r="AI1145" s="629"/>
      <c r="AJ1145" s="629"/>
      <c r="AK1145" s="630"/>
      <c r="AL1145" s="11"/>
      <c r="AM1145" s="11"/>
      <c r="AN1145" s="11"/>
      <c r="AO1145" s="11"/>
      <c r="AP1145" s="11"/>
      <c r="AQ1145" s="11"/>
      <c r="AR1145" s="11"/>
      <c r="AS1145" s="11"/>
      <c r="AT1145" s="14"/>
    </row>
    <row r="1146" spans="1:46" s="12" customFormat="1" ht="8.1" customHeight="1">
      <c r="A1146" s="13"/>
      <c r="B1146" s="629" t="s">
        <v>1020</v>
      </c>
      <c r="C1146" s="629"/>
      <c r="D1146" s="629"/>
      <c r="E1146" s="629"/>
      <c r="F1146" s="629"/>
      <c r="G1146" s="629"/>
      <c r="H1146" s="629"/>
      <c r="I1146" s="629"/>
      <c r="J1146" s="629"/>
      <c r="K1146" s="629"/>
      <c r="L1146" s="629"/>
      <c r="M1146" s="629"/>
      <c r="N1146" s="630"/>
      <c r="O1146" s="11"/>
      <c r="P1146" s="11"/>
      <c r="Q1146" s="11"/>
      <c r="R1146" s="11"/>
      <c r="S1146" s="11"/>
      <c r="T1146" s="11"/>
      <c r="U1146" s="11"/>
      <c r="V1146" s="11"/>
      <c r="W1146" s="14"/>
      <c r="X1146" s="13"/>
      <c r="Y1146" s="629" t="s">
        <v>1020</v>
      </c>
      <c r="Z1146" s="629"/>
      <c r="AA1146" s="629"/>
      <c r="AB1146" s="629"/>
      <c r="AC1146" s="629"/>
      <c r="AD1146" s="629"/>
      <c r="AE1146" s="629"/>
      <c r="AF1146" s="629"/>
      <c r="AG1146" s="629"/>
      <c r="AH1146" s="629"/>
      <c r="AI1146" s="629"/>
      <c r="AJ1146" s="629"/>
      <c r="AK1146" s="630"/>
      <c r="AL1146" s="11"/>
      <c r="AM1146" s="11"/>
      <c r="AN1146" s="11"/>
      <c r="AO1146" s="11"/>
      <c r="AP1146" s="11"/>
      <c r="AQ1146" s="11"/>
      <c r="AR1146" s="11"/>
      <c r="AS1146" s="11"/>
      <c r="AT1146" s="14"/>
    </row>
    <row r="1147" spans="1:46" s="12" customFormat="1" ht="9.9499999999999993" customHeight="1">
      <c r="A1147" s="13"/>
      <c r="B1147" s="629"/>
      <c r="C1147" s="629"/>
      <c r="D1147" s="629"/>
      <c r="E1147" s="629"/>
      <c r="F1147" s="629"/>
      <c r="G1147" s="629"/>
      <c r="H1147" s="629"/>
      <c r="I1147" s="629"/>
      <c r="J1147" s="629"/>
      <c r="K1147" s="629"/>
      <c r="L1147" s="629"/>
      <c r="M1147" s="629"/>
      <c r="N1147" s="630"/>
      <c r="O1147" s="11"/>
      <c r="P1147" s="11"/>
      <c r="Q1147" s="11"/>
      <c r="R1147" s="11"/>
      <c r="S1147" s="11"/>
      <c r="T1147" s="11"/>
      <c r="U1147" s="11"/>
      <c r="V1147" s="11"/>
      <c r="W1147" s="14"/>
      <c r="X1147" s="13"/>
      <c r="Y1147" s="629"/>
      <c r="Z1147" s="629"/>
      <c r="AA1147" s="629"/>
      <c r="AB1147" s="629"/>
      <c r="AC1147" s="629"/>
      <c r="AD1147" s="629"/>
      <c r="AE1147" s="629"/>
      <c r="AF1147" s="629"/>
      <c r="AG1147" s="629"/>
      <c r="AH1147" s="629"/>
      <c r="AI1147" s="629"/>
      <c r="AJ1147" s="629"/>
      <c r="AK1147" s="630"/>
      <c r="AL1147" s="11"/>
      <c r="AM1147" s="11"/>
      <c r="AN1147" s="11"/>
      <c r="AO1147" s="11"/>
      <c r="AP1147" s="11"/>
      <c r="AQ1147" s="11"/>
      <c r="AR1147" s="11"/>
      <c r="AS1147" s="11"/>
      <c r="AT1147" s="14"/>
    </row>
    <row r="1148" spans="1:46" s="12" customFormat="1" ht="8.1" customHeight="1">
      <c r="A1148" s="13"/>
      <c r="B1148" s="629" t="s">
        <v>1122</v>
      </c>
      <c r="C1148" s="629"/>
      <c r="D1148" s="629"/>
      <c r="E1148" s="629"/>
      <c r="F1148" s="629"/>
      <c r="G1148" s="629"/>
      <c r="H1148" s="629"/>
      <c r="I1148" s="629"/>
      <c r="J1148" s="629"/>
      <c r="K1148" s="629"/>
      <c r="L1148" s="629"/>
      <c r="M1148" s="629"/>
      <c r="N1148" s="630"/>
      <c r="O1148" s="11"/>
      <c r="P1148" s="11"/>
      <c r="Q1148" s="11"/>
      <c r="R1148" s="11"/>
      <c r="S1148" s="11"/>
      <c r="T1148" s="11"/>
      <c r="U1148" s="11"/>
      <c r="V1148" s="11"/>
      <c r="W1148" s="14"/>
      <c r="X1148" s="13"/>
      <c r="Y1148" s="629" t="s">
        <v>1123</v>
      </c>
      <c r="Z1148" s="629"/>
      <c r="AA1148" s="629"/>
      <c r="AB1148" s="629"/>
      <c r="AC1148" s="629"/>
      <c r="AD1148" s="629"/>
      <c r="AE1148" s="629"/>
      <c r="AF1148" s="629"/>
      <c r="AG1148" s="629"/>
      <c r="AH1148" s="629"/>
      <c r="AI1148" s="629"/>
      <c r="AJ1148" s="629"/>
      <c r="AK1148" s="630"/>
      <c r="AL1148" s="11"/>
      <c r="AM1148" s="11"/>
      <c r="AN1148" s="11"/>
      <c r="AO1148" s="11"/>
      <c r="AP1148" s="11"/>
      <c r="AQ1148" s="11"/>
      <c r="AR1148" s="11"/>
      <c r="AS1148" s="11"/>
      <c r="AT1148" s="14"/>
    </row>
    <row r="1149" spans="1:46" s="12" customFormat="1" ht="8.1" customHeight="1">
      <c r="A1149" s="13"/>
      <c r="B1149" s="629"/>
      <c r="C1149" s="629"/>
      <c r="D1149" s="629"/>
      <c r="E1149" s="629"/>
      <c r="F1149" s="629"/>
      <c r="G1149" s="629"/>
      <c r="H1149" s="629"/>
      <c r="I1149" s="629"/>
      <c r="J1149" s="629"/>
      <c r="K1149" s="629"/>
      <c r="L1149" s="629"/>
      <c r="M1149" s="629"/>
      <c r="N1149" s="630"/>
      <c r="O1149" s="11"/>
      <c r="P1149" s="11"/>
      <c r="Q1149" s="11"/>
      <c r="R1149" s="11"/>
      <c r="S1149" s="11"/>
      <c r="T1149" s="11"/>
      <c r="U1149" s="11"/>
      <c r="V1149" s="11"/>
      <c r="W1149" s="14"/>
      <c r="X1149" s="13"/>
      <c r="Y1149" s="629"/>
      <c r="Z1149" s="629"/>
      <c r="AA1149" s="629"/>
      <c r="AB1149" s="629"/>
      <c r="AC1149" s="629"/>
      <c r="AD1149" s="629"/>
      <c r="AE1149" s="629"/>
      <c r="AF1149" s="629"/>
      <c r="AG1149" s="629"/>
      <c r="AH1149" s="629"/>
      <c r="AI1149" s="629"/>
      <c r="AJ1149" s="629"/>
      <c r="AK1149" s="630"/>
      <c r="AL1149" s="11"/>
      <c r="AM1149" s="11"/>
      <c r="AN1149" s="11"/>
      <c r="AO1149" s="11"/>
      <c r="AP1149" s="11"/>
      <c r="AQ1149" s="11"/>
      <c r="AR1149" s="11"/>
      <c r="AS1149" s="11"/>
      <c r="AT1149" s="14"/>
    </row>
    <row r="1150" spans="1:46" s="12" customFormat="1" ht="9.75" customHeight="1">
      <c r="A1150" s="13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4"/>
      <c r="X1150" s="13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  <c r="AP1150" s="11"/>
      <c r="AQ1150" s="11"/>
      <c r="AR1150" s="11"/>
      <c r="AS1150" s="11"/>
      <c r="AT1150" s="14"/>
    </row>
    <row r="1151" spans="1:46" s="12" customFormat="1" ht="8.1" customHeight="1">
      <c r="A1151" s="13"/>
      <c r="B1151" s="631" t="s">
        <v>917</v>
      </c>
      <c r="C1151" s="631"/>
      <c r="D1151" s="631"/>
      <c r="E1151" s="631"/>
      <c r="F1151" s="631"/>
      <c r="G1151" s="631"/>
      <c r="H1151" s="631"/>
      <c r="I1151" s="631"/>
      <c r="J1151" s="631"/>
      <c r="K1151" s="631"/>
      <c r="L1151" s="631"/>
      <c r="M1151" s="631"/>
      <c r="N1151" s="632"/>
      <c r="O1151" s="11"/>
      <c r="P1151" s="11"/>
      <c r="Q1151" s="11"/>
      <c r="R1151" s="11"/>
      <c r="S1151" s="11"/>
      <c r="T1151" s="11"/>
      <c r="U1151" s="11"/>
      <c r="V1151" s="11"/>
      <c r="W1151" s="14"/>
      <c r="X1151" s="13"/>
      <c r="Y1151" s="631" t="s">
        <v>918</v>
      </c>
      <c r="Z1151" s="631"/>
      <c r="AA1151" s="631"/>
      <c r="AB1151" s="631"/>
      <c r="AC1151" s="631"/>
      <c r="AD1151" s="631"/>
      <c r="AE1151" s="631"/>
      <c r="AF1151" s="631"/>
      <c r="AG1151" s="631"/>
      <c r="AH1151" s="631"/>
      <c r="AI1151" s="631"/>
      <c r="AJ1151" s="631"/>
      <c r="AK1151" s="632"/>
      <c r="AL1151" s="11"/>
      <c r="AM1151" s="11"/>
      <c r="AN1151" s="11"/>
      <c r="AO1151" s="11"/>
      <c r="AP1151" s="11"/>
      <c r="AQ1151" s="11"/>
      <c r="AR1151" s="11"/>
      <c r="AS1151" s="11"/>
      <c r="AT1151" s="14"/>
    </row>
    <row r="1152" spans="1:46" s="12" customFormat="1" ht="9.9499999999999993" customHeight="1">
      <c r="A1152" s="13"/>
      <c r="B1152" s="631"/>
      <c r="C1152" s="631"/>
      <c r="D1152" s="631"/>
      <c r="E1152" s="631"/>
      <c r="F1152" s="631"/>
      <c r="G1152" s="631"/>
      <c r="H1152" s="631"/>
      <c r="I1152" s="631"/>
      <c r="J1152" s="631"/>
      <c r="K1152" s="631"/>
      <c r="L1152" s="631"/>
      <c r="M1152" s="631"/>
      <c r="N1152" s="632"/>
      <c r="O1152" s="11"/>
      <c r="P1152" s="11"/>
      <c r="Q1152" s="11"/>
      <c r="R1152" s="11"/>
      <c r="S1152" s="11"/>
      <c r="T1152" s="11"/>
      <c r="U1152" s="11"/>
      <c r="V1152" s="11"/>
      <c r="W1152" s="14"/>
      <c r="X1152" s="13"/>
      <c r="Y1152" s="631"/>
      <c r="Z1152" s="631"/>
      <c r="AA1152" s="631"/>
      <c r="AB1152" s="631"/>
      <c r="AC1152" s="631"/>
      <c r="AD1152" s="631"/>
      <c r="AE1152" s="631"/>
      <c r="AF1152" s="631"/>
      <c r="AG1152" s="631"/>
      <c r="AH1152" s="631"/>
      <c r="AI1152" s="631"/>
      <c r="AJ1152" s="631"/>
      <c r="AK1152" s="632"/>
      <c r="AL1152" s="11"/>
      <c r="AM1152" s="11"/>
      <c r="AN1152" s="11"/>
      <c r="AO1152" s="11"/>
      <c r="AP1152" s="11"/>
      <c r="AQ1152" s="11"/>
      <c r="AR1152" s="11"/>
      <c r="AS1152" s="11"/>
      <c r="AT1152" s="14"/>
    </row>
    <row r="1153" spans="1:46" s="12" customFormat="1" ht="9.9499999999999993" customHeight="1">
      <c r="A1153" s="13"/>
      <c r="B1153" s="631"/>
      <c r="C1153" s="631"/>
      <c r="D1153" s="631"/>
      <c r="E1153" s="631"/>
      <c r="F1153" s="631"/>
      <c r="G1153" s="631"/>
      <c r="H1153" s="631"/>
      <c r="I1153" s="631"/>
      <c r="J1153" s="631"/>
      <c r="K1153" s="631"/>
      <c r="L1153" s="631"/>
      <c r="M1153" s="631"/>
      <c r="N1153" s="632"/>
      <c r="O1153" s="11"/>
      <c r="P1153" s="11"/>
      <c r="Q1153" s="11"/>
      <c r="R1153" s="11"/>
      <c r="S1153" s="11"/>
      <c r="T1153" s="11"/>
      <c r="U1153" s="11"/>
      <c r="V1153" s="11"/>
      <c r="W1153" s="14"/>
      <c r="X1153" s="13"/>
      <c r="Y1153" s="631"/>
      <c r="Z1153" s="631"/>
      <c r="AA1153" s="631"/>
      <c r="AB1153" s="631"/>
      <c r="AC1153" s="631"/>
      <c r="AD1153" s="631"/>
      <c r="AE1153" s="631"/>
      <c r="AF1153" s="631"/>
      <c r="AG1153" s="631"/>
      <c r="AH1153" s="631"/>
      <c r="AI1153" s="631"/>
      <c r="AJ1153" s="631"/>
      <c r="AK1153" s="632"/>
      <c r="AL1153" s="11"/>
      <c r="AM1153" s="11"/>
      <c r="AN1153" s="11"/>
      <c r="AO1153" s="11"/>
      <c r="AP1153" s="11"/>
      <c r="AQ1153" s="11"/>
      <c r="AR1153" s="11"/>
      <c r="AS1153" s="11"/>
      <c r="AT1153" s="14"/>
    </row>
    <row r="1154" spans="1:46" s="12" customFormat="1" ht="9.9499999999999993" customHeight="1">
      <c r="A1154" s="13"/>
      <c r="B1154" s="631"/>
      <c r="C1154" s="631"/>
      <c r="D1154" s="631"/>
      <c r="E1154" s="631"/>
      <c r="F1154" s="631"/>
      <c r="G1154" s="631"/>
      <c r="H1154" s="631"/>
      <c r="I1154" s="631"/>
      <c r="J1154" s="631"/>
      <c r="K1154" s="631"/>
      <c r="L1154" s="631"/>
      <c r="M1154" s="631"/>
      <c r="N1154" s="632"/>
      <c r="O1154" s="11"/>
      <c r="P1154" s="11"/>
      <c r="Q1154" s="11"/>
      <c r="R1154" s="11"/>
      <c r="S1154" s="11"/>
      <c r="T1154" s="11"/>
      <c r="U1154" s="11"/>
      <c r="V1154" s="11"/>
      <c r="W1154" s="14"/>
      <c r="X1154" s="13"/>
      <c r="Y1154" s="631"/>
      <c r="Z1154" s="631"/>
      <c r="AA1154" s="631"/>
      <c r="AB1154" s="631"/>
      <c r="AC1154" s="631"/>
      <c r="AD1154" s="631"/>
      <c r="AE1154" s="631"/>
      <c r="AF1154" s="631"/>
      <c r="AG1154" s="631"/>
      <c r="AH1154" s="631"/>
      <c r="AI1154" s="631"/>
      <c r="AJ1154" s="631"/>
      <c r="AK1154" s="632"/>
      <c r="AL1154" s="11"/>
      <c r="AM1154" s="11"/>
      <c r="AN1154" s="11"/>
      <c r="AO1154" s="11"/>
      <c r="AP1154" s="11"/>
      <c r="AQ1154" s="11"/>
      <c r="AR1154" s="11"/>
      <c r="AS1154" s="11"/>
      <c r="AT1154" s="14"/>
    </row>
    <row r="1155" spans="1:46" s="12" customFormat="1" ht="6" customHeight="1">
      <c r="A1155" s="15"/>
      <c r="B1155" s="633"/>
      <c r="C1155" s="633"/>
      <c r="D1155" s="633"/>
      <c r="E1155" s="633"/>
      <c r="F1155" s="633"/>
      <c r="G1155" s="633"/>
      <c r="H1155" s="633"/>
      <c r="I1155" s="633"/>
      <c r="J1155" s="633"/>
      <c r="K1155" s="633"/>
      <c r="L1155" s="633"/>
      <c r="M1155" s="633"/>
      <c r="N1155" s="633"/>
      <c r="O1155" s="16"/>
      <c r="P1155" s="16"/>
      <c r="Q1155" s="16"/>
      <c r="R1155" s="16"/>
      <c r="S1155" s="16"/>
      <c r="T1155" s="16"/>
      <c r="U1155" s="16"/>
      <c r="V1155" s="16"/>
      <c r="W1155" s="17"/>
      <c r="X1155" s="15"/>
      <c r="Y1155" s="633"/>
      <c r="Z1155" s="633"/>
      <c r="AA1155" s="633"/>
      <c r="AB1155" s="633"/>
      <c r="AC1155" s="633"/>
      <c r="AD1155" s="633"/>
      <c r="AE1155" s="633"/>
      <c r="AF1155" s="633"/>
      <c r="AG1155" s="633"/>
      <c r="AH1155" s="633"/>
      <c r="AI1155" s="633"/>
      <c r="AJ1155" s="633"/>
      <c r="AK1155" s="633"/>
      <c r="AL1155" s="16"/>
      <c r="AM1155" s="16"/>
      <c r="AN1155" s="16"/>
      <c r="AO1155" s="16"/>
      <c r="AP1155" s="16"/>
      <c r="AQ1155" s="16"/>
      <c r="AR1155" s="16"/>
      <c r="AS1155" s="16"/>
      <c r="AT1155" s="17"/>
    </row>
    <row r="1156" spans="1:46" s="11" customFormat="1" ht="6.75" customHeight="1">
      <c r="A1156" s="8"/>
      <c r="B1156" s="9"/>
      <c r="C1156" s="9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9"/>
      <c r="S1156" s="9"/>
      <c r="T1156" s="9"/>
      <c r="U1156" s="9"/>
      <c r="V1156" s="9"/>
      <c r="W1156" s="10"/>
      <c r="X1156" s="8"/>
      <c r="Y1156" s="9"/>
      <c r="Z1156" s="9"/>
      <c r="AA1156" s="9"/>
      <c r="AB1156" s="9"/>
      <c r="AC1156" s="9"/>
      <c r="AD1156" s="9"/>
      <c r="AE1156" s="9"/>
      <c r="AF1156" s="9"/>
      <c r="AG1156" s="9"/>
      <c r="AH1156" s="9"/>
      <c r="AI1156" s="9"/>
      <c r="AJ1156" s="9"/>
      <c r="AK1156" s="9"/>
      <c r="AL1156" s="9"/>
      <c r="AM1156" s="9"/>
      <c r="AN1156" s="9"/>
      <c r="AO1156" s="9"/>
      <c r="AP1156" s="9"/>
      <c r="AQ1156" s="9"/>
      <c r="AR1156" s="9"/>
      <c r="AS1156" s="9"/>
      <c r="AT1156" s="10"/>
    </row>
    <row r="1157" spans="1:46" s="12" customFormat="1" ht="12.75" customHeight="1">
      <c r="A1157" s="621" t="str">
        <f>Name</f>
        <v>ТСЖ "Ласточка"</v>
      </c>
      <c r="B1157" s="622"/>
      <c r="C1157" s="622"/>
      <c r="D1157" s="622"/>
      <c r="E1157" s="622"/>
      <c r="F1157" s="622"/>
      <c r="G1157" s="622"/>
      <c r="H1157" s="622"/>
      <c r="I1157" s="622"/>
      <c r="J1157" s="622"/>
      <c r="K1157" s="622"/>
      <c r="L1157" s="622"/>
      <c r="M1157" s="622"/>
      <c r="N1157" s="622"/>
      <c r="O1157" s="622"/>
      <c r="P1157" s="622"/>
      <c r="Q1157" s="622"/>
      <c r="R1157" s="622"/>
      <c r="S1157" s="622"/>
      <c r="T1157" s="622"/>
      <c r="U1157" s="622"/>
      <c r="V1157" s="622"/>
      <c r="W1157" s="623"/>
      <c r="X1157" s="621" t="str">
        <f>Name</f>
        <v>ТСЖ "Ласточка"</v>
      </c>
      <c r="Y1157" s="622"/>
      <c r="Z1157" s="622"/>
      <c r="AA1157" s="622"/>
      <c r="AB1157" s="622"/>
      <c r="AC1157" s="622"/>
      <c r="AD1157" s="622"/>
      <c r="AE1157" s="622"/>
      <c r="AF1157" s="622"/>
      <c r="AG1157" s="622"/>
      <c r="AH1157" s="622"/>
      <c r="AI1157" s="622"/>
      <c r="AJ1157" s="622"/>
      <c r="AK1157" s="622"/>
      <c r="AL1157" s="622"/>
      <c r="AM1157" s="622"/>
      <c r="AN1157" s="622"/>
      <c r="AO1157" s="622"/>
      <c r="AP1157" s="622"/>
      <c r="AQ1157" s="622"/>
      <c r="AR1157" s="622"/>
      <c r="AS1157" s="622"/>
      <c r="AT1157" s="623"/>
    </row>
    <row r="1158" spans="1:46" s="12" customFormat="1" ht="12.75" customHeight="1">
      <c r="A1158" s="624"/>
      <c r="B1158" s="622"/>
      <c r="C1158" s="622"/>
      <c r="D1158" s="622"/>
      <c r="E1158" s="622"/>
      <c r="F1158" s="622"/>
      <c r="G1158" s="622"/>
      <c r="H1158" s="622"/>
      <c r="I1158" s="622"/>
      <c r="J1158" s="622"/>
      <c r="K1158" s="622"/>
      <c r="L1158" s="622"/>
      <c r="M1158" s="622"/>
      <c r="N1158" s="622"/>
      <c r="O1158" s="622"/>
      <c r="P1158" s="622"/>
      <c r="Q1158" s="622"/>
      <c r="R1158" s="622"/>
      <c r="S1158" s="622"/>
      <c r="T1158" s="622"/>
      <c r="U1158" s="622"/>
      <c r="V1158" s="622"/>
      <c r="W1158" s="623"/>
      <c r="X1158" s="624"/>
      <c r="Y1158" s="622"/>
      <c r="Z1158" s="622"/>
      <c r="AA1158" s="622"/>
      <c r="AB1158" s="622"/>
      <c r="AC1158" s="622"/>
      <c r="AD1158" s="622"/>
      <c r="AE1158" s="622"/>
      <c r="AF1158" s="622"/>
      <c r="AG1158" s="622"/>
      <c r="AH1158" s="622"/>
      <c r="AI1158" s="622"/>
      <c r="AJ1158" s="622"/>
      <c r="AK1158" s="622"/>
      <c r="AL1158" s="622"/>
      <c r="AM1158" s="622"/>
      <c r="AN1158" s="622"/>
      <c r="AO1158" s="622"/>
      <c r="AP1158" s="622"/>
      <c r="AQ1158" s="622"/>
      <c r="AR1158" s="622"/>
      <c r="AS1158" s="622"/>
      <c r="AT1158" s="623"/>
    </row>
    <row r="1159" spans="1:46" s="12" customFormat="1" ht="6" customHeight="1">
      <c r="A1159" s="13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4"/>
      <c r="X1159" s="13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  <c r="AP1159" s="11"/>
      <c r="AQ1159" s="11"/>
      <c r="AR1159" s="11"/>
      <c r="AS1159" s="11"/>
      <c r="AT1159" s="14"/>
    </row>
    <row r="1160" spans="1:46" s="12" customFormat="1" ht="9.9499999999999993" customHeight="1">
      <c r="A1160" s="13"/>
      <c r="B1160" s="628" t="str">
        <f>"ИНН "&amp;INN&amp;", БИК "&amp;BIC&amp;", Р/С "&amp;PersonalAcc</f>
        <v>ИНН 2538091633, БИК 040813608, Р/С 40703810050000001746</v>
      </c>
      <c r="C1160" s="628"/>
      <c r="D1160" s="628"/>
      <c r="E1160" s="628"/>
      <c r="F1160" s="628"/>
      <c r="G1160" s="628"/>
      <c r="H1160" s="628"/>
      <c r="I1160" s="628"/>
      <c r="J1160" s="628"/>
      <c r="K1160" s="628"/>
      <c r="L1160" s="628"/>
      <c r="M1160" s="628"/>
      <c r="N1160" s="628"/>
      <c r="O1160" s="53"/>
      <c r="P1160" s="53"/>
      <c r="Q1160" s="53"/>
      <c r="R1160" s="53"/>
      <c r="S1160" s="53"/>
      <c r="T1160" s="53"/>
      <c r="U1160" s="53"/>
      <c r="V1160" s="53"/>
      <c r="W1160" s="14"/>
      <c r="X1160" s="13"/>
      <c r="Y1160" s="628" t="str">
        <f>"ИНН "&amp;INN&amp;", БИК "&amp;BIC&amp;", Р/С "&amp;PersonalAcc</f>
        <v>ИНН 2538091633, БИК 040813608, Р/С 40703810050000001746</v>
      </c>
      <c r="Z1160" s="628"/>
      <c r="AA1160" s="628"/>
      <c r="AB1160" s="628"/>
      <c r="AC1160" s="628"/>
      <c r="AD1160" s="628"/>
      <c r="AE1160" s="628"/>
      <c r="AF1160" s="628"/>
      <c r="AG1160" s="628"/>
      <c r="AH1160" s="628"/>
      <c r="AI1160" s="628"/>
      <c r="AJ1160" s="628"/>
      <c r="AK1160" s="628"/>
      <c r="AL1160" s="53"/>
      <c r="AM1160" s="53"/>
      <c r="AN1160" s="53"/>
      <c r="AO1160" s="53"/>
      <c r="AP1160" s="53"/>
      <c r="AQ1160" s="53"/>
      <c r="AR1160" s="53"/>
      <c r="AS1160" s="53"/>
      <c r="AT1160" s="14"/>
    </row>
    <row r="1161" spans="1:46" s="12" customFormat="1" ht="9.9499999999999993" customHeight="1">
      <c r="A1161" s="13"/>
      <c r="B1161" s="628"/>
      <c r="C1161" s="628"/>
      <c r="D1161" s="628"/>
      <c r="E1161" s="628"/>
      <c r="F1161" s="628"/>
      <c r="G1161" s="628"/>
      <c r="H1161" s="628"/>
      <c r="I1161" s="628"/>
      <c r="J1161" s="628"/>
      <c r="K1161" s="628"/>
      <c r="L1161" s="628"/>
      <c r="M1161" s="628"/>
      <c r="N1161" s="628"/>
      <c r="O1161" s="53"/>
      <c r="P1161" s="53"/>
      <c r="Q1161" s="53"/>
      <c r="R1161" s="53"/>
      <c r="S1161" s="53"/>
      <c r="T1161" s="53"/>
      <c r="U1161" s="53"/>
      <c r="V1161" s="53"/>
      <c r="W1161" s="14"/>
      <c r="X1161" s="13"/>
      <c r="Y1161" s="628"/>
      <c r="Z1161" s="628"/>
      <c r="AA1161" s="628"/>
      <c r="AB1161" s="628"/>
      <c r="AC1161" s="628"/>
      <c r="AD1161" s="628"/>
      <c r="AE1161" s="628"/>
      <c r="AF1161" s="628"/>
      <c r="AG1161" s="628"/>
      <c r="AH1161" s="628"/>
      <c r="AI1161" s="628"/>
      <c r="AJ1161" s="628"/>
      <c r="AK1161" s="628"/>
      <c r="AL1161" s="53"/>
      <c r="AM1161" s="53"/>
      <c r="AN1161" s="53"/>
      <c r="AO1161" s="53"/>
      <c r="AP1161" s="53"/>
      <c r="AQ1161" s="53"/>
      <c r="AR1161" s="53"/>
      <c r="AS1161" s="53"/>
      <c r="AT1161" s="14"/>
    </row>
    <row r="1162" spans="1:46" s="12" customFormat="1" ht="6" customHeight="1">
      <c r="A1162" s="13"/>
      <c r="B1162" s="628"/>
      <c r="C1162" s="628"/>
      <c r="D1162" s="628"/>
      <c r="E1162" s="628"/>
      <c r="F1162" s="628"/>
      <c r="G1162" s="628"/>
      <c r="H1162" s="628"/>
      <c r="I1162" s="628"/>
      <c r="J1162" s="628"/>
      <c r="K1162" s="628"/>
      <c r="L1162" s="628"/>
      <c r="M1162" s="628"/>
      <c r="N1162" s="628"/>
      <c r="O1162" s="11"/>
      <c r="P1162" s="11"/>
      <c r="Q1162" s="11"/>
      <c r="R1162" s="11"/>
      <c r="S1162" s="11"/>
      <c r="T1162" s="11"/>
      <c r="U1162" s="11"/>
      <c r="V1162" s="11"/>
      <c r="W1162" s="14"/>
      <c r="X1162" s="13"/>
      <c r="Y1162" s="628"/>
      <c r="Z1162" s="628"/>
      <c r="AA1162" s="628"/>
      <c r="AB1162" s="628"/>
      <c r="AC1162" s="628"/>
      <c r="AD1162" s="628"/>
      <c r="AE1162" s="628"/>
      <c r="AF1162" s="628"/>
      <c r="AG1162" s="628"/>
      <c r="AH1162" s="628"/>
      <c r="AI1162" s="628"/>
      <c r="AJ1162" s="628"/>
      <c r="AK1162" s="628"/>
      <c r="AL1162" s="11"/>
      <c r="AM1162" s="11"/>
      <c r="AN1162" s="11"/>
      <c r="AO1162" s="11"/>
      <c r="AP1162" s="11"/>
      <c r="AQ1162" s="11"/>
      <c r="AR1162" s="11"/>
      <c r="AS1162" s="11"/>
      <c r="AT1162" s="14"/>
    </row>
    <row r="1163" spans="1:46" s="12" customFormat="1" ht="8.1" customHeight="1">
      <c r="A1163" s="13"/>
      <c r="B1163" s="628"/>
      <c r="C1163" s="628"/>
      <c r="D1163" s="628"/>
      <c r="E1163" s="628"/>
      <c r="F1163" s="628"/>
      <c r="G1163" s="628"/>
      <c r="H1163" s="628"/>
      <c r="I1163" s="628"/>
      <c r="J1163" s="628"/>
      <c r="K1163" s="628"/>
      <c r="L1163" s="628"/>
      <c r="M1163" s="628"/>
      <c r="N1163" s="628"/>
      <c r="O1163" s="11"/>
      <c r="P1163" s="11"/>
      <c r="Q1163" s="11"/>
      <c r="R1163" s="11"/>
      <c r="S1163" s="11"/>
      <c r="T1163" s="11"/>
      <c r="U1163" s="11"/>
      <c r="V1163" s="11"/>
      <c r="W1163" s="14"/>
      <c r="X1163" s="13"/>
      <c r="Y1163" s="628"/>
      <c r="Z1163" s="628"/>
      <c r="AA1163" s="628"/>
      <c r="AB1163" s="628"/>
      <c r="AC1163" s="628"/>
      <c r="AD1163" s="628"/>
      <c r="AE1163" s="628"/>
      <c r="AF1163" s="628"/>
      <c r="AG1163" s="628"/>
      <c r="AH1163" s="628"/>
      <c r="AI1163" s="628"/>
      <c r="AJ1163" s="628"/>
      <c r="AK1163" s="628"/>
      <c r="AL1163" s="11"/>
      <c r="AM1163" s="11"/>
      <c r="AN1163" s="11"/>
      <c r="AO1163" s="11"/>
      <c r="AP1163" s="11"/>
      <c r="AQ1163" s="11"/>
      <c r="AR1163" s="11"/>
      <c r="AS1163" s="11"/>
      <c r="AT1163" s="14"/>
    </row>
    <row r="1164" spans="1:46" s="12" customFormat="1" ht="8.1" customHeight="1">
      <c r="A1164" s="13"/>
      <c r="B1164" s="628"/>
      <c r="C1164" s="628"/>
      <c r="D1164" s="628"/>
      <c r="E1164" s="628"/>
      <c r="F1164" s="628"/>
      <c r="G1164" s="628"/>
      <c r="H1164" s="628"/>
      <c r="I1164" s="628"/>
      <c r="J1164" s="628"/>
      <c r="K1164" s="628"/>
      <c r="L1164" s="628"/>
      <c r="M1164" s="628"/>
      <c r="N1164" s="628"/>
      <c r="O1164" s="11"/>
      <c r="P1164" s="11"/>
      <c r="Q1164" s="11"/>
      <c r="R1164" s="11"/>
      <c r="S1164" s="11"/>
      <c r="T1164" s="11"/>
      <c r="U1164" s="11"/>
      <c r="V1164" s="11"/>
      <c r="W1164" s="14"/>
      <c r="X1164" s="13"/>
      <c r="Y1164" s="628"/>
      <c r="Z1164" s="628"/>
      <c r="AA1164" s="628"/>
      <c r="AB1164" s="628"/>
      <c r="AC1164" s="628"/>
      <c r="AD1164" s="628"/>
      <c r="AE1164" s="628"/>
      <c r="AF1164" s="628"/>
      <c r="AG1164" s="628"/>
      <c r="AH1164" s="628"/>
      <c r="AI1164" s="628"/>
      <c r="AJ1164" s="628"/>
      <c r="AK1164" s="628"/>
      <c r="AL1164" s="11"/>
      <c r="AM1164" s="11"/>
      <c r="AN1164" s="11"/>
      <c r="AO1164" s="11"/>
      <c r="AP1164" s="11"/>
      <c r="AQ1164" s="11"/>
      <c r="AR1164" s="11"/>
      <c r="AS1164" s="11"/>
      <c r="AT1164" s="14"/>
    </row>
    <row r="1165" spans="1:46" s="12" customFormat="1" ht="9.9499999999999993" customHeight="1">
      <c r="A1165" s="13"/>
      <c r="B1165" s="629" t="s">
        <v>798</v>
      </c>
      <c r="C1165" s="629"/>
      <c r="D1165" s="629"/>
      <c r="E1165" s="629"/>
      <c r="F1165" s="629"/>
      <c r="G1165" s="629"/>
      <c r="H1165" s="629"/>
      <c r="I1165" s="629"/>
      <c r="J1165" s="629"/>
      <c r="K1165" s="629"/>
      <c r="L1165" s="629"/>
      <c r="M1165" s="629"/>
      <c r="N1165" s="630"/>
      <c r="O1165" s="11"/>
      <c r="P1165" s="11"/>
      <c r="Q1165" s="11"/>
      <c r="R1165" s="11"/>
      <c r="S1165" s="11"/>
      <c r="T1165" s="11"/>
      <c r="U1165" s="11"/>
      <c r="V1165" s="11"/>
      <c r="W1165" s="14"/>
      <c r="X1165" s="13"/>
      <c r="Y1165" s="629" t="s">
        <v>799</v>
      </c>
      <c r="Z1165" s="629"/>
      <c r="AA1165" s="629"/>
      <c r="AB1165" s="629"/>
      <c r="AC1165" s="629"/>
      <c r="AD1165" s="629"/>
      <c r="AE1165" s="629"/>
      <c r="AF1165" s="629"/>
      <c r="AG1165" s="629"/>
      <c r="AH1165" s="629"/>
      <c r="AI1165" s="629"/>
      <c r="AJ1165" s="629"/>
      <c r="AK1165" s="630"/>
      <c r="AL1165" s="11"/>
      <c r="AM1165" s="11"/>
      <c r="AN1165" s="11"/>
      <c r="AO1165" s="11"/>
      <c r="AP1165" s="11"/>
      <c r="AQ1165" s="11"/>
      <c r="AR1165" s="11"/>
      <c r="AS1165" s="11"/>
      <c r="AT1165" s="14"/>
    </row>
    <row r="1166" spans="1:46" s="12" customFormat="1" ht="8.1" customHeight="1">
      <c r="A1166" s="13"/>
      <c r="B1166" s="629"/>
      <c r="C1166" s="629"/>
      <c r="D1166" s="629"/>
      <c r="E1166" s="629"/>
      <c r="F1166" s="629"/>
      <c r="G1166" s="629"/>
      <c r="H1166" s="629"/>
      <c r="I1166" s="629"/>
      <c r="J1166" s="629"/>
      <c r="K1166" s="629"/>
      <c r="L1166" s="629"/>
      <c r="M1166" s="629"/>
      <c r="N1166" s="630"/>
      <c r="O1166" s="11"/>
      <c r="P1166" s="11"/>
      <c r="Q1166" s="11"/>
      <c r="R1166" s="11"/>
      <c r="S1166" s="11"/>
      <c r="T1166" s="11"/>
      <c r="U1166" s="11"/>
      <c r="V1166" s="11"/>
      <c r="W1166" s="14"/>
      <c r="X1166" s="13"/>
      <c r="Y1166" s="629"/>
      <c r="Z1166" s="629"/>
      <c r="AA1166" s="629"/>
      <c r="AB1166" s="629"/>
      <c r="AC1166" s="629"/>
      <c r="AD1166" s="629"/>
      <c r="AE1166" s="629"/>
      <c r="AF1166" s="629"/>
      <c r="AG1166" s="629"/>
      <c r="AH1166" s="629"/>
      <c r="AI1166" s="629"/>
      <c r="AJ1166" s="629"/>
      <c r="AK1166" s="630"/>
      <c r="AL1166" s="11"/>
      <c r="AM1166" s="11"/>
      <c r="AN1166" s="11"/>
      <c r="AO1166" s="11"/>
      <c r="AP1166" s="11"/>
      <c r="AQ1166" s="11"/>
      <c r="AR1166" s="11"/>
      <c r="AS1166" s="11"/>
      <c r="AT1166" s="14"/>
    </row>
    <row r="1167" spans="1:46" s="12" customFormat="1" ht="8.1" customHeight="1">
      <c r="A1167" s="13"/>
      <c r="B1167" s="629" t="s">
        <v>1020</v>
      </c>
      <c r="C1167" s="629"/>
      <c r="D1167" s="629"/>
      <c r="E1167" s="629"/>
      <c r="F1167" s="629"/>
      <c r="G1167" s="629"/>
      <c r="H1167" s="629"/>
      <c r="I1167" s="629"/>
      <c r="J1167" s="629"/>
      <c r="K1167" s="629"/>
      <c r="L1167" s="629"/>
      <c r="M1167" s="629"/>
      <c r="N1167" s="630"/>
      <c r="O1167" s="11"/>
      <c r="P1167" s="11"/>
      <c r="Q1167" s="11"/>
      <c r="R1167" s="11"/>
      <c r="S1167" s="11"/>
      <c r="T1167" s="11"/>
      <c r="U1167" s="11"/>
      <c r="V1167" s="11"/>
      <c r="W1167" s="14"/>
      <c r="X1167" s="13"/>
      <c r="Y1167" s="629" t="s">
        <v>1020</v>
      </c>
      <c r="Z1167" s="629"/>
      <c r="AA1167" s="629"/>
      <c r="AB1167" s="629"/>
      <c r="AC1167" s="629"/>
      <c r="AD1167" s="629"/>
      <c r="AE1167" s="629"/>
      <c r="AF1167" s="629"/>
      <c r="AG1167" s="629"/>
      <c r="AH1167" s="629"/>
      <c r="AI1167" s="629"/>
      <c r="AJ1167" s="629"/>
      <c r="AK1167" s="630"/>
      <c r="AL1167" s="11"/>
      <c r="AM1167" s="11"/>
      <c r="AN1167" s="11"/>
      <c r="AO1167" s="11"/>
      <c r="AP1167" s="11"/>
      <c r="AQ1167" s="11"/>
      <c r="AR1167" s="11"/>
      <c r="AS1167" s="11"/>
      <c r="AT1167" s="14"/>
    </row>
    <row r="1168" spans="1:46" s="12" customFormat="1" ht="9.9499999999999993" customHeight="1">
      <c r="A1168" s="13"/>
      <c r="B1168" s="629"/>
      <c r="C1168" s="629"/>
      <c r="D1168" s="629"/>
      <c r="E1168" s="629"/>
      <c r="F1168" s="629"/>
      <c r="G1168" s="629"/>
      <c r="H1168" s="629"/>
      <c r="I1168" s="629"/>
      <c r="J1168" s="629"/>
      <c r="K1168" s="629"/>
      <c r="L1168" s="629"/>
      <c r="M1168" s="629"/>
      <c r="N1168" s="630"/>
      <c r="O1168" s="11"/>
      <c r="P1168" s="11"/>
      <c r="Q1168" s="11"/>
      <c r="R1168" s="11"/>
      <c r="S1168" s="11"/>
      <c r="T1168" s="11"/>
      <c r="U1168" s="11"/>
      <c r="V1168" s="11"/>
      <c r="W1168" s="14"/>
      <c r="X1168" s="13"/>
      <c r="Y1168" s="629"/>
      <c r="Z1168" s="629"/>
      <c r="AA1168" s="629"/>
      <c r="AB1168" s="629"/>
      <c r="AC1168" s="629"/>
      <c r="AD1168" s="629"/>
      <c r="AE1168" s="629"/>
      <c r="AF1168" s="629"/>
      <c r="AG1168" s="629"/>
      <c r="AH1168" s="629"/>
      <c r="AI1168" s="629"/>
      <c r="AJ1168" s="629"/>
      <c r="AK1168" s="630"/>
      <c r="AL1168" s="11"/>
      <c r="AM1168" s="11"/>
      <c r="AN1168" s="11"/>
      <c r="AO1168" s="11"/>
      <c r="AP1168" s="11"/>
      <c r="AQ1168" s="11"/>
      <c r="AR1168" s="11"/>
      <c r="AS1168" s="11"/>
      <c r="AT1168" s="14"/>
    </row>
    <row r="1169" spans="1:46" s="12" customFormat="1" ht="8.1" customHeight="1">
      <c r="A1169" s="13"/>
      <c r="B1169" s="629" t="s">
        <v>1124</v>
      </c>
      <c r="C1169" s="629"/>
      <c r="D1169" s="629"/>
      <c r="E1169" s="629"/>
      <c r="F1169" s="629"/>
      <c r="G1169" s="629"/>
      <c r="H1169" s="629"/>
      <c r="I1169" s="629"/>
      <c r="J1169" s="629"/>
      <c r="K1169" s="629"/>
      <c r="L1169" s="629"/>
      <c r="M1169" s="629"/>
      <c r="N1169" s="630"/>
      <c r="O1169" s="11"/>
      <c r="P1169" s="11"/>
      <c r="Q1169" s="11"/>
      <c r="R1169" s="11"/>
      <c r="S1169" s="11"/>
      <c r="T1169" s="11"/>
      <c r="U1169" s="11"/>
      <c r="V1169" s="11"/>
      <c r="W1169" s="14"/>
      <c r="X1169" s="13"/>
      <c r="Y1169" s="629" t="s">
        <v>1125</v>
      </c>
      <c r="Z1169" s="629"/>
      <c r="AA1169" s="629"/>
      <c r="AB1169" s="629"/>
      <c r="AC1169" s="629"/>
      <c r="AD1169" s="629"/>
      <c r="AE1169" s="629"/>
      <c r="AF1169" s="629"/>
      <c r="AG1169" s="629"/>
      <c r="AH1169" s="629"/>
      <c r="AI1169" s="629"/>
      <c r="AJ1169" s="629"/>
      <c r="AK1169" s="630"/>
      <c r="AL1169" s="11"/>
      <c r="AM1169" s="11"/>
      <c r="AN1169" s="11"/>
      <c r="AO1169" s="11"/>
      <c r="AP1169" s="11"/>
      <c r="AQ1169" s="11"/>
      <c r="AR1169" s="11"/>
      <c r="AS1169" s="11"/>
      <c r="AT1169" s="14"/>
    </row>
    <row r="1170" spans="1:46" s="12" customFormat="1" ht="8.1" customHeight="1">
      <c r="A1170" s="13"/>
      <c r="B1170" s="629"/>
      <c r="C1170" s="629"/>
      <c r="D1170" s="629"/>
      <c r="E1170" s="629"/>
      <c r="F1170" s="629"/>
      <c r="G1170" s="629"/>
      <c r="H1170" s="629"/>
      <c r="I1170" s="629"/>
      <c r="J1170" s="629"/>
      <c r="K1170" s="629"/>
      <c r="L1170" s="629"/>
      <c r="M1170" s="629"/>
      <c r="N1170" s="630"/>
      <c r="O1170" s="11"/>
      <c r="P1170" s="11"/>
      <c r="Q1170" s="11"/>
      <c r="R1170" s="11"/>
      <c r="S1170" s="11"/>
      <c r="T1170" s="11"/>
      <c r="U1170" s="11"/>
      <c r="V1170" s="11"/>
      <c r="W1170" s="14"/>
      <c r="X1170" s="13"/>
      <c r="Y1170" s="629"/>
      <c r="Z1170" s="629"/>
      <c r="AA1170" s="629"/>
      <c r="AB1170" s="629"/>
      <c r="AC1170" s="629"/>
      <c r="AD1170" s="629"/>
      <c r="AE1170" s="629"/>
      <c r="AF1170" s="629"/>
      <c r="AG1170" s="629"/>
      <c r="AH1170" s="629"/>
      <c r="AI1170" s="629"/>
      <c r="AJ1170" s="629"/>
      <c r="AK1170" s="630"/>
      <c r="AL1170" s="11"/>
      <c r="AM1170" s="11"/>
      <c r="AN1170" s="11"/>
      <c r="AO1170" s="11"/>
      <c r="AP1170" s="11"/>
      <c r="AQ1170" s="11"/>
      <c r="AR1170" s="11"/>
      <c r="AS1170" s="11"/>
      <c r="AT1170" s="14"/>
    </row>
    <row r="1171" spans="1:46" s="12" customFormat="1" ht="9.9499999999999993" customHeight="1">
      <c r="A1171" s="13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4"/>
      <c r="X1171" s="13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  <c r="AP1171" s="11"/>
      <c r="AQ1171" s="11"/>
      <c r="AR1171" s="11"/>
      <c r="AS1171" s="11"/>
      <c r="AT1171" s="14"/>
    </row>
    <row r="1172" spans="1:46" s="12" customFormat="1" ht="8.1" customHeight="1">
      <c r="A1172" s="13"/>
      <c r="B1172" s="631" t="s">
        <v>919</v>
      </c>
      <c r="C1172" s="631"/>
      <c r="D1172" s="631"/>
      <c r="E1172" s="631"/>
      <c r="F1172" s="631"/>
      <c r="G1172" s="631"/>
      <c r="H1172" s="631"/>
      <c r="I1172" s="631"/>
      <c r="J1172" s="631"/>
      <c r="K1172" s="631"/>
      <c r="L1172" s="631"/>
      <c r="M1172" s="631"/>
      <c r="N1172" s="632"/>
      <c r="O1172" s="11"/>
      <c r="P1172" s="11"/>
      <c r="Q1172" s="11"/>
      <c r="R1172" s="11"/>
      <c r="S1172" s="11"/>
      <c r="T1172" s="11"/>
      <c r="U1172" s="11"/>
      <c r="V1172" s="11"/>
      <c r="W1172" s="14"/>
      <c r="X1172" s="13"/>
      <c r="Y1172" s="631" t="s">
        <v>920</v>
      </c>
      <c r="Z1172" s="631"/>
      <c r="AA1172" s="631"/>
      <c r="AB1172" s="631"/>
      <c r="AC1172" s="631"/>
      <c r="AD1172" s="631"/>
      <c r="AE1172" s="631"/>
      <c r="AF1172" s="631"/>
      <c r="AG1172" s="631"/>
      <c r="AH1172" s="631"/>
      <c r="AI1172" s="631"/>
      <c r="AJ1172" s="631"/>
      <c r="AK1172" s="632"/>
      <c r="AL1172" s="11"/>
      <c r="AM1172" s="11"/>
      <c r="AN1172" s="11"/>
      <c r="AO1172" s="11"/>
      <c r="AP1172" s="11"/>
      <c r="AQ1172" s="11"/>
      <c r="AR1172" s="11"/>
      <c r="AS1172" s="11"/>
      <c r="AT1172" s="14"/>
    </row>
    <row r="1173" spans="1:46" s="12" customFormat="1" ht="9.9499999999999993" customHeight="1">
      <c r="A1173" s="13"/>
      <c r="B1173" s="631"/>
      <c r="C1173" s="631"/>
      <c r="D1173" s="631"/>
      <c r="E1173" s="631"/>
      <c r="F1173" s="631"/>
      <c r="G1173" s="631"/>
      <c r="H1173" s="631"/>
      <c r="I1173" s="631"/>
      <c r="J1173" s="631"/>
      <c r="K1173" s="631"/>
      <c r="L1173" s="631"/>
      <c r="M1173" s="631"/>
      <c r="N1173" s="632"/>
      <c r="O1173" s="11"/>
      <c r="P1173" s="11"/>
      <c r="Q1173" s="11"/>
      <c r="R1173" s="11"/>
      <c r="S1173" s="11"/>
      <c r="T1173" s="11"/>
      <c r="U1173" s="11"/>
      <c r="V1173" s="11"/>
      <c r="W1173" s="14"/>
      <c r="X1173" s="13"/>
      <c r="Y1173" s="631"/>
      <c r="Z1173" s="631"/>
      <c r="AA1173" s="631"/>
      <c r="AB1173" s="631"/>
      <c r="AC1173" s="631"/>
      <c r="AD1173" s="631"/>
      <c r="AE1173" s="631"/>
      <c r="AF1173" s="631"/>
      <c r="AG1173" s="631"/>
      <c r="AH1173" s="631"/>
      <c r="AI1173" s="631"/>
      <c r="AJ1173" s="631"/>
      <c r="AK1173" s="632"/>
      <c r="AL1173" s="11"/>
      <c r="AM1173" s="11"/>
      <c r="AN1173" s="11"/>
      <c r="AO1173" s="11"/>
      <c r="AP1173" s="11"/>
      <c r="AQ1173" s="11"/>
      <c r="AR1173" s="11"/>
      <c r="AS1173" s="11"/>
      <c r="AT1173" s="14"/>
    </row>
    <row r="1174" spans="1:46" s="12" customFormat="1" ht="9.9499999999999993" customHeight="1">
      <c r="A1174" s="13"/>
      <c r="B1174" s="631"/>
      <c r="C1174" s="631"/>
      <c r="D1174" s="631"/>
      <c r="E1174" s="631"/>
      <c r="F1174" s="631"/>
      <c r="G1174" s="631"/>
      <c r="H1174" s="631"/>
      <c r="I1174" s="631"/>
      <c r="J1174" s="631"/>
      <c r="K1174" s="631"/>
      <c r="L1174" s="631"/>
      <c r="M1174" s="631"/>
      <c r="N1174" s="632"/>
      <c r="O1174" s="11"/>
      <c r="P1174" s="11"/>
      <c r="Q1174" s="11"/>
      <c r="R1174" s="11"/>
      <c r="S1174" s="11"/>
      <c r="T1174" s="11"/>
      <c r="U1174" s="11"/>
      <c r="V1174" s="11"/>
      <c r="W1174" s="14"/>
      <c r="X1174" s="13"/>
      <c r="Y1174" s="631"/>
      <c r="Z1174" s="631"/>
      <c r="AA1174" s="631"/>
      <c r="AB1174" s="631"/>
      <c r="AC1174" s="631"/>
      <c r="AD1174" s="631"/>
      <c r="AE1174" s="631"/>
      <c r="AF1174" s="631"/>
      <c r="AG1174" s="631"/>
      <c r="AH1174" s="631"/>
      <c r="AI1174" s="631"/>
      <c r="AJ1174" s="631"/>
      <c r="AK1174" s="632"/>
      <c r="AL1174" s="11"/>
      <c r="AM1174" s="11"/>
      <c r="AN1174" s="11"/>
      <c r="AO1174" s="11"/>
      <c r="AP1174" s="11"/>
      <c r="AQ1174" s="11"/>
      <c r="AR1174" s="11"/>
      <c r="AS1174" s="11"/>
      <c r="AT1174" s="14"/>
    </row>
    <row r="1175" spans="1:46" s="12" customFormat="1" ht="9.9499999999999993" customHeight="1">
      <c r="A1175" s="13"/>
      <c r="B1175" s="631"/>
      <c r="C1175" s="631"/>
      <c r="D1175" s="631"/>
      <c r="E1175" s="631"/>
      <c r="F1175" s="631"/>
      <c r="G1175" s="631"/>
      <c r="H1175" s="631"/>
      <c r="I1175" s="631"/>
      <c r="J1175" s="631"/>
      <c r="K1175" s="631"/>
      <c r="L1175" s="631"/>
      <c r="M1175" s="631"/>
      <c r="N1175" s="632"/>
      <c r="O1175" s="11"/>
      <c r="P1175" s="11"/>
      <c r="Q1175" s="11"/>
      <c r="R1175" s="11"/>
      <c r="S1175" s="11"/>
      <c r="T1175" s="11"/>
      <c r="U1175" s="11"/>
      <c r="V1175" s="11"/>
      <c r="W1175" s="14"/>
      <c r="X1175" s="13"/>
      <c r="Y1175" s="631"/>
      <c r="Z1175" s="631"/>
      <c r="AA1175" s="631"/>
      <c r="AB1175" s="631"/>
      <c r="AC1175" s="631"/>
      <c r="AD1175" s="631"/>
      <c r="AE1175" s="631"/>
      <c r="AF1175" s="631"/>
      <c r="AG1175" s="631"/>
      <c r="AH1175" s="631"/>
      <c r="AI1175" s="631"/>
      <c r="AJ1175" s="631"/>
      <c r="AK1175" s="632"/>
      <c r="AL1175" s="11"/>
      <c r="AM1175" s="11"/>
      <c r="AN1175" s="11"/>
      <c r="AO1175" s="11"/>
      <c r="AP1175" s="11"/>
      <c r="AQ1175" s="11"/>
      <c r="AR1175" s="11"/>
      <c r="AS1175" s="11"/>
      <c r="AT1175" s="14"/>
    </row>
    <row r="1176" spans="1:46" s="12" customFormat="1" ht="6" customHeight="1">
      <c r="A1176" s="15"/>
      <c r="B1176" s="633"/>
      <c r="C1176" s="633"/>
      <c r="D1176" s="633"/>
      <c r="E1176" s="633"/>
      <c r="F1176" s="633"/>
      <c r="G1176" s="633"/>
      <c r="H1176" s="633"/>
      <c r="I1176" s="633"/>
      <c r="J1176" s="633"/>
      <c r="K1176" s="633"/>
      <c r="L1176" s="633"/>
      <c r="M1176" s="633"/>
      <c r="N1176" s="633"/>
      <c r="O1176" s="16"/>
      <c r="P1176" s="16"/>
      <c r="Q1176" s="16"/>
      <c r="R1176" s="16"/>
      <c r="S1176" s="16"/>
      <c r="T1176" s="16"/>
      <c r="U1176" s="16"/>
      <c r="V1176" s="16"/>
      <c r="W1176" s="17"/>
      <c r="X1176" s="15"/>
      <c r="Y1176" s="633"/>
      <c r="Z1176" s="633"/>
      <c r="AA1176" s="633"/>
      <c r="AB1176" s="633"/>
      <c r="AC1176" s="633"/>
      <c r="AD1176" s="633"/>
      <c r="AE1176" s="633"/>
      <c r="AF1176" s="633"/>
      <c r="AG1176" s="633"/>
      <c r="AH1176" s="633"/>
      <c r="AI1176" s="633"/>
      <c r="AJ1176" s="633"/>
      <c r="AK1176" s="633"/>
      <c r="AL1176" s="16"/>
      <c r="AM1176" s="16"/>
      <c r="AN1176" s="16"/>
      <c r="AO1176" s="16"/>
      <c r="AP1176" s="16"/>
      <c r="AQ1176" s="16"/>
      <c r="AR1176" s="16"/>
      <c r="AS1176" s="16"/>
      <c r="AT1176" s="17"/>
    </row>
    <row r="1177" spans="1:46" s="12" customFormat="1" ht="9.9499999999999993" customHeight="1">
      <c r="A1177" s="8"/>
      <c r="B1177" s="9"/>
      <c r="C1177" s="9"/>
      <c r="D1177" s="9"/>
      <c r="E1177" s="9"/>
      <c r="F1177" s="9"/>
      <c r="G1177" s="9"/>
      <c r="H1177" s="9"/>
      <c r="I1177" s="9"/>
      <c r="J1177" s="9"/>
      <c r="K1177" s="9"/>
      <c r="L1177" s="9"/>
      <c r="M1177" s="9"/>
      <c r="N1177" s="9"/>
      <c r="O1177" s="9"/>
      <c r="P1177" s="9"/>
      <c r="Q1177" s="9"/>
      <c r="R1177" s="9"/>
      <c r="S1177" s="9"/>
      <c r="T1177" s="9"/>
      <c r="U1177" s="9"/>
      <c r="V1177" s="9"/>
      <c r="W1177" s="10"/>
      <c r="X1177" s="8"/>
      <c r="Y1177" s="9"/>
      <c r="Z1177" s="9"/>
      <c r="AA1177" s="9"/>
      <c r="AB1177" s="9"/>
      <c r="AC1177" s="9"/>
      <c r="AD1177" s="9"/>
      <c r="AE1177" s="9"/>
      <c r="AF1177" s="9"/>
      <c r="AG1177" s="9"/>
      <c r="AH1177" s="9"/>
      <c r="AI1177" s="9"/>
      <c r="AJ1177" s="9"/>
      <c r="AK1177" s="9"/>
      <c r="AL1177" s="9"/>
      <c r="AM1177" s="9"/>
      <c r="AN1177" s="9"/>
      <c r="AO1177" s="9"/>
      <c r="AP1177" s="9"/>
      <c r="AQ1177" s="9"/>
      <c r="AR1177" s="9"/>
      <c r="AS1177" s="9"/>
      <c r="AT1177" s="10"/>
    </row>
    <row r="1178" spans="1:46" s="12" customFormat="1" ht="12.75" customHeight="1">
      <c r="A1178" s="621" t="str">
        <f>Name</f>
        <v>ТСЖ "Ласточка"</v>
      </c>
      <c r="B1178" s="622"/>
      <c r="C1178" s="622"/>
      <c r="D1178" s="622"/>
      <c r="E1178" s="622"/>
      <c r="F1178" s="622"/>
      <c r="G1178" s="622"/>
      <c r="H1178" s="622"/>
      <c r="I1178" s="622"/>
      <c r="J1178" s="622"/>
      <c r="K1178" s="622"/>
      <c r="L1178" s="622"/>
      <c r="M1178" s="622"/>
      <c r="N1178" s="622"/>
      <c r="O1178" s="622"/>
      <c r="P1178" s="622"/>
      <c r="Q1178" s="622"/>
      <c r="R1178" s="622"/>
      <c r="S1178" s="622"/>
      <c r="T1178" s="622"/>
      <c r="U1178" s="622"/>
      <c r="V1178" s="622"/>
      <c r="W1178" s="623"/>
      <c r="X1178" s="621" t="str">
        <f>Name</f>
        <v>ТСЖ "Ласточка"</v>
      </c>
      <c r="Y1178" s="622"/>
      <c r="Z1178" s="622"/>
      <c r="AA1178" s="622"/>
      <c r="AB1178" s="622"/>
      <c r="AC1178" s="622"/>
      <c r="AD1178" s="622"/>
      <c r="AE1178" s="622"/>
      <c r="AF1178" s="622"/>
      <c r="AG1178" s="622"/>
      <c r="AH1178" s="622"/>
      <c r="AI1178" s="622"/>
      <c r="AJ1178" s="622"/>
      <c r="AK1178" s="622"/>
      <c r="AL1178" s="622"/>
      <c r="AM1178" s="622"/>
      <c r="AN1178" s="622"/>
      <c r="AO1178" s="622"/>
      <c r="AP1178" s="622"/>
      <c r="AQ1178" s="622"/>
      <c r="AR1178" s="622"/>
      <c r="AS1178" s="622"/>
      <c r="AT1178" s="623"/>
    </row>
    <row r="1179" spans="1:46" s="12" customFormat="1" ht="12.75" customHeight="1">
      <c r="A1179" s="624"/>
      <c r="B1179" s="622"/>
      <c r="C1179" s="622"/>
      <c r="D1179" s="622"/>
      <c r="E1179" s="622"/>
      <c r="F1179" s="622"/>
      <c r="G1179" s="622"/>
      <c r="H1179" s="622"/>
      <c r="I1179" s="622"/>
      <c r="J1179" s="622"/>
      <c r="K1179" s="622"/>
      <c r="L1179" s="622"/>
      <c r="M1179" s="622"/>
      <c r="N1179" s="622"/>
      <c r="O1179" s="622"/>
      <c r="P1179" s="622"/>
      <c r="Q1179" s="622"/>
      <c r="R1179" s="622"/>
      <c r="S1179" s="622"/>
      <c r="T1179" s="622"/>
      <c r="U1179" s="622"/>
      <c r="V1179" s="622"/>
      <c r="W1179" s="623"/>
      <c r="X1179" s="624"/>
      <c r="Y1179" s="622"/>
      <c r="Z1179" s="622"/>
      <c r="AA1179" s="622"/>
      <c r="AB1179" s="622"/>
      <c r="AC1179" s="622"/>
      <c r="AD1179" s="622"/>
      <c r="AE1179" s="622"/>
      <c r="AF1179" s="622"/>
      <c r="AG1179" s="622"/>
      <c r="AH1179" s="622"/>
      <c r="AI1179" s="622"/>
      <c r="AJ1179" s="622"/>
      <c r="AK1179" s="622"/>
      <c r="AL1179" s="622"/>
      <c r="AM1179" s="622"/>
      <c r="AN1179" s="622"/>
      <c r="AO1179" s="622"/>
      <c r="AP1179" s="622"/>
      <c r="AQ1179" s="622"/>
      <c r="AR1179" s="622"/>
      <c r="AS1179" s="622"/>
      <c r="AT1179" s="623"/>
    </row>
    <row r="1180" spans="1:46" s="12" customFormat="1" ht="6" customHeight="1">
      <c r="A1180" s="13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4"/>
      <c r="X1180" s="13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  <c r="AT1180" s="14"/>
    </row>
    <row r="1181" spans="1:46" s="12" customFormat="1" ht="9.9499999999999993" customHeight="1">
      <c r="A1181" s="13"/>
      <c r="B1181" s="628" t="str">
        <f>"ИНН "&amp;INN&amp;", БИК "&amp;BIC&amp;", Р/С "&amp;PersonalAcc</f>
        <v>ИНН 2538091633, БИК 040813608, Р/С 40703810050000001746</v>
      </c>
      <c r="C1181" s="628"/>
      <c r="D1181" s="628"/>
      <c r="E1181" s="628"/>
      <c r="F1181" s="628"/>
      <c r="G1181" s="628"/>
      <c r="H1181" s="628"/>
      <c r="I1181" s="628"/>
      <c r="J1181" s="628"/>
      <c r="K1181" s="628"/>
      <c r="L1181" s="628"/>
      <c r="M1181" s="628"/>
      <c r="N1181" s="628"/>
      <c r="O1181" s="53"/>
      <c r="P1181" s="53"/>
      <c r="Q1181" s="53"/>
      <c r="R1181" s="53"/>
      <c r="S1181" s="53"/>
      <c r="T1181" s="53"/>
      <c r="U1181" s="53"/>
      <c r="V1181" s="53"/>
      <c r="W1181" s="14"/>
      <c r="X1181" s="13"/>
      <c r="Y1181" s="628" t="str">
        <f>"ИНН "&amp;INN&amp;", БИК "&amp;BIC&amp;", Р/С "&amp;PersonalAcc</f>
        <v>ИНН 2538091633, БИК 040813608, Р/С 40703810050000001746</v>
      </c>
      <c r="Z1181" s="628"/>
      <c r="AA1181" s="628"/>
      <c r="AB1181" s="628"/>
      <c r="AC1181" s="628"/>
      <c r="AD1181" s="628"/>
      <c r="AE1181" s="628"/>
      <c r="AF1181" s="628"/>
      <c r="AG1181" s="628"/>
      <c r="AH1181" s="628"/>
      <c r="AI1181" s="628"/>
      <c r="AJ1181" s="628"/>
      <c r="AK1181" s="628"/>
      <c r="AL1181" s="53"/>
      <c r="AM1181" s="53"/>
      <c r="AN1181" s="53"/>
      <c r="AO1181" s="53"/>
      <c r="AP1181" s="53"/>
      <c r="AQ1181" s="53"/>
      <c r="AR1181" s="53"/>
      <c r="AS1181" s="53"/>
      <c r="AT1181" s="14"/>
    </row>
    <row r="1182" spans="1:46" s="12" customFormat="1" ht="9.9499999999999993" customHeight="1">
      <c r="A1182" s="13"/>
      <c r="B1182" s="628"/>
      <c r="C1182" s="628"/>
      <c r="D1182" s="628"/>
      <c r="E1182" s="628"/>
      <c r="F1182" s="628"/>
      <c r="G1182" s="628"/>
      <c r="H1182" s="628"/>
      <c r="I1182" s="628"/>
      <c r="J1182" s="628"/>
      <c r="K1182" s="628"/>
      <c r="L1182" s="628"/>
      <c r="M1182" s="628"/>
      <c r="N1182" s="628"/>
      <c r="O1182" s="53"/>
      <c r="P1182" s="53"/>
      <c r="Q1182" s="53"/>
      <c r="R1182" s="53"/>
      <c r="S1182" s="53"/>
      <c r="T1182" s="53"/>
      <c r="U1182" s="53"/>
      <c r="V1182" s="53"/>
      <c r="W1182" s="14"/>
      <c r="X1182" s="13"/>
      <c r="Y1182" s="628"/>
      <c r="Z1182" s="628"/>
      <c r="AA1182" s="628"/>
      <c r="AB1182" s="628"/>
      <c r="AC1182" s="628"/>
      <c r="AD1182" s="628"/>
      <c r="AE1182" s="628"/>
      <c r="AF1182" s="628"/>
      <c r="AG1182" s="628"/>
      <c r="AH1182" s="628"/>
      <c r="AI1182" s="628"/>
      <c r="AJ1182" s="628"/>
      <c r="AK1182" s="628"/>
      <c r="AL1182" s="53"/>
      <c r="AM1182" s="53"/>
      <c r="AN1182" s="53"/>
      <c r="AO1182" s="53"/>
      <c r="AP1182" s="53"/>
      <c r="AQ1182" s="53"/>
      <c r="AR1182" s="53"/>
      <c r="AS1182" s="53"/>
      <c r="AT1182" s="14"/>
    </row>
    <row r="1183" spans="1:46" s="12" customFormat="1" ht="6" customHeight="1">
      <c r="A1183" s="13"/>
      <c r="B1183" s="628"/>
      <c r="C1183" s="628"/>
      <c r="D1183" s="628"/>
      <c r="E1183" s="628"/>
      <c r="F1183" s="628"/>
      <c r="G1183" s="628"/>
      <c r="H1183" s="628"/>
      <c r="I1183" s="628"/>
      <c r="J1183" s="628"/>
      <c r="K1183" s="628"/>
      <c r="L1183" s="628"/>
      <c r="M1183" s="628"/>
      <c r="N1183" s="628"/>
      <c r="O1183" s="11"/>
      <c r="P1183" s="11"/>
      <c r="Q1183" s="11"/>
      <c r="R1183" s="11"/>
      <c r="S1183" s="11"/>
      <c r="T1183" s="11"/>
      <c r="U1183" s="11"/>
      <c r="V1183" s="11"/>
      <c r="W1183" s="14"/>
      <c r="X1183" s="13"/>
      <c r="Y1183" s="628"/>
      <c r="Z1183" s="628"/>
      <c r="AA1183" s="628"/>
      <c r="AB1183" s="628"/>
      <c r="AC1183" s="628"/>
      <c r="AD1183" s="628"/>
      <c r="AE1183" s="628"/>
      <c r="AF1183" s="628"/>
      <c r="AG1183" s="628"/>
      <c r="AH1183" s="628"/>
      <c r="AI1183" s="628"/>
      <c r="AJ1183" s="628"/>
      <c r="AK1183" s="628"/>
      <c r="AL1183" s="11"/>
      <c r="AM1183" s="11"/>
      <c r="AN1183" s="11"/>
      <c r="AO1183" s="11"/>
      <c r="AP1183" s="11"/>
      <c r="AQ1183" s="11"/>
      <c r="AR1183" s="11"/>
      <c r="AS1183" s="11"/>
      <c r="AT1183" s="14"/>
    </row>
    <row r="1184" spans="1:46" s="12" customFormat="1" ht="8.1" customHeight="1">
      <c r="A1184" s="13"/>
      <c r="B1184" s="628"/>
      <c r="C1184" s="628"/>
      <c r="D1184" s="628"/>
      <c r="E1184" s="628"/>
      <c r="F1184" s="628"/>
      <c r="G1184" s="628"/>
      <c r="H1184" s="628"/>
      <c r="I1184" s="628"/>
      <c r="J1184" s="628"/>
      <c r="K1184" s="628"/>
      <c r="L1184" s="628"/>
      <c r="M1184" s="628"/>
      <c r="N1184" s="628"/>
      <c r="O1184" s="11"/>
      <c r="P1184" s="11"/>
      <c r="Q1184" s="11"/>
      <c r="R1184" s="11"/>
      <c r="S1184" s="11"/>
      <c r="T1184" s="11"/>
      <c r="U1184" s="11"/>
      <c r="V1184" s="11"/>
      <c r="W1184" s="14"/>
      <c r="X1184" s="13"/>
      <c r="Y1184" s="628"/>
      <c r="Z1184" s="628"/>
      <c r="AA1184" s="628"/>
      <c r="AB1184" s="628"/>
      <c r="AC1184" s="628"/>
      <c r="AD1184" s="628"/>
      <c r="AE1184" s="628"/>
      <c r="AF1184" s="628"/>
      <c r="AG1184" s="628"/>
      <c r="AH1184" s="628"/>
      <c r="AI1184" s="628"/>
      <c r="AJ1184" s="628"/>
      <c r="AK1184" s="628"/>
      <c r="AL1184" s="11"/>
      <c r="AM1184" s="11"/>
      <c r="AN1184" s="11"/>
      <c r="AO1184" s="11"/>
      <c r="AP1184" s="11"/>
      <c r="AQ1184" s="11"/>
      <c r="AR1184" s="11"/>
      <c r="AS1184" s="11"/>
      <c r="AT1184" s="14"/>
    </row>
    <row r="1185" spans="1:46" s="12" customFormat="1" ht="8.1" customHeight="1">
      <c r="A1185" s="13"/>
      <c r="B1185" s="628"/>
      <c r="C1185" s="628"/>
      <c r="D1185" s="628"/>
      <c r="E1185" s="628"/>
      <c r="F1185" s="628"/>
      <c r="G1185" s="628"/>
      <c r="H1185" s="628"/>
      <c r="I1185" s="628"/>
      <c r="J1185" s="628"/>
      <c r="K1185" s="628"/>
      <c r="L1185" s="628"/>
      <c r="M1185" s="628"/>
      <c r="N1185" s="628"/>
      <c r="O1185" s="11"/>
      <c r="P1185" s="11"/>
      <c r="Q1185" s="11"/>
      <c r="R1185" s="11"/>
      <c r="S1185" s="11"/>
      <c r="T1185" s="11"/>
      <c r="U1185" s="11"/>
      <c r="V1185" s="11"/>
      <c r="W1185" s="14"/>
      <c r="X1185" s="13"/>
      <c r="Y1185" s="628"/>
      <c r="Z1185" s="628"/>
      <c r="AA1185" s="628"/>
      <c r="AB1185" s="628"/>
      <c r="AC1185" s="628"/>
      <c r="AD1185" s="628"/>
      <c r="AE1185" s="628"/>
      <c r="AF1185" s="628"/>
      <c r="AG1185" s="628"/>
      <c r="AH1185" s="628"/>
      <c r="AI1185" s="628"/>
      <c r="AJ1185" s="628"/>
      <c r="AK1185" s="628"/>
      <c r="AL1185" s="11"/>
      <c r="AM1185" s="11"/>
      <c r="AN1185" s="11"/>
      <c r="AO1185" s="11"/>
      <c r="AP1185" s="11"/>
      <c r="AQ1185" s="11"/>
      <c r="AR1185" s="11"/>
      <c r="AS1185" s="11"/>
      <c r="AT1185" s="14"/>
    </row>
    <row r="1186" spans="1:46" s="12" customFormat="1" ht="9.9499999999999993" customHeight="1">
      <c r="A1186" s="13"/>
      <c r="B1186" s="629" t="s">
        <v>800</v>
      </c>
      <c r="C1186" s="629"/>
      <c r="D1186" s="629"/>
      <c r="E1186" s="629"/>
      <c r="F1186" s="629"/>
      <c r="G1186" s="629"/>
      <c r="H1186" s="629"/>
      <c r="I1186" s="629"/>
      <c r="J1186" s="629"/>
      <c r="K1186" s="629"/>
      <c r="L1186" s="629"/>
      <c r="M1186" s="629"/>
      <c r="N1186" s="630"/>
      <c r="O1186" s="11"/>
      <c r="P1186" s="11"/>
      <c r="Q1186" s="11"/>
      <c r="R1186" s="11"/>
      <c r="S1186" s="11"/>
      <c r="T1186" s="11"/>
      <c r="U1186" s="11"/>
      <c r="V1186" s="11"/>
      <c r="W1186" s="14"/>
      <c r="X1186" s="13"/>
      <c r="Y1186" s="629" t="s">
        <v>801</v>
      </c>
      <c r="Z1186" s="629"/>
      <c r="AA1186" s="629"/>
      <c r="AB1186" s="629"/>
      <c r="AC1186" s="629"/>
      <c r="AD1186" s="629"/>
      <c r="AE1186" s="629"/>
      <c r="AF1186" s="629"/>
      <c r="AG1186" s="629"/>
      <c r="AH1186" s="629"/>
      <c r="AI1186" s="629"/>
      <c r="AJ1186" s="629"/>
      <c r="AK1186" s="630"/>
      <c r="AL1186" s="11"/>
      <c r="AM1186" s="11"/>
      <c r="AN1186" s="11"/>
      <c r="AO1186" s="11"/>
      <c r="AP1186" s="11"/>
      <c r="AQ1186" s="11"/>
      <c r="AR1186" s="11"/>
      <c r="AS1186" s="11"/>
      <c r="AT1186" s="14"/>
    </row>
    <row r="1187" spans="1:46" s="12" customFormat="1" ht="8.1" customHeight="1">
      <c r="A1187" s="13"/>
      <c r="B1187" s="629"/>
      <c r="C1187" s="629"/>
      <c r="D1187" s="629"/>
      <c r="E1187" s="629"/>
      <c r="F1187" s="629"/>
      <c r="G1187" s="629"/>
      <c r="H1187" s="629"/>
      <c r="I1187" s="629"/>
      <c r="J1187" s="629"/>
      <c r="K1187" s="629"/>
      <c r="L1187" s="629"/>
      <c r="M1187" s="629"/>
      <c r="N1187" s="630"/>
      <c r="O1187" s="11"/>
      <c r="P1187" s="11"/>
      <c r="Q1187" s="11"/>
      <c r="R1187" s="11"/>
      <c r="S1187" s="11"/>
      <c r="T1187" s="11"/>
      <c r="U1187" s="11"/>
      <c r="V1187" s="11"/>
      <c r="W1187" s="14"/>
      <c r="X1187" s="13"/>
      <c r="Y1187" s="629"/>
      <c r="Z1187" s="629"/>
      <c r="AA1187" s="629"/>
      <c r="AB1187" s="629"/>
      <c r="AC1187" s="629"/>
      <c r="AD1187" s="629"/>
      <c r="AE1187" s="629"/>
      <c r="AF1187" s="629"/>
      <c r="AG1187" s="629"/>
      <c r="AH1187" s="629"/>
      <c r="AI1187" s="629"/>
      <c r="AJ1187" s="629"/>
      <c r="AK1187" s="630"/>
      <c r="AL1187" s="11"/>
      <c r="AM1187" s="11"/>
      <c r="AN1187" s="11"/>
      <c r="AO1187" s="11"/>
      <c r="AP1187" s="11"/>
      <c r="AQ1187" s="11"/>
      <c r="AR1187" s="11"/>
      <c r="AS1187" s="11"/>
      <c r="AT1187" s="14"/>
    </row>
    <row r="1188" spans="1:46" s="12" customFormat="1" ht="8.1" customHeight="1">
      <c r="A1188" s="13"/>
      <c r="B1188" s="629" t="s">
        <v>1020</v>
      </c>
      <c r="C1188" s="629"/>
      <c r="D1188" s="629"/>
      <c r="E1188" s="629"/>
      <c r="F1188" s="629"/>
      <c r="G1188" s="629"/>
      <c r="H1188" s="629"/>
      <c r="I1188" s="629"/>
      <c r="J1188" s="629"/>
      <c r="K1188" s="629"/>
      <c r="L1188" s="629"/>
      <c r="M1188" s="629"/>
      <c r="N1188" s="630"/>
      <c r="O1188" s="11"/>
      <c r="P1188" s="11"/>
      <c r="Q1188" s="11"/>
      <c r="R1188" s="11"/>
      <c r="S1188" s="11"/>
      <c r="T1188" s="11"/>
      <c r="U1188" s="11"/>
      <c r="V1188" s="11"/>
      <c r="W1188" s="14"/>
      <c r="X1188" s="13"/>
      <c r="Y1188" s="629" t="s">
        <v>1020</v>
      </c>
      <c r="Z1188" s="629"/>
      <c r="AA1188" s="629"/>
      <c r="AB1188" s="629"/>
      <c r="AC1188" s="629"/>
      <c r="AD1188" s="629"/>
      <c r="AE1188" s="629"/>
      <c r="AF1188" s="629"/>
      <c r="AG1188" s="629"/>
      <c r="AH1188" s="629"/>
      <c r="AI1188" s="629"/>
      <c r="AJ1188" s="629"/>
      <c r="AK1188" s="630"/>
      <c r="AL1188" s="11"/>
      <c r="AM1188" s="11"/>
      <c r="AN1188" s="11"/>
      <c r="AO1188" s="11"/>
      <c r="AP1188" s="11"/>
      <c r="AQ1188" s="11"/>
      <c r="AR1188" s="11"/>
      <c r="AS1188" s="11"/>
      <c r="AT1188" s="14"/>
    </row>
    <row r="1189" spans="1:46" s="12" customFormat="1" ht="9.9499999999999993" customHeight="1">
      <c r="A1189" s="13"/>
      <c r="B1189" s="629"/>
      <c r="C1189" s="629"/>
      <c r="D1189" s="629"/>
      <c r="E1189" s="629"/>
      <c r="F1189" s="629"/>
      <c r="G1189" s="629"/>
      <c r="H1189" s="629"/>
      <c r="I1189" s="629"/>
      <c r="J1189" s="629"/>
      <c r="K1189" s="629"/>
      <c r="L1189" s="629"/>
      <c r="M1189" s="629"/>
      <c r="N1189" s="630"/>
      <c r="O1189" s="11"/>
      <c r="P1189" s="11"/>
      <c r="Q1189" s="11"/>
      <c r="R1189" s="11"/>
      <c r="S1189" s="11"/>
      <c r="T1189" s="11"/>
      <c r="U1189" s="11"/>
      <c r="V1189" s="11"/>
      <c r="W1189" s="14"/>
      <c r="X1189" s="13"/>
      <c r="Y1189" s="629"/>
      <c r="Z1189" s="629"/>
      <c r="AA1189" s="629"/>
      <c r="AB1189" s="629"/>
      <c r="AC1189" s="629"/>
      <c r="AD1189" s="629"/>
      <c r="AE1189" s="629"/>
      <c r="AF1189" s="629"/>
      <c r="AG1189" s="629"/>
      <c r="AH1189" s="629"/>
      <c r="AI1189" s="629"/>
      <c r="AJ1189" s="629"/>
      <c r="AK1189" s="630"/>
      <c r="AL1189" s="11"/>
      <c r="AM1189" s="11"/>
      <c r="AN1189" s="11"/>
      <c r="AO1189" s="11"/>
      <c r="AP1189" s="11"/>
      <c r="AQ1189" s="11"/>
      <c r="AR1189" s="11"/>
      <c r="AS1189" s="11"/>
      <c r="AT1189" s="14"/>
    </row>
    <row r="1190" spans="1:46" s="12" customFormat="1" ht="8.1" customHeight="1">
      <c r="A1190" s="13"/>
      <c r="B1190" s="629" t="s">
        <v>1126</v>
      </c>
      <c r="C1190" s="629"/>
      <c r="D1190" s="629"/>
      <c r="E1190" s="629"/>
      <c r="F1190" s="629"/>
      <c r="G1190" s="629"/>
      <c r="H1190" s="629"/>
      <c r="I1190" s="629"/>
      <c r="J1190" s="629"/>
      <c r="K1190" s="629"/>
      <c r="L1190" s="629"/>
      <c r="M1190" s="629"/>
      <c r="N1190" s="630"/>
      <c r="O1190" s="11"/>
      <c r="P1190" s="11"/>
      <c r="Q1190" s="11"/>
      <c r="R1190" s="11"/>
      <c r="S1190" s="11"/>
      <c r="T1190" s="11"/>
      <c r="U1190" s="11"/>
      <c r="V1190" s="11"/>
      <c r="W1190" s="14"/>
      <c r="X1190" s="13"/>
      <c r="Y1190" s="629" t="s">
        <v>1127</v>
      </c>
      <c r="Z1190" s="629"/>
      <c r="AA1190" s="629"/>
      <c r="AB1190" s="629"/>
      <c r="AC1190" s="629"/>
      <c r="AD1190" s="629"/>
      <c r="AE1190" s="629"/>
      <c r="AF1190" s="629"/>
      <c r="AG1190" s="629"/>
      <c r="AH1190" s="629"/>
      <c r="AI1190" s="629"/>
      <c r="AJ1190" s="629"/>
      <c r="AK1190" s="630"/>
      <c r="AL1190" s="11"/>
      <c r="AM1190" s="11"/>
      <c r="AN1190" s="11"/>
      <c r="AO1190" s="11"/>
      <c r="AP1190" s="11"/>
      <c r="AQ1190" s="11"/>
      <c r="AR1190" s="11"/>
      <c r="AS1190" s="11"/>
      <c r="AT1190" s="14"/>
    </row>
    <row r="1191" spans="1:46" s="12" customFormat="1" ht="8.1" customHeight="1">
      <c r="A1191" s="13"/>
      <c r="B1191" s="629"/>
      <c r="C1191" s="629"/>
      <c r="D1191" s="629"/>
      <c r="E1191" s="629"/>
      <c r="F1191" s="629"/>
      <c r="G1191" s="629"/>
      <c r="H1191" s="629"/>
      <c r="I1191" s="629"/>
      <c r="J1191" s="629"/>
      <c r="K1191" s="629"/>
      <c r="L1191" s="629"/>
      <c r="M1191" s="629"/>
      <c r="N1191" s="630"/>
      <c r="O1191" s="11"/>
      <c r="P1191" s="11"/>
      <c r="Q1191" s="11"/>
      <c r="R1191" s="11"/>
      <c r="S1191" s="11"/>
      <c r="T1191" s="11"/>
      <c r="U1191" s="11"/>
      <c r="V1191" s="11"/>
      <c r="W1191" s="14"/>
      <c r="X1191" s="13"/>
      <c r="Y1191" s="629"/>
      <c r="Z1191" s="629"/>
      <c r="AA1191" s="629"/>
      <c r="AB1191" s="629"/>
      <c r="AC1191" s="629"/>
      <c r="AD1191" s="629"/>
      <c r="AE1191" s="629"/>
      <c r="AF1191" s="629"/>
      <c r="AG1191" s="629"/>
      <c r="AH1191" s="629"/>
      <c r="AI1191" s="629"/>
      <c r="AJ1191" s="629"/>
      <c r="AK1191" s="630"/>
      <c r="AL1191" s="11"/>
      <c r="AM1191" s="11"/>
      <c r="AN1191" s="11"/>
      <c r="AO1191" s="11"/>
      <c r="AP1191" s="11"/>
      <c r="AQ1191" s="11"/>
      <c r="AR1191" s="11"/>
      <c r="AS1191" s="11"/>
      <c r="AT1191" s="14"/>
    </row>
    <row r="1192" spans="1:46" s="12" customFormat="1" ht="9.9499999999999993" customHeight="1">
      <c r="A1192" s="13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4"/>
      <c r="X1192" s="13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  <c r="AP1192" s="11"/>
      <c r="AQ1192" s="11"/>
      <c r="AR1192" s="11"/>
      <c r="AS1192" s="11"/>
      <c r="AT1192" s="14"/>
    </row>
    <row r="1193" spans="1:46" s="12" customFormat="1" ht="8.1" customHeight="1">
      <c r="A1193" s="13"/>
      <c r="B1193" s="631" t="s">
        <v>921</v>
      </c>
      <c r="C1193" s="631"/>
      <c r="D1193" s="631"/>
      <c r="E1193" s="631"/>
      <c r="F1193" s="631"/>
      <c r="G1193" s="631"/>
      <c r="H1193" s="631"/>
      <c r="I1193" s="631"/>
      <c r="J1193" s="631"/>
      <c r="K1193" s="631"/>
      <c r="L1193" s="631"/>
      <c r="M1193" s="631"/>
      <c r="N1193" s="632"/>
      <c r="O1193" s="11"/>
      <c r="P1193" s="11"/>
      <c r="Q1193" s="11"/>
      <c r="R1193" s="11"/>
      <c r="S1193" s="11"/>
      <c r="T1193" s="11"/>
      <c r="U1193" s="11"/>
      <c r="V1193" s="11"/>
      <c r="W1193" s="14"/>
      <c r="X1193" s="13"/>
      <c r="Y1193" s="631" t="s">
        <v>922</v>
      </c>
      <c r="Z1193" s="631"/>
      <c r="AA1193" s="631"/>
      <c r="AB1193" s="631"/>
      <c r="AC1193" s="631"/>
      <c r="AD1193" s="631"/>
      <c r="AE1193" s="631"/>
      <c r="AF1193" s="631"/>
      <c r="AG1193" s="631"/>
      <c r="AH1193" s="631"/>
      <c r="AI1193" s="631"/>
      <c r="AJ1193" s="631"/>
      <c r="AK1193" s="632"/>
      <c r="AL1193" s="11"/>
      <c r="AM1193" s="11"/>
      <c r="AN1193" s="11"/>
      <c r="AO1193" s="11"/>
      <c r="AP1193" s="11"/>
      <c r="AQ1193" s="11"/>
      <c r="AR1193" s="11"/>
      <c r="AS1193" s="11"/>
      <c r="AT1193" s="14"/>
    </row>
    <row r="1194" spans="1:46" s="12" customFormat="1" ht="9.9499999999999993" customHeight="1">
      <c r="A1194" s="13"/>
      <c r="B1194" s="631"/>
      <c r="C1194" s="631"/>
      <c r="D1194" s="631"/>
      <c r="E1194" s="631"/>
      <c r="F1194" s="631"/>
      <c r="G1194" s="631"/>
      <c r="H1194" s="631"/>
      <c r="I1194" s="631"/>
      <c r="J1194" s="631"/>
      <c r="K1194" s="631"/>
      <c r="L1194" s="631"/>
      <c r="M1194" s="631"/>
      <c r="N1194" s="632"/>
      <c r="O1194" s="11"/>
      <c r="P1194" s="11"/>
      <c r="Q1194" s="11"/>
      <c r="R1194" s="11"/>
      <c r="S1194" s="11"/>
      <c r="T1194" s="11"/>
      <c r="U1194" s="11"/>
      <c r="V1194" s="11"/>
      <c r="W1194" s="14"/>
      <c r="X1194" s="13"/>
      <c r="Y1194" s="631"/>
      <c r="Z1194" s="631"/>
      <c r="AA1194" s="631"/>
      <c r="AB1194" s="631"/>
      <c r="AC1194" s="631"/>
      <c r="AD1194" s="631"/>
      <c r="AE1194" s="631"/>
      <c r="AF1194" s="631"/>
      <c r="AG1194" s="631"/>
      <c r="AH1194" s="631"/>
      <c r="AI1194" s="631"/>
      <c r="AJ1194" s="631"/>
      <c r="AK1194" s="632"/>
      <c r="AL1194" s="11"/>
      <c r="AM1194" s="11"/>
      <c r="AN1194" s="11"/>
      <c r="AO1194" s="11"/>
      <c r="AP1194" s="11"/>
      <c r="AQ1194" s="11"/>
      <c r="AR1194" s="11"/>
      <c r="AS1194" s="11"/>
      <c r="AT1194" s="14"/>
    </row>
    <row r="1195" spans="1:46" s="12" customFormat="1" ht="9.9499999999999993" customHeight="1">
      <c r="A1195" s="13"/>
      <c r="B1195" s="631"/>
      <c r="C1195" s="631"/>
      <c r="D1195" s="631"/>
      <c r="E1195" s="631"/>
      <c r="F1195" s="631"/>
      <c r="G1195" s="631"/>
      <c r="H1195" s="631"/>
      <c r="I1195" s="631"/>
      <c r="J1195" s="631"/>
      <c r="K1195" s="631"/>
      <c r="L1195" s="631"/>
      <c r="M1195" s="631"/>
      <c r="N1195" s="632"/>
      <c r="O1195" s="11"/>
      <c r="P1195" s="11"/>
      <c r="Q1195" s="11"/>
      <c r="R1195" s="11"/>
      <c r="S1195" s="11"/>
      <c r="T1195" s="11"/>
      <c r="U1195" s="11"/>
      <c r="V1195" s="11"/>
      <c r="W1195" s="14"/>
      <c r="X1195" s="13"/>
      <c r="Y1195" s="631"/>
      <c r="Z1195" s="631"/>
      <c r="AA1195" s="631"/>
      <c r="AB1195" s="631"/>
      <c r="AC1195" s="631"/>
      <c r="AD1195" s="631"/>
      <c r="AE1195" s="631"/>
      <c r="AF1195" s="631"/>
      <c r="AG1195" s="631"/>
      <c r="AH1195" s="631"/>
      <c r="AI1195" s="631"/>
      <c r="AJ1195" s="631"/>
      <c r="AK1195" s="632"/>
      <c r="AL1195" s="11"/>
      <c r="AM1195" s="11"/>
      <c r="AN1195" s="11"/>
      <c r="AO1195" s="11"/>
      <c r="AP1195" s="11"/>
      <c r="AQ1195" s="11"/>
      <c r="AR1195" s="11"/>
      <c r="AS1195" s="11"/>
      <c r="AT1195" s="14"/>
    </row>
    <row r="1196" spans="1:46" s="12" customFormat="1" ht="9.9499999999999993" customHeight="1">
      <c r="A1196" s="13"/>
      <c r="B1196" s="631"/>
      <c r="C1196" s="631"/>
      <c r="D1196" s="631"/>
      <c r="E1196" s="631"/>
      <c r="F1196" s="631"/>
      <c r="G1196" s="631"/>
      <c r="H1196" s="631"/>
      <c r="I1196" s="631"/>
      <c r="J1196" s="631"/>
      <c r="K1196" s="631"/>
      <c r="L1196" s="631"/>
      <c r="M1196" s="631"/>
      <c r="N1196" s="632"/>
      <c r="O1196" s="11"/>
      <c r="P1196" s="11"/>
      <c r="Q1196" s="11"/>
      <c r="R1196" s="11"/>
      <c r="S1196" s="11"/>
      <c r="T1196" s="11"/>
      <c r="U1196" s="11"/>
      <c r="V1196" s="11"/>
      <c r="W1196" s="14"/>
      <c r="X1196" s="13"/>
      <c r="Y1196" s="631"/>
      <c r="Z1196" s="631"/>
      <c r="AA1196" s="631"/>
      <c r="AB1196" s="631"/>
      <c r="AC1196" s="631"/>
      <c r="AD1196" s="631"/>
      <c r="AE1196" s="631"/>
      <c r="AF1196" s="631"/>
      <c r="AG1196" s="631"/>
      <c r="AH1196" s="631"/>
      <c r="AI1196" s="631"/>
      <c r="AJ1196" s="631"/>
      <c r="AK1196" s="632"/>
      <c r="AL1196" s="11"/>
      <c r="AM1196" s="11"/>
      <c r="AN1196" s="11"/>
      <c r="AO1196" s="11"/>
      <c r="AP1196" s="11"/>
      <c r="AQ1196" s="11"/>
      <c r="AR1196" s="11"/>
      <c r="AS1196" s="11"/>
      <c r="AT1196" s="14"/>
    </row>
    <row r="1197" spans="1:46" s="12" customFormat="1" ht="6" customHeight="1">
      <c r="A1197" s="15"/>
      <c r="B1197" s="633"/>
      <c r="C1197" s="633"/>
      <c r="D1197" s="633"/>
      <c r="E1197" s="633"/>
      <c r="F1197" s="633"/>
      <c r="G1197" s="633"/>
      <c r="H1197" s="633"/>
      <c r="I1197" s="633"/>
      <c r="J1197" s="633"/>
      <c r="K1197" s="633"/>
      <c r="L1197" s="633"/>
      <c r="M1197" s="633"/>
      <c r="N1197" s="633"/>
      <c r="O1197" s="16"/>
      <c r="P1197" s="16"/>
      <c r="Q1197" s="16"/>
      <c r="R1197" s="16"/>
      <c r="S1197" s="16"/>
      <c r="T1197" s="16"/>
      <c r="U1197" s="16"/>
      <c r="V1197" s="16"/>
      <c r="W1197" s="17"/>
      <c r="X1197" s="15"/>
      <c r="Y1197" s="633"/>
      <c r="Z1197" s="633"/>
      <c r="AA1197" s="633"/>
      <c r="AB1197" s="633"/>
      <c r="AC1197" s="633"/>
      <c r="AD1197" s="633"/>
      <c r="AE1197" s="633"/>
      <c r="AF1197" s="633"/>
      <c r="AG1197" s="633"/>
      <c r="AH1197" s="633"/>
      <c r="AI1197" s="633"/>
      <c r="AJ1197" s="633"/>
      <c r="AK1197" s="633"/>
      <c r="AL1197" s="16"/>
      <c r="AM1197" s="16"/>
      <c r="AN1197" s="16"/>
      <c r="AO1197" s="16"/>
      <c r="AP1197" s="16"/>
      <c r="AQ1197" s="16"/>
      <c r="AR1197" s="16"/>
      <c r="AS1197" s="16"/>
      <c r="AT1197" s="17"/>
    </row>
    <row r="1198" spans="1:46" s="11" customFormat="1" ht="6.75" customHeight="1">
      <c r="A1198" s="8"/>
      <c r="B1198" s="9"/>
      <c r="C1198" s="9"/>
      <c r="D1198" s="9"/>
      <c r="E1198" s="9"/>
      <c r="F1198" s="9"/>
      <c r="G1198" s="9"/>
      <c r="H1198" s="9"/>
      <c r="I1198" s="9"/>
      <c r="J1198" s="9"/>
      <c r="K1198" s="9"/>
      <c r="L1198" s="9"/>
      <c r="M1198" s="9"/>
      <c r="N1198" s="9"/>
      <c r="O1198" s="9"/>
      <c r="P1198" s="9"/>
      <c r="Q1198" s="9"/>
      <c r="R1198" s="9"/>
      <c r="S1198" s="9"/>
      <c r="T1198" s="9"/>
      <c r="U1198" s="9"/>
      <c r="V1198" s="9"/>
      <c r="W1198" s="10"/>
      <c r="X1198" s="8"/>
      <c r="Y1198" s="9"/>
      <c r="Z1198" s="9"/>
      <c r="AA1198" s="9"/>
      <c r="AB1198" s="9"/>
      <c r="AC1198" s="9"/>
      <c r="AD1198" s="9"/>
      <c r="AE1198" s="9"/>
      <c r="AF1198" s="9"/>
      <c r="AG1198" s="9"/>
      <c r="AH1198" s="9"/>
      <c r="AI1198" s="9"/>
      <c r="AJ1198" s="9"/>
      <c r="AK1198" s="9"/>
      <c r="AL1198" s="9"/>
      <c r="AM1198" s="9"/>
      <c r="AN1198" s="9"/>
      <c r="AO1198" s="9"/>
      <c r="AP1198" s="9"/>
      <c r="AQ1198" s="9"/>
      <c r="AR1198" s="9"/>
      <c r="AS1198" s="9"/>
      <c r="AT1198" s="10"/>
    </row>
    <row r="1199" spans="1:46" s="12" customFormat="1" ht="12.75" customHeight="1">
      <c r="A1199" s="621" t="str">
        <f>Name</f>
        <v>ТСЖ "Ласточка"</v>
      </c>
      <c r="B1199" s="626"/>
      <c r="C1199" s="626"/>
      <c r="D1199" s="626"/>
      <c r="E1199" s="626"/>
      <c r="F1199" s="626"/>
      <c r="G1199" s="626"/>
      <c r="H1199" s="626"/>
      <c r="I1199" s="626"/>
      <c r="J1199" s="626"/>
      <c r="K1199" s="626"/>
      <c r="L1199" s="626"/>
      <c r="M1199" s="626"/>
      <c r="N1199" s="626"/>
      <c r="O1199" s="626"/>
      <c r="P1199" s="626"/>
      <c r="Q1199" s="626"/>
      <c r="R1199" s="626"/>
      <c r="S1199" s="626"/>
      <c r="T1199" s="626"/>
      <c r="U1199" s="626"/>
      <c r="V1199" s="626"/>
      <c r="W1199" s="627"/>
      <c r="X1199" s="621" t="str">
        <f>Name</f>
        <v>ТСЖ "Ласточка"</v>
      </c>
      <c r="Y1199" s="622"/>
      <c r="Z1199" s="622"/>
      <c r="AA1199" s="622"/>
      <c r="AB1199" s="622"/>
      <c r="AC1199" s="622"/>
      <c r="AD1199" s="622"/>
      <c r="AE1199" s="622"/>
      <c r="AF1199" s="622"/>
      <c r="AG1199" s="622"/>
      <c r="AH1199" s="622"/>
      <c r="AI1199" s="622"/>
      <c r="AJ1199" s="622"/>
      <c r="AK1199" s="622"/>
      <c r="AL1199" s="622"/>
      <c r="AM1199" s="622"/>
      <c r="AN1199" s="622"/>
      <c r="AO1199" s="622"/>
      <c r="AP1199" s="622"/>
      <c r="AQ1199" s="622"/>
      <c r="AR1199" s="622"/>
      <c r="AS1199" s="622"/>
      <c r="AT1199" s="623"/>
    </row>
    <row r="1200" spans="1:46" s="12" customFormat="1" ht="12.75" customHeight="1">
      <c r="A1200" s="621"/>
      <c r="B1200" s="626"/>
      <c r="C1200" s="626"/>
      <c r="D1200" s="626"/>
      <c r="E1200" s="626"/>
      <c r="F1200" s="626"/>
      <c r="G1200" s="626"/>
      <c r="H1200" s="626"/>
      <c r="I1200" s="626"/>
      <c r="J1200" s="626"/>
      <c r="K1200" s="626"/>
      <c r="L1200" s="626"/>
      <c r="M1200" s="626"/>
      <c r="N1200" s="626"/>
      <c r="O1200" s="626"/>
      <c r="P1200" s="626"/>
      <c r="Q1200" s="626"/>
      <c r="R1200" s="626"/>
      <c r="S1200" s="626"/>
      <c r="T1200" s="626"/>
      <c r="U1200" s="626"/>
      <c r="V1200" s="626"/>
      <c r="W1200" s="627"/>
      <c r="X1200" s="624"/>
      <c r="Y1200" s="622"/>
      <c r="Z1200" s="622"/>
      <c r="AA1200" s="622"/>
      <c r="AB1200" s="622"/>
      <c r="AC1200" s="622"/>
      <c r="AD1200" s="622"/>
      <c r="AE1200" s="622"/>
      <c r="AF1200" s="622"/>
      <c r="AG1200" s="622"/>
      <c r="AH1200" s="622"/>
      <c r="AI1200" s="622"/>
      <c r="AJ1200" s="622"/>
      <c r="AK1200" s="622"/>
      <c r="AL1200" s="622"/>
      <c r="AM1200" s="622"/>
      <c r="AN1200" s="622"/>
      <c r="AO1200" s="622"/>
      <c r="AP1200" s="622"/>
      <c r="AQ1200" s="622"/>
      <c r="AR1200" s="622"/>
      <c r="AS1200" s="622"/>
      <c r="AT1200" s="623"/>
    </row>
    <row r="1201" spans="1:46" s="12" customFormat="1" ht="6" customHeight="1">
      <c r="A1201" s="621"/>
      <c r="B1201" s="626"/>
      <c r="C1201" s="626"/>
      <c r="D1201" s="626"/>
      <c r="E1201" s="626"/>
      <c r="F1201" s="626"/>
      <c r="G1201" s="626"/>
      <c r="H1201" s="626"/>
      <c r="I1201" s="626"/>
      <c r="J1201" s="626"/>
      <c r="K1201" s="626"/>
      <c r="L1201" s="626"/>
      <c r="M1201" s="626"/>
      <c r="N1201" s="626"/>
      <c r="O1201" s="626"/>
      <c r="P1201" s="626"/>
      <c r="Q1201" s="626"/>
      <c r="R1201" s="626"/>
      <c r="S1201" s="626"/>
      <c r="T1201" s="626"/>
      <c r="U1201" s="626"/>
      <c r="V1201" s="626"/>
      <c r="W1201" s="627"/>
      <c r="X1201" s="13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4"/>
    </row>
    <row r="1202" spans="1:46" s="12" customFormat="1" ht="9.9499999999999993" customHeight="1">
      <c r="A1202" s="13"/>
      <c r="B1202" s="625" t="str">
        <f>"ИНН "&amp;INN&amp;", БИК "&amp;BIC&amp;", Р/С "&amp;PersonalAcc</f>
        <v>ИНН 2538091633, БИК 040813608, Р/С 40703810050000001746</v>
      </c>
      <c r="C1202" s="625"/>
      <c r="D1202" s="625"/>
      <c r="E1202" s="625"/>
      <c r="F1202" s="625"/>
      <c r="G1202" s="625"/>
      <c r="H1202" s="625"/>
      <c r="I1202" s="625"/>
      <c r="J1202" s="625"/>
      <c r="K1202" s="625"/>
      <c r="L1202" s="625"/>
      <c r="M1202" s="625"/>
      <c r="N1202" s="625"/>
      <c r="O1202" s="53"/>
      <c r="P1202" s="53"/>
      <c r="Q1202" s="53"/>
      <c r="R1202" s="53"/>
      <c r="S1202" s="53"/>
      <c r="T1202" s="53"/>
      <c r="U1202" s="53"/>
      <c r="V1202" s="53"/>
      <c r="W1202" s="14"/>
      <c r="X1202" s="13"/>
      <c r="Y1202" s="628" t="str">
        <f>"ИНН "&amp;INN&amp;", БИК "&amp;BIC&amp;", Р/С "&amp;PersonalAcc</f>
        <v>ИНН 2538091633, БИК 040813608, Р/С 40703810050000001746</v>
      </c>
      <c r="Z1202" s="628"/>
      <c r="AA1202" s="628"/>
      <c r="AB1202" s="628"/>
      <c r="AC1202" s="628"/>
      <c r="AD1202" s="628"/>
      <c r="AE1202" s="628"/>
      <c r="AF1202" s="628"/>
      <c r="AG1202" s="628"/>
      <c r="AH1202" s="628"/>
      <c r="AI1202" s="628"/>
      <c r="AJ1202" s="628"/>
      <c r="AK1202" s="628"/>
      <c r="AL1202" s="53"/>
      <c r="AM1202" s="53"/>
      <c r="AN1202" s="53"/>
      <c r="AO1202" s="53"/>
      <c r="AP1202" s="53"/>
      <c r="AQ1202" s="53"/>
      <c r="AR1202" s="53"/>
      <c r="AS1202" s="53"/>
      <c r="AT1202" s="14"/>
    </row>
    <row r="1203" spans="1:46" s="12" customFormat="1" ht="9.9499999999999993" customHeight="1">
      <c r="A1203" s="13"/>
      <c r="B1203" s="625"/>
      <c r="C1203" s="625"/>
      <c r="D1203" s="625"/>
      <c r="E1203" s="625"/>
      <c r="F1203" s="625"/>
      <c r="G1203" s="625"/>
      <c r="H1203" s="625"/>
      <c r="I1203" s="625"/>
      <c r="J1203" s="625"/>
      <c r="K1203" s="625"/>
      <c r="L1203" s="625"/>
      <c r="M1203" s="625"/>
      <c r="N1203" s="625"/>
      <c r="O1203" s="53"/>
      <c r="P1203" s="53"/>
      <c r="Q1203" s="53"/>
      <c r="R1203" s="53"/>
      <c r="S1203" s="53"/>
      <c r="T1203" s="53"/>
      <c r="U1203" s="53"/>
      <c r="V1203" s="53"/>
      <c r="W1203" s="14"/>
      <c r="X1203" s="13"/>
      <c r="Y1203" s="628"/>
      <c r="Z1203" s="628"/>
      <c r="AA1203" s="628"/>
      <c r="AB1203" s="628"/>
      <c r="AC1203" s="628"/>
      <c r="AD1203" s="628"/>
      <c r="AE1203" s="628"/>
      <c r="AF1203" s="628"/>
      <c r="AG1203" s="628"/>
      <c r="AH1203" s="628"/>
      <c r="AI1203" s="628"/>
      <c r="AJ1203" s="628"/>
      <c r="AK1203" s="628"/>
      <c r="AL1203" s="53"/>
      <c r="AM1203" s="53"/>
      <c r="AN1203" s="53"/>
      <c r="AO1203" s="53"/>
      <c r="AP1203" s="53"/>
      <c r="AQ1203" s="53"/>
      <c r="AR1203" s="53"/>
      <c r="AS1203" s="53"/>
      <c r="AT1203" s="14"/>
    </row>
    <row r="1204" spans="1:46" s="12" customFormat="1" ht="6" customHeight="1">
      <c r="A1204" s="13"/>
      <c r="B1204" s="625"/>
      <c r="C1204" s="625"/>
      <c r="D1204" s="625"/>
      <c r="E1204" s="625"/>
      <c r="F1204" s="625"/>
      <c r="G1204" s="625"/>
      <c r="H1204" s="625"/>
      <c r="I1204" s="625"/>
      <c r="J1204" s="625"/>
      <c r="K1204" s="625"/>
      <c r="L1204" s="625"/>
      <c r="M1204" s="625"/>
      <c r="N1204" s="625"/>
      <c r="O1204" s="11"/>
      <c r="P1204" s="11"/>
      <c r="Q1204" s="11"/>
      <c r="R1204" s="11"/>
      <c r="S1204" s="11"/>
      <c r="T1204" s="11"/>
      <c r="U1204" s="11"/>
      <c r="V1204" s="11"/>
      <c r="W1204" s="14"/>
      <c r="X1204" s="13"/>
      <c r="Y1204" s="628"/>
      <c r="Z1204" s="628"/>
      <c r="AA1204" s="628"/>
      <c r="AB1204" s="628"/>
      <c r="AC1204" s="628"/>
      <c r="AD1204" s="628"/>
      <c r="AE1204" s="628"/>
      <c r="AF1204" s="628"/>
      <c r="AG1204" s="628"/>
      <c r="AH1204" s="628"/>
      <c r="AI1204" s="628"/>
      <c r="AJ1204" s="628"/>
      <c r="AK1204" s="628"/>
      <c r="AL1204" s="11"/>
      <c r="AM1204" s="11"/>
      <c r="AN1204" s="11"/>
      <c r="AO1204" s="11"/>
      <c r="AP1204" s="11"/>
      <c r="AQ1204" s="11"/>
      <c r="AR1204" s="11"/>
      <c r="AS1204" s="11"/>
      <c r="AT1204" s="14"/>
    </row>
    <row r="1205" spans="1:46" s="12" customFormat="1" ht="8.1" customHeight="1">
      <c r="A1205" s="13"/>
      <c r="B1205" s="625"/>
      <c r="C1205" s="625"/>
      <c r="D1205" s="625"/>
      <c r="E1205" s="625"/>
      <c r="F1205" s="625"/>
      <c r="G1205" s="625"/>
      <c r="H1205" s="625"/>
      <c r="I1205" s="625"/>
      <c r="J1205" s="625"/>
      <c r="K1205" s="625"/>
      <c r="L1205" s="625"/>
      <c r="M1205" s="625"/>
      <c r="N1205" s="625"/>
      <c r="O1205" s="11"/>
      <c r="P1205" s="11"/>
      <c r="Q1205" s="11"/>
      <c r="R1205" s="11"/>
      <c r="S1205" s="11"/>
      <c r="T1205" s="11"/>
      <c r="U1205" s="11"/>
      <c r="V1205" s="11"/>
      <c r="W1205" s="14"/>
      <c r="X1205" s="13"/>
      <c r="Y1205" s="628"/>
      <c r="Z1205" s="628"/>
      <c r="AA1205" s="628"/>
      <c r="AB1205" s="628"/>
      <c r="AC1205" s="628"/>
      <c r="AD1205" s="628"/>
      <c r="AE1205" s="628"/>
      <c r="AF1205" s="628"/>
      <c r="AG1205" s="628"/>
      <c r="AH1205" s="628"/>
      <c r="AI1205" s="628"/>
      <c r="AJ1205" s="628"/>
      <c r="AK1205" s="628"/>
      <c r="AL1205" s="11"/>
      <c r="AM1205" s="11"/>
      <c r="AN1205" s="11"/>
      <c r="AO1205" s="11"/>
      <c r="AP1205" s="11"/>
      <c r="AQ1205" s="11"/>
      <c r="AR1205" s="11"/>
      <c r="AS1205" s="11"/>
      <c r="AT1205" s="14"/>
    </row>
    <row r="1206" spans="1:46" s="12" customFormat="1" ht="8.1" customHeight="1">
      <c r="A1206" s="13"/>
      <c r="B1206" s="625"/>
      <c r="C1206" s="625"/>
      <c r="D1206" s="625"/>
      <c r="E1206" s="625"/>
      <c r="F1206" s="625"/>
      <c r="G1206" s="625"/>
      <c r="H1206" s="625"/>
      <c r="I1206" s="625"/>
      <c r="J1206" s="625"/>
      <c r="K1206" s="625"/>
      <c r="L1206" s="625"/>
      <c r="M1206" s="625"/>
      <c r="N1206" s="625"/>
      <c r="O1206" s="11"/>
      <c r="P1206" s="11"/>
      <c r="Q1206" s="11"/>
      <c r="R1206" s="11"/>
      <c r="S1206" s="11"/>
      <c r="T1206" s="11"/>
      <c r="U1206" s="11"/>
      <c r="V1206" s="11"/>
      <c r="W1206" s="14"/>
      <c r="X1206" s="13"/>
      <c r="Y1206" s="628"/>
      <c r="Z1206" s="628"/>
      <c r="AA1206" s="628"/>
      <c r="AB1206" s="628"/>
      <c r="AC1206" s="628"/>
      <c r="AD1206" s="628"/>
      <c r="AE1206" s="628"/>
      <c r="AF1206" s="628"/>
      <c r="AG1206" s="628"/>
      <c r="AH1206" s="628"/>
      <c r="AI1206" s="628"/>
      <c r="AJ1206" s="628"/>
      <c r="AK1206" s="628"/>
      <c r="AL1206" s="11"/>
      <c r="AM1206" s="11"/>
      <c r="AN1206" s="11"/>
      <c r="AO1206" s="11"/>
      <c r="AP1206" s="11"/>
      <c r="AQ1206" s="11"/>
      <c r="AR1206" s="11"/>
      <c r="AS1206" s="11"/>
      <c r="AT1206" s="14"/>
    </row>
    <row r="1207" spans="1:46" s="12" customFormat="1" ht="9.9499999999999993" customHeight="1">
      <c r="A1207" s="13"/>
      <c r="B1207" s="629" t="s">
        <v>802</v>
      </c>
      <c r="C1207" s="629"/>
      <c r="D1207" s="629"/>
      <c r="E1207" s="629"/>
      <c r="F1207" s="629"/>
      <c r="G1207" s="629"/>
      <c r="H1207" s="629"/>
      <c r="I1207" s="629"/>
      <c r="J1207" s="629"/>
      <c r="K1207" s="629"/>
      <c r="L1207" s="629"/>
      <c r="M1207" s="629"/>
      <c r="N1207" s="630"/>
      <c r="O1207" s="11"/>
      <c r="P1207" s="11"/>
      <c r="Q1207" s="11"/>
      <c r="R1207" s="11"/>
      <c r="S1207" s="11"/>
      <c r="T1207" s="11"/>
      <c r="U1207" s="11"/>
      <c r="V1207" s="11"/>
      <c r="W1207" s="14"/>
      <c r="X1207" s="13"/>
      <c r="Y1207" s="629" t="s">
        <v>803</v>
      </c>
      <c r="Z1207" s="629"/>
      <c r="AA1207" s="629"/>
      <c r="AB1207" s="629"/>
      <c r="AC1207" s="629"/>
      <c r="AD1207" s="629"/>
      <c r="AE1207" s="629"/>
      <c r="AF1207" s="629"/>
      <c r="AG1207" s="629"/>
      <c r="AH1207" s="629"/>
      <c r="AI1207" s="629"/>
      <c r="AJ1207" s="629"/>
      <c r="AK1207" s="630"/>
      <c r="AL1207" s="11"/>
      <c r="AM1207" s="11"/>
      <c r="AN1207" s="11"/>
      <c r="AO1207" s="11"/>
      <c r="AP1207" s="11"/>
      <c r="AQ1207" s="11"/>
      <c r="AR1207" s="11"/>
      <c r="AS1207" s="11"/>
      <c r="AT1207" s="14"/>
    </row>
    <row r="1208" spans="1:46" s="12" customFormat="1" ht="8.1" customHeight="1">
      <c r="A1208" s="13"/>
      <c r="B1208" s="629"/>
      <c r="C1208" s="629"/>
      <c r="D1208" s="629"/>
      <c r="E1208" s="629"/>
      <c r="F1208" s="629"/>
      <c r="G1208" s="629"/>
      <c r="H1208" s="629"/>
      <c r="I1208" s="629"/>
      <c r="J1208" s="629"/>
      <c r="K1208" s="629"/>
      <c r="L1208" s="629"/>
      <c r="M1208" s="629"/>
      <c r="N1208" s="630"/>
      <c r="O1208" s="11"/>
      <c r="P1208" s="11"/>
      <c r="Q1208" s="11"/>
      <c r="R1208" s="11"/>
      <c r="S1208" s="11"/>
      <c r="T1208" s="11"/>
      <c r="U1208" s="11"/>
      <c r="V1208" s="11"/>
      <c r="W1208" s="14"/>
      <c r="X1208" s="13"/>
      <c r="Y1208" s="629"/>
      <c r="Z1208" s="629"/>
      <c r="AA1208" s="629"/>
      <c r="AB1208" s="629"/>
      <c r="AC1208" s="629"/>
      <c r="AD1208" s="629"/>
      <c r="AE1208" s="629"/>
      <c r="AF1208" s="629"/>
      <c r="AG1208" s="629"/>
      <c r="AH1208" s="629"/>
      <c r="AI1208" s="629"/>
      <c r="AJ1208" s="629"/>
      <c r="AK1208" s="630"/>
      <c r="AL1208" s="11"/>
      <c r="AM1208" s="11"/>
      <c r="AN1208" s="11"/>
      <c r="AO1208" s="11"/>
      <c r="AP1208" s="11"/>
      <c r="AQ1208" s="11"/>
      <c r="AR1208" s="11"/>
      <c r="AS1208" s="11"/>
      <c r="AT1208" s="14"/>
    </row>
    <row r="1209" spans="1:46" s="12" customFormat="1" ht="8.1" customHeight="1">
      <c r="A1209" s="13"/>
      <c r="B1209" s="629" t="s">
        <v>1020</v>
      </c>
      <c r="C1209" s="629"/>
      <c r="D1209" s="629"/>
      <c r="E1209" s="629"/>
      <c r="F1209" s="629"/>
      <c r="G1209" s="629"/>
      <c r="H1209" s="629"/>
      <c r="I1209" s="629"/>
      <c r="J1209" s="629"/>
      <c r="K1209" s="629"/>
      <c r="L1209" s="629"/>
      <c r="M1209" s="629"/>
      <c r="N1209" s="630"/>
      <c r="O1209" s="11"/>
      <c r="P1209" s="11"/>
      <c r="Q1209" s="11"/>
      <c r="R1209" s="11"/>
      <c r="S1209" s="11"/>
      <c r="T1209" s="11"/>
      <c r="U1209" s="11"/>
      <c r="V1209" s="11"/>
      <c r="W1209" s="14"/>
      <c r="X1209" s="13"/>
      <c r="Y1209" s="629" t="s">
        <v>1020</v>
      </c>
      <c r="Z1209" s="629"/>
      <c r="AA1209" s="629"/>
      <c r="AB1209" s="629"/>
      <c r="AC1209" s="629"/>
      <c r="AD1209" s="629"/>
      <c r="AE1209" s="629"/>
      <c r="AF1209" s="629"/>
      <c r="AG1209" s="629"/>
      <c r="AH1209" s="629"/>
      <c r="AI1209" s="629"/>
      <c r="AJ1209" s="629"/>
      <c r="AK1209" s="630"/>
      <c r="AL1209" s="11"/>
      <c r="AM1209" s="11"/>
      <c r="AN1209" s="11"/>
      <c r="AO1209" s="11"/>
      <c r="AP1209" s="11"/>
      <c r="AQ1209" s="11"/>
      <c r="AR1209" s="11"/>
      <c r="AS1209" s="11"/>
      <c r="AT1209" s="14"/>
    </row>
    <row r="1210" spans="1:46" s="12" customFormat="1" ht="9.9499999999999993" customHeight="1">
      <c r="A1210" s="13"/>
      <c r="B1210" s="629"/>
      <c r="C1210" s="629"/>
      <c r="D1210" s="629"/>
      <c r="E1210" s="629"/>
      <c r="F1210" s="629"/>
      <c r="G1210" s="629"/>
      <c r="H1210" s="629"/>
      <c r="I1210" s="629"/>
      <c r="J1210" s="629"/>
      <c r="K1210" s="629"/>
      <c r="L1210" s="629"/>
      <c r="M1210" s="629"/>
      <c r="N1210" s="630"/>
      <c r="O1210" s="11"/>
      <c r="P1210" s="11"/>
      <c r="Q1210" s="11"/>
      <c r="R1210" s="11"/>
      <c r="S1210" s="11"/>
      <c r="T1210" s="11"/>
      <c r="U1210" s="11"/>
      <c r="V1210" s="11"/>
      <c r="W1210" s="14"/>
      <c r="X1210" s="13"/>
      <c r="Y1210" s="629"/>
      <c r="Z1210" s="629"/>
      <c r="AA1210" s="629"/>
      <c r="AB1210" s="629"/>
      <c r="AC1210" s="629"/>
      <c r="AD1210" s="629"/>
      <c r="AE1210" s="629"/>
      <c r="AF1210" s="629"/>
      <c r="AG1210" s="629"/>
      <c r="AH1210" s="629"/>
      <c r="AI1210" s="629"/>
      <c r="AJ1210" s="629"/>
      <c r="AK1210" s="630"/>
      <c r="AL1210" s="11"/>
      <c r="AM1210" s="11"/>
      <c r="AN1210" s="11"/>
      <c r="AO1210" s="11"/>
      <c r="AP1210" s="11"/>
      <c r="AQ1210" s="11"/>
      <c r="AR1210" s="11"/>
      <c r="AS1210" s="11"/>
      <c r="AT1210" s="14"/>
    </row>
    <row r="1211" spans="1:46" s="12" customFormat="1" ht="8.1" customHeight="1">
      <c r="A1211" s="13"/>
      <c r="B1211" s="629" t="s">
        <v>1128</v>
      </c>
      <c r="C1211" s="629"/>
      <c r="D1211" s="629"/>
      <c r="E1211" s="629"/>
      <c r="F1211" s="629"/>
      <c r="G1211" s="629"/>
      <c r="H1211" s="629"/>
      <c r="I1211" s="629"/>
      <c r="J1211" s="629"/>
      <c r="K1211" s="629"/>
      <c r="L1211" s="629"/>
      <c r="M1211" s="629"/>
      <c r="N1211" s="630"/>
      <c r="O1211" s="11"/>
      <c r="P1211" s="11"/>
      <c r="Q1211" s="11"/>
      <c r="R1211" s="11"/>
      <c r="S1211" s="11"/>
      <c r="T1211" s="11"/>
      <c r="U1211" s="11"/>
      <c r="V1211" s="11"/>
      <c r="W1211" s="14"/>
      <c r="X1211" s="13"/>
      <c r="Y1211" s="629" t="s">
        <v>1129</v>
      </c>
      <c r="Z1211" s="629"/>
      <c r="AA1211" s="629"/>
      <c r="AB1211" s="629"/>
      <c r="AC1211" s="629"/>
      <c r="AD1211" s="629"/>
      <c r="AE1211" s="629"/>
      <c r="AF1211" s="629"/>
      <c r="AG1211" s="629"/>
      <c r="AH1211" s="629"/>
      <c r="AI1211" s="629"/>
      <c r="AJ1211" s="629"/>
      <c r="AK1211" s="630"/>
      <c r="AL1211" s="11"/>
      <c r="AM1211" s="11"/>
      <c r="AN1211" s="11"/>
      <c r="AO1211" s="11"/>
      <c r="AP1211" s="11"/>
      <c r="AQ1211" s="11"/>
      <c r="AR1211" s="11"/>
      <c r="AS1211" s="11"/>
      <c r="AT1211" s="14"/>
    </row>
    <row r="1212" spans="1:46" s="12" customFormat="1" ht="8.1" customHeight="1">
      <c r="A1212" s="13"/>
      <c r="B1212" s="629"/>
      <c r="C1212" s="629"/>
      <c r="D1212" s="629"/>
      <c r="E1212" s="629"/>
      <c r="F1212" s="629"/>
      <c r="G1212" s="629"/>
      <c r="H1212" s="629"/>
      <c r="I1212" s="629"/>
      <c r="J1212" s="629"/>
      <c r="K1212" s="629"/>
      <c r="L1212" s="629"/>
      <c r="M1212" s="629"/>
      <c r="N1212" s="630"/>
      <c r="O1212" s="11"/>
      <c r="P1212" s="11"/>
      <c r="Q1212" s="11"/>
      <c r="R1212" s="11"/>
      <c r="S1212" s="11"/>
      <c r="T1212" s="11"/>
      <c r="U1212" s="11"/>
      <c r="V1212" s="11"/>
      <c r="W1212" s="14"/>
      <c r="X1212" s="13"/>
      <c r="Y1212" s="629"/>
      <c r="Z1212" s="629"/>
      <c r="AA1212" s="629"/>
      <c r="AB1212" s="629"/>
      <c r="AC1212" s="629"/>
      <c r="AD1212" s="629"/>
      <c r="AE1212" s="629"/>
      <c r="AF1212" s="629"/>
      <c r="AG1212" s="629"/>
      <c r="AH1212" s="629"/>
      <c r="AI1212" s="629"/>
      <c r="AJ1212" s="629"/>
      <c r="AK1212" s="630"/>
      <c r="AL1212" s="11"/>
      <c r="AM1212" s="11"/>
      <c r="AN1212" s="11"/>
      <c r="AO1212" s="11"/>
      <c r="AP1212" s="11"/>
      <c r="AQ1212" s="11"/>
      <c r="AR1212" s="11"/>
      <c r="AS1212" s="11"/>
      <c r="AT1212" s="14"/>
    </row>
    <row r="1213" spans="1:46" s="12" customFormat="1" ht="9.75" customHeight="1">
      <c r="A1213" s="13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4"/>
      <c r="X1213" s="13"/>
      <c r="Y1213" s="11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1"/>
      <c r="AL1213" s="11"/>
      <c r="AM1213" s="11"/>
      <c r="AN1213" s="11"/>
      <c r="AO1213" s="11"/>
      <c r="AP1213" s="11"/>
      <c r="AQ1213" s="11"/>
      <c r="AR1213" s="11"/>
      <c r="AS1213" s="11"/>
      <c r="AT1213" s="14"/>
    </row>
    <row r="1214" spans="1:46" s="12" customFormat="1" ht="8.1" customHeight="1">
      <c r="A1214" s="13"/>
      <c r="B1214" s="631" t="s">
        <v>923</v>
      </c>
      <c r="C1214" s="631"/>
      <c r="D1214" s="631"/>
      <c r="E1214" s="631"/>
      <c r="F1214" s="631"/>
      <c r="G1214" s="631"/>
      <c r="H1214" s="631"/>
      <c r="I1214" s="631"/>
      <c r="J1214" s="631"/>
      <c r="K1214" s="631"/>
      <c r="L1214" s="631"/>
      <c r="M1214" s="631"/>
      <c r="N1214" s="632"/>
      <c r="O1214" s="11"/>
      <c r="P1214" s="11"/>
      <c r="Q1214" s="11"/>
      <c r="R1214" s="11"/>
      <c r="S1214" s="11"/>
      <c r="T1214" s="11"/>
      <c r="U1214" s="11"/>
      <c r="V1214" s="11"/>
      <c r="W1214" s="14"/>
      <c r="X1214" s="13"/>
      <c r="Y1214" s="631" t="s">
        <v>924</v>
      </c>
      <c r="Z1214" s="631"/>
      <c r="AA1214" s="631"/>
      <c r="AB1214" s="631"/>
      <c r="AC1214" s="631"/>
      <c r="AD1214" s="631"/>
      <c r="AE1214" s="631"/>
      <c r="AF1214" s="631"/>
      <c r="AG1214" s="631"/>
      <c r="AH1214" s="631"/>
      <c r="AI1214" s="631"/>
      <c r="AJ1214" s="631"/>
      <c r="AK1214" s="632"/>
      <c r="AL1214" s="11"/>
      <c r="AM1214" s="11"/>
      <c r="AN1214" s="11"/>
      <c r="AO1214" s="11"/>
      <c r="AP1214" s="11"/>
      <c r="AQ1214" s="11"/>
      <c r="AR1214" s="11"/>
      <c r="AS1214" s="11"/>
      <c r="AT1214" s="14"/>
    </row>
    <row r="1215" spans="1:46" s="12" customFormat="1" ht="9.9499999999999993" customHeight="1">
      <c r="A1215" s="13"/>
      <c r="B1215" s="631"/>
      <c r="C1215" s="631"/>
      <c r="D1215" s="631"/>
      <c r="E1215" s="631"/>
      <c r="F1215" s="631"/>
      <c r="G1215" s="631"/>
      <c r="H1215" s="631"/>
      <c r="I1215" s="631"/>
      <c r="J1215" s="631"/>
      <c r="K1215" s="631"/>
      <c r="L1215" s="631"/>
      <c r="M1215" s="631"/>
      <c r="N1215" s="632"/>
      <c r="O1215" s="11"/>
      <c r="P1215" s="11"/>
      <c r="Q1215" s="11"/>
      <c r="R1215" s="11"/>
      <c r="S1215" s="11"/>
      <c r="T1215" s="11"/>
      <c r="U1215" s="11"/>
      <c r="V1215" s="11"/>
      <c r="W1215" s="14"/>
      <c r="X1215" s="13"/>
      <c r="Y1215" s="631"/>
      <c r="Z1215" s="631"/>
      <c r="AA1215" s="631"/>
      <c r="AB1215" s="631"/>
      <c r="AC1215" s="631"/>
      <c r="AD1215" s="631"/>
      <c r="AE1215" s="631"/>
      <c r="AF1215" s="631"/>
      <c r="AG1215" s="631"/>
      <c r="AH1215" s="631"/>
      <c r="AI1215" s="631"/>
      <c r="AJ1215" s="631"/>
      <c r="AK1215" s="632"/>
      <c r="AL1215" s="11"/>
      <c r="AM1215" s="11"/>
      <c r="AN1215" s="11"/>
      <c r="AO1215" s="11"/>
      <c r="AP1215" s="11"/>
      <c r="AQ1215" s="11"/>
      <c r="AR1215" s="11"/>
      <c r="AS1215" s="11"/>
      <c r="AT1215" s="14"/>
    </row>
    <row r="1216" spans="1:46" s="12" customFormat="1" ht="9.9499999999999993" customHeight="1">
      <c r="A1216" s="13"/>
      <c r="B1216" s="631"/>
      <c r="C1216" s="631"/>
      <c r="D1216" s="631"/>
      <c r="E1216" s="631"/>
      <c r="F1216" s="631"/>
      <c r="G1216" s="631"/>
      <c r="H1216" s="631"/>
      <c r="I1216" s="631"/>
      <c r="J1216" s="631"/>
      <c r="K1216" s="631"/>
      <c r="L1216" s="631"/>
      <c r="M1216" s="631"/>
      <c r="N1216" s="632"/>
      <c r="O1216" s="11"/>
      <c r="P1216" s="11"/>
      <c r="Q1216" s="11"/>
      <c r="R1216" s="11"/>
      <c r="S1216" s="11"/>
      <c r="T1216" s="11"/>
      <c r="U1216" s="11"/>
      <c r="V1216" s="11"/>
      <c r="W1216" s="14"/>
      <c r="X1216" s="13"/>
      <c r="Y1216" s="631"/>
      <c r="Z1216" s="631"/>
      <c r="AA1216" s="631"/>
      <c r="AB1216" s="631"/>
      <c r="AC1216" s="631"/>
      <c r="AD1216" s="631"/>
      <c r="AE1216" s="631"/>
      <c r="AF1216" s="631"/>
      <c r="AG1216" s="631"/>
      <c r="AH1216" s="631"/>
      <c r="AI1216" s="631"/>
      <c r="AJ1216" s="631"/>
      <c r="AK1216" s="632"/>
      <c r="AL1216" s="11"/>
      <c r="AM1216" s="11"/>
      <c r="AN1216" s="11"/>
      <c r="AO1216" s="11"/>
      <c r="AP1216" s="11"/>
      <c r="AQ1216" s="11"/>
      <c r="AR1216" s="11"/>
      <c r="AS1216" s="11"/>
      <c r="AT1216" s="14"/>
    </row>
    <row r="1217" spans="1:46" s="12" customFormat="1" ht="9.9499999999999993" customHeight="1">
      <c r="A1217" s="13"/>
      <c r="B1217" s="631"/>
      <c r="C1217" s="631"/>
      <c r="D1217" s="631"/>
      <c r="E1217" s="631"/>
      <c r="F1217" s="631"/>
      <c r="G1217" s="631"/>
      <c r="H1217" s="631"/>
      <c r="I1217" s="631"/>
      <c r="J1217" s="631"/>
      <c r="K1217" s="631"/>
      <c r="L1217" s="631"/>
      <c r="M1217" s="631"/>
      <c r="N1217" s="632"/>
      <c r="O1217" s="11"/>
      <c r="P1217" s="11"/>
      <c r="Q1217" s="11"/>
      <c r="R1217" s="11"/>
      <c r="S1217" s="11"/>
      <c r="T1217" s="11"/>
      <c r="U1217" s="11"/>
      <c r="V1217" s="11"/>
      <c r="W1217" s="14"/>
      <c r="X1217" s="13"/>
      <c r="Y1217" s="631"/>
      <c r="Z1217" s="631"/>
      <c r="AA1217" s="631"/>
      <c r="AB1217" s="631"/>
      <c r="AC1217" s="631"/>
      <c r="AD1217" s="631"/>
      <c r="AE1217" s="631"/>
      <c r="AF1217" s="631"/>
      <c r="AG1217" s="631"/>
      <c r="AH1217" s="631"/>
      <c r="AI1217" s="631"/>
      <c r="AJ1217" s="631"/>
      <c r="AK1217" s="632"/>
      <c r="AL1217" s="11"/>
      <c r="AM1217" s="11"/>
      <c r="AN1217" s="11"/>
      <c r="AO1217" s="11"/>
      <c r="AP1217" s="11"/>
      <c r="AQ1217" s="11"/>
      <c r="AR1217" s="11"/>
      <c r="AS1217" s="11"/>
      <c r="AT1217" s="14"/>
    </row>
    <row r="1218" spans="1:46" s="12" customFormat="1" ht="6" customHeight="1">
      <c r="A1218" s="15"/>
      <c r="B1218" s="633"/>
      <c r="C1218" s="633"/>
      <c r="D1218" s="633"/>
      <c r="E1218" s="633"/>
      <c r="F1218" s="633"/>
      <c r="G1218" s="633"/>
      <c r="H1218" s="633"/>
      <c r="I1218" s="633"/>
      <c r="J1218" s="633"/>
      <c r="K1218" s="633"/>
      <c r="L1218" s="633"/>
      <c r="M1218" s="633"/>
      <c r="N1218" s="633"/>
      <c r="O1218" s="16"/>
      <c r="P1218" s="16"/>
      <c r="Q1218" s="16"/>
      <c r="R1218" s="16"/>
      <c r="S1218" s="16"/>
      <c r="T1218" s="16"/>
      <c r="U1218" s="16"/>
      <c r="V1218" s="16"/>
      <c r="W1218" s="17"/>
      <c r="X1218" s="15"/>
      <c r="Y1218" s="633"/>
      <c r="Z1218" s="633"/>
      <c r="AA1218" s="633"/>
      <c r="AB1218" s="633"/>
      <c r="AC1218" s="633"/>
      <c r="AD1218" s="633"/>
      <c r="AE1218" s="633"/>
      <c r="AF1218" s="633"/>
      <c r="AG1218" s="633"/>
      <c r="AH1218" s="633"/>
      <c r="AI1218" s="633"/>
      <c r="AJ1218" s="633"/>
      <c r="AK1218" s="633"/>
      <c r="AL1218" s="16"/>
      <c r="AM1218" s="16"/>
      <c r="AN1218" s="16"/>
      <c r="AO1218" s="16"/>
      <c r="AP1218" s="16"/>
      <c r="AQ1218" s="16"/>
      <c r="AR1218" s="16"/>
      <c r="AS1218" s="16"/>
      <c r="AT1218" s="17"/>
    </row>
    <row r="1219" spans="1:46" s="11" customFormat="1" ht="6.75" customHeight="1">
      <c r="A1219" s="8"/>
      <c r="B1219" s="9"/>
      <c r="C1219" s="9"/>
      <c r="D1219" s="9"/>
      <c r="E1219" s="9"/>
      <c r="F1219" s="9"/>
      <c r="G1219" s="9"/>
      <c r="H1219" s="9"/>
      <c r="I1219" s="9"/>
      <c r="J1219" s="9"/>
      <c r="K1219" s="9"/>
      <c r="L1219" s="9"/>
      <c r="M1219" s="9"/>
      <c r="N1219" s="9"/>
      <c r="O1219" s="9"/>
      <c r="P1219" s="9"/>
      <c r="Q1219" s="9"/>
      <c r="R1219" s="9"/>
      <c r="S1219" s="9"/>
      <c r="T1219" s="9"/>
      <c r="U1219" s="9"/>
      <c r="V1219" s="9"/>
      <c r="W1219" s="10"/>
      <c r="X1219" s="8"/>
      <c r="Y1219" s="9"/>
      <c r="Z1219" s="9"/>
      <c r="AA1219" s="9"/>
      <c r="AB1219" s="9"/>
      <c r="AC1219" s="9"/>
      <c r="AD1219" s="9"/>
      <c r="AE1219" s="9"/>
      <c r="AF1219" s="9"/>
      <c r="AG1219" s="9"/>
      <c r="AH1219" s="9"/>
      <c r="AI1219" s="9"/>
      <c r="AJ1219" s="9"/>
      <c r="AK1219" s="9"/>
      <c r="AL1219" s="9"/>
      <c r="AM1219" s="9"/>
      <c r="AN1219" s="9"/>
      <c r="AO1219" s="9"/>
      <c r="AP1219" s="9"/>
      <c r="AQ1219" s="9"/>
      <c r="AR1219" s="9"/>
      <c r="AS1219" s="9"/>
      <c r="AT1219" s="10"/>
    </row>
    <row r="1220" spans="1:46" s="12" customFormat="1" ht="12.75" customHeight="1">
      <c r="A1220" s="621" t="str">
        <f>Name</f>
        <v>ТСЖ "Ласточка"</v>
      </c>
      <c r="B1220" s="622"/>
      <c r="C1220" s="622"/>
      <c r="D1220" s="622"/>
      <c r="E1220" s="622"/>
      <c r="F1220" s="622"/>
      <c r="G1220" s="622"/>
      <c r="H1220" s="622"/>
      <c r="I1220" s="622"/>
      <c r="J1220" s="622"/>
      <c r="K1220" s="622"/>
      <c r="L1220" s="622"/>
      <c r="M1220" s="622"/>
      <c r="N1220" s="622"/>
      <c r="O1220" s="622"/>
      <c r="P1220" s="622"/>
      <c r="Q1220" s="622"/>
      <c r="R1220" s="622"/>
      <c r="S1220" s="622"/>
      <c r="T1220" s="622"/>
      <c r="U1220" s="622"/>
      <c r="V1220" s="622"/>
      <c r="W1220" s="623"/>
      <c r="X1220" s="621" t="str">
        <f>Name</f>
        <v>ТСЖ "Ласточка"</v>
      </c>
      <c r="Y1220" s="622"/>
      <c r="Z1220" s="622"/>
      <c r="AA1220" s="622"/>
      <c r="AB1220" s="622"/>
      <c r="AC1220" s="622"/>
      <c r="AD1220" s="622"/>
      <c r="AE1220" s="622"/>
      <c r="AF1220" s="622"/>
      <c r="AG1220" s="622"/>
      <c r="AH1220" s="622"/>
      <c r="AI1220" s="622"/>
      <c r="AJ1220" s="622"/>
      <c r="AK1220" s="622"/>
      <c r="AL1220" s="622"/>
      <c r="AM1220" s="622"/>
      <c r="AN1220" s="622"/>
      <c r="AO1220" s="622"/>
      <c r="AP1220" s="622"/>
      <c r="AQ1220" s="622"/>
      <c r="AR1220" s="622"/>
      <c r="AS1220" s="622"/>
      <c r="AT1220" s="623"/>
    </row>
    <row r="1221" spans="1:46" s="12" customFormat="1" ht="12.75" customHeight="1">
      <c r="A1221" s="624"/>
      <c r="B1221" s="622"/>
      <c r="C1221" s="622"/>
      <c r="D1221" s="622"/>
      <c r="E1221" s="622"/>
      <c r="F1221" s="622"/>
      <c r="G1221" s="622"/>
      <c r="H1221" s="622"/>
      <c r="I1221" s="622"/>
      <c r="J1221" s="622"/>
      <c r="K1221" s="622"/>
      <c r="L1221" s="622"/>
      <c r="M1221" s="622"/>
      <c r="N1221" s="622"/>
      <c r="O1221" s="622"/>
      <c r="P1221" s="622"/>
      <c r="Q1221" s="622"/>
      <c r="R1221" s="622"/>
      <c r="S1221" s="622"/>
      <c r="T1221" s="622"/>
      <c r="U1221" s="622"/>
      <c r="V1221" s="622"/>
      <c r="W1221" s="623"/>
      <c r="X1221" s="624"/>
      <c r="Y1221" s="622"/>
      <c r="Z1221" s="622"/>
      <c r="AA1221" s="622"/>
      <c r="AB1221" s="622"/>
      <c r="AC1221" s="622"/>
      <c r="AD1221" s="622"/>
      <c r="AE1221" s="622"/>
      <c r="AF1221" s="622"/>
      <c r="AG1221" s="622"/>
      <c r="AH1221" s="622"/>
      <c r="AI1221" s="622"/>
      <c r="AJ1221" s="622"/>
      <c r="AK1221" s="622"/>
      <c r="AL1221" s="622"/>
      <c r="AM1221" s="622"/>
      <c r="AN1221" s="622"/>
      <c r="AO1221" s="622"/>
      <c r="AP1221" s="622"/>
      <c r="AQ1221" s="622"/>
      <c r="AR1221" s="622"/>
      <c r="AS1221" s="622"/>
      <c r="AT1221" s="623"/>
    </row>
    <row r="1222" spans="1:46" s="12" customFormat="1" ht="6" customHeight="1">
      <c r="A1222" s="13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4"/>
      <c r="X1222" s="13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  <c r="AP1222" s="11"/>
      <c r="AQ1222" s="11"/>
      <c r="AR1222" s="11"/>
      <c r="AS1222" s="11"/>
      <c r="AT1222" s="14"/>
    </row>
    <row r="1223" spans="1:46" s="12" customFormat="1" ht="9.9499999999999993" customHeight="1">
      <c r="A1223" s="13"/>
      <c r="B1223" s="628" t="str">
        <f>"ИНН "&amp;INN&amp;", БИК "&amp;BIC&amp;", Р/С "&amp;PersonalAcc</f>
        <v>ИНН 2538091633, БИК 040813608, Р/С 40703810050000001746</v>
      </c>
      <c r="C1223" s="628"/>
      <c r="D1223" s="628"/>
      <c r="E1223" s="628"/>
      <c r="F1223" s="628"/>
      <c r="G1223" s="628"/>
      <c r="H1223" s="628"/>
      <c r="I1223" s="628"/>
      <c r="J1223" s="628"/>
      <c r="K1223" s="628"/>
      <c r="L1223" s="628"/>
      <c r="M1223" s="628"/>
      <c r="N1223" s="628"/>
      <c r="O1223" s="53"/>
      <c r="P1223" s="53"/>
      <c r="Q1223" s="53"/>
      <c r="R1223" s="53"/>
      <c r="S1223" s="53"/>
      <c r="T1223" s="53"/>
      <c r="U1223" s="53"/>
      <c r="V1223" s="53"/>
      <c r="W1223" s="14"/>
      <c r="X1223" s="13"/>
      <c r="Y1223" s="628" t="str">
        <f>"ИНН "&amp;INN&amp;", БИК "&amp;BIC&amp;", Р/С "&amp;PersonalAcc</f>
        <v>ИНН 2538091633, БИК 040813608, Р/С 40703810050000001746</v>
      </c>
      <c r="Z1223" s="628"/>
      <c r="AA1223" s="628"/>
      <c r="AB1223" s="628"/>
      <c r="AC1223" s="628"/>
      <c r="AD1223" s="628"/>
      <c r="AE1223" s="628"/>
      <c r="AF1223" s="628"/>
      <c r="AG1223" s="628"/>
      <c r="AH1223" s="628"/>
      <c r="AI1223" s="628"/>
      <c r="AJ1223" s="628"/>
      <c r="AK1223" s="628"/>
      <c r="AL1223" s="53"/>
      <c r="AM1223" s="53"/>
      <c r="AN1223" s="53"/>
      <c r="AO1223" s="53"/>
      <c r="AP1223" s="53"/>
      <c r="AQ1223" s="53"/>
      <c r="AR1223" s="53"/>
      <c r="AS1223" s="53"/>
      <c r="AT1223" s="14"/>
    </row>
    <row r="1224" spans="1:46" s="12" customFormat="1" ht="9.9499999999999993" customHeight="1">
      <c r="A1224" s="13"/>
      <c r="B1224" s="628"/>
      <c r="C1224" s="628"/>
      <c r="D1224" s="628"/>
      <c r="E1224" s="628"/>
      <c r="F1224" s="628"/>
      <c r="G1224" s="628"/>
      <c r="H1224" s="628"/>
      <c r="I1224" s="628"/>
      <c r="J1224" s="628"/>
      <c r="K1224" s="628"/>
      <c r="L1224" s="628"/>
      <c r="M1224" s="628"/>
      <c r="N1224" s="628"/>
      <c r="O1224" s="53"/>
      <c r="P1224" s="53"/>
      <c r="Q1224" s="53"/>
      <c r="R1224" s="53"/>
      <c r="S1224" s="53"/>
      <c r="T1224" s="53"/>
      <c r="U1224" s="53"/>
      <c r="V1224" s="53"/>
      <c r="W1224" s="14"/>
      <c r="X1224" s="13"/>
      <c r="Y1224" s="628"/>
      <c r="Z1224" s="628"/>
      <c r="AA1224" s="628"/>
      <c r="AB1224" s="628"/>
      <c r="AC1224" s="628"/>
      <c r="AD1224" s="628"/>
      <c r="AE1224" s="628"/>
      <c r="AF1224" s="628"/>
      <c r="AG1224" s="628"/>
      <c r="AH1224" s="628"/>
      <c r="AI1224" s="628"/>
      <c r="AJ1224" s="628"/>
      <c r="AK1224" s="628"/>
      <c r="AL1224" s="53"/>
      <c r="AM1224" s="53"/>
      <c r="AN1224" s="53"/>
      <c r="AO1224" s="53"/>
      <c r="AP1224" s="53"/>
      <c r="AQ1224" s="53"/>
      <c r="AR1224" s="53"/>
      <c r="AS1224" s="53"/>
      <c r="AT1224" s="14"/>
    </row>
    <row r="1225" spans="1:46" s="12" customFormat="1" ht="6" customHeight="1">
      <c r="A1225" s="13"/>
      <c r="B1225" s="628"/>
      <c r="C1225" s="628"/>
      <c r="D1225" s="628"/>
      <c r="E1225" s="628"/>
      <c r="F1225" s="628"/>
      <c r="G1225" s="628"/>
      <c r="H1225" s="628"/>
      <c r="I1225" s="628"/>
      <c r="J1225" s="628"/>
      <c r="K1225" s="628"/>
      <c r="L1225" s="628"/>
      <c r="M1225" s="628"/>
      <c r="N1225" s="628"/>
      <c r="O1225" s="11"/>
      <c r="P1225" s="11"/>
      <c r="Q1225" s="11"/>
      <c r="R1225" s="11"/>
      <c r="S1225" s="11"/>
      <c r="T1225" s="11"/>
      <c r="U1225" s="11"/>
      <c r="V1225" s="11"/>
      <c r="W1225" s="14"/>
      <c r="X1225" s="13"/>
      <c r="Y1225" s="628"/>
      <c r="Z1225" s="628"/>
      <c r="AA1225" s="628"/>
      <c r="AB1225" s="628"/>
      <c r="AC1225" s="628"/>
      <c r="AD1225" s="628"/>
      <c r="AE1225" s="628"/>
      <c r="AF1225" s="628"/>
      <c r="AG1225" s="628"/>
      <c r="AH1225" s="628"/>
      <c r="AI1225" s="628"/>
      <c r="AJ1225" s="628"/>
      <c r="AK1225" s="628"/>
      <c r="AL1225" s="11"/>
      <c r="AM1225" s="11"/>
      <c r="AN1225" s="11"/>
      <c r="AO1225" s="11"/>
      <c r="AP1225" s="11"/>
      <c r="AQ1225" s="11"/>
      <c r="AR1225" s="11"/>
      <c r="AS1225" s="11"/>
      <c r="AT1225" s="14"/>
    </row>
    <row r="1226" spans="1:46" s="12" customFormat="1" ht="8.1" customHeight="1">
      <c r="A1226" s="13"/>
      <c r="B1226" s="628"/>
      <c r="C1226" s="628"/>
      <c r="D1226" s="628"/>
      <c r="E1226" s="628"/>
      <c r="F1226" s="628"/>
      <c r="G1226" s="628"/>
      <c r="H1226" s="628"/>
      <c r="I1226" s="628"/>
      <c r="J1226" s="628"/>
      <c r="K1226" s="628"/>
      <c r="L1226" s="628"/>
      <c r="M1226" s="628"/>
      <c r="N1226" s="628"/>
      <c r="O1226" s="11"/>
      <c r="P1226" s="11"/>
      <c r="Q1226" s="11"/>
      <c r="R1226" s="11"/>
      <c r="S1226" s="11"/>
      <c r="T1226" s="11"/>
      <c r="U1226" s="11"/>
      <c r="V1226" s="11"/>
      <c r="W1226" s="14"/>
      <c r="X1226" s="13"/>
      <c r="Y1226" s="628"/>
      <c r="Z1226" s="628"/>
      <c r="AA1226" s="628"/>
      <c r="AB1226" s="628"/>
      <c r="AC1226" s="628"/>
      <c r="AD1226" s="628"/>
      <c r="AE1226" s="628"/>
      <c r="AF1226" s="628"/>
      <c r="AG1226" s="628"/>
      <c r="AH1226" s="628"/>
      <c r="AI1226" s="628"/>
      <c r="AJ1226" s="628"/>
      <c r="AK1226" s="628"/>
      <c r="AL1226" s="11"/>
      <c r="AM1226" s="11"/>
      <c r="AN1226" s="11"/>
      <c r="AO1226" s="11"/>
      <c r="AP1226" s="11"/>
      <c r="AQ1226" s="11"/>
      <c r="AR1226" s="11"/>
      <c r="AS1226" s="11"/>
      <c r="AT1226" s="14"/>
    </row>
    <row r="1227" spans="1:46" s="12" customFormat="1" ht="8.1" customHeight="1">
      <c r="A1227" s="13"/>
      <c r="B1227" s="628"/>
      <c r="C1227" s="628"/>
      <c r="D1227" s="628"/>
      <c r="E1227" s="628"/>
      <c r="F1227" s="628"/>
      <c r="G1227" s="628"/>
      <c r="H1227" s="628"/>
      <c r="I1227" s="628"/>
      <c r="J1227" s="628"/>
      <c r="K1227" s="628"/>
      <c r="L1227" s="628"/>
      <c r="M1227" s="628"/>
      <c r="N1227" s="628"/>
      <c r="O1227" s="11"/>
      <c r="P1227" s="11"/>
      <c r="Q1227" s="11"/>
      <c r="R1227" s="11"/>
      <c r="S1227" s="11"/>
      <c r="T1227" s="11"/>
      <c r="U1227" s="11"/>
      <c r="V1227" s="11"/>
      <c r="W1227" s="14"/>
      <c r="X1227" s="13"/>
      <c r="Y1227" s="628"/>
      <c r="Z1227" s="628"/>
      <c r="AA1227" s="628"/>
      <c r="AB1227" s="628"/>
      <c r="AC1227" s="628"/>
      <c r="AD1227" s="628"/>
      <c r="AE1227" s="628"/>
      <c r="AF1227" s="628"/>
      <c r="AG1227" s="628"/>
      <c r="AH1227" s="628"/>
      <c r="AI1227" s="628"/>
      <c r="AJ1227" s="628"/>
      <c r="AK1227" s="628"/>
      <c r="AL1227" s="11"/>
      <c r="AM1227" s="11"/>
      <c r="AN1227" s="11"/>
      <c r="AO1227" s="11"/>
      <c r="AP1227" s="11"/>
      <c r="AQ1227" s="11"/>
      <c r="AR1227" s="11"/>
      <c r="AS1227" s="11"/>
      <c r="AT1227" s="14"/>
    </row>
    <row r="1228" spans="1:46" s="12" customFormat="1" ht="9.9499999999999993" customHeight="1">
      <c r="A1228" s="13"/>
      <c r="B1228" s="629" t="s">
        <v>940</v>
      </c>
      <c r="C1228" s="629"/>
      <c r="D1228" s="629"/>
      <c r="E1228" s="629"/>
      <c r="F1228" s="629"/>
      <c r="G1228" s="629"/>
      <c r="H1228" s="629"/>
      <c r="I1228" s="629"/>
      <c r="J1228" s="629"/>
      <c r="K1228" s="629"/>
      <c r="L1228" s="629"/>
      <c r="M1228" s="629"/>
      <c r="N1228" s="630"/>
      <c r="O1228" s="11"/>
      <c r="P1228" s="11"/>
      <c r="Q1228" s="11"/>
      <c r="R1228" s="11"/>
      <c r="S1228" s="11"/>
      <c r="T1228" s="11"/>
      <c r="U1228" s="11"/>
      <c r="V1228" s="11"/>
      <c r="W1228" s="14"/>
      <c r="X1228" s="13"/>
      <c r="Y1228" s="629" t="s">
        <v>941</v>
      </c>
      <c r="Z1228" s="629"/>
      <c r="AA1228" s="629"/>
      <c r="AB1228" s="629"/>
      <c r="AC1228" s="629"/>
      <c r="AD1228" s="629"/>
      <c r="AE1228" s="629"/>
      <c r="AF1228" s="629"/>
      <c r="AG1228" s="629"/>
      <c r="AH1228" s="629"/>
      <c r="AI1228" s="629"/>
      <c r="AJ1228" s="629"/>
      <c r="AK1228" s="630"/>
      <c r="AL1228" s="11"/>
      <c r="AM1228" s="11"/>
      <c r="AN1228" s="11"/>
      <c r="AO1228" s="11"/>
      <c r="AP1228" s="11"/>
      <c r="AQ1228" s="11"/>
      <c r="AR1228" s="11"/>
      <c r="AS1228" s="11"/>
      <c r="AT1228" s="14"/>
    </row>
    <row r="1229" spans="1:46" s="12" customFormat="1" ht="8.1" customHeight="1">
      <c r="A1229" s="13"/>
      <c r="B1229" s="629"/>
      <c r="C1229" s="629"/>
      <c r="D1229" s="629"/>
      <c r="E1229" s="629"/>
      <c r="F1229" s="629"/>
      <c r="G1229" s="629"/>
      <c r="H1229" s="629"/>
      <c r="I1229" s="629"/>
      <c r="J1229" s="629"/>
      <c r="K1229" s="629"/>
      <c r="L1229" s="629"/>
      <c r="M1229" s="629"/>
      <c r="N1229" s="630"/>
      <c r="O1229" s="11"/>
      <c r="P1229" s="11"/>
      <c r="Q1229" s="11"/>
      <c r="R1229" s="11"/>
      <c r="S1229" s="11"/>
      <c r="T1229" s="11"/>
      <c r="U1229" s="11"/>
      <c r="V1229" s="11"/>
      <c r="W1229" s="14"/>
      <c r="X1229" s="13"/>
      <c r="Y1229" s="629"/>
      <c r="Z1229" s="629"/>
      <c r="AA1229" s="629"/>
      <c r="AB1229" s="629"/>
      <c r="AC1229" s="629"/>
      <c r="AD1229" s="629"/>
      <c r="AE1229" s="629"/>
      <c r="AF1229" s="629"/>
      <c r="AG1229" s="629"/>
      <c r="AH1229" s="629"/>
      <c r="AI1229" s="629"/>
      <c r="AJ1229" s="629"/>
      <c r="AK1229" s="630"/>
      <c r="AL1229" s="11"/>
      <c r="AM1229" s="11"/>
      <c r="AN1229" s="11"/>
      <c r="AO1229" s="11"/>
      <c r="AP1229" s="11"/>
      <c r="AQ1229" s="11"/>
      <c r="AR1229" s="11"/>
      <c r="AS1229" s="11"/>
      <c r="AT1229" s="14"/>
    </row>
    <row r="1230" spans="1:46" s="12" customFormat="1" ht="8.1" customHeight="1">
      <c r="A1230" s="13"/>
      <c r="B1230" s="629" t="s">
        <v>1020</v>
      </c>
      <c r="C1230" s="629"/>
      <c r="D1230" s="629"/>
      <c r="E1230" s="629"/>
      <c r="F1230" s="629"/>
      <c r="G1230" s="629"/>
      <c r="H1230" s="629"/>
      <c r="I1230" s="629"/>
      <c r="J1230" s="629"/>
      <c r="K1230" s="629"/>
      <c r="L1230" s="629"/>
      <c r="M1230" s="629"/>
      <c r="N1230" s="630"/>
      <c r="O1230" s="11"/>
      <c r="P1230" s="11"/>
      <c r="Q1230" s="11"/>
      <c r="R1230" s="11"/>
      <c r="S1230" s="11"/>
      <c r="T1230" s="11"/>
      <c r="U1230" s="11"/>
      <c r="V1230" s="11"/>
      <c r="W1230" s="14"/>
      <c r="X1230" s="13"/>
      <c r="Y1230" s="629" t="s">
        <v>1020</v>
      </c>
      <c r="Z1230" s="629"/>
      <c r="AA1230" s="629"/>
      <c r="AB1230" s="629"/>
      <c r="AC1230" s="629"/>
      <c r="AD1230" s="629"/>
      <c r="AE1230" s="629"/>
      <c r="AF1230" s="629"/>
      <c r="AG1230" s="629"/>
      <c r="AH1230" s="629"/>
      <c r="AI1230" s="629"/>
      <c r="AJ1230" s="629"/>
      <c r="AK1230" s="630"/>
      <c r="AL1230" s="11"/>
      <c r="AM1230" s="11"/>
      <c r="AN1230" s="11"/>
      <c r="AO1230" s="11"/>
      <c r="AP1230" s="11"/>
      <c r="AQ1230" s="11"/>
      <c r="AR1230" s="11"/>
      <c r="AS1230" s="11"/>
      <c r="AT1230" s="14"/>
    </row>
    <row r="1231" spans="1:46" s="12" customFormat="1" ht="9.9499999999999993" customHeight="1">
      <c r="A1231" s="13"/>
      <c r="B1231" s="629"/>
      <c r="C1231" s="629"/>
      <c r="D1231" s="629"/>
      <c r="E1231" s="629"/>
      <c r="F1231" s="629"/>
      <c r="G1231" s="629"/>
      <c r="H1231" s="629"/>
      <c r="I1231" s="629"/>
      <c r="J1231" s="629"/>
      <c r="K1231" s="629"/>
      <c r="L1231" s="629"/>
      <c r="M1231" s="629"/>
      <c r="N1231" s="630"/>
      <c r="O1231" s="11"/>
      <c r="P1231" s="11"/>
      <c r="Q1231" s="11"/>
      <c r="R1231" s="11"/>
      <c r="S1231" s="11"/>
      <c r="T1231" s="11"/>
      <c r="U1231" s="11"/>
      <c r="V1231" s="11"/>
      <c r="W1231" s="14"/>
      <c r="X1231" s="13"/>
      <c r="Y1231" s="629"/>
      <c r="Z1231" s="629"/>
      <c r="AA1231" s="629"/>
      <c r="AB1231" s="629"/>
      <c r="AC1231" s="629"/>
      <c r="AD1231" s="629"/>
      <c r="AE1231" s="629"/>
      <c r="AF1231" s="629"/>
      <c r="AG1231" s="629"/>
      <c r="AH1231" s="629"/>
      <c r="AI1231" s="629"/>
      <c r="AJ1231" s="629"/>
      <c r="AK1231" s="630"/>
      <c r="AL1231" s="11"/>
      <c r="AM1231" s="11"/>
      <c r="AN1231" s="11"/>
      <c r="AO1231" s="11"/>
      <c r="AP1231" s="11"/>
      <c r="AQ1231" s="11"/>
      <c r="AR1231" s="11"/>
      <c r="AS1231" s="11"/>
      <c r="AT1231" s="14"/>
    </row>
    <row r="1232" spans="1:46" s="12" customFormat="1" ht="8.1" customHeight="1">
      <c r="A1232" s="13"/>
      <c r="B1232" s="629" t="s">
        <v>1130</v>
      </c>
      <c r="C1232" s="629"/>
      <c r="D1232" s="629"/>
      <c r="E1232" s="629"/>
      <c r="F1232" s="629"/>
      <c r="G1232" s="629"/>
      <c r="H1232" s="629"/>
      <c r="I1232" s="629"/>
      <c r="J1232" s="629"/>
      <c r="K1232" s="629"/>
      <c r="L1232" s="629"/>
      <c r="M1232" s="629"/>
      <c r="N1232" s="630"/>
      <c r="O1232" s="11"/>
      <c r="P1232" s="11"/>
      <c r="Q1232" s="11"/>
      <c r="R1232" s="11"/>
      <c r="S1232" s="11"/>
      <c r="T1232" s="11"/>
      <c r="U1232" s="11"/>
      <c r="V1232" s="11"/>
      <c r="W1232" s="14"/>
      <c r="X1232" s="13"/>
      <c r="Y1232" s="629" t="s">
        <v>1131</v>
      </c>
      <c r="Z1232" s="629"/>
      <c r="AA1232" s="629"/>
      <c r="AB1232" s="629"/>
      <c r="AC1232" s="629"/>
      <c r="AD1232" s="629"/>
      <c r="AE1232" s="629"/>
      <c r="AF1232" s="629"/>
      <c r="AG1232" s="629"/>
      <c r="AH1232" s="629"/>
      <c r="AI1232" s="629"/>
      <c r="AJ1232" s="629"/>
      <c r="AK1232" s="630"/>
      <c r="AL1232" s="11"/>
      <c r="AM1232" s="11"/>
      <c r="AN1232" s="11"/>
      <c r="AO1232" s="11"/>
      <c r="AP1232" s="11"/>
      <c r="AQ1232" s="11"/>
      <c r="AR1232" s="11"/>
      <c r="AS1232" s="11"/>
      <c r="AT1232" s="14"/>
    </row>
    <row r="1233" spans="1:46" s="12" customFormat="1" ht="8.1" customHeight="1">
      <c r="A1233" s="13"/>
      <c r="B1233" s="629"/>
      <c r="C1233" s="629"/>
      <c r="D1233" s="629"/>
      <c r="E1233" s="629"/>
      <c r="F1233" s="629"/>
      <c r="G1233" s="629"/>
      <c r="H1233" s="629"/>
      <c r="I1233" s="629"/>
      <c r="J1233" s="629"/>
      <c r="K1233" s="629"/>
      <c r="L1233" s="629"/>
      <c r="M1233" s="629"/>
      <c r="N1233" s="630"/>
      <c r="O1233" s="11"/>
      <c r="P1233" s="11"/>
      <c r="Q1233" s="11"/>
      <c r="R1233" s="11"/>
      <c r="S1233" s="11"/>
      <c r="T1233" s="11"/>
      <c r="U1233" s="11"/>
      <c r="V1233" s="11"/>
      <c r="W1233" s="14"/>
      <c r="X1233" s="13"/>
      <c r="Y1233" s="629"/>
      <c r="Z1233" s="629"/>
      <c r="AA1233" s="629"/>
      <c r="AB1233" s="629"/>
      <c r="AC1233" s="629"/>
      <c r="AD1233" s="629"/>
      <c r="AE1233" s="629"/>
      <c r="AF1233" s="629"/>
      <c r="AG1233" s="629"/>
      <c r="AH1233" s="629"/>
      <c r="AI1233" s="629"/>
      <c r="AJ1233" s="629"/>
      <c r="AK1233" s="630"/>
      <c r="AL1233" s="11"/>
      <c r="AM1233" s="11"/>
      <c r="AN1233" s="11"/>
      <c r="AO1233" s="11"/>
      <c r="AP1233" s="11"/>
      <c r="AQ1233" s="11"/>
      <c r="AR1233" s="11"/>
      <c r="AS1233" s="11"/>
      <c r="AT1233" s="14"/>
    </row>
    <row r="1234" spans="1:46" s="12" customFormat="1" ht="9.9499999999999993" customHeight="1">
      <c r="A1234" s="13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4"/>
      <c r="X1234" s="13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  <c r="AP1234" s="11"/>
      <c r="AQ1234" s="11"/>
      <c r="AR1234" s="11"/>
      <c r="AS1234" s="11"/>
      <c r="AT1234" s="14"/>
    </row>
    <row r="1235" spans="1:46" s="12" customFormat="1" ht="8.1" customHeight="1">
      <c r="A1235" s="13"/>
      <c r="B1235" s="631" t="s">
        <v>925</v>
      </c>
      <c r="C1235" s="631"/>
      <c r="D1235" s="631"/>
      <c r="E1235" s="631"/>
      <c r="F1235" s="631"/>
      <c r="G1235" s="631"/>
      <c r="H1235" s="631"/>
      <c r="I1235" s="631"/>
      <c r="J1235" s="631"/>
      <c r="K1235" s="631"/>
      <c r="L1235" s="631"/>
      <c r="M1235" s="631"/>
      <c r="N1235" s="632"/>
      <c r="O1235" s="11"/>
      <c r="P1235" s="11"/>
      <c r="Q1235" s="11"/>
      <c r="R1235" s="11"/>
      <c r="S1235" s="11"/>
      <c r="T1235" s="11"/>
      <c r="U1235" s="11"/>
      <c r="V1235" s="11"/>
      <c r="W1235" s="14"/>
      <c r="X1235" s="13"/>
      <c r="Y1235" s="631" t="s">
        <v>926</v>
      </c>
      <c r="Z1235" s="631"/>
      <c r="AA1235" s="631"/>
      <c r="AB1235" s="631"/>
      <c r="AC1235" s="631"/>
      <c r="AD1235" s="631"/>
      <c r="AE1235" s="631"/>
      <c r="AF1235" s="631"/>
      <c r="AG1235" s="631"/>
      <c r="AH1235" s="631"/>
      <c r="AI1235" s="631"/>
      <c r="AJ1235" s="631"/>
      <c r="AK1235" s="632"/>
      <c r="AL1235" s="11"/>
      <c r="AM1235" s="11"/>
      <c r="AN1235" s="11"/>
      <c r="AO1235" s="11"/>
      <c r="AP1235" s="11"/>
      <c r="AQ1235" s="11"/>
      <c r="AR1235" s="11"/>
      <c r="AS1235" s="11"/>
      <c r="AT1235" s="14"/>
    </row>
    <row r="1236" spans="1:46" s="12" customFormat="1" ht="9.9499999999999993" customHeight="1">
      <c r="A1236" s="13"/>
      <c r="B1236" s="631"/>
      <c r="C1236" s="631"/>
      <c r="D1236" s="631"/>
      <c r="E1236" s="631"/>
      <c r="F1236" s="631"/>
      <c r="G1236" s="631"/>
      <c r="H1236" s="631"/>
      <c r="I1236" s="631"/>
      <c r="J1236" s="631"/>
      <c r="K1236" s="631"/>
      <c r="L1236" s="631"/>
      <c r="M1236" s="631"/>
      <c r="N1236" s="632"/>
      <c r="O1236" s="11"/>
      <c r="P1236" s="11"/>
      <c r="Q1236" s="11"/>
      <c r="R1236" s="11"/>
      <c r="S1236" s="11"/>
      <c r="T1236" s="11"/>
      <c r="U1236" s="11"/>
      <c r="V1236" s="11"/>
      <c r="W1236" s="14"/>
      <c r="X1236" s="13"/>
      <c r="Y1236" s="631"/>
      <c r="Z1236" s="631"/>
      <c r="AA1236" s="631"/>
      <c r="AB1236" s="631"/>
      <c r="AC1236" s="631"/>
      <c r="AD1236" s="631"/>
      <c r="AE1236" s="631"/>
      <c r="AF1236" s="631"/>
      <c r="AG1236" s="631"/>
      <c r="AH1236" s="631"/>
      <c r="AI1236" s="631"/>
      <c r="AJ1236" s="631"/>
      <c r="AK1236" s="632"/>
      <c r="AL1236" s="11"/>
      <c r="AM1236" s="11"/>
      <c r="AN1236" s="11"/>
      <c r="AO1236" s="11"/>
      <c r="AP1236" s="11"/>
      <c r="AQ1236" s="11"/>
      <c r="AR1236" s="11"/>
      <c r="AS1236" s="11"/>
      <c r="AT1236" s="14"/>
    </row>
    <row r="1237" spans="1:46" s="12" customFormat="1" ht="9.9499999999999993" customHeight="1">
      <c r="A1237" s="13"/>
      <c r="B1237" s="631"/>
      <c r="C1237" s="631"/>
      <c r="D1237" s="631"/>
      <c r="E1237" s="631"/>
      <c r="F1237" s="631"/>
      <c r="G1237" s="631"/>
      <c r="H1237" s="631"/>
      <c r="I1237" s="631"/>
      <c r="J1237" s="631"/>
      <c r="K1237" s="631"/>
      <c r="L1237" s="631"/>
      <c r="M1237" s="631"/>
      <c r="N1237" s="632"/>
      <c r="O1237" s="11"/>
      <c r="P1237" s="11"/>
      <c r="Q1237" s="11"/>
      <c r="R1237" s="11"/>
      <c r="S1237" s="11"/>
      <c r="T1237" s="11"/>
      <c r="U1237" s="11"/>
      <c r="V1237" s="11"/>
      <c r="W1237" s="14"/>
      <c r="X1237" s="13"/>
      <c r="Y1237" s="631"/>
      <c r="Z1237" s="631"/>
      <c r="AA1237" s="631"/>
      <c r="AB1237" s="631"/>
      <c r="AC1237" s="631"/>
      <c r="AD1237" s="631"/>
      <c r="AE1237" s="631"/>
      <c r="AF1237" s="631"/>
      <c r="AG1237" s="631"/>
      <c r="AH1237" s="631"/>
      <c r="AI1237" s="631"/>
      <c r="AJ1237" s="631"/>
      <c r="AK1237" s="632"/>
      <c r="AL1237" s="11"/>
      <c r="AM1237" s="11"/>
      <c r="AN1237" s="11"/>
      <c r="AO1237" s="11"/>
      <c r="AP1237" s="11"/>
      <c r="AQ1237" s="11"/>
      <c r="AR1237" s="11"/>
      <c r="AS1237" s="11"/>
      <c r="AT1237" s="14"/>
    </row>
    <row r="1238" spans="1:46" s="12" customFormat="1" ht="9.9499999999999993" customHeight="1">
      <c r="A1238" s="13"/>
      <c r="B1238" s="631"/>
      <c r="C1238" s="631"/>
      <c r="D1238" s="631"/>
      <c r="E1238" s="631"/>
      <c r="F1238" s="631"/>
      <c r="G1238" s="631"/>
      <c r="H1238" s="631"/>
      <c r="I1238" s="631"/>
      <c r="J1238" s="631"/>
      <c r="K1238" s="631"/>
      <c r="L1238" s="631"/>
      <c r="M1238" s="631"/>
      <c r="N1238" s="632"/>
      <c r="O1238" s="11"/>
      <c r="P1238" s="11"/>
      <c r="Q1238" s="11"/>
      <c r="R1238" s="11"/>
      <c r="S1238" s="11"/>
      <c r="T1238" s="11"/>
      <c r="U1238" s="11"/>
      <c r="V1238" s="11"/>
      <c r="W1238" s="14"/>
      <c r="X1238" s="13"/>
      <c r="Y1238" s="631"/>
      <c r="Z1238" s="631"/>
      <c r="AA1238" s="631"/>
      <c r="AB1238" s="631"/>
      <c r="AC1238" s="631"/>
      <c r="AD1238" s="631"/>
      <c r="AE1238" s="631"/>
      <c r="AF1238" s="631"/>
      <c r="AG1238" s="631"/>
      <c r="AH1238" s="631"/>
      <c r="AI1238" s="631"/>
      <c r="AJ1238" s="631"/>
      <c r="AK1238" s="632"/>
      <c r="AL1238" s="11"/>
      <c r="AM1238" s="11"/>
      <c r="AN1238" s="11"/>
      <c r="AO1238" s="11"/>
      <c r="AP1238" s="11"/>
      <c r="AQ1238" s="11"/>
      <c r="AR1238" s="11"/>
      <c r="AS1238" s="11"/>
      <c r="AT1238" s="14"/>
    </row>
    <row r="1239" spans="1:46" s="12" customFormat="1" ht="6" customHeight="1">
      <c r="A1239" s="15"/>
      <c r="B1239" s="633"/>
      <c r="C1239" s="633"/>
      <c r="D1239" s="633"/>
      <c r="E1239" s="633"/>
      <c r="F1239" s="633"/>
      <c r="G1239" s="633"/>
      <c r="H1239" s="633"/>
      <c r="I1239" s="633"/>
      <c r="J1239" s="633"/>
      <c r="K1239" s="633"/>
      <c r="L1239" s="633"/>
      <c r="M1239" s="633"/>
      <c r="N1239" s="633"/>
      <c r="O1239" s="16"/>
      <c r="P1239" s="16"/>
      <c r="Q1239" s="16"/>
      <c r="R1239" s="16"/>
      <c r="S1239" s="16"/>
      <c r="T1239" s="16"/>
      <c r="U1239" s="16"/>
      <c r="V1239" s="16"/>
      <c r="W1239" s="17"/>
      <c r="X1239" s="15"/>
      <c r="Y1239" s="633"/>
      <c r="Z1239" s="633"/>
      <c r="AA1239" s="633"/>
      <c r="AB1239" s="633"/>
      <c r="AC1239" s="633"/>
      <c r="AD1239" s="633"/>
      <c r="AE1239" s="633"/>
      <c r="AF1239" s="633"/>
      <c r="AG1239" s="633"/>
      <c r="AH1239" s="633"/>
      <c r="AI1239" s="633"/>
      <c r="AJ1239" s="633"/>
      <c r="AK1239" s="633"/>
      <c r="AL1239" s="16"/>
      <c r="AM1239" s="16"/>
      <c r="AN1239" s="16"/>
      <c r="AO1239" s="16"/>
      <c r="AP1239" s="16"/>
      <c r="AQ1239" s="16"/>
      <c r="AR1239" s="16"/>
      <c r="AS1239" s="16"/>
      <c r="AT1239" s="17"/>
    </row>
    <row r="1240" spans="1:46" s="12" customFormat="1" ht="9.9499999999999993" customHeight="1">
      <c r="A1240" s="8"/>
      <c r="B1240" s="9"/>
      <c r="C1240" s="9"/>
      <c r="D1240" s="9"/>
      <c r="E1240" s="9"/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9"/>
      <c r="S1240" s="9"/>
      <c r="T1240" s="9"/>
      <c r="U1240" s="9"/>
      <c r="V1240" s="9"/>
      <c r="W1240" s="10"/>
      <c r="X1240" s="8"/>
      <c r="Y1240" s="9"/>
      <c r="Z1240" s="9"/>
      <c r="AA1240" s="9"/>
      <c r="AB1240" s="9"/>
      <c r="AC1240" s="9"/>
      <c r="AD1240" s="9"/>
      <c r="AE1240" s="9"/>
      <c r="AF1240" s="9"/>
      <c r="AG1240" s="9"/>
      <c r="AH1240" s="9"/>
      <c r="AI1240" s="9"/>
      <c r="AJ1240" s="9"/>
      <c r="AK1240" s="9"/>
      <c r="AL1240" s="9"/>
      <c r="AM1240" s="9"/>
      <c r="AN1240" s="9"/>
      <c r="AO1240" s="9"/>
      <c r="AP1240" s="9"/>
      <c r="AQ1240" s="9"/>
      <c r="AR1240" s="9"/>
      <c r="AS1240" s="9"/>
      <c r="AT1240" s="10"/>
    </row>
    <row r="1241" spans="1:46" s="12" customFormat="1" ht="12.75" customHeight="1">
      <c r="A1241" s="621" t="str">
        <f>Name</f>
        <v>ТСЖ "Ласточка"</v>
      </c>
      <c r="B1241" s="622"/>
      <c r="C1241" s="622"/>
      <c r="D1241" s="622"/>
      <c r="E1241" s="622"/>
      <c r="F1241" s="622"/>
      <c r="G1241" s="622"/>
      <c r="H1241" s="622"/>
      <c r="I1241" s="622"/>
      <c r="J1241" s="622"/>
      <c r="K1241" s="622"/>
      <c r="L1241" s="622"/>
      <c r="M1241" s="622"/>
      <c r="N1241" s="622"/>
      <c r="O1241" s="622"/>
      <c r="P1241" s="622"/>
      <c r="Q1241" s="622"/>
      <c r="R1241" s="622"/>
      <c r="S1241" s="622"/>
      <c r="T1241" s="622"/>
      <c r="U1241" s="622"/>
      <c r="V1241" s="622"/>
      <c r="W1241" s="623"/>
      <c r="X1241" s="621" t="str">
        <f>Name</f>
        <v>ТСЖ "Ласточка"</v>
      </c>
      <c r="Y1241" s="622"/>
      <c r="Z1241" s="622"/>
      <c r="AA1241" s="622"/>
      <c r="AB1241" s="622"/>
      <c r="AC1241" s="622"/>
      <c r="AD1241" s="622"/>
      <c r="AE1241" s="622"/>
      <c r="AF1241" s="622"/>
      <c r="AG1241" s="622"/>
      <c r="AH1241" s="622"/>
      <c r="AI1241" s="622"/>
      <c r="AJ1241" s="622"/>
      <c r="AK1241" s="622"/>
      <c r="AL1241" s="622"/>
      <c r="AM1241" s="622"/>
      <c r="AN1241" s="622"/>
      <c r="AO1241" s="622"/>
      <c r="AP1241" s="622"/>
      <c r="AQ1241" s="622"/>
      <c r="AR1241" s="622"/>
      <c r="AS1241" s="622"/>
      <c r="AT1241" s="623"/>
    </row>
    <row r="1242" spans="1:46" s="12" customFormat="1" ht="12.75" customHeight="1">
      <c r="A1242" s="624"/>
      <c r="B1242" s="622"/>
      <c r="C1242" s="622"/>
      <c r="D1242" s="622"/>
      <c r="E1242" s="622"/>
      <c r="F1242" s="622"/>
      <c r="G1242" s="622"/>
      <c r="H1242" s="622"/>
      <c r="I1242" s="622"/>
      <c r="J1242" s="622"/>
      <c r="K1242" s="622"/>
      <c r="L1242" s="622"/>
      <c r="M1242" s="622"/>
      <c r="N1242" s="622"/>
      <c r="O1242" s="622"/>
      <c r="P1242" s="622"/>
      <c r="Q1242" s="622"/>
      <c r="R1242" s="622"/>
      <c r="S1242" s="622"/>
      <c r="T1242" s="622"/>
      <c r="U1242" s="622"/>
      <c r="V1242" s="622"/>
      <c r="W1242" s="623"/>
      <c r="X1242" s="624"/>
      <c r="Y1242" s="622"/>
      <c r="Z1242" s="622"/>
      <c r="AA1242" s="622"/>
      <c r="AB1242" s="622"/>
      <c r="AC1242" s="622"/>
      <c r="AD1242" s="622"/>
      <c r="AE1242" s="622"/>
      <c r="AF1242" s="622"/>
      <c r="AG1242" s="622"/>
      <c r="AH1242" s="622"/>
      <c r="AI1242" s="622"/>
      <c r="AJ1242" s="622"/>
      <c r="AK1242" s="622"/>
      <c r="AL1242" s="622"/>
      <c r="AM1242" s="622"/>
      <c r="AN1242" s="622"/>
      <c r="AO1242" s="622"/>
      <c r="AP1242" s="622"/>
      <c r="AQ1242" s="622"/>
      <c r="AR1242" s="622"/>
      <c r="AS1242" s="622"/>
      <c r="AT1242" s="623"/>
    </row>
    <row r="1243" spans="1:46" s="12" customFormat="1" ht="6" customHeight="1">
      <c r="A1243" s="13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4"/>
      <c r="X1243" s="13"/>
      <c r="Y1243" s="11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1"/>
      <c r="AL1243" s="11"/>
      <c r="AM1243" s="11"/>
      <c r="AN1243" s="11"/>
      <c r="AO1243" s="11"/>
      <c r="AP1243" s="11"/>
      <c r="AQ1243" s="11"/>
      <c r="AR1243" s="11"/>
      <c r="AS1243" s="11"/>
      <c r="AT1243" s="14"/>
    </row>
    <row r="1244" spans="1:46" s="12" customFormat="1" ht="9.9499999999999993" customHeight="1">
      <c r="A1244" s="13"/>
      <c r="B1244" s="628" t="str">
        <f>"ИНН "&amp;INN&amp;", БИК "&amp;BIC&amp;", Р/С "&amp;PersonalAcc</f>
        <v>ИНН 2538091633, БИК 040813608, Р/С 40703810050000001746</v>
      </c>
      <c r="C1244" s="628"/>
      <c r="D1244" s="628"/>
      <c r="E1244" s="628"/>
      <c r="F1244" s="628"/>
      <c r="G1244" s="628"/>
      <c r="H1244" s="628"/>
      <c r="I1244" s="628"/>
      <c r="J1244" s="628"/>
      <c r="K1244" s="628"/>
      <c r="L1244" s="628"/>
      <c r="M1244" s="628"/>
      <c r="N1244" s="628"/>
      <c r="O1244" s="53"/>
      <c r="P1244" s="53"/>
      <c r="Q1244" s="53"/>
      <c r="R1244" s="53"/>
      <c r="S1244" s="53"/>
      <c r="T1244" s="53"/>
      <c r="U1244" s="53"/>
      <c r="V1244" s="53"/>
      <c r="W1244" s="14"/>
      <c r="X1244" s="13"/>
      <c r="Y1244" s="628" t="str">
        <f>"ИНН "&amp;INN&amp;", БИК "&amp;BIC&amp;", Р/С "&amp;PersonalAcc</f>
        <v>ИНН 2538091633, БИК 040813608, Р/С 40703810050000001746</v>
      </c>
      <c r="Z1244" s="628"/>
      <c r="AA1244" s="628"/>
      <c r="AB1244" s="628"/>
      <c r="AC1244" s="628"/>
      <c r="AD1244" s="628"/>
      <c r="AE1244" s="628"/>
      <c r="AF1244" s="628"/>
      <c r="AG1244" s="628"/>
      <c r="AH1244" s="628"/>
      <c r="AI1244" s="628"/>
      <c r="AJ1244" s="628"/>
      <c r="AK1244" s="628"/>
      <c r="AL1244" s="53"/>
      <c r="AM1244" s="53"/>
      <c r="AN1244" s="53"/>
      <c r="AO1244" s="53"/>
      <c r="AP1244" s="53"/>
      <c r="AQ1244" s="53"/>
      <c r="AR1244" s="53"/>
      <c r="AS1244" s="53"/>
      <c r="AT1244" s="14"/>
    </row>
    <row r="1245" spans="1:46" s="12" customFormat="1" ht="9.9499999999999993" customHeight="1">
      <c r="A1245" s="13"/>
      <c r="B1245" s="628"/>
      <c r="C1245" s="628"/>
      <c r="D1245" s="628"/>
      <c r="E1245" s="628"/>
      <c r="F1245" s="628"/>
      <c r="G1245" s="628"/>
      <c r="H1245" s="628"/>
      <c r="I1245" s="628"/>
      <c r="J1245" s="628"/>
      <c r="K1245" s="628"/>
      <c r="L1245" s="628"/>
      <c r="M1245" s="628"/>
      <c r="N1245" s="628"/>
      <c r="O1245" s="53"/>
      <c r="P1245" s="53"/>
      <c r="Q1245" s="53"/>
      <c r="R1245" s="53"/>
      <c r="S1245" s="53"/>
      <c r="T1245" s="53"/>
      <c r="U1245" s="53"/>
      <c r="V1245" s="53"/>
      <c r="W1245" s="14"/>
      <c r="X1245" s="13"/>
      <c r="Y1245" s="628"/>
      <c r="Z1245" s="628"/>
      <c r="AA1245" s="628"/>
      <c r="AB1245" s="628"/>
      <c r="AC1245" s="628"/>
      <c r="AD1245" s="628"/>
      <c r="AE1245" s="628"/>
      <c r="AF1245" s="628"/>
      <c r="AG1245" s="628"/>
      <c r="AH1245" s="628"/>
      <c r="AI1245" s="628"/>
      <c r="AJ1245" s="628"/>
      <c r="AK1245" s="628"/>
      <c r="AL1245" s="53"/>
      <c r="AM1245" s="53"/>
      <c r="AN1245" s="53"/>
      <c r="AO1245" s="53"/>
      <c r="AP1245" s="53"/>
      <c r="AQ1245" s="53"/>
      <c r="AR1245" s="53"/>
      <c r="AS1245" s="53"/>
      <c r="AT1245" s="14"/>
    </row>
    <row r="1246" spans="1:46" s="12" customFormat="1" ht="6" customHeight="1">
      <c r="A1246" s="13"/>
      <c r="B1246" s="628"/>
      <c r="C1246" s="628"/>
      <c r="D1246" s="628"/>
      <c r="E1246" s="628"/>
      <c r="F1246" s="628"/>
      <c r="G1246" s="628"/>
      <c r="H1246" s="628"/>
      <c r="I1246" s="628"/>
      <c r="J1246" s="628"/>
      <c r="K1246" s="628"/>
      <c r="L1246" s="628"/>
      <c r="M1246" s="628"/>
      <c r="N1246" s="628"/>
      <c r="O1246" s="11"/>
      <c r="P1246" s="11"/>
      <c r="Q1246" s="11"/>
      <c r="R1246" s="11"/>
      <c r="S1246" s="11"/>
      <c r="T1246" s="11"/>
      <c r="U1246" s="11"/>
      <c r="V1246" s="11"/>
      <c r="W1246" s="14"/>
      <c r="X1246" s="13"/>
      <c r="Y1246" s="628"/>
      <c r="Z1246" s="628"/>
      <c r="AA1246" s="628"/>
      <c r="AB1246" s="628"/>
      <c r="AC1246" s="628"/>
      <c r="AD1246" s="628"/>
      <c r="AE1246" s="628"/>
      <c r="AF1246" s="628"/>
      <c r="AG1246" s="628"/>
      <c r="AH1246" s="628"/>
      <c r="AI1246" s="628"/>
      <c r="AJ1246" s="628"/>
      <c r="AK1246" s="628"/>
      <c r="AL1246" s="11"/>
      <c r="AM1246" s="11"/>
      <c r="AN1246" s="11"/>
      <c r="AO1246" s="11"/>
      <c r="AP1246" s="11"/>
      <c r="AQ1246" s="11"/>
      <c r="AR1246" s="11"/>
      <c r="AS1246" s="11"/>
      <c r="AT1246" s="14"/>
    </row>
    <row r="1247" spans="1:46" s="12" customFormat="1" ht="8.1" customHeight="1">
      <c r="A1247" s="13"/>
      <c r="B1247" s="628"/>
      <c r="C1247" s="628"/>
      <c r="D1247" s="628"/>
      <c r="E1247" s="628"/>
      <c r="F1247" s="628"/>
      <c r="G1247" s="628"/>
      <c r="H1247" s="628"/>
      <c r="I1247" s="628"/>
      <c r="J1247" s="628"/>
      <c r="K1247" s="628"/>
      <c r="L1247" s="628"/>
      <c r="M1247" s="628"/>
      <c r="N1247" s="628"/>
      <c r="O1247" s="11"/>
      <c r="P1247" s="11"/>
      <c r="Q1247" s="11"/>
      <c r="R1247" s="11"/>
      <c r="S1247" s="11"/>
      <c r="T1247" s="11"/>
      <c r="U1247" s="11"/>
      <c r="V1247" s="11"/>
      <c r="W1247" s="14"/>
      <c r="X1247" s="13"/>
      <c r="Y1247" s="628"/>
      <c r="Z1247" s="628"/>
      <c r="AA1247" s="628"/>
      <c r="AB1247" s="628"/>
      <c r="AC1247" s="628"/>
      <c r="AD1247" s="628"/>
      <c r="AE1247" s="628"/>
      <c r="AF1247" s="628"/>
      <c r="AG1247" s="628"/>
      <c r="AH1247" s="628"/>
      <c r="AI1247" s="628"/>
      <c r="AJ1247" s="628"/>
      <c r="AK1247" s="628"/>
      <c r="AL1247" s="11"/>
      <c r="AM1247" s="11"/>
      <c r="AN1247" s="11"/>
      <c r="AO1247" s="11"/>
      <c r="AP1247" s="11"/>
      <c r="AQ1247" s="11"/>
      <c r="AR1247" s="11"/>
      <c r="AS1247" s="11"/>
      <c r="AT1247" s="14"/>
    </row>
    <row r="1248" spans="1:46" s="12" customFormat="1" ht="8.1" customHeight="1">
      <c r="A1248" s="13"/>
      <c r="B1248" s="628"/>
      <c r="C1248" s="628"/>
      <c r="D1248" s="628"/>
      <c r="E1248" s="628"/>
      <c r="F1248" s="628"/>
      <c r="G1248" s="628"/>
      <c r="H1248" s="628"/>
      <c r="I1248" s="628"/>
      <c r="J1248" s="628"/>
      <c r="K1248" s="628"/>
      <c r="L1248" s="628"/>
      <c r="M1248" s="628"/>
      <c r="N1248" s="628"/>
      <c r="O1248" s="11"/>
      <c r="P1248" s="11"/>
      <c r="Q1248" s="11"/>
      <c r="R1248" s="11"/>
      <c r="S1248" s="11"/>
      <c r="T1248" s="11"/>
      <c r="U1248" s="11"/>
      <c r="V1248" s="11"/>
      <c r="W1248" s="14"/>
      <c r="X1248" s="13"/>
      <c r="Y1248" s="628"/>
      <c r="Z1248" s="628"/>
      <c r="AA1248" s="628"/>
      <c r="AB1248" s="628"/>
      <c r="AC1248" s="628"/>
      <c r="AD1248" s="628"/>
      <c r="AE1248" s="628"/>
      <c r="AF1248" s="628"/>
      <c r="AG1248" s="628"/>
      <c r="AH1248" s="628"/>
      <c r="AI1248" s="628"/>
      <c r="AJ1248" s="628"/>
      <c r="AK1248" s="628"/>
      <c r="AL1248" s="11"/>
      <c r="AM1248" s="11"/>
      <c r="AN1248" s="11"/>
      <c r="AO1248" s="11"/>
      <c r="AP1248" s="11"/>
      <c r="AQ1248" s="11"/>
      <c r="AR1248" s="11"/>
      <c r="AS1248" s="11"/>
      <c r="AT1248" s="14"/>
    </row>
    <row r="1249" spans="1:46" s="12" customFormat="1" ht="9.9499999999999993" customHeight="1">
      <c r="A1249" s="13"/>
      <c r="B1249" s="629" t="s">
        <v>942</v>
      </c>
      <c r="C1249" s="629"/>
      <c r="D1249" s="629"/>
      <c r="E1249" s="629"/>
      <c r="F1249" s="629"/>
      <c r="G1249" s="629"/>
      <c r="H1249" s="629"/>
      <c r="I1249" s="629"/>
      <c r="J1249" s="629"/>
      <c r="K1249" s="629"/>
      <c r="L1249" s="629"/>
      <c r="M1249" s="629"/>
      <c r="N1249" s="630"/>
      <c r="O1249" s="11"/>
      <c r="P1249" s="11"/>
      <c r="Q1249" s="11"/>
      <c r="R1249" s="11"/>
      <c r="S1249" s="11"/>
      <c r="T1249" s="11"/>
      <c r="U1249" s="11"/>
      <c r="V1249" s="11"/>
      <c r="W1249" s="14"/>
      <c r="X1249" s="13"/>
      <c r="Y1249" s="629" t="s">
        <v>943</v>
      </c>
      <c r="Z1249" s="629"/>
      <c r="AA1249" s="629"/>
      <c r="AB1249" s="629"/>
      <c r="AC1249" s="629"/>
      <c r="AD1249" s="629"/>
      <c r="AE1249" s="629"/>
      <c r="AF1249" s="629"/>
      <c r="AG1249" s="629"/>
      <c r="AH1249" s="629"/>
      <c r="AI1249" s="629"/>
      <c r="AJ1249" s="629"/>
      <c r="AK1249" s="630"/>
      <c r="AL1249" s="11"/>
      <c r="AM1249" s="11"/>
      <c r="AN1249" s="11"/>
      <c r="AO1249" s="11"/>
      <c r="AP1249" s="11"/>
      <c r="AQ1249" s="11"/>
      <c r="AR1249" s="11"/>
      <c r="AS1249" s="11"/>
      <c r="AT1249" s="14"/>
    </row>
    <row r="1250" spans="1:46" s="12" customFormat="1" ht="8.1" customHeight="1">
      <c r="A1250" s="13"/>
      <c r="B1250" s="629"/>
      <c r="C1250" s="629"/>
      <c r="D1250" s="629"/>
      <c r="E1250" s="629"/>
      <c r="F1250" s="629"/>
      <c r="G1250" s="629"/>
      <c r="H1250" s="629"/>
      <c r="I1250" s="629"/>
      <c r="J1250" s="629"/>
      <c r="K1250" s="629"/>
      <c r="L1250" s="629"/>
      <c r="M1250" s="629"/>
      <c r="N1250" s="630"/>
      <c r="O1250" s="11"/>
      <c r="P1250" s="11"/>
      <c r="Q1250" s="11"/>
      <c r="R1250" s="11"/>
      <c r="S1250" s="11"/>
      <c r="T1250" s="11"/>
      <c r="U1250" s="11"/>
      <c r="V1250" s="11"/>
      <c r="W1250" s="14"/>
      <c r="X1250" s="13"/>
      <c r="Y1250" s="629"/>
      <c r="Z1250" s="629"/>
      <c r="AA1250" s="629"/>
      <c r="AB1250" s="629"/>
      <c r="AC1250" s="629"/>
      <c r="AD1250" s="629"/>
      <c r="AE1250" s="629"/>
      <c r="AF1250" s="629"/>
      <c r="AG1250" s="629"/>
      <c r="AH1250" s="629"/>
      <c r="AI1250" s="629"/>
      <c r="AJ1250" s="629"/>
      <c r="AK1250" s="630"/>
      <c r="AL1250" s="11"/>
      <c r="AM1250" s="11"/>
      <c r="AN1250" s="11"/>
      <c r="AO1250" s="11"/>
      <c r="AP1250" s="11"/>
      <c r="AQ1250" s="11"/>
      <c r="AR1250" s="11"/>
      <c r="AS1250" s="11"/>
      <c r="AT1250" s="14"/>
    </row>
    <row r="1251" spans="1:46" s="12" customFormat="1" ht="8.1" customHeight="1">
      <c r="A1251" s="13"/>
      <c r="B1251" s="629" t="s">
        <v>1020</v>
      </c>
      <c r="C1251" s="629"/>
      <c r="D1251" s="629"/>
      <c r="E1251" s="629"/>
      <c r="F1251" s="629"/>
      <c r="G1251" s="629"/>
      <c r="H1251" s="629"/>
      <c r="I1251" s="629"/>
      <c r="J1251" s="629"/>
      <c r="K1251" s="629"/>
      <c r="L1251" s="629"/>
      <c r="M1251" s="629"/>
      <c r="N1251" s="630"/>
      <c r="O1251" s="11"/>
      <c r="P1251" s="11"/>
      <c r="Q1251" s="11"/>
      <c r="R1251" s="11"/>
      <c r="S1251" s="11"/>
      <c r="T1251" s="11"/>
      <c r="U1251" s="11"/>
      <c r="V1251" s="11"/>
      <c r="W1251" s="14"/>
      <c r="X1251" s="13"/>
      <c r="Y1251" s="629" t="s">
        <v>1020</v>
      </c>
      <c r="Z1251" s="629"/>
      <c r="AA1251" s="629"/>
      <c r="AB1251" s="629"/>
      <c r="AC1251" s="629"/>
      <c r="AD1251" s="629"/>
      <c r="AE1251" s="629"/>
      <c r="AF1251" s="629"/>
      <c r="AG1251" s="629"/>
      <c r="AH1251" s="629"/>
      <c r="AI1251" s="629"/>
      <c r="AJ1251" s="629"/>
      <c r="AK1251" s="630"/>
      <c r="AL1251" s="11"/>
      <c r="AM1251" s="11"/>
      <c r="AN1251" s="11"/>
      <c r="AO1251" s="11"/>
      <c r="AP1251" s="11"/>
      <c r="AQ1251" s="11"/>
      <c r="AR1251" s="11"/>
      <c r="AS1251" s="11"/>
      <c r="AT1251" s="14"/>
    </row>
    <row r="1252" spans="1:46" s="12" customFormat="1" ht="9.9499999999999993" customHeight="1">
      <c r="A1252" s="13"/>
      <c r="B1252" s="629"/>
      <c r="C1252" s="629"/>
      <c r="D1252" s="629"/>
      <c r="E1252" s="629"/>
      <c r="F1252" s="629"/>
      <c r="G1252" s="629"/>
      <c r="H1252" s="629"/>
      <c r="I1252" s="629"/>
      <c r="J1252" s="629"/>
      <c r="K1252" s="629"/>
      <c r="L1252" s="629"/>
      <c r="M1252" s="629"/>
      <c r="N1252" s="630"/>
      <c r="O1252" s="11"/>
      <c r="P1252" s="11"/>
      <c r="Q1252" s="11"/>
      <c r="R1252" s="11"/>
      <c r="S1252" s="11"/>
      <c r="T1252" s="11"/>
      <c r="U1252" s="11"/>
      <c r="V1252" s="11"/>
      <c r="W1252" s="14"/>
      <c r="X1252" s="13"/>
      <c r="Y1252" s="629"/>
      <c r="Z1252" s="629"/>
      <c r="AA1252" s="629"/>
      <c r="AB1252" s="629"/>
      <c r="AC1252" s="629"/>
      <c r="AD1252" s="629"/>
      <c r="AE1252" s="629"/>
      <c r="AF1252" s="629"/>
      <c r="AG1252" s="629"/>
      <c r="AH1252" s="629"/>
      <c r="AI1252" s="629"/>
      <c r="AJ1252" s="629"/>
      <c r="AK1252" s="630"/>
      <c r="AL1252" s="11"/>
      <c r="AM1252" s="11"/>
      <c r="AN1252" s="11"/>
      <c r="AO1252" s="11"/>
      <c r="AP1252" s="11"/>
      <c r="AQ1252" s="11"/>
      <c r="AR1252" s="11"/>
      <c r="AS1252" s="11"/>
      <c r="AT1252" s="14"/>
    </row>
    <row r="1253" spans="1:46" s="12" customFormat="1" ht="8.1" customHeight="1">
      <c r="A1253" s="13"/>
      <c r="B1253" s="629" t="s">
        <v>1132</v>
      </c>
      <c r="C1253" s="629"/>
      <c r="D1253" s="629"/>
      <c r="E1253" s="629"/>
      <c r="F1253" s="629"/>
      <c r="G1253" s="629"/>
      <c r="H1253" s="629"/>
      <c r="I1253" s="629"/>
      <c r="J1253" s="629"/>
      <c r="K1253" s="629"/>
      <c r="L1253" s="629"/>
      <c r="M1253" s="629"/>
      <c r="N1253" s="630"/>
      <c r="O1253" s="11"/>
      <c r="P1253" s="11"/>
      <c r="Q1253" s="11"/>
      <c r="R1253" s="11"/>
      <c r="S1253" s="11"/>
      <c r="T1253" s="11"/>
      <c r="U1253" s="11"/>
      <c r="V1253" s="11"/>
      <c r="W1253" s="14"/>
      <c r="X1253" s="13"/>
      <c r="Y1253" s="629" t="s">
        <v>1133</v>
      </c>
      <c r="Z1253" s="629"/>
      <c r="AA1253" s="629"/>
      <c r="AB1253" s="629"/>
      <c r="AC1253" s="629"/>
      <c r="AD1253" s="629"/>
      <c r="AE1253" s="629"/>
      <c r="AF1253" s="629"/>
      <c r="AG1253" s="629"/>
      <c r="AH1253" s="629"/>
      <c r="AI1253" s="629"/>
      <c r="AJ1253" s="629"/>
      <c r="AK1253" s="630"/>
      <c r="AL1253" s="11"/>
      <c r="AM1253" s="11"/>
      <c r="AN1253" s="11"/>
      <c r="AO1253" s="11"/>
      <c r="AP1253" s="11"/>
      <c r="AQ1253" s="11"/>
      <c r="AR1253" s="11"/>
      <c r="AS1253" s="11"/>
      <c r="AT1253" s="14"/>
    </row>
    <row r="1254" spans="1:46" s="12" customFormat="1" ht="8.1" customHeight="1">
      <c r="A1254" s="13"/>
      <c r="B1254" s="629"/>
      <c r="C1254" s="629"/>
      <c r="D1254" s="629"/>
      <c r="E1254" s="629"/>
      <c r="F1254" s="629"/>
      <c r="G1254" s="629"/>
      <c r="H1254" s="629"/>
      <c r="I1254" s="629"/>
      <c r="J1254" s="629"/>
      <c r="K1254" s="629"/>
      <c r="L1254" s="629"/>
      <c r="M1254" s="629"/>
      <c r="N1254" s="630"/>
      <c r="O1254" s="11"/>
      <c r="P1254" s="11"/>
      <c r="Q1254" s="11"/>
      <c r="R1254" s="11"/>
      <c r="S1254" s="11"/>
      <c r="T1254" s="11"/>
      <c r="U1254" s="11"/>
      <c r="V1254" s="11"/>
      <c r="W1254" s="14"/>
      <c r="X1254" s="13"/>
      <c r="Y1254" s="629"/>
      <c r="Z1254" s="629"/>
      <c r="AA1254" s="629"/>
      <c r="AB1254" s="629"/>
      <c r="AC1254" s="629"/>
      <c r="AD1254" s="629"/>
      <c r="AE1254" s="629"/>
      <c r="AF1254" s="629"/>
      <c r="AG1254" s="629"/>
      <c r="AH1254" s="629"/>
      <c r="AI1254" s="629"/>
      <c r="AJ1254" s="629"/>
      <c r="AK1254" s="630"/>
      <c r="AL1254" s="11"/>
      <c r="AM1254" s="11"/>
      <c r="AN1254" s="11"/>
      <c r="AO1254" s="11"/>
      <c r="AP1254" s="11"/>
      <c r="AQ1254" s="11"/>
      <c r="AR1254" s="11"/>
      <c r="AS1254" s="11"/>
      <c r="AT1254" s="14"/>
    </row>
    <row r="1255" spans="1:46" s="12" customFormat="1" ht="9.9499999999999993" customHeight="1">
      <c r="A1255" s="13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4"/>
      <c r="X1255" s="13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  <c r="AP1255" s="11"/>
      <c r="AQ1255" s="11"/>
      <c r="AR1255" s="11"/>
      <c r="AS1255" s="11"/>
      <c r="AT1255" s="14"/>
    </row>
    <row r="1256" spans="1:46" s="12" customFormat="1" ht="8.1" customHeight="1">
      <c r="A1256" s="13"/>
      <c r="B1256" s="631" t="s">
        <v>927</v>
      </c>
      <c r="C1256" s="631"/>
      <c r="D1256" s="631"/>
      <c r="E1256" s="631"/>
      <c r="F1256" s="631"/>
      <c r="G1256" s="631"/>
      <c r="H1256" s="631"/>
      <c r="I1256" s="631"/>
      <c r="J1256" s="631"/>
      <c r="K1256" s="631"/>
      <c r="L1256" s="631"/>
      <c r="M1256" s="631"/>
      <c r="N1256" s="632"/>
      <c r="O1256" s="11"/>
      <c r="P1256" s="11"/>
      <c r="Q1256" s="11"/>
      <c r="R1256" s="11"/>
      <c r="S1256" s="11"/>
      <c r="T1256" s="11"/>
      <c r="U1256" s="11"/>
      <c r="V1256" s="11"/>
      <c r="W1256" s="14"/>
      <c r="X1256" s="13"/>
      <c r="Y1256" s="631" t="s">
        <v>928</v>
      </c>
      <c r="Z1256" s="631"/>
      <c r="AA1256" s="631"/>
      <c r="AB1256" s="631"/>
      <c r="AC1256" s="631"/>
      <c r="AD1256" s="631"/>
      <c r="AE1256" s="631"/>
      <c r="AF1256" s="631"/>
      <c r="AG1256" s="631"/>
      <c r="AH1256" s="631"/>
      <c r="AI1256" s="631"/>
      <c r="AJ1256" s="631"/>
      <c r="AK1256" s="632"/>
      <c r="AL1256" s="11"/>
      <c r="AM1256" s="11"/>
      <c r="AN1256" s="11"/>
      <c r="AO1256" s="11"/>
      <c r="AP1256" s="11"/>
      <c r="AQ1256" s="11"/>
      <c r="AR1256" s="11"/>
      <c r="AS1256" s="11"/>
      <c r="AT1256" s="14"/>
    </row>
    <row r="1257" spans="1:46" s="12" customFormat="1" ht="9.9499999999999993" customHeight="1">
      <c r="A1257" s="13"/>
      <c r="B1257" s="631"/>
      <c r="C1257" s="631"/>
      <c r="D1257" s="631"/>
      <c r="E1257" s="631"/>
      <c r="F1257" s="631"/>
      <c r="G1257" s="631"/>
      <c r="H1257" s="631"/>
      <c r="I1257" s="631"/>
      <c r="J1257" s="631"/>
      <c r="K1257" s="631"/>
      <c r="L1257" s="631"/>
      <c r="M1257" s="631"/>
      <c r="N1257" s="632"/>
      <c r="O1257" s="11"/>
      <c r="P1257" s="11"/>
      <c r="Q1257" s="11"/>
      <c r="R1257" s="11"/>
      <c r="S1257" s="11"/>
      <c r="T1257" s="11"/>
      <c r="U1257" s="11"/>
      <c r="V1257" s="11"/>
      <c r="W1257" s="14"/>
      <c r="X1257" s="13"/>
      <c r="Y1257" s="631"/>
      <c r="Z1257" s="631"/>
      <c r="AA1257" s="631"/>
      <c r="AB1257" s="631"/>
      <c r="AC1257" s="631"/>
      <c r="AD1257" s="631"/>
      <c r="AE1257" s="631"/>
      <c r="AF1257" s="631"/>
      <c r="AG1257" s="631"/>
      <c r="AH1257" s="631"/>
      <c r="AI1257" s="631"/>
      <c r="AJ1257" s="631"/>
      <c r="AK1257" s="632"/>
      <c r="AL1257" s="11"/>
      <c r="AM1257" s="11"/>
      <c r="AN1257" s="11"/>
      <c r="AO1257" s="11"/>
      <c r="AP1257" s="11"/>
      <c r="AQ1257" s="11"/>
      <c r="AR1257" s="11"/>
      <c r="AS1257" s="11"/>
      <c r="AT1257" s="14"/>
    </row>
    <row r="1258" spans="1:46" s="12" customFormat="1" ht="9.9499999999999993" customHeight="1">
      <c r="A1258" s="13"/>
      <c r="B1258" s="631"/>
      <c r="C1258" s="631"/>
      <c r="D1258" s="631"/>
      <c r="E1258" s="631"/>
      <c r="F1258" s="631"/>
      <c r="G1258" s="631"/>
      <c r="H1258" s="631"/>
      <c r="I1258" s="631"/>
      <c r="J1258" s="631"/>
      <c r="K1258" s="631"/>
      <c r="L1258" s="631"/>
      <c r="M1258" s="631"/>
      <c r="N1258" s="632"/>
      <c r="O1258" s="11"/>
      <c r="P1258" s="11"/>
      <c r="Q1258" s="11"/>
      <c r="R1258" s="11"/>
      <c r="S1258" s="11"/>
      <c r="T1258" s="11"/>
      <c r="U1258" s="11"/>
      <c r="V1258" s="11"/>
      <c r="W1258" s="14"/>
      <c r="X1258" s="13"/>
      <c r="Y1258" s="631"/>
      <c r="Z1258" s="631"/>
      <c r="AA1258" s="631"/>
      <c r="AB1258" s="631"/>
      <c r="AC1258" s="631"/>
      <c r="AD1258" s="631"/>
      <c r="AE1258" s="631"/>
      <c r="AF1258" s="631"/>
      <c r="AG1258" s="631"/>
      <c r="AH1258" s="631"/>
      <c r="AI1258" s="631"/>
      <c r="AJ1258" s="631"/>
      <c r="AK1258" s="632"/>
      <c r="AL1258" s="11"/>
      <c r="AM1258" s="11"/>
      <c r="AN1258" s="11"/>
      <c r="AO1258" s="11"/>
      <c r="AP1258" s="11"/>
      <c r="AQ1258" s="11"/>
      <c r="AR1258" s="11"/>
      <c r="AS1258" s="11"/>
      <c r="AT1258" s="14"/>
    </row>
    <row r="1259" spans="1:46" s="12" customFormat="1" ht="9.9499999999999993" customHeight="1">
      <c r="A1259" s="13"/>
      <c r="B1259" s="631"/>
      <c r="C1259" s="631"/>
      <c r="D1259" s="631"/>
      <c r="E1259" s="631"/>
      <c r="F1259" s="631"/>
      <c r="G1259" s="631"/>
      <c r="H1259" s="631"/>
      <c r="I1259" s="631"/>
      <c r="J1259" s="631"/>
      <c r="K1259" s="631"/>
      <c r="L1259" s="631"/>
      <c r="M1259" s="631"/>
      <c r="N1259" s="632"/>
      <c r="O1259" s="11"/>
      <c r="P1259" s="11"/>
      <c r="Q1259" s="11"/>
      <c r="R1259" s="11"/>
      <c r="S1259" s="11"/>
      <c r="T1259" s="11"/>
      <c r="U1259" s="11"/>
      <c r="V1259" s="11"/>
      <c r="W1259" s="14"/>
      <c r="X1259" s="13"/>
      <c r="Y1259" s="631"/>
      <c r="Z1259" s="631"/>
      <c r="AA1259" s="631"/>
      <c r="AB1259" s="631"/>
      <c r="AC1259" s="631"/>
      <c r="AD1259" s="631"/>
      <c r="AE1259" s="631"/>
      <c r="AF1259" s="631"/>
      <c r="AG1259" s="631"/>
      <c r="AH1259" s="631"/>
      <c r="AI1259" s="631"/>
      <c r="AJ1259" s="631"/>
      <c r="AK1259" s="632"/>
      <c r="AL1259" s="11"/>
      <c r="AM1259" s="11"/>
      <c r="AN1259" s="11"/>
      <c r="AO1259" s="11"/>
      <c r="AP1259" s="11"/>
      <c r="AQ1259" s="11"/>
      <c r="AR1259" s="11"/>
      <c r="AS1259" s="11"/>
      <c r="AT1259" s="14"/>
    </row>
    <row r="1260" spans="1:46" s="12" customFormat="1" ht="6" customHeight="1">
      <c r="A1260" s="15"/>
      <c r="B1260" s="633"/>
      <c r="C1260" s="633"/>
      <c r="D1260" s="633"/>
      <c r="E1260" s="633"/>
      <c r="F1260" s="633"/>
      <c r="G1260" s="633"/>
      <c r="H1260" s="633"/>
      <c r="I1260" s="633"/>
      <c r="J1260" s="633"/>
      <c r="K1260" s="633"/>
      <c r="L1260" s="633"/>
      <c r="M1260" s="633"/>
      <c r="N1260" s="633"/>
      <c r="O1260" s="16"/>
      <c r="P1260" s="16"/>
      <c r="Q1260" s="16"/>
      <c r="R1260" s="16"/>
      <c r="S1260" s="16"/>
      <c r="T1260" s="16"/>
      <c r="U1260" s="16"/>
      <c r="V1260" s="16"/>
      <c r="W1260" s="17"/>
      <c r="X1260" s="15"/>
      <c r="Y1260" s="633"/>
      <c r="Z1260" s="633"/>
      <c r="AA1260" s="633"/>
      <c r="AB1260" s="633"/>
      <c r="AC1260" s="633"/>
      <c r="AD1260" s="633"/>
      <c r="AE1260" s="633"/>
      <c r="AF1260" s="633"/>
      <c r="AG1260" s="633"/>
      <c r="AH1260" s="633"/>
      <c r="AI1260" s="633"/>
      <c r="AJ1260" s="633"/>
      <c r="AK1260" s="633"/>
      <c r="AL1260" s="16"/>
      <c r="AM1260" s="16"/>
      <c r="AN1260" s="16"/>
      <c r="AO1260" s="16"/>
      <c r="AP1260" s="16"/>
      <c r="AQ1260" s="16"/>
      <c r="AR1260" s="16"/>
      <c r="AS1260" s="16"/>
      <c r="AT1260" s="17"/>
    </row>
    <row r="1261" spans="1:46" s="11" customFormat="1" ht="6.75" customHeight="1">
      <c r="A1261" s="8"/>
      <c r="B1261" s="9"/>
      <c r="C1261" s="9"/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9"/>
      <c r="S1261" s="9"/>
      <c r="T1261" s="9"/>
      <c r="U1261" s="9"/>
      <c r="V1261" s="9"/>
      <c r="W1261" s="10"/>
      <c r="X1261" s="8"/>
      <c r="Y1261" s="9"/>
      <c r="Z1261" s="9"/>
      <c r="AA1261" s="9"/>
      <c r="AB1261" s="9"/>
      <c r="AC1261" s="9"/>
      <c r="AD1261" s="9"/>
      <c r="AE1261" s="9"/>
      <c r="AF1261" s="9"/>
      <c r="AG1261" s="9"/>
      <c r="AH1261" s="9"/>
      <c r="AI1261" s="9"/>
      <c r="AJ1261" s="9"/>
      <c r="AK1261" s="9"/>
      <c r="AL1261" s="9"/>
      <c r="AM1261" s="9"/>
      <c r="AN1261" s="9"/>
      <c r="AO1261" s="9"/>
      <c r="AP1261" s="9"/>
      <c r="AQ1261" s="9"/>
      <c r="AR1261" s="9"/>
      <c r="AS1261" s="9"/>
      <c r="AT1261" s="10"/>
    </row>
    <row r="1262" spans="1:46" s="12" customFormat="1" ht="12.75" customHeight="1">
      <c r="A1262" s="621" t="str">
        <f>Name</f>
        <v>ТСЖ "Ласточка"</v>
      </c>
      <c r="B1262" s="626"/>
      <c r="C1262" s="626"/>
      <c r="D1262" s="626"/>
      <c r="E1262" s="626"/>
      <c r="F1262" s="626"/>
      <c r="G1262" s="626"/>
      <c r="H1262" s="626"/>
      <c r="I1262" s="626"/>
      <c r="J1262" s="626"/>
      <c r="K1262" s="626"/>
      <c r="L1262" s="626"/>
      <c r="M1262" s="626"/>
      <c r="N1262" s="626"/>
      <c r="O1262" s="626"/>
      <c r="P1262" s="626"/>
      <c r="Q1262" s="626"/>
      <c r="R1262" s="626"/>
      <c r="S1262" s="626"/>
      <c r="T1262" s="626"/>
      <c r="U1262" s="626"/>
      <c r="V1262" s="626"/>
      <c r="W1262" s="627"/>
      <c r="X1262" s="621" t="str">
        <f>Name</f>
        <v>ТСЖ "Ласточка"</v>
      </c>
      <c r="Y1262" s="622"/>
      <c r="Z1262" s="622"/>
      <c r="AA1262" s="622"/>
      <c r="AB1262" s="622"/>
      <c r="AC1262" s="622"/>
      <c r="AD1262" s="622"/>
      <c r="AE1262" s="622"/>
      <c r="AF1262" s="622"/>
      <c r="AG1262" s="622"/>
      <c r="AH1262" s="622"/>
      <c r="AI1262" s="622"/>
      <c r="AJ1262" s="622"/>
      <c r="AK1262" s="622"/>
      <c r="AL1262" s="622"/>
      <c r="AM1262" s="622"/>
      <c r="AN1262" s="622"/>
      <c r="AO1262" s="622"/>
      <c r="AP1262" s="622"/>
      <c r="AQ1262" s="622"/>
      <c r="AR1262" s="622"/>
      <c r="AS1262" s="622"/>
      <c r="AT1262" s="623"/>
    </row>
    <row r="1263" spans="1:46" s="12" customFormat="1" ht="12.75" customHeight="1">
      <c r="A1263" s="621"/>
      <c r="B1263" s="626"/>
      <c r="C1263" s="626"/>
      <c r="D1263" s="626"/>
      <c r="E1263" s="626"/>
      <c r="F1263" s="626"/>
      <c r="G1263" s="626"/>
      <c r="H1263" s="626"/>
      <c r="I1263" s="626"/>
      <c r="J1263" s="626"/>
      <c r="K1263" s="626"/>
      <c r="L1263" s="626"/>
      <c r="M1263" s="626"/>
      <c r="N1263" s="626"/>
      <c r="O1263" s="626"/>
      <c r="P1263" s="626"/>
      <c r="Q1263" s="626"/>
      <c r="R1263" s="626"/>
      <c r="S1263" s="626"/>
      <c r="T1263" s="626"/>
      <c r="U1263" s="626"/>
      <c r="V1263" s="626"/>
      <c r="W1263" s="627"/>
      <c r="X1263" s="624"/>
      <c r="Y1263" s="622"/>
      <c r="Z1263" s="622"/>
      <c r="AA1263" s="622"/>
      <c r="AB1263" s="622"/>
      <c r="AC1263" s="622"/>
      <c r="AD1263" s="622"/>
      <c r="AE1263" s="622"/>
      <c r="AF1263" s="622"/>
      <c r="AG1263" s="622"/>
      <c r="AH1263" s="622"/>
      <c r="AI1263" s="622"/>
      <c r="AJ1263" s="622"/>
      <c r="AK1263" s="622"/>
      <c r="AL1263" s="622"/>
      <c r="AM1263" s="622"/>
      <c r="AN1263" s="622"/>
      <c r="AO1263" s="622"/>
      <c r="AP1263" s="622"/>
      <c r="AQ1263" s="622"/>
      <c r="AR1263" s="622"/>
      <c r="AS1263" s="622"/>
      <c r="AT1263" s="623"/>
    </row>
    <row r="1264" spans="1:46" s="12" customFormat="1" ht="6" customHeight="1">
      <c r="A1264" s="621"/>
      <c r="B1264" s="626"/>
      <c r="C1264" s="626"/>
      <c r="D1264" s="626"/>
      <c r="E1264" s="626"/>
      <c r="F1264" s="626"/>
      <c r="G1264" s="626"/>
      <c r="H1264" s="626"/>
      <c r="I1264" s="626"/>
      <c r="J1264" s="626"/>
      <c r="K1264" s="626"/>
      <c r="L1264" s="626"/>
      <c r="M1264" s="626"/>
      <c r="N1264" s="626"/>
      <c r="O1264" s="626"/>
      <c r="P1264" s="626"/>
      <c r="Q1264" s="626"/>
      <c r="R1264" s="626"/>
      <c r="S1264" s="626"/>
      <c r="T1264" s="626"/>
      <c r="U1264" s="626"/>
      <c r="V1264" s="626"/>
      <c r="W1264" s="627"/>
      <c r="X1264" s="13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  <c r="AR1264" s="11"/>
      <c r="AS1264" s="11"/>
      <c r="AT1264" s="14"/>
    </row>
    <row r="1265" spans="1:46" s="12" customFormat="1" ht="9.9499999999999993" customHeight="1">
      <c r="A1265" s="13"/>
      <c r="B1265" s="625" t="str">
        <f>"ИНН "&amp;INN&amp;", БИК "&amp;BIC&amp;", Р/С "&amp;PersonalAcc</f>
        <v>ИНН 2538091633, БИК 040813608, Р/С 40703810050000001746</v>
      </c>
      <c r="C1265" s="625"/>
      <c r="D1265" s="625"/>
      <c r="E1265" s="625"/>
      <c r="F1265" s="625"/>
      <c r="G1265" s="625"/>
      <c r="H1265" s="625"/>
      <c r="I1265" s="625"/>
      <c r="J1265" s="625"/>
      <c r="K1265" s="625"/>
      <c r="L1265" s="625"/>
      <c r="M1265" s="625"/>
      <c r="N1265" s="625"/>
      <c r="O1265" s="53"/>
      <c r="P1265" s="53"/>
      <c r="Q1265" s="53"/>
      <c r="R1265" s="53"/>
      <c r="S1265" s="53"/>
      <c r="T1265" s="53"/>
      <c r="U1265" s="53"/>
      <c r="V1265" s="53"/>
      <c r="W1265" s="14"/>
      <c r="X1265" s="13"/>
      <c r="Y1265" s="628" t="str">
        <f>"ИНН "&amp;INN&amp;", БИК "&amp;BIC&amp;", Р/С "&amp;PersonalAcc</f>
        <v>ИНН 2538091633, БИК 040813608, Р/С 40703810050000001746</v>
      </c>
      <c r="Z1265" s="628"/>
      <c r="AA1265" s="628"/>
      <c r="AB1265" s="628"/>
      <c r="AC1265" s="628"/>
      <c r="AD1265" s="628"/>
      <c r="AE1265" s="628"/>
      <c r="AF1265" s="628"/>
      <c r="AG1265" s="628"/>
      <c r="AH1265" s="628"/>
      <c r="AI1265" s="628"/>
      <c r="AJ1265" s="628"/>
      <c r="AK1265" s="628"/>
      <c r="AL1265" s="53"/>
      <c r="AM1265" s="53"/>
      <c r="AN1265" s="53"/>
      <c r="AO1265" s="53"/>
      <c r="AP1265" s="53"/>
      <c r="AQ1265" s="53"/>
      <c r="AR1265" s="53"/>
      <c r="AS1265" s="53"/>
      <c r="AT1265" s="14"/>
    </row>
    <row r="1266" spans="1:46" s="12" customFormat="1" ht="9.9499999999999993" customHeight="1">
      <c r="A1266" s="13"/>
      <c r="B1266" s="625"/>
      <c r="C1266" s="625"/>
      <c r="D1266" s="625"/>
      <c r="E1266" s="625"/>
      <c r="F1266" s="625"/>
      <c r="G1266" s="625"/>
      <c r="H1266" s="625"/>
      <c r="I1266" s="625"/>
      <c r="J1266" s="625"/>
      <c r="K1266" s="625"/>
      <c r="L1266" s="625"/>
      <c r="M1266" s="625"/>
      <c r="N1266" s="625"/>
      <c r="O1266" s="53"/>
      <c r="P1266" s="53"/>
      <c r="Q1266" s="53"/>
      <c r="R1266" s="53"/>
      <c r="S1266" s="53"/>
      <c r="T1266" s="53"/>
      <c r="U1266" s="53"/>
      <c r="V1266" s="53"/>
      <c r="W1266" s="14"/>
      <c r="X1266" s="13"/>
      <c r="Y1266" s="628"/>
      <c r="Z1266" s="628"/>
      <c r="AA1266" s="628"/>
      <c r="AB1266" s="628"/>
      <c r="AC1266" s="628"/>
      <c r="AD1266" s="628"/>
      <c r="AE1266" s="628"/>
      <c r="AF1266" s="628"/>
      <c r="AG1266" s="628"/>
      <c r="AH1266" s="628"/>
      <c r="AI1266" s="628"/>
      <c r="AJ1266" s="628"/>
      <c r="AK1266" s="628"/>
      <c r="AL1266" s="53"/>
      <c r="AM1266" s="53"/>
      <c r="AN1266" s="53"/>
      <c r="AO1266" s="53"/>
      <c r="AP1266" s="53"/>
      <c r="AQ1266" s="53"/>
      <c r="AR1266" s="53"/>
      <c r="AS1266" s="53"/>
      <c r="AT1266" s="14"/>
    </row>
    <row r="1267" spans="1:46" s="12" customFormat="1" ht="6" customHeight="1">
      <c r="A1267" s="13"/>
      <c r="B1267" s="625"/>
      <c r="C1267" s="625"/>
      <c r="D1267" s="625"/>
      <c r="E1267" s="625"/>
      <c r="F1267" s="625"/>
      <c r="G1267" s="625"/>
      <c r="H1267" s="625"/>
      <c r="I1267" s="625"/>
      <c r="J1267" s="625"/>
      <c r="K1267" s="625"/>
      <c r="L1267" s="625"/>
      <c r="M1267" s="625"/>
      <c r="N1267" s="625"/>
      <c r="O1267" s="11"/>
      <c r="P1267" s="11"/>
      <c r="Q1267" s="11"/>
      <c r="R1267" s="11"/>
      <c r="S1267" s="11"/>
      <c r="T1267" s="11"/>
      <c r="U1267" s="11"/>
      <c r="V1267" s="11"/>
      <c r="W1267" s="14"/>
      <c r="X1267" s="13"/>
      <c r="Y1267" s="628"/>
      <c r="Z1267" s="628"/>
      <c r="AA1267" s="628"/>
      <c r="AB1267" s="628"/>
      <c r="AC1267" s="628"/>
      <c r="AD1267" s="628"/>
      <c r="AE1267" s="628"/>
      <c r="AF1267" s="628"/>
      <c r="AG1267" s="628"/>
      <c r="AH1267" s="628"/>
      <c r="AI1267" s="628"/>
      <c r="AJ1267" s="628"/>
      <c r="AK1267" s="628"/>
      <c r="AL1267" s="11"/>
      <c r="AM1267" s="11"/>
      <c r="AN1267" s="11"/>
      <c r="AO1267" s="11"/>
      <c r="AP1267" s="11"/>
      <c r="AQ1267" s="11"/>
      <c r="AR1267" s="11"/>
      <c r="AS1267" s="11"/>
      <c r="AT1267" s="14"/>
    </row>
    <row r="1268" spans="1:46" s="12" customFormat="1" ht="8.1" customHeight="1">
      <c r="A1268" s="13"/>
      <c r="B1268" s="625"/>
      <c r="C1268" s="625"/>
      <c r="D1268" s="625"/>
      <c r="E1268" s="625"/>
      <c r="F1268" s="625"/>
      <c r="G1268" s="625"/>
      <c r="H1268" s="625"/>
      <c r="I1268" s="625"/>
      <c r="J1268" s="625"/>
      <c r="K1268" s="625"/>
      <c r="L1268" s="625"/>
      <c r="M1268" s="625"/>
      <c r="N1268" s="625"/>
      <c r="O1268" s="11"/>
      <c r="P1268" s="11"/>
      <c r="Q1268" s="11"/>
      <c r="R1268" s="11"/>
      <c r="S1268" s="11"/>
      <c r="T1268" s="11"/>
      <c r="U1268" s="11"/>
      <c r="V1268" s="11"/>
      <c r="W1268" s="14"/>
      <c r="X1268" s="13"/>
      <c r="Y1268" s="628"/>
      <c r="Z1268" s="628"/>
      <c r="AA1268" s="628"/>
      <c r="AB1268" s="628"/>
      <c r="AC1268" s="628"/>
      <c r="AD1268" s="628"/>
      <c r="AE1268" s="628"/>
      <c r="AF1268" s="628"/>
      <c r="AG1268" s="628"/>
      <c r="AH1268" s="628"/>
      <c r="AI1268" s="628"/>
      <c r="AJ1268" s="628"/>
      <c r="AK1268" s="628"/>
      <c r="AL1268" s="11"/>
      <c r="AM1268" s="11"/>
      <c r="AN1268" s="11"/>
      <c r="AO1268" s="11"/>
      <c r="AP1268" s="11"/>
      <c r="AQ1268" s="11"/>
      <c r="AR1268" s="11"/>
      <c r="AS1268" s="11"/>
      <c r="AT1268" s="14"/>
    </row>
    <row r="1269" spans="1:46" s="12" customFormat="1" ht="8.1" customHeight="1">
      <c r="A1269" s="13"/>
      <c r="B1269" s="625"/>
      <c r="C1269" s="625"/>
      <c r="D1269" s="625"/>
      <c r="E1269" s="625"/>
      <c r="F1269" s="625"/>
      <c r="G1269" s="625"/>
      <c r="H1269" s="625"/>
      <c r="I1269" s="625"/>
      <c r="J1269" s="625"/>
      <c r="K1269" s="625"/>
      <c r="L1269" s="625"/>
      <c r="M1269" s="625"/>
      <c r="N1269" s="625"/>
      <c r="O1269" s="11"/>
      <c r="P1269" s="11"/>
      <c r="Q1269" s="11"/>
      <c r="R1269" s="11"/>
      <c r="S1269" s="11"/>
      <c r="T1269" s="11"/>
      <c r="U1269" s="11"/>
      <c r="V1269" s="11"/>
      <c r="W1269" s="14"/>
      <c r="X1269" s="13"/>
      <c r="Y1269" s="628"/>
      <c r="Z1269" s="628"/>
      <c r="AA1269" s="628"/>
      <c r="AB1269" s="628"/>
      <c r="AC1269" s="628"/>
      <c r="AD1269" s="628"/>
      <c r="AE1269" s="628"/>
      <c r="AF1269" s="628"/>
      <c r="AG1269" s="628"/>
      <c r="AH1269" s="628"/>
      <c r="AI1269" s="628"/>
      <c r="AJ1269" s="628"/>
      <c r="AK1269" s="628"/>
      <c r="AL1269" s="11"/>
      <c r="AM1269" s="11"/>
      <c r="AN1269" s="11"/>
      <c r="AO1269" s="11"/>
      <c r="AP1269" s="11"/>
      <c r="AQ1269" s="11"/>
      <c r="AR1269" s="11"/>
      <c r="AS1269" s="11"/>
      <c r="AT1269" s="14"/>
    </row>
    <row r="1270" spans="1:46" s="12" customFormat="1" ht="9.9499999999999993" customHeight="1">
      <c r="A1270" s="13"/>
      <c r="B1270" s="629" t="s">
        <v>944</v>
      </c>
      <c r="C1270" s="629"/>
      <c r="D1270" s="629"/>
      <c r="E1270" s="629"/>
      <c r="F1270" s="629"/>
      <c r="G1270" s="629"/>
      <c r="H1270" s="629"/>
      <c r="I1270" s="629"/>
      <c r="J1270" s="629"/>
      <c r="K1270" s="629"/>
      <c r="L1270" s="629"/>
      <c r="M1270" s="629"/>
      <c r="N1270" s="630"/>
      <c r="O1270" s="11"/>
      <c r="P1270" s="11"/>
      <c r="Q1270" s="11"/>
      <c r="R1270" s="11"/>
      <c r="S1270" s="11"/>
      <c r="T1270" s="11"/>
      <c r="U1270" s="11"/>
      <c r="V1270" s="11"/>
      <c r="W1270" s="14"/>
      <c r="X1270" s="13"/>
      <c r="Y1270" s="629" t="s">
        <v>945</v>
      </c>
      <c r="Z1270" s="629"/>
      <c r="AA1270" s="629"/>
      <c r="AB1270" s="629"/>
      <c r="AC1270" s="629"/>
      <c r="AD1270" s="629"/>
      <c r="AE1270" s="629"/>
      <c r="AF1270" s="629"/>
      <c r="AG1270" s="629"/>
      <c r="AH1270" s="629"/>
      <c r="AI1270" s="629"/>
      <c r="AJ1270" s="629"/>
      <c r="AK1270" s="630"/>
      <c r="AL1270" s="11"/>
      <c r="AM1270" s="11"/>
      <c r="AN1270" s="11"/>
      <c r="AO1270" s="11"/>
      <c r="AP1270" s="11"/>
      <c r="AQ1270" s="11"/>
      <c r="AR1270" s="11"/>
      <c r="AS1270" s="11"/>
      <c r="AT1270" s="14"/>
    </row>
    <row r="1271" spans="1:46" s="12" customFormat="1" ht="8.1" customHeight="1">
      <c r="A1271" s="13"/>
      <c r="B1271" s="629"/>
      <c r="C1271" s="629"/>
      <c r="D1271" s="629"/>
      <c r="E1271" s="629"/>
      <c r="F1271" s="629"/>
      <c r="G1271" s="629"/>
      <c r="H1271" s="629"/>
      <c r="I1271" s="629"/>
      <c r="J1271" s="629"/>
      <c r="K1271" s="629"/>
      <c r="L1271" s="629"/>
      <c r="M1271" s="629"/>
      <c r="N1271" s="630"/>
      <c r="O1271" s="11"/>
      <c r="P1271" s="11"/>
      <c r="Q1271" s="11"/>
      <c r="R1271" s="11"/>
      <c r="S1271" s="11"/>
      <c r="T1271" s="11"/>
      <c r="U1271" s="11"/>
      <c r="V1271" s="11"/>
      <c r="W1271" s="14"/>
      <c r="X1271" s="13"/>
      <c r="Y1271" s="629"/>
      <c r="Z1271" s="629"/>
      <c r="AA1271" s="629"/>
      <c r="AB1271" s="629"/>
      <c r="AC1271" s="629"/>
      <c r="AD1271" s="629"/>
      <c r="AE1271" s="629"/>
      <c r="AF1271" s="629"/>
      <c r="AG1271" s="629"/>
      <c r="AH1271" s="629"/>
      <c r="AI1271" s="629"/>
      <c r="AJ1271" s="629"/>
      <c r="AK1271" s="630"/>
      <c r="AL1271" s="11"/>
      <c r="AM1271" s="11"/>
      <c r="AN1271" s="11"/>
      <c r="AO1271" s="11"/>
      <c r="AP1271" s="11"/>
      <c r="AQ1271" s="11"/>
      <c r="AR1271" s="11"/>
      <c r="AS1271" s="11"/>
      <c r="AT1271" s="14"/>
    </row>
    <row r="1272" spans="1:46" s="12" customFormat="1" ht="8.1" customHeight="1">
      <c r="A1272" s="13"/>
      <c r="B1272" s="629" t="s">
        <v>1020</v>
      </c>
      <c r="C1272" s="629"/>
      <c r="D1272" s="629"/>
      <c r="E1272" s="629"/>
      <c r="F1272" s="629"/>
      <c r="G1272" s="629"/>
      <c r="H1272" s="629"/>
      <c r="I1272" s="629"/>
      <c r="J1272" s="629"/>
      <c r="K1272" s="629"/>
      <c r="L1272" s="629"/>
      <c r="M1272" s="629"/>
      <c r="N1272" s="630"/>
      <c r="O1272" s="11"/>
      <c r="P1272" s="11"/>
      <c r="Q1272" s="11"/>
      <c r="R1272" s="11"/>
      <c r="S1272" s="11"/>
      <c r="T1272" s="11"/>
      <c r="U1272" s="11"/>
      <c r="V1272" s="11"/>
      <c r="W1272" s="14"/>
      <c r="X1272" s="13"/>
      <c r="Y1272" s="629" t="s">
        <v>1020</v>
      </c>
      <c r="Z1272" s="629"/>
      <c r="AA1272" s="629"/>
      <c r="AB1272" s="629"/>
      <c r="AC1272" s="629"/>
      <c r="AD1272" s="629"/>
      <c r="AE1272" s="629"/>
      <c r="AF1272" s="629"/>
      <c r="AG1272" s="629"/>
      <c r="AH1272" s="629"/>
      <c r="AI1272" s="629"/>
      <c r="AJ1272" s="629"/>
      <c r="AK1272" s="630"/>
      <c r="AL1272" s="11"/>
      <c r="AM1272" s="11"/>
      <c r="AN1272" s="11"/>
      <c r="AO1272" s="11"/>
      <c r="AP1272" s="11"/>
      <c r="AQ1272" s="11"/>
      <c r="AR1272" s="11"/>
      <c r="AS1272" s="11"/>
      <c r="AT1272" s="14"/>
    </row>
    <row r="1273" spans="1:46" s="12" customFormat="1" ht="9.9499999999999993" customHeight="1">
      <c r="A1273" s="13"/>
      <c r="B1273" s="629"/>
      <c r="C1273" s="629"/>
      <c r="D1273" s="629"/>
      <c r="E1273" s="629"/>
      <c r="F1273" s="629"/>
      <c r="G1273" s="629"/>
      <c r="H1273" s="629"/>
      <c r="I1273" s="629"/>
      <c r="J1273" s="629"/>
      <c r="K1273" s="629"/>
      <c r="L1273" s="629"/>
      <c r="M1273" s="629"/>
      <c r="N1273" s="630"/>
      <c r="O1273" s="11"/>
      <c r="P1273" s="11"/>
      <c r="Q1273" s="11"/>
      <c r="R1273" s="11"/>
      <c r="S1273" s="11"/>
      <c r="T1273" s="11"/>
      <c r="U1273" s="11"/>
      <c r="V1273" s="11"/>
      <c r="W1273" s="14"/>
      <c r="X1273" s="13"/>
      <c r="Y1273" s="629"/>
      <c r="Z1273" s="629"/>
      <c r="AA1273" s="629"/>
      <c r="AB1273" s="629"/>
      <c r="AC1273" s="629"/>
      <c r="AD1273" s="629"/>
      <c r="AE1273" s="629"/>
      <c r="AF1273" s="629"/>
      <c r="AG1273" s="629"/>
      <c r="AH1273" s="629"/>
      <c r="AI1273" s="629"/>
      <c r="AJ1273" s="629"/>
      <c r="AK1273" s="630"/>
      <c r="AL1273" s="11"/>
      <c r="AM1273" s="11"/>
      <c r="AN1273" s="11"/>
      <c r="AO1273" s="11"/>
      <c r="AP1273" s="11"/>
      <c r="AQ1273" s="11"/>
      <c r="AR1273" s="11"/>
      <c r="AS1273" s="11"/>
      <c r="AT1273" s="14"/>
    </row>
    <row r="1274" spans="1:46" s="12" customFormat="1" ht="8.1" customHeight="1">
      <c r="A1274" s="13"/>
      <c r="B1274" s="629" t="s">
        <v>1134</v>
      </c>
      <c r="C1274" s="629"/>
      <c r="D1274" s="629"/>
      <c r="E1274" s="629"/>
      <c r="F1274" s="629"/>
      <c r="G1274" s="629"/>
      <c r="H1274" s="629"/>
      <c r="I1274" s="629"/>
      <c r="J1274" s="629"/>
      <c r="K1274" s="629"/>
      <c r="L1274" s="629"/>
      <c r="M1274" s="629"/>
      <c r="N1274" s="630"/>
      <c r="O1274" s="11"/>
      <c r="P1274" s="11"/>
      <c r="Q1274" s="11"/>
      <c r="R1274" s="11"/>
      <c r="S1274" s="11"/>
      <c r="T1274" s="11"/>
      <c r="U1274" s="11"/>
      <c r="V1274" s="11"/>
      <c r="W1274" s="14"/>
      <c r="X1274" s="13"/>
      <c r="Y1274" s="629" t="s">
        <v>1135</v>
      </c>
      <c r="Z1274" s="629"/>
      <c r="AA1274" s="629"/>
      <c r="AB1274" s="629"/>
      <c r="AC1274" s="629"/>
      <c r="AD1274" s="629"/>
      <c r="AE1274" s="629"/>
      <c r="AF1274" s="629"/>
      <c r="AG1274" s="629"/>
      <c r="AH1274" s="629"/>
      <c r="AI1274" s="629"/>
      <c r="AJ1274" s="629"/>
      <c r="AK1274" s="630"/>
      <c r="AL1274" s="11"/>
      <c r="AM1274" s="11"/>
      <c r="AN1274" s="11"/>
      <c r="AO1274" s="11"/>
      <c r="AP1274" s="11"/>
      <c r="AQ1274" s="11"/>
      <c r="AR1274" s="11"/>
      <c r="AS1274" s="11"/>
      <c r="AT1274" s="14"/>
    </row>
    <row r="1275" spans="1:46" s="12" customFormat="1" ht="8.1" customHeight="1">
      <c r="A1275" s="13"/>
      <c r="B1275" s="629"/>
      <c r="C1275" s="629"/>
      <c r="D1275" s="629"/>
      <c r="E1275" s="629"/>
      <c r="F1275" s="629"/>
      <c r="G1275" s="629"/>
      <c r="H1275" s="629"/>
      <c r="I1275" s="629"/>
      <c r="J1275" s="629"/>
      <c r="K1275" s="629"/>
      <c r="L1275" s="629"/>
      <c r="M1275" s="629"/>
      <c r="N1275" s="630"/>
      <c r="O1275" s="11"/>
      <c r="P1275" s="11"/>
      <c r="Q1275" s="11"/>
      <c r="R1275" s="11"/>
      <c r="S1275" s="11"/>
      <c r="T1275" s="11"/>
      <c r="U1275" s="11"/>
      <c r="V1275" s="11"/>
      <c r="W1275" s="14"/>
      <c r="X1275" s="13"/>
      <c r="Y1275" s="629"/>
      <c r="Z1275" s="629"/>
      <c r="AA1275" s="629"/>
      <c r="AB1275" s="629"/>
      <c r="AC1275" s="629"/>
      <c r="AD1275" s="629"/>
      <c r="AE1275" s="629"/>
      <c r="AF1275" s="629"/>
      <c r="AG1275" s="629"/>
      <c r="AH1275" s="629"/>
      <c r="AI1275" s="629"/>
      <c r="AJ1275" s="629"/>
      <c r="AK1275" s="630"/>
      <c r="AL1275" s="11"/>
      <c r="AM1275" s="11"/>
      <c r="AN1275" s="11"/>
      <c r="AO1275" s="11"/>
      <c r="AP1275" s="11"/>
      <c r="AQ1275" s="11"/>
      <c r="AR1275" s="11"/>
      <c r="AS1275" s="11"/>
      <c r="AT1275" s="14"/>
    </row>
    <row r="1276" spans="1:46" s="12" customFormat="1" ht="9.75" customHeight="1">
      <c r="A1276" s="13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4"/>
      <c r="X1276" s="13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  <c r="AP1276" s="11"/>
      <c r="AQ1276" s="11"/>
      <c r="AR1276" s="11"/>
      <c r="AS1276" s="11"/>
      <c r="AT1276" s="14"/>
    </row>
    <row r="1277" spans="1:46" s="12" customFormat="1" ht="8.1" customHeight="1">
      <c r="A1277" s="13"/>
      <c r="B1277" s="631" t="s">
        <v>929</v>
      </c>
      <c r="C1277" s="631"/>
      <c r="D1277" s="631"/>
      <c r="E1277" s="631"/>
      <c r="F1277" s="631"/>
      <c r="G1277" s="631"/>
      <c r="H1277" s="631"/>
      <c r="I1277" s="631"/>
      <c r="J1277" s="631"/>
      <c r="K1277" s="631"/>
      <c r="L1277" s="631"/>
      <c r="M1277" s="631"/>
      <c r="N1277" s="632"/>
      <c r="O1277" s="11"/>
      <c r="P1277" s="11"/>
      <c r="Q1277" s="11"/>
      <c r="R1277" s="11"/>
      <c r="S1277" s="11"/>
      <c r="T1277" s="11"/>
      <c r="U1277" s="11"/>
      <c r="V1277" s="11"/>
      <c r="W1277" s="14"/>
      <c r="X1277" s="13"/>
      <c r="Y1277" s="631" t="s">
        <v>930</v>
      </c>
      <c r="Z1277" s="631"/>
      <c r="AA1277" s="631"/>
      <c r="AB1277" s="631"/>
      <c r="AC1277" s="631"/>
      <c r="AD1277" s="631"/>
      <c r="AE1277" s="631"/>
      <c r="AF1277" s="631"/>
      <c r="AG1277" s="631"/>
      <c r="AH1277" s="631"/>
      <c r="AI1277" s="631"/>
      <c r="AJ1277" s="631"/>
      <c r="AK1277" s="632"/>
      <c r="AL1277" s="11"/>
      <c r="AM1277" s="11"/>
      <c r="AN1277" s="11"/>
      <c r="AO1277" s="11"/>
      <c r="AP1277" s="11"/>
      <c r="AQ1277" s="11"/>
      <c r="AR1277" s="11"/>
      <c r="AS1277" s="11"/>
      <c r="AT1277" s="14"/>
    </row>
    <row r="1278" spans="1:46" s="12" customFormat="1" ht="9.9499999999999993" customHeight="1">
      <c r="A1278" s="13"/>
      <c r="B1278" s="631"/>
      <c r="C1278" s="631"/>
      <c r="D1278" s="631"/>
      <c r="E1278" s="631"/>
      <c r="F1278" s="631"/>
      <c r="G1278" s="631"/>
      <c r="H1278" s="631"/>
      <c r="I1278" s="631"/>
      <c r="J1278" s="631"/>
      <c r="K1278" s="631"/>
      <c r="L1278" s="631"/>
      <c r="M1278" s="631"/>
      <c r="N1278" s="632"/>
      <c r="O1278" s="11"/>
      <c r="P1278" s="11"/>
      <c r="Q1278" s="11"/>
      <c r="R1278" s="11"/>
      <c r="S1278" s="11"/>
      <c r="T1278" s="11"/>
      <c r="U1278" s="11"/>
      <c r="V1278" s="11"/>
      <c r="W1278" s="14"/>
      <c r="X1278" s="13"/>
      <c r="Y1278" s="631"/>
      <c r="Z1278" s="631"/>
      <c r="AA1278" s="631"/>
      <c r="AB1278" s="631"/>
      <c r="AC1278" s="631"/>
      <c r="AD1278" s="631"/>
      <c r="AE1278" s="631"/>
      <c r="AF1278" s="631"/>
      <c r="AG1278" s="631"/>
      <c r="AH1278" s="631"/>
      <c r="AI1278" s="631"/>
      <c r="AJ1278" s="631"/>
      <c r="AK1278" s="632"/>
      <c r="AL1278" s="11"/>
      <c r="AM1278" s="11"/>
      <c r="AN1278" s="11"/>
      <c r="AO1278" s="11"/>
      <c r="AP1278" s="11"/>
      <c r="AQ1278" s="11"/>
      <c r="AR1278" s="11"/>
      <c r="AS1278" s="11"/>
      <c r="AT1278" s="14"/>
    </row>
    <row r="1279" spans="1:46" s="12" customFormat="1" ht="9.9499999999999993" customHeight="1">
      <c r="A1279" s="13"/>
      <c r="B1279" s="631"/>
      <c r="C1279" s="631"/>
      <c r="D1279" s="631"/>
      <c r="E1279" s="631"/>
      <c r="F1279" s="631"/>
      <c r="G1279" s="631"/>
      <c r="H1279" s="631"/>
      <c r="I1279" s="631"/>
      <c r="J1279" s="631"/>
      <c r="K1279" s="631"/>
      <c r="L1279" s="631"/>
      <c r="M1279" s="631"/>
      <c r="N1279" s="632"/>
      <c r="O1279" s="11"/>
      <c r="P1279" s="11"/>
      <c r="Q1279" s="11"/>
      <c r="R1279" s="11"/>
      <c r="S1279" s="11"/>
      <c r="T1279" s="11"/>
      <c r="U1279" s="11"/>
      <c r="V1279" s="11"/>
      <c r="W1279" s="14"/>
      <c r="X1279" s="13"/>
      <c r="Y1279" s="631"/>
      <c r="Z1279" s="631"/>
      <c r="AA1279" s="631"/>
      <c r="AB1279" s="631"/>
      <c r="AC1279" s="631"/>
      <c r="AD1279" s="631"/>
      <c r="AE1279" s="631"/>
      <c r="AF1279" s="631"/>
      <c r="AG1279" s="631"/>
      <c r="AH1279" s="631"/>
      <c r="AI1279" s="631"/>
      <c r="AJ1279" s="631"/>
      <c r="AK1279" s="632"/>
      <c r="AL1279" s="11"/>
      <c r="AM1279" s="11"/>
      <c r="AN1279" s="11"/>
      <c r="AO1279" s="11"/>
      <c r="AP1279" s="11"/>
      <c r="AQ1279" s="11"/>
      <c r="AR1279" s="11"/>
      <c r="AS1279" s="11"/>
      <c r="AT1279" s="14"/>
    </row>
    <row r="1280" spans="1:46" s="12" customFormat="1" ht="9.9499999999999993" customHeight="1">
      <c r="A1280" s="13"/>
      <c r="B1280" s="631"/>
      <c r="C1280" s="631"/>
      <c r="D1280" s="631"/>
      <c r="E1280" s="631"/>
      <c r="F1280" s="631"/>
      <c r="G1280" s="631"/>
      <c r="H1280" s="631"/>
      <c r="I1280" s="631"/>
      <c r="J1280" s="631"/>
      <c r="K1280" s="631"/>
      <c r="L1280" s="631"/>
      <c r="M1280" s="631"/>
      <c r="N1280" s="632"/>
      <c r="O1280" s="11"/>
      <c r="P1280" s="11"/>
      <c r="Q1280" s="11"/>
      <c r="R1280" s="11"/>
      <c r="S1280" s="11"/>
      <c r="T1280" s="11"/>
      <c r="U1280" s="11"/>
      <c r="V1280" s="11"/>
      <c r="W1280" s="14"/>
      <c r="X1280" s="13"/>
      <c r="Y1280" s="631"/>
      <c r="Z1280" s="631"/>
      <c r="AA1280" s="631"/>
      <c r="AB1280" s="631"/>
      <c r="AC1280" s="631"/>
      <c r="AD1280" s="631"/>
      <c r="AE1280" s="631"/>
      <c r="AF1280" s="631"/>
      <c r="AG1280" s="631"/>
      <c r="AH1280" s="631"/>
      <c r="AI1280" s="631"/>
      <c r="AJ1280" s="631"/>
      <c r="AK1280" s="632"/>
      <c r="AL1280" s="11"/>
      <c r="AM1280" s="11"/>
      <c r="AN1280" s="11"/>
      <c r="AO1280" s="11"/>
      <c r="AP1280" s="11"/>
      <c r="AQ1280" s="11"/>
      <c r="AR1280" s="11"/>
      <c r="AS1280" s="11"/>
      <c r="AT1280" s="14"/>
    </row>
    <row r="1281" spans="1:46" s="12" customFormat="1" ht="6" customHeight="1">
      <c r="A1281" s="15"/>
      <c r="B1281" s="633"/>
      <c r="C1281" s="633"/>
      <c r="D1281" s="633"/>
      <c r="E1281" s="633"/>
      <c r="F1281" s="633"/>
      <c r="G1281" s="633"/>
      <c r="H1281" s="633"/>
      <c r="I1281" s="633"/>
      <c r="J1281" s="633"/>
      <c r="K1281" s="633"/>
      <c r="L1281" s="633"/>
      <c r="M1281" s="633"/>
      <c r="N1281" s="633"/>
      <c r="O1281" s="16"/>
      <c r="P1281" s="16"/>
      <c r="Q1281" s="16"/>
      <c r="R1281" s="16"/>
      <c r="S1281" s="16"/>
      <c r="T1281" s="16"/>
      <c r="U1281" s="16"/>
      <c r="V1281" s="16"/>
      <c r="W1281" s="17"/>
      <c r="X1281" s="15"/>
      <c r="Y1281" s="633"/>
      <c r="Z1281" s="633"/>
      <c r="AA1281" s="633"/>
      <c r="AB1281" s="633"/>
      <c r="AC1281" s="633"/>
      <c r="AD1281" s="633"/>
      <c r="AE1281" s="633"/>
      <c r="AF1281" s="633"/>
      <c r="AG1281" s="633"/>
      <c r="AH1281" s="633"/>
      <c r="AI1281" s="633"/>
      <c r="AJ1281" s="633"/>
      <c r="AK1281" s="633"/>
      <c r="AL1281" s="16"/>
      <c r="AM1281" s="16"/>
      <c r="AN1281" s="16"/>
      <c r="AO1281" s="16"/>
      <c r="AP1281" s="16"/>
      <c r="AQ1281" s="16"/>
      <c r="AR1281" s="16"/>
      <c r="AS1281" s="16"/>
      <c r="AT1281" s="17"/>
    </row>
    <row r="1282" spans="1:46" s="11" customFormat="1" ht="6.75" customHeight="1">
      <c r="A1282" s="8"/>
      <c r="B1282" s="9"/>
      <c r="C1282" s="9"/>
      <c r="D1282" s="9"/>
      <c r="E1282" s="9"/>
      <c r="F1282" s="9"/>
      <c r="G1282" s="9"/>
      <c r="H1282" s="9"/>
      <c r="I1282" s="9"/>
      <c r="J1282" s="9"/>
      <c r="K1282" s="9"/>
      <c r="L1282" s="9"/>
      <c r="M1282" s="9"/>
      <c r="N1282" s="9"/>
      <c r="O1282" s="9"/>
      <c r="P1282" s="9"/>
      <c r="Q1282" s="9"/>
      <c r="R1282" s="9"/>
      <c r="S1282" s="9"/>
      <c r="T1282" s="9"/>
      <c r="U1282" s="9"/>
      <c r="V1282" s="9"/>
      <c r="W1282" s="10"/>
      <c r="X1282" s="8"/>
      <c r="Y1282" s="9"/>
      <c r="Z1282" s="9"/>
      <c r="AA1282" s="9"/>
      <c r="AB1282" s="9"/>
      <c r="AC1282" s="9"/>
      <c r="AD1282" s="9"/>
      <c r="AE1282" s="9"/>
      <c r="AF1282" s="9"/>
      <c r="AG1282" s="9"/>
      <c r="AH1282" s="9"/>
      <c r="AI1282" s="9"/>
      <c r="AJ1282" s="9"/>
      <c r="AK1282" s="9"/>
      <c r="AL1282" s="9"/>
      <c r="AM1282" s="9"/>
      <c r="AN1282" s="9"/>
      <c r="AO1282" s="9"/>
      <c r="AP1282" s="9"/>
      <c r="AQ1282" s="9"/>
      <c r="AR1282" s="9"/>
      <c r="AS1282" s="9"/>
      <c r="AT1282" s="10"/>
    </row>
    <row r="1283" spans="1:46" s="12" customFormat="1" ht="12.75" customHeight="1">
      <c r="A1283" s="621" t="str">
        <f>Name</f>
        <v>ТСЖ "Ласточка"</v>
      </c>
      <c r="B1283" s="622"/>
      <c r="C1283" s="622"/>
      <c r="D1283" s="622"/>
      <c r="E1283" s="622"/>
      <c r="F1283" s="622"/>
      <c r="G1283" s="622"/>
      <c r="H1283" s="622"/>
      <c r="I1283" s="622"/>
      <c r="J1283" s="622"/>
      <c r="K1283" s="622"/>
      <c r="L1283" s="622"/>
      <c r="M1283" s="622"/>
      <c r="N1283" s="622"/>
      <c r="O1283" s="622"/>
      <c r="P1283" s="622"/>
      <c r="Q1283" s="622"/>
      <c r="R1283" s="622"/>
      <c r="S1283" s="622"/>
      <c r="T1283" s="622"/>
      <c r="U1283" s="622"/>
      <c r="V1283" s="622"/>
      <c r="W1283" s="623"/>
      <c r="X1283" s="621" t="str">
        <f>Name</f>
        <v>ТСЖ "Ласточка"</v>
      </c>
      <c r="Y1283" s="622"/>
      <c r="Z1283" s="622"/>
      <c r="AA1283" s="622"/>
      <c r="AB1283" s="622"/>
      <c r="AC1283" s="622"/>
      <c r="AD1283" s="622"/>
      <c r="AE1283" s="622"/>
      <c r="AF1283" s="622"/>
      <c r="AG1283" s="622"/>
      <c r="AH1283" s="622"/>
      <c r="AI1283" s="622"/>
      <c r="AJ1283" s="622"/>
      <c r="AK1283" s="622"/>
      <c r="AL1283" s="622"/>
      <c r="AM1283" s="622"/>
      <c r="AN1283" s="622"/>
      <c r="AO1283" s="622"/>
      <c r="AP1283" s="622"/>
      <c r="AQ1283" s="622"/>
      <c r="AR1283" s="622"/>
      <c r="AS1283" s="622"/>
      <c r="AT1283" s="623"/>
    </row>
    <row r="1284" spans="1:46" s="12" customFormat="1" ht="12.75" customHeight="1">
      <c r="A1284" s="624"/>
      <c r="B1284" s="622"/>
      <c r="C1284" s="622"/>
      <c r="D1284" s="622"/>
      <c r="E1284" s="622"/>
      <c r="F1284" s="622"/>
      <c r="G1284" s="622"/>
      <c r="H1284" s="622"/>
      <c r="I1284" s="622"/>
      <c r="J1284" s="622"/>
      <c r="K1284" s="622"/>
      <c r="L1284" s="622"/>
      <c r="M1284" s="622"/>
      <c r="N1284" s="622"/>
      <c r="O1284" s="622"/>
      <c r="P1284" s="622"/>
      <c r="Q1284" s="622"/>
      <c r="R1284" s="622"/>
      <c r="S1284" s="622"/>
      <c r="T1284" s="622"/>
      <c r="U1284" s="622"/>
      <c r="V1284" s="622"/>
      <c r="W1284" s="623"/>
      <c r="X1284" s="624"/>
      <c r="Y1284" s="622"/>
      <c r="Z1284" s="622"/>
      <c r="AA1284" s="622"/>
      <c r="AB1284" s="622"/>
      <c r="AC1284" s="622"/>
      <c r="AD1284" s="622"/>
      <c r="AE1284" s="622"/>
      <c r="AF1284" s="622"/>
      <c r="AG1284" s="622"/>
      <c r="AH1284" s="622"/>
      <c r="AI1284" s="622"/>
      <c r="AJ1284" s="622"/>
      <c r="AK1284" s="622"/>
      <c r="AL1284" s="622"/>
      <c r="AM1284" s="622"/>
      <c r="AN1284" s="622"/>
      <c r="AO1284" s="622"/>
      <c r="AP1284" s="622"/>
      <c r="AQ1284" s="622"/>
      <c r="AR1284" s="622"/>
      <c r="AS1284" s="622"/>
      <c r="AT1284" s="623"/>
    </row>
    <row r="1285" spans="1:46" s="12" customFormat="1" ht="6" customHeight="1">
      <c r="A1285" s="13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4"/>
      <c r="X1285" s="13"/>
      <c r="Y1285" s="11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1"/>
      <c r="AL1285" s="11"/>
      <c r="AM1285" s="11"/>
      <c r="AN1285" s="11"/>
      <c r="AO1285" s="11"/>
      <c r="AP1285" s="11"/>
      <c r="AQ1285" s="11"/>
      <c r="AR1285" s="11"/>
      <c r="AS1285" s="11"/>
      <c r="AT1285" s="14"/>
    </row>
    <row r="1286" spans="1:46" s="12" customFormat="1" ht="9.9499999999999993" customHeight="1">
      <c r="A1286" s="13"/>
      <c r="B1286" s="628" t="str">
        <f>"ИНН "&amp;INN&amp;", БИК "&amp;BIC&amp;", Р/С "&amp;PersonalAcc</f>
        <v>ИНН 2538091633, БИК 040813608, Р/С 40703810050000001746</v>
      </c>
      <c r="C1286" s="628"/>
      <c r="D1286" s="628"/>
      <c r="E1286" s="628"/>
      <c r="F1286" s="628"/>
      <c r="G1286" s="628"/>
      <c r="H1286" s="628"/>
      <c r="I1286" s="628"/>
      <c r="J1286" s="628"/>
      <c r="K1286" s="628"/>
      <c r="L1286" s="628"/>
      <c r="M1286" s="628"/>
      <c r="N1286" s="628"/>
      <c r="O1286" s="53"/>
      <c r="P1286" s="53"/>
      <c r="Q1286" s="53"/>
      <c r="R1286" s="53"/>
      <c r="S1286" s="53"/>
      <c r="T1286" s="53"/>
      <c r="U1286" s="53"/>
      <c r="V1286" s="53"/>
      <c r="W1286" s="14"/>
      <c r="X1286" s="13"/>
      <c r="Y1286" s="628" t="str">
        <f>"ИНН "&amp;INN&amp;", БИК "&amp;BIC&amp;", Р/С "&amp;PersonalAcc</f>
        <v>ИНН 2538091633, БИК 040813608, Р/С 40703810050000001746</v>
      </c>
      <c r="Z1286" s="628"/>
      <c r="AA1286" s="628"/>
      <c r="AB1286" s="628"/>
      <c r="AC1286" s="628"/>
      <c r="AD1286" s="628"/>
      <c r="AE1286" s="628"/>
      <c r="AF1286" s="628"/>
      <c r="AG1286" s="628"/>
      <c r="AH1286" s="628"/>
      <c r="AI1286" s="628"/>
      <c r="AJ1286" s="628"/>
      <c r="AK1286" s="628"/>
      <c r="AL1286" s="53"/>
      <c r="AM1286" s="53"/>
      <c r="AN1286" s="53"/>
      <c r="AO1286" s="53"/>
      <c r="AP1286" s="53"/>
      <c r="AQ1286" s="53"/>
      <c r="AR1286" s="53"/>
      <c r="AS1286" s="53"/>
      <c r="AT1286" s="14"/>
    </row>
    <row r="1287" spans="1:46" s="12" customFormat="1" ht="9.9499999999999993" customHeight="1">
      <c r="A1287" s="13"/>
      <c r="B1287" s="628"/>
      <c r="C1287" s="628"/>
      <c r="D1287" s="628"/>
      <c r="E1287" s="628"/>
      <c r="F1287" s="628"/>
      <c r="G1287" s="628"/>
      <c r="H1287" s="628"/>
      <c r="I1287" s="628"/>
      <c r="J1287" s="628"/>
      <c r="K1287" s="628"/>
      <c r="L1287" s="628"/>
      <c r="M1287" s="628"/>
      <c r="N1287" s="628"/>
      <c r="O1287" s="53"/>
      <c r="P1287" s="53"/>
      <c r="Q1287" s="53"/>
      <c r="R1287" s="53"/>
      <c r="S1287" s="53"/>
      <c r="T1287" s="53"/>
      <c r="U1287" s="53"/>
      <c r="V1287" s="53"/>
      <c r="W1287" s="14"/>
      <c r="X1287" s="13"/>
      <c r="Y1287" s="628"/>
      <c r="Z1287" s="628"/>
      <c r="AA1287" s="628"/>
      <c r="AB1287" s="628"/>
      <c r="AC1287" s="628"/>
      <c r="AD1287" s="628"/>
      <c r="AE1287" s="628"/>
      <c r="AF1287" s="628"/>
      <c r="AG1287" s="628"/>
      <c r="AH1287" s="628"/>
      <c r="AI1287" s="628"/>
      <c r="AJ1287" s="628"/>
      <c r="AK1287" s="628"/>
      <c r="AL1287" s="53"/>
      <c r="AM1287" s="53"/>
      <c r="AN1287" s="53"/>
      <c r="AO1287" s="53"/>
      <c r="AP1287" s="53"/>
      <c r="AQ1287" s="53"/>
      <c r="AR1287" s="53"/>
      <c r="AS1287" s="53"/>
      <c r="AT1287" s="14"/>
    </row>
    <row r="1288" spans="1:46" s="12" customFormat="1" ht="6" customHeight="1">
      <c r="A1288" s="13"/>
      <c r="B1288" s="628"/>
      <c r="C1288" s="628"/>
      <c r="D1288" s="628"/>
      <c r="E1288" s="628"/>
      <c r="F1288" s="628"/>
      <c r="G1288" s="628"/>
      <c r="H1288" s="628"/>
      <c r="I1288" s="628"/>
      <c r="J1288" s="628"/>
      <c r="K1288" s="628"/>
      <c r="L1288" s="628"/>
      <c r="M1288" s="628"/>
      <c r="N1288" s="628"/>
      <c r="O1288" s="11"/>
      <c r="P1288" s="11"/>
      <c r="Q1288" s="11"/>
      <c r="R1288" s="11"/>
      <c r="S1288" s="11"/>
      <c r="T1288" s="11"/>
      <c r="U1288" s="11"/>
      <c r="V1288" s="11"/>
      <c r="W1288" s="14"/>
      <c r="X1288" s="13"/>
      <c r="Y1288" s="628"/>
      <c r="Z1288" s="628"/>
      <c r="AA1288" s="628"/>
      <c r="AB1288" s="628"/>
      <c r="AC1288" s="628"/>
      <c r="AD1288" s="628"/>
      <c r="AE1288" s="628"/>
      <c r="AF1288" s="628"/>
      <c r="AG1288" s="628"/>
      <c r="AH1288" s="628"/>
      <c r="AI1288" s="628"/>
      <c r="AJ1288" s="628"/>
      <c r="AK1288" s="628"/>
      <c r="AL1288" s="11"/>
      <c r="AM1288" s="11"/>
      <c r="AN1288" s="11"/>
      <c r="AO1288" s="11"/>
      <c r="AP1288" s="11"/>
      <c r="AQ1288" s="11"/>
      <c r="AR1288" s="11"/>
      <c r="AS1288" s="11"/>
      <c r="AT1288" s="14"/>
    </row>
    <row r="1289" spans="1:46" s="12" customFormat="1" ht="8.1" customHeight="1">
      <c r="A1289" s="13"/>
      <c r="B1289" s="628"/>
      <c r="C1289" s="628"/>
      <c r="D1289" s="628"/>
      <c r="E1289" s="628"/>
      <c r="F1289" s="628"/>
      <c r="G1289" s="628"/>
      <c r="H1289" s="628"/>
      <c r="I1289" s="628"/>
      <c r="J1289" s="628"/>
      <c r="K1289" s="628"/>
      <c r="L1289" s="628"/>
      <c r="M1289" s="628"/>
      <c r="N1289" s="628"/>
      <c r="O1289" s="11"/>
      <c r="P1289" s="11"/>
      <c r="Q1289" s="11"/>
      <c r="R1289" s="11"/>
      <c r="S1289" s="11"/>
      <c r="T1289" s="11"/>
      <c r="U1289" s="11"/>
      <c r="V1289" s="11"/>
      <c r="W1289" s="14"/>
      <c r="X1289" s="13"/>
      <c r="Y1289" s="628"/>
      <c r="Z1289" s="628"/>
      <c r="AA1289" s="628"/>
      <c r="AB1289" s="628"/>
      <c r="AC1289" s="628"/>
      <c r="AD1289" s="628"/>
      <c r="AE1289" s="628"/>
      <c r="AF1289" s="628"/>
      <c r="AG1289" s="628"/>
      <c r="AH1289" s="628"/>
      <c r="AI1289" s="628"/>
      <c r="AJ1289" s="628"/>
      <c r="AK1289" s="628"/>
      <c r="AL1289" s="11"/>
      <c r="AM1289" s="11"/>
      <c r="AN1289" s="11"/>
      <c r="AO1289" s="11"/>
      <c r="AP1289" s="11"/>
      <c r="AQ1289" s="11"/>
      <c r="AR1289" s="11"/>
      <c r="AS1289" s="11"/>
      <c r="AT1289" s="14"/>
    </row>
    <row r="1290" spans="1:46" s="12" customFormat="1" ht="8.1" customHeight="1">
      <c r="A1290" s="13"/>
      <c r="B1290" s="628"/>
      <c r="C1290" s="628"/>
      <c r="D1290" s="628"/>
      <c r="E1290" s="628"/>
      <c r="F1290" s="628"/>
      <c r="G1290" s="628"/>
      <c r="H1290" s="628"/>
      <c r="I1290" s="628"/>
      <c r="J1290" s="628"/>
      <c r="K1290" s="628"/>
      <c r="L1290" s="628"/>
      <c r="M1290" s="628"/>
      <c r="N1290" s="628"/>
      <c r="O1290" s="11"/>
      <c r="P1290" s="11"/>
      <c r="Q1290" s="11"/>
      <c r="R1290" s="11"/>
      <c r="S1290" s="11"/>
      <c r="T1290" s="11"/>
      <c r="U1290" s="11"/>
      <c r="V1290" s="11"/>
      <c r="W1290" s="14"/>
      <c r="X1290" s="13"/>
      <c r="Y1290" s="628"/>
      <c r="Z1290" s="628"/>
      <c r="AA1290" s="628"/>
      <c r="AB1290" s="628"/>
      <c r="AC1290" s="628"/>
      <c r="AD1290" s="628"/>
      <c r="AE1290" s="628"/>
      <c r="AF1290" s="628"/>
      <c r="AG1290" s="628"/>
      <c r="AH1290" s="628"/>
      <c r="AI1290" s="628"/>
      <c r="AJ1290" s="628"/>
      <c r="AK1290" s="628"/>
      <c r="AL1290" s="11"/>
      <c r="AM1290" s="11"/>
      <c r="AN1290" s="11"/>
      <c r="AO1290" s="11"/>
      <c r="AP1290" s="11"/>
      <c r="AQ1290" s="11"/>
      <c r="AR1290" s="11"/>
      <c r="AS1290" s="11"/>
      <c r="AT1290" s="14"/>
    </row>
    <row r="1291" spans="1:46" s="12" customFormat="1" ht="9.9499999999999993" customHeight="1">
      <c r="A1291" s="13"/>
      <c r="B1291" s="629" t="s">
        <v>946</v>
      </c>
      <c r="C1291" s="629"/>
      <c r="D1291" s="629"/>
      <c r="E1291" s="629"/>
      <c r="F1291" s="629"/>
      <c r="G1291" s="629"/>
      <c r="H1291" s="629"/>
      <c r="I1291" s="629"/>
      <c r="J1291" s="629"/>
      <c r="K1291" s="629"/>
      <c r="L1291" s="629"/>
      <c r="M1291" s="629"/>
      <c r="N1291" s="630"/>
      <c r="O1291" s="11"/>
      <c r="P1291" s="11"/>
      <c r="Q1291" s="11"/>
      <c r="R1291" s="11"/>
      <c r="S1291" s="11"/>
      <c r="T1291" s="11"/>
      <c r="U1291" s="11"/>
      <c r="V1291" s="11"/>
      <c r="W1291" s="14"/>
      <c r="X1291" s="13"/>
      <c r="Y1291" s="629" t="s">
        <v>947</v>
      </c>
      <c r="Z1291" s="629"/>
      <c r="AA1291" s="629"/>
      <c r="AB1291" s="629"/>
      <c r="AC1291" s="629"/>
      <c r="AD1291" s="629"/>
      <c r="AE1291" s="629"/>
      <c r="AF1291" s="629"/>
      <c r="AG1291" s="629"/>
      <c r="AH1291" s="629"/>
      <c r="AI1291" s="629"/>
      <c r="AJ1291" s="629"/>
      <c r="AK1291" s="630"/>
      <c r="AL1291" s="11"/>
      <c r="AM1291" s="11"/>
      <c r="AN1291" s="11"/>
      <c r="AO1291" s="11"/>
      <c r="AP1291" s="11"/>
      <c r="AQ1291" s="11"/>
      <c r="AR1291" s="11"/>
      <c r="AS1291" s="11"/>
      <c r="AT1291" s="14"/>
    </row>
    <row r="1292" spans="1:46" s="12" customFormat="1" ht="8.1" customHeight="1">
      <c r="A1292" s="13"/>
      <c r="B1292" s="629"/>
      <c r="C1292" s="629"/>
      <c r="D1292" s="629"/>
      <c r="E1292" s="629"/>
      <c r="F1292" s="629"/>
      <c r="G1292" s="629"/>
      <c r="H1292" s="629"/>
      <c r="I1292" s="629"/>
      <c r="J1292" s="629"/>
      <c r="K1292" s="629"/>
      <c r="L1292" s="629"/>
      <c r="M1292" s="629"/>
      <c r="N1292" s="630"/>
      <c r="O1292" s="11"/>
      <c r="P1292" s="11"/>
      <c r="Q1292" s="11"/>
      <c r="R1292" s="11"/>
      <c r="S1292" s="11"/>
      <c r="T1292" s="11"/>
      <c r="U1292" s="11"/>
      <c r="V1292" s="11"/>
      <c r="W1292" s="14"/>
      <c r="X1292" s="13"/>
      <c r="Y1292" s="629"/>
      <c r="Z1292" s="629"/>
      <c r="AA1292" s="629"/>
      <c r="AB1292" s="629"/>
      <c r="AC1292" s="629"/>
      <c r="AD1292" s="629"/>
      <c r="AE1292" s="629"/>
      <c r="AF1292" s="629"/>
      <c r="AG1292" s="629"/>
      <c r="AH1292" s="629"/>
      <c r="AI1292" s="629"/>
      <c r="AJ1292" s="629"/>
      <c r="AK1292" s="630"/>
      <c r="AL1292" s="11"/>
      <c r="AM1292" s="11"/>
      <c r="AN1292" s="11"/>
      <c r="AO1292" s="11"/>
      <c r="AP1292" s="11"/>
      <c r="AQ1292" s="11"/>
      <c r="AR1292" s="11"/>
      <c r="AS1292" s="11"/>
      <c r="AT1292" s="14"/>
    </row>
    <row r="1293" spans="1:46" s="12" customFormat="1" ht="8.1" customHeight="1">
      <c r="A1293" s="13"/>
      <c r="B1293" s="629" t="s">
        <v>1020</v>
      </c>
      <c r="C1293" s="629"/>
      <c r="D1293" s="629"/>
      <c r="E1293" s="629"/>
      <c r="F1293" s="629"/>
      <c r="G1293" s="629"/>
      <c r="H1293" s="629"/>
      <c r="I1293" s="629"/>
      <c r="J1293" s="629"/>
      <c r="K1293" s="629"/>
      <c r="L1293" s="629"/>
      <c r="M1293" s="629"/>
      <c r="N1293" s="630"/>
      <c r="O1293" s="11"/>
      <c r="P1293" s="11"/>
      <c r="Q1293" s="11"/>
      <c r="R1293" s="11"/>
      <c r="S1293" s="11"/>
      <c r="T1293" s="11"/>
      <c r="U1293" s="11"/>
      <c r="V1293" s="11"/>
      <c r="W1293" s="14"/>
      <c r="X1293" s="13"/>
      <c r="Y1293" s="629" t="s">
        <v>1020</v>
      </c>
      <c r="Z1293" s="629"/>
      <c r="AA1293" s="629"/>
      <c r="AB1293" s="629"/>
      <c r="AC1293" s="629"/>
      <c r="AD1293" s="629"/>
      <c r="AE1293" s="629"/>
      <c r="AF1293" s="629"/>
      <c r="AG1293" s="629"/>
      <c r="AH1293" s="629"/>
      <c r="AI1293" s="629"/>
      <c r="AJ1293" s="629"/>
      <c r="AK1293" s="630"/>
      <c r="AL1293" s="11"/>
      <c r="AM1293" s="11"/>
      <c r="AN1293" s="11"/>
      <c r="AO1293" s="11"/>
      <c r="AP1293" s="11"/>
      <c r="AQ1293" s="11"/>
      <c r="AR1293" s="11"/>
      <c r="AS1293" s="11"/>
      <c r="AT1293" s="14"/>
    </row>
    <row r="1294" spans="1:46" s="12" customFormat="1" ht="9.9499999999999993" customHeight="1">
      <c r="A1294" s="13"/>
      <c r="B1294" s="629"/>
      <c r="C1294" s="629"/>
      <c r="D1294" s="629"/>
      <c r="E1294" s="629"/>
      <c r="F1294" s="629"/>
      <c r="G1294" s="629"/>
      <c r="H1294" s="629"/>
      <c r="I1294" s="629"/>
      <c r="J1294" s="629"/>
      <c r="K1294" s="629"/>
      <c r="L1294" s="629"/>
      <c r="M1294" s="629"/>
      <c r="N1294" s="630"/>
      <c r="O1294" s="11"/>
      <c r="P1294" s="11"/>
      <c r="Q1294" s="11"/>
      <c r="R1294" s="11"/>
      <c r="S1294" s="11"/>
      <c r="T1294" s="11"/>
      <c r="U1294" s="11"/>
      <c r="V1294" s="11"/>
      <c r="W1294" s="14"/>
      <c r="X1294" s="13"/>
      <c r="Y1294" s="629"/>
      <c r="Z1294" s="629"/>
      <c r="AA1294" s="629"/>
      <c r="AB1294" s="629"/>
      <c r="AC1294" s="629"/>
      <c r="AD1294" s="629"/>
      <c r="AE1294" s="629"/>
      <c r="AF1294" s="629"/>
      <c r="AG1294" s="629"/>
      <c r="AH1294" s="629"/>
      <c r="AI1294" s="629"/>
      <c r="AJ1294" s="629"/>
      <c r="AK1294" s="630"/>
      <c r="AL1294" s="11"/>
      <c r="AM1294" s="11"/>
      <c r="AN1294" s="11"/>
      <c r="AO1294" s="11"/>
      <c r="AP1294" s="11"/>
      <c r="AQ1294" s="11"/>
      <c r="AR1294" s="11"/>
      <c r="AS1294" s="11"/>
      <c r="AT1294" s="14"/>
    </row>
    <row r="1295" spans="1:46" s="12" customFormat="1" ht="8.1" customHeight="1">
      <c r="A1295" s="13"/>
      <c r="B1295" s="629" t="s">
        <v>1136</v>
      </c>
      <c r="C1295" s="629"/>
      <c r="D1295" s="629"/>
      <c r="E1295" s="629"/>
      <c r="F1295" s="629"/>
      <c r="G1295" s="629"/>
      <c r="H1295" s="629"/>
      <c r="I1295" s="629"/>
      <c r="J1295" s="629"/>
      <c r="K1295" s="629"/>
      <c r="L1295" s="629"/>
      <c r="M1295" s="629"/>
      <c r="N1295" s="630"/>
      <c r="O1295" s="11"/>
      <c r="P1295" s="11"/>
      <c r="Q1295" s="11"/>
      <c r="R1295" s="11"/>
      <c r="S1295" s="11"/>
      <c r="T1295" s="11"/>
      <c r="U1295" s="11"/>
      <c r="V1295" s="11"/>
      <c r="W1295" s="14"/>
      <c r="X1295" s="13"/>
      <c r="Y1295" s="629" t="s">
        <v>1137</v>
      </c>
      <c r="Z1295" s="629"/>
      <c r="AA1295" s="629"/>
      <c r="AB1295" s="629"/>
      <c r="AC1295" s="629"/>
      <c r="AD1295" s="629"/>
      <c r="AE1295" s="629"/>
      <c r="AF1295" s="629"/>
      <c r="AG1295" s="629"/>
      <c r="AH1295" s="629"/>
      <c r="AI1295" s="629"/>
      <c r="AJ1295" s="629"/>
      <c r="AK1295" s="630"/>
      <c r="AL1295" s="11"/>
      <c r="AM1295" s="11"/>
      <c r="AN1295" s="11"/>
      <c r="AO1295" s="11"/>
      <c r="AP1295" s="11"/>
      <c r="AQ1295" s="11"/>
      <c r="AR1295" s="11"/>
      <c r="AS1295" s="11"/>
      <c r="AT1295" s="14"/>
    </row>
    <row r="1296" spans="1:46" s="12" customFormat="1" ht="8.1" customHeight="1">
      <c r="A1296" s="13"/>
      <c r="B1296" s="629"/>
      <c r="C1296" s="629"/>
      <c r="D1296" s="629"/>
      <c r="E1296" s="629"/>
      <c r="F1296" s="629"/>
      <c r="G1296" s="629"/>
      <c r="H1296" s="629"/>
      <c r="I1296" s="629"/>
      <c r="J1296" s="629"/>
      <c r="K1296" s="629"/>
      <c r="L1296" s="629"/>
      <c r="M1296" s="629"/>
      <c r="N1296" s="630"/>
      <c r="O1296" s="11"/>
      <c r="P1296" s="11"/>
      <c r="Q1296" s="11"/>
      <c r="R1296" s="11"/>
      <c r="S1296" s="11"/>
      <c r="T1296" s="11"/>
      <c r="U1296" s="11"/>
      <c r="V1296" s="11"/>
      <c r="W1296" s="14"/>
      <c r="X1296" s="13"/>
      <c r="Y1296" s="629"/>
      <c r="Z1296" s="629"/>
      <c r="AA1296" s="629"/>
      <c r="AB1296" s="629"/>
      <c r="AC1296" s="629"/>
      <c r="AD1296" s="629"/>
      <c r="AE1296" s="629"/>
      <c r="AF1296" s="629"/>
      <c r="AG1296" s="629"/>
      <c r="AH1296" s="629"/>
      <c r="AI1296" s="629"/>
      <c r="AJ1296" s="629"/>
      <c r="AK1296" s="630"/>
      <c r="AL1296" s="11"/>
      <c r="AM1296" s="11"/>
      <c r="AN1296" s="11"/>
      <c r="AO1296" s="11"/>
      <c r="AP1296" s="11"/>
      <c r="AQ1296" s="11"/>
      <c r="AR1296" s="11"/>
      <c r="AS1296" s="11"/>
      <c r="AT1296" s="14"/>
    </row>
    <row r="1297" spans="1:46" s="12" customFormat="1" ht="9.9499999999999993" customHeight="1">
      <c r="A1297" s="13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4"/>
      <c r="X1297" s="13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  <c r="AT1297" s="14"/>
    </row>
    <row r="1298" spans="1:46" s="12" customFormat="1" ht="8.1" customHeight="1">
      <c r="A1298" s="13"/>
      <c r="B1298" s="631" t="s">
        <v>931</v>
      </c>
      <c r="C1298" s="631"/>
      <c r="D1298" s="631"/>
      <c r="E1298" s="631"/>
      <c r="F1298" s="631"/>
      <c r="G1298" s="631"/>
      <c r="H1298" s="631"/>
      <c r="I1298" s="631"/>
      <c r="J1298" s="631"/>
      <c r="K1298" s="631"/>
      <c r="L1298" s="631"/>
      <c r="M1298" s="631"/>
      <c r="N1298" s="632"/>
      <c r="O1298" s="11"/>
      <c r="P1298" s="11"/>
      <c r="Q1298" s="11"/>
      <c r="R1298" s="11"/>
      <c r="S1298" s="11"/>
      <c r="T1298" s="11"/>
      <c r="U1298" s="11"/>
      <c r="V1298" s="11"/>
      <c r="W1298" s="14"/>
      <c r="X1298" s="13"/>
      <c r="Y1298" s="631" t="s">
        <v>932</v>
      </c>
      <c r="Z1298" s="631"/>
      <c r="AA1298" s="631"/>
      <c r="AB1298" s="631"/>
      <c r="AC1298" s="631"/>
      <c r="AD1298" s="631"/>
      <c r="AE1298" s="631"/>
      <c r="AF1298" s="631"/>
      <c r="AG1298" s="631"/>
      <c r="AH1298" s="631"/>
      <c r="AI1298" s="631"/>
      <c r="AJ1298" s="631"/>
      <c r="AK1298" s="632"/>
      <c r="AL1298" s="11"/>
      <c r="AM1298" s="11"/>
      <c r="AN1298" s="11"/>
      <c r="AO1298" s="11"/>
      <c r="AP1298" s="11"/>
      <c r="AQ1298" s="11"/>
      <c r="AR1298" s="11"/>
      <c r="AS1298" s="11"/>
      <c r="AT1298" s="14"/>
    </row>
    <row r="1299" spans="1:46" s="12" customFormat="1" ht="9.9499999999999993" customHeight="1">
      <c r="A1299" s="13"/>
      <c r="B1299" s="631"/>
      <c r="C1299" s="631"/>
      <c r="D1299" s="631"/>
      <c r="E1299" s="631"/>
      <c r="F1299" s="631"/>
      <c r="G1299" s="631"/>
      <c r="H1299" s="631"/>
      <c r="I1299" s="631"/>
      <c r="J1299" s="631"/>
      <c r="K1299" s="631"/>
      <c r="L1299" s="631"/>
      <c r="M1299" s="631"/>
      <c r="N1299" s="632"/>
      <c r="O1299" s="11"/>
      <c r="P1299" s="11"/>
      <c r="Q1299" s="11"/>
      <c r="R1299" s="11"/>
      <c r="S1299" s="11"/>
      <c r="T1299" s="11"/>
      <c r="U1299" s="11"/>
      <c r="V1299" s="11"/>
      <c r="W1299" s="14"/>
      <c r="X1299" s="13"/>
      <c r="Y1299" s="631"/>
      <c r="Z1299" s="631"/>
      <c r="AA1299" s="631"/>
      <c r="AB1299" s="631"/>
      <c r="AC1299" s="631"/>
      <c r="AD1299" s="631"/>
      <c r="AE1299" s="631"/>
      <c r="AF1299" s="631"/>
      <c r="AG1299" s="631"/>
      <c r="AH1299" s="631"/>
      <c r="AI1299" s="631"/>
      <c r="AJ1299" s="631"/>
      <c r="AK1299" s="632"/>
      <c r="AL1299" s="11"/>
      <c r="AM1299" s="11"/>
      <c r="AN1299" s="11"/>
      <c r="AO1299" s="11"/>
      <c r="AP1299" s="11"/>
      <c r="AQ1299" s="11"/>
      <c r="AR1299" s="11"/>
      <c r="AS1299" s="11"/>
      <c r="AT1299" s="14"/>
    </row>
    <row r="1300" spans="1:46" s="12" customFormat="1" ht="9.9499999999999993" customHeight="1">
      <c r="A1300" s="13"/>
      <c r="B1300" s="631"/>
      <c r="C1300" s="631"/>
      <c r="D1300" s="631"/>
      <c r="E1300" s="631"/>
      <c r="F1300" s="631"/>
      <c r="G1300" s="631"/>
      <c r="H1300" s="631"/>
      <c r="I1300" s="631"/>
      <c r="J1300" s="631"/>
      <c r="K1300" s="631"/>
      <c r="L1300" s="631"/>
      <c r="M1300" s="631"/>
      <c r="N1300" s="632"/>
      <c r="O1300" s="11"/>
      <c r="P1300" s="11"/>
      <c r="Q1300" s="11"/>
      <c r="R1300" s="11"/>
      <c r="S1300" s="11"/>
      <c r="T1300" s="11"/>
      <c r="U1300" s="11"/>
      <c r="V1300" s="11"/>
      <c r="W1300" s="14"/>
      <c r="X1300" s="13"/>
      <c r="Y1300" s="631"/>
      <c r="Z1300" s="631"/>
      <c r="AA1300" s="631"/>
      <c r="AB1300" s="631"/>
      <c r="AC1300" s="631"/>
      <c r="AD1300" s="631"/>
      <c r="AE1300" s="631"/>
      <c r="AF1300" s="631"/>
      <c r="AG1300" s="631"/>
      <c r="AH1300" s="631"/>
      <c r="AI1300" s="631"/>
      <c r="AJ1300" s="631"/>
      <c r="AK1300" s="632"/>
      <c r="AL1300" s="11"/>
      <c r="AM1300" s="11"/>
      <c r="AN1300" s="11"/>
      <c r="AO1300" s="11"/>
      <c r="AP1300" s="11"/>
      <c r="AQ1300" s="11"/>
      <c r="AR1300" s="11"/>
      <c r="AS1300" s="11"/>
      <c r="AT1300" s="14"/>
    </row>
    <row r="1301" spans="1:46" s="12" customFormat="1" ht="9.9499999999999993" customHeight="1">
      <c r="A1301" s="13"/>
      <c r="B1301" s="631"/>
      <c r="C1301" s="631"/>
      <c r="D1301" s="631"/>
      <c r="E1301" s="631"/>
      <c r="F1301" s="631"/>
      <c r="G1301" s="631"/>
      <c r="H1301" s="631"/>
      <c r="I1301" s="631"/>
      <c r="J1301" s="631"/>
      <c r="K1301" s="631"/>
      <c r="L1301" s="631"/>
      <c r="M1301" s="631"/>
      <c r="N1301" s="632"/>
      <c r="O1301" s="11"/>
      <c r="P1301" s="11"/>
      <c r="Q1301" s="11"/>
      <c r="R1301" s="11"/>
      <c r="S1301" s="11"/>
      <c r="T1301" s="11"/>
      <c r="U1301" s="11"/>
      <c r="V1301" s="11"/>
      <c r="W1301" s="14"/>
      <c r="X1301" s="13"/>
      <c r="Y1301" s="631"/>
      <c r="Z1301" s="631"/>
      <c r="AA1301" s="631"/>
      <c r="AB1301" s="631"/>
      <c r="AC1301" s="631"/>
      <c r="AD1301" s="631"/>
      <c r="AE1301" s="631"/>
      <c r="AF1301" s="631"/>
      <c r="AG1301" s="631"/>
      <c r="AH1301" s="631"/>
      <c r="AI1301" s="631"/>
      <c r="AJ1301" s="631"/>
      <c r="AK1301" s="632"/>
      <c r="AL1301" s="11"/>
      <c r="AM1301" s="11"/>
      <c r="AN1301" s="11"/>
      <c r="AO1301" s="11"/>
      <c r="AP1301" s="11"/>
      <c r="AQ1301" s="11"/>
      <c r="AR1301" s="11"/>
      <c r="AS1301" s="11"/>
      <c r="AT1301" s="14"/>
    </row>
    <row r="1302" spans="1:46" s="12" customFormat="1" ht="6" customHeight="1">
      <c r="A1302" s="15"/>
      <c r="B1302" s="633"/>
      <c r="C1302" s="633"/>
      <c r="D1302" s="633"/>
      <c r="E1302" s="633"/>
      <c r="F1302" s="633"/>
      <c r="G1302" s="633"/>
      <c r="H1302" s="633"/>
      <c r="I1302" s="633"/>
      <c r="J1302" s="633"/>
      <c r="K1302" s="633"/>
      <c r="L1302" s="633"/>
      <c r="M1302" s="633"/>
      <c r="N1302" s="633"/>
      <c r="O1302" s="16"/>
      <c r="P1302" s="16"/>
      <c r="Q1302" s="16"/>
      <c r="R1302" s="16"/>
      <c r="S1302" s="16"/>
      <c r="T1302" s="16"/>
      <c r="U1302" s="16"/>
      <c r="V1302" s="16"/>
      <c r="W1302" s="17"/>
      <c r="X1302" s="15"/>
      <c r="Y1302" s="633"/>
      <c r="Z1302" s="633"/>
      <c r="AA1302" s="633"/>
      <c r="AB1302" s="633"/>
      <c r="AC1302" s="633"/>
      <c r="AD1302" s="633"/>
      <c r="AE1302" s="633"/>
      <c r="AF1302" s="633"/>
      <c r="AG1302" s="633"/>
      <c r="AH1302" s="633"/>
      <c r="AI1302" s="633"/>
      <c r="AJ1302" s="633"/>
      <c r="AK1302" s="633"/>
      <c r="AL1302" s="16"/>
      <c r="AM1302" s="16"/>
      <c r="AN1302" s="16"/>
      <c r="AO1302" s="16"/>
      <c r="AP1302" s="16"/>
      <c r="AQ1302" s="16"/>
      <c r="AR1302" s="16"/>
      <c r="AS1302" s="16"/>
      <c r="AT1302" s="17"/>
    </row>
    <row r="1303" spans="1:46" s="12" customFormat="1" ht="9.9499999999999993" customHeight="1">
      <c r="A1303" s="8"/>
      <c r="B1303" s="9"/>
      <c r="C1303" s="9"/>
      <c r="D1303" s="9"/>
      <c r="E1303" s="9"/>
      <c r="F1303" s="9"/>
      <c r="G1303" s="9"/>
      <c r="H1303" s="9"/>
      <c r="I1303" s="9"/>
      <c r="J1303" s="9"/>
      <c r="K1303" s="9"/>
      <c r="L1303" s="9"/>
      <c r="M1303" s="9"/>
      <c r="N1303" s="9"/>
      <c r="O1303" s="9"/>
      <c r="P1303" s="9"/>
      <c r="Q1303" s="9"/>
      <c r="R1303" s="9"/>
      <c r="S1303" s="9"/>
      <c r="T1303" s="9"/>
      <c r="U1303" s="9"/>
      <c r="V1303" s="9"/>
      <c r="W1303" s="10"/>
      <c r="X1303" s="8"/>
      <c r="Y1303" s="9"/>
      <c r="Z1303" s="9"/>
      <c r="AA1303" s="9"/>
      <c r="AB1303" s="9"/>
      <c r="AC1303" s="9"/>
      <c r="AD1303" s="9"/>
      <c r="AE1303" s="9"/>
      <c r="AF1303" s="9"/>
      <c r="AG1303" s="9"/>
      <c r="AH1303" s="9"/>
      <c r="AI1303" s="9"/>
      <c r="AJ1303" s="9"/>
      <c r="AK1303" s="9"/>
      <c r="AL1303" s="9"/>
      <c r="AM1303" s="9"/>
      <c r="AN1303" s="9"/>
      <c r="AO1303" s="9"/>
      <c r="AP1303" s="9"/>
      <c r="AQ1303" s="9"/>
      <c r="AR1303" s="9"/>
      <c r="AS1303" s="9"/>
      <c r="AT1303" s="10"/>
    </row>
    <row r="1304" spans="1:46" s="12" customFormat="1" ht="12.75" customHeight="1">
      <c r="A1304" s="621" t="str">
        <f>Name</f>
        <v>ТСЖ "Ласточка"</v>
      </c>
      <c r="B1304" s="622"/>
      <c r="C1304" s="622"/>
      <c r="D1304" s="622"/>
      <c r="E1304" s="622"/>
      <c r="F1304" s="622"/>
      <c r="G1304" s="622"/>
      <c r="H1304" s="622"/>
      <c r="I1304" s="622"/>
      <c r="J1304" s="622"/>
      <c r="K1304" s="622"/>
      <c r="L1304" s="622"/>
      <c r="M1304" s="622"/>
      <c r="N1304" s="622"/>
      <c r="O1304" s="622"/>
      <c r="P1304" s="622"/>
      <c r="Q1304" s="622"/>
      <c r="R1304" s="622"/>
      <c r="S1304" s="622"/>
      <c r="T1304" s="622"/>
      <c r="U1304" s="622"/>
      <c r="V1304" s="622"/>
      <c r="W1304" s="623"/>
      <c r="X1304" s="621" t="str">
        <f>Name</f>
        <v>ТСЖ "Ласточка"</v>
      </c>
      <c r="Y1304" s="622"/>
      <c r="Z1304" s="622"/>
      <c r="AA1304" s="622"/>
      <c r="AB1304" s="622"/>
      <c r="AC1304" s="622"/>
      <c r="AD1304" s="622"/>
      <c r="AE1304" s="622"/>
      <c r="AF1304" s="622"/>
      <c r="AG1304" s="622"/>
      <c r="AH1304" s="622"/>
      <c r="AI1304" s="622"/>
      <c r="AJ1304" s="622"/>
      <c r="AK1304" s="622"/>
      <c r="AL1304" s="622"/>
      <c r="AM1304" s="622"/>
      <c r="AN1304" s="622"/>
      <c r="AO1304" s="622"/>
      <c r="AP1304" s="622"/>
      <c r="AQ1304" s="622"/>
      <c r="AR1304" s="622"/>
      <c r="AS1304" s="622"/>
      <c r="AT1304" s="623"/>
    </row>
    <row r="1305" spans="1:46" s="12" customFormat="1" ht="12.75" customHeight="1">
      <c r="A1305" s="624"/>
      <c r="B1305" s="622"/>
      <c r="C1305" s="622"/>
      <c r="D1305" s="622"/>
      <c r="E1305" s="622"/>
      <c r="F1305" s="622"/>
      <c r="G1305" s="622"/>
      <c r="H1305" s="622"/>
      <c r="I1305" s="622"/>
      <c r="J1305" s="622"/>
      <c r="K1305" s="622"/>
      <c r="L1305" s="622"/>
      <c r="M1305" s="622"/>
      <c r="N1305" s="622"/>
      <c r="O1305" s="622"/>
      <c r="P1305" s="622"/>
      <c r="Q1305" s="622"/>
      <c r="R1305" s="622"/>
      <c r="S1305" s="622"/>
      <c r="T1305" s="622"/>
      <c r="U1305" s="622"/>
      <c r="V1305" s="622"/>
      <c r="W1305" s="623"/>
      <c r="X1305" s="624"/>
      <c r="Y1305" s="622"/>
      <c r="Z1305" s="622"/>
      <c r="AA1305" s="622"/>
      <c r="AB1305" s="622"/>
      <c r="AC1305" s="622"/>
      <c r="AD1305" s="622"/>
      <c r="AE1305" s="622"/>
      <c r="AF1305" s="622"/>
      <c r="AG1305" s="622"/>
      <c r="AH1305" s="622"/>
      <c r="AI1305" s="622"/>
      <c r="AJ1305" s="622"/>
      <c r="AK1305" s="622"/>
      <c r="AL1305" s="622"/>
      <c r="AM1305" s="622"/>
      <c r="AN1305" s="622"/>
      <c r="AO1305" s="622"/>
      <c r="AP1305" s="622"/>
      <c r="AQ1305" s="622"/>
      <c r="AR1305" s="622"/>
      <c r="AS1305" s="622"/>
      <c r="AT1305" s="623"/>
    </row>
    <row r="1306" spans="1:46" s="12" customFormat="1" ht="6" customHeight="1">
      <c r="A1306" s="13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4"/>
      <c r="X1306" s="13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  <c r="AP1306" s="11"/>
      <c r="AQ1306" s="11"/>
      <c r="AR1306" s="11"/>
      <c r="AS1306" s="11"/>
      <c r="AT1306" s="14"/>
    </row>
    <row r="1307" spans="1:46" s="12" customFormat="1" ht="9.9499999999999993" customHeight="1">
      <c r="A1307" s="13"/>
      <c r="B1307" s="628" t="str">
        <f>"ИНН "&amp;INN&amp;", БИК "&amp;BIC&amp;", Р/С "&amp;PersonalAcc</f>
        <v>ИНН 2538091633, БИК 040813608, Р/С 40703810050000001746</v>
      </c>
      <c r="C1307" s="628"/>
      <c r="D1307" s="628"/>
      <c r="E1307" s="628"/>
      <c r="F1307" s="628"/>
      <c r="G1307" s="628"/>
      <c r="H1307" s="628"/>
      <c r="I1307" s="628"/>
      <c r="J1307" s="628"/>
      <c r="K1307" s="628"/>
      <c r="L1307" s="628"/>
      <c r="M1307" s="628"/>
      <c r="N1307" s="628"/>
      <c r="O1307" s="53"/>
      <c r="P1307" s="53"/>
      <c r="Q1307" s="53"/>
      <c r="R1307" s="53"/>
      <c r="S1307" s="53"/>
      <c r="T1307" s="53"/>
      <c r="U1307" s="53"/>
      <c r="V1307" s="53"/>
      <c r="W1307" s="14"/>
      <c r="X1307" s="13"/>
      <c r="Y1307" s="628" t="str">
        <f>"ИНН "&amp;INN&amp;", БИК "&amp;BIC&amp;", Р/С "&amp;PersonalAcc</f>
        <v>ИНН 2538091633, БИК 040813608, Р/С 40703810050000001746</v>
      </c>
      <c r="Z1307" s="628"/>
      <c r="AA1307" s="628"/>
      <c r="AB1307" s="628"/>
      <c r="AC1307" s="628"/>
      <c r="AD1307" s="628"/>
      <c r="AE1307" s="628"/>
      <c r="AF1307" s="628"/>
      <c r="AG1307" s="628"/>
      <c r="AH1307" s="628"/>
      <c r="AI1307" s="628"/>
      <c r="AJ1307" s="628"/>
      <c r="AK1307" s="628"/>
      <c r="AL1307" s="53"/>
      <c r="AM1307" s="53"/>
      <c r="AN1307" s="53"/>
      <c r="AO1307" s="53"/>
      <c r="AP1307" s="53"/>
      <c r="AQ1307" s="53"/>
      <c r="AR1307" s="53"/>
      <c r="AS1307" s="53"/>
      <c r="AT1307" s="14"/>
    </row>
    <row r="1308" spans="1:46" s="12" customFormat="1" ht="9.9499999999999993" customHeight="1">
      <c r="A1308" s="13"/>
      <c r="B1308" s="628"/>
      <c r="C1308" s="628"/>
      <c r="D1308" s="628"/>
      <c r="E1308" s="628"/>
      <c r="F1308" s="628"/>
      <c r="G1308" s="628"/>
      <c r="H1308" s="628"/>
      <c r="I1308" s="628"/>
      <c r="J1308" s="628"/>
      <c r="K1308" s="628"/>
      <c r="L1308" s="628"/>
      <c r="M1308" s="628"/>
      <c r="N1308" s="628"/>
      <c r="O1308" s="53"/>
      <c r="P1308" s="53"/>
      <c r="Q1308" s="53"/>
      <c r="R1308" s="53"/>
      <c r="S1308" s="53"/>
      <c r="T1308" s="53"/>
      <c r="U1308" s="53"/>
      <c r="V1308" s="53"/>
      <c r="W1308" s="14"/>
      <c r="X1308" s="13"/>
      <c r="Y1308" s="628"/>
      <c r="Z1308" s="628"/>
      <c r="AA1308" s="628"/>
      <c r="AB1308" s="628"/>
      <c r="AC1308" s="628"/>
      <c r="AD1308" s="628"/>
      <c r="AE1308" s="628"/>
      <c r="AF1308" s="628"/>
      <c r="AG1308" s="628"/>
      <c r="AH1308" s="628"/>
      <c r="AI1308" s="628"/>
      <c r="AJ1308" s="628"/>
      <c r="AK1308" s="628"/>
      <c r="AL1308" s="53"/>
      <c r="AM1308" s="53"/>
      <c r="AN1308" s="53"/>
      <c r="AO1308" s="53"/>
      <c r="AP1308" s="53"/>
      <c r="AQ1308" s="53"/>
      <c r="AR1308" s="53"/>
      <c r="AS1308" s="53"/>
      <c r="AT1308" s="14"/>
    </row>
    <row r="1309" spans="1:46" s="12" customFormat="1" ht="6" customHeight="1">
      <c r="A1309" s="13"/>
      <c r="B1309" s="628"/>
      <c r="C1309" s="628"/>
      <c r="D1309" s="628"/>
      <c r="E1309" s="628"/>
      <c r="F1309" s="628"/>
      <c r="G1309" s="628"/>
      <c r="H1309" s="628"/>
      <c r="I1309" s="628"/>
      <c r="J1309" s="628"/>
      <c r="K1309" s="628"/>
      <c r="L1309" s="628"/>
      <c r="M1309" s="628"/>
      <c r="N1309" s="628"/>
      <c r="O1309" s="11"/>
      <c r="P1309" s="11"/>
      <c r="Q1309" s="11"/>
      <c r="R1309" s="11"/>
      <c r="S1309" s="11"/>
      <c r="T1309" s="11"/>
      <c r="U1309" s="11"/>
      <c r="V1309" s="11"/>
      <c r="W1309" s="14"/>
      <c r="X1309" s="13"/>
      <c r="Y1309" s="628"/>
      <c r="Z1309" s="628"/>
      <c r="AA1309" s="628"/>
      <c r="AB1309" s="628"/>
      <c r="AC1309" s="628"/>
      <c r="AD1309" s="628"/>
      <c r="AE1309" s="628"/>
      <c r="AF1309" s="628"/>
      <c r="AG1309" s="628"/>
      <c r="AH1309" s="628"/>
      <c r="AI1309" s="628"/>
      <c r="AJ1309" s="628"/>
      <c r="AK1309" s="628"/>
      <c r="AL1309" s="11"/>
      <c r="AM1309" s="11"/>
      <c r="AN1309" s="11"/>
      <c r="AO1309" s="11"/>
      <c r="AP1309" s="11"/>
      <c r="AQ1309" s="11"/>
      <c r="AR1309" s="11"/>
      <c r="AS1309" s="11"/>
      <c r="AT1309" s="14"/>
    </row>
    <row r="1310" spans="1:46" s="12" customFormat="1" ht="8.1" customHeight="1">
      <c r="A1310" s="13"/>
      <c r="B1310" s="628"/>
      <c r="C1310" s="628"/>
      <c r="D1310" s="628"/>
      <c r="E1310" s="628"/>
      <c r="F1310" s="628"/>
      <c r="G1310" s="628"/>
      <c r="H1310" s="628"/>
      <c r="I1310" s="628"/>
      <c r="J1310" s="628"/>
      <c r="K1310" s="628"/>
      <c r="L1310" s="628"/>
      <c r="M1310" s="628"/>
      <c r="N1310" s="628"/>
      <c r="O1310" s="11"/>
      <c r="P1310" s="11"/>
      <c r="Q1310" s="11"/>
      <c r="R1310" s="11"/>
      <c r="S1310" s="11"/>
      <c r="T1310" s="11"/>
      <c r="U1310" s="11"/>
      <c r="V1310" s="11"/>
      <c r="W1310" s="14"/>
      <c r="X1310" s="13"/>
      <c r="Y1310" s="628"/>
      <c r="Z1310" s="628"/>
      <c r="AA1310" s="628"/>
      <c r="AB1310" s="628"/>
      <c r="AC1310" s="628"/>
      <c r="AD1310" s="628"/>
      <c r="AE1310" s="628"/>
      <c r="AF1310" s="628"/>
      <c r="AG1310" s="628"/>
      <c r="AH1310" s="628"/>
      <c r="AI1310" s="628"/>
      <c r="AJ1310" s="628"/>
      <c r="AK1310" s="628"/>
      <c r="AL1310" s="11"/>
      <c r="AM1310" s="11"/>
      <c r="AN1310" s="11"/>
      <c r="AO1310" s="11"/>
      <c r="AP1310" s="11"/>
      <c r="AQ1310" s="11"/>
      <c r="AR1310" s="11"/>
      <c r="AS1310" s="11"/>
      <c r="AT1310" s="14"/>
    </row>
    <row r="1311" spans="1:46" s="12" customFormat="1" ht="8.1" customHeight="1">
      <c r="A1311" s="13"/>
      <c r="B1311" s="628"/>
      <c r="C1311" s="628"/>
      <c r="D1311" s="628"/>
      <c r="E1311" s="628"/>
      <c r="F1311" s="628"/>
      <c r="G1311" s="628"/>
      <c r="H1311" s="628"/>
      <c r="I1311" s="628"/>
      <c r="J1311" s="628"/>
      <c r="K1311" s="628"/>
      <c r="L1311" s="628"/>
      <c r="M1311" s="628"/>
      <c r="N1311" s="628"/>
      <c r="O1311" s="11"/>
      <c r="P1311" s="11"/>
      <c r="Q1311" s="11"/>
      <c r="R1311" s="11"/>
      <c r="S1311" s="11"/>
      <c r="T1311" s="11"/>
      <c r="U1311" s="11"/>
      <c r="V1311" s="11"/>
      <c r="W1311" s="14"/>
      <c r="X1311" s="13"/>
      <c r="Y1311" s="628"/>
      <c r="Z1311" s="628"/>
      <c r="AA1311" s="628"/>
      <c r="AB1311" s="628"/>
      <c r="AC1311" s="628"/>
      <c r="AD1311" s="628"/>
      <c r="AE1311" s="628"/>
      <c r="AF1311" s="628"/>
      <c r="AG1311" s="628"/>
      <c r="AH1311" s="628"/>
      <c r="AI1311" s="628"/>
      <c r="AJ1311" s="628"/>
      <c r="AK1311" s="628"/>
      <c r="AL1311" s="11"/>
      <c r="AM1311" s="11"/>
      <c r="AN1311" s="11"/>
      <c r="AO1311" s="11"/>
      <c r="AP1311" s="11"/>
      <c r="AQ1311" s="11"/>
      <c r="AR1311" s="11"/>
      <c r="AS1311" s="11"/>
      <c r="AT1311" s="14"/>
    </row>
    <row r="1312" spans="1:46" s="12" customFormat="1" ht="9.9499999999999993" customHeight="1">
      <c r="A1312" s="13"/>
      <c r="B1312" s="629" t="s">
        <v>948</v>
      </c>
      <c r="C1312" s="629"/>
      <c r="D1312" s="629"/>
      <c r="E1312" s="629"/>
      <c r="F1312" s="629"/>
      <c r="G1312" s="629"/>
      <c r="H1312" s="629"/>
      <c r="I1312" s="629"/>
      <c r="J1312" s="629"/>
      <c r="K1312" s="629"/>
      <c r="L1312" s="629"/>
      <c r="M1312" s="629"/>
      <c r="N1312" s="630"/>
      <c r="O1312" s="11"/>
      <c r="P1312" s="11"/>
      <c r="Q1312" s="11"/>
      <c r="R1312" s="11"/>
      <c r="S1312" s="11"/>
      <c r="T1312" s="11"/>
      <c r="U1312" s="11"/>
      <c r="V1312" s="11"/>
      <c r="W1312" s="14"/>
      <c r="X1312" s="13"/>
      <c r="Y1312" s="629" t="s">
        <v>949</v>
      </c>
      <c r="Z1312" s="629"/>
      <c r="AA1312" s="629"/>
      <c r="AB1312" s="629"/>
      <c r="AC1312" s="629"/>
      <c r="AD1312" s="629"/>
      <c r="AE1312" s="629"/>
      <c r="AF1312" s="629"/>
      <c r="AG1312" s="629"/>
      <c r="AH1312" s="629"/>
      <c r="AI1312" s="629"/>
      <c r="AJ1312" s="629"/>
      <c r="AK1312" s="630"/>
      <c r="AL1312" s="11"/>
      <c r="AM1312" s="11"/>
      <c r="AN1312" s="11"/>
      <c r="AO1312" s="11"/>
      <c r="AP1312" s="11"/>
      <c r="AQ1312" s="11"/>
      <c r="AR1312" s="11"/>
      <c r="AS1312" s="11"/>
      <c r="AT1312" s="14"/>
    </row>
    <row r="1313" spans="1:46" s="12" customFormat="1" ht="8.1" customHeight="1">
      <c r="A1313" s="13"/>
      <c r="B1313" s="629"/>
      <c r="C1313" s="629"/>
      <c r="D1313" s="629"/>
      <c r="E1313" s="629"/>
      <c r="F1313" s="629"/>
      <c r="G1313" s="629"/>
      <c r="H1313" s="629"/>
      <c r="I1313" s="629"/>
      <c r="J1313" s="629"/>
      <c r="K1313" s="629"/>
      <c r="L1313" s="629"/>
      <c r="M1313" s="629"/>
      <c r="N1313" s="630"/>
      <c r="O1313" s="11"/>
      <c r="P1313" s="11"/>
      <c r="Q1313" s="11"/>
      <c r="R1313" s="11"/>
      <c r="S1313" s="11"/>
      <c r="T1313" s="11"/>
      <c r="U1313" s="11"/>
      <c r="V1313" s="11"/>
      <c r="W1313" s="14"/>
      <c r="X1313" s="13"/>
      <c r="Y1313" s="629"/>
      <c r="Z1313" s="629"/>
      <c r="AA1313" s="629"/>
      <c r="AB1313" s="629"/>
      <c r="AC1313" s="629"/>
      <c r="AD1313" s="629"/>
      <c r="AE1313" s="629"/>
      <c r="AF1313" s="629"/>
      <c r="AG1313" s="629"/>
      <c r="AH1313" s="629"/>
      <c r="AI1313" s="629"/>
      <c r="AJ1313" s="629"/>
      <c r="AK1313" s="630"/>
      <c r="AL1313" s="11"/>
      <c r="AM1313" s="11"/>
      <c r="AN1313" s="11"/>
      <c r="AO1313" s="11"/>
      <c r="AP1313" s="11"/>
      <c r="AQ1313" s="11"/>
      <c r="AR1313" s="11"/>
      <c r="AS1313" s="11"/>
      <c r="AT1313" s="14"/>
    </row>
    <row r="1314" spans="1:46" s="12" customFormat="1" ht="8.1" customHeight="1">
      <c r="A1314" s="13"/>
      <c r="B1314" s="629" t="s">
        <v>1020</v>
      </c>
      <c r="C1314" s="629"/>
      <c r="D1314" s="629"/>
      <c r="E1314" s="629"/>
      <c r="F1314" s="629"/>
      <c r="G1314" s="629"/>
      <c r="H1314" s="629"/>
      <c r="I1314" s="629"/>
      <c r="J1314" s="629"/>
      <c r="K1314" s="629"/>
      <c r="L1314" s="629"/>
      <c r="M1314" s="629"/>
      <c r="N1314" s="630"/>
      <c r="O1314" s="11"/>
      <c r="P1314" s="11"/>
      <c r="Q1314" s="11"/>
      <c r="R1314" s="11"/>
      <c r="S1314" s="11"/>
      <c r="T1314" s="11"/>
      <c r="U1314" s="11"/>
      <c r="V1314" s="11"/>
      <c r="W1314" s="14"/>
      <c r="X1314" s="13"/>
      <c r="Y1314" s="629" t="s">
        <v>1020</v>
      </c>
      <c r="Z1314" s="629"/>
      <c r="AA1314" s="629"/>
      <c r="AB1314" s="629"/>
      <c r="AC1314" s="629"/>
      <c r="AD1314" s="629"/>
      <c r="AE1314" s="629"/>
      <c r="AF1314" s="629"/>
      <c r="AG1314" s="629"/>
      <c r="AH1314" s="629"/>
      <c r="AI1314" s="629"/>
      <c r="AJ1314" s="629"/>
      <c r="AK1314" s="630"/>
      <c r="AL1314" s="11"/>
      <c r="AM1314" s="11"/>
      <c r="AN1314" s="11"/>
      <c r="AO1314" s="11"/>
      <c r="AP1314" s="11"/>
      <c r="AQ1314" s="11"/>
      <c r="AR1314" s="11"/>
      <c r="AS1314" s="11"/>
      <c r="AT1314" s="14"/>
    </row>
    <row r="1315" spans="1:46" s="12" customFormat="1" ht="9.9499999999999993" customHeight="1">
      <c r="A1315" s="13"/>
      <c r="B1315" s="629"/>
      <c r="C1315" s="629"/>
      <c r="D1315" s="629"/>
      <c r="E1315" s="629"/>
      <c r="F1315" s="629"/>
      <c r="G1315" s="629"/>
      <c r="H1315" s="629"/>
      <c r="I1315" s="629"/>
      <c r="J1315" s="629"/>
      <c r="K1315" s="629"/>
      <c r="L1315" s="629"/>
      <c r="M1315" s="629"/>
      <c r="N1315" s="630"/>
      <c r="O1315" s="11"/>
      <c r="P1315" s="11"/>
      <c r="Q1315" s="11"/>
      <c r="R1315" s="11"/>
      <c r="S1315" s="11"/>
      <c r="T1315" s="11"/>
      <c r="U1315" s="11"/>
      <c r="V1315" s="11"/>
      <c r="W1315" s="14"/>
      <c r="X1315" s="13"/>
      <c r="Y1315" s="629"/>
      <c r="Z1315" s="629"/>
      <c r="AA1315" s="629"/>
      <c r="AB1315" s="629"/>
      <c r="AC1315" s="629"/>
      <c r="AD1315" s="629"/>
      <c r="AE1315" s="629"/>
      <c r="AF1315" s="629"/>
      <c r="AG1315" s="629"/>
      <c r="AH1315" s="629"/>
      <c r="AI1315" s="629"/>
      <c r="AJ1315" s="629"/>
      <c r="AK1315" s="630"/>
      <c r="AL1315" s="11"/>
      <c r="AM1315" s="11"/>
      <c r="AN1315" s="11"/>
      <c r="AO1315" s="11"/>
      <c r="AP1315" s="11"/>
      <c r="AQ1315" s="11"/>
      <c r="AR1315" s="11"/>
      <c r="AS1315" s="11"/>
      <c r="AT1315" s="14"/>
    </row>
    <row r="1316" spans="1:46" s="12" customFormat="1" ht="8.1" customHeight="1">
      <c r="A1316" s="13"/>
      <c r="B1316" s="629" t="s">
        <v>1138</v>
      </c>
      <c r="C1316" s="629"/>
      <c r="D1316" s="629"/>
      <c r="E1316" s="629"/>
      <c r="F1316" s="629"/>
      <c r="G1316" s="629"/>
      <c r="H1316" s="629"/>
      <c r="I1316" s="629"/>
      <c r="J1316" s="629"/>
      <c r="K1316" s="629"/>
      <c r="L1316" s="629"/>
      <c r="M1316" s="629"/>
      <c r="N1316" s="630"/>
      <c r="O1316" s="11"/>
      <c r="P1316" s="11"/>
      <c r="Q1316" s="11"/>
      <c r="R1316" s="11"/>
      <c r="S1316" s="11"/>
      <c r="T1316" s="11"/>
      <c r="U1316" s="11"/>
      <c r="V1316" s="11"/>
      <c r="W1316" s="14"/>
      <c r="X1316" s="13"/>
      <c r="Y1316" s="629" t="s">
        <v>1139</v>
      </c>
      <c r="Z1316" s="629"/>
      <c r="AA1316" s="629"/>
      <c r="AB1316" s="629"/>
      <c r="AC1316" s="629"/>
      <c r="AD1316" s="629"/>
      <c r="AE1316" s="629"/>
      <c r="AF1316" s="629"/>
      <c r="AG1316" s="629"/>
      <c r="AH1316" s="629"/>
      <c r="AI1316" s="629"/>
      <c r="AJ1316" s="629"/>
      <c r="AK1316" s="630"/>
      <c r="AL1316" s="11"/>
      <c r="AM1316" s="11"/>
      <c r="AN1316" s="11"/>
      <c r="AO1316" s="11"/>
      <c r="AP1316" s="11"/>
      <c r="AQ1316" s="11"/>
      <c r="AR1316" s="11"/>
      <c r="AS1316" s="11"/>
      <c r="AT1316" s="14"/>
    </row>
    <row r="1317" spans="1:46" s="12" customFormat="1" ht="8.1" customHeight="1">
      <c r="A1317" s="13"/>
      <c r="B1317" s="629"/>
      <c r="C1317" s="629"/>
      <c r="D1317" s="629"/>
      <c r="E1317" s="629"/>
      <c r="F1317" s="629"/>
      <c r="G1317" s="629"/>
      <c r="H1317" s="629"/>
      <c r="I1317" s="629"/>
      <c r="J1317" s="629"/>
      <c r="K1317" s="629"/>
      <c r="L1317" s="629"/>
      <c r="M1317" s="629"/>
      <c r="N1317" s="630"/>
      <c r="O1317" s="11"/>
      <c r="P1317" s="11"/>
      <c r="Q1317" s="11"/>
      <c r="R1317" s="11"/>
      <c r="S1317" s="11"/>
      <c r="T1317" s="11"/>
      <c r="U1317" s="11"/>
      <c r="V1317" s="11"/>
      <c r="W1317" s="14"/>
      <c r="X1317" s="13"/>
      <c r="Y1317" s="629"/>
      <c r="Z1317" s="629"/>
      <c r="AA1317" s="629"/>
      <c r="AB1317" s="629"/>
      <c r="AC1317" s="629"/>
      <c r="AD1317" s="629"/>
      <c r="AE1317" s="629"/>
      <c r="AF1317" s="629"/>
      <c r="AG1317" s="629"/>
      <c r="AH1317" s="629"/>
      <c r="AI1317" s="629"/>
      <c r="AJ1317" s="629"/>
      <c r="AK1317" s="630"/>
      <c r="AL1317" s="11"/>
      <c r="AM1317" s="11"/>
      <c r="AN1317" s="11"/>
      <c r="AO1317" s="11"/>
      <c r="AP1317" s="11"/>
      <c r="AQ1317" s="11"/>
      <c r="AR1317" s="11"/>
      <c r="AS1317" s="11"/>
      <c r="AT1317" s="14"/>
    </row>
    <row r="1318" spans="1:46" s="12" customFormat="1" ht="9.9499999999999993" customHeight="1">
      <c r="A1318" s="13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4"/>
      <c r="X1318" s="13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  <c r="AR1318" s="11"/>
      <c r="AS1318" s="11"/>
      <c r="AT1318" s="14"/>
    </row>
    <row r="1319" spans="1:46" s="12" customFormat="1" ht="8.1" customHeight="1">
      <c r="A1319" s="13"/>
      <c r="B1319" s="631" t="s">
        <v>933</v>
      </c>
      <c r="C1319" s="631"/>
      <c r="D1319" s="631"/>
      <c r="E1319" s="631"/>
      <c r="F1319" s="631"/>
      <c r="G1319" s="631"/>
      <c r="H1319" s="631"/>
      <c r="I1319" s="631"/>
      <c r="J1319" s="631"/>
      <c r="K1319" s="631"/>
      <c r="L1319" s="631"/>
      <c r="M1319" s="631"/>
      <c r="N1319" s="632"/>
      <c r="O1319" s="11"/>
      <c r="P1319" s="11"/>
      <c r="Q1319" s="11"/>
      <c r="R1319" s="11"/>
      <c r="S1319" s="11"/>
      <c r="T1319" s="11"/>
      <c r="U1319" s="11"/>
      <c r="V1319" s="11"/>
      <c r="W1319" s="14"/>
      <c r="X1319" s="13"/>
      <c r="Y1319" s="631" t="s">
        <v>934</v>
      </c>
      <c r="Z1319" s="631"/>
      <c r="AA1319" s="631"/>
      <c r="AB1319" s="631"/>
      <c r="AC1319" s="631"/>
      <c r="AD1319" s="631"/>
      <c r="AE1319" s="631"/>
      <c r="AF1319" s="631"/>
      <c r="AG1319" s="631"/>
      <c r="AH1319" s="631"/>
      <c r="AI1319" s="631"/>
      <c r="AJ1319" s="631"/>
      <c r="AK1319" s="632"/>
      <c r="AL1319" s="11"/>
      <c r="AM1319" s="11"/>
      <c r="AN1319" s="11"/>
      <c r="AO1319" s="11"/>
      <c r="AP1319" s="11"/>
      <c r="AQ1319" s="11"/>
      <c r="AR1319" s="11"/>
      <c r="AS1319" s="11"/>
      <c r="AT1319" s="14"/>
    </row>
    <row r="1320" spans="1:46" s="12" customFormat="1" ht="9.9499999999999993" customHeight="1">
      <c r="A1320" s="13"/>
      <c r="B1320" s="631"/>
      <c r="C1320" s="631"/>
      <c r="D1320" s="631"/>
      <c r="E1320" s="631"/>
      <c r="F1320" s="631"/>
      <c r="G1320" s="631"/>
      <c r="H1320" s="631"/>
      <c r="I1320" s="631"/>
      <c r="J1320" s="631"/>
      <c r="K1320" s="631"/>
      <c r="L1320" s="631"/>
      <c r="M1320" s="631"/>
      <c r="N1320" s="632"/>
      <c r="O1320" s="11"/>
      <c r="P1320" s="11"/>
      <c r="Q1320" s="11"/>
      <c r="R1320" s="11"/>
      <c r="S1320" s="11"/>
      <c r="T1320" s="11"/>
      <c r="U1320" s="11"/>
      <c r="V1320" s="11"/>
      <c r="W1320" s="14"/>
      <c r="X1320" s="13"/>
      <c r="Y1320" s="631"/>
      <c r="Z1320" s="631"/>
      <c r="AA1320" s="631"/>
      <c r="AB1320" s="631"/>
      <c r="AC1320" s="631"/>
      <c r="AD1320" s="631"/>
      <c r="AE1320" s="631"/>
      <c r="AF1320" s="631"/>
      <c r="AG1320" s="631"/>
      <c r="AH1320" s="631"/>
      <c r="AI1320" s="631"/>
      <c r="AJ1320" s="631"/>
      <c r="AK1320" s="632"/>
      <c r="AL1320" s="11"/>
      <c r="AM1320" s="11"/>
      <c r="AN1320" s="11"/>
      <c r="AO1320" s="11"/>
      <c r="AP1320" s="11"/>
      <c r="AQ1320" s="11"/>
      <c r="AR1320" s="11"/>
      <c r="AS1320" s="11"/>
      <c r="AT1320" s="14"/>
    </row>
    <row r="1321" spans="1:46" s="12" customFormat="1" ht="9.9499999999999993" customHeight="1">
      <c r="A1321" s="13"/>
      <c r="B1321" s="631"/>
      <c r="C1321" s="631"/>
      <c r="D1321" s="631"/>
      <c r="E1321" s="631"/>
      <c r="F1321" s="631"/>
      <c r="G1321" s="631"/>
      <c r="H1321" s="631"/>
      <c r="I1321" s="631"/>
      <c r="J1321" s="631"/>
      <c r="K1321" s="631"/>
      <c r="L1321" s="631"/>
      <c r="M1321" s="631"/>
      <c r="N1321" s="632"/>
      <c r="O1321" s="11"/>
      <c r="P1321" s="11"/>
      <c r="Q1321" s="11"/>
      <c r="R1321" s="11"/>
      <c r="S1321" s="11"/>
      <c r="T1321" s="11"/>
      <c r="U1321" s="11"/>
      <c r="V1321" s="11"/>
      <c r="W1321" s="14"/>
      <c r="X1321" s="13"/>
      <c r="Y1321" s="631"/>
      <c r="Z1321" s="631"/>
      <c r="AA1321" s="631"/>
      <c r="AB1321" s="631"/>
      <c r="AC1321" s="631"/>
      <c r="AD1321" s="631"/>
      <c r="AE1321" s="631"/>
      <c r="AF1321" s="631"/>
      <c r="AG1321" s="631"/>
      <c r="AH1321" s="631"/>
      <c r="AI1321" s="631"/>
      <c r="AJ1321" s="631"/>
      <c r="AK1321" s="632"/>
      <c r="AL1321" s="11"/>
      <c r="AM1321" s="11"/>
      <c r="AN1321" s="11"/>
      <c r="AO1321" s="11"/>
      <c r="AP1321" s="11"/>
      <c r="AQ1321" s="11"/>
      <c r="AR1321" s="11"/>
      <c r="AS1321" s="11"/>
      <c r="AT1321" s="14"/>
    </row>
    <row r="1322" spans="1:46" s="12" customFormat="1" ht="9.9499999999999993" customHeight="1">
      <c r="A1322" s="13"/>
      <c r="B1322" s="631"/>
      <c r="C1322" s="631"/>
      <c r="D1322" s="631"/>
      <c r="E1322" s="631"/>
      <c r="F1322" s="631"/>
      <c r="G1322" s="631"/>
      <c r="H1322" s="631"/>
      <c r="I1322" s="631"/>
      <c r="J1322" s="631"/>
      <c r="K1322" s="631"/>
      <c r="L1322" s="631"/>
      <c r="M1322" s="631"/>
      <c r="N1322" s="632"/>
      <c r="O1322" s="11"/>
      <c r="P1322" s="11"/>
      <c r="Q1322" s="11"/>
      <c r="R1322" s="11"/>
      <c r="S1322" s="11"/>
      <c r="T1322" s="11"/>
      <c r="U1322" s="11"/>
      <c r="V1322" s="11"/>
      <c r="W1322" s="14"/>
      <c r="X1322" s="13"/>
      <c r="Y1322" s="631"/>
      <c r="Z1322" s="631"/>
      <c r="AA1322" s="631"/>
      <c r="AB1322" s="631"/>
      <c r="AC1322" s="631"/>
      <c r="AD1322" s="631"/>
      <c r="AE1322" s="631"/>
      <c r="AF1322" s="631"/>
      <c r="AG1322" s="631"/>
      <c r="AH1322" s="631"/>
      <c r="AI1322" s="631"/>
      <c r="AJ1322" s="631"/>
      <c r="AK1322" s="632"/>
      <c r="AL1322" s="11"/>
      <c r="AM1322" s="11"/>
      <c r="AN1322" s="11"/>
      <c r="AO1322" s="11"/>
      <c r="AP1322" s="11"/>
      <c r="AQ1322" s="11"/>
      <c r="AR1322" s="11"/>
      <c r="AS1322" s="11"/>
      <c r="AT1322" s="14"/>
    </row>
    <row r="1323" spans="1:46" s="12" customFormat="1" ht="6" customHeight="1">
      <c r="A1323" s="15"/>
      <c r="B1323" s="633"/>
      <c r="C1323" s="633"/>
      <c r="D1323" s="633"/>
      <c r="E1323" s="633"/>
      <c r="F1323" s="633"/>
      <c r="G1323" s="633"/>
      <c r="H1323" s="633"/>
      <c r="I1323" s="633"/>
      <c r="J1323" s="633"/>
      <c r="K1323" s="633"/>
      <c r="L1323" s="633"/>
      <c r="M1323" s="633"/>
      <c r="N1323" s="633"/>
      <c r="O1323" s="16"/>
      <c r="P1323" s="16"/>
      <c r="Q1323" s="16"/>
      <c r="R1323" s="16"/>
      <c r="S1323" s="16"/>
      <c r="T1323" s="16"/>
      <c r="U1323" s="16"/>
      <c r="V1323" s="16"/>
      <c r="W1323" s="17"/>
      <c r="X1323" s="15"/>
      <c r="Y1323" s="633"/>
      <c r="Z1323" s="633"/>
      <c r="AA1323" s="633"/>
      <c r="AB1323" s="633"/>
      <c r="AC1323" s="633"/>
      <c r="AD1323" s="633"/>
      <c r="AE1323" s="633"/>
      <c r="AF1323" s="633"/>
      <c r="AG1323" s="633"/>
      <c r="AH1323" s="633"/>
      <c r="AI1323" s="633"/>
      <c r="AJ1323" s="633"/>
      <c r="AK1323" s="633"/>
      <c r="AL1323" s="16"/>
      <c r="AM1323" s="16"/>
      <c r="AN1323" s="16"/>
      <c r="AO1323" s="16"/>
      <c r="AP1323" s="16"/>
      <c r="AQ1323" s="16"/>
      <c r="AR1323" s="16"/>
      <c r="AS1323" s="16"/>
      <c r="AT1323" s="17"/>
    </row>
    <row r="1324" spans="1:46" s="11" customFormat="1" ht="6.75" customHeight="1">
      <c r="A1324" s="8"/>
      <c r="B1324" s="9"/>
      <c r="C1324" s="9"/>
      <c r="D1324" s="9"/>
      <c r="E1324" s="9"/>
      <c r="F1324" s="9"/>
      <c r="G1324" s="9"/>
      <c r="H1324" s="9"/>
      <c r="I1324" s="9"/>
      <c r="J1324" s="9"/>
      <c r="K1324" s="9"/>
      <c r="L1324" s="9"/>
      <c r="M1324" s="9"/>
      <c r="N1324" s="9"/>
      <c r="O1324" s="9"/>
      <c r="P1324" s="9"/>
      <c r="Q1324" s="9"/>
      <c r="R1324" s="9"/>
      <c r="S1324" s="9"/>
      <c r="T1324" s="9"/>
      <c r="U1324" s="9"/>
      <c r="V1324" s="9"/>
      <c r="W1324" s="10"/>
      <c r="X1324" s="8"/>
      <c r="Y1324" s="9"/>
      <c r="Z1324" s="9"/>
      <c r="AA1324" s="9"/>
      <c r="AB1324" s="9"/>
      <c r="AC1324" s="9"/>
      <c r="AD1324" s="9"/>
      <c r="AE1324" s="9"/>
      <c r="AF1324" s="9"/>
      <c r="AG1324" s="9"/>
      <c r="AH1324" s="9"/>
      <c r="AI1324" s="9"/>
      <c r="AJ1324" s="9"/>
      <c r="AK1324" s="9"/>
      <c r="AL1324" s="9"/>
      <c r="AM1324" s="9"/>
      <c r="AN1324" s="9"/>
      <c r="AO1324" s="9"/>
      <c r="AP1324" s="9"/>
      <c r="AQ1324" s="9"/>
      <c r="AR1324" s="9"/>
      <c r="AS1324" s="9"/>
      <c r="AT1324" s="10"/>
    </row>
    <row r="1325" spans="1:46" s="12" customFormat="1" ht="12.75" customHeight="1">
      <c r="A1325" s="621" t="str">
        <f>Name</f>
        <v>ТСЖ "Ласточка"</v>
      </c>
      <c r="B1325" s="626"/>
      <c r="C1325" s="626"/>
      <c r="D1325" s="626"/>
      <c r="E1325" s="626"/>
      <c r="F1325" s="626"/>
      <c r="G1325" s="626"/>
      <c r="H1325" s="626"/>
      <c r="I1325" s="626"/>
      <c r="J1325" s="626"/>
      <c r="K1325" s="626"/>
      <c r="L1325" s="626"/>
      <c r="M1325" s="626"/>
      <c r="N1325" s="626"/>
      <c r="O1325" s="626"/>
      <c r="P1325" s="626"/>
      <c r="Q1325" s="626"/>
      <c r="R1325" s="626"/>
      <c r="S1325" s="626"/>
      <c r="T1325" s="626"/>
      <c r="U1325" s="626"/>
      <c r="V1325" s="626"/>
      <c r="W1325" s="627"/>
      <c r="X1325" s="621" t="str">
        <f>Name</f>
        <v>ТСЖ "Ласточка"</v>
      </c>
      <c r="Y1325" s="622"/>
      <c r="Z1325" s="622"/>
      <c r="AA1325" s="622"/>
      <c r="AB1325" s="622"/>
      <c r="AC1325" s="622"/>
      <c r="AD1325" s="622"/>
      <c r="AE1325" s="622"/>
      <c r="AF1325" s="622"/>
      <c r="AG1325" s="622"/>
      <c r="AH1325" s="622"/>
      <c r="AI1325" s="622"/>
      <c r="AJ1325" s="622"/>
      <c r="AK1325" s="622"/>
      <c r="AL1325" s="622"/>
      <c r="AM1325" s="622"/>
      <c r="AN1325" s="622"/>
      <c r="AO1325" s="622"/>
      <c r="AP1325" s="622"/>
      <c r="AQ1325" s="622"/>
      <c r="AR1325" s="622"/>
      <c r="AS1325" s="622"/>
      <c r="AT1325" s="623"/>
    </row>
    <row r="1326" spans="1:46" s="12" customFormat="1" ht="12.75" customHeight="1">
      <c r="A1326" s="621"/>
      <c r="B1326" s="626"/>
      <c r="C1326" s="626"/>
      <c r="D1326" s="626"/>
      <c r="E1326" s="626"/>
      <c r="F1326" s="626"/>
      <c r="G1326" s="626"/>
      <c r="H1326" s="626"/>
      <c r="I1326" s="626"/>
      <c r="J1326" s="626"/>
      <c r="K1326" s="626"/>
      <c r="L1326" s="626"/>
      <c r="M1326" s="626"/>
      <c r="N1326" s="626"/>
      <c r="O1326" s="626"/>
      <c r="P1326" s="626"/>
      <c r="Q1326" s="626"/>
      <c r="R1326" s="626"/>
      <c r="S1326" s="626"/>
      <c r="T1326" s="626"/>
      <c r="U1326" s="626"/>
      <c r="V1326" s="626"/>
      <c r="W1326" s="627"/>
      <c r="X1326" s="624"/>
      <c r="Y1326" s="622"/>
      <c r="Z1326" s="622"/>
      <c r="AA1326" s="622"/>
      <c r="AB1326" s="622"/>
      <c r="AC1326" s="622"/>
      <c r="AD1326" s="622"/>
      <c r="AE1326" s="622"/>
      <c r="AF1326" s="622"/>
      <c r="AG1326" s="622"/>
      <c r="AH1326" s="622"/>
      <c r="AI1326" s="622"/>
      <c r="AJ1326" s="622"/>
      <c r="AK1326" s="622"/>
      <c r="AL1326" s="622"/>
      <c r="AM1326" s="622"/>
      <c r="AN1326" s="622"/>
      <c r="AO1326" s="622"/>
      <c r="AP1326" s="622"/>
      <c r="AQ1326" s="622"/>
      <c r="AR1326" s="622"/>
      <c r="AS1326" s="622"/>
      <c r="AT1326" s="623"/>
    </row>
    <row r="1327" spans="1:46" s="12" customFormat="1" ht="6" customHeight="1">
      <c r="A1327" s="621"/>
      <c r="B1327" s="626"/>
      <c r="C1327" s="626"/>
      <c r="D1327" s="626"/>
      <c r="E1327" s="626"/>
      <c r="F1327" s="626"/>
      <c r="G1327" s="626"/>
      <c r="H1327" s="626"/>
      <c r="I1327" s="626"/>
      <c r="J1327" s="626"/>
      <c r="K1327" s="626"/>
      <c r="L1327" s="626"/>
      <c r="M1327" s="626"/>
      <c r="N1327" s="626"/>
      <c r="O1327" s="626"/>
      <c r="P1327" s="626"/>
      <c r="Q1327" s="626"/>
      <c r="R1327" s="626"/>
      <c r="S1327" s="626"/>
      <c r="T1327" s="626"/>
      <c r="U1327" s="626"/>
      <c r="V1327" s="626"/>
      <c r="W1327" s="627"/>
      <c r="X1327" s="13"/>
      <c r="Y1327" s="11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  <c r="AT1327" s="14"/>
    </row>
    <row r="1328" spans="1:46" s="12" customFormat="1" ht="9.9499999999999993" customHeight="1">
      <c r="A1328" s="13"/>
      <c r="B1328" s="625" t="str">
        <f>"ИНН "&amp;INN&amp;", БИК "&amp;BIC&amp;", Р/С "&amp;PersonalAcc</f>
        <v>ИНН 2538091633, БИК 040813608, Р/С 40703810050000001746</v>
      </c>
      <c r="C1328" s="625"/>
      <c r="D1328" s="625"/>
      <c r="E1328" s="625"/>
      <c r="F1328" s="625"/>
      <c r="G1328" s="625"/>
      <c r="H1328" s="625"/>
      <c r="I1328" s="625"/>
      <c r="J1328" s="625"/>
      <c r="K1328" s="625"/>
      <c r="L1328" s="625"/>
      <c r="M1328" s="625"/>
      <c r="N1328" s="625"/>
      <c r="O1328" s="53"/>
      <c r="P1328" s="53"/>
      <c r="Q1328" s="53"/>
      <c r="R1328" s="53"/>
      <c r="S1328" s="53"/>
      <c r="T1328" s="53"/>
      <c r="U1328" s="53"/>
      <c r="V1328" s="53"/>
      <c r="W1328" s="14"/>
      <c r="X1328" s="13"/>
      <c r="Y1328" s="628" t="str">
        <f>"ИНН "&amp;INN&amp;", БИК "&amp;BIC&amp;", Р/С "&amp;PersonalAcc</f>
        <v>ИНН 2538091633, БИК 040813608, Р/С 40703810050000001746</v>
      </c>
      <c r="Z1328" s="628"/>
      <c r="AA1328" s="628"/>
      <c r="AB1328" s="628"/>
      <c r="AC1328" s="628"/>
      <c r="AD1328" s="628"/>
      <c r="AE1328" s="628"/>
      <c r="AF1328" s="628"/>
      <c r="AG1328" s="628"/>
      <c r="AH1328" s="628"/>
      <c r="AI1328" s="628"/>
      <c r="AJ1328" s="628"/>
      <c r="AK1328" s="628"/>
      <c r="AL1328" s="53"/>
      <c r="AM1328" s="53"/>
      <c r="AN1328" s="53"/>
      <c r="AO1328" s="53"/>
      <c r="AP1328" s="53"/>
      <c r="AQ1328" s="53"/>
      <c r="AR1328" s="53"/>
      <c r="AS1328" s="53"/>
      <c r="AT1328" s="14"/>
    </row>
    <row r="1329" spans="1:46" s="12" customFormat="1" ht="9.9499999999999993" customHeight="1">
      <c r="A1329" s="13"/>
      <c r="B1329" s="625"/>
      <c r="C1329" s="625"/>
      <c r="D1329" s="625"/>
      <c r="E1329" s="625"/>
      <c r="F1329" s="625"/>
      <c r="G1329" s="625"/>
      <c r="H1329" s="625"/>
      <c r="I1329" s="625"/>
      <c r="J1329" s="625"/>
      <c r="K1329" s="625"/>
      <c r="L1329" s="625"/>
      <c r="M1329" s="625"/>
      <c r="N1329" s="625"/>
      <c r="O1329" s="53"/>
      <c r="P1329" s="53"/>
      <c r="Q1329" s="53"/>
      <c r="R1329" s="53"/>
      <c r="S1329" s="53"/>
      <c r="T1329" s="53"/>
      <c r="U1329" s="53"/>
      <c r="V1329" s="53"/>
      <c r="W1329" s="14"/>
      <c r="X1329" s="13"/>
      <c r="Y1329" s="628"/>
      <c r="Z1329" s="628"/>
      <c r="AA1329" s="628"/>
      <c r="AB1329" s="628"/>
      <c r="AC1329" s="628"/>
      <c r="AD1329" s="628"/>
      <c r="AE1329" s="628"/>
      <c r="AF1329" s="628"/>
      <c r="AG1329" s="628"/>
      <c r="AH1329" s="628"/>
      <c r="AI1329" s="628"/>
      <c r="AJ1329" s="628"/>
      <c r="AK1329" s="628"/>
      <c r="AL1329" s="53"/>
      <c r="AM1329" s="53"/>
      <c r="AN1329" s="53"/>
      <c r="AO1329" s="53"/>
      <c r="AP1329" s="53"/>
      <c r="AQ1329" s="53"/>
      <c r="AR1329" s="53"/>
      <c r="AS1329" s="53"/>
      <c r="AT1329" s="14"/>
    </row>
    <row r="1330" spans="1:46" s="12" customFormat="1" ht="6" customHeight="1">
      <c r="A1330" s="13"/>
      <c r="B1330" s="625"/>
      <c r="C1330" s="625"/>
      <c r="D1330" s="625"/>
      <c r="E1330" s="625"/>
      <c r="F1330" s="625"/>
      <c r="G1330" s="625"/>
      <c r="H1330" s="625"/>
      <c r="I1330" s="625"/>
      <c r="J1330" s="625"/>
      <c r="K1330" s="625"/>
      <c r="L1330" s="625"/>
      <c r="M1330" s="625"/>
      <c r="N1330" s="625"/>
      <c r="O1330" s="11"/>
      <c r="P1330" s="11"/>
      <c r="Q1330" s="11"/>
      <c r="R1330" s="11"/>
      <c r="S1330" s="11"/>
      <c r="T1330" s="11"/>
      <c r="U1330" s="11"/>
      <c r="V1330" s="11"/>
      <c r="W1330" s="14"/>
      <c r="X1330" s="13"/>
      <c r="Y1330" s="628"/>
      <c r="Z1330" s="628"/>
      <c r="AA1330" s="628"/>
      <c r="AB1330" s="628"/>
      <c r="AC1330" s="628"/>
      <c r="AD1330" s="628"/>
      <c r="AE1330" s="628"/>
      <c r="AF1330" s="628"/>
      <c r="AG1330" s="628"/>
      <c r="AH1330" s="628"/>
      <c r="AI1330" s="628"/>
      <c r="AJ1330" s="628"/>
      <c r="AK1330" s="628"/>
      <c r="AL1330" s="11"/>
      <c r="AM1330" s="11"/>
      <c r="AN1330" s="11"/>
      <c r="AO1330" s="11"/>
      <c r="AP1330" s="11"/>
      <c r="AQ1330" s="11"/>
      <c r="AR1330" s="11"/>
      <c r="AS1330" s="11"/>
      <c r="AT1330" s="14"/>
    </row>
    <row r="1331" spans="1:46" s="12" customFormat="1" ht="8.1" customHeight="1">
      <c r="A1331" s="13"/>
      <c r="B1331" s="625"/>
      <c r="C1331" s="625"/>
      <c r="D1331" s="625"/>
      <c r="E1331" s="625"/>
      <c r="F1331" s="625"/>
      <c r="G1331" s="625"/>
      <c r="H1331" s="625"/>
      <c r="I1331" s="625"/>
      <c r="J1331" s="625"/>
      <c r="K1331" s="625"/>
      <c r="L1331" s="625"/>
      <c r="M1331" s="625"/>
      <c r="N1331" s="625"/>
      <c r="O1331" s="11"/>
      <c r="P1331" s="11"/>
      <c r="Q1331" s="11"/>
      <c r="R1331" s="11"/>
      <c r="S1331" s="11"/>
      <c r="T1331" s="11"/>
      <c r="U1331" s="11"/>
      <c r="V1331" s="11"/>
      <c r="W1331" s="14"/>
      <c r="X1331" s="13"/>
      <c r="Y1331" s="628"/>
      <c r="Z1331" s="628"/>
      <c r="AA1331" s="628"/>
      <c r="AB1331" s="628"/>
      <c r="AC1331" s="628"/>
      <c r="AD1331" s="628"/>
      <c r="AE1331" s="628"/>
      <c r="AF1331" s="628"/>
      <c r="AG1331" s="628"/>
      <c r="AH1331" s="628"/>
      <c r="AI1331" s="628"/>
      <c r="AJ1331" s="628"/>
      <c r="AK1331" s="628"/>
      <c r="AL1331" s="11"/>
      <c r="AM1331" s="11"/>
      <c r="AN1331" s="11"/>
      <c r="AO1331" s="11"/>
      <c r="AP1331" s="11"/>
      <c r="AQ1331" s="11"/>
      <c r="AR1331" s="11"/>
      <c r="AS1331" s="11"/>
      <c r="AT1331" s="14"/>
    </row>
    <row r="1332" spans="1:46" s="12" customFormat="1" ht="8.1" customHeight="1">
      <c r="A1332" s="13"/>
      <c r="B1332" s="625"/>
      <c r="C1332" s="625"/>
      <c r="D1332" s="625"/>
      <c r="E1332" s="625"/>
      <c r="F1332" s="625"/>
      <c r="G1332" s="625"/>
      <c r="H1332" s="625"/>
      <c r="I1332" s="625"/>
      <c r="J1332" s="625"/>
      <c r="K1332" s="625"/>
      <c r="L1332" s="625"/>
      <c r="M1332" s="625"/>
      <c r="N1332" s="625"/>
      <c r="O1332" s="11"/>
      <c r="P1332" s="11"/>
      <c r="Q1332" s="11"/>
      <c r="R1332" s="11"/>
      <c r="S1332" s="11"/>
      <c r="T1332" s="11"/>
      <c r="U1332" s="11"/>
      <c r="V1332" s="11"/>
      <c r="W1332" s="14"/>
      <c r="X1332" s="13"/>
      <c r="Y1332" s="628"/>
      <c r="Z1332" s="628"/>
      <c r="AA1332" s="628"/>
      <c r="AB1332" s="628"/>
      <c r="AC1332" s="628"/>
      <c r="AD1332" s="628"/>
      <c r="AE1332" s="628"/>
      <c r="AF1332" s="628"/>
      <c r="AG1332" s="628"/>
      <c r="AH1332" s="628"/>
      <c r="AI1332" s="628"/>
      <c r="AJ1332" s="628"/>
      <c r="AK1332" s="628"/>
      <c r="AL1332" s="11"/>
      <c r="AM1332" s="11"/>
      <c r="AN1332" s="11"/>
      <c r="AO1332" s="11"/>
      <c r="AP1332" s="11"/>
      <c r="AQ1332" s="11"/>
      <c r="AR1332" s="11"/>
      <c r="AS1332" s="11"/>
      <c r="AT1332" s="14"/>
    </row>
    <row r="1333" spans="1:46" s="12" customFormat="1" ht="9.9499999999999993" customHeight="1">
      <c r="A1333" s="13"/>
      <c r="B1333" s="629" t="s">
        <v>950</v>
      </c>
      <c r="C1333" s="629"/>
      <c r="D1333" s="629"/>
      <c r="E1333" s="629"/>
      <c r="F1333" s="629"/>
      <c r="G1333" s="629"/>
      <c r="H1333" s="629"/>
      <c r="I1333" s="629"/>
      <c r="J1333" s="629"/>
      <c r="K1333" s="629"/>
      <c r="L1333" s="629"/>
      <c r="M1333" s="629"/>
      <c r="N1333" s="630"/>
      <c r="O1333" s="11"/>
      <c r="P1333" s="11"/>
      <c r="Q1333" s="11"/>
      <c r="R1333" s="11"/>
      <c r="S1333" s="11"/>
      <c r="T1333" s="11"/>
      <c r="U1333" s="11"/>
      <c r="V1333" s="11"/>
      <c r="W1333" s="14"/>
      <c r="X1333" s="13"/>
      <c r="Y1333" s="629" t="s">
        <v>951</v>
      </c>
      <c r="Z1333" s="629"/>
      <c r="AA1333" s="629"/>
      <c r="AB1333" s="629"/>
      <c r="AC1333" s="629"/>
      <c r="AD1333" s="629"/>
      <c r="AE1333" s="629"/>
      <c r="AF1333" s="629"/>
      <c r="AG1333" s="629"/>
      <c r="AH1333" s="629"/>
      <c r="AI1333" s="629"/>
      <c r="AJ1333" s="629"/>
      <c r="AK1333" s="630"/>
      <c r="AL1333" s="11"/>
      <c r="AM1333" s="11"/>
      <c r="AN1333" s="11"/>
      <c r="AO1333" s="11"/>
      <c r="AP1333" s="11"/>
      <c r="AQ1333" s="11"/>
      <c r="AR1333" s="11"/>
      <c r="AS1333" s="11"/>
      <c r="AT1333" s="14"/>
    </row>
    <row r="1334" spans="1:46" s="12" customFormat="1" ht="8.1" customHeight="1">
      <c r="A1334" s="13"/>
      <c r="B1334" s="629"/>
      <c r="C1334" s="629"/>
      <c r="D1334" s="629"/>
      <c r="E1334" s="629"/>
      <c r="F1334" s="629"/>
      <c r="G1334" s="629"/>
      <c r="H1334" s="629"/>
      <c r="I1334" s="629"/>
      <c r="J1334" s="629"/>
      <c r="K1334" s="629"/>
      <c r="L1334" s="629"/>
      <c r="M1334" s="629"/>
      <c r="N1334" s="630"/>
      <c r="O1334" s="11"/>
      <c r="P1334" s="11"/>
      <c r="Q1334" s="11"/>
      <c r="R1334" s="11"/>
      <c r="S1334" s="11"/>
      <c r="T1334" s="11"/>
      <c r="U1334" s="11"/>
      <c r="V1334" s="11"/>
      <c r="W1334" s="14"/>
      <c r="X1334" s="13"/>
      <c r="Y1334" s="629"/>
      <c r="Z1334" s="629"/>
      <c r="AA1334" s="629"/>
      <c r="AB1334" s="629"/>
      <c r="AC1334" s="629"/>
      <c r="AD1334" s="629"/>
      <c r="AE1334" s="629"/>
      <c r="AF1334" s="629"/>
      <c r="AG1334" s="629"/>
      <c r="AH1334" s="629"/>
      <c r="AI1334" s="629"/>
      <c r="AJ1334" s="629"/>
      <c r="AK1334" s="630"/>
      <c r="AL1334" s="11"/>
      <c r="AM1334" s="11"/>
      <c r="AN1334" s="11"/>
      <c r="AO1334" s="11"/>
      <c r="AP1334" s="11"/>
      <c r="AQ1334" s="11"/>
      <c r="AR1334" s="11"/>
      <c r="AS1334" s="11"/>
      <c r="AT1334" s="14"/>
    </row>
    <row r="1335" spans="1:46" s="12" customFormat="1" ht="8.1" customHeight="1">
      <c r="A1335" s="13"/>
      <c r="B1335" s="629" t="s">
        <v>1020</v>
      </c>
      <c r="C1335" s="629"/>
      <c r="D1335" s="629"/>
      <c r="E1335" s="629"/>
      <c r="F1335" s="629"/>
      <c r="G1335" s="629"/>
      <c r="H1335" s="629"/>
      <c r="I1335" s="629"/>
      <c r="J1335" s="629"/>
      <c r="K1335" s="629"/>
      <c r="L1335" s="629"/>
      <c r="M1335" s="629"/>
      <c r="N1335" s="630"/>
      <c r="O1335" s="11"/>
      <c r="P1335" s="11"/>
      <c r="Q1335" s="11"/>
      <c r="R1335" s="11"/>
      <c r="S1335" s="11"/>
      <c r="T1335" s="11"/>
      <c r="U1335" s="11"/>
      <c r="V1335" s="11"/>
      <c r="W1335" s="14"/>
      <c r="X1335" s="13"/>
      <c r="Y1335" s="629" t="s">
        <v>1020</v>
      </c>
      <c r="Z1335" s="629"/>
      <c r="AA1335" s="629"/>
      <c r="AB1335" s="629"/>
      <c r="AC1335" s="629"/>
      <c r="AD1335" s="629"/>
      <c r="AE1335" s="629"/>
      <c r="AF1335" s="629"/>
      <c r="AG1335" s="629"/>
      <c r="AH1335" s="629"/>
      <c r="AI1335" s="629"/>
      <c r="AJ1335" s="629"/>
      <c r="AK1335" s="630"/>
      <c r="AL1335" s="11"/>
      <c r="AM1335" s="11"/>
      <c r="AN1335" s="11"/>
      <c r="AO1335" s="11"/>
      <c r="AP1335" s="11"/>
      <c r="AQ1335" s="11"/>
      <c r="AR1335" s="11"/>
      <c r="AS1335" s="11"/>
      <c r="AT1335" s="14"/>
    </row>
    <row r="1336" spans="1:46" s="12" customFormat="1" ht="9.9499999999999993" customHeight="1">
      <c r="A1336" s="13"/>
      <c r="B1336" s="629"/>
      <c r="C1336" s="629"/>
      <c r="D1336" s="629"/>
      <c r="E1336" s="629"/>
      <c r="F1336" s="629"/>
      <c r="G1336" s="629"/>
      <c r="H1336" s="629"/>
      <c r="I1336" s="629"/>
      <c r="J1336" s="629"/>
      <c r="K1336" s="629"/>
      <c r="L1336" s="629"/>
      <c r="M1336" s="629"/>
      <c r="N1336" s="630"/>
      <c r="O1336" s="11"/>
      <c r="P1336" s="11"/>
      <c r="Q1336" s="11"/>
      <c r="R1336" s="11"/>
      <c r="S1336" s="11"/>
      <c r="T1336" s="11"/>
      <c r="U1336" s="11"/>
      <c r="V1336" s="11"/>
      <c r="W1336" s="14"/>
      <c r="X1336" s="13"/>
      <c r="Y1336" s="629"/>
      <c r="Z1336" s="629"/>
      <c r="AA1336" s="629"/>
      <c r="AB1336" s="629"/>
      <c r="AC1336" s="629"/>
      <c r="AD1336" s="629"/>
      <c r="AE1336" s="629"/>
      <c r="AF1336" s="629"/>
      <c r="AG1336" s="629"/>
      <c r="AH1336" s="629"/>
      <c r="AI1336" s="629"/>
      <c r="AJ1336" s="629"/>
      <c r="AK1336" s="630"/>
      <c r="AL1336" s="11"/>
      <c r="AM1336" s="11"/>
      <c r="AN1336" s="11"/>
      <c r="AO1336" s="11"/>
      <c r="AP1336" s="11"/>
      <c r="AQ1336" s="11"/>
      <c r="AR1336" s="11"/>
      <c r="AS1336" s="11"/>
      <c r="AT1336" s="14"/>
    </row>
    <row r="1337" spans="1:46" s="12" customFormat="1" ht="8.1" customHeight="1">
      <c r="A1337" s="13"/>
      <c r="B1337" s="629" t="s">
        <v>1140</v>
      </c>
      <c r="C1337" s="629"/>
      <c r="D1337" s="629"/>
      <c r="E1337" s="629"/>
      <c r="F1337" s="629"/>
      <c r="G1337" s="629"/>
      <c r="H1337" s="629"/>
      <c r="I1337" s="629"/>
      <c r="J1337" s="629"/>
      <c r="K1337" s="629"/>
      <c r="L1337" s="629"/>
      <c r="M1337" s="629"/>
      <c r="N1337" s="630"/>
      <c r="O1337" s="11"/>
      <c r="P1337" s="11"/>
      <c r="Q1337" s="11"/>
      <c r="R1337" s="11"/>
      <c r="S1337" s="11"/>
      <c r="T1337" s="11"/>
      <c r="U1337" s="11"/>
      <c r="V1337" s="11"/>
      <c r="W1337" s="14"/>
      <c r="X1337" s="13"/>
      <c r="Y1337" s="629" t="s">
        <v>1141</v>
      </c>
      <c r="Z1337" s="629"/>
      <c r="AA1337" s="629"/>
      <c r="AB1337" s="629"/>
      <c r="AC1337" s="629"/>
      <c r="AD1337" s="629"/>
      <c r="AE1337" s="629"/>
      <c r="AF1337" s="629"/>
      <c r="AG1337" s="629"/>
      <c r="AH1337" s="629"/>
      <c r="AI1337" s="629"/>
      <c r="AJ1337" s="629"/>
      <c r="AK1337" s="630"/>
      <c r="AL1337" s="11"/>
      <c r="AM1337" s="11"/>
      <c r="AN1337" s="11"/>
      <c r="AO1337" s="11"/>
      <c r="AP1337" s="11"/>
      <c r="AQ1337" s="11"/>
      <c r="AR1337" s="11"/>
      <c r="AS1337" s="11"/>
      <c r="AT1337" s="14"/>
    </row>
    <row r="1338" spans="1:46" s="12" customFormat="1" ht="8.1" customHeight="1">
      <c r="A1338" s="13"/>
      <c r="B1338" s="629"/>
      <c r="C1338" s="629"/>
      <c r="D1338" s="629"/>
      <c r="E1338" s="629"/>
      <c r="F1338" s="629"/>
      <c r="G1338" s="629"/>
      <c r="H1338" s="629"/>
      <c r="I1338" s="629"/>
      <c r="J1338" s="629"/>
      <c r="K1338" s="629"/>
      <c r="L1338" s="629"/>
      <c r="M1338" s="629"/>
      <c r="N1338" s="630"/>
      <c r="O1338" s="11"/>
      <c r="P1338" s="11"/>
      <c r="Q1338" s="11"/>
      <c r="R1338" s="11"/>
      <c r="S1338" s="11"/>
      <c r="T1338" s="11"/>
      <c r="U1338" s="11"/>
      <c r="V1338" s="11"/>
      <c r="W1338" s="14"/>
      <c r="X1338" s="13"/>
      <c r="Y1338" s="629"/>
      <c r="Z1338" s="629"/>
      <c r="AA1338" s="629"/>
      <c r="AB1338" s="629"/>
      <c r="AC1338" s="629"/>
      <c r="AD1338" s="629"/>
      <c r="AE1338" s="629"/>
      <c r="AF1338" s="629"/>
      <c r="AG1338" s="629"/>
      <c r="AH1338" s="629"/>
      <c r="AI1338" s="629"/>
      <c r="AJ1338" s="629"/>
      <c r="AK1338" s="630"/>
      <c r="AL1338" s="11"/>
      <c r="AM1338" s="11"/>
      <c r="AN1338" s="11"/>
      <c r="AO1338" s="11"/>
      <c r="AP1338" s="11"/>
      <c r="AQ1338" s="11"/>
      <c r="AR1338" s="11"/>
      <c r="AS1338" s="11"/>
      <c r="AT1338" s="14"/>
    </row>
    <row r="1339" spans="1:46" s="12" customFormat="1" ht="9.75" customHeight="1">
      <c r="A1339" s="13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4"/>
      <c r="X1339" s="13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  <c r="AP1339" s="11"/>
      <c r="AQ1339" s="11"/>
      <c r="AR1339" s="11"/>
      <c r="AS1339" s="11"/>
      <c r="AT1339" s="14"/>
    </row>
    <row r="1340" spans="1:46" s="12" customFormat="1" ht="8.1" customHeight="1">
      <c r="A1340" s="13"/>
      <c r="B1340" s="631" t="s">
        <v>935</v>
      </c>
      <c r="C1340" s="631"/>
      <c r="D1340" s="631"/>
      <c r="E1340" s="631"/>
      <c r="F1340" s="631"/>
      <c r="G1340" s="631"/>
      <c r="H1340" s="631"/>
      <c r="I1340" s="631"/>
      <c r="J1340" s="631"/>
      <c r="K1340" s="631"/>
      <c r="L1340" s="631"/>
      <c r="M1340" s="631"/>
      <c r="N1340" s="632"/>
      <c r="O1340" s="11"/>
      <c r="P1340" s="11"/>
      <c r="Q1340" s="11"/>
      <c r="R1340" s="11"/>
      <c r="S1340" s="11"/>
      <c r="T1340" s="11"/>
      <c r="U1340" s="11"/>
      <c r="V1340" s="11"/>
      <c r="W1340" s="14"/>
      <c r="X1340" s="13"/>
      <c r="Y1340" s="631" t="s">
        <v>936</v>
      </c>
      <c r="Z1340" s="631"/>
      <c r="AA1340" s="631"/>
      <c r="AB1340" s="631"/>
      <c r="AC1340" s="631"/>
      <c r="AD1340" s="631"/>
      <c r="AE1340" s="631"/>
      <c r="AF1340" s="631"/>
      <c r="AG1340" s="631"/>
      <c r="AH1340" s="631"/>
      <c r="AI1340" s="631"/>
      <c r="AJ1340" s="631"/>
      <c r="AK1340" s="632"/>
      <c r="AL1340" s="11"/>
      <c r="AM1340" s="11"/>
      <c r="AN1340" s="11"/>
      <c r="AO1340" s="11"/>
      <c r="AP1340" s="11"/>
      <c r="AQ1340" s="11"/>
      <c r="AR1340" s="11"/>
      <c r="AS1340" s="11"/>
      <c r="AT1340" s="14"/>
    </row>
    <row r="1341" spans="1:46" s="12" customFormat="1" ht="9.9499999999999993" customHeight="1">
      <c r="A1341" s="13"/>
      <c r="B1341" s="631"/>
      <c r="C1341" s="631"/>
      <c r="D1341" s="631"/>
      <c r="E1341" s="631"/>
      <c r="F1341" s="631"/>
      <c r="G1341" s="631"/>
      <c r="H1341" s="631"/>
      <c r="I1341" s="631"/>
      <c r="J1341" s="631"/>
      <c r="K1341" s="631"/>
      <c r="L1341" s="631"/>
      <c r="M1341" s="631"/>
      <c r="N1341" s="632"/>
      <c r="O1341" s="11"/>
      <c r="P1341" s="11"/>
      <c r="Q1341" s="11"/>
      <c r="R1341" s="11"/>
      <c r="S1341" s="11"/>
      <c r="T1341" s="11"/>
      <c r="U1341" s="11"/>
      <c r="V1341" s="11"/>
      <c r="W1341" s="14"/>
      <c r="X1341" s="13"/>
      <c r="Y1341" s="631"/>
      <c r="Z1341" s="631"/>
      <c r="AA1341" s="631"/>
      <c r="AB1341" s="631"/>
      <c r="AC1341" s="631"/>
      <c r="AD1341" s="631"/>
      <c r="AE1341" s="631"/>
      <c r="AF1341" s="631"/>
      <c r="AG1341" s="631"/>
      <c r="AH1341" s="631"/>
      <c r="AI1341" s="631"/>
      <c r="AJ1341" s="631"/>
      <c r="AK1341" s="632"/>
      <c r="AL1341" s="11"/>
      <c r="AM1341" s="11"/>
      <c r="AN1341" s="11"/>
      <c r="AO1341" s="11"/>
      <c r="AP1341" s="11"/>
      <c r="AQ1341" s="11"/>
      <c r="AR1341" s="11"/>
      <c r="AS1341" s="11"/>
      <c r="AT1341" s="14"/>
    </row>
    <row r="1342" spans="1:46" s="12" customFormat="1" ht="9.9499999999999993" customHeight="1">
      <c r="A1342" s="13"/>
      <c r="B1342" s="631"/>
      <c r="C1342" s="631"/>
      <c r="D1342" s="631"/>
      <c r="E1342" s="631"/>
      <c r="F1342" s="631"/>
      <c r="G1342" s="631"/>
      <c r="H1342" s="631"/>
      <c r="I1342" s="631"/>
      <c r="J1342" s="631"/>
      <c r="K1342" s="631"/>
      <c r="L1342" s="631"/>
      <c r="M1342" s="631"/>
      <c r="N1342" s="632"/>
      <c r="O1342" s="11"/>
      <c r="P1342" s="11"/>
      <c r="Q1342" s="11"/>
      <c r="R1342" s="11"/>
      <c r="S1342" s="11"/>
      <c r="T1342" s="11"/>
      <c r="U1342" s="11"/>
      <c r="V1342" s="11"/>
      <c r="W1342" s="14"/>
      <c r="X1342" s="13"/>
      <c r="Y1342" s="631"/>
      <c r="Z1342" s="631"/>
      <c r="AA1342" s="631"/>
      <c r="AB1342" s="631"/>
      <c r="AC1342" s="631"/>
      <c r="AD1342" s="631"/>
      <c r="AE1342" s="631"/>
      <c r="AF1342" s="631"/>
      <c r="AG1342" s="631"/>
      <c r="AH1342" s="631"/>
      <c r="AI1342" s="631"/>
      <c r="AJ1342" s="631"/>
      <c r="AK1342" s="632"/>
      <c r="AL1342" s="11"/>
      <c r="AM1342" s="11"/>
      <c r="AN1342" s="11"/>
      <c r="AO1342" s="11"/>
      <c r="AP1342" s="11"/>
      <c r="AQ1342" s="11"/>
      <c r="AR1342" s="11"/>
      <c r="AS1342" s="11"/>
      <c r="AT1342" s="14"/>
    </row>
    <row r="1343" spans="1:46" s="12" customFormat="1" ht="9.9499999999999993" customHeight="1">
      <c r="A1343" s="13"/>
      <c r="B1343" s="631"/>
      <c r="C1343" s="631"/>
      <c r="D1343" s="631"/>
      <c r="E1343" s="631"/>
      <c r="F1343" s="631"/>
      <c r="G1343" s="631"/>
      <c r="H1343" s="631"/>
      <c r="I1343" s="631"/>
      <c r="J1343" s="631"/>
      <c r="K1343" s="631"/>
      <c r="L1343" s="631"/>
      <c r="M1343" s="631"/>
      <c r="N1343" s="632"/>
      <c r="O1343" s="11"/>
      <c r="P1343" s="11"/>
      <c r="Q1343" s="11"/>
      <c r="R1343" s="11"/>
      <c r="S1343" s="11"/>
      <c r="T1343" s="11"/>
      <c r="U1343" s="11"/>
      <c r="V1343" s="11"/>
      <c r="W1343" s="14"/>
      <c r="X1343" s="13"/>
      <c r="Y1343" s="631"/>
      <c r="Z1343" s="631"/>
      <c r="AA1343" s="631"/>
      <c r="AB1343" s="631"/>
      <c r="AC1343" s="631"/>
      <c r="AD1343" s="631"/>
      <c r="AE1343" s="631"/>
      <c r="AF1343" s="631"/>
      <c r="AG1343" s="631"/>
      <c r="AH1343" s="631"/>
      <c r="AI1343" s="631"/>
      <c r="AJ1343" s="631"/>
      <c r="AK1343" s="632"/>
      <c r="AL1343" s="11"/>
      <c r="AM1343" s="11"/>
      <c r="AN1343" s="11"/>
      <c r="AO1343" s="11"/>
      <c r="AP1343" s="11"/>
      <c r="AQ1343" s="11"/>
      <c r="AR1343" s="11"/>
      <c r="AS1343" s="11"/>
      <c r="AT1343" s="14"/>
    </row>
    <row r="1344" spans="1:46" s="12" customFormat="1" ht="6" customHeight="1">
      <c r="A1344" s="15"/>
      <c r="B1344" s="633"/>
      <c r="C1344" s="633"/>
      <c r="D1344" s="633"/>
      <c r="E1344" s="633"/>
      <c r="F1344" s="633"/>
      <c r="G1344" s="633"/>
      <c r="H1344" s="633"/>
      <c r="I1344" s="633"/>
      <c r="J1344" s="633"/>
      <c r="K1344" s="633"/>
      <c r="L1344" s="633"/>
      <c r="M1344" s="633"/>
      <c r="N1344" s="633"/>
      <c r="O1344" s="16"/>
      <c r="P1344" s="16"/>
      <c r="Q1344" s="16"/>
      <c r="R1344" s="16"/>
      <c r="S1344" s="16"/>
      <c r="T1344" s="16"/>
      <c r="U1344" s="16"/>
      <c r="V1344" s="16"/>
      <c r="W1344" s="17"/>
      <c r="X1344" s="15"/>
      <c r="Y1344" s="633"/>
      <c r="Z1344" s="633"/>
      <c r="AA1344" s="633"/>
      <c r="AB1344" s="633"/>
      <c r="AC1344" s="633"/>
      <c r="AD1344" s="633"/>
      <c r="AE1344" s="633"/>
      <c r="AF1344" s="633"/>
      <c r="AG1344" s="633"/>
      <c r="AH1344" s="633"/>
      <c r="AI1344" s="633"/>
      <c r="AJ1344" s="633"/>
      <c r="AK1344" s="633"/>
      <c r="AL1344" s="16"/>
      <c r="AM1344" s="16"/>
      <c r="AN1344" s="16"/>
      <c r="AO1344" s="16"/>
      <c r="AP1344" s="16"/>
      <c r="AQ1344" s="16"/>
      <c r="AR1344" s="16"/>
      <c r="AS1344" s="16"/>
      <c r="AT1344" s="17"/>
    </row>
    <row r="1345" spans="1:46" s="11" customFormat="1" ht="6.75" customHeight="1">
      <c r="A1345" s="8"/>
      <c r="B1345" s="9"/>
      <c r="C1345" s="9"/>
      <c r="D1345" s="9"/>
      <c r="E1345" s="9"/>
      <c r="F1345" s="9"/>
      <c r="G1345" s="9"/>
      <c r="H1345" s="9"/>
      <c r="I1345" s="9"/>
      <c r="J1345" s="9"/>
      <c r="K1345" s="9"/>
      <c r="L1345" s="9"/>
      <c r="M1345" s="9"/>
      <c r="N1345" s="9"/>
      <c r="O1345" s="9"/>
      <c r="P1345" s="9"/>
      <c r="Q1345" s="9"/>
      <c r="R1345" s="9"/>
      <c r="S1345" s="9"/>
      <c r="T1345" s="9"/>
      <c r="U1345" s="9"/>
      <c r="V1345" s="9"/>
      <c r="W1345" s="10"/>
      <c r="X1345" s="8"/>
      <c r="Y1345" s="9"/>
      <c r="Z1345" s="9"/>
      <c r="AA1345" s="9"/>
      <c r="AB1345" s="9"/>
      <c r="AC1345" s="9"/>
      <c r="AD1345" s="9"/>
      <c r="AE1345" s="9"/>
      <c r="AF1345" s="9"/>
      <c r="AG1345" s="9"/>
      <c r="AH1345" s="9"/>
      <c r="AI1345" s="9"/>
      <c r="AJ1345" s="9"/>
      <c r="AK1345" s="9"/>
      <c r="AL1345" s="9"/>
      <c r="AM1345" s="9"/>
      <c r="AN1345" s="9"/>
      <c r="AO1345" s="9"/>
      <c r="AP1345" s="9"/>
      <c r="AQ1345" s="9"/>
      <c r="AR1345" s="9"/>
      <c r="AS1345" s="9"/>
      <c r="AT1345" s="10"/>
    </row>
    <row r="1346" spans="1:46" s="12" customFormat="1" ht="12.75" customHeight="1">
      <c r="A1346" s="621" t="str">
        <f>Name</f>
        <v>ТСЖ "Ласточка"</v>
      </c>
      <c r="B1346" s="622"/>
      <c r="C1346" s="622"/>
      <c r="D1346" s="622"/>
      <c r="E1346" s="622"/>
      <c r="F1346" s="622"/>
      <c r="G1346" s="622"/>
      <c r="H1346" s="622"/>
      <c r="I1346" s="622"/>
      <c r="J1346" s="622"/>
      <c r="K1346" s="622"/>
      <c r="L1346" s="622"/>
      <c r="M1346" s="622"/>
      <c r="N1346" s="622"/>
      <c r="O1346" s="622"/>
      <c r="P1346" s="622"/>
      <c r="Q1346" s="622"/>
      <c r="R1346" s="622"/>
      <c r="S1346" s="622"/>
      <c r="T1346" s="622"/>
      <c r="U1346" s="622"/>
      <c r="V1346" s="622"/>
      <c r="W1346" s="623"/>
      <c r="X1346" s="621" t="str">
        <f>Name</f>
        <v>ТСЖ "Ласточка"</v>
      </c>
      <c r="Y1346" s="622"/>
      <c r="Z1346" s="622"/>
      <c r="AA1346" s="622"/>
      <c r="AB1346" s="622"/>
      <c r="AC1346" s="622"/>
      <c r="AD1346" s="622"/>
      <c r="AE1346" s="622"/>
      <c r="AF1346" s="622"/>
      <c r="AG1346" s="622"/>
      <c r="AH1346" s="622"/>
      <c r="AI1346" s="622"/>
      <c r="AJ1346" s="622"/>
      <c r="AK1346" s="622"/>
      <c r="AL1346" s="622"/>
      <c r="AM1346" s="622"/>
      <c r="AN1346" s="622"/>
      <c r="AO1346" s="622"/>
      <c r="AP1346" s="622"/>
      <c r="AQ1346" s="622"/>
      <c r="AR1346" s="622"/>
      <c r="AS1346" s="622"/>
      <c r="AT1346" s="623"/>
    </row>
    <row r="1347" spans="1:46" s="12" customFormat="1" ht="12.75" customHeight="1">
      <c r="A1347" s="624"/>
      <c r="B1347" s="622"/>
      <c r="C1347" s="622"/>
      <c r="D1347" s="622"/>
      <c r="E1347" s="622"/>
      <c r="F1347" s="622"/>
      <c r="G1347" s="622"/>
      <c r="H1347" s="622"/>
      <c r="I1347" s="622"/>
      <c r="J1347" s="622"/>
      <c r="K1347" s="622"/>
      <c r="L1347" s="622"/>
      <c r="M1347" s="622"/>
      <c r="N1347" s="622"/>
      <c r="O1347" s="622"/>
      <c r="P1347" s="622"/>
      <c r="Q1347" s="622"/>
      <c r="R1347" s="622"/>
      <c r="S1347" s="622"/>
      <c r="T1347" s="622"/>
      <c r="U1347" s="622"/>
      <c r="V1347" s="622"/>
      <c r="W1347" s="623"/>
      <c r="X1347" s="624"/>
      <c r="Y1347" s="622"/>
      <c r="Z1347" s="622"/>
      <c r="AA1347" s="622"/>
      <c r="AB1347" s="622"/>
      <c r="AC1347" s="622"/>
      <c r="AD1347" s="622"/>
      <c r="AE1347" s="622"/>
      <c r="AF1347" s="622"/>
      <c r="AG1347" s="622"/>
      <c r="AH1347" s="622"/>
      <c r="AI1347" s="622"/>
      <c r="AJ1347" s="622"/>
      <c r="AK1347" s="622"/>
      <c r="AL1347" s="622"/>
      <c r="AM1347" s="622"/>
      <c r="AN1347" s="622"/>
      <c r="AO1347" s="622"/>
      <c r="AP1347" s="622"/>
      <c r="AQ1347" s="622"/>
      <c r="AR1347" s="622"/>
      <c r="AS1347" s="622"/>
      <c r="AT1347" s="623"/>
    </row>
    <row r="1348" spans="1:46" s="12" customFormat="1" ht="6" customHeight="1">
      <c r="A1348" s="13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4"/>
      <c r="X1348" s="13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  <c r="AP1348" s="11"/>
      <c r="AQ1348" s="11"/>
      <c r="AR1348" s="11"/>
      <c r="AS1348" s="11"/>
      <c r="AT1348" s="14"/>
    </row>
    <row r="1349" spans="1:46" s="12" customFormat="1" ht="9.9499999999999993" customHeight="1">
      <c r="A1349" s="13"/>
      <c r="B1349" s="628" t="str">
        <f>"ИНН "&amp;INN&amp;", БИК "&amp;BIC&amp;", Р/С "&amp;PersonalAcc</f>
        <v>ИНН 2538091633, БИК 040813608, Р/С 40703810050000001746</v>
      </c>
      <c r="C1349" s="628"/>
      <c r="D1349" s="628"/>
      <c r="E1349" s="628"/>
      <c r="F1349" s="628"/>
      <c r="G1349" s="628"/>
      <c r="H1349" s="628"/>
      <c r="I1349" s="628"/>
      <c r="J1349" s="628"/>
      <c r="K1349" s="628"/>
      <c r="L1349" s="628"/>
      <c r="M1349" s="628"/>
      <c r="N1349" s="628"/>
      <c r="O1349" s="53"/>
      <c r="P1349" s="53"/>
      <c r="Q1349" s="53"/>
      <c r="R1349" s="53"/>
      <c r="S1349" s="53"/>
      <c r="T1349" s="53"/>
      <c r="U1349" s="53"/>
      <c r="V1349" s="53"/>
      <c r="W1349" s="14"/>
      <c r="X1349" s="13"/>
      <c r="Y1349" s="628" t="str">
        <f>"ИНН "&amp;INN&amp;", БИК "&amp;BIC&amp;", Р/С "&amp;PersonalAcc</f>
        <v>ИНН 2538091633, БИК 040813608, Р/С 40703810050000001746</v>
      </c>
      <c r="Z1349" s="628"/>
      <c r="AA1349" s="628"/>
      <c r="AB1349" s="628"/>
      <c r="AC1349" s="628"/>
      <c r="AD1349" s="628"/>
      <c r="AE1349" s="628"/>
      <c r="AF1349" s="628"/>
      <c r="AG1349" s="628"/>
      <c r="AH1349" s="628"/>
      <c r="AI1349" s="628"/>
      <c r="AJ1349" s="628"/>
      <c r="AK1349" s="628"/>
      <c r="AL1349" s="53"/>
      <c r="AM1349" s="53"/>
      <c r="AN1349" s="53"/>
      <c r="AO1349" s="53"/>
      <c r="AP1349" s="53"/>
      <c r="AQ1349" s="53"/>
      <c r="AR1349" s="53"/>
      <c r="AS1349" s="53"/>
      <c r="AT1349" s="14"/>
    </row>
    <row r="1350" spans="1:46" s="12" customFormat="1" ht="9.9499999999999993" customHeight="1">
      <c r="A1350" s="13"/>
      <c r="B1350" s="628"/>
      <c r="C1350" s="628"/>
      <c r="D1350" s="628"/>
      <c r="E1350" s="628"/>
      <c r="F1350" s="628"/>
      <c r="G1350" s="628"/>
      <c r="H1350" s="628"/>
      <c r="I1350" s="628"/>
      <c r="J1350" s="628"/>
      <c r="K1350" s="628"/>
      <c r="L1350" s="628"/>
      <c r="M1350" s="628"/>
      <c r="N1350" s="628"/>
      <c r="O1350" s="53"/>
      <c r="P1350" s="53"/>
      <c r="Q1350" s="53"/>
      <c r="R1350" s="53"/>
      <c r="S1350" s="53"/>
      <c r="T1350" s="53"/>
      <c r="U1350" s="53"/>
      <c r="V1350" s="53"/>
      <c r="W1350" s="14"/>
      <c r="X1350" s="13"/>
      <c r="Y1350" s="628"/>
      <c r="Z1350" s="628"/>
      <c r="AA1350" s="628"/>
      <c r="AB1350" s="628"/>
      <c r="AC1350" s="628"/>
      <c r="AD1350" s="628"/>
      <c r="AE1350" s="628"/>
      <c r="AF1350" s="628"/>
      <c r="AG1350" s="628"/>
      <c r="AH1350" s="628"/>
      <c r="AI1350" s="628"/>
      <c r="AJ1350" s="628"/>
      <c r="AK1350" s="628"/>
      <c r="AL1350" s="53"/>
      <c r="AM1350" s="53"/>
      <c r="AN1350" s="53"/>
      <c r="AO1350" s="53"/>
      <c r="AP1350" s="53"/>
      <c r="AQ1350" s="53"/>
      <c r="AR1350" s="53"/>
      <c r="AS1350" s="53"/>
      <c r="AT1350" s="14"/>
    </row>
    <row r="1351" spans="1:46" s="12" customFormat="1" ht="6" customHeight="1">
      <c r="A1351" s="13"/>
      <c r="B1351" s="628"/>
      <c r="C1351" s="628"/>
      <c r="D1351" s="628"/>
      <c r="E1351" s="628"/>
      <c r="F1351" s="628"/>
      <c r="G1351" s="628"/>
      <c r="H1351" s="628"/>
      <c r="I1351" s="628"/>
      <c r="J1351" s="628"/>
      <c r="K1351" s="628"/>
      <c r="L1351" s="628"/>
      <c r="M1351" s="628"/>
      <c r="N1351" s="628"/>
      <c r="O1351" s="11"/>
      <c r="P1351" s="11"/>
      <c r="Q1351" s="11"/>
      <c r="R1351" s="11"/>
      <c r="S1351" s="11"/>
      <c r="T1351" s="11"/>
      <c r="U1351" s="11"/>
      <c r="V1351" s="11"/>
      <c r="W1351" s="14"/>
      <c r="X1351" s="13"/>
      <c r="Y1351" s="628"/>
      <c r="Z1351" s="628"/>
      <c r="AA1351" s="628"/>
      <c r="AB1351" s="628"/>
      <c r="AC1351" s="628"/>
      <c r="AD1351" s="628"/>
      <c r="AE1351" s="628"/>
      <c r="AF1351" s="628"/>
      <c r="AG1351" s="628"/>
      <c r="AH1351" s="628"/>
      <c r="AI1351" s="628"/>
      <c r="AJ1351" s="628"/>
      <c r="AK1351" s="628"/>
      <c r="AL1351" s="11"/>
      <c r="AM1351" s="11"/>
      <c r="AN1351" s="11"/>
      <c r="AO1351" s="11"/>
      <c r="AP1351" s="11"/>
      <c r="AQ1351" s="11"/>
      <c r="AR1351" s="11"/>
      <c r="AS1351" s="11"/>
      <c r="AT1351" s="14"/>
    </row>
    <row r="1352" spans="1:46" s="12" customFormat="1" ht="8.1" customHeight="1">
      <c r="A1352" s="13"/>
      <c r="B1352" s="628"/>
      <c r="C1352" s="628"/>
      <c r="D1352" s="628"/>
      <c r="E1352" s="628"/>
      <c r="F1352" s="628"/>
      <c r="G1352" s="628"/>
      <c r="H1352" s="628"/>
      <c r="I1352" s="628"/>
      <c r="J1352" s="628"/>
      <c r="K1352" s="628"/>
      <c r="L1352" s="628"/>
      <c r="M1352" s="628"/>
      <c r="N1352" s="628"/>
      <c r="O1352" s="11"/>
      <c r="P1352" s="11"/>
      <c r="Q1352" s="11"/>
      <c r="R1352" s="11"/>
      <c r="S1352" s="11"/>
      <c r="T1352" s="11"/>
      <c r="U1352" s="11"/>
      <c r="V1352" s="11"/>
      <c r="W1352" s="14"/>
      <c r="X1352" s="13"/>
      <c r="Y1352" s="628"/>
      <c r="Z1352" s="628"/>
      <c r="AA1352" s="628"/>
      <c r="AB1352" s="628"/>
      <c r="AC1352" s="628"/>
      <c r="AD1352" s="628"/>
      <c r="AE1352" s="628"/>
      <c r="AF1352" s="628"/>
      <c r="AG1352" s="628"/>
      <c r="AH1352" s="628"/>
      <c r="AI1352" s="628"/>
      <c r="AJ1352" s="628"/>
      <c r="AK1352" s="628"/>
      <c r="AL1352" s="11"/>
      <c r="AM1352" s="11"/>
      <c r="AN1352" s="11"/>
      <c r="AO1352" s="11"/>
      <c r="AP1352" s="11"/>
      <c r="AQ1352" s="11"/>
      <c r="AR1352" s="11"/>
      <c r="AS1352" s="11"/>
      <c r="AT1352" s="14"/>
    </row>
    <row r="1353" spans="1:46" s="12" customFormat="1" ht="8.1" customHeight="1">
      <c r="A1353" s="13"/>
      <c r="B1353" s="628"/>
      <c r="C1353" s="628"/>
      <c r="D1353" s="628"/>
      <c r="E1353" s="628"/>
      <c r="F1353" s="628"/>
      <c r="G1353" s="628"/>
      <c r="H1353" s="628"/>
      <c r="I1353" s="628"/>
      <c r="J1353" s="628"/>
      <c r="K1353" s="628"/>
      <c r="L1353" s="628"/>
      <c r="M1353" s="628"/>
      <c r="N1353" s="628"/>
      <c r="O1353" s="11"/>
      <c r="P1353" s="11"/>
      <c r="Q1353" s="11"/>
      <c r="R1353" s="11"/>
      <c r="S1353" s="11"/>
      <c r="T1353" s="11"/>
      <c r="U1353" s="11"/>
      <c r="V1353" s="11"/>
      <c r="W1353" s="14"/>
      <c r="X1353" s="13"/>
      <c r="Y1353" s="628"/>
      <c r="Z1353" s="628"/>
      <c r="AA1353" s="628"/>
      <c r="AB1353" s="628"/>
      <c r="AC1353" s="628"/>
      <c r="AD1353" s="628"/>
      <c r="AE1353" s="628"/>
      <c r="AF1353" s="628"/>
      <c r="AG1353" s="628"/>
      <c r="AH1353" s="628"/>
      <c r="AI1353" s="628"/>
      <c r="AJ1353" s="628"/>
      <c r="AK1353" s="628"/>
      <c r="AL1353" s="11"/>
      <c r="AM1353" s="11"/>
      <c r="AN1353" s="11"/>
      <c r="AO1353" s="11"/>
      <c r="AP1353" s="11"/>
      <c r="AQ1353" s="11"/>
      <c r="AR1353" s="11"/>
      <c r="AS1353" s="11"/>
      <c r="AT1353" s="14"/>
    </row>
    <row r="1354" spans="1:46" s="12" customFormat="1" ht="9.9499999999999993" customHeight="1">
      <c r="A1354" s="13"/>
      <c r="B1354" s="629"/>
      <c r="C1354" s="629"/>
      <c r="D1354" s="629"/>
      <c r="E1354" s="629"/>
      <c r="F1354" s="629"/>
      <c r="G1354" s="629"/>
      <c r="H1354" s="629"/>
      <c r="I1354" s="629"/>
      <c r="J1354" s="629"/>
      <c r="K1354" s="629"/>
      <c r="L1354" s="629"/>
      <c r="M1354" s="629"/>
      <c r="N1354" s="630"/>
      <c r="O1354" s="11"/>
      <c r="P1354" s="11"/>
      <c r="Q1354" s="11"/>
      <c r="R1354" s="11"/>
      <c r="S1354" s="11"/>
      <c r="T1354" s="11"/>
      <c r="U1354" s="11"/>
      <c r="V1354" s="11"/>
      <c r="W1354" s="14"/>
      <c r="X1354" s="13"/>
      <c r="Y1354" s="629"/>
      <c r="Z1354" s="629"/>
      <c r="AA1354" s="629"/>
      <c r="AB1354" s="629"/>
      <c r="AC1354" s="629"/>
      <c r="AD1354" s="629"/>
      <c r="AE1354" s="629"/>
      <c r="AF1354" s="629"/>
      <c r="AG1354" s="629"/>
      <c r="AH1354" s="629"/>
      <c r="AI1354" s="629"/>
      <c r="AJ1354" s="629"/>
      <c r="AK1354" s="630"/>
      <c r="AL1354" s="11"/>
      <c r="AM1354" s="11"/>
      <c r="AN1354" s="11"/>
      <c r="AO1354" s="11"/>
      <c r="AP1354" s="11"/>
      <c r="AQ1354" s="11"/>
      <c r="AR1354" s="11"/>
      <c r="AS1354" s="11"/>
      <c r="AT1354" s="14"/>
    </row>
    <row r="1355" spans="1:46" s="12" customFormat="1" ht="8.1" customHeight="1">
      <c r="A1355" s="13"/>
      <c r="B1355" s="629"/>
      <c r="C1355" s="629"/>
      <c r="D1355" s="629"/>
      <c r="E1355" s="629"/>
      <c r="F1355" s="629"/>
      <c r="G1355" s="629"/>
      <c r="H1355" s="629"/>
      <c r="I1355" s="629"/>
      <c r="J1355" s="629"/>
      <c r="K1355" s="629"/>
      <c r="L1355" s="629"/>
      <c r="M1355" s="629"/>
      <c r="N1355" s="630"/>
      <c r="O1355" s="11"/>
      <c r="P1355" s="11"/>
      <c r="Q1355" s="11"/>
      <c r="R1355" s="11"/>
      <c r="S1355" s="11"/>
      <c r="T1355" s="11"/>
      <c r="U1355" s="11"/>
      <c r="V1355" s="11"/>
      <c r="W1355" s="14"/>
      <c r="X1355" s="13"/>
      <c r="Y1355" s="629"/>
      <c r="Z1355" s="629"/>
      <c r="AA1355" s="629"/>
      <c r="AB1355" s="629"/>
      <c r="AC1355" s="629"/>
      <c r="AD1355" s="629"/>
      <c r="AE1355" s="629"/>
      <c r="AF1355" s="629"/>
      <c r="AG1355" s="629"/>
      <c r="AH1355" s="629"/>
      <c r="AI1355" s="629"/>
      <c r="AJ1355" s="629"/>
      <c r="AK1355" s="630"/>
      <c r="AL1355" s="11"/>
      <c r="AM1355" s="11"/>
      <c r="AN1355" s="11"/>
      <c r="AO1355" s="11"/>
      <c r="AP1355" s="11"/>
      <c r="AQ1355" s="11"/>
      <c r="AR1355" s="11"/>
      <c r="AS1355" s="11"/>
      <c r="AT1355" s="14"/>
    </row>
    <row r="1356" spans="1:46" s="12" customFormat="1" ht="8.1" customHeight="1">
      <c r="A1356" s="13"/>
      <c r="B1356" s="629"/>
      <c r="C1356" s="629"/>
      <c r="D1356" s="629"/>
      <c r="E1356" s="629"/>
      <c r="F1356" s="629"/>
      <c r="G1356" s="629"/>
      <c r="H1356" s="629"/>
      <c r="I1356" s="629"/>
      <c r="J1356" s="629"/>
      <c r="K1356" s="629"/>
      <c r="L1356" s="629"/>
      <c r="M1356" s="629"/>
      <c r="N1356" s="630"/>
      <c r="O1356" s="11"/>
      <c r="P1356" s="11"/>
      <c r="Q1356" s="11"/>
      <c r="R1356" s="11"/>
      <c r="S1356" s="11"/>
      <c r="T1356" s="11"/>
      <c r="U1356" s="11"/>
      <c r="V1356" s="11"/>
      <c r="W1356" s="14"/>
      <c r="X1356" s="13"/>
      <c r="Y1356" s="629"/>
      <c r="Z1356" s="629"/>
      <c r="AA1356" s="629"/>
      <c r="AB1356" s="629"/>
      <c r="AC1356" s="629"/>
      <c r="AD1356" s="629"/>
      <c r="AE1356" s="629"/>
      <c r="AF1356" s="629"/>
      <c r="AG1356" s="629"/>
      <c r="AH1356" s="629"/>
      <c r="AI1356" s="629"/>
      <c r="AJ1356" s="629"/>
      <c r="AK1356" s="630"/>
      <c r="AL1356" s="11"/>
      <c r="AM1356" s="11"/>
      <c r="AN1356" s="11"/>
      <c r="AO1356" s="11"/>
      <c r="AP1356" s="11"/>
      <c r="AQ1356" s="11"/>
      <c r="AR1356" s="11"/>
      <c r="AS1356" s="11"/>
      <c r="AT1356" s="14"/>
    </row>
    <row r="1357" spans="1:46" s="12" customFormat="1" ht="9.9499999999999993" customHeight="1">
      <c r="A1357" s="13"/>
      <c r="B1357" s="629"/>
      <c r="C1357" s="629"/>
      <c r="D1357" s="629"/>
      <c r="E1357" s="629"/>
      <c r="F1357" s="629"/>
      <c r="G1357" s="629"/>
      <c r="H1357" s="629"/>
      <c r="I1357" s="629"/>
      <c r="J1357" s="629"/>
      <c r="K1357" s="629"/>
      <c r="L1357" s="629"/>
      <c r="M1357" s="629"/>
      <c r="N1357" s="630"/>
      <c r="O1357" s="11"/>
      <c r="P1357" s="11"/>
      <c r="Q1357" s="11"/>
      <c r="R1357" s="11"/>
      <c r="S1357" s="11"/>
      <c r="T1357" s="11"/>
      <c r="U1357" s="11"/>
      <c r="V1357" s="11"/>
      <c r="W1357" s="14"/>
      <c r="X1357" s="13"/>
      <c r="Y1357" s="629"/>
      <c r="Z1357" s="629"/>
      <c r="AA1357" s="629"/>
      <c r="AB1357" s="629"/>
      <c r="AC1357" s="629"/>
      <c r="AD1357" s="629"/>
      <c r="AE1357" s="629"/>
      <c r="AF1357" s="629"/>
      <c r="AG1357" s="629"/>
      <c r="AH1357" s="629"/>
      <c r="AI1357" s="629"/>
      <c r="AJ1357" s="629"/>
      <c r="AK1357" s="630"/>
      <c r="AL1357" s="11"/>
      <c r="AM1357" s="11"/>
      <c r="AN1357" s="11"/>
      <c r="AO1357" s="11"/>
      <c r="AP1357" s="11"/>
      <c r="AQ1357" s="11"/>
      <c r="AR1357" s="11"/>
      <c r="AS1357" s="11"/>
      <c r="AT1357" s="14"/>
    </row>
    <row r="1358" spans="1:46" s="12" customFormat="1" ht="8.1" customHeight="1">
      <c r="A1358" s="13"/>
      <c r="B1358" s="629"/>
      <c r="C1358" s="629"/>
      <c r="D1358" s="629"/>
      <c r="E1358" s="629"/>
      <c r="F1358" s="629"/>
      <c r="G1358" s="629"/>
      <c r="H1358" s="629"/>
      <c r="I1358" s="629"/>
      <c r="J1358" s="629"/>
      <c r="K1358" s="629"/>
      <c r="L1358" s="629"/>
      <c r="M1358" s="629"/>
      <c r="N1358" s="630"/>
      <c r="O1358" s="11"/>
      <c r="P1358" s="11"/>
      <c r="Q1358" s="11"/>
      <c r="R1358" s="11"/>
      <c r="S1358" s="11"/>
      <c r="T1358" s="11"/>
      <c r="U1358" s="11"/>
      <c r="V1358" s="11"/>
      <c r="W1358" s="14"/>
      <c r="X1358" s="13"/>
      <c r="Y1358" s="629"/>
      <c r="Z1358" s="629"/>
      <c r="AA1358" s="629"/>
      <c r="AB1358" s="629"/>
      <c r="AC1358" s="629"/>
      <c r="AD1358" s="629"/>
      <c r="AE1358" s="629"/>
      <c r="AF1358" s="629"/>
      <c r="AG1358" s="629"/>
      <c r="AH1358" s="629"/>
      <c r="AI1358" s="629"/>
      <c r="AJ1358" s="629"/>
      <c r="AK1358" s="630"/>
      <c r="AL1358" s="11"/>
      <c r="AM1358" s="11"/>
      <c r="AN1358" s="11"/>
      <c r="AO1358" s="11"/>
      <c r="AP1358" s="11"/>
      <c r="AQ1358" s="11"/>
      <c r="AR1358" s="11"/>
      <c r="AS1358" s="11"/>
      <c r="AT1358" s="14"/>
    </row>
    <row r="1359" spans="1:46" s="12" customFormat="1" ht="8.1" customHeight="1">
      <c r="A1359" s="13"/>
      <c r="B1359" s="629"/>
      <c r="C1359" s="629"/>
      <c r="D1359" s="629"/>
      <c r="E1359" s="629"/>
      <c r="F1359" s="629"/>
      <c r="G1359" s="629"/>
      <c r="H1359" s="629"/>
      <c r="I1359" s="629"/>
      <c r="J1359" s="629"/>
      <c r="K1359" s="629"/>
      <c r="L1359" s="629"/>
      <c r="M1359" s="629"/>
      <c r="N1359" s="630"/>
      <c r="O1359" s="11"/>
      <c r="P1359" s="11"/>
      <c r="Q1359" s="11"/>
      <c r="R1359" s="11"/>
      <c r="S1359" s="11"/>
      <c r="T1359" s="11"/>
      <c r="U1359" s="11"/>
      <c r="V1359" s="11"/>
      <c r="W1359" s="14"/>
      <c r="X1359" s="13"/>
      <c r="Y1359" s="629"/>
      <c r="Z1359" s="629"/>
      <c r="AA1359" s="629"/>
      <c r="AB1359" s="629"/>
      <c r="AC1359" s="629"/>
      <c r="AD1359" s="629"/>
      <c r="AE1359" s="629"/>
      <c r="AF1359" s="629"/>
      <c r="AG1359" s="629"/>
      <c r="AH1359" s="629"/>
      <c r="AI1359" s="629"/>
      <c r="AJ1359" s="629"/>
      <c r="AK1359" s="630"/>
      <c r="AL1359" s="11"/>
      <c r="AM1359" s="11"/>
      <c r="AN1359" s="11"/>
      <c r="AO1359" s="11"/>
      <c r="AP1359" s="11"/>
      <c r="AQ1359" s="11"/>
      <c r="AR1359" s="11"/>
      <c r="AS1359" s="11"/>
      <c r="AT1359" s="14"/>
    </row>
    <row r="1360" spans="1:46" s="12" customFormat="1" ht="9.9499999999999993" customHeight="1">
      <c r="A1360" s="13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4"/>
      <c r="X1360" s="13"/>
      <c r="Y1360" s="11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  <c r="AP1360" s="11"/>
      <c r="AQ1360" s="11"/>
      <c r="AR1360" s="11"/>
      <c r="AS1360" s="11"/>
      <c r="AT1360" s="14"/>
    </row>
    <row r="1361" spans="1:46" s="12" customFormat="1" ht="8.1" customHeight="1">
      <c r="A1361" s="13"/>
      <c r="B1361" s="631"/>
      <c r="C1361" s="631"/>
      <c r="D1361" s="631"/>
      <c r="E1361" s="631"/>
      <c r="F1361" s="631"/>
      <c r="G1361" s="631"/>
      <c r="H1361" s="631"/>
      <c r="I1361" s="631"/>
      <c r="J1361" s="631"/>
      <c r="K1361" s="631"/>
      <c r="L1361" s="631"/>
      <c r="M1361" s="631"/>
      <c r="N1361" s="632"/>
      <c r="O1361" s="11"/>
      <c r="P1361" s="11"/>
      <c r="Q1361" s="11"/>
      <c r="R1361" s="11"/>
      <c r="S1361" s="11"/>
      <c r="T1361" s="11"/>
      <c r="U1361" s="11"/>
      <c r="V1361" s="11"/>
      <c r="W1361" s="14"/>
      <c r="X1361" s="13"/>
      <c r="Y1361" s="631"/>
      <c r="Z1361" s="631"/>
      <c r="AA1361" s="631"/>
      <c r="AB1361" s="631"/>
      <c r="AC1361" s="631"/>
      <c r="AD1361" s="631"/>
      <c r="AE1361" s="631"/>
      <c r="AF1361" s="631"/>
      <c r="AG1361" s="631"/>
      <c r="AH1361" s="631"/>
      <c r="AI1361" s="631"/>
      <c r="AJ1361" s="631"/>
      <c r="AK1361" s="632"/>
      <c r="AL1361" s="11"/>
      <c r="AM1361" s="11"/>
      <c r="AN1361" s="11"/>
      <c r="AO1361" s="11"/>
      <c r="AP1361" s="11"/>
      <c r="AQ1361" s="11"/>
      <c r="AR1361" s="11"/>
      <c r="AS1361" s="11"/>
      <c r="AT1361" s="14"/>
    </row>
    <row r="1362" spans="1:46" s="12" customFormat="1" ht="9.9499999999999993" customHeight="1">
      <c r="A1362" s="13"/>
      <c r="B1362" s="631"/>
      <c r="C1362" s="631"/>
      <c r="D1362" s="631"/>
      <c r="E1362" s="631"/>
      <c r="F1362" s="631"/>
      <c r="G1362" s="631"/>
      <c r="H1362" s="631"/>
      <c r="I1362" s="631"/>
      <c r="J1362" s="631"/>
      <c r="K1362" s="631"/>
      <c r="L1362" s="631"/>
      <c r="M1362" s="631"/>
      <c r="N1362" s="632"/>
      <c r="O1362" s="11"/>
      <c r="P1362" s="11"/>
      <c r="Q1362" s="11"/>
      <c r="R1362" s="11"/>
      <c r="S1362" s="11"/>
      <c r="T1362" s="11"/>
      <c r="U1362" s="11"/>
      <c r="V1362" s="11"/>
      <c r="W1362" s="14"/>
      <c r="X1362" s="13"/>
      <c r="Y1362" s="631"/>
      <c r="Z1362" s="631"/>
      <c r="AA1362" s="631"/>
      <c r="AB1362" s="631"/>
      <c r="AC1362" s="631"/>
      <c r="AD1362" s="631"/>
      <c r="AE1362" s="631"/>
      <c r="AF1362" s="631"/>
      <c r="AG1362" s="631"/>
      <c r="AH1362" s="631"/>
      <c r="AI1362" s="631"/>
      <c r="AJ1362" s="631"/>
      <c r="AK1362" s="632"/>
      <c r="AL1362" s="11"/>
      <c r="AM1362" s="11"/>
      <c r="AN1362" s="11"/>
      <c r="AO1362" s="11"/>
      <c r="AP1362" s="11"/>
      <c r="AQ1362" s="11"/>
      <c r="AR1362" s="11"/>
      <c r="AS1362" s="11"/>
      <c r="AT1362" s="14"/>
    </row>
    <row r="1363" spans="1:46" s="12" customFormat="1" ht="9.9499999999999993" customHeight="1">
      <c r="A1363" s="13"/>
      <c r="B1363" s="631"/>
      <c r="C1363" s="631"/>
      <c r="D1363" s="631"/>
      <c r="E1363" s="631"/>
      <c r="F1363" s="631"/>
      <c r="G1363" s="631"/>
      <c r="H1363" s="631"/>
      <c r="I1363" s="631"/>
      <c r="J1363" s="631"/>
      <c r="K1363" s="631"/>
      <c r="L1363" s="631"/>
      <c r="M1363" s="631"/>
      <c r="N1363" s="632"/>
      <c r="O1363" s="11"/>
      <c r="P1363" s="11"/>
      <c r="Q1363" s="11"/>
      <c r="R1363" s="11"/>
      <c r="S1363" s="11"/>
      <c r="T1363" s="11"/>
      <c r="U1363" s="11"/>
      <c r="V1363" s="11"/>
      <c r="W1363" s="14"/>
      <c r="X1363" s="13"/>
      <c r="Y1363" s="631"/>
      <c r="Z1363" s="631"/>
      <c r="AA1363" s="631"/>
      <c r="AB1363" s="631"/>
      <c r="AC1363" s="631"/>
      <c r="AD1363" s="631"/>
      <c r="AE1363" s="631"/>
      <c r="AF1363" s="631"/>
      <c r="AG1363" s="631"/>
      <c r="AH1363" s="631"/>
      <c r="AI1363" s="631"/>
      <c r="AJ1363" s="631"/>
      <c r="AK1363" s="632"/>
      <c r="AL1363" s="11"/>
      <c r="AM1363" s="11"/>
      <c r="AN1363" s="11"/>
      <c r="AO1363" s="11"/>
      <c r="AP1363" s="11"/>
      <c r="AQ1363" s="11"/>
      <c r="AR1363" s="11"/>
      <c r="AS1363" s="11"/>
      <c r="AT1363" s="14"/>
    </row>
    <row r="1364" spans="1:46" s="12" customFormat="1" ht="9.9499999999999993" customHeight="1">
      <c r="A1364" s="13"/>
      <c r="B1364" s="631"/>
      <c r="C1364" s="631"/>
      <c r="D1364" s="631"/>
      <c r="E1364" s="631"/>
      <c r="F1364" s="631"/>
      <c r="G1364" s="631"/>
      <c r="H1364" s="631"/>
      <c r="I1364" s="631"/>
      <c r="J1364" s="631"/>
      <c r="K1364" s="631"/>
      <c r="L1364" s="631"/>
      <c r="M1364" s="631"/>
      <c r="N1364" s="632"/>
      <c r="O1364" s="11"/>
      <c r="P1364" s="11"/>
      <c r="Q1364" s="11"/>
      <c r="R1364" s="11"/>
      <c r="S1364" s="11"/>
      <c r="T1364" s="11"/>
      <c r="U1364" s="11"/>
      <c r="V1364" s="11"/>
      <c r="W1364" s="14"/>
      <c r="X1364" s="13"/>
      <c r="Y1364" s="631"/>
      <c r="Z1364" s="631"/>
      <c r="AA1364" s="631"/>
      <c r="AB1364" s="631"/>
      <c r="AC1364" s="631"/>
      <c r="AD1364" s="631"/>
      <c r="AE1364" s="631"/>
      <c r="AF1364" s="631"/>
      <c r="AG1364" s="631"/>
      <c r="AH1364" s="631"/>
      <c r="AI1364" s="631"/>
      <c r="AJ1364" s="631"/>
      <c r="AK1364" s="632"/>
      <c r="AL1364" s="11"/>
      <c r="AM1364" s="11"/>
      <c r="AN1364" s="11"/>
      <c r="AO1364" s="11"/>
      <c r="AP1364" s="11"/>
      <c r="AQ1364" s="11"/>
      <c r="AR1364" s="11"/>
      <c r="AS1364" s="11"/>
      <c r="AT1364" s="14"/>
    </row>
    <row r="1365" spans="1:46" s="12" customFormat="1" ht="6" customHeight="1">
      <c r="A1365" s="15"/>
      <c r="B1365" s="633"/>
      <c r="C1365" s="633"/>
      <c r="D1365" s="633"/>
      <c r="E1365" s="633"/>
      <c r="F1365" s="633"/>
      <c r="G1365" s="633"/>
      <c r="H1365" s="633"/>
      <c r="I1365" s="633"/>
      <c r="J1365" s="633"/>
      <c r="K1365" s="633"/>
      <c r="L1365" s="633"/>
      <c r="M1365" s="633"/>
      <c r="N1365" s="633"/>
      <c r="O1365" s="16"/>
      <c r="P1365" s="16"/>
      <c r="Q1365" s="16"/>
      <c r="R1365" s="16"/>
      <c r="S1365" s="16"/>
      <c r="T1365" s="16"/>
      <c r="U1365" s="16"/>
      <c r="V1365" s="16"/>
      <c r="W1365" s="17"/>
      <c r="X1365" s="15"/>
      <c r="Y1365" s="633"/>
      <c r="Z1365" s="633"/>
      <c r="AA1365" s="633"/>
      <c r="AB1365" s="633"/>
      <c r="AC1365" s="633"/>
      <c r="AD1365" s="633"/>
      <c r="AE1365" s="633"/>
      <c r="AF1365" s="633"/>
      <c r="AG1365" s="633"/>
      <c r="AH1365" s="633"/>
      <c r="AI1365" s="633"/>
      <c r="AJ1365" s="633"/>
      <c r="AK1365" s="633"/>
      <c r="AL1365" s="16"/>
      <c r="AM1365" s="16"/>
      <c r="AN1365" s="16"/>
      <c r="AO1365" s="16"/>
      <c r="AP1365" s="16"/>
      <c r="AQ1365" s="16"/>
      <c r="AR1365" s="16"/>
      <c r="AS1365" s="16"/>
      <c r="AT1365" s="17"/>
    </row>
    <row r="1366" spans="1:46" s="12" customFormat="1" ht="9.9499999999999993" customHeight="1">
      <c r="A1366" s="8"/>
      <c r="B1366" s="9"/>
      <c r="C1366" s="9"/>
      <c r="D1366" s="9"/>
      <c r="E1366" s="9"/>
      <c r="F1366" s="9"/>
      <c r="G1366" s="9"/>
      <c r="H1366" s="9"/>
      <c r="I1366" s="9"/>
      <c r="J1366" s="9"/>
      <c r="K1366" s="9"/>
      <c r="L1366" s="9"/>
      <c r="M1366" s="9"/>
      <c r="N1366" s="9"/>
      <c r="O1366" s="9"/>
      <c r="P1366" s="9"/>
      <c r="Q1366" s="9"/>
      <c r="R1366" s="9"/>
      <c r="S1366" s="9"/>
      <c r="T1366" s="9"/>
      <c r="U1366" s="9"/>
      <c r="V1366" s="9"/>
      <c r="W1366" s="10"/>
      <c r="X1366" s="8"/>
      <c r="Y1366" s="9"/>
      <c r="Z1366" s="9"/>
      <c r="AA1366" s="9"/>
      <c r="AB1366" s="9"/>
      <c r="AC1366" s="9"/>
      <c r="AD1366" s="9"/>
      <c r="AE1366" s="9"/>
      <c r="AF1366" s="9"/>
      <c r="AG1366" s="9"/>
      <c r="AH1366" s="9"/>
      <c r="AI1366" s="9"/>
      <c r="AJ1366" s="9"/>
      <c r="AK1366" s="9"/>
      <c r="AL1366" s="9"/>
      <c r="AM1366" s="9"/>
      <c r="AN1366" s="9"/>
      <c r="AO1366" s="9"/>
      <c r="AP1366" s="9"/>
      <c r="AQ1366" s="9"/>
      <c r="AR1366" s="9"/>
      <c r="AS1366" s="9"/>
      <c r="AT1366" s="10"/>
    </row>
    <row r="1367" spans="1:46" s="12" customFormat="1" ht="12.75" customHeight="1">
      <c r="A1367" s="621" t="str">
        <f>Name</f>
        <v>ТСЖ "Ласточка"</v>
      </c>
      <c r="B1367" s="622"/>
      <c r="C1367" s="622"/>
      <c r="D1367" s="622"/>
      <c r="E1367" s="622"/>
      <c r="F1367" s="622"/>
      <c r="G1367" s="622"/>
      <c r="H1367" s="622"/>
      <c r="I1367" s="622"/>
      <c r="J1367" s="622"/>
      <c r="K1367" s="622"/>
      <c r="L1367" s="622"/>
      <c r="M1367" s="622"/>
      <c r="N1367" s="622"/>
      <c r="O1367" s="622"/>
      <c r="P1367" s="622"/>
      <c r="Q1367" s="622"/>
      <c r="R1367" s="622"/>
      <c r="S1367" s="622"/>
      <c r="T1367" s="622"/>
      <c r="U1367" s="622"/>
      <c r="V1367" s="622"/>
      <c r="W1367" s="623"/>
      <c r="X1367" s="621" t="str">
        <f>Name</f>
        <v>ТСЖ "Ласточка"</v>
      </c>
      <c r="Y1367" s="622"/>
      <c r="Z1367" s="622"/>
      <c r="AA1367" s="622"/>
      <c r="AB1367" s="622"/>
      <c r="AC1367" s="622"/>
      <c r="AD1367" s="622"/>
      <c r="AE1367" s="622"/>
      <c r="AF1367" s="622"/>
      <c r="AG1367" s="622"/>
      <c r="AH1367" s="622"/>
      <c r="AI1367" s="622"/>
      <c r="AJ1367" s="622"/>
      <c r="AK1367" s="622"/>
      <c r="AL1367" s="622"/>
      <c r="AM1367" s="622"/>
      <c r="AN1367" s="622"/>
      <c r="AO1367" s="622"/>
      <c r="AP1367" s="622"/>
      <c r="AQ1367" s="622"/>
      <c r="AR1367" s="622"/>
      <c r="AS1367" s="622"/>
      <c r="AT1367" s="623"/>
    </row>
    <row r="1368" spans="1:46" s="12" customFormat="1" ht="12.75" customHeight="1">
      <c r="A1368" s="624"/>
      <c r="B1368" s="622"/>
      <c r="C1368" s="622"/>
      <c r="D1368" s="622"/>
      <c r="E1368" s="622"/>
      <c r="F1368" s="622"/>
      <c r="G1368" s="622"/>
      <c r="H1368" s="622"/>
      <c r="I1368" s="622"/>
      <c r="J1368" s="622"/>
      <c r="K1368" s="622"/>
      <c r="L1368" s="622"/>
      <c r="M1368" s="622"/>
      <c r="N1368" s="622"/>
      <c r="O1368" s="622"/>
      <c r="P1368" s="622"/>
      <c r="Q1368" s="622"/>
      <c r="R1368" s="622"/>
      <c r="S1368" s="622"/>
      <c r="T1368" s="622"/>
      <c r="U1368" s="622"/>
      <c r="V1368" s="622"/>
      <c r="W1368" s="623"/>
      <c r="X1368" s="624"/>
      <c r="Y1368" s="622"/>
      <c r="Z1368" s="622"/>
      <c r="AA1368" s="622"/>
      <c r="AB1368" s="622"/>
      <c r="AC1368" s="622"/>
      <c r="AD1368" s="622"/>
      <c r="AE1368" s="622"/>
      <c r="AF1368" s="622"/>
      <c r="AG1368" s="622"/>
      <c r="AH1368" s="622"/>
      <c r="AI1368" s="622"/>
      <c r="AJ1368" s="622"/>
      <c r="AK1368" s="622"/>
      <c r="AL1368" s="622"/>
      <c r="AM1368" s="622"/>
      <c r="AN1368" s="622"/>
      <c r="AO1368" s="622"/>
      <c r="AP1368" s="622"/>
      <c r="AQ1368" s="622"/>
      <c r="AR1368" s="622"/>
      <c r="AS1368" s="622"/>
      <c r="AT1368" s="623"/>
    </row>
    <row r="1369" spans="1:46" s="12" customFormat="1" ht="6" customHeight="1">
      <c r="A1369" s="13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4"/>
      <c r="X1369" s="13"/>
      <c r="Y1369" s="11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  <c r="AP1369" s="11"/>
      <c r="AQ1369" s="11"/>
      <c r="AR1369" s="11"/>
      <c r="AS1369" s="11"/>
      <c r="AT1369" s="14"/>
    </row>
    <row r="1370" spans="1:46" s="12" customFormat="1" ht="9.9499999999999993" customHeight="1">
      <c r="A1370" s="13"/>
      <c r="B1370" s="628" t="str">
        <f>"ИНН "&amp;INN&amp;", БИК "&amp;BIC&amp;", Р/С "&amp;PersonalAcc</f>
        <v>ИНН 2538091633, БИК 040813608, Р/С 40703810050000001746</v>
      </c>
      <c r="C1370" s="628"/>
      <c r="D1370" s="628"/>
      <c r="E1370" s="628"/>
      <c r="F1370" s="628"/>
      <c r="G1370" s="628"/>
      <c r="H1370" s="628"/>
      <c r="I1370" s="628"/>
      <c r="J1370" s="628"/>
      <c r="K1370" s="628"/>
      <c r="L1370" s="628"/>
      <c r="M1370" s="628"/>
      <c r="N1370" s="628"/>
      <c r="O1370" s="53"/>
      <c r="P1370" s="53"/>
      <c r="Q1370" s="53"/>
      <c r="R1370" s="53"/>
      <c r="S1370" s="53"/>
      <c r="T1370" s="53"/>
      <c r="U1370" s="53"/>
      <c r="V1370" s="53"/>
      <c r="W1370" s="14"/>
      <c r="X1370" s="13"/>
      <c r="Y1370" s="628" t="str">
        <f>"ИНН "&amp;INN&amp;", БИК "&amp;BIC&amp;", Р/С "&amp;PersonalAcc</f>
        <v>ИНН 2538091633, БИК 040813608, Р/С 40703810050000001746</v>
      </c>
      <c r="Z1370" s="628"/>
      <c r="AA1370" s="628"/>
      <c r="AB1370" s="628"/>
      <c r="AC1370" s="628"/>
      <c r="AD1370" s="628"/>
      <c r="AE1370" s="628"/>
      <c r="AF1370" s="628"/>
      <c r="AG1370" s="628"/>
      <c r="AH1370" s="628"/>
      <c r="AI1370" s="628"/>
      <c r="AJ1370" s="628"/>
      <c r="AK1370" s="628"/>
      <c r="AL1370" s="53"/>
      <c r="AM1370" s="53"/>
      <c r="AN1370" s="53"/>
      <c r="AO1370" s="53"/>
      <c r="AP1370" s="53"/>
      <c r="AQ1370" s="53"/>
      <c r="AR1370" s="53"/>
      <c r="AS1370" s="53"/>
      <c r="AT1370" s="14"/>
    </row>
    <row r="1371" spans="1:46" s="12" customFormat="1" ht="9.9499999999999993" customHeight="1">
      <c r="A1371" s="13"/>
      <c r="B1371" s="628"/>
      <c r="C1371" s="628"/>
      <c r="D1371" s="628"/>
      <c r="E1371" s="628"/>
      <c r="F1371" s="628"/>
      <c r="G1371" s="628"/>
      <c r="H1371" s="628"/>
      <c r="I1371" s="628"/>
      <c r="J1371" s="628"/>
      <c r="K1371" s="628"/>
      <c r="L1371" s="628"/>
      <c r="M1371" s="628"/>
      <c r="N1371" s="628"/>
      <c r="O1371" s="53"/>
      <c r="P1371" s="53"/>
      <c r="Q1371" s="53"/>
      <c r="R1371" s="53"/>
      <c r="S1371" s="53"/>
      <c r="T1371" s="53"/>
      <c r="U1371" s="53"/>
      <c r="V1371" s="53"/>
      <c r="W1371" s="14"/>
      <c r="X1371" s="13"/>
      <c r="Y1371" s="628"/>
      <c r="Z1371" s="628"/>
      <c r="AA1371" s="628"/>
      <c r="AB1371" s="628"/>
      <c r="AC1371" s="628"/>
      <c r="AD1371" s="628"/>
      <c r="AE1371" s="628"/>
      <c r="AF1371" s="628"/>
      <c r="AG1371" s="628"/>
      <c r="AH1371" s="628"/>
      <c r="AI1371" s="628"/>
      <c r="AJ1371" s="628"/>
      <c r="AK1371" s="628"/>
      <c r="AL1371" s="53"/>
      <c r="AM1371" s="53"/>
      <c r="AN1371" s="53"/>
      <c r="AO1371" s="53"/>
      <c r="AP1371" s="53"/>
      <c r="AQ1371" s="53"/>
      <c r="AR1371" s="53"/>
      <c r="AS1371" s="53"/>
      <c r="AT1371" s="14"/>
    </row>
    <row r="1372" spans="1:46" s="12" customFormat="1" ht="6" customHeight="1">
      <c r="A1372" s="13"/>
      <c r="B1372" s="628"/>
      <c r="C1372" s="628"/>
      <c r="D1372" s="628"/>
      <c r="E1372" s="628"/>
      <c r="F1372" s="628"/>
      <c r="G1372" s="628"/>
      <c r="H1372" s="628"/>
      <c r="I1372" s="628"/>
      <c r="J1372" s="628"/>
      <c r="K1372" s="628"/>
      <c r="L1372" s="628"/>
      <c r="M1372" s="628"/>
      <c r="N1372" s="628"/>
      <c r="O1372" s="11"/>
      <c r="P1372" s="11"/>
      <c r="Q1372" s="11"/>
      <c r="R1372" s="11"/>
      <c r="S1372" s="11"/>
      <c r="T1372" s="11"/>
      <c r="U1372" s="11"/>
      <c r="V1372" s="11"/>
      <c r="W1372" s="14"/>
      <c r="X1372" s="13"/>
      <c r="Y1372" s="628"/>
      <c r="Z1372" s="628"/>
      <c r="AA1372" s="628"/>
      <c r="AB1372" s="628"/>
      <c r="AC1372" s="628"/>
      <c r="AD1372" s="628"/>
      <c r="AE1372" s="628"/>
      <c r="AF1372" s="628"/>
      <c r="AG1372" s="628"/>
      <c r="AH1372" s="628"/>
      <c r="AI1372" s="628"/>
      <c r="AJ1372" s="628"/>
      <c r="AK1372" s="628"/>
      <c r="AL1372" s="11"/>
      <c r="AM1372" s="11"/>
      <c r="AN1372" s="11"/>
      <c r="AO1372" s="11"/>
      <c r="AP1372" s="11"/>
      <c r="AQ1372" s="11"/>
      <c r="AR1372" s="11"/>
      <c r="AS1372" s="11"/>
      <c r="AT1372" s="14"/>
    </row>
    <row r="1373" spans="1:46" s="12" customFormat="1" ht="8.1" customHeight="1">
      <c r="A1373" s="13"/>
      <c r="B1373" s="628"/>
      <c r="C1373" s="628"/>
      <c r="D1373" s="628"/>
      <c r="E1373" s="628"/>
      <c r="F1373" s="628"/>
      <c r="G1373" s="628"/>
      <c r="H1373" s="628"/>
      <c r="I1373" s="628"/>
      <c r="J1373" s="628"/>
      <c r="K1373" s="628"/>
      <c r="L1373" s="628"/>
      <c r="M1373" s="628"/>
      <c r="N1373" s="628"/>
      <c r="O1373" s="11"/>
      <c r="P1373" s="11"/>
      <c r="Q1373" s="11"/>
      <c r="R1373" s="11"/>
      <c r="S1373" s="11"/>
      <c r="T1373" s="11"/>
      <c r="U1373" s="11"/>
      <c r="V1373" s="11"/>
      <c r="W1373" s="14"/>
      <c r="X1373" s="13"/>
      <c r="Y1373" s="628"/>
      <c r="Z1373" s="628"/>
      <c r="AA1373" s="628"/>
      <c r="AB1373" s="628"/>
      <c r="AC1373" s="628"/>
      <c r="AD1373" s="628"/>
      <c r="AE1373" s="628"/>
      <c r="AF1373" s="628"/>
      <c r="AG1373" s="628"/>
      <c r="AH1373" s="628"/>
      <c r="AI1373" s="628"/>
      <c r="AJ1373" s="628"/>
      <c r="AK1373" s="628"/>
      <c r="AL1373" s="11"/>
      <c r="AM1373" s="11"/>
      <c r="AN1373" s="11"/>
      <c r="AO1373" s="11"/>
      <c r="AP1373" s="11"/>
      <c r="AQ1373" s="11"/>
      <c r="AR1373" s="11"/>
      <c r="AS1373" s="11"/>
      <c r="AT1373" s="14"/>
    </row>
    <row r="1374" spans="1:46" s="12" customFormat="1" ht="8.1" customHeight="1">
      <c r="A1374" s="13"/>
      <c r="B1374" s="628"/>
      <c r="C1374" s="628"/>
      <c r="D1374" s="628"/>
      <c r="E1374" s="628"/>
      <c r="F1374" s="628"/>
      <c r="G1374" s="628"/>
      <c r="H1374" s="628"/>
      <c r="I1374" s="628"/>
      <c r="J1374" s="628"/>
      <c r="K1374" s="628"/>
      <c r="L1374" s="628"/>
      <c r="M1374" s="628"/>
      <c r="N1374" s="628"/>
      <c r="O1374" s="11"/>
      <c r="P1374" s="11"/>
      <c r="Q1374" s="11"/>
      <c r="R1374" s="11"/>
      <c r="S1374" s="11"/>
      <c r="T1374" s="11"/>
      <c r="U1374" s="11"/>
      <c r="V1374" s="11"/>
      <c r="W1374" s="14"/>
      <c r="X1374" s="13"/>
      <c r="Y1374" s="628"/>
      <c r="Z1374" s="628"/>
      <c r="AA1374" s="628"/>
      <c r="AB1374" s="628"/>
      <c r="AC1374" s="628"/>
      <c r="AD1374" s="628"/>
      <c r="AE1374" s="628"/>
      <c r="AF1374" s="628"/>
      <c r="AG1374" s="628"/>
      <c r="AH1374" s="628"/>
      <c r="AI1374" s="628"/>
      <c r="AJ1374" s="628"/>
      <c r="AK1374" s="628"/>
      <c r="AL1374" s="11"/>
      <c r="AM1374" s="11"/>
      <c r="AN1374" s="11"/>
      <c r="AO1374" s="11"/>
      <c r="AP1374" s="11"/>
      <c r="AQ1374" s="11"/>
      <c r="AR1374" s="11"/>
      <c r="AS1374" s="11"/>
      <c r="AT1374" s="14"/>
    </row>
    <row r="1375" spans="1:46" s="12" customFormat="1" ht="9.9499999999999993" customHeight="1">
      <c r="A1375" s="13"/>
      <c r="B1375" s="629"/>
      <c r="C1375" s="629"/>
      <c r="D1375" s="629"/>
      <c r="E1375" s="629"/>
      <c r="F1375" s="629"/>
      <c r="G1375" s="629"/>
      <c r="H1375" s="629"/>
      <c r="I1375" s="629"/>
      <c r="J1375" s="629"/>
      <c r="K1375" s="629"/>
      <c r="L1375" s="629"/>
      <c r="M1375" s="629"/>
      <c r="N1375" s="630"/>
      <c r="O1375" s="11"/>
      <c r="P1375" s="11"/>
      <c r="Q1375" s="11"/>
      <c r="R1375" s="11"/>
      <c r="S1375" s="11"/>
      <c r="T1375" s="11"/>
      <c r="U1375" s="11"/>
      <c r="V1375" s="11"/>
      <c r="W1375" s="14"/>
      <c r="X1375" s="13"/>
      <c r="Y1375" s="629"/>
      <c r="Z1375" s="629"/>
      <c r="AA1375" s="629"/>
      <c r="AB1375" s="629"/>
      <c r="AC1375" s="629"/>
      <c r="AD1375" s="629"/>
      <c r="AE1375" s="629"/>
      <c r="AF1375" s="629"/>
      <c r="AG1375" s="629"/>
      <c r="AH1375" s="629"/>
      <c r="AI1375" s="629"/>
      <c r="AJ1375" s="629"/>
      <c r="AK1375" s="630"/>
      <c r="AL1375" s="11"/>
      <c r="AM1375" s="11"/>
      <c r="AN1375" s="11"/>
      <c r="AO1375" s="11"/>
      <c r="AP1375" s="11"/>
      <c r="AQ1375" s="11"/>
      <c r="AR1375" s="11"/>
      <c r="AS1375" s="11"/>
      <c r="AT1375" s="14"/>
    </row>
    <row r="1376" spans="1:46" s="12" customFormat="1" ht="8.1" customHeight="1">
      <c r="A1376" s="13"/>
      <c r="B1376" s="629"/>
      <c r="C1376" s="629"/>
      <c r="D1376" s="629"/>
      <c r="E1376" s="629"/>
      <c r="F1376" s="629"/>
      <c r="G1376" s="629"/>
      <c r="H1376" s="629"/>
      <c r="I1376" s="629"/>
      <c r="J1376" s="629"/>
      <c r="K1376" s="629"/>
      <c r="L1376" s="629"/>
      <c r="M1376" s="629"/>
      <c r="N1376" s="630"/>
      <c r="O1376" s="11"/>
      <c r="P1376" s="11"/>
      <c r="Q1376" s="11"/>
      <c r="R1376" s="11"/>
      <c r="S1376" s="11"/>
      <c r="T1376" s="11"/>
      <c r="U1376" s="11"/>
      <c r="V1376" s="11"/>
      <c r="W1376" s="14"/>
      <c r="X1376" s="13"/>
      <c r="Y1376" s="629"/>
      <c r="Z1376" s="629"/>
      <c r="AA1376" s="629"/>
      <c r="AB1376" s="629"/>
      <c r="AC1376" s="629"/>
      <c r="AD1376" s="629"/>
      <c r="AE1376" s="629"/>
      <c r="AF1376" s="629"/>
      <c r="AG1376" s="629"/>
      <c r="AH1376" s="629"/>
      <c r="AI1376" s="629"/>
      <c r="AJ1376" s="629"/>
      <c r="AK1376" s="630"/>
      <c r="AL1376" s="11"/>
      <c r="AM1376" s="11"/>
      <c r="AN1376" s="11"/>
      <c r="AO1376" s="11"/>
      <c r="AP1376" s="11"/>
      <c r="AQ1376" s="11"/>
      <c r="AR1376" s="11"/>
      <c r="AS1376" s="11"/>
      <c r="AT1376" s="14"/>
    </row>
    <row r="1377" spans="1:46" s="12" customFormat="1" ht="8.1" customHeight="1">
      <c r="A1377" s="13"/>
      <c r="B1377" s="629"/>
      <c r="C1377" s="629"/>
      <c r="D1377" s="629"/>
      <c r="E1377" s="629"/>
      <c r="F1377" s="629"/>
      <c r="G1377" s="629"/>
      <c r="H1377" s="629"/>
      <c r="I1377" s="629"/>
      <c r="J1377" s="629"/>
      <c r="K1377" s="629"/>
      <c r="L1377" s="629"/>
      <c r="M1377" s="629"/>
      <c r="N1377" s="630"/>
      <c r="O1377" s="11"/>
      <c r="P1377" s="11"/>
      <c r="Q1377" s="11"/>
      <c r="R1377" s="11"/>
      <c r="S1377" s="11"/>
      <c r="T1377" s="11"/>
      <c r="U1377" s="11"/>
      <c r="V1377" s="11"/>
      <c r="W1377" s="14"/>
      <c r="X1377" s="13"/>
      <c r="Y1377" s="629"/>
      <c r="Z1377" s="629"/>
      <c r="AA1377" s="629"/>
      <c r="AB1377" s="629"/>
      <c r="AC1377" s="629"/>
      <c r="AD1377" s="629"/>
      <c r="AE1377" s="629"/>
      <c r="AF1377" s="629"/>
      <c r="AG1377" s="629"/>
      <c r="AH1377" s="629"/>
      <c r="AI1377" s="629"/>
      <c r="AJ1377" s="629"/>
      <c r="AK1377" s="630"/>
      <c r="AL1377" s="11"/>
      <c r="AM1377" s="11"/>
      <c r="AN1377" s="11"/>
      <c r="AO1377" s="11"/>
      <c r="AP1377" s="11"/>
      <c r="AQ1377" s="11"/>
      <c r="AR1377" s="11"/>
      <c r="AS1377" s="11"/>
      <c r="AT1377" s="14"/>
    </row>
    <row r="1378" spans="1:46" s="12" customFormat="1" ht="9.9499999999999993" customHeight="1">
      <c r="A1378" s="13"/>
      <c r="B1378" s="629"/>
      <c r="C1378" s="629"/>
      <c r="D1378" s="629"/>
      <c r="E1378" s="629"/>
      <c r="F1378" s="629"/>
      <c r="G1378" s="629"/>
      <c r="H1378" s="629"/>
      <c r="I1378" s="629"/>
      <c r="J1378" s="629"/>
      <c r="K1378" s="629"/>
      <c r="L1378" s="629"/>
      <c r="M1378" s="629"/>
      <c r="N1378" s="630"/>
      <c r="O1378" s="11"/>
      <c r="P1378" s="11"/>
      <c r="Q1378" s="11"/>
      <c r="R1378" s="11"/>
      <c r="S1378" s="11"/>
      <c r="T1378" s="11"/>
      <c r="U1378" s="11"/>
      <c r="V1378" s="11"/>
      <c r="W1378" s="14"/>
      <c r="X1378" s="13"/>
      <c r="Y1378" s="629"/>
      <c r="Z1378" s="629"/>
      <c r="AA1378" s="629"/>
      <c r="AB1378" s="629"/>
      <c r="AC1378" s="629"/>
      <c r="AD1378" s="629"/>
      <c r="AE1378" s="629"/>
      <c r="AF1378" s="629"/>
      <c r="AG1378" s="629"/>
      <c r="AH1378" s="629"/>
      <c r="AI1378" s="629"/>
      <c r="AJ1378" s="629"/>
      <c r="AK1378" s="630"/>
      <c r="AL1378" s="11"/>
      <c r="AM1378" s="11"/>
      <c r="AN1378" s="11"/>
      <c r="AO1378" s="11"/>
      <c r="AP1378" s="11"/>
      <c r="AQ1378" s="11"/>
      <c r="AR1378" s="11"/>
      <c r="AS1378" s="11"/>
      <c r="AT1378" s="14"/>
    </row>
    <row r="1379" spans="1:46" s="12" customFormat="1" ht="8.1" customHeight="1">
      <c r="A1379" s="13"/>
      <c r="B1379" s="629"/>
      <c r="C1379" s="629"/>
      <c r="D1379" s="629"/>
      <c r="E1379" s="629"/>
      <c r="F1379" s="629"/>
      <c r="G1379" s="629"/>
      <c r="H1379" s="629"/>
      <c r="I1379" s="629"/>
      <c r="J1379" s="629"/>
      <c r="K1379" s="629"/>
      <c r="L1379" s="629"/>
      <c r="M1379" s="629"/>
      <c r="N1379" s="630"/>
      <c r="O1379" s="11"/>
      <c r="P1379" s="11"/>
      <c r="Q1379" s="11"/>
      <c r="R1379" s="11"/>
      <c r="S1379" s="11"/>
      <c r="T1379" s="11"/>
      <c r="U1379" s="11"/>
      <c r="V1379" s="11"/>
      <c r="W1379" s="14"/>
      <c r="X1379" s="13"/>
      <c r="Y1379" s="629"/>
      <c r="Z1379" s="629"/>
      <c r="AA1379" s="629"/>
      <c r="AB1379" s="629"/>
      <c r="AC1379" s="629"/>
      <c r="AD1379" s="629"/>
      <c r="AE1379" s="629"/>
      <c r="AF1379" s="629"/>
      <c r="AG1379" s="629"/>
      <c r="AH1379" s="629"/>
      <c r="AI1379" s="629"/>
      <c r="AJ1379" s="629"/>
      <c r="AK1379" s="630"/>
      <c r="AL1379" s="11"/>
      <c r="AM1379" s="11"/>
      <c r="AN1379" s="11"/>
      <c r="AO1379" s="11"/>
      <c r="AP1379" s="11"/>
      <c r="AQ1379" s="11"/>
      <c r="AR1379" s="11"/>
      <c r="AS1379" s="11"/>
      <c r="AT1379" s="14"/>
    </row>
    <row r="1380" spans="1:46" s="12" customFormat="1" ht="8.1" customHeight="1">
      <c r="A1380" s="13"/>
      <c r="B1380" s="629"/>
      <c r="C1380" s="629"/>
      <c r="D1380" s="629"/>
      <c r="E1380" s="629"/>
      <c r="F1380" s="629"/>
      <c r="G1380" s="629"/>
      <c r="H1380" s="629"/>
      <c r="I1380" s="629"/>
      <c r="J1380" s="629"/>
      <c r="K1380" s="629"/>
      <c r="L1380" s="629"/>
      <c r="M1380" s="629"/>
      <c r="N1380" s="630"/>
      <c r="O1380" s="11"/>
      <c r="P1380" s="11"/>
      <c r="Q1380" s="11"/>
      <c r="R1380" s="11"/>
      <c r="S1380" s="11"/>
      <c r="T1380" s="11"/>
      <c r="U1380" s="11"/>
      <c r="V1380" s="11"/>
      <c r="W1380" s="14"/>
      <c r="X1380" s="13"/>
      <c r="Y1380" s="629"/>
      <c r="Z1380" s="629"/>
      <c r="AA1380" s="629"/>
      <c r="AB1380" s="629"/>
      <c r="AC1380" s="629"/>
      <c r="AD1380" s="629"/>
      <c r="AE1380" s="629"/>
      <c r="AF1380" s="629"/>
      <c r="AG1380" s="629"/>
      <c r="AH1380" s="629"/>
      <c r="AI1380" s="629"/>
      <c r="AJ1380" s="629"/>
      <c r="AK1380" s="630"/>
      <c r="AL1380" s="11"/>
      <c r="AM1380" s="11"/>
      <c r="AN1380" s="11"/>
      <c r="AO1380" s="11"/>
      <c r="AP1380" s="11"/>
      <c r="AQ1380" s="11"/>
      <c r="AR1380" s="11"/>
      <c r="AS1380" s="11"/>
      <c r="AT1380" s="14"/>
    </row>
    <row r="1381" spans="1:46" s="12" customFormat="1" ht="9.9499999999999993" customHeight="1">
      <c r="A1381" s="13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4"/>
      <c r="X1381" s="13"/>
      <c r="Y1381" s="11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  <c r="AR1381" s="11"/>
      <c r="AS1381" s="11"/>
      <c r="AT1381" s="14"/>
    </row>
    <row r="1382" spans="1:46" s="12" customFormat="1" ht="8.1" customHeight="1">
      <c r="A1382" s="13"/>
      <c r="B1382" s="631"/>
      <c r="C1382" s="631"/>
      <c r="D1382" s="631"/>
      <c r="E1382" s="631"/>
      <c r="F1382" s="631"/>
      <c r="G1382" s="631"/>
      <c r="H1382" s="631"/>
      <c r="I1382" s="631"/>
      <c r="J1382" s="631"/>
      <c r="K1382" s="631"/>
      <c r="L1382" s="631"/>
      <c r="M1382" s="631"/>
      <c r="N1382" s="632"/>
      <c r="O1382" s="11"/>
      <c r="P1382" s="11"/>
      <c r="Q1382" s="11"/>
      <c r="R1382" s="11"/>
      <c r="S1382" s="11"/>
      <c r="T1382" s="11"/>
      <c r="U1382" s="11"/>
      <c r="V1382" s="11"/>
      <c r="W1382" s="14"/>
      <c r="X1382" s="13"/>
      <c r="Y1382" s="631"/>
      <c r="Z1382" s="631"/>
      <c r="AA1382" s="631"/>
      <c r="AB1382" s="631"/>
      <c r="AC1382" s="631"/>
      <c r="AD1382" s="631"/>
      <c r="AE1382" s="631"/>
      <c r="AF1382" s="631"/>
      <c r="AG1382" s="631"/>
      <c r="AH1382" s="631"/>
      <c r="AI1382" s="631"/>
      <c r="AJ1382" s="631"/>
      <c r="AK1382" s="632"/>
      <c r="AL1382" s="11"/>
      <c r="AM1382" s="11"/>
      <c r="AN1382" s="11"/>
      <c r="AO1382" s="11"/>
      <c r="AP1382" s="11"/>
      <c r="AQ1382" s="11"/>
      <c r="AR1382" s="11"/>
      <c r="AS1382" s="11"/>
      <c r="AT1382" s="14"/>
    </row>
    <row r="1383" spans="1:46" s="12" customFormat="1" ht="9.9499999999999993" customHeight="1">
      <c r="A1383" s="13"/>
      <c r="B1383" s="631"/>
      <c r="C1383" s="631"/>
      <c r="D1383" s="631"/>
      <c r="E1383" s="631"/>
      <c r="F1383" s="631"/>
      <c r="G1383" s="631"/>
      <c r="H1383" s="631"/>
      <c r="I1383" s="631"/>
      <c r="J1383" s="631"/>
      <c r="K1383" s="631"/>
      <c r="L1383" s="631"/>
      <c r="M1383" s="631"/>
      <c r="N1383" s="632"/>
      <c r="O1383" s="11"/>
      <c r="P1383" s="11"/>
      <c r="Q1383" s="11"/>
      <c r="R1383" s="11"/>
      <c r="S1383" s="11"/>
      <c r="T1383" s="11"/>
      <c r="U1383" s="11"/>
      <c r="V1383" s="11"/>
      <c r="W1383" s="14"/>
      <c r="X1383" s="13"/>
      <c r="Y1383" s="631"/>
      <c r="Z1383" s="631"/>
      <c r="AA1383" s="631"/>
      <c r="AB1383" s="631"/>
      <c r="AC1383" s="631"/>
      <c r="AD1383" s="631"/>
      <c r="AE1383" s="631"/>
      <c r="AF1383" s="631"/>
      <c r="AG1383" s="631"/>
      <c r="AH1383" s="631"/>
      <c r="AI1383" s="631"/>
      <c r="AJ1383" s="631"/>
      <c r="AK1383" s="632"/>
      <c r="AL1383" s="11"/>
      <c r="AM1383" s="11"/>
      <c r="AN1383" s="11"/>
      <c r="AO1383" s="11"/>
      <c r="AP1383" s="11"/>
      <c r="AQ1383" s="11"/>
      <c r="AR1383" s="11"/>
      <c r="AS1383" s="11"/>
      <c r="AT1383" s="14"/>
    </row>
    <row r="1384" spans="1:46" s="12" customFormat="1" ht="9.9499999999999993" customHeight="1">
      <c r="A1384" s="13"/>
      <c r="B1384" s="631"/>
      <c r="C1384" s="631"/>
      <c r="D1384" s="631"/>
      <c r="E1384" s="631"/>
      <c r="F1384" s="631"/>
      <c r="G1384" s="631"/>
      <c r="H1384" s="631"/>
      <c r="I1384" s="631"/>
      <c r="J1384" s="631"/>
      <c r="K1384" s="631"/>
      <c r="L1384" s="631"/>
      <c r="M1384" s="631"/>
      <c r="N1384" s="632"/>
      <c r="O1384" s="11"/>
      <c r="P1384" s="11"/>
      <c r="Q1384" s="11"/>
      <c r="R1384" s="11"/>
      <c r="S1384" s="11"/>
      <c r="T1384" s="11"/>
      <c r="U1384" s="11"/>
      <c r="V1384" s="11"/>
      <c r="W1384" s="14"/>
      <c r="X1384" s="13"/>
      <c r="Y1384" s="631"/>
      <c r="Z1384" s="631"/>
      <c r="AA1384" s="631"/>
      <c r="AB1384" s="631"/>
      <c r="AC1384" s="631"/>
      <c r="AD1384" s="631"/>
      <c r="AE1384" s="631"/>
      <c r="AF1384" s="631"/>
      <c r="AG1384" s="631"/>
      <c r="AH1384" s="631"/>
      <c r="AI1384" s="631"/>
      <c r="AJ1384" s="631"/>
      <c r="AK1384" s="632"/>
      <c r="AL1384" s="11"/>
      <c r="AM1384" s="11"/>
      <c r="AN1384" s="11"/>
      <c r="AO1384" s="11"/>
      <c r="AP1384" s="11"/>
      <c r="AQ1384" s="11"/>
      <c r="AR1384" s="11"/>
      <c r="AS1384" s="11"/>
      <c r="AT1384" s="14"/>
    </row>
    <row r="1385" spans="1:46" s="12" customFormat="1" ht="9.9499999999999993" customHeight="1">
      <c r="A1385" s="13"/>
      <c r="B1385" s="631"/>
      <c r="C1385" s="631"/>
      <c r="D1385" s="631"/>
      <c r="E1385" s="631"/>
      <c r="F1385" s="631"/>
      <c r="G1385" s="631"/>
      <c r="H1385" s="631"/>
      <c r="I1385" s="631"/>
      <c r="J1385" s="631"/>
      <c r="K1385" s="631"/>
      <c r="L1385" s="631"/>
      <c r="M1385" s="631"/>
      <c r="N1385" s="632"/>
      <c r="O1385" s="11"/>
      <c r="P1385" s="11"/>
      <c r="Q1385" s="11"/>
      <c r="R1385" s="11"/>
      <c r="S1385" s="11"/>
      <c r="T1385" s="11"/>
      <c r="U1385" s="11"/>
      <c r="V1385" s="11"/>
      <c r="W1385" s="14"/>
      <c r="X1385" s="13"/>
      <c r="Y1385" s="631"/>
      <c r="Z1385" s="631"/>
      <c r="AA1385" s="631"/>
      <c r="AB1385" s="631"/>
      <c r="AC1385" s="631"/>
      <c r="AD1385" s="631"/>
      <c r="AE1385" s="631"/>
      <c r="AF1385" s="631"/>
      <c r="AG1385" s="631"/>
      <c r="AH1385" s="631"/>
      <c r="AI1385" s="631"/>
      <c r="AJ1385" s="631"/>
      <c r="AK1385" s="632"/>
      <c r="AL1385" s="11"/>
      <c r="AM1385" s="11"/>
      <c r="AN1385" s="11"/>
      <c r="AO1385" s="11"/>
      <c r="AP1385" s="11"/>
      <c r="AQ1385" s="11"/>
      <c r="AR1385" s="11"/>
      <c r="AS1385" s="11"/>
      <c r="AT1385" s="14"/>
    </row>
    <row r="1386" spans="1:46" s="12" customFormat="1" ht="6" customHeight="1">
      <c r="A1386" s="15"/>
      <c r="B1386" s="633"/>
      <c r="C1386" s="633"/>
      <c r="D1386" s="633"/>
      <c r="E1386" s="633"/>
      <c r="F1386" s="633"/>
      <c r="G1386" s="633"/>
      <c r="H1386" s="633"/>
      <c r="I1386" s="633"/>
      <c r="J1386" s="633"/>
      <c r="K1386" s="633"/>
      <c r="L1386" s="633"/>
      <c r="M1386" s="633"/>
      <c r="N1386" s="633"/>
      <c r="O1386" s="16"/>
      <c r="P1386" s="16"/>
      <c r="Q1386" s="16"/>
      <c r="R1386" s="16"/>
      <c r="S1386" s="16"/>
      <c r="T1386" s="16"/>
      <c r="U1386" s="16"/>
      <c r="V1386" s="16"/>
      <c r="W1386" s="17"/>
      <c r="X1386" s="15"/>
      <c r="Y1386" s="633"/>
      <c r="Z1386" s="633"/>
      <c r="AA1386" s="633"/>
      <c r="AB1386" s="633"/>
      <c r="AC1386" s="633"/>
      <c r="AD1386" s="633"/>
      <c r="AE1386" s="633"/>
      <c r="AF1386" s="633"/>
      <c r="AG1386" s="633"/>
      <c r="AH1386" s="633"/>
      <c r="AI1386" s="633"/>
      <c r="AJ1386" s="633"/>
      <c r="AK1386" s="633"/>
      <c r="AL1386" s="16"/>
      <c r="AM1386" s="16"/>
      <c r="AN1386" s="16"/>
      <c r="AO1386" s="16"/>
      <c r="AP1386" s="16"/>
      <c r="AQ1386" s="16"/>
      <c r="AR1386" s="16"/>
      <c r="AS1386" s="16"/>
      <c r="AT1386" s="17"/>
    </row>
  </sheetData>
  <mergeCells count="792">
    <mergeCell ref="B1377:N1378"/>
    <mergeCell ref="Y1377:AK1378"/>
    <mergeCell ref="B1379:N1380"/>
    <mergeCell ref="Y1379:AK1380"/>
    <mergeCell ref="B1382:N1386"/>
    <mergeCell ref="Y1382:AK1386"/>
    <mergeCell ref="A1367:W1368"/>
    <mergeCell ref="X1367:AT1368"/>
    <mergeCell ref="B1370:N1374"/>
    <mergeCell ref="Y1370:AK1374"/>
    <mergeCell ref="B1375:N1376"/>
    <mergeCell ref="Y1375:AK1376"/>
    <mergeCell ref="B1356:N1357"/>
    <mergeCell ref="Y1356:AK1357"/>
    <mergeCell ref="B1358:N1359"/>
    <mergeCell ref="Y1358:AK1359"/>
    <mergeCell ref="B1361:N1365"/>
    <mergeCell ref="Y1361:AK1365"/>
    <mergeCell ref="A1346:W1347"/>
    <mergeCell ref="X1346:AT1347"/>
    <mergeCell ref="B1349:N1353"/>
    <mergeCell ref="Y1349:AK1353"/>
    <mergeCell ref="B1354:N1355"/>
    <mergeCell ref="Y1354:AK1355"/>
    <mergeCell ref="B1335:N1336"/>
    <mergeCell ref="Y1335:AK1336"/>
    <mergeCell ref="B1337:N1338"/>
    <mergeCell ref="Y1337:AK1338"/>
    <mergeCell ref="B1340:N1344"/>
    <mergeCell ref="Y1340:AK1344"/>
    <mergeCell ref="A1325:W1327"/>
    <mergeCell ref="X1325:AT1326"/>
    <mergeCell ref="B1328:N1332"/>
    <mergeCell ref="Y1328:AK1332"/>
    <mergeCell ref="B1333:N1334"/>
    <mergeCell ref="Y1333:AK1334"/>
    <mergeCell ref="B1314:N1315"/>
    <mergeCell ref="Y1314:AK1315"/>
    <mergeCell ref="B1316:N1317"/>
    <mergeCell ref="Y1316:AK1317"/>
    <mergeCell ref="B1319:N1323"/>
    <mergeCell ref="Y1319:AK1323"/>
    <mergeCell ref="A1304:W1305"/>
    <mergeCell ref="X1304:AT1305"/>
    <mergeCell ref="B1307:N1311"/>
    <mergeCell ref="Y1307:AK1311"/>
    <mergeCell ref="B1312:N1313"/>
    <mergeCell ref="Y1312:AK1313"/>
    <mergeCell ref="B1293:N1294"/>
    <mergeCell ref="Y1293:AK1294"/>
    <mergeCell ref="B1295:N1296"/>
    <mergeCell ref="Y1295:AK1296"/>
    <mergeCell ref="B1298:N1302"/>
    <mergeCell ref="Y1298:AK1302"/>
    <mergeCell ref="A1283:W1284"/>
    <mergeCell ref="X1283:AT1284"/>
    <mergeCell ref="B1286:N1290"/>
    <mergeCell ref="Y1286:AK1290"/>
    <mergeCell ref="B1291:N1292"/>
    <mergeCell ref="Y1291:AK1292"/>
    <mergeCell ref="B1272:N1273"/>
    <mergeCell ref="Y1272:AK1273"/>
    <mergeCell ref="B1274:N1275"/>
    <mergeCell ref="Y1274:AK1275"/>
    <mergeCell ref="B1277:N1281"/>
    <mergeCell ref="Y1277:AK1281"/>
    <mergeCell ref="A1262:W1264"/>
    <mergeCell ref="X1262:AT1263"/>
    <mergeCell ref="B1265:N1269"/>
    <mergeCell ref="Y1265:AK1269"/>
    <mergeCell ref="B1270:N1271"/>
    <mergeCell ref="Y1270:AK1271"/>
    <mergeCell ref="B1251:N1252"/>
    <mergeCell ref="Y1251:AK1252"/>
    <mergeCell ref="B1253:N1254"/>
    <mergeCell ref="Y1253:AK1254"/>
    <mergeCell ref="B1256:N1260"/>
    <mergeCell ref="Y1256:AK1260"/>
    <mergeCell ref="A1241:W1242"/>
    <mergeCell ref="X1241:AT1242"/>
    <mergeCell ref="B1244:N1248"/>
    <mergeCell ref="Y1244:AK1248"/>
    <mergeCell ref="B1249:N1250"/>
    <mergeCell ref="Y1249:AK1250"/>
    <mergeCell ref="B1230:N1231"/>
    <mergeCell ref="Y1230:AK1231"/>
    <mergeCell ref="B1232:N1233"/>
    <mergeCell ref="Y1232:AK1233"/>
    <mergeCell ref="B1235:N1239"/>
    <mergeCell ref="Y1235:AK1239"/>
    <mergeCell ref="A1220:W1221"/>
    <mergeCell ref="X1220:AT1221"/>
    <mergeCell ref="B1223:N1227"/>
    <mergeCell ref="Y1223:AK1227"/>
    <mergeCell ref="B1228:N1229"/>
    <mergeCell ref="Y1228:AK1229"/>
    <mergeCell ref="B1209:N1210"/>
    <mergeCell ref="Y1209:AK1210"/>
    <mergeCell ref="B1211:N1212"/>
    <mergeCell ref="Y1211:AK1212"/>
    <mergeCell ref="B1214:N1218"/>
    <mergeCell ref="Y1214:AK1218"/>
    <mergeCell ref="A1199:W1201"/>
    <mergeCell ref="X1199:AT1200"/>
    <mergeCell ref="B1202:N1206"/>
    <mergeCell ref="Y1202:AK1206"/>
    <mergeCell ref="B1207:N1208"/>
    <mergeCell ref="Y1207:AK1208"/>
    <mergeCell ref="B1188:N1189"/>
    <mergeCell ref="Y1188:AK1189"/>
    <mergeCell ref="B1190:N1191"/>
    <mergeCell ref="Y1190:AK1191"/>
    <mergeCell ref="B1193:N1197"/>
    <mergeCell ref="Y1193:AK1197"/>
    <mergeCell ref="A1178:W1179"/>
    <mergeCell ref="X1178:AT1179"/>
    <mergeCell ref="B1181:N1185"/>
    <mergeCell ref="Y1181:AK1185"/>
    <mergeCell ref="B1186:N1187"/>
    <mergeCell ref="Y1186:AK1187"/>
    <mergeCell ref="B1167:N1168"/>
    <mergeCell ref="Y1167:AK1168"/>
    <mergeCell ref="B1169:N1170"/>
    <mergeCell ref="Y1169:AK1170"/>
    <mergeCell ref="B1172:N1176"/>
    <mergeCell ref="Y1172:AK1176"/>
    <mergeCell ref="A1157:W1158"/>
    <mergeCell ref="X1157:AT1158"/>
    <mergeCell ref="B1160:N1164"/>
    <mergeCell ref="Y1160:AK1164"/>
    <mergeCell ref="B1165:N1166"/>
    <mergeCell ref="Y1165:AK1166"/>
    <mergeCell ref="B1146:N1147"/>
    <mergeCell ref="Y1146:AK1147"/>
    <mergeCell ref="B1148:N1149"/>
    <mergeCell ref="Y1148:AK1149"/>
    <mergeCell ref="B1151:N1155"/>
    <mergeCell ref="Y1151:AK1155"/>
    <mergeCell ref="A1136:W1138"/>
    <mergeCell ref="X1136:AT1137"/>
    <mergeCell ref="B1139:N1143"/>
    <mergeCell ref="Y1139:AK1143"/>
    <mergeCell ref="B1144:N1145"/>
    <mergeCell ref="Y1144:AK1145"/>
    <mergeCell ref="B1125:N1126"/>
    <mergeCell ref="Y1125:AK1126"/>
    <mergeCell ref="B1127:N1128"/>
    <mergeCell ref="Y1127:AK1128"/>
    <mergeCell ref="B1130:N1134"/>
    <mergeCell ref="Y1130:AK1134"/>
    <mergeCell ref="A1115:W1116"/>
    <mergeCell ref="X1115:AT1116"/>
    <mergeCell ref="B1118:N1122"/>
    <mergeCell ref="Y1118:AK1122"/>
    <mergeCell ref="B1123:N1124"/>
    <mergeCell ref="Y1123:AK1124"/>
    <mergeCell ref="B1104:N1105"/>
    <mergeCell ref="Y1104:AK1105"/>
    <mergeCell ref="B1106:N1107"/>
    <mergeCell ref="Y1106:AK1107"/>
    <mergeCell ref="B1109:N1113"/>
    <mergeCell ref="Y1109:AK1113"/>
    <mergeCell ref="A1094:W1095"/>
    <mergeCell ref="X1094:AT1095"/>
    <mergeCell ref="B1097:N1101"/>
    <mergeCell ref="Y1097:AK1101"/>
    <mergeCell ref="B1102:N1103"/>
    <mergeCell ref="Y1102:AK1103"/>
    <mergeCell ref="B1083:N1084"/>
    <mergeCell ref="Y1083:AK1084"/>
    <mergeCell ref="B1085:N1086"/>
    <mergeCell ref="Y1085:AK1086"/>
    <mergeCell ref="B1088:N1092"/>
    <mergeCell ref="Y1088:AK1092"/>
    <mergeCell ref="A1073:W1075"/>
    <mergeCell ref="X1073:AT1074"/>
    <mergeCell ref="B1076:N1080"/>
    <mergeCell ref="Y1076:AK1080"/>
    <mergeCell ref="B1081:N1082"/>
    <mergeCell ref="Y1081:AK1082"/>
    <mergeCell ref="B1062:N1063"/>
    <mergeCell ref="Y1062:AK1063"/>
    <mergeCell ref="B1064:N1065"/>
    <mergeCell ref="Y1064:AK1065"/>
    <mergeCell ref="B1067:N1071"/>
    <mergeCell ref="Y1067:AK1071"/>
    <mergeCell ref="A1052:W1053"/>
    <mergeCell ref="X1052:AT1053"/>
    <mergeCell ref="B1055:N1059"/>
    <mergeCell ref="Y1055:AK1059"/>
    <mergeCell ref="B1060:N1061"/>
    <mergeCell ref="Y1060:AK1061"/>
    <mergeCell ref="B1041:N1042"/>
    <mergeCell ref="Y1041:AK1042"/>
    <mergeCell ref="B1043:N1044"/>
    <mergeCell ref="Y1043:AK1044"/>
    <mergeCell ref="B1046:N1050"/>
    <mergeCell ref="Y1046:AK1050"/>
    <mergeCell ref="A1031:W1032"/>
    <mergeCell ref="X1031:AT1032"/>
    <mergeCell ref="B1034:N1038"/>
    <mergeCell ref="Y1034:AK1038"/>
    <mergeCell ref="B1039:N1040"/>
    <mergeCell ref="Y1039:AK1040"/>
    <mergeCell ref="B1020:N1021"/>
    <mergeCell ref="Y1020:AK1021"/>
    <mergeCell ref="B1022:N1023"/>
    <mergeCell ref="Y1022:AK1023"/>
    <mergeCell ref="B1025:N1029"/>
    <mergeCell ref="Y1025:AK1029"/>
    <mergeCell ref="A1010:W1012"/>
    <mergeCell ref="X1010:AT1011"/>
    <mergeCell ref="B1013:N1017"/>
    <mergeCell ref="Y1013:AK1017"/>
    <mergeCell ref="B1018:N1019"/>
    <mergeCell ref="Y1018:AK1019"/>
    <mergeCell ref="B999:N1000"/>
    <mergeCell ref="Y999:AK1000"/>
    <mergeCell ref="B1001:N1002"/>
    <mergeCell ref="Y1001:AK1002"/>
    <mergeCell ref="B1004:N1008"/>
    <mergeCell ref="Y1004:AK1008"/>
    <mergeCell ref="A989:W990"/>
    <mergeCell ref="X989:AT990"/>
    <mergeCell ref="B992:N996"/>
    <mergeCell ref="Y992:AK996"/>
    <mergeCell ref="B997:N998"/>
    <mergeCell ref="Y997:AK998"/>
    <mergeCell ref="B978:N979"/>
    <mergeCell ref="Y978:AK979"/>
    <mergeCell ref="B980:N981"/>
    <mergeCell ref="Y980:AK981"/>
    <mergeCell ref="B983:N987"/>
    <mergeCell ref="Y983:AK987"/>
    <mergeCell ref="A968:W969"/>
    <mergeCell ref="X968:AT969"/>
    <mergeCell ref="B971:N975"/>
    <mergeCell ref="Y971:AK975"/>
    <mergeCell ref="B976:N977"/>
    <mergeCell ref="Y976:AK977"/>
    <mergeCell ref="B957:N958"/>
    <mergeCell ref="Y957:AK958"/>
    <mergeCell ref="B959:N960"/>
    <mergeCell ref="Y959:AK960"/>
    <mergeCell ref="B962:N966"/>
    <mergeCell ref="Y962:AK966"/>
    <mergeCell ref="A947:W949"/>
    <mergeCell ref="X947:AT948"/>
    <mergeCell ref="B950:N954"/>
    <mergeCell ref="Y950:AK954"/>
    <mergeCell ref="B955:N956"/>
    <mergeCell ref="Y955:AK956"/>
    <mergeCell ref="B936:N937"/>
    <mergeCell ref="Y936:AK937"/>
    <mergeCell ref="B938:N939"/>
    <mergeCell ref="Y938:AK939"/>
    <mergeCell ref="B941:N945"/>
    <mergeCell ref="Y941:AK945"/>
    <mergeCell ref="A926:W927"/>
    <mergeCell ref="X926:AT927"/>
    <mergeCell ref="B929:N933"/>
    <mergeCell ref="Y929:AK933"/>
    <mergeCell ref="B934:N935"/>
    <mergeCell ref="Y934:AK935"/>
    <mergeCell ref="B915:N916"/>
    <mergeCell ref="Y915:AK916"/>
    <mergeCell ref="B917:N918"/>
    <mergeCell ref="Y917:AK918"/>
    <mergeCell ref="B920:N924"/>
    <mergeCell ref="Y920:AK924"/>
    <mergeCell ref="A905:W906"/>
    <mergeCell ref="X905:AT906"/>
    <mergeCell ref="B908:N912"/>
    <mergeCell ref="Y908:AK912"/>
    <mergeCell ref="B913:N914"/>
    <mergeCell ref="Y913:AK914"/>
    <mergeCell ref="B894:N895"/>
    <mergeCell ref="Y894:AK895"/>
    <mergeCell ref="B896:N897"/>
    <mergeCell ref="Y896:AK897"/>
    <mergeCell ref="B899:N903"/>
    <mergeCell ref="Y899:AK903"/>
    <mergeCell ref="A884:W886"/>
    <mergeCell ref="X884:AT885"/>
    <mergeCell ref="B887:N891"/>
    <mergeCell ref="Y887:AK891"/>
    <mergeCell ref="B892:N893"/>
    <mergeCell ref="Y892:AK893"/>
    <mergeCell ref="B873:N874"/>
    <mergeCell ref="Y873:AK874"/>
    <mergeCell ref="B875:N876"/>
    <mergeCell ref="Y875:AK876"/>
    <mergeCell ref="B878:N882"/>
    <mergeCell ref="Y878:AK882"/>
    <mergeCell ref="A863:W864"/>
    <mergeCell ref="X863:AT864"/>
    <mergeCell ref="B866:N870"/>
    <mergeCell ref="Y866:AK870"/>
    <mergeCell ref="B871:N872"/>
    <mergeCell ref="Y871:AK872"/>
    <mergeCell ref="B852:N853"/>
    <mergeCell ref="Y852:AK853"/>
    <mergeCell ref="B854:N855"/>
    <mergeCell ref="Y854:AK855"/>
    <mergeCell ref="B857:N861"/>
    <mergeCell ref="Y857:AK861"/>
    <mergeCell ref="A842:W843"/>
    <mergeCell ref="X842:AT843"/>
    <mergeCell ref="B845:N849"/>
    <mergeCell ref="Y845:AK849"/>
    <mergeCell ref="B850:N851"/>
    <mergeCell ref="Y850:AK851"/>
    <mergeCell ref="B831:N832"/>
    <mergeCell ref="Y831:AK832"/>
    <mergeCell ref="B833:N834"/>
    <mergeCell ref="Y833:AK834"/>
    <mergeCell ref="B836:N840"/>
    <mergeCell ref="Y836:AK840"/>
    <mergeCell ref="A821:W823"/>
    <mergeCell ref="X821:AT822"/>
    <mergeCell ref="B824:N828"/>
    <mergeCell ref="Y824:AK828"/>
    <mergeCell ref="B829:N830"/>
    <mergeCell ref="Y829:AK830"/>
    <mergeCell ref="B810:N811"/>
    <mergeCell ref="Y810:AK811"/>
    <mergeCell ref="B812:N813"/>
    <mergeCell ref="Y812:AK813"/>
    <mergeCell ref="B815:N819"/>
    <mergeCell ref="Y815:AK819"/>
    <mergeCell ref="A800:W801"/>
    <mergeCell ref="X800:AT801"/>
    <mergeCell ref="B803:N807"/>
    <mergeCell ref="Y803:AK807"/>
    <mergeCell ref="B808:N809"/>
    <mergeCell ref="Y808:AK809"/>
    <mergeCell ref="B789:N790"/>
    <mergeCell ref="Y789:AK790"/>
    <mergeCell ref="B791:N792"/>
    <mergeCell ref="Y791:AK792"/>
    <mergeCell ref="B794:N798"/>
    <mergeCell ref="Y794:AK798"/>
    <mergeCell ref="A779:W780"/>
    <mergeCell ref="X779:AT780"/>
    <mergeCell ref="B782:N786"/>
    <mergeCell ref="Y782:AK786"/>
    <mergeCell ref="B787:N788"/>
    <mergeCell ref="Y787:AK788"/>
    <mergeCell ref="B768:N769"/>
    <mergeCell ref="Y768:AK769"/>
    <mergeCell ref="B770:N771"/>
    <mergeCell ref="Y770:AK771"/>
    <mergeCell ref="B773:N777"/>
    <mergeCell ref="Y773:AK777"/>
    <mergeCell ref="A758:W760"/>
    <mergeCell ref="X758:AT759"/>
    <mergeCell ref="B761:N765"/>
    <mergeCell ref="Y761:AK765"/>
    <mergeCell ref="B766:N767"/>
    <mergeCell ref="Y766:AK767"/>
    <mergeCell ref="B747:N748"/>
    <mergeCell ref="Y747:AK748"/>
    <mergeCell ref="B749:N750"/>
    <mergeCell ref="Y749:AK750"/>
    <mergeCell ref="B752:N756"/>
    <mergeCell ref="Y752:AK756"/>
    <mergeCell ref="A737:W738"/>
    <mergeCell ref="X737:AT738"/>
    <mergeCell ref="B740:N744"/>
    <mergeCell ref="Y740:AK744"/>
    <mergeCell ref="B745:N746"/>
    <mergeCell ref="Y745:AK746"/>
    <mergeCell ref="B726:N727"/>
    <mergeCell ref="Y726:AK727"/>
    <mergeCell ref="B728:N729"/>
    <mergeCell ref="Y728:AK729"/>
    <mergeCell ref="B731:N735"/>
    <mergeCell ref="Y731:AK735"/>
    <mergeCell ref="A716:W717"/>
    <mergeCell ref="X716:AT717"/>
    <mergeCell ref="B719:N723"/>
    <mergeCell ref="Y719:AK723"/>
    <mergeCell ref="B724:N725"/>
    <mergeCell ref="Y724:AK725"/>
    <mergeCell ref="B705:N706"/>
    <mergeCell ref="Y705:AK706"/>
    <mergeCell ref="B707:N708"/>
    <mergeCell ref="Y707:AK708"/>
    <mergeCell ref="B710:N714"/>
    <mergeCell ref="Y710:AK714"/>
    <mergeCell ref="A695:W697"/>
    <mergeCell ref="X695:AT696"/>
    <mergeCell ref="B698:N702"/>
    <mergeCell ref="Y698:AK702"/>
    <mergeCell ref="B703:N704"/>
    <mergeCell ref="Y703:AK704"/>
    <mergeCell ref="B684:N685"/>
    <mergeCell ref="Y684:AK685"/>
    <mergeCell ref="B686:N687"/>
    <mergeCell ref="Y686:AK687"/>
    <mergeCell ref="B689:N693"/>
    <mergeCell ref="Y689:AK693"/>
    <mergeCell ref="A674:W675"/>
    <mergeCell ref="X674:AT675"/>
    <mergeCell ref="B677:N681"/>
    <mergeCell ref="Y677:AK681"/>
    <mergeCell ref="B682:N683"/>
    <mergeCell ref="Y682:AK683"/>
    <mergeCell ref="B663:N664"/>
    <mergeCell ref="Y663:AK664"/>
    <mergeCell ref="B665:N666"/>
    <mergeCell ref="Y665:AK666"/>
    <mergeCell ref="B668:N672"/>
    <mergeCell ref="Y668:AK672"/>
    <mergeCell ref="A653:W654"/>
    <mergeCell ref="X653:AT654"/>
    <mergeCell ref="B656:N660"/>
    <mergeCell ref="Y656:AK660"/>
    <mergeCell ref="B661:N662"/>
    <mergeCell ref="Y661:AK662"/>
    <mergeCell ref="B642:N643"/>
    <mergeCell ref="Y642:AK643"/>
    <mergeCell ref="B644:N645"/>
    <mergeCell ref="Y644:AK645"/>
    <mergeCell ref="B647:N651"/>
    <mergeCell ref="Y647:AK651"/>
    <mergeCell ref="A632:W634"/>
    <mergeCell ref="X632:AT633"/>
    <mergeCell ref="B635:N639"/>
    <mergeCell ref="Y635:AK639"/>
    <mergeCell ref="B640:N641"/>
    <mergeCell ref="Y640:AK641"/>
    <mergeCell ref="B621:N622"/>
    <mergeCell ref="Y621:AK622"/>
    <mergeCell ref="B623:N624"/>
    <mergeCell ref="Y623:AK624"/>
    <mergeCell ref="B626:N630"/>
    <mergeCell ref="Y626:AK630"/>
    <mergeCell ref="A611:W612"/>
    <mergeCell ref="X611:AT612"/>
    <mergeCell ref="B614:N618"/>
    <mergeCell ref="Y614:AK618"/>
    <mergeCell ref="B619:N620"/>
    <mergeCell ref="Y619:AK620"/>
    <mergeCell ref="B600:N601"/>
    <mergeCell ref="Y600:AK601"/>
    <mergeCell ref="B602:N603"/>
    <mergeCell ref="Y602:AK603"/>
    <mergeCell ref="B605:N609"/>
    <mergeCell ref="Y605:AK609"/>
    <mergeCell ref="A590:W591"/>
    <mergeCell ref="X590:AT591"/>
    <mergeCell ref="B593:N597"/>
    <mergeCell ref="Y593:AK597"/>
    <mergeCell ref="B598:N599"/>
    <mergeCell ref="Y598:AK599"/>
    <mergeCell ref="B579:N580"/>
    <mergeCell ref="Y579:AK580"/>
    <mergeCell ref="B581:N582"/>
    <mergeCell ref="Y581:AK582"/>
    <mergeCell ref="B584:N588"/>
    <mergeCell ref="Y584:AK588"/>
    <mergeCell ref="A569:W571"/>
    <mergeCell ref="X569:AT570"/>
    <mergeCell ref="B572:N576"/>
    <mergeCell ref="Y572:AK576"/>
    <mergeCell ref="B577:N578"/>
    <mergeCell ref="Y577:AK578"/>
    <mergeCell ref="B558:N559"/>
    <mergeCell ref="Y558:AK559"/>
    <mergeCell ref="B560:N561"/>
    <mergeCell ref="Y560:AK561"/>
    <mergeCell ref="B563:N567"/>
    <mergeCell ref="Y563:AK567"/>
    <mergeCell ref="A548:W549"/>
    <mergeCell ref="X548:AT549"/>
    <mergeCell ref="B551:N555"/>
    <mergeCell ref="Y551:AK555"/>
    <mergeCell ref="B556:N557"/>
    <mergeCell ref="Y556:AK557"/>
    <mergeCell ref="B537:N538"/>
    <mergeCell ref="Y537:AK538"/>
    <mergeCell ref="B539:N540"/>
    <mergeCell ref="Y539:AK540"/>
    <mergeCell ref="B542:N546"/>
    <mergeCell ref="Y542:AK546"/>
    <mergeCell ref="A527:W528"/>
    <mergeCell ref="X527:AT528"/>
    <mergeCell ref="B530:N534"/>
    <mergeCell ref="Y530:AK534"/>
    <mergeCell ref="B535:N536"/>
    <mergeCell ref="Y535:AK536"/>
    <mergeCell ref="B516:N517"/>
    <mergeCell ref="Y516:AK517"/>
    <mergeCell ref="B518:N519"/>
    <mergeCell ref="Y518:AK519"/>
    <mergeCell ref="B521:N525"/>
    <mergeCell ref="Y521:AK525"/>
    <mergeCell ref="A506:W508"/>
    <mergeCell ref="X506:AT507"/>
    <mergeCell ref="B509:N513"/>
    <mergeCell ref="Y509:AK513"/>
    <mergeCell ref="B514:N515"/>
    <mergeCell ref="Y514:AK515"/>
    <mergeCell ref="B495:N496"/>
    <mergeCell ref="Y495:AK496"/>
    <mergeCell ref="B497:N498"/>
    <mergeCell ref="Y497:AK498"/>
    <mergeCell ref="B500:N504"/>
    <mergeCell ref="Y500:AK504"/>
    <mergeCell ref="A485:W486"/>
    <mergeCell ref="X485:AT486"/>
    <mergeCell ref="B488:N492"/>
    <mergeCell ref="Y488:AK492"/>
    <mergeCell ref="B493:N494"/>
    <mergeCell ref="Y493:AK494"/>
    <mergeCell ref="B474:N475"/>
    <mergeCell ref="Y474:AK475"/>
    <mergeCell ref="B476:N477"/>
    <mergeCell ref="Y476:AK477"/>
    <mergeCell ref="B479:N483"/>
    <mergeCell ref="Y479:AK483"/>
    <mergeCell ref="A464:W465"/>
    <mergeCell ref="X464:AT465"/>
    <mergeCell ref="B467:N471"/>
    <mergeCell ref="Y467:AK471"/>
    <mergeCell ref="B472:N473"/>
    <mergeCell ref="Y472:AK473"/>
    <mergeCell ref="B453:N454"/>
    <mergeCell ref="Y453:AK454"/>
    <mergeCell ref="B455:N456"/>
    <mergeCell ref="Y455:AK456"/>
    <mergeCell ref="B458:N462"/>
    <mergeCell ref="Y458:AK462"/>
    <mergeCell ref="A443:W445"/>
    <mergeCell ref="X443:AT444"/>
    <mergeCell ref="B446:N450"/>
    <mergeCell ref="Y446:AK450"/>
    <mergeCell ref="B451:N452"/>
    <mergeCell ref="Y451:AK452"/>
    <mergeCell ref="B432:N433"/>
    <mergeCell ref="Y432:AK433"/>
    <mergeCell ref="B434:N435"/>
    <mergeCell ref="Y434:AK435"/>
    <mergeCell ref="B437:N441"/>
    <mergeCell ref="Y437:AK441"/>
    <mergeCell ref="A422:W423"/>
    <mergeCell ref="X422:AT423"/>
    <mergeCell ref="B425:N429"/>
    <mergeCell ref="Y425:AK429"/>
    <mergeCell ref="B430:N431"/>
    <mergeCell ref="Y430:AK431"/>
    <mergeCell ref="B411:N412"/>
    <mergeCell ref="Y411:AK412"/>
    <mergeCell ref="B413:N414"/>
    <mergeCell ref="Y413:AK414"/>
    <mergeCell ref="B416:N420"/>
    <mergeCell ref="Y416:AK420"/>
    <mergeCell ref="A401:W402"/>
    <mergeCell ref="X401:AT402"/>
    <mergeCell ref="B404:N408"/>
    <mergeCell ref="Y404:AK408"/>
    <mergeCell ref="B409:N410"/>
    <mergeCell ref="Y409:AK410"/>
    <mergeCell ref="B390:N391"/>
    <mergeCell ref="Y390:AK391"/>
    <mergeCell ref="B392:N393"/>
    <mergeCell ref="Y392:AK393"/>
    <mergeCell ref="B395:N399"/>
    <mergeCell ref="Y395:AK399"/>
    <mergeCell ref="A380:W382"/>
    <mergeCell ref="X380:AT381"/>
    <mergeCell ref="B383:N387"/>
    <mergeCell ref="Y383:AK387"/>
    <mergeCell ref="B388:N389"/>
    <mergeCell ref="Y388:AK389"/>
    <mergeCell ref="B369:N370"/>
    <mergeCell ref="Y369:AK370"/>
    <mergeCell ref="B371:N372"/>
    <mergeCell ref="Y371:AK372"/>
    <mergeCell ref="B374:N378"/>
    <mergeCell ref="Y374:AK378"/>
    <mergeCell ref="A359:W360"/>
    <mergeCell ref="X359:AT360"/>
    <mergeCell ref="B362:N366"/>
    <mergeCell ref="Y362:AK366"/>
    <mergeCell ref="B367:N368"/>
    <mergeCell ref="Y367:AK368"/>
    <mergeCell ref="B348:N349"/>
    <mergeCell ref="Y348:AK349"/>
    <mergeCell ref="B350:N351"/>
    <mergeCell ref="Y350:AK351"/>
    <mergeCell ref="B353:N357"/>
    <mergeCell ref="Y353:AK357"/>
    <mergeCell ref="A338:W339"/>
    <mergeCell ref="X338:AT339"/>
    <mergeCell ref="B341:N345"/>
    <mergeCell ref="Y341:AK345"/>
    <mergeCell ref="B346:N347"/>
    <mergeCell ref="Y346:AK347"/>
    <mergeCell ref="B327:N328"/>
    <mergeCell ref="Y327:AK328"/>
    <mergeCell ref="B329:N330"/>
    <mergeCell ref="Y329:AK330"/>
    <mergeCell ref="B332:N336"/>
    <mergeCell ref="Y332:AK336"/>
    <mergeCell ref="A317:W319"/>
    <mergeCell ref="X317:AT318"/>
    <mergeCell ref="B320:N324"/>
    <mergeCell ref="Y320:AK324"/>
    <mergeCell ref="B325:N326"/>
    <mergeCell ref="Y325:AK326"/>
    <mergeCell ref="B306:N307"/>
    <mergeCell ref="Y306:AK307"/>
    <mergeCell ref="B308:N309"/>
    <mergeCell ref="Y308:AK309"/>
    <mergeCell ref="B311:N315"/>
    <mergeCell ref="Y311:AK315"/>
    <mergeCell ref="A296:W297"/>
    <mergeCell ref="X296:AT297"/>
    <mergeCell ref="B299:N303"/>
    <mergeCell ref="Y299:AK303"/>
    <mergeCell ref="B304:N305"/>
    <mergeCell ref="Y304:AK305"/>
    <mergeCell ref="B285:N286"/>
    <mergeCell ref="Y285:AK286"/>
    <mergeCell ref="B287:N288"/>
    <mergeCell ref="Y287:AK288"/>
    <mergeCell ref="B290:N294"/>
    <mergeCell ref="Y290:AK294"/>
    <mergeCell ref="A275:W276"/>
    <mergeCell ref="X275:AT276"/>
    <mergeCell ref="B278:N282"/>
    <mergeCell ref="Y278:AK282"/>
    <mergeCell ref="B283:N284"/>
    <mergeCell ref="Y283:AK284"/>
    <mergeCell ref="B264:N265"/>
    <mergeCell ref="Y264:AK265"/>
    <mergeCell ref="B266:N267"/>
    <mergeCell ref="Y266:AK267"/>
    <mergeCell ref="B269:N273"/>
    <mergeCell ref="Y269:AK273"/>
    <mergeCell ref="A254:W256"/>
    <mergeCell ref="X254:AT255"/>
    <mergeCell ref="B257:N261"/>
    <mergeCell ref="Y257:AK261"/>
    <mergeCell ref="B262:N263"/>
    <mergeCell ref="Y262:AK263"/>
    <mergeCell ref="B243:N244"/>
    <mergeCell ref="Y243:AK244"/>
    <mergeCell ref="B245:N246"/>
    <mergeCell ref="Y245:AK246"/>
    <mergeCell ref="B248:N252"/>
    <mergeCell ref="Y248:AK252"/>
    <mergeCell ref="A233:W234"/>
    <mergeCell ref="X233:AT234"/>
    <mergeCell ref="B236:N240"/>
    <mergeCell ref="Y236:AK240"/>
    <mergeCell ref="B241:N242"/>
    <mergeCell ref="Y241:AK242"/>
    <mergeCell ref="B222:N223"/>
    <mergeCell ref="Y222:AK223"/>
    <mergeCell ref="B224:N225"/>
    <mergeCell ref="Y224:AK225"/>
    <mergeCell ref="B227:N231"/>
    <mergeCell ref="Y227:AK231"/>
    <mergeCell ref="A212:W213"/>
    <mergeCell ref="X212:AT213"/>
    <mergeCell ref="B215:N219"/>
    <mergeCell ref="Y215:AK219"/>
    <mergeCell ref="B220:N221"/>
    <mergeCell ref="Y220:AK221"/>
    <mergeCell ref="B201:N202"/>
    <mergeCell ref="Y201:AK202"/>
    <mergeCell ref="B203:N204"/>
    <mergeCell ref="Y203:AK204"/>
    <mergeCell ref="B206:N210"/>
    <mergeCell ref="Y206:AK210"/>
    <mergeCell ref="A191:W193"/>
    <mergeCell ref="X191:AT192"/>
    <mergeCell ref="B194:N198"/>
    <mergeCell ref="Y194:AK198"/>
    <mergeCell ref="B199:N200"/>
    <mergeCell ref="Y199:AK200"/>
    <mergeCell ref="B180:N181"/>
    <mergeCell ref="Y180:AK181"/>
    <mergeCell ref="B182:N183"/>
    <mergeCell ref="Y182:AK183"/>
    <mergeCell ref="B185:N189"/>
    <mergeCell ref="Y185:AK189"/>
    <mergeCell ref="A170:W171"/>
    <mergeCell ref="X170:AT171"/>
    <mergeCell ref="B173:N177"/>
    <mergeCell ref="Y173:AK177"/>
    <mergeCell ref="B178:N179"/>
    <mergeCell ref="Y178:AK179"/>
    <mergeCell ref="B159:N160"/>
    <mergeCell ref="Y159:AK160"/>
    <mergeCell ref="B161:N162"/>
    <mergeCell ref="Y161:AK162"/>
    <mergeCell ref="B164:N168"/>
    <mergeCell ref="Y164:AK168"/>
    <mergeCell ref="A149:W150"/>
    <mergeCell ref="X149:AT150"/>
    <mergeCell ref="B152:N156"/>
    <mergeCell ref="Y152:AK156"/>
    <mergeCell ref="B157:N158"/>
    <mergeCell ref="Y157:AK158"/>
    <mergeCell ref="B138:N139"/>
    <mergeCell ref="Y138:AK139"/>
    <mergeCell ref="B140:N141"/>
    <mergeCell ref="Y140:AK141"/>
    <mergeCell ref="B143:N147"/>
    <mergeCell ref="Y143:AK147"/>
    <mergeCell ref="A128:W130"/>
    <mergeCell ref="X128:AT129"/>
    <mergeCell ref="B131:N135"/>
    <mergeCell ref="Y131:AK135"/>
    <mergeCell ref="B136:N137"/>
    <mergeCell ref="Y136:AK137"/>
    <mergeCell ref="B117:N118"/>
    <mergeCell ref="Y117:AK118"/>
    <mergeCell ref="B119:N120"/>
    <mergeCell ref="Y119:AK120"/>
    <mergeCell ref="B122:N126"/>
    <mergeCell ref="Y122:AK126"/>
    <mergeCell ref="A107:W108"/>
    <mergeCell ref="X107:AT108"/>
    <mergeCell ref="B110:N114"/>
    <mergeCell ref="Y110:AK114"/>
    <mergeCell ref="B115:N116"/>
    <mergeCell ref="Y115:AK116"/>
    <mergeCell ref="B96:N97"/>
    <mergeCell ref="Y96:AK97"/>
    <mergeCell ref="B98:N99"/>
    <mergeCell ref="Y98:AK99"/>
    <mergeCell ref="B101:N105"/>
    <mergeCell ref="Y101:AK105"/>
    <mergeCell ref="A86:W87"/>
    <mergeCell ref="X86:AT87"/>
    <mergeCell ref="B89:N93"/>
    <mergeCell ref="Y89:AK93"/>
    <mergeCell ref="B94:N95"/>
    <mergeCell ref="Y94:AK95"/>
    <mergeCell ref="B75:N76"/>
    <mergeCell ref="Y75:AK76"/>
    <mergeCell ref="B77:N78"/>
    <mergeCell ref="Y77:AK78"/>
    <mergeCell ref="B80:N84"/>
    <mergeCell ref="Y80:AK84"/>
    <mergeCell ref="A65:W67"/>
    <mergeCell ref="X65:AT66"/>
    <mergeCell ref="B68:N72"/>
    <mergeCell ref="Y68:AK72"/>
    <mergeCell ref="B73:N74"/>
    <mergeCell ref="Y73:AK74"/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22</vt:i4>
      </vt:variant>
      <vt:variant>
        <vt:lpstr>Именованные диапазоны</vt:lpstr>
      </vt:variant>
      <vt:variant>
        <vt:i4>23</vt:i4>
      </vt:variant>
    </vt:vector>
  </HeadingPairs>
  <TitlesOfParts>
    <vt:vector size="45" baseType="lpstr">
      <vt:lpstr>Жильцы</vt:lpstr>
      <vt:lpstr>Квитанции_с долгами</vt:lpstr>
      <vt:lpstr>Оплата</vt:lpstr>
      <vt:lpstr>Квитанции_чистые</vt:lpstr>
      <vt:lpstr>Квитанции_капремонт</vt:lpstr>
      <vt:lpstr>Оборотка</vt:lpstr>
      <vt:lpstr>Лист1</vt:lpstr>
      <vt:lpstr>р_и_с</vt:lpstr>
      <vt:lpstr>т_тех</vt:lpstr>
      <vt:lpstr>пас_с</vt:lpstr>
      <vt:lpstr>кап</vt:lpstr>
      <vt:lpstr>э_э</vt:lpstr>
      <vt:lpstr>Реестр начислений</vt:lpstr>
      <vt:lpstr>Настройки</vt:lpstr>
      <vt:lpstr>Шаблон ДШК</vt:lpstr>
      <vt:lpstr>Шаблон ПД4</vt:lpstr>
      <vt:lpstr>вер. 3.00 от 21.12.2016</vt:lpstr>
      <vt:lpstr>Квитанция ПД4</vt:lpstr>
      <vt:lpstr>Лист2</vt:lpstr>
      <vt:lpstr>сч_24кв</vt:lpstr>
      <vt:lpstr>Лист3</vt:lpstr>
      <vt:lpstr>Карточки ДШК</vt:lpstr>
      <vt:lpstr>BankName</vt:lpstr>
      <vt:lpstr>BIC</vt:lpstr>
      <vt:lpstr>CorrespAcc</vt:lpstr>
      <vt:lpstr>DopParShk</vt:lpstr>
      <vt:lpstr>ExportPath</vt:lpstr>
      <vt:lpstr>INN</vt:lpstr>
      <vt:lpstr>ItogCnt</vt:lpstr>
      <vt:lpstr>ItogSum</vt:lpstr>
      <vt:lpstr>KPP</vt:lpstr>
      <vt:lpstr>Name</vt:lpstr>
      <vt:lpstr>PD4Purpose</vt:lpstr>
      <vt:lpstr>PD4Shanlon</vt:lpstr>
      <vt:lpstr>PD4Sum</vt:lpstr>
      <vt:lpstr>PersonalAcc</vt:lpstr>
      <vt:lpstr>ReestrName</vt:lpstr>
      <vt:lpstr>Shablon</vt:lpstr>
      <vt:lpstr>Жильцы</vt:lpstr>
      <vt:lpstr>Оборотка!Заголовки_для_печати</vt:lpstr>
      <vt:lpstr>Жильцы!Область_печати</vt:lpstr>
      <vt:lpstr>Квитанции_капремонт!Область_печати</vt:lpstr>
      <vt:lpstr>'Квитанции_с долгами'!Область_печати</vt:lpstr>
      <vt:lpstr>Квитанции_чистые!Область_печати</vt:lpstr>
      <vt:lpstr>СorrespAcc</vt:lpstr>
    </vt:vector>
  </TitlesOfParts>
  <Company>ASB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Геннадий Акопович</cp:lastModifiedBy>
  <cp:lastPrinted>2021-12-27T08:24:32Z</cp:lastPrinted>
  <dcterms:created xsi:type="dcterms:W3CDTF">2012-02-27T08:19:11Z</dcterms:created>
  <dcterms:modified xsi:type="dcterms:W3CDTF">2021-12-27T08:25:19Z</dcterms:modified>
</cp:coreProperties>
</file>